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Yensor\Documents\Annex 8\"/>
    </mc:Choice>
  </mc:AlternateContent>
  <xr:revisionPtr revIDLastSave="0" documentId="8_{DC04B14C-BD2D-4A02-BAAA-96CCCC8A1361}" xr6:coauthVersionLast="46" xr6:coauthVersionMax="46" xr10:uidLastSave="{00000000-0000-0000-0000-000000000000}"/>
  <workbookProtection workbookAlgorithmName="SHA-512" workbookHashValue="68ClXi8KED7rOKrun1a5B/JdzUFPkS2bqETQnhxt1SXABFpUrMrFFqgsHJxeWhOnVsGokYYRNkc85K5T3E9LEg==" workbookSaltValue="dVAPLljcb2IQmISG6jPwqA==" workbookSpinCount="100000" lockStructure="1"/>
  <bookViews>
    <workbookView xWindow="-110" yWindow="-110" windowWidth="19420" windowHeight="10420" tabRatio="949" activeTab="1" xr2:uid="{00000000-000D-0000-FFFF-FFFF00000000}"/>
  </bookViews>
  <sheets>
    <sheet name="Rainforest Alliance" sheetId="44" r:id="rId1"/>
    <sheet name="1" sheetId="17" r:id="rId2"/>
    <sheet name="Cover_V2" sheetId="42" state="hidden" r:id="rId3"/>
    <sheet name="2" sheetId="6" r:id="rId4"/>
    <sheet name="Facility Information_V2" sheetId="29" state="hidden" r:id="rId5"/>
    <sheet name="3" sheetId="19" r:id="rId6"/>
    <sheet name="Job Categories_V2" sheetId="35" state="hidden" r:id="rId7"/>
    <sheet name="4" sheetId="12" r:id="rId8"/>
    <sheet name="Number of Workers_V2" sheetId="36" state="hidden" r:id="rId9"/>
    <sheet name="5" sheetId="5" r:id="rId10"/>
    <sheet name="Wages per Season_V2" sheetId="37" state="hidden" r:id="rId11"/>
    <sheet name="6" sheetId="16" r:id="rId12"/>
    <sheet name="In-kind Benefits 1_V2" sheetId="38" state="hidden" r:id="rId13"/>
    <sheet name="7" sheetId="21" r:id="rId14"/>
    <sheet name="In-kind Benefits 2_V2" sheetId="39" state="hidden" r:id="rId15"/>
    <sheet name="8" sheetId="28" r:id="rId16"/>
    <sheet name=" " sheetId="22" r:id="rId17"/>
    <sheet name="Results_V2" sheetId="43" state="hidden" r:id="rId18"/>
    <sheet name="Manual" sheetId="34" state="hidden" r:id="rId19"/>
    <sheet name="Languages1" sheetId="30" state="hidden" r:id="rId20"/>
    <sheet name="Languages2" sheetId="31" state="hidden" r:id="rId21"/>
    <sheet name="Back End 2" sheetId="24" state="hidden" r:id="rId22"/>
    <sheet name="Drop Downs" sheetId="9" state="hidden" r:id="rId23"/>
    <sheet name="Colors+Fonts" sheetId="32" state="hidden" r:id="rId24"/>
  </sheets>
  <externalReferences>
    <externalReference r:id="rId25"/>
  </externalReferences>
  <definedNames>
    <definedName name="_xlnm._FilterDatabase" localSheetId="15" hidden="1">'8'!$E$8:$J$27</definedName>
    <definedName name="_xlnm._FilterDatabase" localSheetId="21" hidden="1">'Back End 2'!$E$10:$J$29</definedName>
    <definedName name="_xlnm._FilterDatabase" localSheetId="19" hidden="1">Languages1!$A$1:$AB$1</definedName>
    <definedName name="_xlnm._FilterDatabase" localSheetId="17" hidden="1">Results_V2!$E$8:$J$27</definedName>
    <definedName name="Countries">'Drop Downs'!$Z$3:$Z$183</definedName>
    <definedName name="Data">#REF!</definedName>
    <definedName name="Languages">OFFSET('Drop Downs'!$AQ$2,0,0,COUNTA(Languages1!$XEM:$XEM)-1,1)</definedName>
    <definedName name="Length">#REF!</definedName>
    <definedName name="months">'Drop Downs'!$K$4:$K$17</definedName>
    <definedName name="Months_Number">'Drop Downs'!$L$4:$L$30</definedName>
    <definedName name="MonthsNumber">'Drop Downs'!$L$4:$L$30</definedName>
    <definedName name="Units_Production">'Drop Downs'!$W$3:$W$7</definedName>
    <definedName name="Weeks">'Drop Downs'!$M$4:$M$57</definedName>
    <definedName name="WeeksNumber">'Drop Downs'!$N$5:$N$57</definedName>
    <definedName name="Workweek">'Drop Downs'!$R$2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 i="9" l="1" a="1"/>
  <c r="Y3" i="9" s="1"/>
  <c r="Q1" i="9"/>
  <c r="T4" i="9"/>
  <c r="E6" i="16"/>
  <c r="E20" i="16"/>
  <c r="G14" i="9"/>
  <c r="H15" i="9"/>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E245" i="28"/>
  <c r="E246" i="28"/>
  <c r="E247" i="28"/>
  <c r="E248" i="28"/>
  <c r="E249" i="28"/>
  <c r="E250" i="28"/>
  <c r="E251" i="28"/>
  <c r="E252" i="28"/>
  <c r="E253" i="28"/>
  <c r="E254" i="28"/>
  <c r="E255" i="28"/>
  <c r="E256" i="28"/>
  <c r="E218" i="28"/>
  <c r="E219" i="28"/>
  <c r="E221" i="24"/>
  <c r="E220" i="24"/>
  <c r="E178" i="28"/>
  <c r="E179" i="28"/>
  <c r="E180" i="28"/>
  <c r="E181" i="28"/>
  <c r="E182" i="28"/>
  <c r="E183" i="28"/>
  <c r="E184" i="28"/>
  <c r="E185" i="28"/>
  <c r="E186" i="28"/>
  <c r="E187" i="28"/>
  <c r="E188" i="28"/>
  <c r="E189" i="28"/>
  <c r="E190" i="28"/>
  <c r="E191" i="28"/>
  <c r="E192" i="28"/>
  <c r="E193" i="28"/>
  <c r="E194" i="28"/>
  <c r="E195" i="28"/>
  <c r="E196" i="28"/>
  <c r="E197" i="28"/>
  <c r="E198" i="28"/>
  <c r="E199" i="28"/>
  <c r="E200" i="28"/>
  <c r="E201" i="28"/>
  <c r="E202" i="28"/>
  <c r="E203" i="28"/>
  <c r="E204" i="28"/>
  <c r="E205" i="28"/>
  <c r="E206" i="28"/>
  <c r="E207" i="28"/>
  <c r="E208" i="28"/>
  <c r="E209" i="28"/>
  <c r="E210" i="28"/>
  <c r="E211" i="28"/>
  <c r="E212" i="28"/>
  <c r="E213" i="28"/>
  <c r="E214" i="28"/>
  <c r="E176" i="28"/>
  <c r="E177" i="28"/>
  <c r="E179" i="24"/>
  <c r="E178" i="24"/>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34" i="28"/>
  <c r="E135" i="28"/>
  <c r="E137" i="24"/>
  <c r="E136" i="24"/>
  <c r="E134" i="43" s="1"/>
  <c r="E94" i="24"/>
  <c r="E92" i="43" s="1"/>
  <c r="E94" i="28"/>
  <c r="E95"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93" i="28"/>
  <c r="E92" i="28"/>
  <c r="E95" i="24"/>
  <c r="E93" i="43" s="1"/>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22" i="24"/>
  <c r="E223" i="24"/>
  <c r="E224" i="24"/>
  <c r="E225" i="24"/>
  <c r="E226" i="24"/>
  <c r="E227" i="24"/>
  <c r="E228" i="24"/>
  <c r="E229" i="24"/>
  <c r="E230" i="24"/>
  <c r="E231" i="24"/>
  <c r="E232" i="24"/>
  <c r="E233" i="24"/>
  <c r="E234" i="24"/>
  <c r="E235" i="24"/>
  <c r="E236" i="24"/>
  <c r="E237" i="24"/>
  <c r="E238" i="24"/>
  <c r="E239" i="24"/>
  <c r="E240" i="24"/>
  <c r="E241" i="24"/>
  <c r="E242" i="24"/>
  <c r="E243" i="24"/>
  <c r="E244" i="24"/>
  <c r="E245" i="24"/>
  <c r="E246" i="24"/>
  <c r="E247" i="24"/>
  <c r="E248" i="24"/>
  <c r="E249" i="24"/>
  <c r="E250" i="24"/>
  <c r="E251" i="24"/>
  <c r="E252" i="24"/>
  <c r="E253" i="24"/>
  <c r="E254" i="24"/>
  <c r="E255" i="24"/>
  <c r="E256" i="24"/>
  <c r="E257" i="24"/>
  <c r="E258"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58" i="24"/>
  <c r="E56" i="43" s="1"/>
  <c r="E59" i="24"/>
  <c r="E57" i="43" s="1"/>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14" i="24"/>
  <c r="E12" i="43" s="1"/>
  <c r="E15" i="24"/>
  <c r="E13" i="43" s="1"/>
  <c r="E16" i="24"/>
  <c r="E14" i="43" s="1"/>
  <c r="E17" i="24"/>
  <c r="E15" i="43" s="1"/>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C13" i="9"/>
  <c r="C12" i="9"/>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R1" i="9" l="1"/>
  <c r="R2" i="9" s="1"/>
  <c r="C4" i="43"/>
  <c r="C5" i="43"/>
  <c r="H13" i="9"/>
  <c r="H16" i="9"/>
  <c r="U4" i="9" s="1"/>
  <c r="U2" i="9" s="1"/>
  <c r="O4" i="22"/>
  <c r="E41" i="16"/>
  <c r="E34" i="16"/>
  <c r="E27" i="16"/>
  <c r="E13" i="16"/>
  <c r="V250" i="39"/>
  <c r="S250" i="39"/>
  <c r="P250" i="39"/>
  <c r="M250" i="39"/>
  <c r="J250" i="39"/>
  <c r="G250" i="39"/>
  <c r="V249" i="39"/>
  <c r="S249" i="39"/>
  <c r="P249" i="39"/>
  <c r="M249" i="39"/>
  <c r="J249" i="39"/>
  <c r="G249" i="39"/>
  <c r="V248" i="39"/>
  <c r="S248" i="39"/>
  <c r="P248" i="39"/>
  <c r="M248" i="39"/>
  <c r="J248" i="39"/>
  <c r="G248" i="39"/>
  <c r="V247" i="39"/>
  <c r="S247" i="39"/>
  <c r="P247" i="39"/>
  <c r="M247" i="39"/>
  <c r="J247" i="39"/>
  <c r="G247" i="39"/>
  <c r="V246" i="39"/>
  <c r="S246" i="39"/>
  <c r="P246" i="39"/>
  <c r="M246" i="39"/>
  <c r="J246" i="39"/>
  <c r="G246" i="39"/>
  <c r="V245" i="39"/>
  <c r="S245" i="39"/>
  <c r="P245" i="39"/>
  <c r="M245" i="39"/>
  <c r="J245" i="39"/>
  <c r="G245" i="39"/>
  <c r="V244" i="39"/>
  <c r="S244" i="39"/>
  <c r="P244" i="39"/>
  <c r="M244" i="39"/>
  <c r="J244" i="39"/>
  <c r="G244" i="39"/>
  <c r="V243" i="39"/>
  <c r="S243" i="39"/>
  <c r="P243" i="39"/>
  <c r="M243" i="39"/>
  <c r="J243" i="39"/>
  <c r="G243" i="39"/>
  <c r="V242" i="39"/>
  <c r="S242" i="39"/>
  <c r="P242" i="39"/>
  <c r="M242" i="39"/>
  <c r="J242" i="39"/>
  <c r="G242" i="39"/>
  <c r="V241" i="39"/>
  <c r="S241" i="39"/>
  <c r="P241" i="39"/>
  <c r="M241" i="39"/>
  <c r="J241" i="39"/>
  <c r="G241" i="39"/>
  <c r="V240" i="39"/>
  <c r="S240" i="39"/>
  <c r="P240" i="39"/>
  <c r="M240" i="39"/>
  <c r="J240" i="39"/>
  <c r="G240" i="39"/>
  <c r="V239" i="39"/>
  <c r="S239" i="39"/>
  <c r="P239" i="39"/>
  <c r="M239" i="39"/>
  <c r="J239" i="39"/>
  <c r="G239" i="39"/>
  <c r="V238" i="39"/>
  <c r="S238" i="39"/>
  <c r="P238" i="39"/>
  <c r="M238" i="39"/>
  <c r="J238" i="39"/>
  <c r="G238" i="39"/>
  <c r="V237" i="39"/>
  <c r="S237" i="39"/>
  <c r="P237" i="39"/>
  <c r="M237" i="39"/>
  <c r="J237" i="39"/>
  <c r="G237" i="39"/>
  <c r="V236" i="39"/>
  <c r="S236" i="39"/>
  <c r="P236" i="39"/>
  <c r="M236" i="39"/>
  <c r="J236" i="39"/>
  <c r="G236" i="39"/>
  <c r="V235" i="39"/>
  <c r="S235" i="39"/>
  <c r="P235" i="39"/>
  <c r="M235" i="39"/>
  <c r="J235" i="39"/>
  <c r="G235" i="39"/>
  <c r="V234" i="39"/>
  <c r="S234" i="39"/>
  <c r="P234" i="39"/>
  <c r="M234" i="39"/>
  <c r="J234" i="39"/>
  <c r="G234" i="39"/>
  <c r="V233" i="39"/>
  <c r="S233" i="39"/>
  <c r="P233" i="39"/>
  <c r="M233" i="39"/>
  <c r="J233" i="39"/>
  <c r="G233" i="39"/>
  <c r="V232" i="39"/>
  <c r="S232" i="39"/>
  <c r="P232" i="39"/>
  <c r="M232" i="39"/>
  <c r="J232" i="39"/>
  <c r="G232" i="39"/>
  <c r="V231" i="39"/>
  <c r="S231" i="39"/>
  <c r="P231" i="39"/>
  <c r="M231" i="39"/>
  <c r="J231" i="39"/>
  <c r="G231" i="39"/>
  <c r="V230" i="39"/>
  <c r="S230" i="39"/>
  <c r="P230" i="39"/>
  <c r="M230" i="39"/>
  <c r="J230" i="39"/>
  <c r="G230" i="39"/>
  <c r="V229" i="39"/>
  <c r="S229" i="39"/>
  <c r="P229" i="39"/>
  <c r="M229" i="39"/>
  <c r="J229" i="39"/>
  <c r="G229" i="39"/>
  <c r="V228" i="39"/>
  <c r="S228" i="39"/>
  <c r="P228" i="39"/>
  <c r="M228" i="39"/>
  <c r="J228" i="39"/>
  <c r="G228" i="39"/>
  <c r="V227" i="39"/>
  <c r="S227" i="39"/>
  <c r="P227" i="39"/>
  <c r="M227" i="39"/>
  <c r="J227" i="39"/>
  <c r="G227" i="39"/>
  <c r="V226" i="39"/>
  <c r="S226" i="39"/>
  <c r="P226" i="39"/>
  <c r="M226" i="39"/>
  <c r="J226" i="39"/>
  <c r="G226" i="39"/>
  <c r="V225" i="39"/>
  <c r="S225" i="39"/>
  <c r="P225" i="39"/>
  <c r="M225" i="39"/>
  <c r="J225" i="39"/>
  <c r="G225" i="39"/>
  <c r="V224" i="39"/>
  <c r="S224" i="39"/>
  <c r="P224" i="39"/>
  <c r="M224" i="39"/>
  <c r="J224" i="39"/>
  <c r="G224" i="39"/>
  <c r="V223" i="39"/>
  <c r="S223" i="39"/>
  <c r="P223" i="39"/>
  <c r="M223" i="39"/>
  <c r="J223" i="39"/>
  <c r="G223" i="39"/>
  <c r="V222" i="39"/>
  <c r="S222" i="39"/>
  <c r="P222" i="39"/>
  <c r="M222" i="39"/>
  <c r="J222" i="39"/>
  <c r="G222" i="39"/>
  <c r="V221" i="39"/>
  <c r="S221" i="39"/>
  <c r="P221" i="39"/>
  <c r="M221" i="39"/>
  <c r="J221" i="39"/>
  <c r="G221" i="39"/>
  <c r="V220" i="39"/>
  <c r="S220" i="39"/>
  <c r="P220" i="39"/>
  <c r="M220" i="39"/>
  <c r="J220" i="39"/>
  <c r="G220" i="39"/>
  <c r="V219" i="39"/>
  <c r="S219" i="39"/>
  <c r="P219" i="39"/>
  <c r="M219" i="39"/>
  <c r="J219" i="39"/>
  <c r="G219" i="39"/>
  <c r="V218" i="39"/>
  <c r="S218" i="39"/>
  <c r="P218" i="39"/>
  <c r="M218" i="39"/>
  <c r="J218" i="39"/>
  <c r="G218" i="39"/>
  <c r="V217" i="39"/>
  <c r="S217" i="39"/>
  <c r="P217" i="39"/>
  <c r="M217" i="39"/>
  <c r="J217" i="39"/>
  <c r="G217" i="39"/>
  <c r="V216" i="39"/>
  <c r="S216" i="39"/>
  <c r="P216" i="39"/>
  <c r="M216" i="39"/>
  <c r="J216" i="39"/>
  <c r="G216" i="39"/>
  <c r="V215" i="39"/>
  <c r="S215" i="39"/>
  <c r="P215" i="39"/>
  <c r="M215" i="39"/>
  <c r="J215" i="39"/>
  <c r="G215" i="39"/>
  <c r="V214" i="39"/>
  <c r="S214" i="39"/>
  <c r="P214" i="39"/>
  <c r="M214" i="39"/>
  <c r="J214" i="39"/>
  <c r="G214" i="39"/>
  <c r="V213" i="39"/>
  <c r="S213" i="39"/>
  <c r="P213" i="39"/>
  <c r="M213" i="39"/>
  <c r="J213" i="39"/>
  <c r="G213" i="39"/>
  <c r="V212" i="39"/>
  <c r="S212" i="39"/>
  <c r="P212" i="39"/>
  <c r="M212" i="39"/>
  <c r="J212" i="39"/>
  <c r="G212" i="39"/>
  <c r="V211" i="39"/>
  <c r="S211" i="39"/>
  <c r="P211" i="39"/>
  <c r="M211" i="39"/>
  <c r="J211" i="39"/>
  <c r="G211" i="39"/>
  <c r="V209" i="39"/>
  <c r="S209" i="39"/>
  <c r="P209" i="39"/>
  <c r="M209" i="39"/>
  <c r="J209" i="39"/>
  <c r="G209" i="39"/>
  <c r="V208" i="39"/>
  <c r="S208" i="39"/>
  <c r="P208" i="39"/>
  <c r="M208" i="39"/>
  <c r="J208" i="39"/>
  <c r="G208" i="39"/>
  <c r="V207" i="39"/>
  <c r="S207" i="39"/>
  <c r="P207" i="39"/>
  <c r="M207" i="39"/>
  <c r="J207" i="39"/>
  <c r="G207" i="39"/>
  <c r="V206" i="39"/>
  <c r="S206" i="39"/>
  <c r="P206" i="39"/>
  <c r="M206" i="39"/>
  <c r="J206" i="39"/>
  <c r="G206" i="39"/>
  <c r="V205" i="39"/>
  <c r="S205" i="39"/>
  <c r="P205" i="39"/>
  <c r="M205" i="39"/>
  <c r="J205" i="39"/>
  <c r="G205" i="39"/>
  <c r="V204" i="39"/>
  <c r="S204" i="39"/>
  <c r="P204" i="39"/>
  <c r="M204" i="39"/>
  <c r="J204" i="39"/>
  <c r="G204" i="39"/>
  <c r="V203" i="39"/>
  <c r="S203" i="39"/>
  <c r="P203" i="39"/>
  <c r="M203" i="39"/>
  <c r="J203" i="39"/>
  <c r="G203" i="39"/>
  <c r="V202" i="39"/>
  <c r="S202" i="39"/>
  <c r="P202" i="39"/>
  <c r="M202" i="39"/>
  <c r="J202" i="39"/>
  <c r="G202" i="39"/>
  <c r="V201" i="39"/>
  <c r="S201" i="39"/>
  <c r="P201" i="39"/>
  <c r="M201" i="39"/>
  <c r="J201" i="39"/>
  <c r="G201" i="39"/>
  <c r="V200" i="39"/>
  <c r="S200" i="39"/>
  <c r="P200" i="39"/>
  <c r="M200" i="39"/>
  <c r="J200" i="39"/>
  <c r="G200" i="39"/>
  <c r="V199" i="39"/>
  <c r="S199" i="39"/>
  <c r="P199" i="39"/>
  <c r="M199" i="39"/>
  <c r="J199" i="39"/>
  <c r="G199" i="39"/>
  <c r="V198" i="39"/>
  <c r="S198" i="39"/>
  <c r="P198" i="39"/>
  <c r="M198" i="39"/>
  <c r="J198" i="39"/>
  <c r="G198" i="39"/>
  <c r="V197" i="39"/>
  <c r="S197" i="39"/>
  <c r="P197" i="39"/>
  <c r="M197" i="39"/>
  <c r="J197" i="39"/>
  <c r="G197" i="39"/>
  <c r="V196" i="39"/>
  <c r="S196" i="39"/>
  <c r="P196" i="39"/>
  <c r="M196" i="39"/>
  <c r="J196" i="39"/>
  <c r="G196" i="39"/>
  <c r="V195" i="39"/>
  <c r="S195" i="39"/>
  <c r="P195" i="39"/>
  <c r="M195" i="39"/>
  <c r="J195" i="39"/>
  <c r="G195" i="39"/>
  <c r="V194" i="39"/>
  <c r="S194" i="39"/>
  <c r="P194" i="39"/>
  <c r="M194" i="39"/>
  <c r="J194" i="39"/>
  <c r="G194" i="39"/>
  <c r="V193" i="39"/>
  <c r="S193" i="39"/>
  <c r="P193" i="39"/>
  <c r="M193" i="39"/>
  <c r="J193" i="39"/>
  <c r="G193" i="39"/>
  <c r="V192" i="39"/>
  <c r="S192" i="39"/>
  <c r="P192" i="39"/>
  <c r="M192" i="39"/>
  <c r="J192" i="39"/>
  <c r="G192" i="39"/>
  <c r="V191" i="39"/>
  <c r="S191" i="39"/>
  <c r="P191" i="39"/>
  <c r="M191" i="39"/>
  <c r="J191" i="39"/>
  <c r="G191" i="39"/>
  <c r="V190" i="39"/>
  <c r="S190" i="39"/>
  <c r="P190" i="39"/>
  <c r="M190" i="39"/>
  <c r="J190" i="39"/>
  <c r="G190" i="39"/>
  <c r="V189" i="39"/>
  <c r="S189" i="39"/>
  <c r="P189" i="39"/>
  <c r="M189" i="39"/>
  <c r="J189" i="39"/>
  <c r="G189" i="39"/>
  <c r="V188" i="39"/>
  <c r="S188" i="39"/>
  <c r="P188" i="39"/>
  <c r="M188" i="39"/>
  <c r="J188" i="39"/>
  <c r="G188" i="39"/>
  <c r="V187" i="39"/>
  <c r="S187" i="39"/>
  <c r="P187" i="39"/>
  <c r="M187" i="39"/>
  <c r="J187" i="39"/>
  <c r="G187" i="39"/>
  <c r="V186" i="39"/>
  <c r="S186" i="39"/>
  <c r="P186" i="39"/>
  <c r="M186" i="39"/>
  <c r="J186" i="39"/>
  <c r="G186" i="39"/>
  <c r="V185" i="39"/>
  <c r="S185" i="39"/>
  <c r="P185" i="39"/>
  <c r="M185" i="39"/>
  <c r="J185" i="39"/>
  <c r="G185" i="39"/>
  <c r="V184" i="39"/>
  <c r="S184" i="39"/>
  <c r="P184" i="39"/>
  <c r="M184" i="39"/>
  <c r="J184" i="39"/>
  <c r="G184" i="39"/>
  <c r="V183" i="39"/>
  <c r="S183" i="39"/>
  <c r="P183" i="39"/>
  <c r="M183" i="39"/>
  <c r="J183" i="39"/>
  <c r="G183" i="39"/>
  <c r="V182" i="39"/>
  <c r="S182" i="39"/>
  <c r="P182" i="39"/>
  <c r="M182" i="39"/>
  <c r="J182" i="39"/>
  <c r="G182" i="39"/>
  <c r="V181" i="39"/>
  <c r="S181" i="39"/>
  <c r="P181" i="39"/>
  <c r="M181" i="39"/>
  <c r="J181" i="39"/>
  <c r="G181" i="39"/>
  <c r="V180" i="39"/>
  <c r="S180" i="39"/>
  <c r="P180" i="39"/>
  <c r="M180" i="39"/>
  <c r="J180" i="39"/>
  <c r="G180" i="39"/>
  <c r="V179" i="39"/>
  <c r="S179" i="39"/>
  <c r="P179" i="39"/>
  <c r="M179" i="39"/>
  <c r="J179" i="39"/>
  <c r="G179" i="39"/>
  <c r="V178" i="39"/>
  <c r="S178" i="39"/>
  <c r="P178" i="39"/>
  <c r="M178" i="39"/>
  <c r="J178" i="39"/>
  <c r="G178" i="39"/>
  <c r="V177" i="39"/>
  <c r="S177" i="39"/>
  <c r="P177" i="39"/>
  <c r="M177" i="39"/>
  <c r="J177" i="39"/>
  <c r="G177" i="39"/>
  <c r="V176" i="39"/>
  <c r="S176" i="39"/>
  <c r="P176" i="39"/>
  <c r="M176" i="39"/>
  <c r="J176" i="39"/>
  <c r="G176" i="39"/>
  <c r="V175" i="39"/>
  <c r="S175" i="39"/>
  <c r="P175" i="39"/>
  <c r="M175" i="39"/>
  <c r="J175" i="39"/>
  <c r="G175" i="39"/>
  <c r="V174" i="39"/>
  <c r="S174" i="39"/>
  <c r="P174" i="39"/>
  <c r="M174" i="39"/>
  <c r="J174" i="39"/>
  <c r="G174" i="39"/>
  <c r="V173" i="39"/>
  <c r="S173" i="39"/>
  <c r="P173" i="39"/>
  <c r="M173" i="39"/>
  <c r="J173" i="39"/>
  <c r="G173" i="39"/>
  <c r="V172" i="39"/>
  <c r="S172" i="39"/>
  <c r="P172" i="39"/>
  <c r="M172" i="39"/>
  <c r="J172" i="39"/>
  <c r="G172" i="39"/>
  <c r="V171" i="39"/>
  <c r="S171" i="39"/>
  <c r="P171" i="39"/>
  <c r="M171" i="39"/>
  <c r="J171" i="39"/>
  <c r="G171" i="39"/>
  <c r="V170" i="39"/>
  <c r="S170" i="39"/>
  <c r="P170" i="39"/>
  <c r="M170" i="39"/>
  <c r="J170" i="39"/>
  <c r="G170" i="39"/>
  <c r="V168" i="39"/>
  <c r="S168" i="39"/>
  <c r="P168" i="39"/>
  <c r="M168" i="39"/>
  <c r="J168" i="39"/>
  <c r="G168" i="39"/>
  <c r="V167" i="39"/>
  <c r="S167" i="39"/>
  <c r="P167" i="39"/>
  <c r="M167" i="39"/>
  <c r="J167" i="39"/>
  <c r="G167" i="39"/>
  <c r="V166" i="39"/>
  <c r="S166" i="39"/>
  <c r="P166" i="39"/>
  <c r="M166" i="39"/>
  <c r="J166" i="39"/>
  <c r="G166" i="39"/>
  <c r="V165" i="39"/>
  <c r="S165" i="39"/>
  <c r="P165" i="39"/>
  <c r="M165" i="39"/>
  <c r="J165" i="39"/>
  <c r="G165" i="39"/>
  <c r="V164" i="39"/>
  <c r="S164" i="39"/>
  <c r="P164" i="39"/>
  <c r="M164" i="39"/>
  <c r="J164" i="39"/>
  <c r="G164" i="39"/>
  <c r="V163" i="39"/>
  <c r="S163" i="39"/>
  <c r="P163" i="39"/>
  <c r="M163" i="39"/>
  <c r="J163" i="39"/>
  <c r="G163" i="39"/>
  <c r="V162" i="39"/>
  <c r="S162" i="39"/>
  <c r="P162" i="39"/>
  <c r="M162" i="39"/>
  <c r="J162" i="39"/>
  <c r="G162" i="39"/>
  <c r="V161" i="39"/>
  <c r="S161" i="39"/>
  <c r="P161" i="39"/>
  <c r="M161" i="39"/>
  <c r="J161" i="39"/>
  <c r="G161" i="39"/>
  <c r="V160" i="39"/>
  <c r="S160" i="39"/>
  <c r="P160" i="39"/>
  <c r="M160" i="39"/>
  <c r="J160" i="39"/>
  <c r="G160" i="39"/>
  <c r="V159" i="39"/>
  <c r="S159" i="39"/>
  <c r="P159" i="39"/>
  <c r="M159" i="39"/>
  <c r="J159" i="39"/>
  <c r="G159" i="39"/>
  <c r="V158" i="39"/>
  <c r="S158" i="39"/>
  <c r="P158" i="39"/>
  <c r="M158" i="39"/>
  <c r="J158" i="39"/>
  <c r="G158" i="39"/>
  <c r="V157" i="39"/>
  <c r="S157" i="39"/>
  <c r="P157" i="39"/>
  <c r="M157" i="39"/>
  <c r="J157" i="39"/>
  <c r="G157" i="39"/>
  <c r="V156" i="39"/>
  <c r="S156" i="39"/>
  <c r="P156" i="39"/>
  <c r="M156" i="39"/>
  <c r="J156" i="39"/>
  <c r="G156" i="39"/>
  <c r="V155" i="39"/>
  <c r="S155" i="39"/>
  <c r="P155" i="39"/>
  <c r="M155" i="39"/>
  <c r="J155" i="39"/>
  <c r="G155" i="39"/>
  <c r="V154" i="39"/>
  <c r="S154" i="39"/>
  <c r="P154" i="39"/>
  <c r="M154" i="39"/>
  <c r="J154" i="39"/>
  <c r="G154" i="39"/>
  <c r="V153" i="39"/>
  <c r="S153" i="39"/>
  <c r="P153" i="39"/>
  <c r="M153" i="39"/>
  <c r="J153" i="39"/>
  <c r="G153" i="39"/>
  <c r="V152" i="39"/>
  <c r="S152" i="39"/>
  <c r="P152" i="39"/>
  <c r="M152" i="39"/>
  <c r="J152" i="39"/>
  <c r="G152" i="39"/>
  <c r="V151" i="39"/>
  <c r="S151" i="39"/>
  <c r="P151" i="39"/>
  <c r="M151" i="39"/>
  <c r="J151" i="39"/>
  <c r="G151" i="39"/>
  <c r="V150" i="39"/>
  <c r="S150" i="39"/>
  <c r="P150" i="39"/>
  <c r="M150" i="39"/>
  <c r="J150" i="39"/>
  <c r="G150" i="39"/>
  <c r="V149" i="39"/>
  <c r="S149" i="39"/>
  <c r="P149" i="39"/>
  <c r="M149" i="39"/>
  <c r="J149" i="39"/>
  <c r="G149" i="39"/>
  <c r="V148" i="39"/>
  <c r="S148" i="39"/>
  <c r="P148" i="39"/>
  <c r="M148" i="39"/>
  <c r="J148" i="39"/>
  <c r="G148" i="39"/>
  <c r="V147" i="39"/>
  <c r="S147" i="39"/>
  <c r="P147" i="39"/>
  <c r="M147" i="39"/>
  <c r="J147" i="39"/>
  <c r="G147" i="39"/>
  <c r="V146" i="39"/>
  <c r="S146" i="39"/>
  <c r="P146" i="39"/>
  <c r="M146" i="39"/>
  <c r="J146" i="39"/>
  <c r="G146" i="39"/>
  <c r="V145" i="39"/>
  <c r="S145" i="39"/>
  <c r="P145" i="39"/>
  <c r="M145" i="39"/>
  <c r="J145" i="39"/>
  <c r="G145" i="39"/>
  <c r="V144" i="39"/>
  <c r="S144" i="39"/>
  <c r="P144" i="39"/>
  <c r="M144" i="39"/>
  <c r="J144" i="39"/>
  <c r="G144" i="39"/>
  <c r="V143" i="39"/>
  <c r="S143" i="39"/>
  <c r="P143" i="39"/>
  <c r="M143" i="39"/>
  <c r="J143" i="39"/>
  <c r="G143" i="39"/>
  <c r="V142" i="39"/>
  <c r="S142" i="39"/>
  <c r="P142" i="39"/>
  <c r="M142" i="39"/>
  <c r="J142" i="39"/>
  <c r="G142" i="39"/>
  <c r="V141" i="39"/>
  <c r="S141" i="39"/>
  <c r="P141" i="39"/>
  <c r="M141" i="39"/>
  <c r="J141" i="39"/>
  <c r="G141" i="39"/>
  <c r="V140" i="39"/>
  <c r="S140" i="39"/>
  <c r="P140" i="39"/>
  <c r="M140" i="39"/>
  <c r="J140" i="39"/>
  <c r="G140" i="39"/>
  <c r="V139" i="39"/>
  <c r="S139" i="39"/>
  <c r="P139" i="39"/>
  <c r="M139" i="39"/>
  <c r="J139" i="39"/>
  <c r="G139" i="39"/>
  <c r="V138" i="39"/>
  <c r="S138" i="39"/>
  <c r="P138" i="39"/>
  <c r="M138" i="39"/>
  <c r="J138" i="39"/>
  <c r="G138" i="39"/>
  <c r="V137" i="39"/>
  <c r="S137" i="39"/>
  <c r="P137" i="39"/>
  <c r="M137" i="39"/>
  <c r="J137" i="39"/>
  <c r="G137" i="39"/>
  <c r="V136" i="39"/>
  <c r="S136" i="39"/>
  <c r="P136" i="39"/>
  <c r="M136" i="39"/>
  <c r="J136" i="39"/>
  <c r="G136" i="39"/>
  <c r="V135" i="39"/>
  <c r="S135" i="39"/>
  <c r="P135" i="39"/>
  <c r="M135" i="39"/>
  <c r="J135" i="39"/>
  <c r="G135" i="39"/>
  <c r="V134" i="39"/>
  <c r="S134" i="39"/>
  <c r="P134" i="39"/>
  <c r="M134" i="39"/>
  <c r="J134" i="39"/>
  <c r="G134" i="39"/>
  <c r="V133" i="39"/>
  <c r="S133" i="39"/>
  <c r="P133" i="39"/>
  <c r="M133" i="39"/>
  <c r="J133" i="39"/>
  <c r="G133" i="39"/>
  <c r="V132" i="39"/>
  <c r="S132" i="39"/>
  <c r="P132" i="39"/>
  <c r="M132" i="39"/>
  <c r="J132" i="39"/>
  <c r="G132" i="39"/>
  <c r="V131" i="39"/>
  <c r="S131" i="39"/>
  <c r="P131" i="39"/>
  <c r="M131" i="39"/>
  <c r="J131" i="39"/>
  <c r="G131" i="39"/>
  <c r="V130" i="39"/>
  <c r="S130" i="39"/>
  <c r="P130" i="39"/>
  <c r="M130" i="39"/>
  <c r="J130" i="39"/>
  <c r="G130" i="39"/>
  <c r="V129" i="39"/>
  <c r="S129" i="39"/>
  <c r="P129" i="39"/>
  <c r="M129" i="39"/>
  <c r="J129" i="39"/>
  <c r="G129" i="39"/>
  <c r="V127" i="39"/>
  <c r="S127" i="39"/>
  <c r="P127" i="39"/>
  <c r="M127" i="39"/>
  <c r="J127" i="39"/>
  <c r="G127" i="39"/>
  <c r="V126" i="39"/>
  <c r="S126" i="39"/>
  <c r="P126" i="39"/>
  <c r="M126" i="39"/>
  <c r="J126" i="39"/>
  <c r="G126" i="39"/>
  <c r="V125" i="39"/>
  <c r="S125" i="39"/>
  <c r="P125" i="39"/>
  <c r="M125" i="39"/>
  <c r="J125" i="39"/>
  <c r="G125" i="39"/>
  <c r="V124" i="39"/>
  <c r="S124" i="39"/>
  <c r="P124" i="39"/>
  <c r="M124" i="39"/>
  <c r="J124" i="39"/>
  <c r="G124" i="39"/>
  <c r="V123" i="39"/>
  <c r="S123" i="39"/>
  <c r="P123" i="39"/>
  <c r="M123" i="39"/>
  <c r="J123" i="39"/>
  <c r="G123" i="39"/>
  <c r="V122" i="39"/>
  <c r="S122" i="39"/>
  <c r="P122" i="39"/>
  <c r="M122" i="39"/>
  <c r="J122" i="39"/>
  <c r="G122" i="39"/>
  <c r="V121" i="39"/>
  <c r="S121" i="39"/>
  <c r="P121" i="39"/>
  <c r="M121" i="39"/>
  <c r="J121" i="39"/>
  <c r="G121" i="39"/>
  <c r="V120" i="39"/>
  <c r="S120" i="39"/>
  <c r="P120" i="39"/>
  <c r="M120" i="39"/>
  <c r="J120" i="39"/>
  <c r="G120" i="39"/>
  <c r="V119" i="39"/>
  <c r="S119" i="39"/>
  <c r="P119" i="39"/>
  <c r="M119" i="39"/>
  <c r="J119" i="39"/>
  <c r="G119" i="39"/>
  <c r="V118" i="39"/>
  <c r="S118" i="39"/>
  <c r="P118" i="39"/>
  <c r="M118" i="39"/>
  <c r="J118" i="39"/>
  <c r="G118" i="39"/>
  <c r="V117" i="39"/>
  <c r="S117" i="39"/>
  <c r="P117" i="39"/>
  <c r="M117" i="39"/>
  <c r="J117" i="39"/>
  <c r="G117" i="39"/>
  <c r="V116" i="39"/>
  <c r="S116" i="39"/>
  <c r="P116" i="39"/>
  <c r="M116" i="39"/>
  <c r="J116" i="39"/>
  <c r="G116" i="39"/>
  <c r="V115" i="39"/>
  <c r="S115" i="39"/>
  <c r="P115" i="39"/>
  <c r="M115" i="39"/>
  <c r="J115" i="39"/>
  <c r="G115" i="39"/>
  <c r="V114" i="39"/>
  <c r="S114" i="39"/>
  <c r="P114" i="39"/>
  <c r="M114" i="39"/>
  <c r="J114" i="39"/>
  <c r="G114" i="39"/>
  <c r="V113" i="39"/>
  <c r="S113" i="39"/>
  <c r="P113" i="39"/>
  <c r="M113" i="39"/>
  <c r="J113" i="39"/>
  <c r="G113" i="39"/>
  <c r="V112" i="39"/>
  <c r="S112" i="39"/>
  <c r="P112" i="39"/>
  <c r="M112" i="39"/>
  <c r="J112" i="39"/>
  <c r="G112" i="39"/>
  <c r="V111" i="39"/>
  <c r="S111" i="39"/>
  <c r="P111" i="39"/>
  <c r="M111" i="39"/>
  <c r="J111" i="39"/>
  <c r="G111" i="39"/>
  <c r="V110" i="39"/>
  <c r="S110" i="39"/>
  <c r="P110" i="39"/>
  <c r="M110" i="39"/>
  <c r="J110" i="39"/>
  <c r="G110" i="39"/>
  <c r="V109" i="39"/>
  <c r="S109" i="39"/>
  <c r="P109" i="39"/>
  <c r="M109" i="39"/>
  <c r="J109" i="39"/>
  <c r="G109" i="39"/>
  <c r="V108" i="39"/>
  <c r="S108" i="39"/>
  <c r="P108" i="39"/>
  <c r="M108" i="39"/>
  <c r="J108" i="39"/>
  <c r="G108" i="39"/>
  <c r="V107" i="39"/>
  <c r="S107" i="39"/>
  <c r="P107" i="39"/>
  <c r="M107" i="39"/>
  <c r="J107" i="39"/>
  <c r="G107" i="39"/>
  <c r="V106" i="39"/>
  <c r="S106" i="39"/>
  <c r="P106" i="39"/>
  <c r="M106" i="39"/>
  <c r="J106" i="39"/>
  <c r="G106" i="39"/>
  <c r="V105" i="39"/>
  <c r="S105" i="39"/>
  <c r="P105" i="39"/>
  <c r="M105" i="39"/>
  <c r="J105" i="39"/>
  <c r="G105" i="39"/>
  <c r="V104" i="39"/>
  <c r="S104" i="39"/>
  <c r="P104" i="39"/>
  <c r="M104" i="39"/>
  <c r="J104" i="39"/>
  <c r="G104" i="39"/>
  <c r="V103" i="39"/>
  <c r="S103" i="39"/>
  <c r="P103" i="39"/>
  <c r="M103" i="39"/>
  <c r="J103" i="39"/>
  <c r="G103" i="39"/>
  <c r="V102" i="39"/>
  <c r="S102" i="39"/>
  <c r="P102" i="39"/>
  <c r="M102" i="39"/>
  <c r="J102" i="39"/>
  <c r="G102" i="39"/>
  <c r="V101" i="39"/>
  <c r="S101" i="39"/>
  <c r="P101" i="39"/>
  <c r="M101" i="39"/>
  <c r="J101" i="39"/>
  <c r="G101" i="39"/>
  <c r="V100" i="39"/>
  <c r="S100" i="39"/>
  <c r="P100" i="39"/>
  <c r="M100" i="39"/>
  <c r="J100" i="39"/>
  <c r="G100" i="39"/>
  <c r="V99" i="39"/>
  <c r="S99" i="39"/>
  <c r="P99" i="39"/>
  <c r="M99" i="39"/>
  <c r="J99" i="39"/>
  <c r="G99" i="39"/>
  <c r="V98" i="39"/>
  <c r="S98" i="39"/>
  <c r="P98" i="39"/>
  <c r="M98" i="39"/>
  <c r="J98" i="39"/>
  <c r="G98" i="39"/>
  <c r="V97" i="39"/>
  <c r="S97" i="39"/>
  <c r="P97" i="39"/>
  <c r="M97" i="39"/>
  <c r="J97" i="39"/>
  <c r="G97" i="39"/>
  <c r="V96" i="39"/>
  <c r="S96" i="39"/>
  <c r="P96" i="39"/>
  <c r="M96" i="39"/>
  <c r="J96" i="39"/>
  <c r="G96" i="39"/>
  <c r="V95" i="39"/>
  <c r="S95" i="39"/>
  <c r="P95" i="39"/>
  <c r="M95" i="39"/>
  <c r="J95" i="39"/>
  <c r="G95" i="39"/>
  <c r="V94" i="39"/>
  <c r="S94" i="39"/>
  <c r="P94" i="39"/>
  <c r="M94" i="39"/>
  <c r="J94" i="39"/>
  <c r="G94" i="39"/>
  <c r="V93" i="39"/>
  <c r="S93" i="39"/>
  <c r="P93" i="39"/>
  <c r="M93" i="39"/>
  <c r="J93" i="39"/>
  <c r="G93" i="39"/>
  <c r="V92" i="39"/>
  <c r="S92" i="39"/>
  <c r="P92" i="39"/>
  <c r="M92" i="39"/>
  <c r="J92" i="39"/>
  <c r="G92" i="39"/>
  <c r="V91" i="39"/>
  <c r="S91" i="39"/>
  <c r="P91" i="39"/>
  <c r="M91" i="39"/>
  <c r="J91" i="39"/>
  <c r="G91" i="39"/>
  <c r="V90" i="39"/>
  <c r="S90" i="39"/>
  <c r="P90" i="39"/>
  <c r="M90" i="39"/>
  <c r="J90" i="39"/>
  <c r="G90" i="39"/>
  <c r="V89" i="39"/>
  <c r="S89" i="39"/>
  <c r="P89" i="39"/>
  <c r="M89" i="39"/>
  <c r="J89" i="39"/>
  <c r="G89" i="39"/>
  <c r="V88" i="39"/>
  <c r="S88" i="39"/>
  <c r="P88" i="39"/>
  <c r="M88" i="39"/>
  <c r="J88" i="39"/>
  <c r="G88" i="39"/>
  <c r="V86" i="39"/>
  <c r="S86" i="39"/>
  <c r="P86" i="39"/>
  <c r="M86" i="39"/>
  <c r="J86" i="39"/>
  <c r="G86" i="39"/>
  <c r="V85" i="39"/>
  <c r="S85" i="39"/>
  <c r="P85" i="39"/>
  <c r="M85" i="39"/>
  <c r="J85" i="39"/>
  <c r="G85" i="39"/>
  <c r="V84" i="39"/>
  <c r="S84" i="39"/>
  <c r="P84" i="39"/>
  <c r="M84" i="39"/>
  <c r="J84" i="39"/>
  <c r="G84" i="39"/>
  <c r="V83" i="39"/>
  <c r="S83" i="39"/>
  <c r="P83" i="39"/>
  <c r="M83" i="39"/>
  <c r="J83" i="39"/>
  <c r="G83" i="39"/>
  <c r="V82" i="39"/>
  <c r="S82" i="39"/>
  <c r="P82" i="39"/>
  <c r="M82" i="39"/>
  <c r="J82" i="39"/>
  <c r="G82" i="39"/>
  <c r="V81" i="39"/>
  <c r="S81" i="39"/>
  <c r="P81" i="39"/>
  <c r="M81" i="39"/>
  <c r="J81" i="39"/>
  <c r="G81" i="39"/>
  <c r="V80" i="39"/>
  <c r="S80" i="39"/>
  <c r="P80" i="39"/>
  <c r="M80" i="39"/>
  <c r="J80" i="39"/>
  <c r="G80" i="39"/>
  <c r="V79" i="39"/>
  <c r="S79" i="39"/>
  <c r="P79" i="39"/>
  <c r="M79" i="39"/>
  <c r="J79" i="39"/>
  <c r="G79" i="39"/>
  <c r="V78" i="39"/>
  <c r="S78" i="39"/>
  <c r="P78" i="39"/>
  <c r="M78" i="39"/>
  <c r="J78" i="39"/>
  <c r="G78" i="39"/>
  <c r="V77" i="39"/>
  <c r="S77" i="39"/>
  <c r="P77" i="39"/>
  <c r="M77" i="39"/>
  <c r="J77" i="39"/>
  <c r="G77" i="39"/>
  <c r="V76" i="39"/>
  <c r="S76" i="39"/>
  <c r="P76" i="39"/>
  <c r="M76" i="39"/>
  <c r="J76" i="39"/>
  <c r="G76" i="39"/>
  <c r="V75" i="39"/>
  <c r="S75" i="39"/>
  <c r="P75" i="39"/>
  <c r="M75" i="39"/>
  <c r="J75" i="39"/>
  <c r="G75" i="39"/>
  <c r="V74" i="39"/>
  <c r="S74" i="39"/>
  <c r="P74" i="39"/>
  <c r="M74" i="39"/>
  <c r="J74" i="39"/>
  <c r="G74" i="39"/>
  <c r="V73" i="39"/>
  <c r="S73" i="39"/>
  <c r="P73" i="39"/>
  <c r="M73" i="39"/>
  <c r="J73" i="39"/>
  <c r="G73" i="39"/>
  <c r="V72" i="39"/>
  <c r="S72" i="39"/>
  <c r="P72" i="39"/>
  <c r="M72" i="39"/>
  <c r="J72" i="39"/>
  <c r="G72" i="39"/>
  <c r="V71" i="39"/>
  <c r="S71" i="39"/>
  <c r="P71" i="39"/>
  <c r="M71" i="39"/>
  <c r="J71" i="39"/>
  <c r="G71" i="39"/>
  <c r="V70" i="39"/>
  <c r="S70" i="39"/>
  <c r="P70" i="39"/>
  <c r="M70" i="39"/>
  <c r="J70" i="39"/>
  <c r="G70" i="39"/>
  <c r="V69" i="39"/>
  <c r="S69" i="39"/>
  <c r="P69" i="39"/>
  <c r="M69" i="39"/>
  <c r="J69" i="39"/>
  <c r="G69" i="39"/>
  <c r="V68" i="39"/>
  <c r="S68" i="39"/>
  <c r="P68" i="39"/>
  <c r="M68" i="39"/>
  <c r="J68" i="39"/>
  <c r="G68" i="39"/>
  <c r="V67" i="39"/>
  <c r="S67" i="39"/>
  <c r="P67" i="39"/>
  <c r="M67" i="39"/>
  <c r="J67" i="39"/>
  <c r="G67" i="39"/>
  <c r="V66" i="39"/>
  <c r="S66" i="39"/>
  <c r="P66" i="39"/>
  <c r="M66" i="39"/>
  <c r="J66" i="39"/>
  <c r="G66" i="39"/>
  <c r="V65" i="39"/>
  <c r="S65" i="39"/>
  <c r="P65" i="39"/>
  <c r="M65" i="39"/>
  <c r="J65" i="39"/>
  <c r="G65" i="39"/>
  <c r="V64" i="39"/>
  <c r="S64" i="39"/>
  <c r="P64" i="39"/>
  <c r="M64" i="39"/>
  <c r="J64" i="39"/>
  <c r="G64" i="39"/>
  <c r="V63" i="39"/>
  <c r="S63" i="39"/>
  <c r="P63" i="39"/>
  <c r="M63" i="39"/>
  <c r="J63" i="39"/>
  <c r="G63" i="39"/>
  <c r="V62" i="39"/>
  <c r="S62" i="39"/>
  <c r="P62" i="39"/>
  <c r="M62" i="39"/>
  <c r="J62" i="39"/>
  <c r="G62" i="39"/>
  <c r="V61" i="39"/>
  <c r="S61" i="39"/>
  <c r="P61" i="39"/>
  <c r="M61" i="39"/>
  <c r="J61" i="39"/>
  <c r="G61" i="39"/>
  <c r="V60" i="39"/>
  <c r="S60" i="39"/>
  <c r="P60" i="39"/>
  <c r="M60" i="39"/>
  <c r="J60" i="39"/>
  <c r="G60" i="39"/>
  <c r="V59" i="39"/>
  <c r="S59" i="39"/>
  <c r="P59" i="39"/>
  <c r="M59" i="39"/>
  <c r="J59" i="39"/>
  <c r="G59" i="39"/>
  <c r="V58" i="39"/>
  <c r="S58" i="39"/>
  <c r="P58" i="39"/>
  <c r="M58" i="39"/>
  <c r="J58" i="39"/>
  <c r="G58" i="39"/>
  <c r="V57" i="39"/>
  <c r="S57" i="39"/>
  <c r="P57" i="39"/>
  <c r="M57" i="39"/>
  <c r="J57" i="39"/>
  <c r="G57" i="39"/>
  <c r="V56" i="39"/>
  <c r="S56" i="39"/>
  <c r="P56" i="39"/>
  <c r="M56" i="39"/>
  <c r="J56" i="39"/>
  <c r="G56" i="39"/>
  <c r="V55" i="39"/>
  <c r="S55" i="39"/>
  <c r="P55" i="39"/>
  <c r="M55" i="39"/>
  <c r="J55" i="39"/>
  <c r="G55" i="39"/>
  <c r="V54" i="39"/>
  <c r="S54" i="39"/>
  <c r="P54" i="39"/>
  <c r="M54" i="39"/>
  <c r="J54" i="39"/>
  <c r="G54" i="39"/>
  <c r="V53" i="39"/>
  <c r="S53" i="39"/>
  <c r="P53" i="39"/>
  <c r="M53" i="39"/>
  <c r="J53" i="39"/>
  <c r="G53" i="39"/>
  <c r="V52" i="39"/>
  <c r="S52" i="39"/>
  <c r="P52" i="39"/>
  <c r="M52" i="39"/>
  <c r="J52" i="39"/>
  <c r="G52" i="39"/>
  <c r="V51" i="39"/>
  <c r="S51" i="39"/>
  <c r="P51" i="39"/>
  <c r="M51" i="39"/>
  <c r="J51" i="39"/>
  <c r="G51" i="39"/>
  <c r="V50" i="39"/>
  <c r="S50" i="39"/>
  <c r="P50" i="39"/>
  <c r="M50" i="39"/>
  <c r="J50" i="39"/>
  <c r="G50" i="39"/>
  <c r="V49" i="39"/>
  <c r="S49" i="39"/>
  <c r="P49" i="39"/>
  <c r="M49" i="39"/>
  <c r="J49" i="39"/>
  <c r="G49" i="39"/>
  <c r="V48" i="39"/>
  <c r="S48" i="39"/>
  <c r="P48" i="39"/>
  <c r="M48" i="39"/>
  <c r="J48" i="39"/>
  <c r="G48" i="39"/>
  <c r="V47" i="39"/>
  <c r="S47" i="39"/>
  <c r="P47" i="39"/>
  <c r="M47" i="39"/>
  <c r="J47" i="39"/>
  <c r="G47" i="39"/>
  <c r="G45" i="39"/>
  <c r="J45" i="39"/>
  <c r="M45" i="39"/>
  <c r="P45" i="39"/>
  <c r="S45" i="39"/>
  <c r="V45" i="39"/>
  <c r="G7" i="39"/>
  <c r="J7" i="39"/>
  <c r="M7" i="39"/>
  <c r="P7" i="39"/>
  <c r="S7" i="39"/>
  <c r="V7" i="39"/>
  <c r="G8" i="39"/>
  <c r="J8" i="39"/>
  <c r="M8" i="39"/>
  <c r="P8" i="39"/>
  <c r="S8" i="39"/>
  <c r="V8" i="39"/>
  <c r="G9" i="39"/>
  <c r="J9" i="39"/>
  <c r="M9" i="39"/>
  <c r="P9" i="39"/>
  <c r="S9" i="39"/>
  <c r="V9" i="39"/>
  <c r="G10" i="39"/>
  <c r="J10" i="39"/>
  <c r="M10" i="39"/>
  <c r="P10" i="39"/>
  <c r="S10" i="39"/>
  <c r="V10" i="39"/>
  <c r="G11" i="39"/>
  <c r="J11" i="39"/>
  <c r="M11" i="39"/>
  <c r="P11" i="39"/>
  <c r="S11" i="39"/>
  <c r="V11" i="39"/>
  <c r="G12" i="39"/>
  <c r="J12" i="39"/>
  <c r="M12" i="39"/>
  <c r="P12" i="39"/>
  <c r="S12" i="39"/>
  <c r="V12" i="39"/>
  <c r="G13" i="39"/>
  <c r="J13" i="39"/>
  <c r="M13" i="39"/>
  <c r="P13" i="39"/>
  <c r="S13" i="39"/>
  <c r="V13" i="39"/>
  <c r="G14" i="39"/>
  <c r="J14" i="39"/>
  <c r="M14" i="39"/>
  <c r="P14" i="39"/>
  <c r="S14" i="39"/>
  <c r="V14" i="39"/>
  <c r="G15" i="39"/>
  <c r="J15" i="39"/>
  <c r="M15" i="39"/>
  <c r="P15" i="39"/>
  <c r="S15" i="39"/>
  <c r="V15" i="39"/>
  <c r="G16" i="39"/>
  <c r="J16" i="39"/>
  <c r="M16" i="39"/>
  <c r="P16" i="39"/>
  <c r="S16" i="39"/>
  <c r="V16" i="39"/>
  <c r="G17" i="39"/>
  <c r="J17" i="39"/>
  <c r="M17" i="39"/>
  <c r="P17" i="39"/>
  <c r="S17" i="39"/>
  <c r="V17" i="39"/>
  <c r="G18" i="39"/>
  <c r="J18" i="39"/>
  <c r="M18" i="39"/>
  <c r="P18" i="39"/>
  <c r="S18" i="39"/>
  <c r="V18" i="39"/>
  <c r="G19" i="39"/>
  <c r="J19" i="39"/>
  <c r="M19" i="39"/>
  <c r="P19" i="39"/>
  <c r="S19" i="39"/>
  <c r="V19" i="39"/>
  <c r="G20" i="39"/>
  <c r="J20" i="39"/>
  <c r="M20" i="39"/>
  <c r="P20" i="39"/>
  <c r="S20" i="39"/>
  <c r="V20" i="39"/>
  <c r="G21" i="39"/>
  <c r="J21" i="39"/>
  <c r="M21" i="39"/>
  <c r="P21" i="39"/>
  <c r="S21" i="39"/>
  <c r="V21" i="39"/>
  <c r="G22" i="39"/>
  <c r="J22" i="39"/>
  <c r="M22" i="39"/>
  <c r="P22" i="39"/>
  <c r="S22" i="39"/>
  <c r="V22" i="39"/>
  <c r="G23" i="39"/>
  <c r="J23" i="39"/>
  <c r="M23" i="39"/>
  <c r="P23" i="39"/>
  <c r="S23" i="39"/>
  <c r="V23" i="39"/>
  <c r="G24" i="39"/>
  <c r="J24" i="39"/>
  <c r="M24" i="39"/>
  <c r="P24" i="39"/>
  <c r="S24" i="39"/>
  <c r="V24" i="39"/>
  <c r="G25" i="39"/>
  <c r="J25" i="39"/>
  <c r="M25" i="39"/>
  <c r="P25" i="39"/>
  <c r="S25" i="39"/>
  <c r="V25" i="39"/>
  <c r="G26" i="39"/>
  <c r="J26" i="39"/>
  <c r="M26" i="39"/>
  <c r="P26" i="39"/>
  <c r="S26" i="39"/>
  <c r="V26" i="39"/>
  <c r="G27" i="39"/>
  <c r="J27" i="39"/>
  <c r="M27" i="39"/>
  <c r="P27" i="39"/>
  <c r="S27" i="39"/>
  <c r="V27" i="39"/>
  <c r="G28" i="39"/>
  <c r="J28" i="39"/>
  <c r="M28" i="39"/>
  <c r="P28" i="39"/>
  <c r="S28" i="39"/>
  <c r="V28" i="39"/>
  <c r="G29" i="39"/>
  <c r="J29" i="39"/>
  <c r="M29" i="39"/>
  <c r="P29" i="39"/>
  <c r="S29" i="39"/>
  <c r="V29" i="39"/>
  <c r="G30" i="39"/>
  <c r="J30" i="39"/>
  <c r="M30" i="39"/>
  <c r="P30" i="39"/>
  <c r="S30" i="39"/>
  <c r="V30" i="39"/>
  <c r="G31" i="39"/>
  <c r="J31" i="39"/>
  <c r="M31" i="39"/>
  <c r="P31" i="39"/>
  <c r="S31" i="39"/>
  <c r="V31" i="39"/>
  <c r="G32" i="39"/>
  <c r="J32" i="39"/>
  <c r="M32" i="39"/>
  <c r="P32" i="39"/>
  <c r="S32" i="39"/>
  <c r="V32" i="39"/>
  <c r="G33" i="39"/>
  <c r="J33" i="39"/>
  <c r="M33" i="39"/>
  <c r="P33" i="39"/>
  <c r="S33" i="39"/>
  <c r="V33" i="39"/>
  <c r="G34" i="39"/>
  <c r="J34" i="39"/>
  <c r="M34" i="39"/>
  <c r="P34" i="39"/>
  <c r="S34" i="39"/>
  <c r="V34" i="39"/>
  <c r="G35" i="39"/>
  <c r="J35" i="39"/>
  <c r="M35" i="39"/>
  <c r="P35" i="39"/>
  <c r="S35" i="39"/>
  <c r="V35" i="39"/>
  <c r="G36" i="39"/>
  <c r="J36" i="39"/>
  <c r="M36" i="39"/>
  <c r="P36" i="39"/>
  <c r="S36" i="39"/>
  <c r="V36" i="39"/>
  <c r="G37" i="39"/>
  <c r="J37" i="39"/>
  <c r="M37" i="39"/>
  <c r="P37" i="39"/>
  <c r="S37" i="39"/>
  <c r="V37" i="39"/>
  <c r="G38" i="39"/>
  <c r="J38" i="39"/>
  <c r="M38" i="39"/>
  <c r="P38" i="39"/>
  <c r="S38" i="39"/>
  <c r="V38" i="39"/>
  <c r="G39" i="39"/>
  <c r="J39" i="39"/>
  <c r="M39" i="39"/>
  <c r="P39" i="39"/>
  <c r="S39" i="39"/>
  <c r="V39" i="39"/>
  <c r="G40" i="39"/>
  <c r="J40" i="39"/>
  <c r="M40" i="39"/>
  <c r="P40" i="39"/>
  <c r="S40" i="39"/>
  <c r="V40" i="39"/>
  <c r="G41" i="39"/>
  <c r="J41" i="39"/>
  <c r="M41" i="39"/>
  <c r="P41" i="39"/>
  <c r="S41" i="39"/>
  <c r="V41" i="39"/>
  <c r="G42" i="39"/>
  <c r="J42" i="39"/>
  <c r="M42" i="39"/>
  <c r="P42" i="39"/>
  <c r="S42" i="39"/>
  <c r="V42" i="39"/>
  <c r="G43" i="39"/>
  <c r="J43" i="39"/>
  <c r="M43" i="39"/>
  <c r="P43" i="39"/>
  <c r="S43" i="39"/>
  <c r="V43" i="39"/>
  <c r="G44" i="39"/>
  <c r="J44" i="39"/>
  <c r="M44" i="39"/>
  <c r="P44" i="39"/>
  <c r="S44" i="39"/>
  <c r="V44" i="39"/>
  <c r="AE3" i="39"/>
  <c r="AI3" i="39"/>
  <c r="AM3" i="39"/>
  <c r="AQ3" i="39"/>
  <c r="AY3" i="39"/>
  <c r="AU3" i="39"/>
  <c r="M5" i="28"/>
  <c r="M5" i="43"/>
  <c r="U18" i="35" l="1"/>
  <c r="U19" i="35"/>
  <c r="U20" i="35"/>
  <c r="U21"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2" i="35"/>
  <c r="U173" i="35"/>
  <c r="U174" i="35"/>
  <c r="U175" i="35"/>
  <c r="U176" i="35"/>
  <c r="U177" i="35"/>
  <c r="U178" i="35"/>
  <c r="U179" i="35"/>
  <c r="U180" i="35"/>
  <c r="U181" i="35"/>
  <c r="U182" i="35"/>
  <c r="U183" i="35"/>
  <c r="U184" i="35"/>
  <c r="U185" i="35"/>
  <c r="U186" i="35"/>
  <c r="U187" i="35"/>
  <c r="U188" i="35"/>
  <c r="U189" i="35"/>
  <c r="U190" i="35"/>
  <c r="U191" i="35"/>
  <c r="U192" i="35"/>
  <c r="U193" i="35"/>
  <c r="U194" i="35"/>
  <c r="U195" i="35"/>
  <c r="U196" i="35"/>
  <c r="U197" i="35"/>
  <c r="U198" i="35"/>
  <c r="U17"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17" i="35"/>
  <c r="S14" i="35"/>
  <c r="S27" i="35" s="1"/>
  <c r="S13" i="35"/>
  <c r="E26" i="29"/>
  <c r="B4" i="43"/>
  <c r="B5" i="43"/>
  <c r="G5" i="43"/>
  <c r="S196" i="35" l="1"/>
  <c r="S193" i="35"/>
  <c r="S23" i="35"/>
  <c r="S20" i="35"/>
  <c r="S16" i="35"/>
  <c r="S186" i="35"/>
  <c r="S185" i="35"/>
  <c r="S178" i="35"/>
  <c r="S21" i="35"/>
  <c r="S146" i="35"/>
  <c r="S90" i="35"/>
  <c r="S17" i="35"/>
  <c r="S22" i="35"/>
  <c r="S195" i="35"/>
  <c r="S197" i="35"/>
  <c r="S177" i="35"/>
  <c r="S145" i="35"/>
  <c r="S82" i="35"/>
  <c r="S170" i="35"/>
  <c r="S138" i="35"/>
  <c r="S74" i="35"/>
  <c r="S169" i="35"/>
  <c r="S130" i="35"/>
  <c r="S66" i="35"/>
  <c r="S24" i="35"/>
  <c r="S194" i="35"/>
  <c r="S162" i="35"/>
  <c r="S122" i="35"/>
  <c r="S58" i="35"/>
  <c r="S161" i="35"/>
  <c r="S114" i="35"/>
  <c r="S50" i="35"/>
  <c r="S154" i="35"/>
  <c r="S106" i="35"/>
  <c r="S42" i="35"/>
  <c r="S153" i="35"/>
  <c r="S98" i="35"/>
  <c r="S34" i="35"/>
  <c r="S137" i="35"/>
  <c r="S129" i="35"/>
  <c r="S121" i="35"/>
  <c r="S113" i="35"/>
  <c r="S105" i="35"/>
  <c r="S97" i="35"/>
  <c r="S89" i="35"/>
  <c r="S81" i="35"/>
  <c r="S73" i="35"/>
  <c r="S65" i="35"/>
  <c r="S57" i="35"/>
  <c r="S49" i="35"/>
  <c r="S41" i="35"/>
  <c r="S33" i="35"/>
  <c r="S19" i="35"/>
  <c r="S192" i="35"/>
  <c r="S184" i="35"/>
  <c r="S176" i="35"/>
  <c r="S168" i="35"/>
  <c r="S160" i="35"/>
  <c r="S152" i="35"/>
  <c r="S144" i="35"/>
  <c r="S136" i="35"/>
  <c r="S128" i="35"/>
  <c r="S120" i="35"/>
  <c r="S112" i="35"/>
  <c r="S104" i="35"/>
  <c r="S96" i="35"/>
  <c r="S88" i="35"/>
  <c r="S80" i="35"/>
  <c r="S72" i="35"/>
  <c r="S64" i="35"/>
  <c r="S56" i="35"/>
  <c r="S48" i="35"/>
  <c r="S40" i="35"/>
  <c r="S32" i="35"/>
  <c r="S26" i="35"/>
  <c r="S18" i="35"/>
  <c r="S191" i="35"/>
  <c r="S183" i="35"/>
  <c r="S175" i="35"/>
  <c r="S167" i="35"/>
  <c r="S159" i="35"/>
  <c r="S151" i="35"/>
  <c r="S143" i="35"/>
  <c r="S135" i="35"/>
  <c r="S127" i="35"/>
  <c r="S119" i="35"/>
  <c r="S111" i="35"/>
  <c r="S103" i="35"/>
  <c r="S95" i="35"/>
  <c r="S87" i="35"/>
  <c r="S79" i="35"/>
  <c r="S71" i="35"/>
  <c r="S63" i="35"/>
  <c r="S55" i="35"/>
  <c r="S47" i="35"/>
  <c r="S39" i="35"/>
  <c r="S31" i="35"/>
  <c r="S25" i="35"/>
  <c r="S198" i="35"/>
  <c r="S190" i="35"/>
  <c r="S182" i="35"/>
  <c r="S174" i="35"/>
  <c r="S166" i="35"/>
  <c r="S158" i="35"/>
  <c r="S150" i="35"/>
  <c r="S142" i="35"/>
  <c r="S134" i="35"/>
  <c r="S126" i="35"/>
  <c r="S118" i="35"/>
  <c r="S110" i="35"/>
  <c r="S102" i="35"/>
  <c r="S94" i="35"/>
  <c r="S86" i="35"/>
  <c r="S78" i="35"/>
  <c r="S70" i="35"/>
  <c r="S62" i="35"/>
  <c r="S54" i="35"/>
  <c r="S46" i="35"/>
  <c r="S38" i="35"/>
  <c r="S30" i="35"/>
  <c r="S189" i="35"/>
  <c r="S181" i="35"/>
  <c r="S173" i="35"/>
  <c r="S165" i="35"/>
  <c r="S157" i="35"/>
  <c r="S149" i="35"/>
  <c r="S141" i="35"/>
  <c r="S133" i="35"/>
  <c r="S125" i="35"/>
  <c r="S117" i="35"/>
  <c r="S109" i="35"/>
  <c r="S101" i="35"/>
  <c r="S93" i="35"/>
  <c r="S85" i="35"/>
  <c r="S77" i="35"/>
  <c r="S69" i="35"/>
  <c r="S61" i="35"/>
  <c r="S53" i="35"/>
  <c r="S45" i="35"/>
  <c r="S37" i="35"/>
  <c r="S29" i="35"/>
  <c r="S188" i="35"/>
  <c r="S180" i="35"/>
  <c r="S172" i="35"/>
  <c r="S164" i="35"/>
  <c r="S156" i="35"/>
  <c r="S148" i="35"/>
  <c r="S140" i="35"/>
  <c r="S132" i="35"/>
  <c r="S124" i="35"/>
  <c r="S116" i="35"/>
  <c r="S108" i="35"/>
  <c r="S100" i="35"/>
  <c r="S92" i="35"/>
  <c r="S84" i="35"/>
  <c r="S76" i="35"/>
  <c r="S68" i="35"/>
  <c r="S60" i="35"/>
  <c r="S52" i="35"/>
  <c r="S44" i="35"/>
  <c r="S36" i="35"/>
  <c r="S28" i="35"/>
  <c r="S187" i="35"/>
  <c r="S179" i="35"/>
  <c r="S171" i="35"/>
  <c r="S163" i="35"/>
  <c r="S155" i="35"/>
  <c r="S147" i="35"/>
  <c r="S139" i="35"/>
  <c r="S131" i="35"/>
  <c r="S123" i="35"/>
  <c r="S115" i="35"/>
  <c r="S107" i="35"/>
  <c r="S99" i="35"/>
  <c r="S91" i="35"/>
  <c r="S83" i="35"/>
  <c r="S75" i="35"/>
  <c r="S67" i="35"/>
  <c r="S59" i="35"/>
  <c r="S51" i="35"/>
  <c r="S43" i="35"/>
  <c r="S35" i="35"/>
  <c r="O5" i="42"/>
  <c r="K5" i="43"/>
  <c r="J5" i="43"/>
  <c r="I5" i="43"/>
  <c r="H5" i="43"/>
  <c r="B35" i="43"/>
  <c r="B36" i="43"/>
  <c r="B33" i="43"/>
  <c r="B34" i="43"/>
  <c r="B32" i="43"/>
  <c r="B31" i="43"/>
  <c r="B30" i="43"/>
  <c r="B29" i="43"/>
  <c r="B28" i="43"/>
  <c r="B27" i="43"/>
  <c r="B24" i="43"/>
  <c r="B23" i="43"/>
  <c r="B22" i="43"/>
  <c r="B21" i="43"/>
  <c r="B20" i="43"/>
  <c r="B18" i="43"/>
  <c r="B19" i="43"/>
  <c r="B17" i="43"/>
  <c r="B14" i="43"/>
  <c r="B15" i="43"/>
  <c r="B13" i="43"/>
  <c r="B12" i="43"/>
  <c r="B11" i="43"/>
  <c r="B10" i="43"/>
  <c r="B9" i="43"/>
  <c r="B8" i="43"/>
  <c r="B7" i="43"/>
  <c r="G16" i="9"/>
  <c r="G15" i="9"/>
  <c r="M5" i="37"/>
  <c r="S5" i="37"/>
  <c r="AE5" i="37"/>
  <c r="Y5" i="37"/>
  <c r="B1" i="37"/>
  <c r="E22" i="29"/>
  <c r="O8" i="5" l="1"/>
  <c r="O49" i="5"/>
  <c r="O52" i="5"/>
  <c r="O51" i="5"/>
  <c r="O50" i="5"/>
  <c r="O9" i="5"/>
  <c r="U13" i="35"/>
  <c r="D4" i="19" s="1"/>
  <c r="AA15" i="5"/>
  <c r="AA21" i="5"/>
  <c r="AA13" i="5"/>
  <c r="AA27" i="5"/>
  <c r="AA19" i="5"/>
  <c r="AA11" i="5"/>
  <c r="AA26" i="5"/>
  <c r="AA18" i="5"/>
  <c r="AA10" i="5"/>
  <c r="AA22" i="5"/>
  <c r="AA14" i="5"/>
  <c r="AA20" i="5"/>
  <c r="AA12" i="5"/>
  <c r="AA25" i="5"/>
  <c r="AA17" i="5"/>
  <c r="AA9" i="5"/>
  <c r="AA24" i="5"/>
  <c r="AA16" i="5"/>
  <c r="AA8" i="5"/>
  <c r="AA23" i="5"/>
  <c r="C25" i="29"/>
  <c r="B33" i="29"/>
  <c r="B32" i="29"/>
  <c r="B31" i="29"/>
  <c r="B30" i="29"/>
  <c r="B29" i="29"/>
  <c r="B28" i="29"/>
  <c r="B27" i="29"/>
  <c r="B26" i="29"/>
  <c r="B25" i="29"/>
  <c r="B24" i="29"/>
  <c r="C18" i="29"/>
  <c r="C22" i="29"/>
  <c r="B17" i="29"/>
  <c r="B18" i="29"/>
  <c r="B19" i="29"/>
  <c r="B20" i="29"/>
  <c r="B21" i="29"/>
  <c r="B22" i="29"/>
  <c r="B16" i="29"/>
  <c r="B15" i="29"/>
  <c r="B9" i="29"/>
  <c r="F20" i="29"/>
  <c r="C13" i="29"/>
  <c r="C12" i="29"/>
  <c r="C10" i="29"/>
  <c r="B11" i="29"/>
  <c r="B12" i="29"/>
  <c r="B13" i="29"/>
  <c r="B10" i="29"/>
  <c r="B5" i="29"/>
  <c r="B6" i="29"/>
  <c r="B7" i="29"/>
  <c r="B1" i="29"/>
  <c r="B3" i="29"/>
  <c r="B4" i="29"/>
  <c r="A35" i="17"/>
  <c r="A36" i="17"/>
  <c r="A37" i="17"/>
  <c r="A38" i="17"/>
  <c r="A39" i="17"/>
  <c r="A40" i="17"/>
  <c r="A41" i="17"/>
  <c r="A42" i="17"/>
  <c r="C8" i="16" l="1"/>
  <c r="B3" i="22"/>
  <c r="H1" i="30"/>
  <c r="I1" i="30"/>
  <c r="J1" i="30"/>
  <c r="K1" i="30"/>
  <c r="BE212" i="22"/>
  <c r="BK212" i="22" s="1"/>
  <c r="BQ212" i="22" s="1"/>
  <c r="BX212" i="22" s="1"/>
  <c r="CD212" i="22" s="1"/>
  <c r="CJ212" i="22" s="1"/>
  <c r="BD212" i="22"/>
  <c r="BJ212" i="22" s="1"/>
  <c r="BP212" i="22" s="1"/>
  <c r="BV212" i="22" s="1"/>
  <c r="CC212" i="22" s="1"/>
  <c r="CI212" i="22" s="1"/>
  <c r="BA212" i="22"/>
  <c r="BE48" i="22"/>
  <c r="BD48" i="22"/>
  <c r="BB48" i="22"/>
  <c r="BC48" i="22" s="1"/>
  <c r="AT212" i="22"/>
  <c r="AS212" i="22"/>
  <c r="AP212" i="22"/>
  <c r="AQ212" i="22" s="1"/>
  <c r="AR212" i="22" s="1"/>
  <c r="AT48" i="22"/>
  <c r="AS48" i="22"/>
  <c r="AP48" i="22"/>
  <c r="AQ48" i="22" s="1"/>
  <c r="AR48" i="22" s="1"/>
  <c r="AI212" i="22"/>
  <c r="AH212" i="22"/>
  <c r="AE212" i="22"/>
  <c r="AF212" i="22" s="1"/>
  <c r="AG212" i="22" s="1"/>
  <c r="AI48" i="22"/>
  <c r="AH48" i="22"/>
  <c r="AE48" i="22"/>
  <c r="AF48" i="22" s="1"/>
  <c r="AG48" i="22" s="1"/>
  <c r="X212" i="22"/>
  <c r="W212" i="22"/>
  <c r="T212" i="22"/>
  <c r="U212" i="22" s="1"/>
  <c r="V212" i="22" s="1"/>
  <c r="X48" i="22"/>
  <c r="W48" i="22"/>
  <c r="U48" i="22"/>
  <c r="V48" i="22" s="1"/>
  <c r="BF212" i="22" l="1"/>
  <c r="BL212" i="22" s="1"/>
  <c r="BS212" i="22" s="1"/>
  <c r="BY212" i="22" s="1"/>
  <c r="CE212" i="22" s="1"/>
  <c r="CK212" i="22" s="1"/>
  <c r="BB212" i="22"/>
  <c r="BC212" i="22" l="1"/>
  <c r="BI212" i="22" s="1"/>
  <c r="BO212" i="22" s="1"/>
  <c r="BU212" i="22" s="1"/>
  <c r="CA212" i="22" s="1"/>
  <c r="CH212" i="22" s="1"/>
  <c r="BG212" i="22"/>
  <c r="BN212" i="22" s="1"/>
  <c r="BT212" i="22" s="1"/>
  <c r="BZ212" i="22" s="1"/>
  <c r="CF212" i="22" s="1"/>
  <c r="U13" i="5"/>
  <c r="C28" i="43" l="1"/>
  <c r="C27" i="43"/>
  <c r="C25" i="43"/>
  <c r="C16" i="43"/>
  <c r="V6" i="39"/>
  <c r="S6" i="39"/>
  <c r="P6" i="39"/>
  <c r="M6" i="39"/>
  <c r="J6" i="39"/>
  <c r="G6" i="39"/>
  <c r="B174" i="9" l="1"/>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AD5" i="12" l="1"/>
  <c r="Z14" i="39" a="1"/>
  <c r="Z14" i="39" l="1"/>
  <c r="T31" i="38" a="1"/>
  <c r="T31" i="38" s="1"/>
  <c r="U31" i="38" s="1"/>
  <c r="AG10" i="5"/>
  <c r="AG9" i="5"/>
  <c r="Q19" i="36"/>
  <c r="Q17" i="36"/>
  <c r="Q15" i="36"/>
  <c r="Q13" i="36"/>
  <c r="Q11" i="36"/>
  <c r="Q9" i="36"/>
  <c r="Q7" i="36"/>
  <c r="Q5" i="36"/>
  <c r="T5" i="12"/>
  <c r="J5" i="12"/>
  <c r="E5" i="12"/>
  <c r="AB1" i="30" l="1"/>
  <c r="AA1" i="30"/>
  <c r="AQ27" i="9" s="1"/>
  <c r="Z1" i="30"/>
  <c r="Y1" i="30"/>
  <c r="X1" i="30"/>
  <c r="W1" i="30"/>
  <c r="V1" i="30"/>
  <c r="U1" i="30"/>
  <c r="T1" i="30"/>
  <c r="S1" i="30"/>
  <c r="R1" i="30"/>
  <c r="Q1" i="30"/>
  <c r="P1" i="30"/>
  <c r="O1" i="30"/>
  <c r="N1" i="30"/>
  <c r="M1" i="30"/>
  <c r="L1" i="30"/>
  <c r="F1" i="30"/>
  <c r="E1" i="30"/>
  <c r="D1" i="30"/>
  <c r="C1" i="30"/>
  <c r="N4" i="9" l="1"/>
  <c r="I3" i="9"/>
  <c r="O4" i="9"/>
  <c r="K4" i="9"/>
  <c r="B4" i="28"/>
  <c r="G3" i="9"/>
  <c r="I5" i="28"/>
  <c r="L4" i="9"/>
  <c r="H3" i="9"/>
  <c r="C25" i="6"/>
  <c r="H5" i="28"/>
  <c r="M4" i="9"/>
  <c r="G5" i="28"/>
  <c r="B8" i="28"/>
  <c r="B5" i="28"/>
  <c r="R7" i="17"/>
  <c r="S8" i="17"/>
  <c r="F5" i="28"/>
  <c r="S12" i="17"/>
  <c r="AL14" i="37"/>
  <c r="AL12" i="37"/>
  <c r="AL10" i="37"/>
  <c r="Q12" i="38"/>
  <c r="C1" i="16" s="1"/>
  <c r="AL8" i="37"/>
  <c r="Q22" i="38"/>
  <c r="G21" i="16" s="1"/>
  <c r="S9" i="17"/>
  <c r="S10" i="17"/>
  <c r="S11" i="17"/>
  <c r="S13" i="17"/>
  <c r="S14" i="17"/>
  <c r="S15" i="17"/>
  <c r="F4" i="6"/>
  <c r="Q30" i="43"/>
  <c r="O3" i="28" s="1"/>
  <c r="Q27" i="43"/>
  <c r="C1" i="28" s="1"/>
  <c r="Z7" i="39"/>
  <c r="L5" i="28"/>
  <c r="B41" i="28"/>
  <c r="B33" i="28"/>
  <c r="B27" i="28"/>
  <c r="B17" i="28"/>
  <c r="N6" i="5"/>
  <c r="C246" i="21"/>
  <c r="C238" i="21"/>
  <c r="C230" i="21"/>
  <c r="C222" i="21"/>
  <c r="C214" i="21"/>
  <c r="C205" i="21"/>
  <c r="C197" i="21"/>
  <c r="C189" i="21"/>
  <c r="C181" i="21"/>
  <c r="C173" i="21"/>
  <c r="C164" i="21"/>
  <c r="C156" i="21"/>
  <c r="C148" i="21"/>
  <c r="C140" i="21"/>
  <c r="C132" i="21"/>
  <c r="C123" i="21"/>
  <c r="C115" i="21"/>
  <c r="C107" i="21"/>
  <c r="C99" i="21"/>
  <c r="C91" i="21"/>
  <c r="C82" i="21"/>
  <c r="C74" i="21"/>
  <c r="C66" i="21"/>
  <c r="C58" i="21"/>
  <c r="C50" i="21"/>
  <c r="C41" i="21"/>
  <c r="C33" i="21"/>
  <c r="C25" i="21"/>
  <c r="C17" i="21"/>
  <c r="C9" i="21"/>
  <c r="B46" i="21"/>
  <c r="C4" i="21"/>
  <c r="B42" i="28"/>
  <c r="B34" i="28"/>
  <c r="B24" i="28"/>
  <c r="B15" i="28"/>
  <c r="B38" i="28"/>
  <c r="J6" i="5"/>
  <c r="C245" i="21"/>
  <c r="C237" i="21"/>
  <c r="C229" i="21"/>
  <c r="C221" i="21"/>
  <c r="C213" i="21"/>
  <c r="C204" i="21"/>
  <c r="C196" i="21"/>
  <c r="C188" i="21"/>
  <c r="C180" i="21"/>
  <c r="C172" i="21"/>
  <c r="C163" i="21"/>
  <c r="C155" i="21"/>
  <c r="C147" i="21"/>
  <c r="C139" i="21"/>
  <c r="C131" i="21"/>
  <c r="C122" i="21"/>
  <c r="C114" i="21"/>
  <c r="C106" i="21"/>
  <c r="C98" i="21"/>
  <c r="C90" i="21"/>
  <c r="C81" i="21"/>
  <c r="C73" i="21"/>
  <c r="C65" i="21"/>
  <c r="C57" i="21"/>
  <c r="C49" i="21"/>
  <c r="C40" i="21"/>
  <c r="C32" i="21"/>
  <c r="C24" i="21"/>
  <c r="C16" i="21"/>
  <c r="C8" i="21"/>
  <c r="B5" i="21"/>
  <c r="B4" i="21"/>
  <c r="N9" i="16"/>
  <c r="C43" i="16"/>
  <c r="K5" i="28"/>
  <c r="B43" i="28"/>
  <c r="B35" i="28"/>
  <c r="B23" i="28"/>
  <c r="B14" i="28"/>
  <c r="B26" i="28"/>
  <c r="I6" i="5"/>
  <c r="C244" i="21"/>
  <c r="C236" i="21"/>
  <c r="C228" i="21"/>
  <c r="C220" i="21"/>
  <c r="C212" i="21"/>
  <c r="C203" i="21"/>
  <c r="C195" i="21"/>
  <c r="C187" i="21"/>
  <c r="C179" i="21"/>
  <c r="C171" i="21"/>
  <c r="C162" i="21"/>
  <c r="C154" i="21"/>
  <c r="C146" i="21"/>
  <c r="C138" i="21"/>
  <c r="C130" i="21"/>
  <c r="C121" i="21"/>
  <c r="C113" i="21"/>
  <c r="C105" i="21"/>
  <c r="C97" i="21"/>
  <c r="C89" i="21"/>
  <c r="C80" i="21"/>
  <c r="C72" i="21"/>
  <c r="C64" i="21"/>
  <c r="C56" i="21"/>
  <c r="C48" i="21"/>
  <c r="C39" i="21"/>
  <c r="C31" i="21"/>
  <c r="C23" i="21"/>
  <c r="C15" i="21"/>
  <c r="C7" i="21"/>
  <c r="B3" i="21"/>
  <c r="M9" i="16"/>
  <c r="C42" i="16"/>
  <c r="J5" i="28"/>
  <c r="B44" i="28"/>
  <c r="B36" i="28"/>
  <c r="B22" i="28"/>
  <c r="B13" i="28"/>
  <c r="B7" i="28"/>
  <c r="H6" i="5"/>
  <c r="C243" i="21"/>
  <c r="C235" i="21"/>
  <c r="C227" i="21"/>
  <c r="C219" i="21"/>
  <c r="C211" i="21"/>
  <c r="C202" i="21"/>
  <c r="C194" i="21"/>
  <c r="C186" i="21"/>
  <c r="C178" i="21"/>
  <c r="C170" i="21"/>
  <c r="C161" i="21"/>
  <c r="C153" i="21"/>
  <c r="C145" i="21"/>
  <c r="C137" i="21"/>
  <c r="C129" i="21"/>
  <c r="C120" i="21"/>
  <c r="C112" i="21"/>
  <c r="C104" i="21"/>
  <c r="C96" i="21"/>
  <c r="C88" i="21"/>
  <c r="C79" i="21"/>
  <c r="C71" i="21"/>
  <c r="C63" i="21"/>
  <c r="C55" i="21"/>
  <c r="C47" i="21"/>
  <c r="C38" i="21"/>
  <c r="C30" i="21"/>
  <c r="C22" i="21"/>
  <c r="C14" i="21"/>
  <c r="C6" i="21"/>
  <c r="B1" i="21"/>
  <c r="L9" i="16"/>
  <c r="B45" i="28"/>
  <c r="B31" i="28"/>
  <c r="B21" i="28"/>
  <c r="B12" i="28"/>
  <c r="G6" i="5"/>
  <c r="C250" i="21"/>
  <c r="C242" i="21"/>
  <c r="C234" i="21"/>
  <c r="C226" i="21"/>
  <c r="C218" i="21"/>
  <c r="C209" i="21"/>
  <c r="C201" i="21"/>
  <c r="C193" i="21"/>
  <c r="C185" i="21"/>
  <c r="C177" i="21"/>
  <c r="C168" i="21"/>
  <c r="C160" i="21"/>
  <c r="C152" i="21"/>
  <c r="C144" i="21"/>
  <c r="C136" i="21"/>
  <c r="C127" i="21"/>
  <c r="C119" i="21"/>
  <c r="C111" i="21"/>
  <c r="C103" i="21"/>
  <c r="C95" i="21"/>
  <c r="C86" i="21"/>
  <c r="C78" i="21"/>
  <c r="C70" i="21"/>
  <c r="C62" i="21"/>
  <c r="C54" i="21"/>
  <c r="C45" i="21"/>
  <c r="C37" i="21"/>
  <c r="C29" i="21"/>
  <c r="C21" i="21"/>
  <c r="C13" i="21"/>
  <c r="B210" i="21"/>
  <c r="E4" i="28"/>
  <c r="B39" i="28"/>
  <c r="B29" i="28"/>
  <c r="B19" i="28"/>
  <c r="B10" i="28"/>
  <c r="Z6" i="5"/>
  <c r="C248" i="21"/>
  <c r="C240" i="21"/>
  <c r="C232" i="21"/>
  <c r="C224" i="21"/>
  <c r="C216" i="21"/>
  <c r="C207" i="21"/>
  <c r="C199" i="21"/>
  <c r="C191" i="21"/>
  <c r="C183" i="21"/>
  <c r="C175" i="21"/>
  <c r="C166" i="21"/>
  <c r="C158" i="21"/>
  <c r="C150" i="21"/>
  <c r="C142" i="21"/>
  <c r="C134" i="21"/>
  <c r="C125" i="21"/>
  <c r="C117" i="21"/>
  <c r="C109" i="21"/>
  <c r="C101" i="21"/>
  <c r="C93" i="21"/>
  <c r="C84" i="21"/>
  <c r="C76" i="21"/>
  <c r="C68" i="21"/>
  <c r="C60" i="21"/>
  <c r="C52" i="21"/>
  <c r="C43" i="21"/>
  <c r="C35" i="21"/>
  <c r="C27" i="21"/>
  <c r="C19" i="21"/>
  <c r="C11" i="21"/>
  <c r="B128" i="21"/>
  <c r="B40" i="28"/>
  <c r="B32" i="28"/>
  <c r="B28" i="28"/>
  <c r="B18" i="28"/>
  <c r="B9" i="28"/>
  <c r="T6" i="5"/>
  <c r="B1" i="28"/>
  <c r="C247" i="21"/>
  <c r="C239" i="21"/>
  <c r="C231" i="21"/>
  <c r="C223" i="21"/>
  <c r="C215" i="21"/>
  <c r="C206" i="21"/>
  <c r="C198" i="21"/>
  <c r="C190" i="21"/>
  <c r="C182" i="21"/>
  <c r="C174" i="21"/>
  <c r="C165" i="21"/>
  <c r="C157" i="21"/>
  <c r="C149" i="21"/>
  <c r="C141" i="21"/>
  <c r="C133" i="21"/>
  <c r="C124" i="21"/>
  <c r="C116" i="21"/>
  <c r="C108" i="21"/>
  <c r="C100" i="21"/>
  <c r="C92" i="21"/>
  <c r="C83" i="21"/>
  <c r="C75" i="21"/>
  <c r="C67" i="21"/>
  <c r="C59" i="21"/>
  <c r="C51" i="21"/>
  <c r="C42" i="21"/>
  <c r="C34" i="21"/>
  <c r="C26" i="21"/>
  <c r="C18" i="21"/>
  <c r="C10" i="21"/>
  <c r="B87" i="21"/>
  <c r="E4" i="21"/>
  <c r="E5" i="28"/>
  <c r="C249" i="21"/>
  <c r="C184" i="21"/>
  <c r="C118" i="21"/>
  <c r="C53" i="21"/>
  <c r="C39" i="16"/>
  <c r="C27" i="16"/>
  <c r="C15" i="16"/>
  <c r="C5" i="16"/>
  <c r="B39" i="16"/>
  <c r="B29" i="16"/>
  <c r="B20" i="16"/>
  <c r="B11" i="16"/>
  <c r="B1" i="16"/>
  <c r="Y6" i="5"/>
  <c r="N7" i="5"/>
  <c r="G5" i="5"/>
  <c r="C243" i="5"/>
  <c r="C235" i="5"/>
  <c r="C227" i="5"/>
  <c r="C219" i="5"/>
  <c r="C210" i="5"/>
  <c r="C202" i="5"/>
  <c r="C194" i="5"/>
  <c r="C186" i="5"/>
  <c r="C178" i="5"/>
  <c r="C169" i="5"/>
  <c r="C161" i="5"/>
  <c r="C153" i="5"/>
  <c r="C145" i="5"/>
  <c r="C137" i="5"/>
  <c r="C128" i="5"/>
  <c r="C120" i="5"/>
  <c r="C112" i="5"/>
  <c r="C104" i="5"/>
  <c r="C96" i="5"/>
  <c r="C87" i="5"/>
  <c r="C79" i="5"/>
  <c r="C71" i="5"/>
  <c r="C63" i="5"/>
  <c r="C55" i="5"/>
  <c r="C46" i="5"/>
  <c r="C38" i="5"/>
  <c r="C30" i="5"/>
  <c r="C22" i="5"/>
  <c r="C14" i="5"/>
  <c r="B171" i="5"/>
  <c r="H175" i="43" s="1"/>
  <c r="B5" i="5"/>
  <c r="AB38" i="12"/>
  <c r="AB30" i="12"/>
  <c r="AB22" i="12"/>
  <c r="AB14" i="12"/>
  <c r="AB6" i="12"/>
  <c r="W38" i="12"/>
  <c r="W30" i="12"/>
  <c r="W22" i="12"/>
  <c r="W14" i="12"/>
  <c r="W6" i="12"/>
  <c r="R38" i="12"/>
  <c r="R30" i="12"/>
  <c r="B46" i="28"/>
  <c r="C241" i="21"/>
  <c r="C176" i="21"/>
  <c r="C110" i="21"/>
  <c r="C44" i="21"/>
  <c r="N3" i="16"/>
  <c r="C26" i="16"/>
  <c r="C14" i="16"/>
  <c r="C4" i="16"/>
  <c r="B38" i="16"/>
  <c r="B28" i="16"/>
  <c r="B19" i="16"/>
  <c r="B10" i="16"/>
  <c r="AI6" i="5"/>
  <c r="W6" i="5"/>
  <c r="M7" i="5"/>
  <c r="C250" i="5"/>
  <c r="C242" i="5"/>
  <c r="C234" i="5"/>
  <c r="C226" i="5"/>
  <c r="C218" i="5"/>
  <c r="C209" i="5"/>
  <c r="C201" i="5"/>
  <c r="C193" i="5"/>
  <c r="C185" i="5"/>
  <c r="C177" i="5"/>
  <c r="C168" i="5"/>
  <c r="C160" i="5"/>
  <c r="C152" i="5"/>
  <c r="C144" i="5"/>
  <c r="C136" i="5"/>
  <c r="C127" i="5"/>
  <c r="C119" i="5"/>
  <c r="C111" i="5"/>
  <c r="C103" i="5"/>
  <c r="C95" i="5"/>
  <c r="C86" i="5"/>
  <c r="C78" i="5"/>
  <c r="C70" i="5"/>
  <c r="C62" i="5"/>
  <c r="C54" i="5"/>
  <c r="C45" i="5"/>
  <c r="C37" i="5"/>
  <c r="C29" i="5"/>
  <c r="C21" i="5"/>
  <c r="C13" i="5"/>
  <c r="B130" i="5"/>
  <c r="H133" i="43" s="1"/>
  <c r="B1" i="5"/>
  <c r="AB37" i="12"/>
  <c r="AB29" i="12"/>
  <c r="AB21" i="12"/>
  <c r="AB13" i="12"/>
  <c r="AB5" i="12"/>
  <c r="W37" i="12"/>
  <c r="W29" i="12"/>
  <c r="W21" i="12"/>
  <c r="W13" i="12"/>
  <c r="W5" i="12"/>
  <c r="R37" i="12"/>
  <c r="R29" i="12"/>
  <c r="R21" i="12"/>
  <c r="R13" i="12"/>
  <c r="R5" i="12"/>
  <c r="M37" i="12"/>
  <c r="M29" i="12"/>
  <c r="M21" i="12"/>
  <c r="M13" i="12"/>
  <c r="M5" i="12"/>
  <c r="H37" i="12"/>
  <c r="H29" i="12"/>
  <c r="H21" i="12"/>
  <c r="H13" i="12"/>
  <c r="H5" i="12"/>
  <c r="C37" i="12"/>
  <c r="C29" i="12"/>
  <c r="C21" i="12"/>
  <c r="C13" i="12"/>
  <c r="C5" i="12"/>
  <c r="W4" i="12"/>
  <c r="O4" i="12"/>
  <c r="B30" i="28"/>
  <c r="C233" i="21"/>
  <c r="C167" i="21"/>
  <c r="C102" i="21"/>
  <c r="C36" i="21"/>
  <c r="M3" i="16"/>
  <c r="C35" i="16"/>
  <c r="C25" i="16"/>
  <c r="C13" i="16"/>
  <c r="B46" i="16"/>
  <c r="B36" i="16"/>
  <c r="B27" i="16"/>
  <c r="B18" i="16"/>
  <c r="B8" i="16"/>
  <c r="AH6" i="5"/>
  <c r="V6" i="5"/>
  <c r="Q6" i="5"/>
  <c r="C249" i="5"/>
  <c r="C241" i="5"/>
  <c r="C233" i="5"/>
  <c r="C225" i="5"/>
  <c r="C217" i="5"/>
  <c r="C208" i="5"/>
  <c r="C200" i="5"/>
  <c r="C192" i="5"/>
  <c r="C184" i="5"/>
  <c r="C176" i="5"/>
  <c r="C167" i="5"/>
  <c r="C159" i="5"/>
  <c r="C151" i="5"/>
  <c r="C143" i="5"/>
  <c r="C135" i="5"/>
  <c r="C126" i="5"/>
  <c r="C118" i="5"/>
  <c r="C110" i="5"/>
  <c r="C102" i="5"/>
  <c r="C94" i="5"/>
  <c r="C85" i="5"/>
  <c r="C77" i="5"/>
  <c r="C69" i="5"/>
  <c r="C61" i="5"/>
  <c r="C53" i="5"/>
  <c r="C44" i="5"/>
  <c r="C36" i="5"/>
  <c r="C28" i="5"/>
  <c r="C20" i="5"/>
  <c r="C12" i="5"/>
  <c r="B89" i="5"/>
  <c r="H91" i="43" s="1"/>
  <c r="AB44" i="12"/>
  <c r="AB36" i="12"/>
  <c r="AB28" i="12"/>
  <c r="AB20" i="12"/>
  <c r="AB12" i="12"/>
  <c r="W44" i="12"/>
  <c r="W36" i="12"/>
  <c r="W28" i="12"/>
  <c r="W20" i="12"/>
  <c r="W12" i="12"/>
  <c r="R44" i="12"/>
  <c r="R36" i="12"/>
  <c r="R28" i="12"/>
  <c r="R20" i="12"/>
  <c r="R12" i="12"/>
  <c r="M44" i="12"/>
  <c r="M36" i="12"/>
  <c r="M28" i="12"/>
  <c r="M20" i="12"/>
  <c r="M12" i="12"/>
  <c r="H44" i="12"/>
  <c r="H36" i="12"/>
  <c r="H28" i="12"/>
  <c r="B20" i="28"/>
  <c r="C225" i="21"/>
  <c r="C159" i="21"/>
  <c r="C94" i="21"/>
  <c r="C28" i="21"/>
  <c r="L3" i="16"/>
  <c r="C22" i="16"/>
  <c r="C12" i="16"/>
  <c r="B45" i="16"/>
  <c r="B35" i="16"/>
  <c r="B26" i="16"/>
  <c r="B17" i="16"/>
  <c r="B7" i="16"/>
  <c r="AG6" i="5"/>
  <c r="U6" i="5"/>
  <c r="P6" i="5"/>
  <c r="C248" i="5"/>
  <c r="C240" i="5"/>
  <c r="C232" i="5"/>
  <c r="C224" i="5"/>
  <c r="C216" i="5"/>
  <c r="C207" i="5"/>
  <c r="C199" i="5"/>
  <c r="C191" i="5"/>
  <c r="C183" i="5"/>
  <c r="C175" i="5"/>
  <c r="C166" i="5"/>
  <c r="C158" i="5"/>
  <c r="C150" i="5"/>
  <c r="C142" i="5"/>
  <c r="C134" i="5"/>
  <c r="C125" i="5"/>
  <c r="C117" i="5"/>
  <c r="C109" i="5"/>
  <c r="C101" i="5"/>
  <c r="C93" i="5"/>
  <c r="C84" i="5"/>
  <c r="C76" i="5"/>
  <c r="C68" i="5"/>
  <c r="C60" i="5"/>
  <c r="C52" i="5"/>
  <c r="C43" i="5"/>
  <c r="C35" i="5"/>
  <c r="C27" i="5"/>
  <c r="C19" i="5"/>
  <c r="C11" i="5"/>
  <c r="B48" i="5"/>
  <c r="H49" i="43" s="1"/>
  <c r="AB43" i="12"/>
  <c r="AB35" i="12"/>
  <c r="AB27" i="12"/>
  <c r="AB19" i="12"/>
  <c r="AB11" i="12"/>
  <c r="W43" i="12"/>
  <c r="W35" i="12"/>
  <c r="W27" i="12"/>
  <c r="W19" i="12"/>
  <c r="W11" i="12"/>
  <c r="R43" i="12"/>
  <c r="R35" i="12"/>
  <c r="R27" i="12"/>
  <c r="R19" i="12"/>
  <c r="R11" i="12"/>
  <c r="M43" i="12"/>
  <c r="M35" i="12"/>
  <c r="M27" i="12"/>
  <c r="B11" i="28"/>
  <c r="C217" i="21"/>
  <c r="C151" i="21"/>
  <c r="C85" i="21"/>
  <c r="C20" i="21"/>
  <c r="C33" i="16"/>
  <c r="C21" i="16"/>
  <c r="C11" i="16"/>
  <c r="B43" i="16"/>
  <c r="B34" i="16"/>
  <c r="B25" i="16"/>
  <c r="B15" i="16"/>
  <c r="B6" i="16"/>
  <c r="AE6" i="5"/>
  <c r="S6" i="5"/>
  <c r="O6" i="5"/>
  <c r="C247" i="5"/>
  <c r="C239" i="5"/>
  <c r="C231" i="5"/>
  <c r="C223" i="5"/>
  <c r="C215" i="5"/>
  <c r="C206" i="5"/>
  <c r="C198" i="5"/>
  <c r="C190" i="5"/>
  <c r="C182" i="5"/>
  <c r="C174" i="5"/>
  <c r="C165" i="5"/>
  <c r="C157" i="5"/>
  <c r="C149" i="5"/>
  <c r="C141" i="5"/>
  <c r="C133" i="5"/>
  <c r="C124" i="5"/>
  <c r="C116" i="5"/>
  <c r="C108" i="5"/>
  <c r="C100" i="5"/>
  <c r="C92" i="5"/>
  <c r="C83" i="5"/>
  <c r="C75" i="5"/>
  <c r="C67" i="5"/>
  <c r="C59" i="5"/>
  <c r="C51" i="5"/>
  <c r="C42" i="5"/>
  <c r="C34" i="5"/>
  <c r="C26" i="5"/>
  <c r="C18" i="5"/>
  <c r="C10" i="5"/>
  <c r="B7" i="5"/>
  <c r="H7" i="43" s="1"/>
  <c r="AB42" i="12"/>
  <c r="AB34" i="12"/>
  <c r="AB26" i="12"/>
  <c r="AB18" i="12"/>
  <c r="AB10" i="12"/>
  <c r="W42" i="12"/>
  <c r="W34" i="12"/>
  <c r="W26" i="12"/>
  <c r="W18" i="12"/>
  <c r="W10" i="12"/>
  <c r="R42" i="12"/>
  <c r="R34" i="12"/>
  <c r="R26" i="12"/>
  <c r="AF6" i="5"/>
  <c r="C208" i="21"/>
  <c r="C143" i="21"/>
  <c r="C77" i="21"/>
  <c r="C12" i="21"/>
  <c r="C32" i="16"/>
  <c r="C20" i="16"/>
  <c r="B42" i="16"/>
  <c r="B33" i="16"/>
  <c r="B24" i="16"/>
  <c r="B14" i="16"/>
  <c r="B5" i="16"/>
  <c r="AC6" i="5"/>
  <c r="Q7" i="5"/>
  <c r="M6" i="5"/>
  <c r="C246" i="5"/>
  <c r="C238" i="5"/>
  <c r="C230" i="5"/>
  <c r="C222" i="5"/>
  <c r="C214" i="5"/>
  <c r="C205" i="5"/>
  <c r="C197" i="5"/>
  <c r="C189" i="5"/>
  <c r="C181" i="5"/>
  <c r="C173" i="5"/>
  <c r="C164" i="5"/>
  <c r="C156" i="5"/>
  <c r="C148" i="5"/>
  <c r="C140" i="5"/>
  <c r="C132" i="5"/>
  <c r="C123" i="5"/>
  <c r="C115" i="5"/>
  <c r="C107" i="5"/>
  <c r="C99" i="5"/>
  <c r="C91" i="5"/>
  <c r="C82" i="5"/>
  <c r="C74" i="5"/>
  <c r="C66" i="5"/>
  <c r="C58" i="5"/>
  <c r="C50" i="5"/>
  <c r="C41" i="5"/>
  <c r="C33" i="5"/>
  <c r="C25" i="5"/>
  <c r="C17" i="5"/>
  <c r="C9" i="5"/>
  <c r="E6" i="5"/>
  <c r="AB41" i="12"/>
  <c r="AB33" i="12"/>
  <c r="AB25" i="12"/>
  <c r="AB17" i="12"/>
  <c r="AB9" i="12"/>
  <c r="W41" i="12"/>
  <c r="W33" i="12"/>
  <c r="W25" i="12"/>
  <c r="W17" i="12"/>
  <c r="W9" i="12"/>
  <c r="R41" i="12"/>
  <c r="R33" i="12"/>
  <c r="R25" i="12"/>
  <c r="R17" i="12"/>
  <c r="R9" i="12"/>
  <c r="M41" i="12"/>
  <c r="M33" i="12"/>
  <c r="M25" i="12"/>
  <c r="M17" i="12"/>
  <c r="M9" i="12"/>
  <c r="H41" i="12"/>
  <c r="H33" i="12"/>
  <c r="H25" i="12"/>
  <c r="H17" i="12"/>
  <c r="H9" i="12"/>
  <c r="C41" i="12"/>
  <c r="C33" i="12"/>
  <c r="C25" i="12"/>
  <c r="C17" i="12"/>
  <c r="C9" i="12"/>
  <c r="AA4" i="12"/>
  <c r="S4" i="12"/>
  <c r="C200" i="21"/>
  <c r="C135" i="21"/>
  <c r="C69" i="21"/>
  <c r="B169" i="21"/>
  <c r="C41" i="16"/>
  <c r="C29" i="16"/>
  <c r="C19" i="16"/>
  <c r="C7" i="16"/>
  <c r="B41" i="16"/>
  <c r="B32" i="16"/>
  <c r="B22" i="16"/>
  <c r="B13" i="16"/>
  <c r="B4" i="16"/>
  <c r="AB6" i="5"/>
  <c r="P7" i="5"/>
  <c r="M5" i="5"/>
  <c r="C245" i="5"/>
  <c r="C237" i="5"/>
  <c r="C229" i="5"/>
  <c r="C221" i="5"/>
  <c r="C213" i="5"/>
  <c r="C204" i="5"/>
  <c r="C196" i="5"/>
  <c r="C188" i="5"/>
  <c r="C180" i="5"/>
  <c r="C172" i="5"/>
  <c r="C163" i="5"/>
  <c r="C155" i="5"/>
  <c r="C147" i="5"/>
  <c r="C139" i="5"/>
  <c r="C131" i="5"/>
  <c r="C122" i="5"/>
  <c r="C114" i="5"/>
  <c r="C106" i="5"/>
  <c r="C98" i="5"/>
  <c r="C90" i="5"/>
  <c r="C81" i="5"/>
  <c r="C73" i="5"/>
  <c r="C65" i="5"/>
  <c r="C57" i="5"/>
  <c r="C49" i="5"/>
  <c r="C40" i="5"/>
  <c r="C32" i="5"/>
  <c r="C24" i="5"/>
  <c r="C16" i="5"/>
  <c r="C8" i="5"/>
  <c r="C192" i="21"/>
  <c r="B40" i="16"/>
  <c r="C244" i="5"/>
  <c r="C179" i="5"/>
  <c r="C113" i="5"/>
  <c r="C47" i="5"/>
  <c r="AB40" i="12"/>
  <c r="AB8" i="12"/>
  <c r="W16" i="12"/>
  <c r="R24" i="12"/>
  <c r="R8" i="12"/>
  <c r="M32" i="12"/>
  <c r="M18" i="12"/>
  <c r="M6" i="12"/>
  <c r="H32" i="12"/>
  <c r="H20" i="12"/>
  <c r="H10" i="12"/>
  <c r="C39" i="12"/>
  <c r="C28" i="12"/>
  <c r="C18" i="12"/>
  <c r="C7" i="12"/>
  <c r="V4" i="12"/>
  <c r="L4" i="12"/>
  <c r="D4" i="12"/>
  <c r="N8" i="19"/>
  <c r="B14" i="19"/>
  <c r="B22" i="19"/>
  <c r="B9" i="19"/>
  <c r="F16" i="6"/>
  <c r="C22" i="6"/>
  <c r="B18" i="6"/>
  <c r="B9" i="6"/>
  <c r="C126" i="21"/>
  <c r="B31" i="16"/>
  <c r="C236" i="5"/>
  <c r="C170" i="5"/>
  <c r="C105" i="5"/>
  <c r="C39" i="5"/>
  <c r="AB39" i="12"/>
  <c r="AB7" i="12"/>
  <c r="W15" i="12"/>
  <c r="R23" i="12"/>
  <c r="R7" i="12"/>
  <c r="M31" i="12"/>
  <c r="M16" i="12"/>
  <c r="H43" i="12"/>
  <c r="H31" i="12"/>
  <c r="H19" i="12"/>
  <c r="H8" i="12"/>
  <c r="C38" i="12"/>
  <c r="C27" i="12"/>
  <c r="C16" i="12"/>
  <c r="C6" i="12"/>
  <c r="V3" i="12"/>
  <c r="L3" i="12"/>
  <c r="C4" i="12"/>
  <c r="L8" i="19"/>
  <c r="B15" i="19"/>
  <c r="B23" i="19"/>
  <c r="B7" i="19"/>
  <c r="F12" i="6"/>
  <c r="C18" i="6"/>
  <c r="B17" i="6"/>
  <c r="B7" i="6"/>
  <c r="C31" i="5"/>
  <c r="R6" i="12"/>
  <c r="H42" i="12"/>
  <c r="H18" i="12"/>
  <c r="C36" i="12"/>
  <c r="C15" i="12"/>
  <c r="T4" i="12"/>
  <c r="B4" i="12"/>
  <c r="B16" i="19"/>
  <c r="B6" i="19"/>
  <c r="B25" i="6"/>
  <c r="B4" i="6"/>
  <c r="C61" i="21"/>
  <c r="B21" i="16"/>
  <c r="C228" i="5"/>
  <c r="C162" i="5"/>
  <c r="C97" i="5"/>
  <c r="AB32" i="12"/>
  <c r="W40" i="12"/>
  <c r="W8" i="12"/>
  <c r="R22" i="12"/>
  <c r="M30" i="12"/>
  <c r="M15" i="12"/>
  <c r="H30" i="12"/>
  <c r="H7" i="12"/>
  <c r="C26" i="12"/>
  <c r="AD4" i="12"/>
  <c r="J4" i="12"/>
  <c r="J8" i="19"/>
  <c r="B24" i="19"/>
  <c r="F7" i="6"/>
  <c r="C13" i="6"/>
  <c r="B16" i="6"/>
  <c r="B12" i="16"/>
  <c r="C220" i="5"/>
  <c r="C154" i="5"/>
  <c r="C88" i="5"/>
  <c r="C23" i="5"/>
  <c r="AB31" i="12"/>
  <c r="W39" i="12"/>
  <c r="W7" i="12"/>
  <c r="R18" i="12"/>
  <c r="M42" i="12"/>
  <c r="M26" i="12"/>
  <c r="M14" i="12"/>
  <c r="H40" i="12"/>
  <c r="H27" i="12"/>
  <c r="H16" i="12"/>
  <c r="H6" i="12"/>
  <c r="C35" i="12"/>
  <c r="C24" i="12"/>
  <c r="C14" i="12"/>
  <c r="AC4" i="12"/>
  <c r="R4" i="12"/>
  <c r="I4" i="12"/>
  <c r="B3" i="12"/>
  <c r="H8" i="19"/>
  <c r="B17" i="19"/>
  <c r="B25" i="19"/>
  <c r="B4" i="19"/>
  <c r="F6" i="6"/>
  <c r="C12" i="6"/>
  <c r="B24" i="6"/>
  <c r="B15" i="6"/>
  <c r="B3" i="6"/>
  <c r="C80" i="5"/>
  <c r="R16" i="12"/>
  <c r="M24" i="12"/>
  <c r="H39" i="12"/>
  <c r="H15" i="12"/>
  <c r="C44" i="12"/>
  <c r="C23" i="12"/>
  <c r="AB4" i="12"/>
  <c r="H4" i="12"/>
  <c r="F8" i="19"/>
  <c r="B26" i="19"/>
  <c r="F5" i="6"/>
  <c r="C10" i="6"/>
  <c r="B22" i="6"/>
  <c r="B1" i="6"/>
  <c r="C40" i="16"/>
  <c r="B3" i="16"/>
  <c r="C211" i="5"/>
  <c r="C146" i="5"/>
  <c r="C15" i="5"/>
  <c r="AB24" i="12"/>
  <c r="W32" i="12"/>
  <c r="R40" i="12"/>
  <c r="M40" i="12"/>
  <c r="M11" i="12"/>
  <c r="H26" i="12"/>
  <c r="C34" i="12"/>
  <c r="C12" i="12"/>
  <c r="Q4" i="12"/>
  <c r="B1" i="12"/>
  <c r="B18" i="19"/>
  <c r="B3" i="19"/>
  <c r="B13" i="6"/>
  <c r="C28" i="16"/>
  <c r="AA6" i="5"/>
  <c r="C203" i="5"/>
  <c r="C138" i="5"/>
  <c r="C72" i="5"/>
  <c r="B212" i="5"/>
  <c r="H217" i="43" s="1"/>
  <c r="AB23" i="12"/>
  <c r="W31" i="12"/>
  <c r="R39" i="12"/>
  <c r="R15" i="12"/>
  <c r="M39" i="12"/>
  <c r="M23" i="12"/>
  <c r="M10" i="12"/>
  <c r="H38" i="12"/>
  <c r="H24" i="12"/>
  <c r="H14" i="12"/>
  <c r="C43" i="12"/>
  <c r="C32" i="12"/>
  <c r="C22" i="12"/>
  <c r="C11" i="12"/>
  <c r="AA3" i="12"/>
  <c r="Q3" i="12"/>
  <c r="G3" i="12"/>
  <c r="D32" i="19"/>
  <c r="D8" i="19"/>
  <c r="B19" i="19"/>
  <c r="B27" i="19"/>
  <c r="B1" i="19"/>
  <c r="B21" i="6"/>
  <c r="B12" i="6"/>
  <c r="B5" i="6"/>
  <c r="C6" i="16"/>
  <c r="C187" i="5"/>
  <c r="B6" i="5"/>
  <c r="W23" i="12"/>
  <c r="R31" i="12"/>
  <c r="M34" i="12"/>
  <c r="M7" i="12"/>
  <c r="H22" i="12"/>
  <c r="C40" i="12"/>
  <c r="C19" i="12"/>
  <c r="X4" i="12"/>
  <c r="E4" i="12"/>
  <c r="B13" i="19"/>
  <c r="B29" i="19"/>
  <c r="B10" i="6"/>
  <c r="C18" i="16"/>
  <c r="O7" i="5"/>
  <c r="C195" i="5"/>
  <c r="C129" i="5"/>
  <c r="C64" i="5"/>
  <c r="C6" i="5"/>
  <c r="AB16" i="12"/>
  <c r="W24" i="12"/>
  <c r="R32" i="12"/>
  <c r="R14" i="12"/>
  <c r="M38" i="12"/>
  <c r="M22" i="12"/>
  <c r="M8" i="12"/>
  <c r="H35" i="12"/>
  <c r="H23" i="12"/>
  <c r="H12" i="12"/>
  <c r="C42" i="12"/>
  <c r="C31" i="12"/>
  <c r="C20" i="12"/>
  <c r="C10" i="12"/>
  <c r="Y4" i="12"/>
  <c r="N4" i="12"/>
  <c r="G4" i="12"/>
  <c r="D31" i="19"/>
  <c r="B12" i="19"/>
  <c r="B20" i="19"/>
  <c r="B28" i="19"/>
  <c r="F18" i="6"/>
  <c r="F20" i="6"/>
  <c r="B20" i="6"/>
  <c r="B11" i="6"/>
  <c r="B6" i="6"/>
  <c r="K6" i="5"/>
  <c r="C121" i="5"/>
  <c r="C56" i="5"/>
  <c r="AB15" i="12"/>
  <c r="R10" i="12"/>
  <c r="M19" i="12"/>
  <c r="H34" i="12"/>
  <c r="H11" i="12"/>
  <c r="C30" i="12"/>
  <c r="C8" i="12"/>
  <c r="M4" i="12"/>
  <c r="D30" i="19"/>
  <c r="B21" i="19"/>
  <c r="F17" i="6"/>
  <c r="B19" i="6"/>
  <c r="AQ3" i="9"/>
  <c r="AQ19" i="9"/>
  <c r="AQ12" i="9"/>
  <c r="AQ21" i="9"/>
  <c r="AQ10" i="9"/>
  <c r="AQ26" i="9"/>
  <c r="AQ4" i="9"/>
  <c r="AQ20" i="9"/>
  <c r="AQ5" i="9"/>
  <c r="AQ13" i="9"/>
  <c r="AQ6" i="9"/>
  <c r="AQ14" i="9"/>
  <c r="AQ22" i="9"/>
  <c r="AQ18" i="9"/>
  <c r="AQ11" i="9"/>
  <c r="AQ7" i="9"/>
  <c r="AQ15" i="9"/>
  <c r="AQ23" i="9"/>
  <c r="AQ28" i="9"/>
  <c r="AQ8" i="9"/>
  <c r="AQ16" i="9"/>
  <c r="AQ24" i="9"/>
  <c r="AQ9" i="9"/>
  <c r="AQ17" i="9"/>
  <c r="AQ25" i="9"/>
  <c r="W4" i="21"/>
  <c r="F4" i="16"/>
  <c r="C36" i="16"/>
  <c r="L17" i="16"/>
  <c r="L38" i="16"/>
  <c r="L24" i="16"/>
  <c r="L31" i="16"/>
  <c r="L10" i="16"/>
  <c r="B29" i="6"/>
  <c r="B27" i="6"/>
  <c r="B33" i="6"/>
  <c r="C252" i="5"/>
  <c r="C251" i="5"/>
  <c r="B26" i="6"/>
  <c r="B31" i="6"/>
  <c r="N4" i="21" l="1"/>
  <c r="K4" i="21"/>
  <c r="Q4" i="21"/>
  <c r="H4" i="21"/>
  <c r="T4" i="21"/>
  <c r="F7" i="16"/>
  <c r="C34" i="16"/>
  <c r="M23" i="29" a="1"/>
  <c r="M23" i="29" s="1"/>
  <c r="M10" i="29" a="1"/>
  <c r="M10" i="29" s="1"/>
  <c r="E27" i="29" l="1"/>
  <c r="E28" i="29"/>
  <c r="E29" i="29"/>
  <c r="E30" i="29"/>
  <c r="E31" i="29"/>
  <c r="E32" i="29"/>
  <c r="E33" i="29"/>
  <c r="S18" i="42" l="1"/>
  <c r="S15" i="42"/>
  <c r="S12" i="42"/>
  <c r="S9" i="42"/>
  <c r="B7" i="17" s="1"/>
  <c r="S6" i="42"/>
  <c r="B3" i="17" s="1"/>
  <c r="J10" i="29" l="1" a="1"/>
  <c r="J10" i="29" s="1"/>
  <c r="Q7" i="35" l="1"/>
  <c r="B34" i="19" s="1"/>
  <c r="H4" i="39"/>
  <c r="Q5" i="12" l="1"/>
  <c r="Q7" i="12"/>
  <c r="Q9" i="12"/>
  <c r="Q11" i="12"/>
  <c r="Q13" i="12"/>
  <c r="Q15" i="12"/>
  <c r="Q17" i="12"/>
  <c r="Q19" i="12"/>
  <c r="Q21" i="12"/>
  <c r="Q28" i="38" l="1"/>
  <c r="C51" i="16" s="1"/>
  <c r="Q26" i="38"/>
  <c r="G32" i="16" s="1"/>
  <c r="Q24" i="38"/>
  <c r="G25" i="16" s="1"/>
  <c r="Q20" i="38"/>
  <c r="G18" i="16" s="1"/>
  <c r="Q18" i="38"/>
  <c r="G11" i="16" s="1"/>
  <c r="Q16" i="38"/>
  <c r="G4" i="16" s="1"/>
  <c r="Q14" i="38"/>
  <c r="L1" i="16" s="1"/>
  <c r="C9" i="9"/>
  <c r="C8" i="9"/>
  <c r="C7" i="9"/>
  <c r="C6" i="9"/>
  <c r="C5" i="9"/>
  <c r="C4" i="9"/>
  <c r="E250" i="39"/>
  <c r="D250" i="39"/>
  <c r="D249" i="39"/>
  <c r="E248" i="39"/>
  <c r="D248" i="39"/>
  <c r="D247" i="39"/>
  <c r="E246" i="39"/>
  <c r="D246" i="39"/>
  <c r="D245" i="39"/>
  <c r="E244" i="39"/>
  <c r="D244" i="39"/>
  <c r="D243" i="39"/>
  <c r="E242" i="39"/>
  <c r="D242" i="39"/>
  <c r="D241" i="39"/>
  <c r="E240" i="39"/>
  <c r="D240" i="39"/>
  <c r="D239" i="39"/>
  <c r="E238" i="39"/>
  <c r="D238" i="39"/>
  <c r="D237" i="39"/>
  <c r="E236" i="39"/>
  <c r="D236" i="39"/>
  <c r="D235" i="39"/>
  <c r="E234" i="39"/>
  <c r="D234" i="39"/>
  <c r="D233" i="39"/>
  <c r="E232" i="39"/>
  <c r="D232" i="39"/>
  <c r="D231" i="39"/>
  <c r="E230" i="39"/>
  <c r="D230" i="39"/>
  <c r="D229" i="39"/>
  <c r="E228" i="39"/>
  <c r="D228" i="39"/>
  <c r="D227" i="39"/>
  <c r="E226" i="39"/>
  <c r="D226" i="39"/>
  <c r="D225" i="39"/>
  <c r="E224" i="39"/>
  <c r="D224" i="39"/>
  <c r="D223" i="39"/>
  <c r="E222" i="39"/>
  <c r="D222" i="39"/>
  <c r="D221" i="39"/>
  <c r="E220" i="39"/>
  <c r="D220" i="39"/>
  <c r="D219" i="39"/>
  <c r="E218" i="39"/>
  <c r="D218" i="39"/>
  <c r="D217" i="39"/>
  <c r="E216" i="39"/>
  <c r="D216" i="39"/>
  <c r="D215" i="39"/>
  <c r="E214" i="39"/>
  <c r="D214" i="39"/>
  <c r="D213" i="39"/>
  <c r="E212" i="39"/>
  <c r="D212" i="39"/>
  <c r="D211" i="39"/>
  <c r="B210" i="39"/>
  <c r="E209" i="39"/>
  <c r="D209" i="39"/>
  <c r="D208" i="39"/>
  <c r="E207" i="39"/>
  <c r="D207" i="39"/>
  <c r="D206" i="39"/>
  <c r="E205" i="39"/>
  <c r="D205" i="39"/>
  <c r="D204" i="39"/>
  <c r="E203" i="39"/>
  <c r="D203" i="39"/>
  <c r="D202" i="39"/>
  <c r="E201" i="39"/>
  <c r="D201" i="39"/>
  <c r="D200" i="39"/>
  <c r="E199" i="39"/>
  <c r="D199" i="39"/>
  <c r="D198" i="39"/>
  <c r="E197" i="39"/>
  <c r="D197" i="39"/>
  <c r="D196" i="39"/>
  <c r="E195" i="39"/>
  <c r="D195" i="39"/>
  <c r="D194" i="39"/>
  <c r="E193" i="39"/>
  <c r="D193" i="39"/>
  <c r="D192" i="39"/>
  <c r="E191" i="39"/>
  <c r="D191" i="39"/>
  <c r="D190" i="39"/>
  <c r="E189" i="39"/>
  <c r="D189" i="39"/>
  <c r="D188" i="39"/>
  <c r="E187" i="39"/>
  <c r="D187" i="39"/>
  <c r="D186" i="39"/>
  <c r="E185" i="39"/>
  <c r="D185" i="39"/>
  <c r="D184" i="39"/>
  <c r="E183" i="39"/>
  <c r="D183" i="39"/>
  <c r="D182" i="39"/>
  <c r="E181" i="39"/>
  <c r="D181" i="39"/>
  <c r="D180" i="39"/>
  <c r="E179" i="39"/>
  <c r="D179" i="39"/>
  <c r="D178" i="39"/>
  <c r="E177" i="39"/>
  <c r="D177" i="39"/>
  <c r="D176" i="39"/>
  <c r="E175" i="39"/>
  <c r="D175" i="39"/>
  <c r="D174" i="39"/>
  <c r="E173" i="39"/>
  <c r="D173" i="39"/>
  <c r="D172" i="39"/>
  <c r="E171" i="39"/>
  <c r="D171" i="39"/>
  <c r="D170" i="39"/>
  <c r="B169" i="39"/>
  <c r="E168" i="39"/>
  <c r="D168" i="39"/>
  <c r="D167" i="39"/>
  <c r="E166" i="39"/>
  <c r="D166" i="39"/>
  <c r="D165" i="39"/>
  <c r="E164" i="39"/>
  <c r="D164" i="39"/>
  <c r="D163" i="39"/>
  <c r="E162" i="39"/>
  <c r="D162" i="39"/>
  <c r="D161" i="39"/>
  <c r="E160" i="39"/>
  <c r="D160" i="39"/>
  <c r="D159" i="39"/>
  <c r="E158" i="39"/>
  <c r="D158" i="39"/>
  <c r="D157" i="39"/>
  <c r="E156" i="39"/>
  <c r="D156" i="39"/>
  <c r="D155" i="39"/>
  <c r="E154" i="39"/>
  <c r="D154" i="39"/>
  <c r="D153" i="39"/>
  <c r="E152" i="39"/>
  <c r="D152" i="39"/>
  <c r="D151" i="39"/>
  <c r="E150" i="39"/>
  <c r="D150" i="39"/>
  <c r="D149" i="39"/>
  <c r="E148" i="39"/>
  <c r="D148" i="39"/>
  <c r="D147" i="39"/>
  <c r="E146" i="39"/>
  <c r="D146" i="39"/>
  <c r="D145" i="39"/>
  <c r="E144" i="39"/>
  <c r="D144" i="39"/>
  <c r="D143" i="39"/>
  <c r="E142" i="39"/>
  <c r="D142" i="39"/>
  <c r="D141" i="39"/>
  <c r="E140" i="39"/>
  <c r="D140" i="39"/>
  <c r="D139" i="39"/>
  <c r="E138" i="39"/>
  <c r="D138" i="39"/>
  <c r="D137" i="39"/>
  <c r="E136" i="39"/>
  <c r="D136" i="39"/>
  <c r="D135" i="39"/>
  <c r="E134" i="39"/>
  <c r="D134" i="39"/>
  <c r="D133" i="39"/>
  <c r="E132" i="39"/>
  <c r="D132" i="39"/>
  <c r="D131" i="39"/>
  <c r="E130" i="39"/>
  <c r="D130" i="39"/>
  <c r="E129" i="39"/>
  <c r="D129" i="39"/>
  <c r="B128" i="39"/>
  <c r="E127" i="39"/>
  <c r="D127" i="39"/>
  <c r="D126" i="39"/>
  <c r="E125" i="39"/>
  <c r="D125" i="39"/>
  <c r="D124" i="39"/>
  <c r="E123" i="39"/>
  <c r="D123" i="39"/>
  <c r="D122" i="39"/>
  <c r="E121" i="39"/>
  <c r="D121" i="39"/>
  <c r="D120" i="39"/>
  <c r="E119" i="39"/>
  <c r="D119" i="39"/>
  <c r="D118" i="39"/>
  <c r="E117" i="39"/>
  <c r="D117" i="39"/>
  <c r="D116" i="39"/>
  <c r="E115" i="39"/>
  <c r="D115" i="39"/>
  <c r="D114" i="39"/>
  <c r="E113" i="39"/>
  <c r="D113" i="39"/>
  <c r="D112" i="39"/>
  <c r="E111" i="39"/>
  <c r="D111" i="39"/>
  <c r="D110" i="39"/>
  <c r="E109" i="39"/>
  <c r="D109" i="39"/>
  <c r="D108" i="39"/>
  <c r="E107" i="39"/>
  <c r="D107" i="39"/>
  <c r="D106" i="39"/>
  <c r="E105" i="39"/>
  <c r="D105" i="39"/>
  <c r="D104" i="39"/>
  <c r="E103" i="39"/>
  <c r="D103" i="39"/>
  <c r="D102" i="39"/>
  <c r="E101" i="39"/>
  <c r="D101" i="39"/>
  <c r="D100" i="39"/>
  <c r="E99" i="39"/>
  <c r="D99" i="39"/>
  <c r="D98" i="39"/>
  <c r="E97" i="39"/>
  <c r="D97" i="39"/>
  <c r="D96" i="39"/>
  <c r="E95" i="39"/>
  <c r="D95" i="39"/>
  <c r="D94" i="39"/>
  <c r="E93" i="39"/>
  <c r="D93" i="39"/>
  <c r="D92" i="39"/>
  <c r="E91" i="39"/>
  <c r="D91" i="39"/>
  <c r="D90" i="39"/>
  <c r="E89" i="39"/>
  <c r="D89" i="39"/>
  <c r="D88" i="39"/>
  <c r="B87" i="39"/>
  <c r="E86" i="39"/>
  <c r="D86" i="39"/>
  <c r="D85" i="39"/>
  <c r="E84" i="39"/>
  <c r="D84" i="39"/>
  <c r="E83" i="39"/>
  <c r="D83" i="39"/>
  <c r="E82" i="39"/>
  <c r="D82" i="39"/>
  <c r="E81" i="39"/>
  <c r="D81" i="39"/>
  <c r="E80" i="39"/>
  <c r="D80" i="39"/>
  <c r="E79" i="39"/>
  <c r="D79" i="39"/>
  <c r="E78" i="39"/>
  <c r="D78" i="39"/>
  <c r="E77" i="39"/>
  <c r="D77" i="39"/>
  <c r="E76" i="39"/>
  <c r="D76" i="39"/>
  <c r="E75" i="39"/>
  <c r="D75" i="39"/>
  <c r="E74" i="39"/>
  <c r="D74" i="39"/>
  <c r="E73" i="39"/>
  <c r="D73" i="39"/>
  <c r="E72" i="39"/>
  <c r="D72" i="39"/>
  <c r="E71" i="39"/>
  <c r="D71" i="39"/>
  <c r="E70" i="39"/>
  <c r="D70" i="39"/>
  <c r="E69" i="39"/>
  <c r="D69" i="39"/>
  <c r="E68" i="39"/>
  <c r="D68" i="39"/>
  <c r="E67" i="39"/>
  <c r="D67" i="39"/>
  <c r="E66" i="39"/>
  <c r="D66" i="39"/>
  <c r="D65" i="39"/>
  <c r="E64" i="39"/>
  <c r="D64" i="39"/>
  <c r="D63" i="39"/>
  <c r="E62" i="39"/>
  <c r="D62" i="39"/>
  <c r="D61" i="39"/>
  <c r="E60" i="39"/>
  <c r="D60" i="39"/>
  <c r="D59" i="39"/>
  <c r="E58" i="39"/>
  <c r="D58" i="39"/>
  <c r="D57" i="39"/>
  <c r="E56" i="39"/>
  <c r="D56" i="39"/>
  <c r="D55" i="39"/>
  <c r="E54" i="39"/>
  <c r="D54" i="39"/>
  <c r="D53" i="39"/>
  <c r="E52" i="39"/>
  <c r="D52" i="39"/>
  <c r="D51" i="39"/>
  <c r="E50" i="39"/>
  <c r="D50" i="39"/>
  <c r="D49" i="39"/>
  <c r="E48" i="39"/>
  <c r="D48" i="39"/>
  <c r="E47" i="39"/>
  <c r="D47" i="39"/>
  <c r="B46" i="39"/>
  <c r="E45" i="39"/>
  <c r="D45" i="39"/>
  <c r="E44" i="39"/>
  <c r="D44" i="39"/>
  <c r="E43" i="39"/>
  <c r="D43" i="39"/>
  <c r="E42" i="39"/>
  <c r="D42" i="39"/>
  <c r="E41" i="39"/>
  <c r="D41" i="39"/>
  <c r="E40" i="39"/>
  <c r="D40" i="39"/>
  <c r="E39" i="39"/>
  <c r="D39" i="39"/>
  <c r="E38" i="39"/>
  <c r="D38" i="39"/>
  <c r="E37" i="39"/>
  <c r="D37" i="39"/>
  <c r="E36" i="39"/>
  <c r="D36" i="39"/>
  <c r="E35" i="39"/>
  <c r="D35" i="39"/>
  <c r="E34" i="39"/>
  <c r="D34" i="39"/>
  <c r="E33" i="39"/>
  <c r="D33" i="39"/>
  <c r="E32" i="39"/>
  <c r="D32" i="39"/>
  <c r="E31" i="39"/>
  <c r="D31" i="39"/>
  <c r="E30" i="39"/>
  <c r="D30" i="39"/>
  <c r="E29" i="39"/>
  <c r="D29" i="39"/>
  <c r="E28" i="39"/>
  <c r="D28" i="39"/>
  <c r="E27" i="39"/>
  <c r="D27" i="39"/>
  <c r="E26" i="39"/>
  <c r="D26" i="39"/>
  <c r="E25" i="39"/>
  <c r="D25" i="39"/>
  <c r="D24" i="39"/>
  <c r="E23" i="39"/>
  <c r="D23" i="39"/>
  <c r="D22" i="39"/>
  <c r="E21" i="39"/>
  <c r="D21" i="39"/>
  <c r="D20" i="39"/>
  <c r="E19" i="39"/>
  <c r="D19" i="39"/>
  <c r="D18" i="39"/>
  <c r="E17" i="39"/>
  <c r="D17" i="39"/>
  <c r="D16" i="39"/>
  <c r="E15" i="39"/>
  <c r="D15" i="39"/>
  <c r="D14" i="39"/>
  <c r="E13" i="39"/>
  <c r="D13" i="39"/>
  <c r="D12" i="39"/>
  <c r="E11" i="39"/>
  <c r="D11" i="39"/>
  <c r="D10" i="39"/>
  <c r="E9" i="39"/>
  <c r="D9" i="39"/>
  <c r="D8" i="39"/>
  <c r="E7" i="39"/>
  <c r="D7" i="39"/>
  <c r="D6" i="39"/>
  <c r="B5" i="39"/>
  <c r="N43" i="38"/>
  <c r="N42" i="38"/>
  <c r="N38" i="38" s="1"/>
  <c r="E41" i="38" s="1"/>
  <c r="N41" i="38"/>
  <c r="N40" i="38"/>
  <c r="N39" i="38"/>
  <c r="N36" i="38"/>
  <c r="N35" i="38"/>
  <c r="N34" i="38"/>
  <c r="N33" i="38"/>
  <c r="N32" i="38"/>
  <c r="N31" i="38" s="1"/>
  <c r="E34" i="38" s="1"/>
  <c r="F34" i="38" s="1"/>
  <c r="N29" i="38"/>
  <c r="N28" i="38"/>
  <c r="N27" i="38"/>
  <c r="N26" i="38"/>
  <c r="N25" i="38"/>
  <c r="N24" i="38" s="1"/>
  <c r="E27" i="38" s="1"/>
  <c r="N22" i="38"/>
  <c r="N21" i="38"/>
  <c r="N20" i="38"/>
  <c r="N19" i="38"/>
  <c r="N18" i="38"/>
  <c r="N17" i="38" s="1"/>
  <c r="E20" i="38" s="1"/>
  <c r="N15" i="38"/>
  <c r="N14" i="38"/>
  <c r="N13" i="38"/>
  <c r="N12" i="38"/>
  <c r="N11" i="38"/>
  <c r="N10" i="38" s="1"/>
  <c r="E13" i="38" s="1"/>
  <c r="N8" i="38"/>
  <c r="N7" i="38"/>
  <c r="N6" i="38"/>
  <c r="N5" i="38"/>
  <c r="N4" i="38"/>
  <c r="N3" i="38" s="1"/>
  <c r="E6" i="38" s="1"/>
  <c r="U1" i="5"/>
  <c r="P1" i="5"/>
  <c r="K1" i="5"/>
  <c r="G1" i="5"/>
  <c r="AG252" i="37"/>
  <c r="AA252" i="37"/>
  <c r="U252" i="37"/>
  <c r="O252" i="37"/>
  <c r="K252" i="37"/>
  <c r="E252" i="37"/>
  <c r="D252" i="37"/>
  <c r="AG251" i="37"/>
  <c r="AA251" i="37"/>
  <c r="U251" i="37"/>
  <c r="O251" i="37"/>
  <c r="K251" i="37"/>
  <c r="D251" i="37"/>
  <c r="AG250" i="37"/>
  <c r="AA250" i="37"/>
  <c r="U250" i="37"/>
  <c r="O250" i="37"/>
  <c r="K250" i="37"/>
  <c r="E250" i="37"/>
  <c r="D250" i="37"/>
  <c r="AG249" i="37"/>
  <c r="AA249" i="37"/>
  <c r="U249" i="37"/>
  <c r="O249" i="37"/>
  <c r="K249" i="37"/>
  <c r="D249" i="37"/>
  <c r="AG248" i="37"/>
  <c r="AA248" i="37"/>
  <c r="U248" i="37"/>
  <c r="O248" i="37"/>
  <c r="K248" i="37"/>
  <c r="E248" i="37"/>
  <c r="D248" i="37"/>
  <c r="AG247" i="37"/>
  <c r="AA247" i="37"/>
  <c r="U247" i="37"/>
  <c r="O247" i="37"/>
  <c r="K247" i="37"/>
  <c r="D247" i="37"/>
  <c r="AG246" i="37"/>
  <c r="AA246" i="37"/>
  <c r="U246" i="37"/>
  <c r="O246" i="37"/>
  <c r="K246" i="37"/>
  <c r="E246" i="37"/>
  <c r="D246" i="37"/>
  <c r="AG245" i="37"/>
  <c r="AA245" i="37"/>
  <c r="U245" i="37"/>
  <c r="O245" i="37"/>
  <c r="K245" i="37"/>
  <c r="D245" i="37"/>
  <c r="AG244" i="37"/>
  <c r="AA244" i="37"/>
  <c r="U244" i="37"/>
  <c r="O244" i="37"/>
  <c r="K244" i="37"/>
  <c r="E244" i="37"/>
  <c r="D244" i="37"/>
  <c r="AG243" i="37"/>
  <c r="AA243" i="37"/>
  <c r="U243" i="37"/>
  <c r="O243" i="37"/>
  <c r="K243" i="37"/>
  <c r="D243" i="37"/>
  <c r="AG242" i="37"/>
  <c r="AA242" i="37"/>
  <c r="U242" i="37"/>
  <c r="O242" i="37"/>
  <c r="K242" i="37"/>
  <c r="E242" i="37"/>
  <c r="D242" i="37"/>
  <c r="AG241" i="37"/>
  <c r="AA241" i="37"/>
  <c r="U241" i="37"/>
  <c r="O241" i="37"/>
  <c r="K241" i="37"/>
  <c r="D241" i="37"/>
  <c r="AG240" i="37"/>
  <c r="AA240" i="37"/>
  <c r="U240" i="37"/>
  <c r="O240" i="37"/>
  <c r="K240" i="37"/>
  <c r="E240" i="37"/>
  <c r="D240" i="37"/>
  <c r="AG239" i="37"/>
  <c r="AA239" i="37"/>
  <c r="U239" i="37"/>
  <c r="O239" i="37"/>
  <c r="K239" i="37"/>
  <c r="D239" i="37"/>
  <c r="AG238" i="37"/>
  <c r="AA238" i="37"/>
  <c r="U238" i="37"/>
  <c r="O238" i="37"/>
  <c r="K238" i="37"/>
  <c r="E238" i="37"/>
  <c r="D238" i="37"/>
  <c r="AG237" i="37"/>
  <c r="AA237" i="37"/>
  <c r="U237" i="37"/>
  <c r="O237" i="37"/>
  <c r="K237" i="37"/>
  <c r="D237" i="37"/>
  <c r="AG236" i="37"/>
  <c r="AA236" i="37"/>
  <c r="U236" i="37"/>
  <c r="O236" i="37"/>
  <c r="K236" i="37"/>
  <c r="E236" i="37"/>
  <c r="D236" i="37"/>
  <c r="AG235" i="37"/>
  <c r="AA235" i="37"/>
  <c r="U235" i="37"/>
  <c r="O235" i="37"/>
  <c r="K235" i="37"/>
  <c r="D235" i="37"/>
  <c r="AG234" i="37"/>
  <c r="AA234" i="37"/>
  <c r="U234" i="37"/>
  <c r="O234" i="37"/>
  <c r="K234" i="37"/>
  <c r="E234" i="37"/>
  <c r="D234" i="37"/>
  <c r="AG233" i="37"/>
  <c r="AA233" i="37"/>
  <c r="U233" i="37"/>
  <c r="O233" i="37"/>
  <c r="K233" i="37"/>
  <c r="D233" i="37"/>
  <c r="AG232" i="37"/>
  <c r="AA232" i="37"/>
  <c r="U232" i="37"/>
  <c r="O232" i="37"/>
  <c r="K232" i="37"/>
  <c r="E232" i="37"/>
  <c r="D232" i="37"/>
  <c r="AG231" i="37"/>
  <c r="AA231" i="37"/>
  <c r="U231" i="37"/>
  <c r="O231" i="37"/>
  <c r="K231" i="37"/>
  <c r="D231" i="37"/>
  <c r="AG230" i="37"/>
  <c r="AA230" i="37"/>
  <c r="U230" i="37"/>
  <c r="O230" i="37"/>
  <c r="K230" i="37"/>
  <c r="E230" i="37"/>
  <c r="D230" i="37"/>
  <c r="AG229" i="37"/>
  <c r="AA229" i="37"/>
  <c r="U229" i="37"/>
  <c r="O229" i="37"/>
  <c r="K229" i="37"/>
  <c r="D229" i="37"/>
  <c r="AG228" i="37"/>
  <c r="AA228" i="37"/>
  <c r="U228" i="37"/>
  <c r="O228" i="37"/>
  <c r="K228" i="37"/>
  <c r="E228" i="37"/>
  <c r="D228" i="37"/>
  <c r="AG227" i="37"/>
  <c r="AA227" i="37"/>
  <c r="U227" i="37"/>
  <c r="O227" i="37"/>
  <c r="K227" i="37"/>
  <c r="D227" i="37"/>
  <c r="AG226" i="37"/>
  <c r="AA226" i="37"/>
  <c r="U226" i="37"/>
  <c r="O226" i="37"/>
  <c r="K226" i="37"/>
  <c r="E226" i="37"/>
  <c r="D226" i="37"/>
  <c r="AG225" i="37"/>
  <c r="AA225" i="37"/>
  <c r="U225" i="37"/>
  <c r="O225" i="37"/>
  <c r="K225" i="37"/>
  <c r="D225" i="37"/>
  <c r="AG224" i="37"/>
  <c r="AA224" i="37"/>
  <c r="U224" i="37"/>
  <c r="O224" i="37"/>
  <c r="K224" i="37"/>
  <c r="E224" i="37"/>
  <c r="D224" i="37"/>
  <c r="AG223" i="37"/>
  <c r="AA223" i="37"/>
  <c r="U223" i="37"/>
  <c r="O223" i="37"/>
  <c r="K223" i="37"/>
  <c r="D223" i="37"/>
  <c r="AG222" i="37"/>
  <c r="AA222" i="37"/>
  <c r="U222" i="37"/>
  <c r="O222" i="37"/>
  <c r="K222" i="37"/>
  <c r="E222" i="37"/>
  <c r="D222" i="37"/>
  <c r="AG221" i="37"/>
  <c r="AA221" i="37"/>
  <c r="U221" i="37"/>
  <c r="O221" i="37"/>
  <c r="K221" i="37"/>
  <c r="D221" i="37"/>
  <c r="AG220" i="37"/>
  <c r="AA220" i="37"/>
  <c r="U220" i="37"/>
  <c r="O220" i="37"/>
  <c r="K220" i="37"/>
  <c r="E220" i="37"/>
  <c r="D220" i="37"/>
  <c r="AG219" i="37"/>
  <c r="AA219" i="37"/>
  <c r="U219" i="37"/>
  <c r="O219" i="37"/>
  <c r="K219" i="37"/>
  <c r="D219" i="37"/>
  <c r="AG218" i="37"/>
  <c r="AA218" i="37"/>
  <c r="U218" i="37"/>
  <c r="O218" i="37"/>
  <c r="K218" i="37"/>
  <c r="E218" i="37"/>
  <c r="D218" i="37"/>
  <c r="AG217" i="37"/>
  <c r="AA217" i="37"/>
  <c r="U217" i="37"/>
  <c r="O217" i="37"/>
  <c r="K217" i="37"/>
  <c r="D217" i="37"/>
  <c r="AG216" i="37"/>
  <c r="AA216" i="37"/>
  <c r="U216" i="37"/>
  <c r="O216" i="37"/>
  <c r="K216" i="37"/>
  <c r="E216" i="37"/>
  <c r="D216" i="37"/>
  <c r="AG215" i="37"/>
  <c r="AA215" i="37"/>
  <c r="U215" i="37"/>
  <c r="O215" i="37"/>
  <c r="K215" i="37"/>
  <c r="D215" i="37"/>
  <c r="AG214" i="37"/>
  <c r="AA214" i="37"/>
  <c r="U214" i="37"/>
  <c r="O214" i="37"/>
  <c r="K214" i="37"/>
  <c r="E214" i="37"/>
  <c r="D214" i="37"/>
  <c r="AG213" i="37"/>
  <c r="AA213" i="37"/>
  <c r="U213" i="37"/>
  <c r="O213" i="37"/>
  <c r="K213" i="37"/>
  <c r="D213" i="37"/>
  <c r="B212" i="37"/>
  <c r="AG211" i="37"/>
  <c r="AA211" i="37"/>
  <c r="U211" i="37"/>
  <c r="O211" i="37"/>
  <c r="K211" i="37"/>
  <c r="E211" i="37"/>
  <c r="D211" i="37"/>
  <c r="AG210" i="37"/>
  <c r="AA210" i="37"/>
  <c r="U210" i="37"/>
  <c r="O210" i="37"/>
  <c r="K210" i="37"/>
  <c r="D210" i="37"/>
  <c r="AG209" i="37"/>
  <c r="AA209" i="37"/>
  <c r="U209" i="37"/>
  <c r="O209" i="37"/>
  <c r="K209" i="37"/>
  <c r="E209" i="37"/>
  <c r="D209" i="37"/>
  <c r="AG208" i="37"/>
  <c r="AA208" i="37"/>
  <c r="U208" i="37"/>
  <c r="O208" i="37"/>
  <c r="K208" i="37"/>
  <c r="D208" i="37"/>
  <c r="AG207" i="37"/>
  <c r="AA207" i="37"/>
  <c r="U207" i="37"/>
  <c r="O207" i="37"/>
  <c r="K207" i="37"/>
  <c r="E207" i="37"/>
  <c r="D207" i="37"/>
  <c r="AG206" i="37"/>
  <c r="AA206" i="37"/>
  <c r="U206" i="37"/>
  <c r="O206" i="37"/>
  <c r="K206" i="37"/>
  <c r="D206" i="37"/>
  <c r="AG205" i="37"/>
  <c r="AA205" i="37"/>
  <c r="U205" i="37"/>
  <c r="O205" i="37"/>
  <c r="K205" i="37"/>
  <c r="E205" i="37"/>
  <c r="D205" i="37"/>
  <c r="AG204" i="37"/>
  <c r="AA204" i="37"/>
  <c r="U204" i="37"/>
  <c r="O204" i="37"/>
  <c r="K204" i="37"/>
  <c r="D204" i="37"/>
  <c r="AG203" i="37"/>
  <c r="AA203" i="37"/>
  <c r="U203" i="37"/>
  <c r="O203" i="37"/>
  <c r="K203" i="37"/>
  <c r="E203" i="37"/>
  <c r="D203" i="37"/>
  <c r="AG202" i="37"/>
  <c r="AA202" i="37"/>
  <c r="U202" i="37"/>
  <c r="O202" i="37"/>
  <c r="K202" i="37"/>
  <c r="D202" i="37"/>
  <c r="AG201" i="37"/>
  <c r="AA201" i="37"/>
  <c r="U201" i="37"/>
  <c r="O201" i="37"/>
  <c r="K201" i="37"/>
  <c r="E201" i="37"/>
  <c r="D201" i="37"/>
  <c r="AG200" i="37"/>
  <c r="AA200" i="37"/>
  <c r="U200" i="37"/>
  <c r="O200" i="37"/>
  <c r="K200" i="37"/>
  <c r="D200" i="37"/>
  <c r="AG199" i="37"/>
  <c r="AA199" i="37"/>
  <c r="U199" i="37"/>
  <c r="O199" i="37"/>
  <c r="K199" i="37"/>
  <c r="E199" i="37"/>
  <c r="D199" i="37"/>
  <c r="AG198" i="37"/>
  <c r="AA198" i="37"/>
  <c r="U198" i="37"/>
  <c r="O198" i="37"/>
  <c r="K198" i="37"/>
  <c r="D198" i="37"/>
  <c r="AG197" i="37"/>
  <c r="AA197" i="37"/>
  <c r="U197" i="37"/>
  <c r="O197" i="37"/>
  <c r="K197" i="37"/>
  <c r="E197" i="37"/>
  <c r="D197" i="37"/>
  <c r="AG196" i="37"/>
  <c r="AA196" i="37"/>
  <c r="U196" i="37"/>
  <c r="O196" i="37"/>
  <c r="K196" i="37"/>
  <c r="D196" i="37"/>
  <c r="AG195" i="37"/>
  <c r="AA195" i="37"/>
  <c r="U195" i="37"/>
  <c r="O195" i="37"/>
  <c r="K195" i="37"/>
  <c r="E195" i="37"/>
  <c r="D195" i="37"/>
  <c r="AG194" i="37"/>
  <c r="AA194" i="37"/>
  <c r="U194" i="37"/>
  <c r="O194" i="37"/>
  <c r="K194" i="37"/>
  <c r="D194" i="37"/>
  <c r="AG193" i="37"/>
  <c r="AA193" i="37"/>
  <c r="U193" i="37"/>
  <c r="O193" i="37"/>
  <c r="K193" i="37"/>
  <c r="E193" i="37"/>
  <c r="D193" i="37"/>
  <c r="AG192" i="37"/>
  <c r="AA192" i="37"/>
  <c r="U192" i="37"/>
  <c r="O192" i="37"/>
  <c r="K192" i="37"/>
  <c r="D192" i="37"/>
  <c r="AG191" i="37"/>
  <c r="AA191" i="37"/>
  <c r="U191" i="37"/>
  <c r="O191" i="37"/>
  <c r="K191" i="37"/>
  <c r="E191" i="37"/>
  <c r="D191" i="37"/>
  <c r="AG190" i="37"/>
  <c r="AA190" i="37"/>
  <c r="U190" i="37"/>
  <c r="O190" i="37"/>
  <c r="K190" i="37"/>
  <c r="D190" i="37"/>
  <c r="AG189" i="37"/>
  <c r="AA189" i="37"/>
  <c r="U189" i="37"/>
  <c r="O189" i="37"/>
  <c r="K189" i="37"/>
  <c r="E189" i="37"/>
  <c r="D189" i="37"/>
  <c r="AG188" i="37"/>
  <c r="AA188" i="37"/>
  <c r="U188" i="37"/>
  <c r="O188" i="37"/>
  <c r="K188" i="37"/>
  <c r="D188" i="37"/>
  <c r="AG187" i="37"/>
  <c r="AA187" i="37"/>
  <c r="U187" i="37"/>
  <c r="O187" i="37"/>
  <c r="K187" i="37"/>
  <c r="E187" i="37"/>
  <c r="D187" i="37"/>
  <c r="AG186" i="37"/>
  <c r="AA186" i="37"/>
  <c r="U186" i="37"/>
  <c r="O186" i="37"/>
  <c r="K186" i="37"/>
  <c r="D186" i="37"/>
  <c r="AG185" i="37"/>
  <c r="AA185" i="37"/>
  <c r="U185" i="37"/>
  <c r="O185" i="37"/>
  <c r="K185" i="37"/>
  <c r="E185" i="37"/>
  <c r="D185" i="37"/>
  <c r="AG184" i="37"/>
  <c r="AA184" i="37"/>
  <c r="U184" i="37"/>
  <c r="O184" i="37"/>
  <c r="K184" i="37"/>
  <c r="D184" i="37"/>
  <c r="AG183" i="37"/>
  <c r="AA183" i="37"/>
  <c r="U183" i="37"/>
  <c r="O183" i="37"/>
  <c r="K183" i="37"/>
  <c r="E183" i="37"/>
  <c r="D183" i="37"/>
  <c r="AG182" i="37"/>
  <c r="AA182" i="37"/>
  <c r="U182" i="37"/>
  <c r="O182" i="37"/>
  <c r="K182" i="37"/>
  <c r="D182" i="37"/>
  <c r="AG181" i="37"/>
  <c r="AA181" i="37"/>
  <c r="U181" i="37"/>
  <c r="O181" i="37"/>
  <c r="K181" i="37"/>
  <c r="E181" i="37"/>
  <c r="D181" i="37"/>
  <c r="AG180" i="37"/>
  <c r="AA180" i="37"/>
  <c r="U180" i="37"/>
  <c r="O180" i="37"/>
  <c r="K180" i="37"/>
  <c r="D180" i="37"/>
  <c r="AG179" i="37"/>
  <c r="AA179" i="37"/>
  <c r="U179" i="37"/>
  <c r="O179" i="37"/>
  <c r="K179" i="37"/>
  <c r="E179" i="37"/>
  <c r="D179" i="37"/>
  <c r="AG178" i="37"/>
  <c r="AA178" i="37"/>
  <c r="U178" i="37"/>
  <c r="O178" i="37"/>
  <c r="K178" i="37"/>
  <c r="D178" i="37"/>
  <c r="AG177" i="37"/>
  <c r="AA177" i="37"/>
  <c r="U177" i="37"/>
  <c r="O177" i="37"/>
  <c r="K177" i="37"/>
  <c r="E177" i="37"/>
  <c r="D177" i="37"/>
  <c r="AG176" i="37"/>
  <c r="AA176" i="37"/>
  <c r="U176" i="37"/>
  <c r="O176" i="37"/>
  <c r="K176" i="37"/>
  <c r="D176" i="37"/>
  <c r="AG175" i="37"/>
  <c r="AA175" i="37"/>
  <c r="U175" i="37"/>
  <c r="O175" i="37"/>
  <c r="K175" i="37"/>
  <c r="E175" i="37"/>
  <c r="D175" i="37"/>
  <c r="AG174" i="37"/>
  <c r="AA174" i="37"/>
  <c r="U174" i="37"/>
  <c r="O174" i="37"/>
  <c r="K174" i="37"/>
  <c r="D174" i="37"/>
  <c r="AG173" i="37"/>
  <c r="AA173" i="37"/>
  <c r="U173" i="37"/>
  <c r="O173" i="37"/>
  <c r="K173" i="37"/>
  <c r="E173" i="37"/>
  <c r="D173" i="37"/>
  <c r="AG172" i="37"/>
  <c r="AA172" i="37"/>
  <c r="U172" i="37"/>
  <c r="O172" i="37"/>
  <c r="K172" i="37"/>
  <c r="D172" i="37"/>
  <c r="B171" i="37"/>
  <c r="AG170" i="37"/>
  <c r="AA170" i="37"/>
  <c r="U170" i="37"/>
  <c r="O170" i="37"/>
  <c r="K170" i="37"/>
  <c r="E170" i="37"/>
  <c r="D170" i="37"/>
  <c r="AG169" i="37"/>
  <c r="AA169" i="37"/>
  <c r="U169" i="37"/>
  <c r="O169" i="37"/>
  <c r="K169" i="37"/>
  <c r="D169" i="37"/>
  <c r="AG168" i="37"/>
  <c r="AA168" i="37"/>
  <c r="U168" i="37"/>
  <c r="O168" i="37"/>
  <c r="K168" i="37"/>
  <c r="E168" i="37"/>
  <c r="D168" i="37"/>
  <c r="AG167" i="37"/>
  <c r="AA167" i="37"/>
  <c r="U167" i="37"/>
  <c r="O167" i="37"/>
  <c r="K167" i="37"/>
  <c r="D167" i="37"/>
  <c r="AG166" i="37"/>
  <c r="AA166" i="37"/>
  <c r="U166" i="37"/>
  <c r="O166" i="37"/>
  <c r="K166" i="37"/>
  <c r="E166" i="37"/>
  <c r="D166" i="37"/>
  <c r="AG165" i="37"/>
  <c r="AA165" i="37"/>
  <c r="U165" i="37"/>
  <c r="O165" i="37"/>
  <c r="K165" i="37"/>
  <c r="D165" i="37"/>
  <c r="AG164" i="37"/>
  <c r="AA164" i="37"/>
  <c r="U164" i="37"/>
  <c r="O164" i="37"/>
  <c r="K164" i="37"/>
  <c r="E164" i="37"/>
  <c r="D164" i="37"/>
  <c r="AG163" i="37"/>
  <c r="AA163" i="37"/>
  <c r="U163" i="37"/>
  <c r="O163" i="37"/>
  <c r="K163" i="37"/>
  <c r="D163" i="37"/>
  <c r="AG162" i="37"/>
  <c r="AA162" i="37"/>
  <c r="U162" i="37"/>
  <c r="O162" i="37"/>
  <c r="K162" i="37"/>
  <c r="E162" i="37"/>
  <c r="D162" i="37"/>
  <c r="AG161" i="37"/>
  <c r="AA161" i="37"/>
  <c r="U161" i="37"/>
  <c r="O161" i="37"/>
  <c r="K161" i="37"/>
  <c r="D161" i="37"/>
  <c r="AG160" i="37"/>
  <c r="AA160" i="37"/>
  <c r="U160" i="37"/>
  <c r="O160" i="37"/>
  <c r="K160" i="37"/>
  <c r="E160" i="37"/>
  <c r="D160" i="37"/>
  <c r="AG159" i="37"/>
  <c r="AA159" i="37"/>
  <c r="U159" i="37"/>
  <c r="O159" i="37"/>
  <c r="K159" i="37"/>
  <c r="D159" i="37"/>
  <c r="AG158" i="37"/>
  <c r="AA158" i="37"/>
  <c r="U158" i="37"/>
  <c r="O158" i="37"/>
  <c r="K158" i="37"/>
  <c r="E158" i="37"/>
  <c r="D158" i="37"/>
  <c r="AG157" i="37"/>
  <c r="AA157" i="37"/>
  <c r="U157" i="37"/>
  <c r="O157" i="37"/>
  <c r="K157" i="37"/>
  <c r="D157" i="37"/>
  <c r="AG156" i="37"/>
  <c r="AA156" i="37"/>
  <c r="U156" i="37"/>
  <c r="O156" i="37"/>
  <c r="K156" i="37"/>
  <c r="E156" i="37"/>
  <c r="D156" i="37"/>
  <c r="AG155" i="37"/>
  <c r="AA155" i="37"/>
  <c r="U155" i="37"/>
  <c r="O155" i="37"/>
  <c r="K155" i="37"/>
  <c r="D155" i="37"/>
  <c r="AG154" i="37"/>
  <c r="AA154" i="37"/>
  <c r="U154" i="37"/>
  <c r="O154" i="37"/>
  <c r="K154" i="37"/>
  <c r="E154" i="37"/>
  <c r="D154" i="37"/>
  <c r="AG153" i="37"/>
  <c r="AA153" i="37"/>
  <c r="U153" i="37"/>
  <c r="O153" i="37"/>
  <c r="K153" i="37"/>
  <c r="D153" i="37"/>
  <c r="AG152" i="37"/>
  <c r="AA152" i="37"/>
  <c r="U152" i="37"/>
  <c r="O152" i="37"/>
  <c r="K152" i="37"/>
  <c r="E152" i="37"/>
  <c r="D152" i="37"/>
  <c r="AG151" i="37"/>
  <c r="AA151" i="37"/>
  <c r="U151" i="37"/>
  <c r="O151" i="37"/>
  <c r="K151" i="37"/>
  <c r="D151" i="37"/>
  <c r="AG150" i="37"/>
  <c r="AA150" i="37"/>
  <c r="U150" i="37"/>
  <c r="O150" i="37"/>
  <c r="K150" i="37"/>
  <c r="E150" i="37"/>
  <c r="D150" i="37"/>
  <c r="AG149" i="37"/>
  <c r="AA149" i="37"/>
  <c r="U149" i="37"/>
  <c r="O149" i="37"/>
  <c r="K149" i="37"/>
  <c r="D149" i="37"/>
  <c r="AG148" i="37"/>
  <c r="AA148" i="37"/>
  <c r="U148" i="37"/>
  <c r="O148" i="37"/>
  <c r="K148" i="37"/>
  <c r="E148" i="37"/>
  <c r="D148" i="37"/>
  <c r="AG147" i="37"/>
  <c r="AA147" i="37"/>
  <c r="U147" i="37"/>
  <c r="O147" i="37"/>
  <c r="K147" i="37"/>
  <c r="D147" i="37"/>
  <c r="AG146" i="37"/>
  <c r="AA146" i="37"/>
  <c r="U146" i="37"/>
  <c r="O146" i="37"/>
  <c r="K146" i="37"/>
  <c r="E146" i="37"/>
  <c r="D146" i="37"/>
  <c r="AG145" i="37"/>
  <c r="AA145" i="37"/>
  <c r="U145" i="37"/>
  <c r="O145" i="37"/>
  <c r="K145" i="37"/>
  <c r="D145" i="37"/>
  <c r="AG144" i="37"/>
  <c r="AA144" i="37"/>
  <c r="U144" i="37"/>
  <c r="O144" i="37"/>
  <c r="K144" i="37"/>
  <c r="E144" i="37"/>
  <c r="D144" i="37"/>
  <c r="AG143" i="37"/>
  <c r="AA143" i="37"/>
  <c r="U143" i="37"/>
  <c r="O143" i="37"/>
  <c r="K143" i="37"/>
  <c r="D143" i="37"/>
  <c r="AG142" i="37"/>
  <c r="AA142" i="37"/>
  <c r="U142" i="37"/>
  <c r="O142" i="37"/>
  <c r="K142" i="37"/>
  <c r="E142" i="37"/>
  <c r="D142" i="37"/>
  <c r="AG141" i="37"/>
  <c r="AA141" i="37"/>
  <c r="U141" i="37"/>
  <c r="O141" i="37"/>
  <c r="K141" i="37"/>
  <c r="D141" i="37"/>
  <c r="AG140" i="37"/>
  <c r="AA140" i="37"/>
  <c r="U140" i="37"/>
  <c r="O140" i="37"/>
  <c r="K140" i="37"/>
  <c r="E140" i="37"/>
  <c r="D140" i="37"/>
  <c r="AG139" i="37"/>
  <c r="AA139" i="37"/>
  <c r="U139" i="37"/>
  <c r="O139" i="37"/>
  <c r="K139" i="37"/>
  <c r="D139" i="37"/>
  <c r="AG138" i="37"/>
  <c r="AA138" i="37"/>
  <c r="U138" i="37"/>
  <c r="O138" i="37"/>
  <c r="K138" i="37"/>
  <c r="E138" i="37"/>
  <c r="D138" i="37"/>
  <c r="AG137" i="37"/>
  <c r="AA137" i="37"/>
  <c r="U137" i="37"/>
  <c r="O137" i="37"/>
  <c r="K137" i="37"/>
  <c r="D137" i="37"/>
  <c r="AG136" i="37"/>
  <c r="AA136" i="37"/>
  <c r="U136" i="37"/>
  <c r="O136" i="37"/>
  <c r="K136" i="37"/>
  <c r="E136" i="37"/>
  <c r="D136" i="37"/>
  <c r="AG135" i="37"/>
  <c r="AA135" i="37"/>
  <c r="U135" i="37"/>
  <c r="O135" i="37"/>
  <c r="K135" i="37"/>
  <c r="D135" i="37"/>
  <c r="AG134" i="37"/>
  <c r="AA134" i="37"/>
  <c r="U134" i="37"/>
  <c r="O134" i="37"/>
  <c r="K134" i="37"/>
  <c r="E134" i="37"/>
  <c r="D134" i="37"/>
  <c r="AG133" i="37"/>
  <c r="AA133" i="37"/>
  <c r="U133" i="37"/>
  <c r="O133" i="37"/>
  <c r="K133" i="37"/>
  <c r="D133" i="37"/>
  <c r="AG132" i="37"/>
  <c r="AA132" i="37"/>
  <c r="U132" i="37"/>
  <c r="O132" i="37"/>
  <c r="K132" i="37"/>
  <c r="E132" i="37"/>
  <c r="D132" i="37"/>
  <c r="AG131" i="37"/>
  <c r="AA131" i="37"/>
  <c r="U131" i="37"/>
  <c r="O131" i="37"/>
  <c r="K131" i="37"/>
  <c r="E131" i="37"/>
  <c r="D131" i="37"/>
  <c r="B130" i="37"/>
  <c r="AG129" i="37"/>
  <c r="AA129" i="37"/>
  <c r="U129" i="37"/>
  <c r="K129" i="37"/>
  <c r="E129" i="37"/>
  <c r="D129" i="37"/>
  <c r="AG128" i="37"/>
  <c r="AA128" i="37"/>
  <c r="U128" i="37"/>
  <c r="O128" i="37"/>
  <c r="K128" i="37"/>
  <c r="D128" i="37"/>
  <c r="AG127" i="37"/>
  <c r="AA127" i="37"/>
  <c r="U127" i="37"/>
  <c r="O127" i="37"/>
  <c r="K127" i="37"/>
  <c r="E127" i="37"/>
  <c r="D127" i="37"/>
  <c r="AG126" i="37"/>
  <c r="AA126" i="37"/>
  <c r="U126" i="37"/>
  <c r="O126" i="37"/>
  <c r="K126" i="37"/>
  <c r="D126" i="37"/>
  <c r="AG125" i="37"/>
  <c r="AA125" i="37"/>
  <c r="U125" i="37"/>
  <c r="O125" i="37"/>
  <c r="K125" i="37"/>
  <c r="E125" i="37"/>
  <c r="D125" i="37"/>
  <c r="AG124" i="37"/>
  <c r="AA124" i="37"/>
  <c r="U124" i="37"/>
  <c r="O124" i="37"/>
  <c r="K124" i="37"/>
  <c r="D124" i="37"/>
  <c r="AG123" i="37"/>
  <c r="AA123" i="37"/>
  <c r="U123" i="37"/>
  <c r="O123" i="37"/>
  <c r="K123" i="37"/>
  <c r="E123" i="37"/>
  <c r="D123" i="37"/>
  <c r="AG122" i="37"/>
  <c r="AA122" i="37"/>
  <c r="U122" i="37"/>
  <c r="O122" i="37"/>
  <c r="K122" i="37"/>
  <c r="D122" i="37"/>
  <c r="AG121" i="37"/>
  <c r="AA121" i="37"/>
  <c r="U121" i="37"/>
  <c r="O121" i="37"/>
  <c r="K121" i="37"/>
  <c r="E121" i="37"/>
  <c r="D121" i="37"/>
  <c r="AG120" i="37"/>
  <c r="AA120" i="37"/>
  <c r="U120" i="37"/>
  <c r="O120" i="37"/>
  <c r="K120" i="37"/>
  <c r="D120" i="37"/>
  <c r="AG119" i="37"/>
  <c r="AA119" i="37"/>
  <c r="U119" i="37"/>
  <c r="O119" i="37"/>
  <c r="K119" i="37"/>
  <c r="E119" i="37"/>
  <c r="D119" i="37"/>
  <c r="AG118" i="37"/>
  <c r="AA118" i="37"/>
  <c r="U118" i="37"/>
  <c r="O118" i="37"/>
  <c r="K118" i="37"/>
  <c r="D118" i="37"/>
  <c r="AG117" i="37"/>
  <c r="AA117" i="37"/>
  <c r="U117" i="37"/>
  <c r="O117" i="37"/>
  <c r="K117" i="37"/>
  <c r="E117" i="37"/>
  <c r="D117" i="37"/>
  <c r="AG116" i="37"/>
  <c r="AA116" i="37"/>
  <c r="U116" i="37"/>
  <c r="O116" i="37"/>
  <c r="K116" i="37"/>
  <c r="D116" i="37"/>
  <c r="AG115" i="37"/>
  <c r="AA115" i="37"/>
  <c r="U115" i="37"/>
  <c r="O115" i="37"/>
  <c r="K115" i="37"/>
  <c r="E115" i="37"/>
  <c r="D115" i="37"/>
  <c r="AG114" i="37"/>
  <c r="AA114" i="37"/>
  <c r="U114" i="37"/>
  <c r="O114" i="37"/>
  <c r="K114" i="37"/>
  <c r="D114" i="37"/>
  <c r="AG113" i="37"/>
  <c r="AA113" i="37"/>
  <c r="U113" i="37"/>
  <c r="O113" i="37"/>
  <c r="K113" i="37"/>
  <c r="E113" i="37"/>
  <c r="D113" i="37"/>
  <c r="AG112" i="37"/>
  <c r="AA112" i="37"/>
  <c r="U112" i="37"/>
  <c r="O112" i="37"/>
  <c r="K112" i="37"/>
  <c r="D112" i="37"/>
  <c r="AG111" i="37"/>
  <c r="AA111" i="37"/>
  <c r="U111" i="37"/>
  <c r="O111" i="37"/>
  <c r="K111" i="37"/>
  <c r="E111" i="37"/>
  <c r="D111" i="37"/>
  <c r="AG110" i="37"/>
  <c r="AA110" i="37"/>
  <c r="U110" i="37"/>
  <c r="O110" i="37"/>
  <c r="K110" i="37"/>
  <c r="D110" i="37"/>
  <c r="AG109" i="37"/>
  <c r="AA109" i="37"/>
  <c r="U109" i="37"/>
  <c r="O109" i="37"/>
  <c r="K109" i="37"/>
  <c r="E109" i="37"/>
  <c r="D109" i="37"/>
  <c r="AG108" i="37"/>
  <c r="AA108" i="37"/>
  <c r="U108" i="37"/>
  <c r="O108" i="37"/>
  <c r="K108" i="37"/>
  <c r="D108" i="37"/>
  <c r="AG107" i="37"/>
  <c r="AA107" i="37"/>
  <c r="U107" i="37"/>
  <c r="O107" i="37"/>
  <c r="K107" i="37"/>
  <c r="E107" i="37"/>
  <c r="D107" i="37"/>
  <c r="AG106" i="37"/>
  <c r="AA106" i="37"/>
  <c r="U106" i="37"/>
  <c r="O106" i="37"/>
  <c r="K106" i="37"/>
  <c r="D106" i="37"/>
  <c r="AG105" i="37"/>
  <c r="AA105" i="37"/>
  <c r="U105" i="37"/>
  <c r="O105" i="37"/>
  <c r="K105" i="37"/>
  <c r="E105" i="37"/>
  <c r="D105" i="37"/>
  <c r="AG104" i="37"/>
  <c r="AA104" i="37"/>
  <c r="U104" i="37"/>
  <c r="O104" i="37"/>
  <c r="K104" i="37"/>
  <c r="D104" i="37"/>
  <c r="AG103" i="37"/>
  <c r="AA103" i="37"/>
  <c r="U103" i="37"/>
  <c r="O103" i="37"/>
  <c r="K103" i="37"/>
  <c r="E103" i="37"/>
  <c r="D103" i="37"/>
  <c r="AG102" i="37"/>
  <c r="AA102" i="37"/>
  <c r="U102" i="37"/>
  <c r="O102" i="37"/>
  <c r="K102" i="37"/>
  <c r="D102" i="37"/>
  <c r="AG101" i="37"/>
  <c r="AA101" i="37"/>
  <c r="U101" i="37"/>
  <c r="O101" i="37"/>
  <c r="K101" i="37"/>
  <c r="E101" i="37"/>
  <c r="D101" i="37"/>
  <c r="AG100" i="37"/>
  <c r="AA100" i="37"/>
  <c r="U100" i="37"/>
  <c r="O100" i="37"/>
  <c r="K100" i="37"/>
  <c r="D100" i="37"/>
  <c r="AG99" i="37"/>
  <c r="AA99" i="37"/>
  <c r="U99" i="37"/>
  <c r="O99" i="37"/>
  <c r="K99" i="37"/>
  <c r="E99" i="37"/>
  <c r="D99" i="37"/>
  <c r="AG98" i="37"/>
  <c r="AA98" i="37"/>
  <c r="U98" i="37"/>
  <c r="O98" i="37"/>
  <c r="K98" i="37"/>
  <c r="D98" i="37"/>
  <c r="AG97" i="37"/>
  <c r="AA97" i="37"/>
  <c r="U97" i="37"/>
  <c r="O97" i="37"/>
  <c r="K97" i="37"/>
  <c r="E97" i="37"/>
  <c r="D97" i="37"/>
  <c r="AG96" i="37"/>
  <c r="AA96" i="37"/>
  <c r="U96" i="37"/>
  <c r="O96" i="37"/>
  <c r="K96" i="37"/>
  <c r="D96" i="37"/>
  <c r="AG95" i="37"/>
  <c r="AA95" i="37"/>
  <c r="U95" i="37"/>
  <c r="O95" i="37"/>
  <c r="K95" i="37"/>
  <c r="E95" i="37"/>
  <c r="D95" i="37"/>
  <c r="AG94" i="37"/>
  <c r="AA94" i="37"/>
  <c r="U94" i="37"/>
  <c r="O94" i="37"/>
  <c r="K94" i="37"/>
  <c r="D94" i="37"/>
  <c r="AG93" i="37"/>
  <c r="AA93" i="37"/>
  <c r="U93" i="37"/>
  <c r="O93" i="37"/>
  <c r="K93" i="37"/>
  <c r="E93" i="37"/>
  <c r="D93" i="37"/>
  <c r="AG92" i="37"/>
  <c r="AA92" i="37"/>
  <c r="U92" i="37"/>
  <c r="O92" i="37"/>
  <c r="K92" i="37"/>
  <c r="D92" i="37"/>
  <c r="AG91" i="37"/>
  <c r="AA91" i="37"/>
  <c r="U91" i="37"/>
  <c r="O91" i="37"/>
  <c r="K91" i="37"/>
  <c r="E91" i="37"/>
  <c r="D91" i="37"/>
  <c r="AG90" i="37"/>
  <c r="AA90" i="37"/>
  <c r="U90" i="37"/>
  <c r="O90" i="37"/>
  <c r="K90" i="37"/>
  <c r="D90" i="37"/>
  <c r="B89" i="37"/>
  <c r="AG88" i="37"/>
  <c r="AA88" i="37"/>
  <c r="U88" i="37"/>
  <c r="O88" i="37"/>
  <c r="K88" i="37"/>
  <c r="E88" i="37"/>
  <c r="D88" i="37"/>
  <c r="AG87" i="37"/>
  <c r="AA87" i="37"/>
  <c r="U87" i="37"/>
  <c r="O87" i="37"/>
  <c r="K87" i="37"/>
  <c r="D87" i="37"/>
  <c r="AG86" i="37"/>
  <c r="AA86" i="37"/>
  <c r="U86" i="37"/>
  <c r="O86" i="37"/>
  <c r="K86" i="37"/>
  <c r="E86" i="37"/>
  <c r="D86" i="37"/>
  <c r="AG85" i="37"/>
  <c r="AA85" i="37"/>
  <c r="U85" i="37"/>
  <c r="O85" i="37"/>
  <c r="K85" i="37"/>
  <c r="E85" i="37"/>
  <c r="D85" i="37"/>
  <c r="AG84" i="37"/>
  <c r="AA84" i="37"/>
  <c r="U84" i="37"/>
  <c r="O84" i="37"/>
  <c r="K84" i="37"/>
  <c r="E84" i="37"/>
  <c r="D84" i="37"/>
  <c r="AG83" i="37"/>
  <c r="AA83" i="37"/>
  <c r="U83" i="37"/>
  <c r="O83" i="37"/>
  <c r="K83" i="37"/>
  <c r="E83" i="37"/>
  <c r="D83" i="37"/>
  <c r="AG82" i="37"/>
  <c r="AA82" i="37"/>
  <c r="U82" i="37"/>
  <c r="O82" i="37"/>
  <c r="K82" i="37"/>
  <c r="E82" i="37"/>
  <c r="D82" i="37"/>
  <c r="AG81" i="37"/>
  <c r="AA81" i="37"/>
  <c r="U81" i="37"/>
  <c r="O81" i="37"/>
  <c r="K81" i="37"/>
  <c r="E81" i="37"/>
  <c r="D81" i="37"/>
  <c r="AG80" i="37"/>
  <c r="AA80" i="37"/>
  <c r="U80" i="37"/>
  <c r="O80" i="37"/>
  <c r="K80" i="37"/>
  <c r="E80" i="37"/>
  <c r="D80" i="37"/>
  <c r="AG79" i="37"/>
  <c r="AA79" i="37"/>
  <c r="U79" i="37"/>
  <c r="O79" i="37"/>
  <c r="K79" i="37"/>
  <c r="E79" i="37"/>
  <c r="D79" i="37"/>
  <c r="AG78" i="37"/>
  <c r="AA78" i="37"/>
  <c r="U78" i="37"/>
  <c r="O78" i="37"/>
  <c r="K78" i="37"/>
  <c r="E78" i="37"/>
  <c r="D78" i="37"/>
  <c r="AG77" i="37"/>
  <c r="AA77" i="37"/>
  <c r="U77" i="37"/>
  <c r="O77" i="37"/>
  <c r="K77" i="37"/>
  <c r="E77" i="37"/>
  <c r="D77" i="37"/>
  <c r="AG76" i="37"/>
  <c r="AA76" i="37"/>
  <c r="U76" i="37"/>
  <c r="O76" i="37"/>
  <c r="K76" i="37"/>
  <c r="E76" i="37"/>
  <c r="D76" i="37"/>
  <c r="AG75" i="37"/>
  <c r="AA75" i="37"/>
  <c r="U75" i="37"/>
  <c r="O75" i="37"/>
  <c r="K75" i="37"/>
  <c r="E75" i="37"/>
  <c r="D75" i="37"/>
  <c r="AG74" i="37"/>
  <c r="AA74" i="37"/>
  <c r="U74" i="37"/>
  <c r="O74" i="37"/>
  <c r="K74" i="37"/>
  <c r="E74" i="37"/>
  <c r="D74" i="37"/>
  <c r="AG73" i="37"/>
  <c r="AA73" i="37"/>
  <c r="U73" i="37"/>
  <c r="O73" i="37"/>
  <c r="K73" i="37"/>
  <c r="E73" i="37"/>
  <c r="D73" i="37"/>
  <c r="AG72" i="37"/>
  <c r="AA72" i="37"/>
  <c r="U72" i="37"/>
  <c r="O72" i="37"/>
  <c r="K72" i="37"/>
  <c r="E72" i="37"/>
  <c r="D72" i="37"/>
  <c r="AG71" i="37"/>
  <c r="AA71" i="37"/>
  <c r="U71" i="37"/>
  <c r="O71" i="37"/>
  <c r="K71" i="37"/>
  <c r="E71" i="37"/>
  <c r="D71" i="37"/>
  <c r="AG70" i="37"/>
  <c r="AA70" i="37"/>
  <c r="U70" i="37"/>
  <c r="O70" i="37"/>
  <c r="K70" i="37"/>
  <c r="E70" i="37"/>
  <c r="D70" i="37"/>
  <c r="AG69" i="37"/>
  <c r="AA69" i="37"/>
  <c r="U69" i="37"/>
  <c r="O69" i="37"/>
  <c r="K69" i="37"/>
  <c r="E69" i="37"/>
  <c r="D69" i="37"/>
  <c r="AG68" i="37"/>
  <c r="AA68" i="37"/>
  <c r="U68" i="37"/>
  <c r="O68" i="37"/>
  <c r="K68" i="37"/>
  <c r="E68" i="37"/>
  <c r="D68" i="37"/>
  <c r="AG67" i="37"/>
  <c r="AA67" i="37"/>
  <c r="U67" i="37"/>
  <c r="O67" i="37"/>
  <c r="K67" i="37"/>
  <c r="D67" i="37"/>
  <c r="AG66" i="37"/>
  <c r="AA66" i="37"/>
  <c r="U66" i="37"/>
  <c r="O66" i="37"/>
  <c r="K66" i="37"/>
  <c r="E66" i="37"/>
  <c r="D66" i="37"/>
  <c r="AG65" i="37"/>
  <c r="AA65" i="37"/>
  <c r="U65" i="37"/>
  <c r="O65" i="37"/>
  <c r="K65" i="37"/>
  <c r="D65" i="37"/>
  <c r="AG64" i="37"/>
  <c r="AA64" i="37"/>
  <c r="U64" i="37"/>
  <c r="O64" i="37"/>
  <c r="K64" i="37"/>
  <c r="E64" i="37"/>
  <c r="D64" i="37"/>
  <c r="AG63" i="37"/>
  <c r="AA63" i="37"/>
  <c r="U63" i="37"/>
  <c r="O63" i="37"/>
  <c r="K63" i="37"/>
  <c r="D63" i="37"/>
  <c r="AG62" i="37"/>
  <c r="AA62" i="37"/>
  <c r="U62" i="37"/>
  <c r="O62" i="37"/>
  <c r="K62" i="37"/>
  <c r="E62" i="37"/>
  <c r="D62" i="37"/>
  <c r="AG61" i="37"/>
  <c r="AA61" i="37"/>
  <c r="U61" i="37"/>
  <c r="O61" i="37"/>
  <c r="K61" i="37"/>
  <c r="D61" i="37"/>
  <c r="AG60" i="37"/>
  <c r="AA60" i="37"/>
  <c r="U60" i="37"/>
  <c r="O60" i="37"/>
  <c r="K60" i="37"/>
  <c r="E60" i="37"/>
  <c r="D60" i="37"/>
  <c r="AG59" i="37"/>
  <c r="AA59" i="37"/>
  <c r="U59" i="37"/>
  <c r="O59" i="37"/>
  <c r="K59" i="37"/>
  <c r="D59" i="37"/>
  <c r="AG58" i="37"/>
  <c r="AA58" i="37"/>
  <c r="U58" i="37"/>
  <c r="O58" i="37"/>
  <c r="K58" i="37"/>
  <c r="E58" i="37"/>
  <c r="D58" i="37"/>
  <c r="AG57" i="37"/>
  <c r="AA57" i="37"/>
  <c r="U57" i="37"/>
  <c r="O57" i="37"/>
  <c r="K57" i="37"/>
  <c r="D57" i="37"/>
  <c r="AG56" i="37"/>
  <c r="AA56" i="37"/>
  <c r="U56" i="37"/>
  <c r="O56" i="37"/>
  <c r="K56" i="37"/>
  <c r="E56" i="37"/>
  <c r="D56" i="37"/>
  <c r="AG55" i="37"/>
  <c r="AA55" i="37"/>
  <c r="U55" i="37"/>
  <c r="O55" i="37"/>
  <c r="K55" i="37"/>
  <c r="D55" i="37"/>
  <c r="AG54" i="37"/>
  <c r="AA54" i="37"/>
  <c r="U54" i="37"/>
  <c r="O54" i="37"/>
  <c r="K54" i="37"/>
  <c r="E54" i="37"/>
  <c r="D54" i="37"/>
  <c r="AG53" i="37"/>
  <c r="AA53" i="37"/>
  <c r="U53" i="37"/>
  <c r="O53" i="37"/>
  <c r="K53" i="37"/>
  <c r="D53" i="37"/>
  <c r="AG52" i="37"/>
  <c r="AA52" i="37"/>
  <c r="U52" i="37"/>
  <c r="O52" i="37"/>
  <c r="K52" i="37"/>
  <c r="E52" i="37"/>
  <c r="D52" i="37"/>
  <c r="AG51" i="37"/>
  <c r="AA51" i="37"/>
  <c r="U51" i="37"/>
  <c r="O51" i="37"/>
  <c r="K51" i="37"/>
  <c r="D51" i="37"/>
  <c r="AG50" i="37"/>
  <c r="AA50" i="37"/>
  <c r="U50" i="37"/>
  <c r="O50" i="37"/>
  <c r="K50" i="37"/>
  <c r="E50" i="37"/>
  <c r="D50" i="37"/>
  <c r="AG49" i="37"/>
  <c r="AA49" i="37"/>
  <c r="U49" i="37"/>
  <c r="O49" i="37"/>
  <c r="K49" i="37"/>
  <c r="E49" i="37"/>
  <c r="D49" i="37"/>
  <c r="B48" i="37"/>
  <c r="AG47" i="37"/>
  <c r="AA47" i="37"/>
  <c r="U47" i="37"/>
  <c r="O47" i="37"/>
  <c r="K47" i="37"/>
  <c r="E47" i="37"/>
  <c r="D47" i="37"/>
  <c r="AG46" i="37"/>
  <c r="AA46" i="37"/>
  <c r="U46" i="37"/>
  <c r="O46" i="37"/>
  <c r="K46" i="37"/>
  <c r="E46" i="37"/>
  <c r="D46" i="37"/>
  <c r="AG45" i="37"/>
  <c r="AA45" i="37"/>
  <c r="U45" i="37"/>
  <c r="O45" i="37"/>
  <c r="K45" i="37"/>
  <c r="E45" i="37"/>
  <c r="D45" i="37"/>
  <c r="AG44" i="37"/>
  <c r="AA44" i="37"/>
  <c r="U44" i="37"/>
  <c r="O44" i="37"/>
  <c r="K44" i="37"/>
  <c r="E44" i="37"/>
  <c r="D44" i="37"/>
  <c r="AG43" i="37"/>
  <c r="AA43" i="37"/>
  <c r="U43" i="37"/>
  <c r="O43" i="37"/>
  <c r="K43" i="37"/>
  <c r="E43" i="37"/>
  <c r="D43" i="37"/>
  <c r="AG42" i="37"/>
  <c r="AA42" i="37"/>
  <c r="U42" i="37"/>
  <c r="O42" i="37"/>
  <c r="K42" i="37"/>
  <c r="E42" i="37"/>
  <c r="D42" i="37"/>
  <c r="AG41" i="37"/>
  <c r="AA41" i="37"/>
  <c r="U41" i="37"/>
  <c r="O41" i="37"/>
  <c r="K41" i="37"/>
  <c r="E41" i="37"/>
  <c r="D41" i="37"/>
  <c r="AG40" i="37"/>
  <c r="AA40" i="37"/>
  <c r="U40" i="37"/>
  <c r="O40" i="37"/>
  <c r="K40" i="37"/>
  <c r="E40" i="37"/>
  <c r="D40" i="37"/>
  <c r="AG39" i="37"/>
  <c r="AA39" i="37"/>
  <c r="U39" i="37"/>
  <c r="O39" i="37"/>
  <c r="K39" i="37"/>
  <c r="E39" i="37"/>
  <c r="D39" i="37"/>
  <c r="AG38" i="37"/>
  <c r="AA38" i="37"/>
  <c r="U38" i="37"/>
  <c r="O38" i="37"/>
  <c r="K38" i="37"/>
  <c r="E38" i="37"/>
  <c r="D38" i="37"/>
  <c r="AG37" i="37"/>
  <c r="AA37" i="37"/>
  <c r="U37" i="37"/>
  <c r="O37" i="37"/>
  <c r="K37" i="37"/>
  <c r="E37" i="37"/>
  <c r="D37" i="37"/>
  <c r="AG36" i="37"/>
  <c r="AA36" i="37"/>
  <c r="U36" i="37"/>
  <c r="O36" i="37"/>
  <c r="K36" i="37"/>
  <c r="E36" i="37"/>
  <c r="D36" i="37"/>
  <c r="AG35" i="37"/>
  <c r="AA35" i="37"/>
  <c r="U35" i="37"/>
  <c r="O35" i="37"/>
  <c r="K35" i="37"/>
  <c r="E35" i="37"/>
  <c r="D35" i="37"/>
  <c r="AG34" i="37"/>
  <c r="AA34" i="37"/>
  <c r="U34" i="37"/>
  <c r="O34" i="37"/>
  <c r="K34" i="37"/>
  <c r="E34" i="37"/>
  <c r="D34" i="37"/>
  <c r="AG33" i="37"/>
  <c r="AA33" i="37"/>
  <c r="U33" i="37"/>
  <c r="O33" i="37"/>
  <c r="K33" i="37"/>
  <c r="E33" i="37"/>
  <c r="D33" i="37"/>
  <c r="AG32" i="37"/>
  <c r="AA32" i="37"/>
  <c r="U32" i="37"/>
  <c r="O32" i="37"/>
  <c r="K32" i="37"/>
  <c r="E32" i="37"/>
  <c r="D32" i="37"/>
  <c r="AG31" i="37"/>
  <c r="AA31" i="37"/>
  <c r="U31" i="37"/>
  <c r="O31" i="37"/>
  <c r="K31" i="37"/>
  <c r="E31" i="37"/>
  <c r="D31" i="37"/>
  <c r="AG30" i="37"/>
  <c r="AA30" i="37"/>
  <c r="U30" i="37"/>
  <c r="O30" i="37"/>
  <c r="K30" i="37"/>
  <c r="E30" i="37"/>
  <c r="D30" i="37"/>
  <c r="AG29" i="37"/>
  <c r="AA29" i="37"/>
  <c r="U29" i="37"/>
  <c r="O29" i="37"/>
  <c r="K29" i="37"/>
  <c r="E29" i="37"/>
  <c r="D29" i="37"/>
  <c r="AG28" i="37"/>
  <c r="AA28" i="37"/>
  <c r="U28" i="37"/>
  <c r="O28" i="37"/>
  <c r="K28" i="37"/>
  <c r="E28" i="37"/>
  <c r="D28" i="37"/>
  <c r="AG27" i="37"/>
  <c r="AA27" i="37"/>
  <c r="U27" i="37"/>
  <c r="O27" i="37"/>
  <c r="K27" i="37"/>
  <c r="E27" i="37"/>
  <c r="D27" i="37"/>
  <c r="AG26" i="37"/>
  <c r="U26" i="37"/>
  <c r="O26" i="37"/>
  <c r="K26" i="37"/>
  <c r="D26" i="37"/>
  <c r="AG25" i="37"/>
  <c r="AA25" i="37"/>
  <c r="U25" i="37"/>
  <c r="O25" i="37"/>
  <c r="K25" i="37"/>
  <c r="E25" i="37"/>
  <c r="D25" i="37"/>
  <c r="AG24" i="37"/>
  <c r="U24" i="37"/>
  <c r="O24" i="37"/>
  <c r="K24" i="37"/>
  <c r="D24" i="37"/>
  <c r="AG23" i="37"/>
  <c r="AA23" i="37"/>
  <c r="U23" i="37"/>
  <c r="O23" i="37"/>
  <c r="K23" i="37"/>
  <c r="E23" i="37"/>
  <c r="D23" i="37"/>
  <c r="AG22" i="37"/>
  <c r="U22" i="37"/>
  <c r="O22" i="37"/>
  <c r="K22" i="37"/>
  <c r="D22" i="37"/>
  <c r="AG21" i="37"/>
  <c r="AA21" i="37"/>
  <c r="U21" i="37"/>
  <c r="O21" i="37"/>
  <c r="K21" i="37"/>
  <c r="E21" i="37"/>
  <c r="D21" i="37"/>
  <c r="AG20" i="37"/>
  <c r="U20" i="37"/>
  <c r="O20" i="37"/>
  <c r="K20" i="37"/>
  <c r="D20" i="37"/>
  <c r="AG19" i="37"/>
  <c r="AA19" i="37"/>
  <c r="U19" i="37"/>
  <c r="O19" i="37"/>
  <c r="K19" i="37"/>
  <c r="E19" i="37"/>
  <c r="D19" i="37"/>
  <c r="AG18" i="37"/>
  <c r="U18" i="37"/>
  <c r="O18" i="37"/>
  <c r="K18" i="37"/>
  <c r="D18" i="37"/>
  <c r="AG17" i="37"/>
  <c r="AA17" i="37"/>
  <c r="U17" i="37"/>
  <c r="O17" i="37"/>
  <c r="K17" i="37"/>
  <c r="E17" i="37"/>
  <c r="D17" i="37"/>
  <c r="AG16" i="37"/>
  <c r="U16" i="37"/>
  <c r="O16" i="37"/>
  <c r="K16" i="37"/>
  <c r="D16" i="37"/>
  <c r="AG15" i="37"/>
  <c r="AA15" i="37"/>
  <c r="U15" i="37"/>
  <c r="O15" i="37"/>
  <c r="K15" i="37"/>
  <c r="E15" i="37"/>
  <c r="D15" i="37"/>
  <c r="AG14" i="37"/>
  <c r="U14" i="37"/>
  <c r="O14" i="37"/>
  <c r="K14" i="37"/>
  <c r="D14" i="37"/>
  <c r="AG13" i="37"/>
  <c r="AA13" i="37"/>
  <c r="U13" i="37"/>
  <c r="O13" i="37"/>
  <c r="K13" i="37"/>
  <c r="E13" i="37"/>
  <c r="D13" i="37"/>
  <c r="AG12" i="37"/>
  <c r="U12" i="37"/>
  <c r="O12" i="37"/>
  <c r="K12" i="37"/>
  <c r="D12" i="37"/>
  <c r="AG11" i="37"/>
  <c r="AA11" i="37"/>
  <c r="U11" i="37"/>
  <c r="O11" i="37"/>
  <c r="K11" i="37"/>
  <c r="E11" i="37"/>
  <c r="D11" i="37"/>
  <c r="AG10" i="37"/>
  <c r="U10" i="37"/>
  <c r="O10" i="37"/>
  <c r="K10" i="37"/>
  <c r="D10" i="37"/>
  <c r="AG9" i="37"/>
  <c r="AA9" i="37"/>
  <c r="U9" i="37"/>
  <c r="O9" i="37"/>
  <c r="K9" i="37"/>
  <c r="E9" i="37"/>
  <c r="D9" i="37"/>
  <c r="AG8" i="37"/>
  <c r="U8" i="37"/>
  <c r="O8" i="37"/>
  <c r="K8" i="37"/>
  <c r="D8" i="37"/>
  <c r="B7" i="37"/>
  <c r="AE5" i="5"/>
  <c r="Y5" i="5"/>
  <c r="S5" i="5"/>
  <c r="AJ2" i="36"/>
  <c r="AF3" i="12" s="1"/>
  <c r="D4" i="9" l="1" a="1"/>
  <c r="D4" i="9" s="1"/>
  <c r="G3" i="39" s="1"/>
  <c r="G3" i="21" l="1"/>
  <c r="AD43" i="36"/>
  <c r="AA43" i="36"/>
  <c r="Y43" i="36"/>
  <c r="V43" i="36"/>
  <c r="T43" i="36"/>
  <c r="Q43" i="36"/>
  <c r="O43" i="36"/>
  <c r="L43" i="36"/>
  <c r="J43" i="36"/>
  <c r="G43" i="36"/>
  <c r="E43" i="36"/>
  <c r="B43" i="36"/>
  <c r="AD41" i="36"/>
  <c r="AA41" i="36"/>
  <c r="Y41" i="36"/>
  <c r="V41" i="36"/>
  <c r="T41" i="36"/>
  <c r="Q41" i="36"/>
  <c r="O41" i="36"/>
  <c r="L41" i="36"/>
  <c r="J41" i="36"/>
  <c r="G41" i="36"/>
  <c r="E41" i="36"/>
  <c r="B41" i="36"/>
  <c r="AD39" i="36"/>
  <c r="AA39" i="36"/>
  <c r="Y39" i="36"/>
  <c r="V39" i="36"/>
  <c r="T39" i="36"/>
  <c r="Q39" i="36"/>
  <c r="O39" i="36"/>
  <c r="L39" i="36"/>
  <c r="J39" i="36"/>
  <c r="G39" i="36"/>
  <c r="E39" i="36"/>
  <c r="B39" i="36"/>
  <c r="AD37" i="36"/>
  <c r="AA37" i="36"/>
  <c r="Y37" i="36"/>
  <c r="V37" i="36"/>
  <c r="T37" i="36"/>
  <c r="Q37" i="36"/>
  <c r="O37" i="36"/>
  <c r="L37" i="36"/>
  <c r="J37" i="36"/>
  <c r="G37" i="36"/>
  <c r="E37" i="36"/>
  <c r="B37" i="36"/>
  <c r="AD35" i="36"/>
  <c r="AA35" i="36"/>
  <c r="Y35" i="36"/>
  <c r="V35" i="36"/>
  <c r="T35" i="36"/>
  <c r="Q35" i="36"/>
  <c r="O35" i="36"/>
  <c r="L35" i="36"/>
  <c r="J35" i="36"/>
  <c r="G35" i="36"/>
  <c r="E35" i="36"/>
  <c r="B35" i="36"/>
  <c r="AD33" i="36"/>
  <c r="AA33" i="36"/>
  <c r="Y33" i="36"/>
  <c r="V33" i="36"/>
  <c r="T33" i="36"/>
  <c r="Q33" i="36"/>
  <c r="O33" i="36"/>
  <c r="L33" i="36"/>
  <c r="J33" i="36"/>
  <c r="G33" i="36"/>
  <c r="E33" i="36"/>
  <c r="B33" i="36"/>
  <c r="AD31" i="36"/>
  <c r="AA31" i="36"/>
  <c r="Y31" i="36"/>
  <c r="V31" i="36"/>
  <c r="T31" i="36"/>
  <c r="Q31" i="36"/>
  <c r="O31" i="36"/>
  <c r="L31" i="36"/>
  <c r="J31" i="36"/>
  <c r="G31" i="36"/>
  <c r="E31" i="36"/>
  <c r="B31" i="36"/>
  <c r="AD29" i="36"/>
  <c r="AA29" i="36"/>
  <c r="Y29" i="36"/>
  <c r="V29" i="36"/>
  <c r="T29" i="36"/>
  <c r="Q29" i="36"/>
  <c r="O29" i="36"/>
  <c r="L29" i="36"/>
  <c r="J29" i="36"/>
  <c r="G29" i="36"/>
  <c r="E29" i="36"/>
  <c r="B29" i="36"/>
  <c r="AD27" i="36"/>
  <c r="AA27" i="36"/>
  <c r="Y27" i="36"/>
  <c r="V27" i="36"/>
  <c r="T27" i="36"/>
  <c r="Q27" i="36"/>
  <c r="O27" i="36"/>
  <c r="L27" i="36"/>
  <c r="J27" i="36"/>
  <c r="G27" i="36"/>
  <c r="E27" i="36"/>
  <c r="B27" i="36"/>
  <c r="AD25" i="36"/>
  <c r="AA25" i="36"/>
  <c r="Y25" i="36"/>
  <c r="V25" i="36"/>
  <c r="T25" i="36"/>
  <c r="Q25" i="36"/>
  <c r="O25" i="36"/>
  <c r="L25" i="36"/>
  <c r="J25" i="36"/>
  <c r="G25" i="36"/>
  <c r="E25" i="36"/>
  <c r="B25" i="36"/>
  <c r="AD23" i="36"/>
  <c r="AA23" i="36"/>
  <c r="Y23" i="36"/>
  <c r="V23" i="36"/>
  <c r="T23" i="36"/>
  <c r="Q23" i="36"/>
  <c r="O23" i="36"/>
  <c r="L23" i="36"/>
  <c r="J23" i="36"/>
  <c r="G23" i="36"/>
  <c r="E23" i="36"/>
  <c r="B23" i="36"/>
  <c r="AD21" i="36"/>
  <c r="AA21" i="36"/>
  <c r="Y21" i="36"/>
  <c r="V21" i="36"/>
  <c r="T21" i="36"/>
  <c r="Q21" i="36"/>
  <c r="O21" i="36"/>
  <c r="L21" i="36"/>
  <c r="J21" i="36"/>
  <c r="G21" i="36"/>
  <c r="E21" i="36"/>
  <c r="B21" i="36"/>
  <c r="AD19" i="36"/>
  <c r="AA19" i="36"/>
  <c r="Y19" i="36"/>
  <c r="V19" i="36"/>
  <c r="T19" i="36"/>
  <c r="O19" i="36"/>
  <c r="L19" i="36"/>
  <c r="J19" i="36"/>
  <c r="G19" i="36"/>
  <c r="E19" i="36"/>
  <c r="B19" i="36"/>
  <c r="AD17" i="36"/>
  <c r="AA17" i="36"/>
  <c r="Y17" i="36"/>
  <c r="V17" i="36"/>
  <c r="T17" i="36"/>
  <c r="O17" i="36"/>
  <c r="L17" i="36"/>
  <c r="J17" i="36"/>
  <c r="G17" i="36"/>
  <c r="E17" i="36"/>
  <c r="B17" i="36"/>
  <c r="AD15" i="36"/>
  <c r="AA15" i="36"/>
  <c r="Y15" i="36"/>
  <c r="V15" i="36"/>
  <c r="T15" i="36"/>
  <c r="O15" i="36"/>
  <c r="L15" i="36"/>
  <c r="J15" i="36"/>
  <c r="G15" i="36"/>
  <c r="E15" i="36"/>
  <c r="B15" i="36"/>
  <c r="AD13" i="36"/>
  <c r="AA13" i="36"/>
  <c r="Y13" i="36"/>
  <c r="V13" i="36"/>
  <c r="T13" i="36"/>
  <c r="O13" i="36"/>
  <c r="L13" i="36"/>
  <c r="J13" i="36"/>
  <c r="G13" i="36"/>
  <c r="E13" i="36"/>
  <c r="B13" i="36"/>
  <c r="AD11" i="36"/>
  <c r="AA11" i="36"/>
  <c r="Y11" i="36"/>
  <c r="V11" i="36"/>
  <c r="T11" i="36"/>
  <c r="O11" i="36"/>
  <c r="L11" i="36"/>
  <c r="J11" i="36"/>
  <c r="G11" i="36"/>
  <c r="E11" i="36"/>
  <c r="B11" i="36"/>
  <c r="AD9" i="36"/>
  <c r="AA9" i="36"/>
  <c r="Y9" i="36"/>
  <c r="V9" i="36"/>
  <c r="T9" i="36"/>
  <c r="O9" i="36"/>
  <c r="L9" i="36"/>
  <c r="J9" i="36"/>
  <c r="G9" i="36"/>
  <c r="E9" i="36"/>
  <c r="B9" i="36"/>
  <c r="AD7" i="36"/>
  <c r="AA7" i="36"/>
  <c r="Y7" i="36"/>
  <c r="V7" i="36"/>
  <c r="T7" i="36"/>
  <c r="O7" i="36"/>
  <c r="L7" i="36"/>
  <c r="J7" i="36"/>
  <c r="G7" i="36"/>
  <c r="E7" i="36"/>
  <c r="B7" i="36"/>
  <c r="AD5" i="36"/>
  <c r="AA5" i="36"/>
  <c r="Y5" i="36"/>
  <c r="V5" i="36"/>
  <c r="T5" i="36"/>
  <c r="O5" i="36"/>
  <c r="L5" i="36"/>
  <c r="J5" i="36"/>
  <c r="G5" i="36"/>
  <c r="E5" i="36"/>
  <c r="B5" i="36"/>
  <c r="AA3" i="36"/>
  <c r="V3" i="36"/>
  <c r="Q3" i="36"/>
  <c r="L3" i="36"/>
  <c r="G3" i="36"/>
  <c r="B3" i="36"/>
  <c r="Q9" i="35"/>
  <c r="H31" i="19" s="1"/>
  <c r="Q5" i="35"/>
  <c r="J2" i="19" s="1"/>
  <c r="Q3" i="35"/>
  <c r="F2" i="19" s="1"/>
  <c r="B11" i="19"/>
  <c r="B10" i="19"/>
  <c r="D4" i="35"/>
  <c r="H22" i="29"/>
  <c r="G25" i="6" s="1"/>
  <c r="E10" i="29"/>
  <c r="E25" i="29"/>
  <c r="H25" i="29" s="1"/>
  <c r="G4" i="21" l="1"/>
  <c r="H26" i="29"/>
  <c r="Q4" i="39"/>
  <c r="W4" i="39"/>
  <c r="K4" i="39"/>
  <c r="T4" i="39"/>
  <c r="N4" i="39"/>
  <c r="AF6" i="37"/>
  <c r="G6" i="37"/>
  <c r="Z6" i="37"/>
  <c r="T6" i="37"/>
  <c r="N6" i="37"/>
  <c r="J6" i="37"/>
  <c r="I6" i="37"/>
  <c r="H6" i="37"/>
  <c r="H28" i="29" l="1"/>
  <c r="E36" i="29" s="1"/>
  <c r="B32" i="6"/>
  <c r="B30" i="6"/>
  <c r="B28" i="6"/>
  <c r="E24" i="29"/>
  <c r="C19" i="29"/>
  <c r="E24" i="6" l="1"/>
  <c r="E35" i="29"/>
  <c r="C33" i="29" a="1"/>
  <c r="C33" i="29" s="1"/>
  <c r="C33" i="6" s="1"/>
  <c r="C31" i="29" a="1"/>
  <c r="C31" i="29" s="1"/>
  <c r="C31" i="6" s="1"/>
  <c r="C29" i="29" a="1"/>
  <c r="C29" i="29" s="1"/>
  <c r="C29" i="6" s="1"/>
  <c r="C27" i="29" a="1"/>
  <c r="C27" i="29" s="1"/>
  <c r="C27" i="6" s="1"/>
  <c r="C32" i="29" a="1"/>
  <c r="C32" i="29" s="1"/>
  <c r="C32" i="6" s="1"/>
  <c r="C26" i="29" a="1"/>
  <c r="C26" i="29" s="1"/>
  <c r="C26" i="6" s="1"/>
  <c r="C30" i="29" a="1"/>
  <c r="C30" i="29" s="1"/>
  <c r="C30" i="6" s="1"/>
  <c r="C28" i="29" a="1"/>
  <c r="C28" i="29" s="1"/>
  <c r="C28" i="6" s="1"/>
  <c r="M35" i="29" a="1"/>
  <c r="M35" i="29" s="1"/>
  <c r="O10" i="5"/>
  <c r="O11" i="5"/>
  <c r="O12" i="5"/>
  <c r="O13" i="5"/>
  <c r="O14" i="5"/>
  <c r="O15" i="5"/>
  <c r="O16" i="5"/>
  <c r="O17" i="5"/>
  <c r="R12" i="22"/>
  <c r="R13" i="22"/>
  <c r="R14" i="22"/>
  <c r="O12" i="22" l="1"/>
  <c r="P12" i="22"/>
  <c r="Q12" i="22"/>
  <c r="S12" i="22"/>
  <c r="X12" i="22" s="1"/>
  <c r="O13" i="22"/>
  <c r="P13" i="22"/>
  <c r="Q13" i="22"/>
  <c r="S13" i="22"/>
  <c r="X13" i="22" s="1"/>
  <c r="O14" i="22"/>
  <c r="P14" i="22"/>
  <c r="S14" i="22"/>
  <c r="X14" i="22" s="1"/>
  <c r="O15" i="22"/>
  <c r="P15" i="22"/>
  <c r="R15" i="22"/>
  <c r="S15" i="22"/>
  <c r="X15" i="22" s="1"/>
  <c r="O16" i="22"/>
  <c r="P16" i="22"/>
  <c r="Q16" i="22"/>
  <c r="T16" i="22" s="1"/>
  <c r="U16" i="22" s="1"/>
  <c r="V16" i="22" s="1"/>
  <c r="R16" i="22"/>
  <c r="S16" i="22"/>
  <c r="X16" i="22" s="1"/>
  <c r="O17" i="22"/>
  <c r="P17" i="22"/>
  <c r="Q17" i="22"/>
  <c r="T17" i="22" s="1"/>
  <c r="U17" i="22" s="1"/>
  <c r="V17" i="22" s="1"/>
  <c r="R17" i="22"/>
  <c r="S17" i="22"/>
  <c r="X17" i="22" s="1"/>
  <c r="O46" i="5"/>
  <c r="O47" i="5"/>
  <c r="T13" i="22" l="1"/>
  <c r="U13" i="22" s="1"/>
  <c r="V13" i="22" s="1"/>
  <c r="T12" i="22"/>
  <c r="U12" i="22" s="1"/>
  <c r="V12" i="22" s="1"/>
  <c r="Q14" i="22"/>
  <c r="T14" i="22" s="1"/>
  <c r="U14" i="22" s="1"/>
  <c r="V14" i="22" s="1"/>
  <c r="Q15" i="22"/>
  <c r="T15" i="22" s="1"/>
  <c r="U15" i="22" s="1"/>
  <c r="V15" i="22" s="1"/>
  <c r="O18" i="5"/>
  <c r="O19" i="5"/>
  <c r="O20" i="5"/>
  <c r="O21" i="5"/>
  <c r="O22" i="5"/>
  <c r="O23" i="5"/>
  <c r="O24" i="5"/>
  <c r="O25" i="5"/>
  <c r="O26" i="5"/>
  <c r="O27" i="5"/>
  <c r="O28" i="5"/>
  <c r="O29" i="5"/>
  <c r="O30" i="5"/>
  <c r="O31" i="5"/>
  <c r="O32" i="5"/>
  <c r="O33" i="5"/>
  <c r="U8" i="5"/>
  <c r="U9" i="5"/>
  <c r="U10" i="5"/>
  <c r="U11" i="5"/>
  <c r="U12" i="5"/>
  <c r="U14" i="5"/>
  <c r="U15" i="5"/>
  <c r="U16" i="5"/>
  <c r="U17" i="5"/>
  <c r="U18" i="5"/>
  <c r="U19" i="5"/>
  <c r="U20" i="5"/>
  <c r="U21" i="5"/>
  <c r="U22" i="5"/>
  <c r="U23" i="5"/>
  <c r="U24" i="5"/>
  <c r="U25" i="5"/>
  <c r="U26" i="5"/>
  <c r="U27" i="5"/>
  <c r="U239" i="5" l="1"/>
  <c r="U240" i="5"/>
  <c r="U241" i="5"/>
  <c r="U242" i="5"/>
  <c r="Q47" i="22"/>
  <c r="O88" i="5"/>
  <c r="Q88" i="22" s="1"/>
  <c r="O90" i="5"/>
  <c r="O128" i="5"/>
  <c r="O131" i="5"/>
  <c r="O170" i="5"/>
  <c r="O172" i="5"/>
  <c r="O211" i="5"/>
  <c r="O210" i="5"/>
  <c r="O252" i="5"/>
  <c r="O213" i="5"/>
  <c r="AA252" i="5"/>
  <c r="E3" i="22"/>
  <c r="F221" i="24"/>
  <c r="F219" i="43" s="1"/>
  <c r="F222" i="24"/>
  <c r="F220" i="43" s="1"/>
  <c r="F223" i="24"/>
  <c r="F221" i="43" s="1"/>
  <c r="F224" i="24"/>
  <c r="F222" i="43" s="1"/>
  <c r="F225" i="24"/>
  <c r="F223" i="43" s="1"/>
  <c r="F226" i="24"/>
  <c r="F224" i="43" s="1"/>
  <c r="F227" i="24"/>
  <c r="F225" i="43" s="1"/>
  <c r="F228" i="24"/>
  <c r="F226" i="43" s="1"/>
  <c r="F229" i="24"/>
  <c r="F227" i="43" s="1"/>
  <c r="F230" i="24"/>
  <c r="F228" i="43" s="1"/>
  <c r="F231" i="24"/>
  <c r="F229" i="43" s="1"/>
  <c r="F232" i="24"/>
  <c r="F230" i="43" s="1"/>
  <c r="F233" i="24"/>
  <c r="F231" i="43" s="1"/>
  <c r="F234" i="24"/>
  <c r="F232" i="43" s="1"/>
  <c r="F235" i="24"/>
  <c r="F233" i="43" s="1"/>
  <c r="F236" i="24"/>
  <c r="F234" i="43" s="1"/>
  <c r="F237" i="24"/>
  <c r="F235" i="43" s="1"/>
  <c r="F238" i="24"/>
  <c r="F236" i="43" s="1"/>
  <c r="F239" i="24"/>
  <c r="F237" i="43" s="1"/>
  <c r="F240" i="24"/>
  <c r="F238" i="43" s="1"/>
  <c r="F241" i="24"/>
  <c r="F239" i="43" s="1"/>
  <c r="F242" i="24"/>
  <c r="F240" i="43" s="1"/>
  <c r="F243" i="24"/>
  <c r="F241" i="43" s="1"/>
  <c r="F244" i="24"/>
  <c r="F242" i="43" s="1"/>
  <c r="F245" i="24"/>
  <c r="F243" i="43" s="1"/>
  <c r="F246" i="24"/>
  <c r="F244" i="43" s="1"/>
  <c r="F247" i="24"/>
  <c r="F245" i="43" s="1"/>
  <c r="F248" i="24"/>
  <c r="F246" i="43" s="1"/>
  <c r="F249" i="24"/>
  <c r="F247" i="43" s="1"/>
  <c r="F250" i="24"/>
  <c r="F248" i="43" s="1"/>
  <c r="F251" i="24"/>
  <c r="F249" i="43" s="1"/>
  <c r="F252" i="24"/>
  <c r="F250" i="43" s="1"/>
  <c r="F253" i="24"/>
  <c r="F251" i="43" s="1"/>
  <c r="F254" i="24"/>
  <c r="F252" i="43" s="1"/>
  <c r="F255" i="24"/>
  <c r="F253" i="43" s="1"/>
  <c r="F256" i="24"/>
  <c r="F254" i="43" s="1"/>
  <c r="F257" i="24"/>
  <c r="F255" i="43" s="1"/>
  <c r="F258" i="24"/>
  <c r="F256" i="43" s="1"/>
  <c r="F259" i="24"/>
  <c r="F257" i="43" s="1"/>
  <c r="F179" i="24"/>
  <c r="F177" i="43" s="1"/>
  <c r="F180" i="24"/>
  <c r="F178" i="43" s="1"/>
  <c r="F181" i="24"/>
  <c r="F179" i="43" s="1"/>
  <c r="F182" i="24"/>
  <c r="F180" i="43" s="1"/>
  <c r="F183" i="24"/>
  <c r="F181" i="43" s="1"/>
  <c r="F184" i="24"/>
  <c r="F182" i="43" s="1"/>
  <c r="F185" i="24"/>
  <c r="F183" i="43" s="1"/>
  <c r="F186" i="24"/>
  <c r="F184" i="43" s="1"/>
  <c r="F187" i="24"/>
  <c r="F185" i="43" s="1"/>
  <c r="F188" i="24"/>
  <c r="F186" i="43" s="1"/>
  <c r="F189" i="24"/>
  <c r="F187" i="43" s="1"/>
  <c r="F190" i="24"/>
  <c r="F188" i="43" s="1"/>
  <c r="F191" i="24"/>
  <c r="F189" i="43" s="1"/>
  <c r="F192" i="24"/>
  <c r="F190" i="43" s="1"/>
  <c r="F193" i="24"/>
  <c r="F191" i="43" s="1"/>
  <c r="F194" i="24"/>
  <c r="F192" i="43" s="1"/>
  <c r="F195" i="24"/>
  <c r="F193" i="43" s="1"/>
  <c r="F196" i="24"/>
  <c r="F194" i="43" s="1"/>
  <c r="F197" i="24"/>
  <c r="F195" i="43" s="1"/>
  <c r="F198" i="24"/>
  <c r="F196" i="43" s="1"/>
  <c r="F199" i="24"/>
  <c r="F197" i="43" s="1"/>
  <c r="F200" i="24"/>
  <c r="F198" i="43" s="1"/>
  <c r="F201" i="24"/>
  <c r="F199" i="43" s="1"/>
  <c r="F202" i="24"/>
  <c r="F200" i="43" s="1"/>
  <c r="F203" i="24"/>
  <c r="F201" i="43" s="1"/>
  <c r="F204" i="24"/>
  <c r="F202" i="43" s="1"/>
  <c r="F205" i="24"/>
  <c r="F203" i="43" s="1"/>
  <c r="F206" i="24"/>
  <c r="F204" i="43" s="1"/>
  <c r="F207" i="24"/>
  <c r="F205" i="43" s="1"/>
  <c r="F208" i="24"/>
  <c r="F206" i="43" s="1"/>
  <c r="F209" i="24"/>
  <c r="F207" i="43" s="1"/>
  <c r="F210" i="24"/>
  <c r="F208" i="43" s="1"/>
  <c r="F211" i="24"/>
  <c r="F209" i="43" s="1"/>
  <c r="F212" i="24"/>
  <c r="F210" i="43" s="1"/>
  <c r="F213" i="24"/>
  <c r="F211" i="43" s="1"/>
  <c r="F214" i="24"/>
  <c r="F212" i="43" s="1"/>
  <c r="F215" i="24"/>
  <c r="F213" i="43" s="1"/>
  <c r="F216" i="24"/>
  <c r="F214" i="43" s="1"/>
  <c r="F217" i="24"/>
  <c r="F215" i="43" s="1"/>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H10" i="22"/>
  <c r="I10" i="22"/>
  <c r="J10" i="22"/>
  <c r="K10" i="22"/>
  <c r="O10" i="22"/>
  <c r="P10" i="22"/>
  <c r="R10" i="22"/>
  <c r="S10" i="22"/>
  <c r="Z10" i="22"/>
  <c r="AA10" i="22"/>
  <c r="AC10" i="22"/>
  <c r="AD10" i="22"/>
  <c r="AI10" i="22" s="1"/>
  <c r="AK10" i="22"/>
  <c r="AL10" i="22"/>
  <c r="AM10" i="22"/>
  <c r="AN10" i="22"/>
  <c r="AO10" i="22"/>
  <c r="AT10" i="22" s="1"/>
  <c r="AV10" i="22"/>
  <c r="AW10" i="22"/>
  <c r="AX10" i="22"/>
  <c r="BA10" i="22" s="1"/>
  <c r="AY10" i="22"/>
  <c r="AZ10" i="22"/>
  <c r="BE10" i="22" s="1"/>
  <c r="H11" i="22"/>
  <c r="I11" i="22"/>
  <c r="J11" i="22"/>
  <c r="K11" i="22"/>
  <c r="O11" i="22"/>
  <c r="P11" i="22"/>
  <c r="R11" i="22"/>
  <c r="S11" i="22"/>
  <c r="Z11" i="22"/>
  <c r="AA11" i="22"/>
  <c r="AC11" i="22"/>
  <c r="AD11" i="22"/>
  <c r="AI11" i="22" s="1"/>
  <c r="AK11" i="22"/>
  <c r="AL11" i="22"/>
  <c r="AM11" i="22"/>
  <c r="AN11" i="22"/>
  <c r="AO11" i="22"/>
  <c r="AT11" i="22" s="1"/>
  <c r="AV11" i="22"/>
  <c r="AW11" i="22"/>
  <c r="AY11" i="22"/>
  <c r="AZ11" i="22"/>
  <c r="BE11" i="22" s="1"/>
  <c r="H12" i="22"/>
  <c r="I12" i="22"/>
  <c r="J12" i="22"/>
  <c r="K12" i="22"/>
  <c r="Z12" i="22"/>
  <c r="AA12" i="22"/>
  <c r="AC12" i="22"/>
  <c r="AD12" i="22"/>
  <c r="AI12" i="22" s="1"/>
  <c r="AK12" i="22"/>
  <c r="AL12" i="22"/>
  <c r="AM12" i="22"/>
  <c r="AN12" i="22"/>
  <c r="AO12" i="22"/>
  <c r="AT12" i="22" s="1"/>
  <c r="AV12" i="22"/>
  <c r="AW12" i="22"/>
  <c r="AY12" i="22"/>
  <c r="AZ12" i="22"/>
  <c r="BE12" i="22" s="1"/>
  <c r="H13" i="22"/>
  <c r="I13" i="22"/>
  <c r="J13" i="22"/>
  <c r="K13" i="22"/>
  <c r="Z13" i="22"/>
  <c r="AA13" i="22"/>
  <c r="AC13" i="22"/>
  <c r="AD13" i="22"/>
  <c r="AI13" i="22" s="1"/>
  <c r="AK13" i="22"/>
  <c r="AL13" i="22"/>
  <c r="AM13" i="22"/>
  <c r="AN13" i="22"/>
  <c r="AO13" i="22"/>
  <c r="AT13" i="22" s="1"/>
  <c r="AV13" i="22"/>
  <c r="AW13" i="22"/>
  <c r="AY13" i="22"/>
  <c r="AZ13" i="22"/>
  <c r="BE13" i="22" s="1"/>
  <c r="H14" i="22"/>
  <c r="I14" i="22"/>
  <c r="J14" i="22"/>
  <c r="K14" i="22"/>
  <c r="Z14" i="22"/>
  <c r="AA14" i="22"/>
  <c r="AC14" i="22"/>
  <c r="AD14" i="22"/>
  <c r="AI14" i="22" s="1"/>
  <c r="AK14" i="22"/>
  <c r="AL14" i="22"/>
  <c r="AM14" i="22"/>
  <c r="AN14" i="22"/>
  <c r="AO14" i="22"/>
  <c r="AT14" i="22" s="1"/>
  <c r="AV14" i="22"/>
  <c r="AW14" i="22"/>
  <c r="AY14" i="22"/>
  <c r="AZ14" i="22"/>
  <c r="BE14" i="22" s="1"/>
  <c r="H15" i="22"/>
  <c r="I15" i="22"/>
  <c r="J15" i="22"/>
  <c r="K15" i="22"/>
  <c r="Z15" i="22"/>
  <c r="AA15" i="22"/>
  <c r="AC15" i="22"/>
  <c r="AD15" i="22"/>
  <c r="AI15" i="22" s="1"/>
  <c r="AK15" i="22"/>
  <c r="AL15" i="22"/>
  <c r="AM15" i="22"/>
  <c r="AP15" i="22" s="1"/>
  <c r="AQ15" i="22" s="1"/>
  <c r="AR15" i="22" s="1"/>
  <c r="AN15" i="22"/>
  <c r="AO15" i="22"/>
  <c r="AT15" i="22" s="1"/>
  <c r="AV15" i="22"/>
  <c r="AW15" i="22"/>
  <c r="AY15" i="22"/>
  <c r="AZ15" i="22"/>
  <c r="BE15" i="22" s="1"/>
  <c r="H16" i="22"/>
  <c r="I16" i="22"/>
  <c r="J16" i="22"/>
  <c r="K16" i="22"/>
  <c r="Z16" i="22"/>
  <c r="AA16" i="22"/>
  <c r="AC16" i="22"/>
  <c r="AD16" i="22"/>
  <c r="AI16" i="22" s="1"/>
  <c r="AK16" i="22"/>
  <c r="AL16" i="22"/>
  <c r="AM16" i="22"/>
  <c r="AN16" i="22"/>
  <c r="AO16" i="22"/>
  <c r="AT16" i="22" s="1"/>
  <c r="AV16" i="22"/>
  <c r="AW16" i="22"/>
  <c r="AY16" i="22"/>
  <c r="AZ16" i="22"/>
  <c r="BE16" i="22" s="1"/>
  <c r="H17" i="22"/>
  <c r="I17" i="22"/>
  <c r="J17" i="22"/>
  <c r="K17" i="22"/>
  <c r="Z17" i="22"/>
  <c r="AA17" i="22"/>
  <c r="AB17" i="22"/>
  <c r="AC17" i="22"/>
  <c r="AD17" i="22"/>
  <c r="AI17" i="22" s="1"/>
  <c r="AK17" i="22"/>
  <c r="AL17" i="22"/>
  <c r="AM17" i="22"/>
  <c r="AP17" i="22" s="1"/>
  <c r="AN17" i="22"/>
  <c r="AO17" i="22"/>
  <c r="AT17" i="22" s="1"/>
  <c r="AV17" i="22"/>
  <c r="AW17" i="22"/>
  <c r="AY17" i="22"/>
  <c r="AZ17" i="22"/>
  <c r="BE17" i="22" s="1"/>
  <c r="H18" i="22"/>
  <c r="I18" i="22"/>
  <c r="J18" i="22"/>
  <c r="K18" i="22"/>
  <c r="O18" i="22"/>
  <c r="P18" i="22"/>
  <c r="Q18" i="22"/>
  <c r="T18" i="22" s="1"/>
  <c r="U18" i="22" s="1"/>
  <c r="V18" i="22" s="1"/>
  <c r="R18" i="22"/>
  <c r="S18" i="22"/>
  <c r="X18" i="22" s="1"/>
  <c r="Z18" i="22"/>
  <c r="AA18" i="22"/>
  <c r="AB18" i="22"/>
  <c r="AC18" i="22"/>
  <c r="AD18" i="22"/>
  <c r="AI18" i="22" s="1"/>
  <c r="AK18" i="22"/>
  <c r="AL18" i="22"/>
  <c r="AM18" i="22"/>
  <c r="AN18" i="22"/>
  <c r="AO18" i="22"/>
  <c r="AT18" i="22" s="1"/>
  <c r="AV18" i="22"/>
  <c r="AW18" i="22"/>
  <c r="AY18" i="22"/>
  <c r="AZ18" i="22"/>
  <c r="BE18" i="22" s="1"/>
  <c r="H19" i="22"/>
  <c r="I19" i="22"/>
  <c r="J19" i="22"/>
  <c r="K19" i="22"/>
  <c r="O19" i="22"/>
  <c r="P19" i="22"/>
  <c r="Q19" i="22"/>
  <c r="R19" i="22"/>
  <c r="S19" i="22"/>
  <c r="X19" i="22" s="1"/>
  <c r="Z19" i="22"/>
  <c r="AA19" i="22"/>
  <c r="AB19" i="22"/>
  <c r="AC19" i="22"/>
  <c r="AD19" i="22"/>
  <c r="AI19" i="22" s="1"/>
  <c r="AK19" i="22"/>
  <c r="AL19" i="22"/>
  <c r="AM19" i="22"/>
  <c r="AN19" i="22"/>
  <c r="AO19" i="22"/>
  <c r="AT19" i="22" s="1"/>
  <c r="AV19" i="22"/>
  <c r="AW19" i="22"/>
  <c r="AY19" i="22"/>
  <c r="AZ19" i="22"/>
  <c r="BE19" i="22" s="1"/>
  <c r="H20" i="22"/>
  <c r="I20" i="22"/>
  <c r="J20" i="22"/>
  <c r="K20" i="22"/>
  <c r="O20" i="22"/>
  <c r="P20" i="22"/>
  <c r="Q20" i="22"/>
  <c r="R20" i="22"/>
  <c r="S20" i="22"/>
  <c r="X20" i="22" s="1"/>
  <c r="Z20" i="22"/>
  <c r="AA20" i="22"/>
  <c r="AB20" i="22"/>
  <c r="AC20" i="22"/>
  <c r="AD20" i="22"/>
  <c r="AI20" i="22" s="1"/>
  <c r="AK20" i="22"/>
  <c r="AL20" i="22"/>
  <c r="AM20" i="22"/>
  <c r="AP20" i="22" s="1"/>
  <c r="AQ20" i="22" s="1"/>
  <c r="AR20" i="22" s="1"/>
  <c r="AN20" i="22"/>
  <c r="AO20" i="22"/>
  <c r="AT20" i="22" s="1"/>
  <c r="AV20" i="22"/>
  <c r="AW20" i="22"/>
  <c r="AY20" i="22"/>
  <c r="AZ20" i="22"/>
  <c r="BE20" i="22" s="1"/>
  <c r="H21" i="22"/>
  <c r="I21" i="22"/>
  <c r="J21" i="22"/>
  <c r="K21" i="22"/>
  <c r="O21" i="22"/>
  <c r="P21" i="22"/>
  <c r="Q21" i="22"/>
  <c r="R21" i="22"/>
  <c r="S21" i="22"/>
  <c r="X21" i="22" s="1"/>
  <c r="Z21" i="22"/>
  <c r="AA21" i="22"/>
  <c r="AB21" i="22"/>
  <c r="AC21" i="22"/>
  <c r="AD21" i="22"/>
  <c r="AI21" i="22" s="1"/>
  <c r="AK21" i="22"/>
  <c r="AL21" i="22"/>
  <c r="AM21" i="22"/>
  <c r="AN21" i="22"/>
  <c r="AO21" i="22"/>
  <c r="AT21" i="22" s="1"/>
  <c r="AV21" i="22"/>
  <c r="AW21" i="22"/>
  <c r="AY21" i="22"/>
  <c r="AZ21" i="22"/>
  <c r="BE21" i="22" s="1"/>
  <c r="H22" i="22"/>
  <c r="I22" i="22"/>
  <c r="J22" i="22"/>
  <c r="K22" i="22"/>
  <c r="O22" i="22"/>
  <c r="P22" i="22"/>
  <c r="Q22" i="22"/>
  <c r="R22" i="22"/>
  <c r="S22" i="22"/>
  <c r="X22" i="22" s="1"/>
  <c r="Z22" i="22"/>
  <c r="AA22" i="22"/>
  <c r="AB22" i="22"/>
  <c r="AC22" i="22"/>
  <c r="AD22" i="22"/>
  <c r="AI22" i="22" s="1"/>
  <c r="AK22" i="22"/>
  <c r="AL22" i="22"/>
  <c r="AM22" i="22"/>
  <c r="AN22" i="22"/>
  <c r="AO22" i="22"/>
  <c r="AT22" i="22" s="1"/>
  <c r="AV22" i="22"/>
  <c r="AW22" i="22"/>
  <c r="AY22" i="22"/>
  <c r="AZ22" i="22"/>
  <c r="BE22" i="22" s="1"/>
  <c r="H23" i="22"/>
  <c r="I23" i="22"/>
  <c r="J23" i="22"/>
  <c r="K23" i="22"/>
  <c r="O23" i="22"/>
  <c r="P23" i="22"/>
  <c r="Q23" i="22"/>
  <c r="R23" i="22"/>
  <c r="S23" i="22"/>
  <c r="X23" i="22" s="1"/>
  <c r="Z23" i="22"/>
  <c r="AA23" i="22"/>
  <c r="AB23" i="22"/>
  <c r="AE23" i="22" s="1"/>
  <c r="AF23" i="22" s="1"/>
  <c r="AG23" i="22" s="1"/>
  <c r="AC23" i="22"/>
  <c r="AD23" i="22"/>
  <c r="AI23" i="22" s="1"/>
  <c r="AK23" i="22"/>
  <c r="AL23" i="22"/>
  <c r="AM23" i="22"/>
  <c r="AN23" i="22"/>
  <c r="AO23" i="22"/>
  <c r="AT23" i="22" s="1"/>
  <c r="AV23" i="22"/>
  <c r="AW23" i="22"/>
  <c r="AY23" i="22"/>
  <c r="AZ23" i="22"/>
  <c r="BE23" i="22" s="1"/>
  <c r="H24" i="22"/>
  <c r="I24" i="22"/>
  <c r="J24" i="22"/>
  <c r="K24" i="22"/>
  <c r="O24" i="22"/>
  <c r="P24" i="22"/>
  <c r="Q24" i="22"/>
  <c r="R24" i="22"/>
  <c r="S24" i="22"/>
  <c r="X24" i="22" s="1"/>
  <c r="Z24" i="22"/>
  <c r="AA24" i="22"/>
  <c r="AB24" i="22"/>
  <c r="AC24" i="22"/>
  <c r="AD24" i="22"/>
  <c r="AI24" i="22" s="1"/>
  <c r="AK24" i="22"/>
  <c r="AL24" i="22"/>
  <c r="AM24" i="22"/>
  <c r="AN24" i="22"/>
  <c r="AO24" i="22"/>
  <c r="AT24" i="22" s="1"/>
  <c r="AV24" i="22"/>
  <c r="AW24" i="22"/>
  <c r="AY24" i="22"/>
  <c r="AZ24" i="22"/>
  <c r="BE24" i="22" s="1"/>
  <c r="H25" i="22"/>
  <c r="I25" i="22"/>
  <c r="J25" i="22"/>
  <c r="K25" i="22"/>
  <c r="O25" i="22"/>
  <c r="P25" i="22"/>
  <c r="Q25" i="22"/>
  <c r="R25" i="22"/>
  <c r="S25" i="22"/>
  <c r="X25" i="22" s="1"/>
  <c r="Z25" i="22"/>
  <c r="AA25" i="22"/>
  <c r="AB25" i="22"/>
  <c r="AC25" i="22"/>
  <c r="AD25" i="22"/>
  <c r="AI25" i="22" s="1"/>
  <c r="AK25" i="22"/>
  <c r="AL25" i="22"/>
  <c r="AM25" i="22"/>
  <c r="AN25" i="22"/>
  <c r="AO25" i="22"/>
  <c r="AT25" i="22" s="1"/>
  <c r="AV25" i="22"/>
  <c r="AW25" i="22"/>
  <c r="AY25" i="22"/>
  <c r="AZ25" i="22"/>
  <c r="BE25" i="22" s="1"/>
  <c r="H26" i="22"/>
  <c r="I26" i="22"/>
  <c r="J26" i="22"/>
  <c r="K26" i="22"/>
  <c r="O26" i="22"/>
  <c r="P26" i="22"/>
  <c r="Q26" i="22"/>
  <c r="T26" i="22" s="1"/>
  <c r="U26" i="22" s="1"/>
  <c r="V26" i="22" s="1"/>
  <c r="R26" i="22"/>
  <c r="S26" i="22"/>
  <c r="X26" i="22" s="1"/>
  <c r="Z26" i="22"/>
  <c r="AA26" i="22"/>
  <c r="AB26" i="22"/>
  <c r="AC26" i="22"/>
  <c r="AD26" i="22"/>
  <c r="AI26" i="22" s="1"/>
  <c r="AK26" i="22"/>
  <c r="AL26" i="22"/>
  <c r="AM26" i="22"/>
  <c r="AN26" i="22"/>
  <c r="AO26" i="22"/>
  <c r="AT26" i="22" s="1"/>
  <c r="AV26" i="22"/>
  <c r="AW26" i="22"/>
  <c r="AY26" i="22"/>
  <c r="AZ26" i="22"/>
  <c r="BE26" i="22" s="1"/>
  <c r="H27" i="22"/>
  <c r="I27" i="22"/>
  <c r="J27" i="22"/>
  <c r="K27" i="22"/>
  <c r="O27" i="22"/>
  <c r="P27" i="22"/>
  <c r="Q27" i="22"/>
  <c r="R27" i="22"/>
  <c r="S27" i="22"/>
  <c r="X27" i="22" s="1"/>
  <c r="Z27" i="22"/>
  <c r="AA27" i="22"/>
  <c r="AB27" i="22"/>
  <c r="AC27" i="22"/>
  <c r="AD27" i="22"/>
  <c r="AI27" i="22" s="1"/>
  <c r="AK27" i="22"/>
  <c r="AL27" i="22"/>
  <c r="AN27" i="22"/>
  <c r="AO27" i="22"/>
  <c r="AT27" i="22" s="1"/>
  <c r="AV27" i="22"/>
  <c r="AW27" i="22"/>
  <c r="AY27" i="22"/>
  <c r="AZ27" i="22"/>
  <c r="BE27" i="22" s="1"/>
  <c r="H28" i="22"/>
  <c r="I28" i="22"/>
  <c r="J28" i="22"/>
  <c r="K28" i="22"/>
  <c r="O28" i="22"/>
  <c r="P28" i="22"/>
  <c r="Q28" i="22"/>
  <c r="R28" i="22"/>
  <c r="S28" i="22"/>
  <c r="X28" i="22" s="1"/>
  <c r="Z28" i="22"/>
  <c r="AA28" i="22"/>
  <c r="AC28" i="22"/>
  <c r="AD28" i="22"/>
  <c r="AI28" i="22" s="1"/>
  <c r="AK28" i="22"/>
  <c r="AL28" i="22"/>
  <c r="AN28" i="22"/>
  <c r="AO28" i="22"/>
  <c r="AT28" i="22" s="1"/>
  <c r="AV28" i="22"/>
  <c r="AW28" i="22"/>
  <c r="AY28" i="22"/>
  <c r="AZ28" i="22"/>
  <c r="BE28" i="22" s="1"/>
  <c r="H29" i="22"/>
  <c r="I29" i="22"/>
  <c r="J29" i="22"/>
  <c r="K29" i="22"/>
  <c r="O29" i="22"/>
  <c r="P29" i="22"/>
  <c r="Q29" i="22"/>
  <c r="R29" i="22"/>
  <c r="S29" i="22"/>
  <c r="X29" i="22" s="1"/>
  <c r="Z29" i="22"/>
  <c r="AA29" i="22"/>
  <c r="AC29" i="22"/>
  <c r="AD29" i="22"/>
  <c r="AI29" i="22" s="1"/>
  <c r="AK29" i="22"/>
  <c r="AL29" i="22"/>
  <c r="AN29" i="22"/>
  <c r="AO29" i="22"/>
  <c r="AT29" i="22" s="1"/>
  <c r="AV29" i="22"/>
  <c r="AW29" i="22"/>
  <c r="AY29" i="22"/>
  <c r="AZ29" i="22"/>
  <c r="BE29" i="22" s="1"/>
  <c r="H30" i="22"/>
  <c r="I30" i="22"/>
  <c r="J30" i="22"/>
  <c r="K30" i="22"/>
  <c r="O30" i="22"/>
  <c r="P30" i="22"/>
  <c r="Q30" i="22"/>
  <c r="R30" i="22"/>
  <c r="S30" i="22"/>
  <c r="X30" i="22" s="1"/>
  <c r="Z30" i="22"/>
  <c r="AA30" i="22"/>
  <c r="AC30" i="22"/>
  <c r="AD30" i="22"/>
  <c r="AI30" i="22" s="1"/>
  <c r="AK30" i="22"/>
  <c r="AL30" i="22"/>
  <c r="AN30" i="22"/>
  <c r="AO30" i="22"/>
  <c r="AT30" i="22" s="1"/>
  <c r="AV30" i="22"/>
  <c r="AW30" i="22"/>
  <c r="AY30" i="22"/>
  <c r="AZ30" i="22"/>
  <c r="BE30" i="22" s="1"/>
  <c r="H31" i="22"/>
  <c r="I31" i="22"/>
  <c r="J31" i="22"/>
  <c r="K31" i="22"/>
  <c r="O31" i="22"/>
  <c r="P31" i="22"/>
  <c r="Q31" i="22"/>
  <c r="R31" i="22"/>
  <c r="S31" i="22"/>
  <c r="X31" i="22" s="1"/>
  <c r="Z31" i="22"/>
  <c r="AA31" i="22"/>
  <c r="AC31" i="22"/>
  <c r="AD31" i="22"/>
  <c r="AI31" i="22" s="1"/>
  <c r="AK31" i="22"/>
  <c r="AL31" i="22"/>
  <c r="AN31" i="22"/>
  <c r="AO31" i="22"/>
  <c r="AT31" i="22" s="1"/>
  <c r="AV31" i="22"/>
  <c r="AW31" i="22"/>
  <c r="AY31" i="22"/>
  <c r="AZ31" i="22"/>
  <c r="BE31" i="22" s="1"/>
  <c r="H32" i="22"/>
  <c r="I32" i="22"/>
  <c r="J32" i="22"/>
  <c r="K32" i="22"/>
  <c r="O32" i="22"/>
  <c r="P32" i="22"/>
  <c r="Q32" i="22"/>
  <c r="R32" i="22"/>
  <c r="S32" i="22"/>
  <c r="X32" i="22" s="1"/>
  <c r="Z32" i="22"/>
  <c r="AA32" i="22"/>
  <c r="AC32" i="22"/>
  <c r="AD32" i="22"/>
  <c r="AI32" i="22" s="1"/>
  <c r="AK32" i="22"/>
  <c r="AL32" i="22"/>
  <c r="AN32" i="22"/>
  <c r="AO32" i="22"/>
  <c r="AT32" i="22" s="1"/>
  <c r="AV32" i="22"/>
  <c r="AW32" i="22"/>
  <c r="AY32" i="22"/>
  <c r="AZ32" i="22"/>
  <c r="BE32" i="22" s="1"/>
  <c r="H33" i="22"/>
  <c r="I33" i="22"/>
  <c r="J33" i="22"/>
  <c r="K33" i="22"/>
  <c r="O33" i="22"/>
  <c r="P33" i="22"/>
  <c r="Q33" i="22"/>
  <c r="R33" i="22"/>
  <c r="S33" i="22"/>
  <c r="X33" i="22" s="1"/>
  <c r="Z33" i="22"/>
  <c r="AA33" i="22"/>
  <c r="AC33" i="22"/>
  <c r="AD33" i="22"/>
  <c r="AI33" i="22" s="1"/>
  <c r="AK33" i="22"/>
  <c r="AL33" i="22"/>
  <c r="AN33" i="22"/>
  <c r="AO33" i="22"/>
  <c r="AT33" i="22" s="1"/>
  <c r="AV33" i="22"/>
  <c r="AW33" i="22"/>
  <c r="AY33" i="22"/>
  <c r="AZ33" i="22"/>
  <c r="BE33" i="22" s="1"/>
  <c r="H34" i="22"/>
  <c r="I34" i="22"/>
  <c r="J34" i="22"/>
  <c r="K34" i="22"/>
  <c r="O34" i="22"/>
  <c r="P34" i="22"/>
  <c r="R34" i="22"/>
  <c r="S34" i="22"/>
  <c r="X34" i="22" s="1"/>
  <c r="Z34" i="22"/>
  <c r="AA34" i="22"/>
  <c r="AC34" i="22"/>
  <c r="AD34" i="22"/>
  <c r="AI34" i="22" s="1"/>
  <c r="AK34" i="22"/>
  <c r="AL34" i="22"/>
  <c r="AN34" i="22"/>
  <c r="AO34" i="22"/>
  <c r="AT34" i="22" s="1"/>
  <c r="AV34" i="22"/>
  <c r="AW34" i="22"/>
  <c r="AY34" i="22"/>
  <c r="AZ34" i="22"/>
  <c r="BE34" i="22" s="1"/>
  <c r="H35" i="22"/>
  <c r="I35" i="22"/>
  <c r="J35" i="22"/>
  <c r="K35" i="22"/>
  <c r="O35" i="22"/>
  <c r="P35" i="22"/>
  <c r="R35" i="22"/>
  <c r="S35" i="22"/>
  <c r="X35" i="22" s="1"/>
  <c r="Z35" i="22"/>
  <c r="AA35" i="22"/>
  <c r="AC35" i="22"/>
  <c r="AD35" i="22"/>
  <c r="AI35" i="22" s="1"/>
  <c r="AK35" i="22"/>
  <c r="AL35" i="22"/>
  <c r="AN35" i="22"/>
  <c r="AO35" i="22"/>
  <c r="AT35" i="22" s="1"/>
  <c r="AV35" i="22"/>
  <c r="AW35" i="22"/>
  <c r="AY35" i="22"/>
  <c r="AZ35" i="22"/>
  <c r="BE35" i="22" s="1"/>
  <c r="H36" i="22"/>
  <c r="I36" i="22"/>
  <c r="J36" i="22"/>
  <c r="K36" i="22"/>
  <c r="O36" i="22"/>
  <c r="P36" i="22"/>
  <c r="R36" i="22"/>
  <c r="S36" i="22"/>
  <c r="X36" i="22" s="1"/>
  <c r="Z36" i="22"/>
  <c r="AA36" i="22"/>
  <c r="AC36" i="22"/>
  <c r="AD36" i="22"/>
  <c r="AI36" i="22" s="1"/>
  <c r="AK36" i="22"/>
  <c r="AL36" i="22"/>
  <c r="AN36" i="22"/>
  <c r="AO36" i="22"/>
  <c r="AT36" i="22" s="1"/>
  <c r="AV36" i="22"/>
  <c r="AW36" i="22"/>
  <c r="AY36" i="22"/>
  <c r="AZ36" i="22"/>
  <c r="BE36" i="22" s="1"/>
  <c r="H37" i="22"/>
  <c r="I37" i="22"/>
  <c r="J37" i="22"/>
  <c r="K37" i="22"/>
  <c r="O37" i="22"/>
  <c r="P37" i="22"/>
  <c r="R37" i="22"/>
  <c r="S37" i="22"/>
  <c r="X37" i="22" s="1"/>
  <c r="Z37" i="22"/>
  <c r="AA37" i="22"/>
  <c r="AC37" i="22"/>
  <c r="AD37" i="22"/>
  <c r="AI37" i="22" s="1"/>
  <c r="AK37" i="22"/>
  <c r="AL37" i="22"/>
  <c r="AN37" i="22"/>
  <c r="AO37" i="22"/>
  <c r="AT37" i="22" s="1"/>
  <c r="AV37" i="22"/>
  <c r="AW37" i="22"/>
  <c r="AY37" i="22"/>
  <c r="AZ37" i="22"/>
  <c r="BE37" i="22" s="1"/>
  <c r="H38" i="22"/>
  <c r="I38" i="22"/>
  <c r="J38" i="22"/>
  <c r="K38" i="22"/>
  <c r="O38" i="22"/>
  <c r="P38" i="22"/>
  <c r="R38" i="22"/>
  <c r="S38" i="22"/>
  <c r="X38" i="22" s="1"/>
  <c r="Z38" i="22"/>
  <c r="AA38" i="22"/>
  <c r="AC38" i="22"/>
  <c r="AD38" i="22"/>
  <c r="AI38" i="22" s="1"/>
  <c r="AK38" i="22"/>
  <c r="AL38" i="22"/>
  <c r="AN38" i="22"/>
  <c r="AO38" i="22"/>
  <c r="AT38" i="22" s="1"/>
  <c r="AV38" i="22"/>
  <c r="AW38" i="22"/>
  <c r="AY38" i="22"/>
  <c r="AZ38" i="22"/>
  <c r="BE38" i="22" s="1"/>
  <c r="H39" i="22"/>
  <c r="I39" i="22"/>
  <c r="J39" i="22"/>
  <c r="K39" i="22"/>
  <c r="O39" i="22"/>
  <c r="P39" i="22"/>
  <c r="R39" i="22"/>
  <c r="S39" i="22"/>
  <c r="X39" i="22" s="1"/>
  <c r="Z39" i="22"/>
  <c r="AA39" i="22"/>
  <c r="AC39" i="22"/>
  <c r="AD39" i="22"/>
  <c r="AI39" i="22" s="1"/>
  <c r="AK39" i="22"/>
  <c r="AL39" i="22"/>
  <c r="AN39" i="22"/>
  <c r="AO39" i="22"/>
  <c r="AT39" i="22" s="1"/>
  <c r="AV39" i="22"/>
  <c r="AW39" i="22"/>
  <c r="AY39" i="22"/>
  <c r="AZ39" i="22"/>
  <c r="BE39" i="22" s="1"/>
  <c r="H40" i="22"/>
  <c r="I40" i="22"/>
  <c r="J40" i="22"/>
  <c r="K40" i="22"/>
  <c r="O40" i="22"/>
  <c r="P40" i="22"/>
  <c r="R40" i="22"/>
  <c r="S40" i="22"/>
  <c r="X40" i="22" s="1"/>
  <c r="Z40" i="22"/>
  <c r="AA40" i="22"/>
  <c r="AC40" i="22"/>
  <c r="AD40" i="22"/>
  <c r="AI40" i="22" s="1"/>
  <c r="AK40" i="22"/>
  <c r="AL40" i="22"/>
  <c r="AN40" i="22"/>
  <c r="AO40" i="22"/>
  <c r="AT40" i="22" s="1"/>
  <c r="AV40" i="22"/>
  <c r="AW40" i="22"/>
  <c r="AY40" i="22"/>
  <c r="AZ40" i="22"/>
  <c r="BE40" i="22" s="1"/>
  <c r="H41" i="22"/>
  <c r="I41" i="22"/>
  <c r="J41" i="22"/>
  <c r="K41" i="22"/>
  <c r="O41" i="22"/>
  <c r="P41" i="22"/>
  <c r="R41" i="22"/>
  <c r="S41" i="22"/>
  <c r="X41" i="22" s="1"/>
  <c r="Z41" i="22"/>
  <c r="AA41" i="22"/>
  <c r="AC41" i="22"/>
  <c r="AD41" i="22"/>
  <c r="AI41" i="22" s="1"/>
  <c r="AK41" i="22"/>
  <c r="AL41" i="22"/>
  <c r="AN41" i="22"/>
  <c r="AO41" i="22"/>
  <c r="AT41" i="22" s="1"/>
  <c r="AV41" i="22"/>
  <c r="AW41" i="22"/>
  <c r="AY41" i="22"/>
  <c r="AZ41" i="22"/>
  <c r="BE41" i="22" s="1"/>
  <c r="H42" i="22"/>
  <c r="I42" i="22"/>
  <c r="J42" i="22"/>
  <c r="K42" i="22"/>
  <c r="O42" i="22"/>
  <c r="P42" i="22"/>
  <c r="R42" i="22"/>
  <c r="S42" i="22"/>
  <c r="X42" i="22" s="1"/>
  <c r="Z42" i="22"/>
  <c r="AA42" i="22"/>
  <c r="AC42" i="22"/>
  <c r="AD42" i="22"/>
  <c r="AI42" i="22" s="1"/>
  <c r="AK42" i="22"/>
  <c r="AL42" i="22"/>
  <c r="AN42" i="22"/>
  <c r="AO42" i="22"/>
  <c r="AT42" i="22" s="1"/>
  <c r="AV42" i="22"/>
  <c r="AW42" i="22"/>
  <c r="AY42" i="22"/>
  <c r="AZ42" i="22"/>
  <c r="BE42" i="22" s="1"/>
  <c r="H43" i="22"/>
  <c r="I43" i="22"/>
  <c r="J43" i="22"/>
  <c r="K43" i="22"/>
  <c r="O43" i="22"/>
  <c r="P43" i="22"/>
  <c r="R43" i="22"/>
  <c r="S43" i="22"/>
  <c r="X43" i="22" s="1"/>
  <c r="Z43" i="22"/>
  <c r="AA43" i="22"/>
  <c r="AC43" i="22"/>
  <c r="AD43" i="22"/>
  <c r="AI43" i="22" s="1"/>
  <c r="AK43" i="22"/>
  <c r="AL43" i="22"/>
  <c r="AN43" i="22"/>
  <c r="AO43" i="22"/>
  <c r="AT43" i="22" s="1"/>
  <c r="AV43" i="22"/>
  <c r="AW43" i="22"/>
  <c r="AY43" i="22"/>
  <c r="AZ43" i="22"/>
  <c r="BE43" i="22" s="1"/>
  <c r="H44" i="22"/>
  <c r="I44" i="22"/>
  <c r="J44" i="22"/>
  <c r="K44" i="22"/>
  <c r="O44" i="22"/>
  <c r="P44" i="22"/>
  <c r="R44" i="22"/>
  <c r="S44" i="22"/>
  <c r="X44" i="22" s="1"/>
  <c r="Z44" i="22"/>
  <c r="AA44" i="22"/>
  <c r="AC44" i="22"/>
  <c r="AD44" i="22"/>
  <c r="AI44" i="22" s="1"/>
  <c r="AK44" i="22"/>
  <c r="AL44" i="22"/>
  <c r="AN44" i="22"/>
  <c r="AO44" i="22"/>
  <c r="AT44" i="22" s="1"/>
  <c r="AV44" i="22"/>
  <c r="AW44" i="22"/>
  <c r="AY44" i="22"/>
  <c r="AZ44" i="22"/>
  <c r="BE44" i="22" s="1"/>
  <c r="H45" i="22"/>
  <c r="I45" i="22"/>
  <c r="J45" i="22"/>
  <c r="K45" i="22"/>
  <c r="O45" i="22"/>
  <c r="P45" i="22"/>
  <c r="R45" i="22"/>
  <c r="S45" i="22"/>
  <c r="X45" i="22" s="1"/>
  <c r="Z45" i="22"/>
  <c r="AA45" i="22"/>
  <c r="AC45" i="22"/>
  <c r="AD45" i="22"/>
  <c r="AI45" i="22" s="1"/>
  <c r="AK45" i="22"/>
  <c r="AL45" i="22"/>
  <c r="AN45" i="22"/>
  <c r="AO45" i="22"/>
  <c r="AT45" i="22" s="1"/>
  <c r="AV45" i="22"/>
  <c r="AW45" i="22"/>
  <c r="AY45" i="22"/>
  <c r="AZ45" i="22"/>
  <c r="BE45" i="22" s="1"/>
  <c r="H46" i="22"/>
  <c r="I46" i="22"/>
  <c r="J46" i="22"/>
  <c r="K46" i="22"/>
  <c r="O46" i="22"/>
  <c r="P46" i="22"/>
  <c r="R46" i="22"/>
  <c r="S46" i="22"/>
  <c r="X46" i="22" s="1"/>
  <c r="Z46" i="22"/>
  <c r="AA46" i="22"/>
  <c r="AC46" i="22"/>
  <c r="AD46" i="22"/>
  <c r="AI46" i="22" s="1"/>
  <c r="AK46" i="22"/>
  <c r="AL46" i="22"/>
  <c r="AN46" i="22"/>
  <c r="AO46" i="22"/>
  <c r="AT46" i="22" s="1"/>
  <c r="AV46" i="22"/>
  <c r="AW46" i="22"/>
  <c r="AY46" i="22"/>
  <c r="AZ46" i="22"/>
  <c r="BE46" i="22" s="1"/>
  <c r="H47" i="22"/>
  <c r="I47" i="22"/>
  <c r="J47" i="22"/>
  <c r="K47" i="22"/>
  <c r="O47" i="22"/>
  <c r="P47" i="22"/>
  <c r="R47" i="22"/>
  <c r="S47" i="22"/>
  <c r="X47" i="22" s="1"/>
  <c r="Z47" i="22"/>
  <c r="AA47" i="22"/>
  <c r="AC47" i="22"/>
  <c r="AD47" i="22"/>
  <c r="AI47" i="22" s="1"/>
  <c r="AK47" i="22"/>
  <c r="AL47" i="22"/>
  <c r="AN47" i="22"/>
  <c r="AO47" i="22"/>
  <c r="AT47" i="22" s="1"/>
  <c r="AV47" i="22"/>
  <c r="AW47" i="22"/>
  <c r="AY47" i="22"/>
  <c r="AZ47" i="22"/>
  <c r="BE47" i="22" s="1"/>
  <c r="H51" i="22"/>
  <c r="I51" i="22"/>
  <c r="J51" i="22"/>
  <c r="K51" i="22"/>
  <c r="O51" i="22"/>
  <c r="P51" i="22"/>
  <c r="R51" i="22"/>
  <c r="S51" i="22"/>
  <c r="Z51" i="22"/>
  <c r="AA51" i="22"/>
  <c r="AC51" i="22"/>
  <c r="AD51" i="22"/>
  <c r="AI51" i="22" s="1"/>
  <c r="AK51" i="22"/>
  <c r="AL51" i="22"/>
  <c r="AN51" i="22"/>
  <c r="AO51" i="22"/>
  <c r="AT51" i="22" s="1"/>
  <c r="AV51" i="22"/>
  <c r="AW51" i="22"/>
  <c r="AY51" i="22"/>
  <c r="AZ51" i="22"/>
  <c r="BE51" i="22" s="1"/>
  <c r="H52" i="22"/>
  <c r="I52" i="22"/>
  <c r="J52" i="22"/>
  <c r="K52" i="22"/>
  <c r="O52" i="22"/>
  <c r="P52" i="22"/>
  <c r="R52" i="22"/>
  <c r="S52" i="22"/>
  <c r="Z52" i="22"/>
  <c r="AA52" i="22"/>
  <c r="AC52" i="22"/>
  <c r="AD52" i="22"/>
  <c r="AI52" i="22" s="1"/>
  <c r="AK52" i="22"/>
  <c r="AL52" i="22"/>
  <c r="AN52" i="22"/>
  <c r="AO52" i="22"/>
  <c r="AT52" i="22" s="1"/>
  <c r="AV52" i="22"/>
  <c r="AW52" i="22"/>
  <c r="AY52" i="22"/>
  <c r="AZ52" i="22"/>
  <c r="BE52" i="22" s="1"/>
  <c r="H53" i="22"/>
  <c r="I53" i="22"/>
  <c r="J53" i="22"/>
  <c r="K53" i="22"/>
  <c r="O53" i="22"/>
  <c r="P53" i="22"/>
  <c r="R53" i="22"/>
  <c r="S53" i="22"/>
  <c r="X53" i="22" s="1"/>
  <c r="Z53" i="22"/>
  <c r="AA53" i="22"/>
  <c r="AC53" i="22"/>
  <c r="AD53" i="22"/>
  <c r="AI53" i="22" s="1"/>
  <c r="AK53" i="22"/>
  <c r="AL53" i="22"/>
  <c r="AN53" i="22"/>
  <c r="AO53" i="22"/>
  <c r="AT53" i="22" s="1"/>
  <c r="AV53" i="22"/>
  <c r="AW53" i="22"/>
  <c r="AY53" i="22"/>
  <c r="AZ53" i="22"/>
  <c r="BE53" i="22" s="1"/>
  <c r="H54" i="22"/>
  <c r="I54" i="22"/>
  <c r="J54" i="22"/>
  <c r="K54" i="22"/>
  <c r="O54" i="22"/>
  <c r="P54" i="22"/>
  <c r="R54" i="22"/>
  <c r="S54" i="22"/>
  <c r="X54" i="22" s="1"/>
  <c r="Z54" i="22"/>
  <c r="AA54" i="22"/>
  <c r="AC54" i="22"/>
  <c r="AD54" i="22"/>
  <c r="AI54" i="22" s="1"/>
  <c r="AK54" i="22"/>
  <c r="AL54" i="22"/>
  <c r="AN54" i="22"/>
  <c r="AO54" i="22"/>
  <c r="AT54" i="22" s="1"/>
  <c r="AV54" i="22"/>
  <c r="AW54" i="22"/>
  <c r="AY54" i="22"/>
  <c r="AZ54" i="22"/>
  <c r="BE54" i="22" s="1"/>
  <c r="H55" i="22"/>
  <c r="I55" i="22"/>
  <c r="J55" i="22"/>
  <c r="K55" i="22"/>
  <c r="O55" i="22"/>
  <c r="P55" i="22"/>
  <c r="R55" i="22"/>
  <c r="S55" i="22"/>
  <c r="X55" i="22" s="1"/>
  <c r="Z55" i="22"/>
  <c r="AA55" i="22"/>
  <c r="AC55" i="22"/>
  <c r="AD55" i="22"/>
  <c r="AI55" i="22" s="1"/>
  <c r="AK55" i="22"/>
  <c r="AL55" i="22"/>
  <c r="AN55" i="22"/>
  <c r="AO55" i="22"/>
  <c r="AT55" i="22" s="1"/>
  <c r="AV55" i="22"/>
  <c r="AW55" i="22"/>
  <c r="AY55" i="22"/>
  <c r="AZ55" i="22"/>
  <c r="BE55" i="22" s="1"/>
  <c r="H56" i="22"/>
  <c r="I56" i="22"/>
  <c r="J56" i="22"/>
  <c r="K56" i="22"/>
  <c r="O56" i="22"/>
  <c r="P56" i="22"/>
  <c r="R56" i="22"/>
  <c r="S56" i="22"/>
  <c r="X56" i="22" s="1"/>
  <c r="Z56" i="22"/>
  <c r="AA56" i="22"/>
  <c r="AC56" i="22"/>
  <c r="AD56" i="22"/>
  <c r="AI56" i="22" s="1"/>
  <c r="AK56" i="22"/>
  <c r="AL56" i="22"/>
  <c r="AN56" i="22"/>
  <c r="AO56" i="22"/>
  <c r="AT56" i="22" s="1"/>
  <c r="AV56" i="22"/>
  <c r="AW56" i="22"/>
  <c r="AY56" i="22"/>
  <c r="AZ56" i="22"/>
  <c r="BE56" i="22" s="1"/>
  <c r="H57" i="22"/>
  <c r="I57" i="22"/>
  <c r="J57" i="22"/>
  <c r="K57" i="22"/>
  <c r="O57" i="22"/>
  <c r="P57" i="22"/>
  <c r="R57" i="22"/>
  <c r="S57" i="22"/>
  <c r="X57" i="22" s="1"/>
  <c r="Z57" i="22"/>
  <c r="AA57" i="22"/>
  <c r="AC57" i="22"/>
  <c r="AD57" i="22"/>
  <c r="AI57" i="22" s="1"/>
  <c r="AK57" i="22"/>
  <c r="AL57" i="22"/>
  <c r="AN57" i="22"/>
  <c r="AO57" i="22"/>
  <c r="AT57" i="22" s="1"/>
  <c r="AV57" i="22"/>
  <c r="AW57" i="22"/>
  <c r="AY57" i="22"/>
  <c r="AZ57" i="22"/>
  <c r="BE57" i="22" s="1"/>
  <c r="H58" i="22"/>
  <c r="I58" i="22"/>
  <c r="J58" i="22"/>
  <c r="K58" i="22"/>
  <c r="O58" i="22"/>
  <c r="P58" i="22"/>
  <c r="R58" i="22"/>
  <c r="S58" i="22"/>
  <c r="X58" i="22" s="1"/>
  <c r="Z58" i="22"/>
  <c r="AA58" i="22"/>
  <c r="AC58" i="22"/>
  <c r="AD58" i="22"/>
  <c r="AI58" i="22" s="1"/>
  <c r="AK58" i="22"/>
  <c r="AL58" i="22"/>
  <c r="AN58" i="22"/>
  <c r="AO58" i="22"/>
  <c r="AT58" i="22" s="1"/>
  <c r="AV58" i="22"/>
  <c r="AW58" i="22"/>
  <c r="AY58" i="22"/>
  <c r="AZ58" i="22"/>
  <c r="BE58" i="22" s="1"/>
  <c r="H59" i="22"/>
  <c r="I59" i="22"/>
  <c r="J59" i="22"/>
  <c r="K59" i="22"/>
  <c r="O59" i="22"/>
  <c r="P59" i="22"/>
  <c r="R59" i="22"/>
  <c r="S59" i="22"/>
  <c r="X59" i="22" s="1"/>
  <c r="Z59" i="22"/>
  <c r="AA59" i="22"/>
  <c r="AC59" i="22"/>
  <c r="AD59" i="22"/>
  <c r="AI59" i="22" s="1"/>
  <c r="AK59" i="22"/>
  <c r="AL59" i="22"/>
  <c r="AN59" i="22"/>
  <c r="AO59" i="22"/>
  <c r="AT59" i="22" s="1"/>
  <c r="AV59" i="22"/>
  <c r="AW59" i="22"/>
  <c r="AY59" i="22"/>
  <c r="AZ59" i="22"/>
  <c r="BE59" i="22" s="1"/>
  <c r="H60" i="22"/>
  <c r="I60" i="22"/>
  <c r="J60" i="22"/>
  <c r="K60" i="22"/>
  <c r="O60" i="22"/>
  <c r="P60" i="22"/>
  <c r="R60" i="22"/>
  <c r="S60" i="22"/>
  <c r="X60" i="22" s="1"/>
  <c r="Z60" i="22"/>
  <c r="AA60" i="22"/>
  <c r="AC60" i="22"/>
  <c r="AD60" i="22"/>
  <c r="AI60" i="22" s="1"/>
  <c r="AK60" i="22"/>
  <c r="AL60" i="22"/>
  <c r="AN60" i="22"/>
  <c r="AO60" i="22"/>
  <c r="AT60" i="22" s="1"/>
  <c r="AV60" i="22"/>
  <c r="AW60" i="22"/>
  <c r="AY60" i="22"/>
  <c r="AZ60" i="22"/>
  <c r="BE60" i="22" s="1"/>
  <c r="H61" i="22"/>
  <c r="I61" i="22"/>
  <c r="J61" i="22"/>
  <c r="K61" i="22"/>
  <c r="O61" i="22"/>
  <c r="P61" i="22"/>
  <c r="R61" i="22"/>
  <c r="S61" i="22"/>
  <c r="X61" i="22" s="1"/>
  <c r="Z61" i="22"/>
  <c r="AA61" i="22"/>
  <c r="AC61" i="22"/>
  <c r="AD61" i="22"/>
  <c r="AI61" i="22" s="1"/>
  <c r="AK61" i="22"/>
  <c r="AL61" i="22"/>
  <c r="AN61" i="22"/>
  <c r="AO61" i="22"/>
  <c r="AT61" i="22" s="1"/>
  <c r="AV61" i="22"/>
  <c r="AW61" i="22"/>
  <c r="AY61" i="22"/>
  <c r="AZ61" i="22"/>
  <c r="BE61" i="22" s="1"/>
  <c r="H62" i="22"/>
  <c r="I62" i="22"/>
  <c r="J62" i="22"/>
  <c r="K62" i="22"/>
  <c r="O62" i="22"/>
  <c r="P62" i="22"/>
  <c r="R62" i="22"/>
  <c r="S62" i="22"/>
  <c r="X62" i="22" s="1"/>
  <c r="Z62" i="22"/>
  <c r="AA62" i="22"/>
  <c r="AC62" i="22"/>
  <c r="AD62" i="22"/>
  <c r="AI62" i="22" s="1"/>
  <c r="AK62" i="22"/>
  <c r="AL62" i="22"/>
  <c r="AN62" i="22"/>
  <c r="AO62" i="22"/>
  <c r="AT62" i="22" s="1"/>
  <c r="AV62" i="22"/>
  <c r="AW62" i="22"/>
  <c r="AY62" i="22"/>
  <c r="AZ62" i="22"/>
  <c r="BE62" i="22" s="1"/>
  <c r="H63" i="22"/>
  <c r="I63" i="22"/>
  <c r="J63" i="22"/>
  <c r="K63" i="22"/>
  <c r="O63" i="22"/>
  <c r="P63" i="22"/>
  <c r="R63" i="22"/>
  <c r="S63" i="22"/>
  <c r="X63" i="22" s="1"/>
  <c r="Z63" i="22"/>
  <c r="AA63" i="22"/>
  <c r="AC63" i="22"/>
  <c r="AD63" i="22"/>
  <c r="AI63" i="22" s="1"/>
  <c r="AK63" i="22"/>
  <c r="AL63" i="22"/>
  <c r="AN63" i="22"/>
  <c r="AO63" i="22"/>
  <c r="AT63" i="22" s="1"/>
  <c r="AV63" i="22"/>
  <c r="AW63" i="22"/>
  <c r="AY63" i="22"/>
  <c r="AZ63" i="22"/>
  <c r="BE63" i="22" s="1"/>
  <c r="H64" i="22"/>
  <c r="I64" i="22"/>
  <c r="J64" i="22"/>
  <c r="K64" i="22"/>
  <c r="O64" i="22"/>
  <c r="P64" i="22"/>
  <c r="R64" i="22"/>
  <c r="S64" i="22"/>
  <c r="X64" i="22" s="1"/>
  <c r="Z64" i="22"/>
  <c r="AA64" i="22"/>
  <c r="AC64" i="22"/>
  <c r="AD64" i="22"/>
  <c r="AI64" i="22" s="1"/>
  <c r="AK64" i="22"/>
  <c r="AL64" i="22"/>
  <c r="AN64" i="22"/>
  <c r="AO64" i="22"/>
  <c r="AT64" i="22" s="1"/>
  <c r="AV64" i="22"/>
  <c r="AW64" i="22"/>
  <c r="AY64" i="22"/>
  <c r="AZ64" i="22"/>
  <c r="BE64" i="22" s="1"/>
  <c r="H65" i="22"/>
  <c r="I65" i="22"/>
  <c r="J65" i="22"/>
  <c r="K65" i="22"/>
  <c r="O65" i="22"/>
  <c r="P65" i="22"/>
  <c r="R65" i="22"/>
  <c r="S65" i="22"/>
  <c r="X65" i="22" s="1"/>
  <c r="Z65" i="22"/>
  <c r="AA65" i="22"/>
  <c r="AC65" i="22"/>
  <c r="AD65" i="22"/>
  <c r="AI65" i="22" s="1"/>
  <c r="AK65" i="22"/>
  <c r="AL65" i="22"/>
  <c r="AN65" i="22"/>
  <c r="AO65" i="22"/>
  <c r="AT65" i="22" s="1"/>
  <c r="AV65" i="22"/>
  <c r="AW65" i="22"/>
  <c r="AY65" i="22"/>
  <c r="AZ65" i="22"/>
  <c r="BE65" i="22" s="1"/>
  <c r="H66" i="22"/>
  <c r="I66" i="22"/>
  <c r="J66" i="22"/>
  <c r="K66" i="22"/>
  <c r="O66" i="22"/>
  <c r="P66" i="22"/>
  <c r="R66" i="22"/>
  <c r="S66" i="22"/>
  <c r="X66" i="22" s="1"/>
  <c r="Z66" i="22"/>
  <c r="AA66" i="22"/>
  <c r="AC66" i="22"/>
  <c r="AD66" i="22"/>
  <c r="AI66" i="22" s="1"/>
  <c r="AK66" i="22"/>
  <c r="AL66" i="22"/>
  <c r="AN66" i="22"/>
  <c r="AO66" i="22"/>
  <c r="AT66" i="22" s="1"/>
  <c r="AV66" i="22"/>
  <c r="AW66" i="22"/>
  <c r="AY66" i="22"/>
  <c r="AZ66" i="22"/>
  <c r="BE66" i="22" s="1"/>
  <c r="H67" i="22"/>
  <c r="I67" i="22"/>
  <c r="J67" i="22"/>
  <c r="K67" i="22"/>
  <c r="O67" i="22"/>
  <c r="P67" i="22"/>
  <c r="R67" i="22"/>
  <c r="S67" i="22"/>
  <c r="X67" i="22" s="1"/>
  <c r="Z67" i="22"/>
  <c r="AA67" i="22"/>
  <c r="AC67" i="22"/>
  <c r="AD67" i="22"/>
  <c r="AI67" i="22" s="1"/>
  <c r="AK67" i="22"/>
  <c r="AL67" i="22"/>
  <c r="AN67" i="22"/>
  <c r="AO67" i="22"/>
  <c r="AT67" i="22" s="1"/>
  <c r="AV67" i="22"/>
  <c r="AW67" i="22"/>
  <c r="AY67" i="22"/>
  <c r="AZ67" i="22"/>
  <c r="BE67" i="22" s="1"/>
  <c r="H68" i="22"/>
  <c r="I68" i="22"/>
  <c r="J68" i="22"/>
  <c r="K68" i="22"/>
  <c r="O68" i="22"/>
  <c r="P68" i="22"/>
  <c r="R68" i="22"/>
  <c r="S68" i="22"/>
  <c r="X68" i="22" s="1"/>
  <c r="Z68" i="22"/>
  <c r="AA68" i="22"/>
  <c r="AC68" i="22"/>
  <c r="AD68" i="22"/>
  <c r="AI68" i="22" s="1"/>
  <c r="AK68" i="22"/>
  <c r="AL68" i="22"/>
  <c r="AN68" i="22"/>
  <c r="AO68" i="22"/>
  <c r="AT68" i="22" s="1"/>
  <c r="AV68" i="22"/>
  <c r="AW68" i="22"/>
  <c r="AY68" i="22"/>
  <c r="AZ68" i="22"/>
  <c r="BE68" i="22" s="1"/>
  <c r="H69" i="22"/>
  <c r="I69" i="22"/>
  <c r="J69" i="22"/>
  <c r="K69" i="22"/>
  <c r="O69" i="22"/>
  <c r="P69" i="22"/>
  <c r="R69" i="22"/>
  <c r="S69" i="22"/>
  <c r="X69" i="22" s="1"/>
  <c r="Z69" i="22"/>
  <c r="AA69" i="22"/>
  <c r="AC69" i="22"/>
  <c r="AD69" i="22"/>
  <c r="AI69" i="22" s="1"/>
  <c r="AK69" i="22"/>
  <c r="AL69" i="22"/>
  <c r="AN69" i="22"/>
  <c r="AO69" i="22"/>
  <c r="AT69" i="22" s="1"/>
  <c r="AV69" i="22"/>
  <c r="AW69" i="22"/>
  <c r="AY69" i="22"/>
  <c r="AZ69" i="22"/>
  <c r="BE69" i="22" s="1"/>
  <c r="H70" i="22"/>
  <c r="I70" i="22"/>
  <c r="J70" i="22"/>
  <c r="K70" i="22"/>
  <c r="O70" i="22"/>
  <c r="P70" i="22"/>
  <c r="R70" i="22"/>
  <c r="S70" i="22"/>
  <c r="X70" i="22" s="1"/>
  <c r="Z70" i="22"/>
  <c r="AA70" i="22"/>
  <c r="AC70" i="22"/>
  <c r="AD70" i="22"/>
  <c r="AI70" i="22" s="1"/>
  <c r="AK70" i="22"/>
  <c r="AL70" i="22"/>
  <c r="AN70" i="22"/>
  <c r="AO70" i="22"/>
  <c r="AT70" i="22" s="1"/>
  <c r="AV70" i="22"/>
  <c r="AW70" i="22"/>
  <c r="AY70" i="22"/>
  <c r="AZ70" i="22"/>
  <c r="BE70" i="22" s="1"/>
  <c r="H71" i="22"/>
  <c r="I71" i="22"/>
  <c r="J71" i="22"/>
  <c r="K71" i="22"/>
  <c r="O71" i="22"/>
  <c r="P71" i="22"/>
  <c r="R71" i="22"/>
  <c r="S71" i="22"/>
  <c r="X71" i="22" s="1"/>
  <c r="Z71" i="22"/>
  <c r="AA71" i="22"/>
  <c r="AC71" i="22"/>
  <c r="AD71" i="22"/>
  <c r="AI71" i="22" s="1"/>
  <c r="AK71" i="22"/>
  <c r="AL71" i="22"/>
  <c r="AN71" i="22"/>
  <c r="AO71" i="22"/>
  <c r="AT71" i="22" s="1"/>
  <c r="AV71" i="22"/>
  <c r="AW71" i="22"/>
  <c r="AY71" i="22"/>
  <c r="AZ71" i="22"/>
  <c r="BE71" i="22" s="1"/>
  <c r="H72" i="22"/>
  <c r="I72" i="22"/>
  <c r="J72" i="22"/>
  <c r="K72" i="22"/>
  <c r="O72" i="22"/>
  <c r="P72" i="22"/>
  <c r="R72" i="22"/>
  <c r="S72" i="22"/>
  <c r="X72" i="22" s="1"/>
  <c r="Z72" i="22"/>
  <c r="AA72" i="22"/>
  <c r="AC72" i="22"/>
  <c r="AD72" i="22"/>
  <c r="AI72" i="22" s="1"/>
  <c r="AK72" i="22"/>
  <c r="AL72" i="22"/>
  <c r="AN72" i="22"/>
  <c r="AO72" i="22"/>
  <c r="AT72" i="22" s="1"/>
  <c r="AV72" i="22"/>
  <c r="AW72" i="22"/>
  <c r="AY72" i="22"/>
  <c r="AZ72" i="22"/>
  <c r="BE72" i="22" s="1"/>
  <c r="H73" i="22"/>
  <c r="I73" i="22"/>
  <c r="J73" i="22"/>
  <c r="K73" i="22"/>
  <c r="O73" i="22"/>
  <c r="P73" i="22"/>
  <c r="R73" i="22"/>
  <c r="S73" i="22"/>
  <c r="X73" i="22" s="1"/>
  <c r="Z73" i="22"/>
  <c r="AA73" i="22"/>
  <c r="AC73" i="22"/>
  <c r="AD73" i="22"/>
  <c r="AI73" i="22" s="1"/>
  <c r="AK73" i="22"/>
  <c r="AL73" i="22"/>
  <c r="AN73" i="22"/>
  <c r="AO73" i="22"/>
  <c r="AT73" i="22" s="1"/>
  <c r="AV73" i="22"/>
  <c r="AW73" i="22"/>
  <c r="AY73" i="22"/>
  <c r="AZ73" i="22"/>
  <c r="BE73" i="22" s="1"/>
  <c r="H74" i="22"/>
  <c r="I74" i="22"/>
  <c r="J74" i="22"/>
  <c r="K74" i="22"/>
  <c r="O74" i="22"/>
  <c r="P74" i="22"/>
  <c r="R74" i="22"/>
  <c r="S74" i="22"/>
  <c r="X74" i="22" s="1"/>
  <c r="Z74" i="22"/>
  <c r="AA74" i="22"/>
  <c r="AC74" i="22"/>
  <c r="AD74" i="22"/>
  <c r="AI74" i="22" s="1"/>
  <c r="AK74" i="22"/>
  <c r="AL74" i="22"/>
  <c r="AN74" i="22"/>
  <c r="AO74" i="22"/>
  <c r="AT74" i="22" s="1"/>
  <c r="AV74" i="22"/>
  <c r="AW74" i="22"/>
  <c r="AY74" i="22"/>
  <c r="AZ74" i="22"/>
  <c r="BE74" i="22" s="1"/>
  <c r="H75" i="22"/>
  <c r="I75" i="22"/>
  <c r="J75" i="22"/>
  <c r="K75" i="22"/>
  <c r="O75" i="22"/>
  <c r="P75" i="22"/>
  <c r="R75" i="22"/>
  <c r="S75" i="22"/>
  <c r="X75" i="22" s="1"/>
  <c r="Z75" i="22"/>
  <c r="AA75" i="22"/>
  <c r="AC75" i="22"/>
  <c r="AD75" i="22"/>
  <c r="AI75" i="22" s="1"/>
  <c r="AK75" i="22"/>
  <c r="AL75" i="22"/>
  <c r="AN75" i="22"/>
  <c r="AO75" i="22"/>
  <c r="AT75" i="22" s="1"/>
  <c r="AV75" i="22"/>
  <c r="AW75" i="22"/>
  <c r="AY75" i="22"/>
  <c r="AZ75" i="22"/>
  <c r="BE75" i="22" s="1"/>
  <c r="H76" i="22"/>
  <c r="I76" i="22"/>
  <c r="J76" i="22"/>
  <c r="K76" i="22"/>
  <c r="O76" i="22"/>
  <c r="P76" i="22"/>
  <c r="R76" i="22"/>
  <c r="S76" i="22"/>
  <c r="X76" i="22" s="1"/>
  <c r="Z76" i="22"/>
  <c r="AA76" i="22"/>
  <c r="AC76" i="22"/>
  <c r="AD76" i="22"/>
  <c r="AI76" i="22" s="1"/>
  <c r="AK76" i="22"/>
  <c r="AL76" i="22"/>
  <c r="AN76" i="22"/>
  <c r="AO76" i="22"/>
  <c r="AT76" i="22" s="1"/>
  <c r="AV76" i="22"/>
  <c r="AW76" i="22"/>
  <c r="AY76" i="22"/>
  <c r="AZ76" i="22"/>
  <c r="BE76" i="22" s="1"/>
  <c r="H77" i="22"/>
  <c r="I77" i="22"/>
  <c r="J77" i="22"/>
  <c r="K77" i="22"/>
  <c r="O77" i="22"/>
  <c r="P77" i="22"/>
  <c r="R77" i="22"/>
  <c r="S77" i="22"/>
  <c r="X77" i="22" s="1"/>
  <c r="Z77" i="22"/>
  <c r="AA77" i="22"/>
  <c r="AC77" i="22"/>
  <c r="AD77" i="22"/>
  <c r="AI77" i="22" s="1"/>
  <c r="AK77" i="22"/>
  <c r="AL77" i="22"/>
  <c r="AN77" i="22"/>
  <c r="AO77" i="22"/>
  <c r="AT77" i="22" s="1"/>
  <c r="AV77" i="22"/>
  <c r="AW77" i="22"/>
  <c r="AY77" i="22"/>
  <c r="AZ77" i="22"/>
  <c r="BE77" i="22" s="1"/>
  <c r="H78" i="22"/>
  <c r="I78" i="22"/>
  <c r="J78" i="22"/>
  <c r="K78" i="22"/>
  <c r="O78" i="22"/>
  <c r="P78" i="22"/>
  <c r="R78" i="22"/>
  <c r="S78" i="22"/>
  <c r="X78" i="22" s="1"/>
  <c r="Z78" i="22"/>
  <c r="AA78" i="22"/>
  <c r="AC78" i="22"/>
  <c r="AD78" i="22"/>
  <c r="AI78" i="22" s="1"/>
  <c r="AK78" i="22"/>
  <c r="AL78" i="22"/>
  <c r="AN78" i="22"/>
  <c r="AO78" i="22"/>
  <c r="AT78" i="22" s="1"/>
  <c r="AV78" i="22"/>
  <c r="AW78" i="22"/>
  <c r="AY78" i="22"/>
  <c r="AZ78" i="22"/>
  <c r="BE78" i="22" s="1"/>
  <c r="H79" i="22"/>
  <c r="I79" i="22"/>
  <c r="J79" i="22"/>
  <c r="K79" i="22"/>
  <c r="O79" i="22"/>
  <c r="P79" i="22"/>
  <c r="R79" i="22"/>
  <c r="S79" i="22"/>
  <c r="X79" i="22" s="1"/>
  <c r="Z79" i="22"/>
  <c r="AA79" i="22"/>
  <c r="AC79" i="22"/>
  <c r="AD79" i="22"/>
  <c r="AI79" i="22" s="1"/>
  <c r="AK79" i="22"/>
  <c r="AL79" i="22"/>
  <c r="AN79" i="22"/>
  <c r="AO79" i="22"/>
  <c r="AT79" i="22" s="1"/>
  <c r="AV79" i="22"/>
  <c r="AW79" i="22"/>
  <c r="AY79" i="22"/>
  <c r="AZ79" i="22"/>
  <c r="BE79" i="22" s="1"/>
  <c r="H80" i="22"/>
  <c r="I80" i="22"/>
  <c r="J80" i="22"/>
  <c r="K80" i="22"/>
  <c r="O80" i="22"/>
  <c r="P80" i="22"/>
  <c r="R80" i="22"/>
  <c r="S80" i="22"/>
  <c r="X80" i="22" s="1"/>
  <c r="Z80" i="22"/>
  <c r="AA80" i="22"/>
  <c r="AC80" i="22"/>
  <c r="AD80" i="22"/>
  <c r="AI80" i="22" s="1"/>
  <c r="AK80" i="22"/>
  <c r="AL80" i="22"/>
  <c r="AN80" i="22"/>
  <c r="AO80" i="22"/>
  <c r="AT80" i="22" s="1"/>
  <c r="AV80" i="22"/>
  <c r="AW80" i="22"/>
  <c r="AY80" i="22"/>
  <c r="AZ80" i="22"/>
  <c r="BE80" i="22" s="1"/>
  <c r="H81" i="22"/>
  <c r="I81" i="22"/>
  <c r="J81" i="22"/>
  <c r="K81" i="22"/>
  <c r="O81" i="22"/>
  <c r="P81" i="22"/>
  <c r="R81" i="22"/>
  <c r="S81" i="22"/>
  <c r="X81" i="22" s="1"/>
  <c r="Z81" i="22"/>
  <c r="AA81" i="22"/>
  <c r="AC81" i="22"/>
  <c r="AD81" i="22"/>
  <c r="AI81" i="22" s="1"/>
  <c r="AK81" i="22"/>
  <c r="AL81" i="22"/>
  <c r="AN81" i="22"/>
  <c r="AO81" i="22"/>
  <c r="AT81" i="22" s="1"/>
  <c r="AV81" i="22"/>
  <c r="AW81" i="22"/>
  <c r="AY81" i="22"/>
  <c r="AZ81" i="22"/>
  <c r="BE81" i="22" s="1"/>
  <c r="H82" i="22"/>
  <c r="I82" i="22"/>
  <c r="J82" i="22"/>
  <c r="K82" i="22"/>
  <c r="O82" i="22"/>
  <c r="P82" i="22"/>
  <c r="R82" i="22"/>
  <c r="S82" i="22"/>
  <c r="X82" i="22" s="1"/>
  <c r="Z82" i="22"/>
  <c r="AA82" i="22"/>
  <c r="AC82" i="22"/>
  <c r="AD82" i="22"/>
  <c r="AI82" i="22" s="1"/>
  <c r="AK82" i="22"/>
  <c r="AL82" i="22"/>
  <c r="AN82" i="22"/>
  <c r="AO82" i="22"/>
  <c r="AT82" i="22" s="1"/>
  <c r="AV82" i="22"/>
  <c r="AW82" i="22"/>
  <c r="AY82" i="22"/>
  <c r="AZ82" i="22"/>
  <c r="BE82" i="22" s="1"/>
  <c r="H83" i="22"/>
  <c r="I83" i="22"/>
  <c r="J83" i="22"/>
  <c r="K83" i="22"/>
  <c r="O83" i="22"/>
  <c r="P83" i="22"/>
  <c r="R83" i="22"/>
  <c r="S83" i="22"/>
  <c r="X83" i="22" s="1"/>
  <c r="Z83" i="22"/>
  <c r="AA83" i="22"/>
  <c r="AC83" i="22"/>
  <c r="AD83" i="22"/>
  <c r="AI83" i="22" s="1"/>
  <c r="AK83" i="22"/>
  <c r="AL83" i="22"/>
  <c r="AN83" i="22"/>
  <c r="AO83" i="22"/>
  <c r="AT83" i="22" s="1"/>
  <c r="AV83" i="22"/>
  <c r="AW83" i="22"/>
  <c r="AY83" i="22"/>
  <c r="AZ83" i="22"/>
  <c r="BE83" i="22" s="1"/>
  <c r="H84" i="22"/>
  <c r="I84" i="22"/>
  <c r="J84" i="22"/>
  <c r="K84" i="22"/>
  <c r="O84" i="22"/>
  <c r="P84" i="22"/>
  <c r="R84" i="22"/>
  <c r="S84" i="22"/>
  <c r="X84" i="22" s="1"/>
  <c r="Z84" i="22"/>
  <c r="AA84" i="22"/>
  <c r="AC84" i="22"/>
  <c r="AD84" i="22"/>
  <c r="AI84" i="22" s="1"/>
  <c r="AK84" i="22"/>
  <c r="AL84" i="22"/>
  <c r="AN84" i="22"/>
  <c r="AO84" i="22"/>
  <c r="AT84" i="22" s="1"/>
  <c r="AV84" i="22"/>
  <c r="AW84" i="22"/>
  <c r="AY84" i="22"/>
  <c r="AZ84" i="22"/>
  <c r="BE84" i="22" s="1"/>
  <c r="H85" i="22"/>
  <c r="I85" i="22"/>
  <c r="J85" i="22"/>
  <c r="K85" i="22"/>
  <c r="O85" i="22"/>
  <c r="P85" i="22"/>
  <c r="R85" i="22"/>
  <c r="S85" i="22"/>
  <c r="X85" i="22" s="1"/>
  <c r="Z85" i="22"/>
  <c r="AA85" i="22"/>
  <c r="AC85" i="22"/>
  <c r="AD85" i="22"/>
  <c r="AI85" i="22" s="1"/>
  <c r="AK85" i="22"/>
  <c r="AL85" i="22"/>
  <c r="AN85" i="22"/>
  <c r="AO85" i="22"/>
  <c r="AT85" i="22" s="1"/>
  <c r="AV85" i="22"/>
  <c r="AW85" i="22"/>
  <c r="AY85" i="22"/>
  <c r="AZ85" i="22"/>
  <c r="BE85" i="22" s="1"/>
  <c r="H86" i="22"/>
  <c r="I86" i="22"/>
  <c r="J86" i="22"/>
  <c r="K86" i="22"/>
  <c r="O86" i="22"/>
  <c r="P86" i="22"/>
  <c r="R86" i="22"/>
  <c r="S86" i="22"/>
  <c r="X86" i="22" s="1"/>
  <c r="Z86" i="22"/>
  <c r="AA86" i="22"/>
  <c r="AC86" i="22"/>
  <c r="AD86" i="22"/>
  <c r="AI86" i="22" s="1"/>
  <c r="AK86" i="22"/>
  <c r="AL86" i="22"/>
  <c r="AN86" i="22"/>
  <c r="AO86" i="22"/>
  <c r="AT86" i="22" s="1"/>
  <c r="AV86" i="22"/>
  <c r="AW86" i="22"/>
  <c r="AY86" i="22"/>
  <c r="AZ86" i="22"/>
  <c r="BE86" i="22" s="1"/>
  <c r="H87" i="22"/>
  <c r="I87" i="22"/>
  <c r="J87" i="22"/>
  <c r="K87" i="22"/>
  <c r="O87" i="22"/>
  <c r="P87" i="22"/>
  <c r="R87" i="22"/>
  <c r="S87" i="22"/>
  <c r="X87" i="22" s="1"/>
  <c r="Z87" i="22"/>
  <c r="AA87" i="22"/>
  <c r="AC87" i="22"/>
  <c r="AD87" i="22"/>
  <c r="AI87" i="22" s="1"/>
  <c r="AK87" i="22"/>
  <c r="AL87" i="22"/>
  <c r="AN87" i="22"/>
  <c r="AO87" i="22"/>
  <c r="AT87" i="22" s="1"/>
  <c r="AV87" i="22"/>
  <c r="AW87" i="22"/>
  <c r="AY87" i="22"/>
  <c r="AZ87" i="22"/>
  <c r="BE87" i="22" s="1"/>
  <c r="H88" i="22"/>
  <c r="I88" i="22"/>
  <c r="J88" i="22"/>
  <c r="K88" i="22"/>
  <c r="O88" i="22"/>
  <c r="P88" i="22"/>
  <c r="R88" i="22"/>
  <c r="S88" i="22"/>
  <c r="X88" i="22" s="1"/>
  <c r="Z88" i="22"/>
  <c r="AA88" i="22"/>
  <c r="AC88" i="22"/>
  <c r="AD88" i="22"/>
  <c r="AI88" i="22" s="1"/>
  <c r="AK88" i="22"/>
  <c r="AL88" i="22"/>
  <c r="AN88" i="22"/>
  <c r="AO88" i="22"/>
  <c r="AT88" i="22" s="1"/>
  <c r="AV88" i="22"/>
  <c r="AW88" i="22"/>
  <c r="AY88" i="22"/>
  <c r="AZ88" i="22"/>
  <c r="BE88" i="22" s="1"/>
  <c r="C28" i="28"/>
  <c r="C27" i="28"/>
  <c r="E259" i="24" l="1"/>
  <c r="E257" i="43" s="1"/>
  <c r="E257" i="28"/>
  <c r="T29" i="22"/>
  <c r="U29" i="22" s="1"/>
  <c r="V29" i="22" s="1"/>
  <c r="AP26" i="22"/>
  <c r="AQ26" i="22" s="1"/>
  <c r="AR26" i="22" s="1"/>
  <c r="T24" i="22"/>
  <c r="U24" i="22" s="1"/>
  <c r="V24" i="22" s="1"/>
  <c r="AP18" i="22"/>
  <c r="AQ18" i="22" s="1"/>
  <c r="AR18" i="22" s="1"/>
  <c r="AE26" i="22"/>
  <c r="AF26" i="22" s="1"/>
  <c r="AG26" i="22" s="1"/>
  <c r="AP23" i="22"/>
  <c r="AQ23" i="22" s="1"/>
  <c r="AR23" i="22" s="1"/>
  <c r="T21" i="22"/>
  <c r="U21" i="22" s="1"/>
  <c r="V21" i="22" s="1"/>
  <c r="AE18" i="22"/>
  <c r="AF18" i="22" s="1"/>
  <c r="AG18" i="22" s="1"/>
  <c r="AP12" i="22"/>
  <c r="AQ12" i="22" s="1"/>
  <c r="AR12" i="22" s="1"/>
  <c r="AE20" i="22"/>
  <c r="AF20" i="22" s="1"/>
  <c r="AG20" i="22" s="1"/>
  <c r="AQ17" i="22"/>
  <c r="AR17" i="22" s="1"/>
  <c r="BB10" i="22"/>
  <c r="BC10" i="22" s="1"/>
  <c r="AE21" i="22"/>
  <c r="AF21" i="22" s="1"/>
  <c r="AG21" i="22" s="1"/>
  <c r="T30" i="22"/>
  <c r="U30" i="22" s="1"/>
  <c r="V30" i="22" s="1"/>
  <c r="T27" i="22"/>
  <c r="U27" i="22" s="1"/>
  <c r="V27" i="22" s="1"/>
  <c r="AE24" i="22"/>
  <c r="AF24" i="22" s="1"/>
  <c r="AG24" i="22" s="1"/>
  <c r="AP21" i="22"/>
  <c r="AQ21" i="22" s="1"/>
  <c r="AR21" i="22" s="1"/>
  <c r="T19" i="22"/>
  <c r="U19" i="22" s="1"/>
  <c r="V19" i="22" s="1"/>
  <c r="AP14" i="22"/>
  <c r="AQ14" i="22" s="1"/>
  <c r="AR14" i="22" s="1"/>
  <c r="T33" i="22"/>
  <c r="U33" i="22" s="1"/>
  <c r="V33" i="22" s="1"/>
  <c r="T31" i="22"/>
  <c r="U31" i="22" s="1"/>
  <c r="V31" i="22" s="1"/>
  <c r="AE27" i="22"/>
  <c r="AF27" i="22" s="1"/>
  <c r="AG27" i="22" s="1"/>
  <c r="T23" i="22"/>
  <c r="U23" i="22" s="1"/>
  <c r="V23" i="22" s="1"/>
  <c r="F257" i="28"/>
  <c r="L87" i="22"/>
  <c r="AE25" i="22"/>
  <c r="AF25" i="22" s="1"/>
  <c r="AG25" i="22" s="1"/>
  <c r="AP22" i="22"/>
  <c r="AQ22" i="22" s="1"/>
  <c r="AR22" i="22" s="1"/>
  <c r="T20" i="22"/>
  <c r="U20" i="22" s="1"/>
  <c r="V20" i="22" s="1"/>
  <c r="AE17" i="22"/>
  <c r="AF17" i="22" s="1"/>
  <c r="AG17" i="22" s="1"/>
  <c r="AP13" i="22"/>
  <c r="AQ13" i="22" s="1"/>
  <c r="AR13" i="22" s="1"/>
  <c r="AP10" i="22"/>
  <c r="AQ10" i="22" s="1"/>
  <c r="AR10" i="22" s="1"/>
  <c r="T88" i="22"/>
  <c r="U88" i="22" s="1"/>
  <c r="V88" i="22" s="1"/>
  <c r="L85" i="22"/>
  <c r="L57" i="22"/>
  <c r="T28" i="22"/>
  <c r="U28" i="22" s="1"/>
  <c r="V28" i="22" s="1"/>
  <c r="T47" i="22"/>
  <c r="U47" i="22" s="1"/>
  <c r="V47" i="22" s="1"/>
  <c r="AP24" i="22"/>
  <c r="AQ24" i="22" s="1"/>
  <c r="AR24" i="22" s="1"/>
  <c r="T22" i="22"/>
  <c r="U22" i="22" s="1"/>
  <c r="V22" i="22" s="1"/>
  <c r="AE19" i="22"/>
  <c r="AF19" i="22" s="1"/>
  <c r="AG19" i="22" s="1"/>
  <c r="AP11" i="22"/>
  <c r="AQ11" i="22" s="1"/>
  <c r="AR11" i="22" s="1"/>
  <c r="AP25" i="22"/>
  <c r="AQ25" i="22" s="1"/>
  <c r="AR25" i="22" s="1"/>
  <c r="T32" i="22"/>
  <c r="U32" i="22" s="1"/>
  <c r="V32" i="22" s="1"/>
  <c r="T25" i="22"/>
  <c r="U25" i="22" s="1"/>
  <c r="V25" i="22" s="1"/>
  <c r="AE22" i="22"/>
  <c r="AF22" i="22" s="1"/>
  <c r="AG22" i="22" s="1"/>
  <c r="AP19" i="22"/>
  <c r="AQ19" i="22" s="1"/>
  <c r="AR19" i="22" s="1"/>
  <c r="AP16" i="22"/>
  <c r="AQ16" i="22" s="1"/>
  <c r="AR16" i="22" s="1"/>
  <c r="L45" i="22"/>
  <c r="L31" i="22"/>
  <c r="L44" i="22"/>
  <c r="L52" i="22"/>
  <c r="L32" i="22"/>
  <c r="L14" i="22"/>
  <c r="L33" i="22"/>
  <c r="M249" i="43"/>
  <c r="K249" i="43"/>
  <c r="M241" i="43"/>
  <c r="K241" i="43"/>
  <c r="M233" i="43"/>
  <c r="K233" i="43"/>
  <c r="M225" i="43"/>
  <c r="K225" i="43"/>
  <c r="K250" i="43"/>
  <c r="M250" i="43"/>
  <c r="M246" i="43"/>
  <c r="K246" i="43"/>
  <c r="K235" i="43"/>
  <c r="M235" i="43"/>
  <c r="M238" i="43"/>
  <c r="K238" i="43"/>
  <c r="M245" i="43"/>
  <c r="K245" i="43"/>
  <c r="K234" i="43"/>
  <c r="M234" i="43"/>
  <c r="M231" i="43"/>
  <c r="K231" i="43"/>
  <c r="M244" i="43"/>
  <c r="K244" i="43"/>
  <c r="M232" i="43"/>
  <c r="K232" i="43"/>
  <c r="M256" i="43"/>
  <c r="K256" i="43"/>
  <c r="K243" i="43"/>
  <c r="M243" i="43"/>
  <c r="M230" i="43"/>
  <c r="K230" i="43"/>
  <c r="M247" i="43"/>
  <c r="K247" i="43"/>
  <c r="K251" i="43"/>
  <c r="M251" i="43"/>
  <c r="K242" i="43"/>
  <c r="M242" i="43"/>
  <c r="M229" i="43"/>
  <c r="K229" i="43"/>
  <c r="M240" i="43"/>
  <c r="K240" i="43"/>
  <c r="M228" i="43"/>
  <c r="K228" i="43"/>
  <c r="M248" i="43"/>
  <c r="K248" i="43"/>
  <c r="M239" i="43"/>
  <c r="K239" i="43"/>
  <c r="M71" i="22"/>
  <c r="M83" i="22"/>
  <c r="CL83" i="22" s="1"/>
  <c r="M82" i="22"/>
  <c r="M39" i="22"/>
  <c r="M32" i="22"/>
  <c r="CL32" i="22" s="1"/>
  <c r="L83" i="22"/>
  <c r="L81" i="22"/>
  <c r="L54" i="22"/>
  <c r="L76" i="22"/>
  <c r="L73" i="22"/>
  <c r="L70" i="22"/>
  <c r="L56" i="22"/>
  <c r="L86" i="22"/>
  <c r="L78" i="22"/>
  <c r="L74" i="22"/>
  <c r="L68" i="22"/>
  <c r="M67" i="22"/>
  <c r="L64" i="22"/>
  <c r="M62" i="22"/>
  <c r="CL62" i="22" s="1"/>
  <c r="L62" i="22"/>
  <c r="M54" i="22"/>
  <c r="M35" i="22"/>
  <c r="M34" i="22"/>
  <c r="M33" i="22"/>
  <c r="CL33" i="22" s="1"/>
  <c r="M29" i="22"/>
  <c r="M28" i="22"/>
  <c r="CL28" i="22" s="1"/>
  <c r="L82" i="22"/>
  <c r="L88" i="22"/>
  <c r="M59" i="22"/>
  <c r="L41" i="22"/>
  <c r="L23" i="22"/>
  <c r="M66" i="22"/>
  <c r="CL66" i="22" s="1"/>
  <c r="L60" i="22"/>
  <c r="L51" i="22"/>
  <c r="M41" i="22"/>
  <c r="CL41" i="22" s="1"/>
  <c r="L40" i="22"/>
  <c r="L38" i="22"/>
  <c r="L28" i="22"/>
  <c r="L25" i="22"/>
  <c r="M75" i="22"/>
  <c r="CL75" i="22" s="1"/>
  <c r="M63" i="22"/>
  <c r="L43" i="22"/>
  <c r="M42" i="22"/>
  <c r="M31" i="22"/>
  <c r="CL31" i="22" s="1"/>
  <c r="L77" i="22"/>
  <c r="L71" i="22"/>
  <c r="M68" i="22"/>
  <c r="L59" i="22"/>
  <c r="L58" i="22"/>
  <c r="M43" i="22"/>
  <c r="CL43" i="22" s="1"/>
  <c r="M30" i="22"/>
  <c r="CL30" i="22" s="1"/>
  <c r="L19" i="22"/>
  <c r="L18" i="22"/>
  <c r="L16" i="22"/>
  <c r="M60" i="22"/>
  <c r="CL60" i="22" s="1"/>
  <c r="L34" i="22"/>
  <c r="L22" i="22"/>
  <c r="L63" i="22"/>
  <c r="L37" i="22"/>
  <c r="L24" i="22"/>
  <c r="L21" i="22"/>
  <c r="L15" i="22"/>
  <c r="M38" i="22"/>
  <c r="CL38" i="22" s="1"/>
  <c r="L46" i="22"/>
  <c r="L47" i="22"/>
  <c r="L42" i="22"/>
  <c r="L35" i="22"/>
  <c r="L30" i="22"/>
  <c r="L29" i="22"/>
  <c r="L27" i="22"/>
  <c r="L17" i="22"/>
  <c r="M46" i="22"/>
  <c r="CL46" i="22" s="1"/>
  <c r="L10" i="22"/>
  <c r="L11" i="22"/>
  <c r="L12" i="22"/>
  <c r="M57" i="22"/>
  <c r="CL57" i="22" s="1"/>
  <c r="M44" i="22"/>
  <c r="CL44" i="22" s="1"/>
  <c r="M45" i="22"/>
  <c r="CL45" i="22" s="1"/>
  <c r="L36" i="22"/>
  <c r="M40" i="22"/>
  <c r="CL40" i="22" s="1"/>
  <c r="L39" i="22"/>
  <c r="M27" i="22"/>
  <c r="CL27" i="22" s="1"/>
  <c r="L26" i="22"/>
  <c r="M24" i="22"/>
  <c r="CL24" i="22" s="1"/>
  <c r="M37" i="22"/>
  <c r="CL37" i="22" s="1"/>
  <c r="M25" i="22"/>
  <c r="M19" i="22"/>
  <c r="CL19" i="22" s="1"/>
  <c r="M36" i="22"/>
  <c r="CL36" i="22" s="1"/>
  <c r="M23" i="22"/>
  <c r="M22" i="22"/>
  <c r="CL22" i="22" s="1"/>
  <c r="M26" i="22"/>
  <c r="CL26" i="22" s="1"/>
  <c r="L20" i="22"/>
  <c r="M18" i="22"/>
  <c r="CL18" i="22" s="1"/>
  <c r="L13" i="22"/>
  <c r="M13" i="22"/>
  <c r="CL13" i="22" s="1"/>
  <c r="M20" i="22"/>
  <c r="CL20" i="22" s="1"/>
  <c r="M21" i="22"/>
  <c r="M17" i="22"/>
  <c r="M15" i="22"/>
  <c r="CL15" i="22" s="1"/>
  <c r="M80" i="22"/>
  <c r="CL80" i="22" s="1"/>
  <c r="L79" i="22"/>
  <c r="M81" i="22"/>
  <c r="M85" i="22"/>
  <c r="CL85" i="22" s="1"/>
  <c r="L84" i="22"/>
  <c r="M87" i="22"/>
  <c r="CL87" i="22" s="1"/>
  <c r="M84" i="22"/>
  <c r="M79" i="22"/>
  <c r="CL79" i="22" s="1"/>
  <c r="M69" i="22"/>
  <c r="M86" i="22"/>
  <c r="CL86" i="22" s="1"/>
  <c r="L80" i="22"/>
  <c r="L69" i="22"/>
  <c r="M78" i="22"/>
  <c r="CL78" i="22" s="1"/>
  <c r="L72" i="22"/>
  <c r="M77" i="22"/>
  <c r="CL77" i="22" s="1"/>
  <c r="L75" i="22"/>
  <c r="M74" i="22"/>
  <c r="M73" i="22"/>
  <c r="CL73" i="22" s="1"/>
  <c r="M76" i="22"/>
  <c r="CL76" i="22" s="1"/>
  <c r="M64" i="22"/>
  <c r="CL64" i="22" s="1"/>
  <c r="M61" i="22"/>
  <c r="CL61" i="22" s="1"/>
  <c r="M58" i="22"/>
  <c r="CL58" i="22" s="1"/>
  <c r="L55" i="22"/>
  <c r="L66" i="22"/>
  <c r="M72" i="22"/>
  <c r="CL72" i="22" s="1"/>
  <c r="L67" i="22"/>
  <c r="M65" i="22"/>
  <c r="M70" i="22"/>
  <c r="CL70" i="22" s="1"/>
  <c r="L65" i="22"/>
  <c r="M53" i="22"/>
  <c r="M55" i="22"/>
  <c r="CL55" i="22" s="1"/>
  <c r="L53" i="22"/>
  <c r="M56" i="22"/>
  <c r="CL56" i="22" s="1"/>
  <c r="L61" i="22"/>
  <c r="CL65" i="22" l="1"/>
  <c r="CS65" i="22" s="1"/>
  <c r="CL81" i="22"/>
  <c r="CS81" i="22" s="1"/>
  <c r="CL25" i="22"/>
  <c r="CS25" i="22" s="1"/>
  <c r="CL35" i="22"/>
  <c r="CS35" i="22" s="1"/>
  <c r="CL59" i="22"/>
  <c r="CS59" i="22" s="1"/>
  <c r="CL54" i="22"/>
  <c r="CS54" i="22" s="1"/>
  <c r="CL34" i="22"/>
  <c r="CS34" i="22" s="1"/>
  <c r="CL74" i="22"/>
  <c r="CS74" i="22" s="1"/>
  <c r="CL69" i="22"/>
  <c r="CS69" i="22" s="1"/>
  <c r="CL39" i="22"/>
  <c r="CS39" i="22" s="1"/>
  <c r="CL42" i="22"/>
  <c r="CS42" i="22" s="1"/>
  <c r="CL82" i="22"/>
  <c r="CS82" i="22" s="1"/>
  <c r="CL68" i="22"/>
  <c r="CS68" i="22" s="1"/>
  <c r="CL84" i="22"/>
  <c r="CS84" i="22" s="1"/>
  <c r="CL17" i="22"/>
  <c r="CS17" i="22" s="1"/>
  <c r="CL53" i="22"/>
  <c r="CS53" i="22" s="1"/>
  <c r="CL21" i="22"/>
  <c r="CS21" i="22" s="1"/>
  <c r="CL23" i="22"/>
  <c r="CS23" i="22" s="1"/>
  <c r="CL63" i="22"/>
  <c r="CS63" i="22" s="1"/>
  <c r="CL29" i="22"/>
  <c r="CS29" i="22" s="1"/>
  <c r="CL67" i="22"/>
  <c r="CS67" i="22" s="1"/>
  <c r="CL71" i="22"/>
  <c r="CS71" i="22" s="1"/>
  <c r="CS27" i="22"/>
  <c r="CS28" i="22"/>
  <c r="CS80" i="22"/>
  <c r="CS13" i="22"/>
  <c r="CS72" i="22"/>
  <c r="CS15" i="22"/>
  <c r="CS41" i="22"/>
  <c r="CS78" i="22"/>
  <c r="CS83" i="22"/>
  <c r="CS32" i="22"/>
  <c r="CS87" i="22"/>
  <c r="CS61" i="22"/>
  <c r="CS79" i="22"/>
  <c r="CS18" i="22"/>
  <c r="CS77" i="22"/>
  <c r="CS38" i="22"/>
  <c r="CS86" i="22"/>
  <c r="CS20" i="22"/>
  <c r="CS30" i="22"/>
  <c r="CS24" i="22"/>
  <c r="CS19" i="22"/>
  <c r="CS40" i="22"/>
  <c r="CS62" i="22"/>
  <c r="CS56" i="22"/>
  <c r="CS44" i="22"/>
  <c r="CS26" i="22"/>
  <c r="CS37" i="22"/>
  <c r="CS70" i="22"/>
  <c r="CS31" i="22"/>
  <c r="CS55" i="22"/>
  <c r="CS43" i="22"/>
  <c r="CS64" i="22"/>
  <c r="CS73" i="22"/>
  <c r="CS45" i="22"/>
  <c r="CS22" i="22"/>
  <c r="CS58" i="22"/>
  <c r="CS60" i="22"/>
  <c r="CS76" i="22"/>
  <c r="CS33" i="22"/>
  <c r="CS57" i="22"/>
  <c r="CS46" i="22"/>
  <c r="CS36" i="22"/>
  <c r="CS85" i="22"/>
  <c r="CS75" i="22"/>
  <c r="CS66" i="22"/>
  <c r="O251" i="5" l="1"/>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Q46" i="22"/>
  <c r="T46" i="22" s="1"/>
  <c r="U46" i="22" s="1"/>
  <c r="V46" i="22" s="1"/>
  <c r="O45" i="5"/>
  <c r="Q45" i="22" s="1"/>
  <c r="T45" i="22" s="1"/>
  <c r="U45" i="22" s="1"/>
  <c r="V45" i="22" s="1"/>
  <c r="O44" i="5"/>
  <c r="Q44" i="22" s="1"/>
  <c r="T44" i="22" s="1"/>
  <c r="U44" i="22" s="1"/>
  <c r="V44" i="22" s="1"/>
  <c r="O43" i="5"/>
  <c r="Q43" i="22" s="1"/>
  <c r="T43" i="22" s="1"/>
  <c r="U43" i="22" s="1"/>
  <c r="V43" i="22" s="1"/>
  <c r="O42" i="5"/>
  <c r="Q42" i="22" s="1"/>
  <c r="T42" i="22" s="1"/>
  <c r="U42" i="22" s="1"/>
  <c r="V42" i="22" s="1"/>
  <c r="O41" i="5"/>
  <c r="Q41" i="22" s="1"/>
  <c r="T41" i="22" s="1"/>
  <c r="U41" i="22" s="1"/>
  <c r="V41" i="22" s="1"/>
  <c r="O40" i="5"/>
  <c r="Q40" i="22" s="1"/>
  <c r="T40" i="22" s="1"/>
  <c r="U40" i="22" s="1"/>
  <c r="V40" i="22" s="1"/>
  <c r="O39" i="5"/>
  <c r="Q39" i="22" s="1"/>
  <c r="T39" i="22" s="1"/>
  <c r="U39" i="22" s="1"/>
  <c r="V39" i="22" s="1"/>
  <c r="O38" i="5"/>
  <c r="Q38" i="22" s="1"/>
  <c r="T38" i="22" s="1"/>
  <c r="U38" i="22" s="1"/>
  <c r="V38" i="22" s="1"/>
  <c r="O37" i="5"/>
  <c r="Q37" i="22" s="1"/>
  <c r="T37" i="22" s="1"/>
  <c r="U37" i="22" s="1"/>
  <c r="V37" i="22" s="1"/>
  <c r="O36" i="5"/>
  <c r="Q36" i="22" s="1"/>
  <c r="T36" i="22" s="1"/>
  <c r="U36" i="22" s="1"/>
  <c r="V36" i="22" s="1"/>
  <c r="O35" i="5"/>
  <c r="Q35" i="22" s="1"/>
  <c r="T35" i="22" s="1"/>
  <c r="U35" i="22" s="1"/>
  <c r="V35" i="22" s="1"/>
  <c r="O34" i="5"/>
  <c r="Q34" i="22" s="1"/>
  <c r="T34" i="22" s="1"/>
  <c r="U34" i="22" s="1"/>
  <c r="V34" i="22" s="1"/>
  <c r="Q11" i="22"/>
  <c r="T11" i="22" s="1"/>
  <c r="U11" i="22" s="1"/>
  <c r="V11" i="22" s="1"/>
  <c r="Q10" i="22"/>
  <c r="T10" i="22" s="1"/>
  <c r="U10" i="22" s="1"/>
  <c r="V10" i="22" s="1"/>
  <c r="F180" i="28" l="1"/>
  <c r="F184" i="28"/>
  <c r="F192" i="28"/>
  <c r="F196" i="28"/>
  <c r="F199" i="28"/>
  <c r="F200" i="28"/>
  <c r="F204" i="28"/>
  <c r="F207" i="28"/>
  <c r="F208" i="28"/>
  <c r="F212" i="28"/>
  <c r="F178" i="24"/>
  <c r="F176" i="43" s="1"/>
  <c r="F221" i="28"/>
  <c r="F222" i="28"/>
  <c r="F225" i="28"/>
  <c r="F226" i="28"/>
  <c r="F229" i="28"/>
  <c r="F230" i="28"/>
  <c r="F233" i="28"/>
  <c r="F234" i="28"/>
  <c r="F237" i="28"/>
  <c r="F238" i="28"/>
  <c r="F241" i="28"/>
  <c r="F242" i="28"/>
  <c r="F245" i="28"/>
  <c r="F246" i="28"/>
  <c r="F248" i="28"/>
  <c r="F249" i="28"/>
  <c r="F250" i="28"/>
  <c r="F253" i="28"/>
  <c r="F254" i="28"/>
  <c r="F220" i="24"/>
  <c r="F218" i="43" s="1"/>
  <c r="F218" i="22"/>
  <c r="F220" i="22"/>
  <c r="F222" i="22"/>
  <c r="F224" i="22"/>
  <c r="F226" i="22"/>
  <c r="F228" i="22"/>
  <c r="F230" i="22"/>
  <c r="F232" i="22"/>
  <c r="F234" i="22"/>
  <c r="F236" i="22"/>
  <c r="F238" i="22"/>
  <c r="F240" i="22"/>
  <c r="F242" i="22"/>
  <c r="F244" i="22"/>
  <c r="F246" i="22"/>
  <c r="F248" i="22"/>
  <c r="F250" i="22"/>
  <c r="F252" i="22"/>
  <c r="F177" i="22"/>
  <c r="F179" i="22"/>
  <c r="F181" i="22"/>
  <c r="F183" i="22"/>
  <c r="F185" i="22"/>
  <c r="F187" i="22"/>
  <c r="F189" i="22"/>
  <c r="F191" i="22"/>
  <c r="F193" i="22"/>
  <c r="F195" i="22"/>
  <c r="F197" i="22"/>
  <c r="F199" i="22"/>
  <c r="F201" i="22"/>
  <c r="F203" i="22"/>
  <c r="F205" i="22"/>
  <c r="F207" i="22"/>
  <c r="F209" i="22"/>
  <c r="F211"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173" i="22"/>
  <c r="E172" i="22"/>
  <c r="F256" i="28"/>
  <c r="F255" i="28"/>
  <c r="F252" i="28"/>
  <c r="F251" i="28"/>
  <c r="F247" i="28"/>
  <c r="F244" i="28"/>
  <c r="F243" i="28"/>
  <c r="F240" i="28"/>
  <c r="F239" i="28"/>
  <c r="F236" i="28"/>
  <c r="F235" i="28"/>
  <c r="F232" i="28"/>
  <c r="F231" i="28"/>
  <c r="F228" i="28"/>
  <c r="F227" i="28"/>
  <c r="F224" i="28"/>
  <c r="F223" i="28"/>
  <c r="F220" i="28"/>
  <c r="F219" i="28"/>
  <c r="F215" i="28"/>
  <c r="F214" i="28"/>
  <c r="F213" i="28"/>
  <c r="F211" i="28"/>
  <c r="F210" i="28"/>
  <c r="F209" i="28"/>
  <c r="F206" i="28"/>
  <c r="F205" i="28"/>
  <c r="F203" i="28"/>
  <c r="F202" i="28"/>
  <c r="F201" i="28"/>
  <c r="F198" i="28"/>
  <c r="F197" i="28"/>
  <c r="F156" i="24"/>
  <c r="F157" i="24"/>
  <c r="F158" i="24"/>
  <c r="F159" i="24"/>
  <c r="F160" i="24"/>
  <c r="F161" i="24"/>
  <c r="F162" i="24"/>
  <c r="F163" i="24"/>
  <c r="F164" i="24"/>
  <c r="F165" i="24"/>
  <c r="F166" i="24"/>
  <c r="F167" i="24"/>
  <c r="F168" i="24"/>
  <c r="F169" i="24"/>
  <c r="F170" i="24"/>
  <c r="F171" i="24"/>
  <c r="F172" i="24"/>
  <c r="F173" i="24"/>
  <c r="F174" i="24"/>
  <c r="F175" i="24"/>
  <c r="F114" i="24"/>
  <c r="F115" i="24"/>
  <c r="F116" i="24"/>
  <c r="F117" i="24"/>
  <c r="F118" i="24"/>
  <c r="F119" i="24"/>
  <c r="F120" i="24"/>
  <c r="F121" i="24"/>
  <c r="F122" i="24"/>
  <c r="F123" i="24"/>
  <c r="F124" i="24"/>
  <c r="F125" i="24"/>
  <c r="F126" i="24"/>
  <c r="F127" i="24"/>
  <c r="F128" i="24"/>
  <c r="F129" i="24"/>
  <c r="F130" i="24"/>
  <c r="F131" i="24"/>
  <c r="F132" i="24"/>
  <c r="F133" i="24"/>
  <c r="F72" i="24"/>
  <c r="F73" i="24"/>
  <c r="F74" i="24"/>
  <c r="F75" i="24"/>
  <c r="F76" i="24"/>
  <c r="F77" i="24"/>
  <c r="F78" i="24"/>
  <c r="F79" i="24"/>
  <c r="F80" i="24"/>
  <c r="F81" i="24"/>
  <c r="F82" i="24"/>
  <c r="F83" i="24"/>
  <c r="F84" i="24"/>
  <c r="F85" i="24"/>
  <c r="F86" i="24"/>
  <c r="F87" i="24"/>
  <c r="F88" i="24"/>
  <c r="F89" i="24"/>
  <c r="F90" i="24"/>
  <c r="F91" i="24"/>
  <c r="F30" i="24"/>
  <c r="F31" i="24"/>
  <c r="F32" i="24"/>
  <c r="F33" i="24"/>
  <c r="F34" i="24"/>
  <c r="F35" i="24"/>
  <c r="F36" i="24"/>
  <c r="F37" i="24"/>
  <c r="F38" i="24"/>
  <c r="F39" i="24"/>
  <c r="F40" i="24"/>
  <c r="F41" i="24"/>
  <c r="F42" i="24"/>
  <c r="F43" i="24"/>
  <c r="F44" i="24"/>
  <c r="F45" i="24"/>
  <c r="F46" i="24"/>
  <c r="F47" i="24"/>
  <c r="F48" i="24"/>
  <c r="F49" i="24"/>
  <c r="B212" i="22"/>
  <c r="B171" i="22"/>
  <c r="H213" i="22"/>
  <c r="I213" i="22"/>
  <c r="J213" i="22"/>
  <c r="K213" i="22"/>
  <c r="O213" i="22"/>
  <c r="P213" i="22"/>
  <c r="R213" i="22"/>
  <c r="S213" i="22"/>
  <c r="X213" i="22" s="1"/>
  <c r="Z213" i="22"/>
  <c r="AA213" i="22"/>
  <c r="AC213" i="22"/>
  <c r="AD213" i="22"/>
  <c r="AI213" i="22" s="1"/>
  <c r="AK213" i="22"/>
  <c r="AL213" i="22"/>
  <c r="AN213" i="22"/>
  <c r="AO213" i="22"/>
  <c r="AT213" i="22" s="1"/>
  <c r="AV213" i="22"/>
  <c r="AW213" i="22"/>
  <c r="AY213" i="22"/>
  <c r="AZ213" i="22"/>
  <c r="BE213" i="22" s="1"/>
  <c r="F214" i="22"/>
  <c r="H214" i="22"/>
  <c r="I214" i="22"/>
  <c r="J214" i="22"/>
  <c r="K214" i="22"/>
  <c r="O214" i="22"/>
  <c r="P214" i="22"/>
  <c r="R214" i="22"/>
  <c r="S214" i="22"/>
  <c r="X214" i="22" s="1"/>
  <c r="Z214" i="22"/>
  <c r="AA214" i="22"/>
  <c r="AC214" i="22"/>
  <c r="AD214" i="22"/>
  <c r="AI214" i="22" s="1"/>
  <c r="AK214" i="22"/>
  <c r="AL214" i="22"/>
  <c r="AN214" i="22"/>
  <c r="AO214" i="22"/>
  <c r="AT214" i="22" s="1"/>
  <c r="AV214" i="22"/>
  <c r="AW214" i="22"/>
  <c r="AY214" i="22"/>
  <c r="AZ214" i="22"/>
  <c r="BE214" i="22" s="1"/>
  <c r="H215" i="22"/>
  <c r="I215" i="22"/>
  <c r="J215" i="22"/>
  <c r="K215" i="22"/>
  <c r="O215" i="22"/>
  <c r="P215" i="22"/>
  <c r="R215" i="22"/>
  <c r="S215" i="22"/>
  <c r="X215" i="22" s="1"/>
  <c r="Z215" i="22"/>
  <c r="AA215" i="22"/>
  <c r="AC215" i="22"/>
  <c r="AD215" i="22"/>
  <c r="AI215" i="22" s="1"/>
  <c r="AK215" i="22"/>
  <c r="AL215" i="22"/>
  <c r="AN215" i="22"/>
  <c r="AO215" i="22"/>
  <c r="AT215" i="22" s="1"/>
  <c r="AV215" i="22"/>
  <c r="AW215" i="22"/>
  <c r="AY215" i="22"/>
  <c r="AZ215" i="22"/>
  <c r="BE215" i="22" s="1"/>
  <c r="F216" i="22"/>
  <c r="H216" i="22"/>
  <c r="I216" i="22"/>
  <c r="J216" i="22"/>
  <c r="K216" i="22"/>
  <c r="O216" i="22"/>
  <c r="P216" i="22"/>
  <c r="R216" i="22"/>
  <c r="S216" i="22"/>
  <c r="X216" i="22" s="1"/>
  <c r="Z216" i="22"/>
  <c r="AA216" i="22"/>
  <c r="AC216" i="22"/>
  <c r="AD216" i="22"/>
  <c r="AI216" i="22" s="1"/>
  <c r="AK216" i="22"/>
  <c r="AL216" i="22"/>
  <c r="AN216" i="22"/>
  <c r="AO216" i="22"/>
  <c r="AT216" i="22" s="1"/>
  <c r="AV216" i="22"/>
  <c r="AW216" i="22"/>
  <c r="AY216" i="22"/>
  <c r="AZ216" i="22"/>
  <c r="BE216" i="22" s="1"/>
  <c r="H217" i="22"/>
  <c r="I217" i="22"/>
  <c r="J217" i="22"/>
  <c r="K217" i="22"/>
  <c r="O217" i="22"/>
  <c r="P217" i="22"/>
  <c r="R217" i="22"/>
  <c r="S217" i="22"/>
  <c r="X217" i="22" s="1"/>
  <c r="Z217" i="22"/>
  <c r="AA217" i="22"/>
  <c r="AC217" i="22"/>
  <c r="AD217" i="22"/>
  <c r="AI217" i="22" s="1"/>
  <c r="AK217" i="22"/>
  <c r="AL217" i="22"/>
  <c r="AN217" i="22"/>
  <c r="AO217" i="22"/>
  <c r="AT217" i="22" s="1"/>
  <c r="AV217" i="22"/>
  <c r="AW217" i="22"/>
  <c r="AY217" i="22"/>
  <c r="AZ217" i="22"/>
  <c r="BE217" i="22" s="1"/>
  <c r="H218" i="22"/>
  <c r="I218" i="22"/>
  <c r="J218" i="22"/>
  <c r="K218" i="22"/>
  <c r="O218" i="22"/>
  <c r="P218" i="22"/>
  <c r="R218" i="22"/>
  <c r="S218" i="22"/>
  <c r="X218" i="22" s="1"/>
  <c r="Z218" i="22"/>
  <c r="AA218" i="22"/>
  <c r="AC218" i="22"/>
  <c r="AD218" i="22"/>
  <c r="AI218" i="22" s="1"/>
  <c r="AK218" i="22"/>
  <c r="AL218" i="22"/>
  <c r="AN218" i="22"/>
  <c r="AO218" i="22"/>
  <c r="AT218" i="22" s="1"/>
  <c r="AV218" i="22"/>
  <c r="AW218" i="22"/>
  <c r="AY218" i="22"/>
  <c r="AZ218" i="22"/>
  <c r="BE218" i="22" s="1"/>
  <c r="H219" i="22"/>
  <c r="I219" i="22"/>
  <c r="J219" i="22"/>
  <c r="K219" i="22"/>
  <c r="O219" i="22"/>
  <c r="P219" i="22"/>
  <c r="R219" i="22"/>
  <c r="S219" i="22"/>
  <c r="Z219" i="22"/>
  <c r="AA219" i="22"/>
  <c r="AC219" i="22"/>
  <c r="AD219" i="22"/>
  <c r="AI219" i="22" s="1"/>
  <c r="AK219" i="22"/>
  <c r="AL219" i="22"/>
  <c r="AN219" i="22"/>
  <c r="AO219" i="22"/>
  <c r="AT219" i="22" s="1"/>
  <c r="AV219" i="22"/>
  <c r="AW219" i="22"/>
  <c r="AY219" i="22"/>
  <c r="AZ219" i="22"/>
  <c r="BE219" i="22" s="1"/>
  <c r="H220" i="22"/>
  <c r="I220" i="22"/>
  <c r="J220" i="22"/>
  <c r="K220" i="22"/>
  <c r="O220" i="22"/>
  <c r="P220" i="22"/>
  <c r="R220" i="22"/>
  <c r="S220" i="22"/>
  <c r="X220" i="22" s="1"/>
  <c r="Z220" i="22"/>
  <c r="AA220" i="22"/>
  <c r="AC220" i="22"/>
  <c r="AD220" i="22"/>
  <c r="AI220" i="22" s="1"/>
  <c r="AK220" i="22"/>
  <c r="AL220" i="22"/>
  <c r="AN220" i="22"/>
  <c r="AO220" i="22"/>
  <c r="AT220" i="22" s="1"/>
  <c r="AV220" i="22"/>
  <c r="AW220" i="22"/>
  <c r="AY220" i="22"/>
  <c r="AZ220" i="22"/>
  <c r="BE220" i="22" s="1"/>
  <c r="H221" i="22"/>
  <c r="I221" i="22"/>
  <c r="J221" i="22"/>
  <c r="K221" i="22"/>
  <c r="O221" i="22"/>
  <c r="P221" i="22"/>
  <c r="R221" i="22"/>
  <c r="S221" i="22"/>
  <c r="X221" i="22" s="1"/>
  <c r="Z221" i="22"/>
  <c r="AA221" i="22"/>
  <c r="AC221" i="22"/>
  <c r="AD221" i="22"/>
  <c r="AI221" i="22" s="1"/>
  <c r="AK221" i="22"/>
  <c r="AL221" i="22"/>
  <c r="AN221" i="22"/>
  <c r="AO221" i="22"/>
  <c r="AT221" i="22" s="1"/>
  <c r="AV221" i="22"/>
  <c r="AW221" i="22"/>
  <c r="AY221" i="22"/>
  <c r="AZ221" i="22"/>
  <c r="BE221" i="22" s="1"/>
  <c r="H222" i="22"/>
  <c r="I222" i="22"/>
  <c r="J222" i="22"/>
  <c r="K222" i="22"/>
  <c r="O222" i="22"/>
  <c r="P222" i="22"/>
  <c r="R222" i="22"/>
  <c r="S222" i="22"/>
  <c r="X222" i="22" s="1"/>
  <c r="Z222" i="22"/>
  <c r="AA222" i="22"/>
  <c r="AC222" i="22"/>
  <c r="AD222" i="22"/>
  <c r="AI222" i="22" s="1"/>
  <c r="AK222" i="22"/>
  <c r="AL222" i="22"/>
  <c r="AN222" i="22"/>
  <c r="AO222" i="22"/>
  <c r="AT222" i="22" s="1"/>
  <c r="AV222" i="22"/>
  <c r="AW222" i="22"/>
  <c r="AY222" i="22"/>
  <c r="AZ222" i="22"/>
  <c r="BE222" i="22" s="1"/>
  <c r="H223" i="22"/>
  <c r="I223" i="22"/>
  <c r="J223" i="22"/>
  <c r="K223" i="22"/>
  <c r="O223" i="22"/>
  <c r="P223" i="22"/>
  <c r="R223" i="22"/>
  <c r="S223" i="22"/>
  <c r="X223" i="22" s="1"/>
  <c r="Z223" i="22"/>
  <c r="AA223" i="22"/>
  <c r="AC223" i="22"/>
  <c r="AD223" i="22"/>
  <c r="AI223" i="22" s="1"/>
  <c r="AK223" i="22"/>
  <c r="AL223" i="22"/>
  <c r="AN223" i="22"/>
  <c r="AO223" i="22"/>
  <c r="AT223" i="22" s="1"/>
  <c r="AV223" i="22"/>
  <c r="AW223" i="22"/>
  <c r="AY223" i="22"/>
  <c r="AZ223" i="22"/>
  <c r="BE223" i="22" s="1"/>
  <c r="H224" i="22"/>
  <c r="I224" i="22"/>
  <c r="J224" i="22"/>
  <c r="K224" i="22"/>
  <c r="O224" i="22"/>
  <c r="P224" i="22"/>
  <c r="R224" i="22"/>
  <c r="S224" i="22"/>
  <c r="X224" i="22" s="1"/>
  <c r="Z224" i="22"/>
  <c r="AA224" i="22"/>
  <c r="AC224" i="22"/>
  <c r="AD224" i="22"/>
  <c r="AI224" i="22" s="1"/>
  <c r="AK224" i="22"/>
  <c r="AL224" i="22"/>
  <c r="AN224" i="22"/>
  <c r="AO224" i="22"/>
  <c r="AT224" i="22" s="1"/>
  <c r="AV224" i="22"/>
  <c r="AW224" i="22"/>
  <c r="AY224" i="22"/>
  <c r="AZ224" i="22"/>
  <c r="BE224" i="22" s="1"/>
  <c r="H225" i="22"/>
  <c r="I225" i="22"/>
  <c r="J225" i="22"/>
  <c r="K225" i="22"/>
  <c r="O225" i="22"/>
  <c r="P225" i="22"/>
  <c r="R225" i="22"/>
  <c r="S225" i="22"/>
  <c r="X225" i="22" s="1"/>
  <c r="Z225" i="22"/>
  <c r="AA225" i="22"/>
  <c r="AC225" i="22"/>
  <c r="AD225" i="22"/>
  <c r="AI225" i="22" s="1"/>
  <c r="AK225" i="22"/>
  <c r="AL225" i="22"/>
  <c r="AN225" i="22"/>
  <c r="AO225" i="22"/>
  <c r="AT225" i="22" s="1"/>
  <c r="AV225" i="22"/>
  <c r="AW225" i="22"/>
  <c r="AY225" i="22"/>
  <c r="AZ225" i="22"/>
  <c r="BE225" i="22" s="1"/>
  <c r="H226" i="22"/>
  <c r="I226" i="22"/>
  <c r="J226" i="22"/>
  <c r="K226" i="22"/>
  <c r="O226" i="22"/>
  <c r="P226" i="22"/>
  <c r="R226" i="22"/>
  <c r="S226" i="22"/>
  <c r="X226" i="22" s="1"/>
  <c r="Z226" i="22"/>
  <c r="AA226" i="22"/>
  <c r="AC226" i="22"/>
  <c r="AD226" i="22"/>
  <c r="AI226" i="22" s="1"/>
  <c r="AK226" i="22"/>
  <c r="AL226" i="22"/>
  <c r="AN226" i="22"/>
  <c r="AO226" i="22"/>
  <c r="AT226" i="22" s="1"/>
  <c r="AV226" i="22"/>
  <c r="AW226" i="22"/>
  <c r="AY226" i="22"/>
  <c r="AZ226" i="22"/>
  <c r="BE226" i="22" s="1"/>
  <c r="H227" i="22"/>
  <c r="I227" i="22"/>
  <c r="J227" i="22"/>
  <c r="K227" i="22"/>
  <c r="O227" i="22"/>
  <c r="P227" i="22"/>
  <c r="R227" i="22"/>
  <c r="S227" i="22"/>
  <c r="X227" i="22" s="1"/>
  <c r="Z227" i="22"/>
  <c r="AA227" i="22"/>
  <c r="AC227" i="22"/>
  <c r="AD227" i="22"/>
  <c r="AI227" i="22" s="1"/>
  <c r="AK227" i="22"/>
  <c r="AL227" i="22"/>
  <c r="AN227" i="22"/>
  <c r="AO227" i="22"/>
  <c r="AT227" i="22" s="1"/>
  <c r="AV227" i="22"/>
  <c r="AW227" i="22"/>
  <c r="AY227" i="22"/>
  <c r="AZ227" i="22"/>
  <c r="BE227" i="22" s="1"/>
  <c r="H228" i="22"/>
  <c r="I228" i="22"/>
  <c r="J228" i="22"/>
  <c r="K228" i="22"/>
  <c r="O228" i="22"/>
  <c r="P228" i="22"/>
  <c r="R228" i="22"/>
  <c r="S228" i="22"/>
  <c r="X228" i="22" s="1"/>
  <c r="Z228" i="22"/>
  <c r="AA228" i="22"/>
  <c r="AC228" i="22"/>
  <c r="AD228" i="22"/>
  <c r="AI228" i="22" s="1"/>
  <c r="AK228" i="22"/>
  <c r="AL228" i="22"/>
  <c r="AN228" i="22"/>
  <c r="AO228" i="22"/>
  <c r="AT228" i="22" s="1"/>
  <c r="AV228" i="22"/>
  <c r="AW228" i="22"/>
  <c r="AY228" i="22"/>
  <c r="AZ228" i="22"/>
  <c r="BE228" i="22" s="1"/>
  <c r="H229" i="22"/>
  <c r="I229" i="22"/>
  <c r="J229" i="22"/>
  <c r="K229" i="22"/>
  <c r="O229" i="22"/>
  <c r="P229" i="22"/>
  <c r="R229" i="22"/>
  <c r="S229" i="22"/>
  <c r="X229" i="22" s="1"/>
  <c r="Z229" i="22"/>
  <c r="AA229" i="22"/>
  <c r="AC229" i="22"/>
  <c r="AD229" i="22"/>
  <c r="AI229" i="22" s="1"/>
  <c r="AK229" i="22"/>
  <c r="AL229" i="22"/>
  <c r="AN229" i="22"/>
  <c r="AO229" i="22"/>
  <c r="AT229" i="22" s="1"/>
  <c r="AV229" i="22"/>
  <c r="AW229" i="22"/>
  <c r="AY229" i="22"/>
  <c r="AZ229" i="22"/>
  <c r="BE229" i="22" s="1"/>
  <c r="H230" i="22"/>
  <c r="I230" i="22"/>
  <c r="J230" i="22"/>
  <c r="K230" i="22"/>
  <c r="O230" i="22"/>
  <c r="P230" i="22"/>
  <c r="R230" i="22"/>
  <c r="S230" i="22"/>
  <c r="X230" i="22" s="1"/>
  <c r="Z230" i="22"/>
  <c r="AA230" i="22"/>
  <c r="AC230" i="22"/>
  <c r="AD230" i="22"/>
  <c r="AI230" i="22" s="1"/>
  <c r="AK230" i="22"/>
  <c r="AL230" i="22"/>
  <c r="AN230" i="22"/>
  <c r="AO230" i="22"/>
  <c r="AT230" i="22" s="1"/>
  <c r="AV230" i="22"/>
  <c r="AW230" i="22"/>
  <c r="AY230" i="22"/>
  <c r="AZ230" i="22"/>
  <c r="BE230" i="22" s="1"/>
  <c r="H231" i="22"/>
  <c r="I231" i="22"/>
  <c r="J231" i="22"/>
  <c r="K231" i="22"/>
  <c r="O231" i="22"/>
  <c r="P231" i="22"/>
  <c r="R231" i="22"/>
  <c r="S231" i="22"/>
  <c r="X231" i="22" s="1"/>
  <c r="Z231" i="22"/>
  <c r="AA231" i="22"/>
  <c r="AC231" i="22"/>
  <c r="AD231" i="22"/>
  <c r="AI231" i="22" s="1"/>
  <c r="AK231" i="22"/>
  <c r="AL231" i="22"/>
  <c r="AN231" i="22"/>
  <c r="AO231" i="22"/>
  <c r="AT231" i="22" s="1"/>
  <c r="AV231" i="22"/>
  <c r="AW231" i="22"/>
  <c r="AY231" i="22"/>
  <c r="AZ231" i="22"/>
  <c r="BE231" i="22" s="1"/>
  <c r="H232" i="22"/>
  <c r="I232" i="22"/>
  <c r="J232" i="22"/>
  <c r="K232" i="22"/>
  <c r="O232" i="22"/>
  <c r="P232" i="22"/>
  <c r="R232" i="22"/>
  <c r="S232" i="22"/>
  <c r="X232" i="22" s="1"/>
  <c r="Z232" i="22"/>
  <c r="AA232" i="22"/>
  <c r="AC232" i="22"/>
  <c r="AD232" i="22"/>
  <c r="AI232" i="22" s="1"/>
  <c r="AK232" i="22"/>
  <c r="AL232" i="22"/>
  <c r="AN232" i="22"/>
  <c r="AO232" i="22"/>
  <c r="AT232" i="22" s="1"/>
  <c r="AV232" i="22"/>
  <c r="AW232" i="22"/>
  <c r="AY232" i="22"/>
  <c r="AZ232" i="22"/>
  <c r="BE232" i="22" s="1"/>
  <c r="H233" i="22"/>
  <c r="I233" i="22"/>
  <c r="J233" i="22"/>
  <c r="K233" i="22"/>
  <c r="O233" i="22"/>
  <c r="P233" i="22"/>
  <c r="R233" i="22"/>
  <c r="S233" i="22"/>
  <c r="X233" i="22" s="1"/>
  <c r="Z233" i="22"/>
  <c r="AA233" i="22"/>
  <c r="AC233" i="22"/>
  <c r="AD233" i="22"/>
  <c r="AI233" i="22" s="1"/>
  <c r="AK233" i="22"/>
  <c r="AL233" i="22"/>
  <c r="AN233" i="22"/>
  <c r="AO233" i="22"/>
  <c r="AT233" i="22" s="1"/>
  <c r="AV233" i="22"/>
  <c r="AW233" i="22"/>
  <c r="AY233" i="22"/>
  <c r="AZ233" i="22"/>
  <c r="BE233" i="22" s="1"/>
  <c r="H234" i="22"/>
  <c r="I234" i="22"/>
  <c r="J234" i="22"/>
  <c r="K234" i="22"/>
  <c r="O234" i="22"/>
  <c r="P234" i="22"/>
  <c r="R234" i="22"/>
  <c r="S234" i="22"/>
  <c r="X234" i="22" s="1"/>
  <c r="Z234" i="22"/>
  <c r="AA234" i="22"/>
  <c r="AC234" i="22"/>
  <c r="AD234" i="22"/>
  <c r="AI234" i="22" s="1"/>
  <c r="AK234" i="22"/>
  <c r="AL234" i="22"/>
  <c r="AN234" i="22"/>
  <c r="AO234" i="22"/>
  <c r="AT234" i="22" s="1"/>
  <c r="AV234" i="22"/>
  <c r="AW234" i="22"/>
  <c r="AY234" i="22"/>
  <c r="AZ234" i="22"/>
  <c r="BE234" i="22" s="1"/>
  <c r="H235" i="22"/>
  <c r="I235" i="22"/>
  <c r="J235" i="22"/>
  <c r="K235" i="22"/>
  <c r="O235" i="22"/>
  <c r="P235" i="22"/>
  <c r="R235" i="22"/>
  <c r="S235" i="22"/>
  <c r="X235" i="22" s="1"/>
  <c r="Z235" i="22"/>
  <c r="AA235" i="22"/>
  <c r="AC235" i="22"/>
  <c r="AD235" i="22"/>
  <c r="AI235" i="22" s="1"/>
  <c r="AK235" i="22"/>
  <c r="AL235" i="22"/>
  <c r="AN235" i="22"/>
  <c r="AO235" i="22"/>
  <c r="AT235" i="22" s="1"/>
  <c r="AV235" i="22"/>
  <c r="AW235" i="22"/>
  <c r="AY235" i="22"/>
  <c r="AZ235" i="22"/>
  <c r="BE235" i="22" s="1"/>
  <c r="H236" i="22"/>
  <c r="I236" i="22"/>
  <c r="J236" i="22"/>
  <c r="K236" i="22"/>
  <c r="O236" i="22"/>
  <c r="P236" i="22"/>
  <c r="R236" i="22"/>
  <c r="S236" i="22"/>
  <c r="X236" i="22" s="1"/>
  <c r="Z236" i="22"/>
  <c r="AA236" i="22"/>
  <c r="AC236" i="22"/>
  <c r="AD236" i="22"/>
  <c r="AI236" i="22" s="1"/>
  <c r="AK236" i="22"/>
  <c r="AL236" i="22"/>
  <c r="AN236" i="22"/>
  <c r="AO236" i="22"/>
  <c r="AT236" i="22" s="1"/>
  <c r="AV236" i="22"/>
  <c r="AW236" i="22"/>
  <c r="AY236" i="22"/>
  <c r="AZ236" i="22"/>
  <c r="BE236" i="22" s="1"/>
  <c r="H237" i="22"/>
  <c r="I237" i="22"/>
  <c r="J237" i="22"/>
  <c r="K237" i="22"/>
  <c r="O237" i="22"/>
  <c r="P237" i="22"/>
  <c r="R237" i="22"/>
  <c r="S237" i="22"/>
  <c r="X237" i="22" s="1"/>
  <c r="Z237" i="22"/>
  <c r="AA237" i="22"/>
  <c r="AC237" i="22"/>
  <c r="AD237" i="22"/>
  <c r="AI237" i="22" s="1"/>
  <c r="AK237" i="22"/>
  <c r="AL237" i="22"/>
  <c r="AN237" i="22"/>
  <c r="AO237" i="22"/>
  <c r="AT237" i="22" s="1"/>
  <c r="AV237" i="22"/>
  <c r="AW237" i="22"/>
  <c r="AY237" i="22"/>
  <c r="AZ237" i="22"/>
  <c r="BE237" i="22" s="1"/>
  <c r="H238" i="22"/>
  <c r="I238" i="22"/>
  <c r="J238" i="22"/>
  <c r="K238" i="22"/>
  <c r="O238" i="22"/>
  <c r="P238" i="22"/>
  <c r="R238" i="22"/>
  <c r="S238" i="22"/>
  <c r="X238" i="22" s="1"/>
  <c r="Z238" i="22"/>
  <c r="AA238" i="22"/>
  <c r="AC238" i="22"/>
  <c r="AD238" i="22"/>
  <c r="AI238" i="22" s="1"/>
  <c r="AK238" i="22"/>
  <c r="AL238" i="22"/>
  <c r="AN238" i="22"/>
  <c r="AO238" i="22"/>
  <c r="AT238" i="22" s="1"/>
  <c r="AV238" i="22"/>
  <c r="AW238" i="22"/>
  <c r="AY238" i="22"/>
  <c r="AZ238" i="22"/>
  <c r="BE238" i="22" s="1"/>
  <c r="H239" i="22"/>
  <c r="I239" i="22"/>
  <c r="J239" i="22"/>
  <c r="K239" i="22"/>
  <c r="O239" i="22"/>
  <c r="P239" i="22"/>
  <c r="R239" i="22"/>
  <c r="S239" i="22"/>
  <c r="X239" i="22" s="1"/>
  <c r="Z239" i="22"/>
  <c r="AA239" i="22"/>
  <c r="AC239" i="22"/>
  <c r="AD239" i="22"/>
  <c r="AI239" i="22" s="1"/>
  <c r="AK239" i="22"/>
  <c r="AL239" i="22"/>
  <c r="AN239" i="22"/>
  <c r="AO239" i="22"/>
  <c r="AT239" i="22" s="1"/>
  <c r="AV239" i="22"/>
  <c r="AW239" i="22"/>
  <c r="AY239" i="22"/>
  <c r="AZ239" i="22"/>
  <c r="BE239" i="22" s="1"/>
  <c r="H240" i="22"/>
  <c r="I240" i="22"/>
  <c r="J240" i="22"/>
  <c r="K240" i="22"/>
  <c r="O240" i="22"/>
  <c r="P240" i="22"/>
  <c r="R240" i="22"/>
  <c r="S240" i="22"/>
  <c r="X240" i="22" s="1"/>
  <c r="Z240" i="22"/>
  <c r="AA240" i="22"/>
  <c r="AC240" i="22"/>
  <c r="AD240" i="22"/>
  <c r="AI240" i="22" s="1"/>
  <c r="AK240" i="22"/>
  <c r="AL240" i="22"/>
  <c r="AN240" i="22"/>
  <c r="AO240" i="22"/>
  <c r="AT240" i="22" s="1"/>
  <c r="AV240" i="22"/>
  <c r="AW240" i="22"/>
  <c r="AY240" i="22"/>
  <c r="AZ240" i="22"/>
  <c r="BE240" i="22" s="1"/>
  <c r="H241" i="22"/>
  <c r="I241" i="22"/>
  <c r="J241" i="22"/>
  <c r="K241" i="22"/>
  <c r="O241" i="22"/>
  <c r="P241" i="22"/>
  <c r="Q241" i="22"/>
  <c r="R241" i="22"/>
  <c r="S241" i="22"/>
  <c r="X241" i="22" s="1"/>
  <c r="Z241" i="22"/>
  <c r="AA241" i="22"/>
  <c r="AB241" i="22"/>
  <c r="AC241" i="22"/>
  <c r="AD241" i="22"/>
  <c r="AI241" i="22" s="1"/>
  <c r="AK241" i="22"/>
  <c r="AL241" i="22"/>
  <c r="AN241" i="22"/>
  <c r="AO241" i="22"/>
  <c r="AT241" i="22" s="1"/>
  <c r="AV241" i="22"/>
  <c r="AW241" i="22"/>
  <c r="AY241" i="22"/>
  <c r="AZ241" i="22"/>
  <c r="BE241" i="22" s="1"/>
  <c r="H242" i="22"/>
  <c r="I242" i="22"/>
  <c r="J242" i="22"/>
  <c r="K242" i="22"/>
  <c r="O242" i="22"/>
  <c r="P242" i="22"/>
  <c r="Q242" i="22"/>
  <c r="R242" i="22"/>
  <c r="S242" i="22"/>
  <c r="X242" i="22" s="1"/>
  <c r="Z242" i="22"/>
  <c r="AA242" i="22"/>
  <c r="AB242" i="22"/>
  <c r="AC242" i="22"/>
  <c r="AD242" i="22"/>
  <c r="AI242" i="22" s="1"/>
  <c r="AK242" i="22"/>
  <c r="AL242" i="22"/>
  <c r="AN242" i="22"/>
  <c r="AO242" i="22"/>
  <c r="AT242" i="22" s="1"/>
  <c r="AV242" i="22"/>
  <c r="AW242" i="22"/>
  <c r="AY242" i="22"/>
  <c r="AZ242" i="22"/>
  <c r="BE242" i="22" s="1"/>
  <c r="H243" i="22"/>
  <c r="I243" i="22"/>
  <c r="J243" i="22"/>
  <c r="K243" i="22"/>
  <c r="O243" i="22"/>
  <c r="P243" i="22"/>
  <c r="R243" i="22"/>
  <c r="S243" i="22"/>
  <c r="X243" i="22" s="1"/>
  <c r="Z243" i="22"/>
  <c r="AA243" i="22"/>
  <c r="AC243" i="22"/>
  <c r="AD243" i="22"/>
  <c r="AI243" i="22" s="1"/>
  <c r="AK243" i="22"/>
  <c r="AL243" i="22"/>
  <c r="AN243" i="22"/>
  <c r="AO243" i="22"/>
  <c r="AT243" i="22" s="1"/>
  <c r="AV243" i="22"/>
  <c r="AW243" i="22"/>
  <c r="AY243" i="22"/>
  <c r="AZ243" i="22"/>
  <c r="BE243" i="22" s="1"/>
  <c r="H244" i="22"/>
  <c r="I244" i="22"/>
  <c r="J244" i="22"/>
  <c r="K244" i="22"/>
  <c r="O244" i="22"/>
  <c r="P244" i="22"/>
  <c r="R244" i="22"/>
  <c r="S244" i="22"/>
  <c r="X244" i="22" s="1"/>
  <c r="Z244" i="22"/>
  <c r="AA244" i="22"/>
  <c r="AC244" i="22"/>
  <c r="AD244" i="22"/>
  <c r="AI244" i="22" s="1"/>
  <c r="AK244" i="22"/>
  <c r="AL244" i="22"/>
  <c r="AN244" i="22"/>
  <c r="AO244" i="22"/>
  <c r="AT244" i="22" s="1"/>
  <c r="AV244" i="22"/>
  <c r="AW244" i="22"/>
  <c r="AY244" i="22"/>
  <c r="AZ244" i="22"/>
  <c r="BE244" i="22" s="1"/>
  <c r="H245" i="22"/>
  <c r="I245" i="22"/>
  <c r="J245" i="22"/>
  <c r="K245" i="22"/>
  <c r="O245" i="22"/>
  <c r="P245" i="22"/>
  <c r="R245" i="22"/>
  <c r="S245" i="22"/>
  <c r="X245" i="22" s="1"/>
  <c r="Z245" i="22"/>
  <c r="AA245" i="22"/>
  <c r="AC245" i="22"/>
  <c r="AD245" i="22"/>
  <c r="AI245" i="22" s="1"/>
  <c r="AK245" i="22"/>
  <c r="AL245" i="22"/>
  <c r="AN245" i="22"/>
  <c r="AO245" i="22"/>
  <c r="AT245" i="22" s="1"/>
  <c r="AV245" i="22"/>
  <c r="AW245" i="22"/>
  <c r="AY245" i="22"/>
  <c r="AZ245" i="22"/>
  <c r="BE245" i="22" s="1"/>
  <c r="H246" i="22"/>
  <c r="I246" i="22"/>
  <c r="J246" i="22"/>
  <c r="K246" i="22"/>
  <c r="O246" i="22"/>
  <c r="P246" i="22"/>
  <c r="R246" i="22"/>
  <c r="S246" i="22"/>
  <c r="X246" i="22" s="1"/>
  <c r="Z246" i="22"/>
  <c r="AA246" i="22"/>
  <c r="AC246" i="22"/>
  <c r="AD246" i="22"/>
  <c r="AI246" i="22" s="1"/>
  <c r="AK246" i="22"/>
  <c r="AL246" i="22"/>
  <c r="AN246" i="22"/>
  <c r="AO246" i="22"/>
  <c r="AT246" i="22" s="1"/>
  <c r="AV246" i="22"/>
  <c r="AW246" i="22"/>
  <c r="AY246" i="22"/>
  <c r="AZ246" i="22"/>
  <c r="BE246" i="22" s="1"/>
  <c r="H247" i="22"/>
  <c r="I247" i="22"/>
  <c r="J247" i="22"/>
  <c r="K247" i="22"/>
  <c r="O247" i="22"/>
  <c r="P247" i="22"/>
  <c r="R247" i="22"/>
  <c r="S247" i="22"/>
  <c r="X247" i="22" s="1"/>
  <c r="Z247" i="22"/>
  <c r="AA247" i="22"/>
  <c r="AC247" i="22"/>
  <c r="AD247" i="22"/>
  <c r="AI247" i="22" s="1"/>
  <c r="AK247" i="22"/>
  <c r="AL247" i="22"/>
  <c r="AN247" i="22"/>
  <c r="AO247" i="22"/>
  <c r="AT247" i="22" s="1"/>
  <c r="AV247" i="22"/>
  <c r="AW247" i="22"/>
  <c r="AY247" i="22"/>
  <c r="AZ247" i="22"/>
  <c r="BE247" i="22" s="1"/>
  <c r="H248" i="22"/>
  <c r="I248" i="22"/>
  <c r="J248" i="22"/>
  <c r="K248" i="22"/>
  <c r="O248" i="22"/>
  <c r="P248" i="22"/>
  <c r="R248" i="22"/>
  <c r="S248" i="22"/>
  <c r="X248" i="22" s="1"/>
  <c r="Z248" i="22"/>
  <c r="AA248" i="22"/>
  <c r="AC248" i="22"/>
  <c r="AD248" i="22"/>
  <c r="AI248" i="22" s="1"/>
  <c r="AK248" i="22"/>
  <c r="AL248" i="22"/>
  <c r="AN248" i="22"/>
  <c r="AO248" i="22"/>
  <c r="AT248" i="22" s="1"/>
  <c r="AV248" i="22"/>
  <c r="AW248" i="22"/>
  <c r="AY248" i="22"/>
  <c r="AZ248" i="22"/>
  <c r="BE248" i="22" s="1"/>
  <c r="H249" i="22"/>
  <c r="I249" i="22"/>
  <c r="J249" i="22"/>
  <c r="K249" i="22"/>
  <c r="O249" i="22"/>
  <c r="P249" i="22"/>
  <c r="R249" i="22"/>
  <c r="S249" i="22"/>
  <c r="X249" i="22" s="1"/>
  <c r="Z249" i="22"/>
  <c r="AA249" i="22"/>
  <c r="AC249" i="22"/>
  <c r="AD249" i="22"/>
  <c r="AI249" i="22" s="1"/>
  <c r="AK249" i="22"/>
  <c r="AL249" i="22"/>
  <c r="AN249" i="22"/>
  <c r="AO249" i="22"/>
  <c r="AT249" i="22" s="1"/>
  <c r="AV249" i="22"/>
  <c r="AW249" i="22"/>
  <c r="AY249" i="22"/>
  <c r="AZ249" i="22"/>
  <c r="BE249" i="22" s="1"/>
  <c r="H250" i="22"/>
  <c r="I250" i="22"/>
  <c r="J250" i="22"/>
  <c r="K250" i="22"/>
  <c r="O250" i="22"/>
  <c r="P250" i="22"/>
  <c r="R250" i="22"/>
  <c r="S250" i="22"/>
  <c r="X250" i="22" s="1"/>
  <c r="Z250" i="22"/>
  <c r="AA250" i="22"/>
  <c r="AC250" i="22"/>
  <c r="AD250" i="22"/>
  <c r="AI250" i="22" s="1"/>
  <c r="AK250" i="22"/>
  <c r="AL250" i="22"/>
  <c r="AN250" i="22"/>
  <c r="AO250" i="22"/>
  <c r="AT250" i="22" s="1"/>
  <c r="AV250" i="22"/>
  <c r="AW250" i="22"/>
  <c r="AY250" i="22"/>
  <c r="AZ250" i="22"/>
  <c r="BE250" i="22" s="1"/>
  <c r="H251" i="22"/>
  <c r="I251" i="22"/>
  <c r="J251" i="22"/>
  <c r="K251" i="22"/>
  <c r="O251" i="22"/>
  <c r="P251" i="22"/>
  <c r="R251" i="22"/>
  <c r="S251" i="22"/>
  <c r="X251" i="22" s="1"/>
  <c r="Z251" i="22"/>
  <c r="AA251" i="22"/>
  <c r="AC251" i="22"/>
  <c r="AD251" i="22"/>
  <c r="AI251" i="22" s="1"/>
  <c r="AK251" i="22"/>
  <c r="AL251" i="22"/>
  <c r="AN251" i="22"/>
  <c r="AO251" i="22"/>
  <c r="AT251" i="22" s="1"/>
  <c r="AV251" i="22"/>
  <c r="AW251" i="22"/>
  <c r="AY251" i="22"/>
  <c r="AZ251" i="22"/>
  <c r="BE251" i="22" s="1"/>
  <c r="H252" i="22"/>
  <c r="I252" i="22"/>
  <c r="J252" i="22"/>
  <c r="K252" i="22"/>
  <c r="O252" i="22"/>
  <c r="P252" i="22"/>
  <c r="R252" i="22"/>
  <c r="S252" i="22"/>
  <c r="X252" i="22" s="1"/>
  <c r="Z252" i="22"/>
  <c r="AA252" i="22"/>
  <c r="AC252" i="22"/>
  <c r="AD252" i="22"/>
  <c r="AI252" i="22" s="1"/>
  <c r="AK252" i="22"/>
  <c r="AL252" i="22"/>
  <c r="AN252" i="22"/>
  <c r="AO252" i="22"/>
  <c r="AT252" i="22" s="1"/>
  <c r="AV252" i="22"/>
  <c r="AW252" i="22"/>
  <c r="AY252" i="22"/>
  <c r="AZ252" i="22"/>
  <c r="BE252" i="22" s="1"/>
  <c r="H172" i="22"/>
  <c r="I172" i="22"/>
  <c r="J172" i="22"/>
  <c r="K172" i="22"/>
  <c r="O172" i="22"/>
  <c r="P172" i="22"/>
  <c r="R172" i="22"/>
  <c r="S172" i="22"/>
  <c r="X172" i="22" s="1"/>
  <c r="Z172" i="22"/>
  <c r="AA172" i="22"/>
  <c r="AC172" i="22"/>
  <c r="AD172" i="22"/>
  <c r="AI172" i="22" s="1"/>
  <c r="AK172" i="22"/>
  <c r="AL172" i="22"/>
  <c r="AN172" i="22"/>
  <c r="AO172" i="22"/>
  <c r="AT172" i="22" s="1"/>
  <c r="AV172" i="22"/>
  <c r="AW172" i="22"/>
  <c r="AY172" i="22"/>
  <c r="AZ172" i="22"/>
  <c r="BE172" i="22" s="1"/>
  <c r="F173" i="22"/>
  <c r="H173" i="22"/>
  <c r="I173" i="22"/>
  <c r="J173" i="22"/>
  <c r="K173" i="22"/>
  <c r="O173" i="22"/>
  <c r="P173" i="22"/>
  <c r="R173" i="22"/>
  <c r="S173" i="22"/>
  <c r="X173" i="22" s="1"/>
  <c r="Z173" i="22"/>
  <c r="AA173" i="22"/>
  <c r="AC173" i="22"/>
  <c r="AD173" i="22"/>
  <c r="AI173" i="22" s="1"/>
  <c r="AK173" i="22"/>
  <c r="AL173" i="22"/>
  <c r="AN173" i="22"/>
  <c r="AO173" i="22"/>
  <c r="AT173" i="22" s="1"/>
  <c r="AV173" i="22"/>
  <c r="AW173" i="22"/>
  <c r="AY173" i="22"/>
  <c r="AZ173" i="22"/>
  <c r="BE173" i="22" s="1"/>
  <c r="H174" i="22"/>
  <c r="I174" i="22"/>
  <c r="J174" i="22"/>
  <c r="K174" i="22"/>
  <c r="O174" i="22"/>
  <c r="P174" i="22"/>
  <c r="R174" i="22"/>
  <c r="S174" i="22"/>
  <c r="X174" i="22" s="1"/>
  <c r="Z174" i="22"/>
  <c r="AA174" i="22"/>
  <c r="AC174" i="22"/>
  <c r="AD174" i="22"/>
  <c r="AI174" i="22" s="1"/>
  <c r="AK174" i="22"/>
  <c r="AL174" i="22"/>
  <c r="AN174" i="22"/>
  <c r="AO174" i="22"/>
  <c r="AT174" i="22" s="1"/>
  <c r="AV174" i="22"/>
  <c r="AW174" i="22"/>
  <c r="AY174" i="22"/>
  <c r="AZ174" i="22"/>
  <c r="BE174" i="22" s="1"/>
  <c r="F175" i="22"/>
  <c r="H175" i="22"/>
  <c r="I175" i="22"/>
  <c r="J175" i="22"/>
  <c r="K175" i="22"/>
  <c r="O175" i="22"/>
  <c r="P175" i="22"/>
  <c r="R175" i="22"/>
  <c r="S175" i="22"/>
  <c r="X175" i="22" s="1"/>
  <c r="Z175" i="22"/>
  <c r="AA175" i="22"/>
  <c r="AC175" i="22"/>
  <c r="AD175" i="22"/>
  <c r="AI175" i="22" s="1"/>
  <c r="AK175" i="22"/>
  <c r="AL175" i="22"/>
  <c r="AN175" i="22"/>
  <c r="AO175" i="22"/>
  <c r="AT175" i="22" s="1"/>
  <c r="AV175" i="22"/>
  <c r="AW175" i="22"/>
  <c r="AY175" i="22"/>
  <c r="AZ175" i="22"/>
  <c r="BE175" i="22" s="1"/>
  <c r="H176" i="22"/>
  <c r="I176" i="22"/>
  <c r="J176" i="22"/>
  <c r="K176" i="22"/>
  <c r="O176" i="22"/>
  <c r="P176" i="22"/>
  <c r="R176" i="22"/>
  <c r="S176" i="22"/>
  <c r="X176" i="22" s="1"/>
  <c r="Z176" i="22"/>
  <c r="AA176" i="22"/>
  <c r="AC176" i="22"/>
  <c r="AD176" i="22"/>
  <c r="AI176" i="22" s="1"/>
  <c r="AK176" i="22"/>
  <c r="AL176" i="22"/>
  <c r="AN176" i="22"/>
  <c r="AO176" i="22"/>
  <c r="AT176" i="22" s="1"/>
  <c r="AV176" i="22"/>
  <c r="AW176" i="22"/>
  <c r="AY176" i="22"/>
  <c r="AZ176" i="22"/>
  <c r="BE176" i="22" s="1"/>
  <c r="H177" i="22"/>
  <c r="I177" i="22"/>
  <c r="J177" i="22"/>
  <c r="K177" i="22"/>
  <c r="O177" i="22"/>
  <c r="P177" i="22"/>
  <c r="R177" i="22"/>
  <c r="S177" i="22"/>
  <c r="X177" i="22" s="1"/>
  <c r="Z177" i="22"/>
  <c r="AA177" i="22"/>
  <c r="AC177" i="22"/>
  <c r="AD177" i="22"/>
  <c r="AI177" i="22" s="1"/>
  <c r="AK177" i="22"/>
  <c r="AL177" i="22"/>
  <c r="AN177" i="22"/>
  <c r="AO177" i="22"/>
  <c r="AT177" i="22" s="1"/>
  <c r="AV177" i="22"/>
  <c r="AW177" i="22"/>
  <c r="AY177" i="22"/>
  <c r="AZ177" i="22"/>
  <c r="BE177" i="22" s="1"/>
  <c r="H178" i="22"/>
  <c r="I178" i="22"/>
  <c r="J178" i="22"/>
  <c r="K178" i="22"/>
  <c r="O178" i="22"/>
  <c r="P178" i="22"/>
  <c r="R178" i="22"/>
  <c r="S178" i="22"/>
  <c r="X178" i="22" s="1"/>
  <c r="Z178" i="22"/>
  <c r="AA178" i="22"/>
  <c r="AC178" i="22"/>
  <c r="AD178" i="22"/>
  <c r="AI178" i="22" s="1"/>
  <c r="AK178" i="22"/>
  <c r="AL178" i="22"/>
  <c r="AN178" i="22"/>
  <c r="AO178" i="22"/>
  <c r="AT178" i="22" s="1"/>
  <c r="AV178" i="22"/>
  <c r="AW178" i="22"/>
  <c r="AY178" i="22"/>
  <c r="AZ178" i="22"/>
  <c r="BE178" i="22" s="1"/>
  <c r="H179" i="22"/>
  <c r="I179" i="22"/>
  <c r="J179" i="22"/>
  <c r="K179" i="22"/>
  <c r="O179" i="22"/>
  <c r="P179" i="22"/>
  <c r="R179" i="22"/>
  <c r="S179" i="22"/>
  <c r="X179" i="22" s="1"/>
  <c r="Z179" i="22"/>
  <c r="AA179" i="22"/>
  <c r="AC179" i="22"/>
  <c r="AD179" i="22"/>
  <c r="AI179" i="22" s="1"/>
  <c r="AK179" i="22"/>
  <c r="AL179" i="22"/>
  <c r="AN179" i="22"/>
  <c r="AO179" i="22"/>
  <c r="AT179" i="22" s="1"/>
  <c r="AV179" i="22"/>
  <c r="AW179" i="22"/>
  <c r="AY179" i="22"/>
  <c r="AZ179" i="22"/>
  <c r="BE179" i="22" s="1"/>
  <c r="H180" i="22"/>
  <c r="I180" i="22"/>
  <c r="J180" i="22"/>
  <c r="K180" i="22"/>
  <c r="O180" i="22"/>
  <c r="P180" i="22"/>
  <c r="R180" i="22"/>
  <c r="S180" i="22"/>
  <c r="X180" i="22" s="1"/>
  <c r="Z180" i="22"/>
  <c r="AA180" i="22"/>
  <c r="AC180" i="22"/>
  <c r="AD180" i="22"/>
  <c r="AI180" i="22" s="1"/>
  <c r="AK180" i="22"/>
  <c r="AL180" i="22"/>
  <c r="AN180" i="22"/>
  <c r="AO180" i="22"/>
  <c r="AT180" i="22" s="1"/>
  <c r="AV180" i="22"/>
  <c r="AW180" i="22"/>
  <c r="AY180" i="22"/>
  <c r="AZ180" i="22"/>
  <c r="BE180" i="22" s="1"/>
  <c r="H181" i="22"/>
  <c r="I181" i="22"/>
  <c r="J181" i="22"/>
  <c r="K181" i="22"/>
  <c r="O181" i="22"/>
  <c r="P181" i="22"/>
  <c r="R181" i="22"/>
  <c r="S181" i="22"/>
  <c r="X181" i="22" s="1"/>
  <c r="Z181" i="22"/>
  <c r="AA181" i="22"/>
  <c r="AC181" i="22"/>
  <c r="AD181" i="22"/>
  <c r="AI181" i="22" s="1"/>
  <c r="AK181" i="22"/>
  <c r="AL181" i="22"/>
  <c r="AN181" i="22"/>
  <c r="AO181" i="22"/>
  <c r="AT181" i="22" s="1"/>
  <c r="AV181" i="22"/>
  <c r="AW181" i="22"/>
  <c r="AY181" i="22"/>
  <c r="AZ181" i="22"/>
  <c r="BE181" i="22" s="1"/>
  <c r="H182" i="22"/>
  <c r="I182" i="22"/>
  <c r="J182" i="22"/>
  <c r="K182" i="22"/>
  <c r="O182" i="22"/>
  <c r="P182" i="22"/>
  <c r="R182" i="22"/>
  <c r="S182" i="22"/>
  <c r="X182" i="22" s="1"/>
  <c r="Z182" i="22"/>
  <c r="AA182" i="22"/>
  <c r="AC182" i="22"/>
  <c r="AD182" i="22"/>
  <c r="AI182" i="22" s="1"/>
  <c r="AK182" i="22"/>
  <c r="AL182" i="22"/>
  <c r="AN182" i="22"/>
  <c r="AO182" i="22"/>
  <c r="AT182" i="22" s="1"/>
  <c r="AV182" i="22"/>
  <c r="AW182" i="22"/>
  <c r="AY182" i="22"/>
  <c r="AZ182" i="22"/>
  <c r="BE182" i="22" s="1"/>
  <c r="H183" i="22"/>
  <c r="I183" i="22"/>
  <c r="J183" i="22"/>
  <c r="K183" i="22"/>
  <c r="O183" i="22"/>
  <c r="P183" i="22"/>
  <c r="R183" i="22"/>
  <c r="S183" i="22"/>
  <c r="X183" i="22" s="1"/>
  <c r="Z183" i="22"/>
  <c r="AA183" i="22"/>
  <c r="AC183" i="22"/>
  <c r="AD183" i="22"/>
  <c r="AI183" i="22" s="1"/>
  <c r="AK183" i="22"/>
  <c r="AL183" i="22"/>
  <c r="AN183" i="22"/>
  <c r="AO183" i="22"/>
  <c r="AT183" i="22" s="1"/>
  <c r="AV183" i="22"/>
  <c r="AW183" i="22"/>
  <c r="AY183" i="22"/>
  <c r="AZ183" i="22"/>
  <c r="BE183" i="22" s="1"/>
  <c r="H184" i="22"/>
  <c r="I184" i="22"/>
  <c r="J184" i="22"/>
  <c r="K184" i="22"/>
  <c r="O184" i="22"/>
  <c r="P184" i="22"/>
  <c r="R184" i="22"/>
  <c r="S184" i="22"/>
  <c r="X184" i="22" s="1"/>
  <c r="Z184" i="22"/>
  <c r="AA184" i="22"/>
  <c r="AC184" i="22"/>
  <c r="AD184" i="22"/>
  <c r="AI184" i="22" s="1"/>
  <c r="AK184" i="22"/>
  <c r="AL184" i="22"/>
  <c r="AN184" i="22"/>
  <c r="AO184" i="22"/>
  <c r="AT184" i="22" s="1"/>
  <c r="AV184" i="22"/>
  <c r="AW184" i="22"/>
  <c r="AY184" i="22"/>
  <c r="AZ184" i="22"/>
  <c r="BE184" i="22" s="1"/>
  <c r="H185" i="22"/>
  <c r="I185" i="22"/>
  <c r="J185" i="22"/>
  <c r="K185" i="22"/>
  <c r="O185" i="22"/>
  <c r="P185" i="22"/>
  <c r="R185" i="22"/>
  <c r="S185" i="22"/>
  <c r="X185" i="22" s="1"/>
  <c r="Z185" i="22"/>
  <c r="AA185" i="22"/>
  <c r="AC185" i="22"/>
  <c r="AD185" i="22"/>
  <c r="AI185" i="22" s="1"/>
  <c r="AK185" i="22"/>
  <c r="AL185" i="22"/>
  <c r="AN185" i="22"/>
  <c r="AO185" i="22"/>
  <c r="AT185" i="22" s="1"/>
  <c r="AV185" i="22"/>
  <c r="AW185" i="22"/>
  <c r="AY185" i="22"/>
  <c r="AZ185" i="22"/>
  <c r="BE185" i="22" s="1"/>
  <c r="H186" i="22"/>
  <c r="I186" i="22"/>
  <c r="J186" i="22"/>
  <c r="K186" i="22"/>
  <c r="O186" i="22"/>
  <c r="P186" i="22"/>
  <c r="R186" i="22"/>
  <c r="S186" i="22"/>
  <c r="X186" i="22" s="1"/>
  <c r="Z186" i="22"/>
  <c r="AA186" i="22"/>
  <c r="AC186" i="22"/>
  <c r="AD186" i="22"/>
  <c r="AI186" i="22" s="1"/>
  <c r="AK186" i="22"/>
  <c r="AL186" i="22"/>
  <c r="AN186" i="22"/>
  <c r="AO186" i="22"/>
  <c r="AT186" i="22" s="1"/>
  <c r="AV186" i="22"/>
  <c r="AW186" i="22"/>
  <c r="AY186" i="22"/>
  <c r="AZ186" i="22"/>
  <c r="BE186" i="22" s="1"/>
  <c r="H187" i="22"/>
  <c r="I187" i="22"/>
  <c r="J187" i="22"/>
  <c r="K187" i="22"/>
  <c r="O187" i="22"/>
  <c r="P187" i="22"/>
  <c r="R187" i="22"/>
  <c r="S187" i="22"/>
  <c r="X187" i="22" s="1"/>
  <c r="Z187" i="22"/>
  <c r="AA187" i="22"/>
  <c r="AC187" i="22"/>
  <c r="AD187" i="22"/>
  <c r="AI187" i="22" s="1"/>
  <c r="AK187" i="22"/>
  <c r="AL187" i="22"/>
  <c r="AN187" i="22"/>
  <c r="AO187" i="22"/>
  <c r="AT187" i="22" s="1"/>
  <c r="AV187" i="22"/>
  <c r="AW187" i="22"/>
  <c r="AY187" i="22"/>
  <c r="AZ187" i="22"/>
  <c r="BE187" i="22" s="1"/>
  <c r="H188" i="22"/>
  <c r="I188" i="22"/>
  <c r="J188" i="22"/>
  <c r="K188" i="22"/>
  <c r="O188" i="22"/>
  <c r="P188" i="22"/>
  <c r="R188" i="22"/>
  <c r="S188" i="22"/>
  <c r="X188" i="22" s="1"/>
  <c r="Z188" i="22"/>
  <c r="AA188" i="22"/>
  <c r="AC188" i="22"/>
  <c r="AD188" i="22"/>
  <c r="AI188" i="22" s="1"/>
  <c r="AK188" i="22"/>
  <c r="AL188" i="22"/>
  <c r="AN188" i="22"/>
  <c r="AO188" i="22"/>
  <c r="AT188" i="22" s="1"/>
  <c r="AV188" i="22"/>
  <c r="AW188" i="22"/>
  <c r="AY188" i="22"/>
  <c r="AZ188" i="22"/>
  <c r="BE188" i="22" s="1"/>
  <c r="H189" i="22"/>
  <c r="I189" i="22"/>
  <c r="J189" i="22"/>
  <c r="K189" i="22"/>
  <c r="O189" i="22"/>
  <c r="P189" i="22"/>
  <c r="R189" i="22"/>
  <c r="S189" i="22"/>
  <c r="X189" i="22" s="1"/>
  <c r="Z189" i="22"/>
  <c r="AA189" i="22"/>
  <c r="AC189" i="22"/>
  <c r="AD189" i="22"/>
  <c r="AI189" i="22" s="1"/>
  <c r="AK189" i="22"/>
  <c r="AL189" i="22"/>
  <c r="AN189" i="22"/>
  <c r="AO189" i="22"/>
  <c r="AT189" i="22" s="1"/>
  <c r="AV189" i="22"/>
  <c r="AW189" i="22"/>
  <c r="AY189" i="22"/>
  <c r="AZ189" i="22"/>
  <c r="BE189" i="22" s="1"/>
  <c r="H190" i="22"/>
  <c r="I190" i="22"/>
  <c r="J190" i="22"/>
  <c r="K190" i="22"/>
  <c r="O190" i="22"/>
  <c r="P190" i="22"/>
  <c r="R190" i="22"/>
  <c r="S190" i="22"/>
  <c r="X190" i="22" s="1"/>
  <c r="Z190" i="22"/>
  <c r="AA190" i="22"/>
  <c r="AC190" i="22"/>
  <c r="AD190" i="22"/>
  <c r="AI190" i="22" s="1"/>
  <c r="AK190" i="22"/>
  <c r="AL190" i="22"/>
  <c r="AN190" i="22"/>
  <c r="AO190" i="22"/>
  <c r="AT190" i="22" s="1"/>
  <c r="AV190" i="22"/>
  <c r="AW190" i="22"/>
  <c r="AY190" i="22"/>
  <c r="AZ190" i="22"/>
  <c r="BE190" i="22" s="1"/>
  <c r="H191" i="22"/>
  <c r="I191" i="22"/>
  <c r="J191" i="22"/>
  <c r="K191" i="22"/>
  <c r="O191" i="22"/>
  <c r="P191" i="22"/>
  <c r="R191" i="22"/>
  <c r="S191" i="22"/>
  <c r="X191" i="22" s="1"/>
  <c r="Z191" i="22"/>
  <c r="AA191" i="22"/>
  <c r="AC191" i="22"/>
  <c r="AD191" i="22"/>
  <c r="AI191" i="22" s="1"/>
  <c r="AK191" i="22"/>
  <c r="AL191" i="22"/>
  <c r="AN191" i="22"/>
  <c r="AO191" i="22"/>
  <c r="AT191" i="22" s="1"/>
  <c r="AV191" i="22"/>
  <c r="AW191" i="22"/>
  <c r="AY191" i="22"/>
  <c r="AZ191" i="22"/>
  <c r="BE191" i="22" s="1"/>
  <c r="H192" i="22"/>
  <c r="I192" i="22"/>
  <c r="J192" i="22"/>
  <c r="K192" i="22"/>
  <c r="O192" i="22"/>
  <c r="P192" i="22"/>
  <c r="R192" i="22"/>
  <c r="S192" i="22"/>
  <c r="X192" i="22" s="1"/>
  <c r="Z192" i="22"/>
  <c r="AA192" i="22"/>
  <c r="AC192" i="22"/>
  <c r="AD192" i="22"/>
  <c r="AI192" i="22" s="1"/>
  <c r="AK192" i="22"/>
  <c r="AL192" i="22"/>
  <c r="AN192" i="22"/>
  <c r="AO192" i="22"/>
  <c r="AT192" i="22" s="1"/>
  <c r="AV192" i="22"/>
  <c r="AW192" i="22"/>
  <c r="AY192" i="22"/>
  <c r="AZ192" i="22"/>
  <c r="BE192" i="22" s="1"/>
  <c r="H193" i="22"/>
  <c r="I193" i="22"/>
  <c r="J193" i="22"/>
  <c r="K193" i="22"/>
  <c r="O193" i="22"/>
  <c r="P193" i="22"/>
  <c r="R193" i="22"/>
  <c r="S193" i="22"/>
  <c r="X193" i="22" s="1"/>
  <c r="Z193" i="22"/>
  <c r="AA193" i="22"/>
  <c r="AC193" i="22"/>
  <c r="AD193" i="22"/>
  <c r="AI193" i="22" s="1"/>
  <c r="AK193" i="22"/>
  <c r="AL193" i="22"/>
  <c r="AN193" i="22"/>
  <c r="AO193" i="22"/>
  <c r="AT193" i="22" s="1"/>
  <c r="AV193" i="22"/>
  <c r="AW193" i="22"/>
  <c r="AY193" i="22"/>
  <c r="AZ193" i="22"/>
  <c r="BE193" i="22" s="1"/>
  <c r="H194" i="22"/>
  <c r="I194" i="22"/>
  <c r="J194" i="22"/>
  <c r="K194" i="22"/>
  <c r="O194" i="22"/>
  <c r="P194" i="22"/>
  <c r="R194" i="22"/>
  <c r="S194" i="22"/>
  <c r="X194" i="22" s="1"/>
  <c r="Z194" i="22"/>
  <c r="AA194" i="22"/>
  <c r="AC194" i="22"/>
  <c r="AD194" i="22"/>
  <c r="AI194" i="22" s="1"/>
  <c r="AK194" i="22"/>
  <c r="AL194" i="22"/>
  <c r="AN194" i="22"/>
  <c r="AO194" i="22"/>
  <c r="AT194" i="22" s="1"/>
  <c r="AV194" i="22"/>
  <c r="AW194" i="22"/>
  <c r="AY194" i="22"/>
  <c r="AZ194" i="22"/>
  <c r="BE194" i="22" s="1"/>
  <c r="H195" i="22"/>
  <c r="I195" i="22"/>
  <c r="J195" i="22"/>
  <c r="K195" i="22"/>
  <c r="O195" i="22"/>
  <c r="P195" i="22"/>
  <c r="R195" i="22"/>
  <c r="S195" i="22"/>
  <c r="X195" i="22" s="1"/>
  <c r="Z195" i="22"/>
  <c r="AA195" i="22"/>
  <c r="AC195" i="22"/>
  <c r="AD195" i="22"/>
  <c r="AI195" i="22" s="1"/>
  <c r="AK195" i="22"/>
  <c r="AL195" i="22"/>
  <c r="AN195" i="22"/>
  <c r="AO195" i="22"/>
  <c r="AT195" i="22" s="1"/>
  <c r="AV195" i="22"/>
  <c r="AW195" i="22"/>
  <c r="AY195" i="22"/>
  <c r="AZ195" i="22"/>
  <c r="BE195" i="22" s="1"/>
  <c r="H196" i="22"/>
  <c r="I196" i="22"/>
  <c r="J196" i="22"/>
  <c r="K196" i="22"/>
  <c r="O196" i="22"/>
  <c r="P196" i="22"/>
  <c r="R196" i="22"/>
  <c r="S196" i="22"/>
  <c r="X196" i="22" s="1"/>
  <c r="Z196" i="22"/>
  <c r="AA196" i="22"/>
  <c r="AC196" i="22"/>
  <c r="AD196" i="22"/>
  <c r="AI196" i="22" s="1"/>
  <c r="AK196" i="22"/>
  <c r="AL196" i="22"/>
  <c r="AN196" i="22"/>
  <c r="AO196" i="22"/>
  <c r="AT196" i="22" s="1"/>
  <c r="AV196" i="22"/>
  <c r="AW196" i="22"/>
  <c r="AY196" i="22"/>
  <c r="AZ196" i="22"/>
  <c r="BE196" i="22" s="1"/>
  <c r="H197" i="22"/>
  <c r="I197" i="22"/>
  <c r="J197" i="22"/>
  <c r="K197" i="22"/>
  <c r="O197" i="22"/>
  <c r="P197" i="22"/>
  <c r="R197" i="22"/>
  <c r="S197" i="22"/>
  <c r="X197" i="22" s="1"/>
  <c r="Z197" i="22"/>
  <c r="AA197" i="22"/>
  <c r="AC197" i="22"/>
  <c r="AD197" i="22"/>
  <c r="AI197" i="22" s="1"/>
  <c r="AK197" i="22"/>
  <c r="AL197" i="22"/>
  <c r="AN197" i="22"/>
  <c r="AO197" i="22"/>
  <c r="AT197" i="22" s="1"/>
  <c r="AV197" i="22"/>
  <c r="AW197" i="22"/>
  <c r="AY197" i="22"/>
  <c r="AZ197" i="22"/>
  <c r="BE197" i="22" s="1"/>
  <c r="H198" i="22"/>
  <c r="I198" i="22"/>
  <c r="J198" i="22"/>
  <c r="K198" i="22"/>
  <c r="O198" i="22"/>
  <c r="P198" i="22"/>
  <c r="R198" i="22"/>
  <c r="S198" i="22"/>
  <c r="X198" i="22" s="1"/>
  <c r="Z198" i="22"/>
  <c r="AA198" i="22"/>
  <c r="AC198" i="22"/>
  <c r="AD198" i="22"/>
  <c r="AI198" i="22" s="1"/>
  <c r="AK198" i="22"/>
  <c r="AL198" i="22"/>
  <c r="AN198" i="22"/>
  <c r="AO198" i="22"/>
  <c r="AT198" i="22" s="1"/>
  <c r="AV198" i="22"/>
  <c r="AW198" i="22"/>
  <c r="AY198" i="22"/>
  <c r="AZ198" i="22"/>
  <c r="BE198" i="22" s="1"/>
  <c r="H199" i="22"/>
  <c r="I199" i="22"/>
  <c r="J199" i="22"/>
  <c r="K199" i="22"/>
  <c r="O199" i="22"/>
  <c r="P199" i="22"/>
  <c r="R199" i="22"/>
  <c r="S199" i="22"/>
  <c r="X199" i="22" s="1"/>
  <c r="Z199" i="22"/>
  <c r="AA199" i="22"/>
  <c r="AC199" i="22"/>
  <c r="AD199" i="22"/>
  <c r="AI199" i="22" s="1"/>
  <c r="AK199" i="22"/>
  <c r="AL199" i="22"/>
  <c r="AN199" i="22"/>
  <c r="AO199" i="22"/>
  <c r="AT199" i="22" s="1"/>
  <c r="AV199" i="22"/>
  <c r="AW199" i="22"/>
  <c r="AY199" i="22"/>
  <c r="AZ199" i="22"/>
  <c r="BE199" i="22" s="1"/>
  <c r="H200" i="22"/>
  <c r="I200" i="22"/>
  <c r="J200" i="22"/>
  <c r="K200" i="22"/>
  <c r="O200" i="22"/>
  <c r="P200" i="22"/>
  <c r="R200" i="22"/>
  <c r="S200" i="22"/>
  <c r="X200" i="22" s="1"/>
  <c r="Z200" i="22"/>
  <c r="AA200" i="22"/>
  <c r="AC200" i="22"/>
  <c r="AD200" i="22"/>
  <c r="AI200" i="22" s="1"/>
  <c r="AK200" i="22"/>
  <c r="AL200" i="22"/>
  <c r="AN200" i="22"/>
  <c r="AO200" i="22"/>
  <c r="AT200" i="22" s="1"/>
  <c r="AV200" i="22"/>
  <c r="AW200" i="22"/>
  <c r="AY200" i="22"/>
  <c r="AZ200" i="22"/>
  <c r="BE200" i="22" s="1"/>
  <c r="H201" i="22"/>
  <c r="I201" i="22"/>
  <c r="J201" i="22"/>
  <c r="K201" i="22"/>
  <c r="O201" i="22"/>
  <c r="P201" i="22"/>
  <c r="R201" i="22"/>
  <c r="S201" i="22"/>
  <c r="X201" i="22" s="1"/>
  <c r="Z201" i="22"/>
  <c r="AA201" i="22"/>
  <c r="AC201" i="22"/>
  <c r="AD201" i="22"/>
  <c r="AI201" i="22" s="1"/>
  <c r="AK201" i="22"/>
  <c r="AL201" i="22"/>
  <c r="AN201" i="22"/>
  <c r="AO201" i="22"/>
  <c r="AT201" i="22" s="1"/>
  <c r="AV201" i="22"/>
  <c r="AW201" i="22"/>
  <c r="AY201" i="22"/>
  <c r="AZ201" i="22"/>
  <c r="BE201" i="22" s="1"/>
  <c r="H202" i="22"/>
  <c r="I202" i="22"/>
  <c r="J202" i="22"/>
  <c r="K202" i="22"/>
  <c r="O202" i="22"/>
  <c r="P202" i="22"/>
  <c r="R202" i="22"/>
  <c r="S202" i="22"/>
  <c r="X202" i="22" s="1"/>
  <c r="Z202" i="22"/>
  <c r="AA202" i="22"/>
  <c r="AC202" i="22"/>
  <c r="AD202" i="22"/>
  <c r="AI202" i="22" s="1"/>
  <c r="AK202" i="22"/>
  <c r="AL202" i="22"/>
  <c r="AN202" i="22"/>
  <c r="AO202" i="22"/>
  <c r="AT202" i="22" s="1"/>
  <c r="AV202" i="22"/>
  <c r="AW202" i="22"/>
  <c r="AY202" i="22"/>
  <c r="AZ202" i="22"/>
  <c r="BE202" i="22" s="1"/>
  <c r="H203" i="22"/>
  <c r="I203" i="22"/>
  <c r="J203" i="22"/>
  <c r="K203" i="22"/>
  <c r="O203" i="22"/>
  <c r="P203" i="22"/>
  <c r="R203" i="22"/>
  <c r="S203" i="22"/>
  <c r="X203" i="22" s="1"/>
  <c r="Z203" i="22"/>
  <c r="AA203" i="22"/>
  <c r="AC203" i="22"/>
  <c r="AD203" i="22"/>
  <c r="AI203" i="22" s="1"/>
  <c r="AK203" i="22"/>
  <c r="AL203" i="22"/>
  <c r="AN203" i="22"/>
  <c r="AO203" i="22"/>
  <c r="AT203" i="22" s="1"/>
  <c r="AV203" i="22"/>
  <c r="AW203" i="22"/>
  <c r="AY203" i="22"/>
  <c r="AZ203" i="22"/>
  <c r="BE203" i="22" s="1"/>
  <c r="H204" i="22"/>
  <c r="I204" i="22"/>
  <c r="J204" i="22"/>
  <c r="K204" i="22"/>
  <c r="O204" i="22"/>
  <c r="P204" i="22"/>
  <c r="R204" i="22"/>
  <c r="S204" i="22"/>
  <c r="X204" i="22" s="1"/>
  <c r="Z204" i="22"/>
  <c r="AA204" i="22"/>
  <c r="AC204" i="22"/>
  <c r="AD204" i="22"/>
  <c r="AI204" i="22" s="1"/>
  <c r="AK204" i="22"/>
  <c r="AL204" i="22"/>
  <c r="AN204" i="22"/>
  <c r="AO204" i="22"/>
  <c r="AT204" i="22" s="1"/>
  <c r="AV204" i="22"/>
  <c r="AW204" i="22"/>
  <c r="AY204" i="22"/>
  <c r="AZ204" i="22"/>
  <c r="BE204" i="22" s="1"/>
  <c r="H205" i="22"/>
  <c r="I205" i="22"/>
  <c r="J205" i="22"/>
  <c r="K205" i="22"/>
  <c r="O205" i="22"/>
  <c r="P205" i="22"/>
  <c r="R205" i="22"/>
  <c r="S205" i="22"/>
  <c r="X205" i="22" s="1"/>
  <c r="Z205" i="22"/>
  <c r="AA205" i="22"/>
  <c r="AC205" i="22"/>
  <c r="AD205" i="22"/>
  <c r="AI205" i="22" s="1"/>
  <c r="AK205" i="22"/>
  <c r="AL205" i="22"/>
  <c r="AN205" i="22"/>
  <c r="AO205" i="22"/>
  <c r="AT205" i="22" s="1"/>
  <c r="AV205" i="22"/>
  <c r="AW205" i="22"/>
  <c r="AY205" i="22"/>
  <c r="AZ205" i="22"/>
  <c r="BE205" i="22" s="1"/>
  <c r="H206" i="22"/>
  <c r="I206" i="22"/>
  <c r="J206" i="22"/>
  <c r="K206" i="22"/>
  <c r="O206" i="22"/>
  <c r="P206" i="22"/>
  <c r="R206" i="22"/>
  <c r="S206" i="22"/>
  <c r="X206" i="22" s="1"/>
  <c r="Z206" i="22"/>
  <c r="AA206" i="22"/>
  <c r="AC206" i="22"/>
  <c r="AD206" i="22"/>
  <c r="AI206" i="22" s="1"/>
  <c r="AK206" i="22"/>
  <c r="AL206" i="22"/>
  <c r="AN206" i="22"/>
  <c r="AO206" i="22"/>
  <c r="AT206" i="22" s="1"/>
  <c r="AV206" i="22"/>
  <c r="AW206" i="22"/>
  <c r="AY206" i="22"/>
  <c r="AZ206" i="22"/>
  <c r="BE206" i="22" s="1"/>
  <c r="H207" i="22"/>
  <c r="I207" i="22"/>
  <c r="J207" i="22"/>
  <c r="K207" i="22"/>
  <c r="O207" i="22"/>
  <c r="P207" i="22"/>
  <c r="R207" i="22"/>
  <c r="S207" i="22"/>
  <c r="X207" i="22" s="1"/>
  <c r="Z207" i="22"/>
  <c r="AA207" i="22"/>
  <c r="AC207" i="22"/>
  <c r="AD207" i="22"/>
  <c r="AI207" i="22" s="1"/>
  <c r="AK207" i="22"/>
  <c r="AL207" i="22"/>
  <c r="AN207" i="22"/>
  <c r="AO207" i="22"/>
  <c r="AT207" i="22" s="1"/>
  <c r="AV207" i="22"/>
  <c r="AW207" i="22"/>
  <c r="AY207" i="22"/>
  <c r="AZ207" i="22"/>
  <c r="BE207" i="22" s="1"/>
  <c r="H208" i="22"/>
  <c r="I208" i="22"/>
  <c r="J208" i="22"/>
  <c r="K208" i="22"/>
  <c r="O208" i="22"/>
  <c r="P208" i="22"/>
  <c r="R208" i="22"/>
  <c r="S208" i="22"/>
  <c r="X208" i="22" s="1"/>
  <c r="Z208" i="22"/>
  <c r="AA208" i="22"/>
  <c r="AC208" i="22"/>
  <c r="AD208" i="22"/>
  <c r="AI208" i="22" s="1"/>
  <c r="AK208" i="22"/>
  <c r="AL208" i="22"/>
  <c r="AN208" i="22"/>
  <c r="AO208" i="22"/>
  <c r="AT208" i="22" s="1"/>
  <c r="AV208" i="22"/>
  <c r="AW208" i="22"/>
  <c r="AY208" i="22"/>
  <c r="AZ208" i="22"/>
  <c r="BE208" i="22" s="1"/>
  <c r="H209" i="22"/>
  <c r="I209" i="22"/>
  <c r="J209" i="22"/>
  <c r="K209" i="22"/>
  <c r="O209" i="22"/>
  <c r="P209" i="22"/>
  <c r="R209" i="22"/>
  <c r="S209" i="22"/>
  <c r="X209" i="22" s="1"/>
  <c r="Z209" i="22"/>
  <c r="AA209" i="22"/>
  <c r="AC209" i="22"/>
  <c r="AD209" i="22"/>
  <c r="AI209" i="22" s="1"/>
  <c r="AK209" i="22"/>
  <c r="AL209" i="22"/>
  <c r="AN209" i="22"/>
  <c r="AO209" i="22"/>
  <c r="AT209" i="22" s="1"/>
  <c r="AV209" i="22"/>
  <c r="AW209" i="22"/>
  <c r="AY209" i="22"/>
  <c r="AZ209" i="22"/>
  <c r="BE209" i="22" s="1"/>
  <c r="H210" i="22"/>
  <c r="I210" i="22"/>
  <c r="J210" i="22"/>
  <c r="K210" i="22"/>
  <c r="O210" i="22"/>
  <c r="P210" i="22"/>
  <c r="R210" i="22"/>
  <c r="S210" i="22"/>
  <c r="X210" i="22" s="1"/>
  <c r="Z210" i="22"/>
  <c r="AA210" i="22"/>
  <c r="AC210" i="22"/>
  <c r="AD210" i="22"/>
  <c r="AI210" i="22" s="1"/>
  <c r="AK210" i="22"/>
  <c r="AL210" i="22"/>
  <c r="AN210" i="22"/>
  <c r="AO210" i="22"/>
  <c r="AT210" i="22" s="1"/>
  <c r="AV210" i="22"/>
  <c r="AW210" i="22"/>
  <c r="AY210" i="22"/>
  <c r="AZ210" i="22"/>
  <c r="BE210" i="22" s="1"/>
  <c r="H211" i="22"/>
  <c r="I211" i="22"/>
  <c r="J211" i="22"/>
  <c r="K211" i="22"/>
  <c r="O211" i="22"/>
  <c r="P211" i="22"/>
  <c r="R211" i="22"/>
  <c r="S211" i="22"/>
  <c r="X211" i="22" s="1"/>
  <c r="Z211" i="22"/>
  <c r="AA211" i="22"/>
  <c r="AC211" i="22"/>
  <c r="AD211" i="22"/>
  <c r="AI211" i="22" s="1"/>
  <c r="AK211" i="22"/>
  <c r="AL211" i="22"/>
  <c r="AN211" i="22"/>
  <c r="AO211" i="22"/>
  <c r="AT211" i="22" s="1"/>
  <c r="AV211" i="22"/>
  <c r="AW211" i="22"/>
  <c r="AY211" i="22"/>
  <c r="AZ211" i="22"/>
  <c r="BE211" i="22" s="1"/>
  <c r="E151" i="22"/>
  <c r="H151" i="22"/>
  <c r="I151" i="22"/>
  <c r="J151" i="22"/>
  <c r="K151" i="22"/>
  <c r="O151" i="22"/>
  <c r="P151" i="22"/>
  <c r="R151" i="22"/>
  <c r="S151" i="22"/>
  <c r="X151" i="22" s="1"/>
  <c r="Z151" i="22"/>
  <c r="AA151" i="22"/>
  <c r="AC151" i="22"/>
  <c r="AD151" i="22"/>
  <c r="AI151" i="22" s="1"/>
  <c r="AK151" i="22"/>
  <c r="AL151" i="22"/>
  <c r="AN151" i="22"/>
  <c r="AO151" i="22"/>
  <c r="AT151" i="22" s="1"/>
  <c r="AV151" i="22"/>
  <c r="AW151" i="22"/>
  <c r="AY151" i="22"/>
  <c r="AZ151" i="22"/>
  <c r="BE151" i="22" s="1"/>
  <c r="E152" i="22"/>
  <c r="F152" i="22"/>
  <c r="H152" i="22"/>
  <c r="I152" i="22"/>
  <c r="J152" i="22"/>
  <c r="K152" i="22"/>
  <c r="O152" i="22"/>
  <c r="P152" i="22"/>
  <c r="R152" i="22"/>
  <c r="S152" i="22"/>
  <c r="X152" i="22" s="1"/>
  <c r="Z152" i="22"/>
  <c r="AA152" i="22"/>
  <c r="AC152" i="22"/>
  <c r="AD152" i="22"/>
  <c r="AI152" i="22" s="1"/>
  <c r="AK152" i="22"/>
  <c r="AL152" i="22"/>
  <c r="AN152" i="22"/>
  <c r="AO152" i="22"/>
  <c r="AT152" i="22" s="1"/>
  <c r="AV152" i="22"/>
  <c r="AW152" i="22"/>
  <c r="AY152" i="22"/>
  <c r="AZ152" i="22"/>
  <c r="BE152" i="22" s="1"/>
  <c r="E153" i="22"/>
  <c r="H153" i="22"/>
  <c r="I153" i="22"/>
  <c r="J153" i="22"/>
  <c r="K153" i="22"/>
  <c r="O153" i="22"/>
  <c r="P153" i="22"/>
  <c r="R153" i="22"/>
  <c r="S153" i="22"/>
  <c r="X153" i="22" s="1"/>
  <c r="Z153" i="22"/>
  <c r="AA153" i="22"/>
  <c r="AC153" i="22"/>
  <c r="AD153" i="22"/>
  <c r="AI153" i="22" s="1"/>
  <c r="AK153" i="22"/>
  <c r="AL153" i="22"/>
  <c r="AN153" i="22"/>
  <c r="AO153" i="22"/>
  <c r="AT153" i="22" s="1"/>
  <c r="AV153" i="22"/>
  <c r="AW153" i="22"/>
  <c r="AY153" i="22"/>
  <c r="AZ153" i="22"/>
  <c r="BE153" i="22" s="1"/>
  <c r="E154" i="22"/>
  <c r="F154" i="22"/>
  <c r="H154" i="22"/>
  <c r="I154" i="22"/>
  <c r="J154" i="22"/>
  <c r="K154" i="22"/>
  <c r="O154" i="22"/>
  <c r="P154" i="22"/>
  <c r="R154" i="22"/>
  <c r="S154" i="22"/>
  <c r="X154" i="22" s="1"/>
  <c r="Z154" i="22"/>
  <c r="AA154" i="22"/>
  <c r="AC154" i="22"/>
  <c r="AD154" i="22"/>
  <c r="AI154" i="22" s="1"/>
  <c r="AK154" i="22"/>
  <c r="AL154" i="22"/>
  <c r="AN154" i="22"/>
  <c r="AO154" i="22"/>
  <c r="AT154" i="22" s="1"/>
  <c r="AV154" i="22"/>
  <c r="AW154" i="22"/>
  <c r="AY154" i="22"/>
  <c r="AZ154" i="22"/>
  <c r="BE154" i="22" s="1"/>
  <c r="E155" i="22"/>
  <c r="H155" i="22"/>
  <c r="I155" i="22"/>
  <c r="J155" i="22"/>
  <c r="K155" i="22"/>
  <c r="O155" i="22"/>
  <c r="P155" i="22"/>
  <c r="R155" i="22"/>
  <c r="S155" i="22"/>
  <c r="X155" i="22" s="1"/>
  <c r="Z155" i="22"/>
  <c r="AA155" i="22"/>
  <c r="AC155" i="22"/>
  <c r="AD155" i="22"/>
  <c r="AI155" i="22" s="1"/>
  <c r="AK155" i="22"/>
  <c r="AL155" i="22"/>
  <c r="AN155" i="22"/>
  <c r="AO155" i="22"/>
  <c r="AT155" i="22" s="1"/>
  <c r="AV155" i="22"/>
  <c r="AW155" i="22"/>
  <c r="AY155" i="22"/>
  <c r="AZ155" i="22"/>
  <c r="BE155" i="22" s="1"/>
  <c r="E156" i="22"/>
  <c r="F156" i="22"/>
  <c r="H156" i="22"/>
  <c r="I156" i="22"/>
  <c r="J156" i="22"/>
  <c r="K156" i="22"/>
  <c r="O156" i="22"/>
  <c r="P156" i="22"/>
  <c r="R156" i="22"/>
  <c r="S156" i="22"/>
  <c r="X156" i="22" s="1"/>
  <c r="Z156" i="22"/>
  <c r="AA156" i="22"/>
  <c r="AC156" i="22"/>
  <c r="AD156" i="22"/>
  <c r="AI156" i="22" s="1"/>
  <c r="AK156" i="22"/>
  <c r="AL156" i="22"/>
  <c r="AN156" i="22"/>
  <c r="AO156" i="22"/>
  <c r="AT156" i="22" s="1"/>
  <c r="AV156" i="22"/>
  <c r="AW156" i="22"/>
  <c r="AY156" i="22"/>
  <c r="AZ156" i="22"/>
  <c r="BE156" i="22" s="1"/>
  <c r="E157" i="22"/>
  <c r="H157" i="22"/>
  <c r="I157" i="22"/>
  <c r="J157" i="22"/>
  <c r="K157" i="22"/>
  <c r="O157" i="22"/>
  <c r="P157" i="22"/>
  <c r="R157" i="22"/>
  <c r="S157" i="22"/>
  <c r="X157" i="22" s="1"/>
  <c r="Z157" i="22"/>
  <c r="AA157" i="22"/>
  <c r="AC157" i="22"/>
  <c r="AD157" i="22"/>
  <c r="AI157" i="22" s="1"/>
  <c r="AK157" i="22"/>
  <c r="AL157" i="22"/>
  <c r="AN157" i="22"/>
  <c r="AO157" i="22"/>
  <c r="AT157" i="22" s="1"/>
  <c r="AV157" i="22"/>
  <c r="AW157" i="22"/>
  <c r="AY157" i="22"/>
  <c r="AZ157" i="22"/>
  <c r="BE157" i="22" s="1"/>
  <c r="E158" i="22"/>
  <c r="F158" i="22"/>
  <c r="H158" i="22"/>
  <c r="I158" i="22"/>
  <c r="J158" i="22"/>
  <c r="K158" i="22"/>
  <c r="O158" i="22"/>
  <c r="P158" i="22"/>
  <c r="R158" i="22"/>
  <c r="S158" i="22"/>
  <c r="X158" i="22" s="1"/>
  <c r="Z158" i="22"/>
  <c r="AA158" i="22"/>
  <c r="AC158" i="22"/>
  <c r="AD158" i="22"/>
  <c r="AI158" i="22" s="1"/>
  <c r="AK158" i="22"/>
  <c r="AL158" i="22"/>
  <c r="AN158" i="22"/>
  <c r="AO158" i="22"/>
  <c r="AT158" i="22" s="1"/>
  <c r="AV158" i="22"/>
  <c r="AW158" i="22"/>
  <c r="AY158" i="22"/>
  <c r="AZ158" i="22"/>
  <c r="BE158" i="22" s="1"/>
  <c r="E159" i="22"/>
  <c r="H159" i="22"/>
  <c r="I159" i="22"/>
  <c r="J159" i="22"/>
  <c r="K159" i="22"/>
  <c r="O159" i="22"/>
  <c r="P159" i="22"/>
  <c r="R159" i="22"/>
  <c r="S159" i="22"/>
  <c r="X159" i="22" s="1"/>
  <c r="Z159" i="22"/>
  <c r="AA159" i="22"/>
  <c r="AC159" i="22"/>
  <c r="AD159" i="22"/>
  <c r="AI159" i="22" s="1"/>
  <c r="AK159" i="22"/>
  <c r="AL159" i="22"/>
  <c r="AN159" i="22"/>
  <c r="AO159" i="22"/>
  <c r="AT159" i="22" s="1"/>
  <c r="AV159" i="22"/>
  <c r="AW159" i="22"/>
  <c r="AY159" i="22"/>
  <c r="AZ159" i="22"/>
  <c r="BE159" i="22" s="1"/>
  <c r="E160" i="22"/>
  <c r="F160" i="22"/>
  <c r="H160" i="22"/>
  <c r="I160" i="22"/>
  <c r="J160" i="22"/>
  <c r="K160" i="22"/>
  <c r="O160" i="22"/>
  <c r="P160" i="22"/>
  <c r="R160" i="22"/>
  <c r="S160" i="22"/>
  <c r="X160" i="22" s="1"/>
  <c r="Z160" i="22"/>
  <c r="AA160" i="22"/>
  <c r="AC160" i="22"/>
  <c r="AD160" i="22"/>
  <c r="AI160" i="22" s="1"/>
  <c r="AK160" i="22"/>
  <c r="AL160" i="22"/>
  <c r="AN160" i="22"/>
  <c r="AO160" i="22"/>
  <c r="AT160" i="22" s="1"/>
  <c r="AV160" i="22"/>
  <c r="AW160" i="22"/>
  <c r="AY160" i="22"/>
  <c r="AZ160" i="22"/>
  <c r="BE160" i="22" s="1"/>
  <c r="E161" i="22"/>
  <c r="H161" i="22"/>
  <c r="I161" i="22"/>
  <c r="J161" i="22"/>
  <c r="K161" i="22"/>
  <c r="O161" i="22"/>
  <c r="P161" i="22"/>
  <c r="R161" i="22"/>
  <c r="S161" i="22"/>
  <c r="X161" i="22" s="1"/>
  <c r="Z161" i="22"/>
  <c r="AA161" i="22"/>
  <c r="AC161" i="22"/>
  <c r="AD161" i="22"/>
  <c r="AI161" i="22" s="1"/>
  <c r="AK161" i="22"/>
  <c r="AL161" i="22"/>
  <c r="AN161" i="22"/>
  <c r="AO161" i="22"/>
  <c r="AT161" i="22" s="1"/>
  <c r="AV161" i="22"/>
  <c r="AW161" i="22"/>
  <c r="AY161" i="22"/>
  <c r="AZ161" i="22"/>
  <c r="BE161" i="22" s="1"/>
  <c r="E162" i="22"/>
  <c r="F162" i="22"/>
  <c r="H162" i="22"/>
  <c r="I162" i="22"/>
  <c r="J162" i="22"/>
  <c r="K162" i="22"/>
  <c r="O162" i="22"/>
  <c r="P162" i="22"/>
  <c r="R162" i="22"/>
  <c r="S162" i="22"/>
  <c r="X162" i="22" s="1"/>
  <c r="Z162" i="22"/>
  <c r="AA162" i="22"/>
  <c r="AC162" i="22"/>
  <c r="AD162" i="22"/>
  <c r="AI162" i="22" s="1"/>
  <c r="AK162" i="22"/>
  <c r="AL162" i="22"/>
  <c r="AN162" i="22"/>
  <c r="AO162" i="22"/>
  <c r="AT162" i="22" s="1"/>
  <c r="AV162" i="22"/>
  <c r="AW162" i="22"/>
  <c r="AY162" i="22"/>
  <c r="AZ162" i="22"/>
  <c r="BE162" i="22" s="1"/>
  <c r="E163" i="22"/>
  <c r="H163" i="22"/>
  <c r="I163" i="22"/>
  <c r="J163" i="22"/>
  <c r="K163" i="22"/>
  <c r="O163" i="22"/>
  <c r="P163" i="22"/>
  <c r="R163" i="22"/>
  <c r="S163" i="22"/>
  <c r="X163" i="22" s="1"/>
  <c r="Z163" i="22"/>
  <c r="AA163" i="22"/>
  <c r="AC163" i="22"/>
  <c r="AD163" i="22"/>
  <c r="AI163" i="22" s="1"/>
  <c r="AK163" i="22"/>
  <c r="AL163" i="22"/>
  <c r="AN163" i="22"/>
  <c r="AO163" i="22"/>
  <c r="AT163" i="22" s="1"/>
  <c r="AV163" i="22"/>
  <c r="AW163" i="22"/>
  <c r="AY163" i="22"/>
  <c r="AZ163" i="22"/>
  <c r="BE163" i="22" s="1"/>
  <c r="E164" i="22"/>
  <c r="F164" i="22"/>
  <c r="H164" i="22"/>
  <c r="I164" i="22"/>
  <c r="J164" i="22"/>
  <c r="K164" i="22"/>
  <c r="O164" i="22"/>
  <c r="P164" i="22"/>
  <c r="R164" i="22"/>
  <c r="S164" i="22"/>
  <c r="X164" i="22" s="1"/>
  <c r="Z164" i="22"/>
  <c r="AA164" i="22"/>
  <c r="AC164" i="22"/>
  <c r="AD164" i="22"/>
  <c r="AI164" i="22" s="1"/>
  <c r="AK164" i="22"/>
  <c r="AL164" i="22"/>
  <c r="AN164" i="22"/>
  <c r="AO164" i="22"/>
  <c r="AT164" i="22" s="1"/>
  <c r="AV164" i="22"/>
  <c r="AW164" i="22"/>
  <c r="AY164" i="22"/>
  <c r="AZ164" i="22"/>
  <c r="BE164" i="22" s="1"/>
  <c r="E165" i="22"/>
  <c r="H165" i="22"/>
  <c r="I165" i="22"/>
  <c r="J165" i="22"/>
  <c r="K165" i="22"/>
  <c r="O165" i="22"/>
  <c r="P165" i="22"/>
  <c r="R165" i="22"/>
  <c r="S165" i="22"/>
  <c r="X165" i="22" s="1"/>
  <c r="Z165" i="22"/>
  <c r="AA165" i="22"/>
  <c r="AC165" i="22"/>
  <c r="AD165" i="22"/>
  <c r="AI165" i="22" s="1"/>
  <c r="AK165" i="22"/>
  <c r="AL165" i="22"/>
  <c r="AN165" i="22"/>
  <c r="AO165" i="22"/>
  <c r="AT165" i="22" s="1"/>
  <c r="AV165" i="22"/>
  <c r="AW165" i="22"/>
  <c r="AY165" i="22"/>
  <c r="AZ165" i="22"/>
  <c r="BE165" i="22" s="1"/>
  <c r="E166" i="22"/>
  <c r="F166" i="22"/>
  <c r="H166" i="22"/>
  <c r="I166" i="22"/>
  <c r="J166" i="22"/>
  <c r="K166" i="22"/>
  <c r="O166" i="22"/>
  <c r="P166" i="22"/>
  <c r="R166" i="22"/>
  <c r="S166" i="22"/>
  <c r="X166" i="22" s="1"/>
  <c r="Z166" i="22"/>
  <c r="AA166" i="22"/>
  <c r="AC166" i="22"/>
  <c r="AD166" i="22"/>
  <c r="AI166" i="22" s="1"/>
  <c r="AK166" i="22"/>
  <c r="AL166" i="22"/>
  <c r="AN166" i="22"/>
  <c r="AO166" i="22"/>
  <c r="AT166" i="22" s="1"/>
  <c r="AV166" i="22"/>
  <c r="AW166" i="22"/>
  <c r="AY166" i="22"/>
  <c r="AZ166" i="22"/>
  <c r="BE166" i="22" s="1"/>
  <c r="E167" i="22"/>
  <c r="H167" i="22"/>
  <c r="I167" i="22"/>
  <c r="J167" i="22"/>
  <c r="K167" i="22"/>
  <c r="O167" i="22"/>
  <c r="P167" i="22"/>
  <c r="R167" i="22"/>
  <c r="S167" i="22"/>
  <c r="X167" i="22" s="1"/>
  <c r="Z167" i="22"/>
  <c r="AA167" i="22"/>
  <c r="AC167" i="22"/>
  <c r="AD167" i="22"/>
  <c r="AI167" i="22" s="1"/>
  <c r="AK167" i="22"/>
  <c r="AL167" i="22"/>
  <c r="AN167" i="22"/>
  <c r="AO167" i="22"/>
  <c r="AT167" i="22" s="1"/>
  <c r="AV167" i="22"/>
  <c r="AW167" i="22"/>
  <c r="AY167" i="22"/>
  <c r="AZ167" i="22"/>
  <c r="BE167" i="22" s="1"/>
  <c r="E168" i="22"/>
  <c r="F168" i="22"/>
  <c r="H168" i="22"/>
  <c r="I168" i="22"/>
  <c r="J168" i="22"/>
  <c r="K168" i="22"/>
  <c r="O168" i="22"/>
  <c r="P168" i="22"/>
  <c r="R168" i="22"/>
  <c r="S168" i="22"/>
  <c r="X168" i="22" s="1"/>
  <c r="Z168" i="22"/>
  <c r="AA168" i="22"/>
  <c r="AC168" i="22"/>
  <c r="AD168" i="22"/>
  <c r="AI168" i="22" s="1"/>
  <c r="AK168" i="22"/>
  <c r="AL168" i="22"/>
  <c r="AN168" i="22"/>
  <c r="AO168" i="22"/>
  <c r="AT168" i="22" s="1"/>
  <c r="AV168" i="22"/>
  <c r="AW168" i="22"/>
  <c r="AY168" i="22"/>
  <c r="AZ168" i="22"/>
  <c r="BE168" i="22" s="1"/>
  <c r="E169" i="22"/>
  <c r="H169" i="22"/>
  <c r="I169" i="22"/>
  <c r="J169" i="22"/>
  <c r="K169" i="22"/>
  <c r="O169" i="22"/>
  <c r="P169" i="22"/>
  <c r="R169" i="22"/>
  <c r="S169" i="22"/>
  <c r="X169" i="22" s="1"/>
  <c r="Z169" i="22"/>
  <c r="AA169" i="22"/>
  <c r="AC169" i="22"/>
  <c r="AD169" i="22"/>
  <c r="AI169" i="22" s="1"/>
  <c r="AK169" i="22"/>
  <c r="AL169" i="22"/>
  <c r="AN169" i="22"/>
  <c r="AO169" i="22"/>
  <c r="AT169" i="22" s="1"/>
  <c r="AV169" i="22"/>
  <c r="AW169" i="22"/>
  <c r="AY169" i="22"/>
  <c r="AZ169" i="22"/>
  <c r="BE169" i="22" s="1"/>
  <c r="E170" i="22"/>
  <c r="F170" i="22"/>
  <c r="H170" i="22"/>
  <c r="I170" i="22"/>
  <c r="J170" i="22"/>
  <c r="K170" i="22"/>
  <c r="O170" i="22"/>
  <c r="P170" i="22"/>
  <c r="R170" i="22"/>
  <c r="S170" i="22"/>
  <c r="X170" i="22" s="1"/>
  <c r="Z170" i="22"/>
  <c r="AA170" i="22"/>
  <c r="AC170" i="22"/>
  <c r="AD170" i="22"/>
  <c r="AI170" i="22" s="1"/>
  <c r="AK170" i="22"/>
  <c r="AL170" i="22"/>
  <c r="AN170" i="22"/>
  <c r="AO170" i="22"/>
  <c r="AT170" i="22" s="1"/>
  <c r="AV170" i="22"/>
  <c r="AW170" i="22"/>
  <c r="AY170" i="22"/>
  <c r="AZ170" i="22"/>
  <c r="BE170" i="22" s="1"/>
  <c r="E110" i="22"/>
  <c r="H110" i="22"/>
  <c r="I110" i="22"/>
  <c r="J110" i="22"/>
  <c r="K110" i="22"/>
  <c r="O110" i="22"/>
  <c r="P110" i="22"/>
  <c r="R110" i="22"/>
  <c r="S110" i="22"/>
  <c r="X110" i="22" s="1"/>
  <c r="Z110" i="22"/>
  <c r="AA110" i="22"/>
  <c r="AC110" i="22"/>
  <c r="AD110" i="22"/>
  <c r="AI110" i="22" s="1"/>
  <c r="AK110" i="22"/>
  <c r="AL110" i="22"/>
  <c r="AN110" i="22"/>
  <c r="AO110" i="22"/>
  <c r="AT110" i="22" s="1"/>
  <c r="AV110" i="22"/>
  <c r="AW110" i="22"/>
  <c r="AY110" i="22"/>
  <c r="AZ110" i="22"/>
  <c r="BE110" i="22" s="1"/>
  <c r="E111" i="22"/>
  <c r="F111" i="22"/>
  <c r="H111" i="22"/>
  <c r="I111" i="22"/>
  <c r="J111" i="22"/>
  <c r="K111" i="22"/>
  <c r="O111" i="22"/>
  <c r="P111" i="22"/>
  <c r="R111" i="22"/>
  <c r="S111" i="22"/>
  <c r="X111" i="22" s="1"/>
  <c r="Z111" i="22"/>
  <c r="AA111" i="22"/>
  <c r="AC111" i="22"/>
  <c r="AD111" i="22"/>
  <c r="AI111" i="22" s="1"/>
  <c r="AK111" i="22"/>
  <c r="AL111" i="22"/>
  <c r="AN111" i="22"/>
  <c r="AO111" i="22"/>
  <c r="AT111" i="22" s="1"/>
  <c r="AV111" i="22"/>
  <c r="AW111" i="22"/>
  <c r="AY111" i="22"/>
  <c r="AZ111" i="22"/>
  <c r="BE111" i="22" s="1"/>
  <c r="E112" i="22"/>
  <c r="H112" i="22"/>
  <c r="I112" i="22"/>
  <c r="J112" i="22"/>
  <c r="K112" i="22"/>
  <c r="O112" i="22"/>
  <c r="P112" i="22"/>
  <c r="R112" i="22"/>
  <c r="S112" i="22"/>
  <c r="X112" i="22" s="1"/>
  <c r="Z112" i="22"/>
  <c r="AA112" i="22"/>
  <c r="AC112" i="22"/>
  <c r="AD112" i="22"/>
  <c r="AI112" i="22" s="1"/>
  <c r="AK112" i="22"/>
  <c r="AL112" i="22"/>
  <c r="AN112" i="22"/>
  <c r="AO112" i="22"/>
  <c r="AT112" i="22" s="1"/>
  <c r="AV112" i="22"/>
  <c r="AW112" i="22"/>
  <c r="AY112" i="22"/>
  <c r="AZ112" i="22"/>
  <c r="BE112" i="22" s="1"/>
  <c r="E113" i="22"/>
  <c r="F113" i="22"/>
  <c r="H113" i="22"/>
  <c r="I113" i="22"/>
  <c r="J113" i="22"/>
  <c r="K113" i="22"/>
  <c r="O113" i="22"/>
  <c r="P113" i="22"/>
  <c r="R113" i="22"/>
  <c r="S113" i="22"/>
  <c r="X113" i="22" s="1"/>
  <c r="Z113" i="22"/>
  <c r="AA113" i="22"/>
  <c r="AC113" i="22"/>
  <c r="AD113" i="22"/>
  <c r="AI113" i="22" s="1"/>
  <c r="AK113" i="22"/>
  <c r="AL113" i="22"/>
  <c r="AN113" i="22"/>
  <c r="AO113" i="22"/>
  <c r="AT113" i="22" s="1"/>
  <c r="AV113" i="22"/>
  <c r="AW113" i="22"/>
  <c r="AY113" i="22"/>
  <c r="AZ113" i="22"/>
  <c r="BE113" i="22" s="1"/>
  <c r="E114" i="22"/>
  <c r="H114" i="22"/>
  <c r="I114" i="22"/>
  <c r="J114" i="22"/>
  <c r="K114" i="22"/>
  <c r="O114" i="22"/>
  <c r="P114" i="22"/>
  <c r="R114" i="22"/>
  <c r="S114" i="22"/>
  <c r="X114" i="22" s="1"/>
  <c r="Z114" i="22"/>
  <c r="AA114" i="22"/>
  <c r="AC114" i="22"/>
  <c r="AD114" i="22"/>
  <c r="AI114" i="22" s="1"/>
  <c r="AK114" i="22"/>
  <c r="AL114" i="22"/>
  <c r="AN114" i="22"/>
  <c r="AO114" i="22"/>
  <c r="AT114" i="22" s="1"/>
  <c r="AV114" i="22"/>
  <c r="AW114" i="22"/>
  <c r="AY114" i="22"/>
  <c r="AZ114" i="22"/>
  <c r="BE114" i="22" s="1"/>
  <c r="E115" i="22"/>
  <c r="F115" i="22"/>
  <c r="H115" i="22"/>
  <c r="I115" i="22"/>
  <c r="J115" i="22"/>
  <c r="K115" i="22"/>
  <c r="O115" i="22"/>
  <c r="P115" i="22"/>
  <c r="R115" i="22"/>
  <c r="S115" i="22"/>
  <c r="X115" i="22" s="1"/>
  <c r="Z115" i="22"/>
  <c r="AA115" i="22"/>
  <c r="AC115" i="22"/>
  <c r="AD115" i="22"/>
  <c r="AI115" i="22" s="1"/>
  <c r="AK115" i="22"/>
  <c r="AL115" i="22"/>
  <c r="AN115" i="22"/>
  <c r="AO115" i="22"/>
  <c r="AT115" i="22" s="1"/>
  <c r="AV115" i="22"/>
  <c r="AW115" i="22"/>
  <c r="AY115" i="22"/>
  <c r="AZ115" i="22"/>
  <c r="BE115" i="22" s="1"/>
  <c r="E116" i="22"/>
  <c r="H116" i="22"/>
  <c r="I116" i="22"/>
  <c r="J116" i="22"/>
  <c r="K116" i="22"/>
  <c r="O116" i="22"/>
  <c r="P116" i="22"/>
  <c r="R116" i="22"/>
  <c r="S116" i="22"/>
  <c r="X116" i="22" s="1"/>
  <c r="Z116" i="22"/>
  <c r="AA116" i="22"/>
  <c r="AC116" i="22"/>
  <c r="AD116" i="22"/>
  <c r="AI116" i="22" s="1"/>
  <c r="AK116" i="22"/>
  <c r="AL116" i="22"/>
  <c r="AN116" i="22"/>
  <c r="AO116" i="22"/>
  <c r="AT116" i="22" s="1"/>
  <c r="AV116" i="22"/>
  <c r="AW116" i="22"/>
  <c r="AY116" i="22"/>
  <c r="AZ116" i="22"/>
  <c r="BE116" i="22" s="1"/>
  <c r="E117" i="22"/>
  <c r="F117" i="22"/>
  <c r="H117" i="22"/>
  <c r="I117" i="22"/>
  <c r="J117" i="22"/>
  <c r="K117" i="22"/>
  <c r="O117" i="22"/>
  <c r="P117" i="22"/>
  <c r="R117" i="22"/>
  <c r="S117" i="22"/>
  <c r="X117" i="22" s="1"/>
  <c r="Z117" i="22"/>
  <c r="AA117" i="22"/>
  <c r="AC117" i="22"/>
  <c r="AD117" i="22"/>
  <c r="AI117" i="22" s="1"/>
  <c r="AK117" i="22"/>
  <c r="AL117" i="22"/>
  <c r="AN117" i="22"/>
  <c r="AO117" i="22"/>
  <c r="AT117" i="22" s="1"/>
  <c r="AV117" i="22"/>
  <c r="AW117" i="22"/>
  <c r="AY117" i="22"/>
  <c r="AZ117" i="22"/>
  <c r="BE117" i="22" s="1"/>
  <c r="E118" i="22"/>
  <c r="H118" i="22"/>
  <c r="I118" i="22"/>
  <c r="J118" i="22"/>
  <c r="K118" i="22"/>
  <c r="O118" i="22"/>
  <c r="P118" i="22"/>
  <c r="R118" i="22"/>
  <c r="S118" i="22"/>
  <c r="X118" i="22" s="1"/>
  <c r="Z118" i="22"/>
  <c r="AA118" i="22"/>
  <c r="AC118" i="22"/>
  <c r="AD118" i="22"/>
  <c r="AI118" i="22" s="1"/>
  <c r="AK118" i="22"/>
  <c r="AL118" i="22"/>
  <c r="AN118" i="22"/>
  <c r="AO118" i="22"/>
  <c r="AT118" i="22" s="1"/>
  <c r="AV118" i="22"/>
  <c r="AW118" i="22"/>
  <c r="AY118" i="22"/>
  <c r="AZ118" i="22"/>
  <c r="BE118" i="22" s="1"/>
  <c r="E119" i="22"/>
  <c r="F119" i="22"/>
  <c r="H119" i="22"/>
  <c r="I119" i="22"/>
  <c r="J119" i="22"/>
  <c r="K119" i="22"/>
  <c r="O119" i="22"/>
  <c r="P119" i="22"/>
  <c r="R119" i="22"/>
  <c r="S119" i="22"/>
  <c r="X119" i="22" s="1"/>
  <c r="Z119" i="22"/>
  <c r="AA119" i="22"/>
  <c r="AC119" i="22"/>
  <c r="AD119" i="22"/>
  <c r="AI119" i="22" s="1"/>
  <c r="AK119" i="22"/>
  <c r="AL119" i="22"/>
  <c r="AN119" i="22"/>
  <c r="AO119" i="22"/>
  <c r="AT119" i="22" s="1"/>
  <c r="AV119" i="22"/>
  <c r="AW119" i="22"/>
  <c r="AY119" i="22"/>
  <c r="AZ119" i="22"/>
  <c r="BE119" i="22" s="1"/>
  <c r="E120" i="22"/>
  <c r="H120" i="22"/>
  <c r="I120" i="22"/>
  <c r="J120" i="22"/>
  <c r="K120" i="22"/>
  <c r="O120" i="22"/>
  <c r="P120" i="22"/>
  <c r="R120" i="22"/>
  <c r="S120" i="22"/>
  <c r="X120" i="22" s="1"/>
  <c r="Z120" i="22"/>
  <c r="AA120" i="22"/>
  <c r="AC120" i="22"/>
  <c r="AD120" i="22"/>
  <c r="AI120" i="22" s="1"/>
  <c r="AK120" i="22"/>
  <c r="AL120" i="22"/>
  <c r="AN120" i="22"/>
  <c r="AO120" i="22"/>
  <c r="AT120" i="22" s="1"/>
  <c r="AV120" i="22"/>
  <c r="AW120" i="22"/>
  <c r="AY120" i="22"/>
  <c r="AZ120" i="22"/>
  <c r="BE120" i="22" s="1"/>
  <c r="E121" i="22"/>
  <c r="F121" i="22"/>
  <c r="H121" i="22"/>
  <c r="I121" i="22"/>
  <c r="J121" i="22"/>
  <c r="K121" i="22"/>
  <c r="O121" i="22"/>
  <c r="P121" i="22"/>
  <c r="R121" i="22"/>
  <c r="S121" i="22"/>
  <c r="X121" i="22" s="1"/>
  <c r="Z121" i="22"/>
  <c r="AA121" i="22"/>
  <c r="AC121" i="22"/>
  <c r="AD121" i="22"/>
  <c r="AI121" i="22" s="1"/>
  <c r="AK121" i="22"/>
  <c r="AL121" i="22"/>
  <c r="AN121" i="22"/>
  <c r="AO121" i="22"/>
  <c r="AT121" i="22" s="1"/>
  <c r="AV121" i="22"/>
  <c r="AW121" i="22"/>
  <c r="AY121" i="22"/>
  <c r="AZ121" i="22"/>
  <c r="BE121" i="22" s="1"/>
  <c r="E122" i="22"/>
  <c r="H122" i="22"/>
  <c r="I122" i="22"/>
  <c r="J122" i="22"/>
  <c r="K122" i="22"/>
  <c r="O122" i="22"/>
  <c r="P122" i="22"/>
  <c r="R122" i="22"/>
  <c r="S122" i="22"/>
  <c r="X122" i="22" s="1"/>
  <c r="Z122" i="22"/>
  <c r="AA122" i="22"/>
  <c r="AC122" i="22"/>
  <c r="AD122" i="22"/>
  <c r="AI122" i="22" s="1"/>
  <c r="AK122" i="22"/>
  <c r="AL122" i="22"/>
  <c r="AN122" i="22"/>
  <c r="AO122" i="22"/>
  <c r="AT122" i="22" s="1"/>
  <c r="AV122" i="22"/>
  <c r="AW122" i="22"/>
  <c r="AY122" i="22"/>
  <c r="AZ122" i="22"/>
  <c r="BE122" i="22" s="1"/>
  <c r="E123" i="22"/>
  <c r="F123" i="22"/>
  <c r="H123" i="22"/>
  <c r="I123" i="22"/>
  <c r="J123" i="22"/>
  <c r="K123" i="22"/>
  <c r="O123" i="22"/>
  <c r="P123" i="22"/>
  <c r="R123" i="22"/>
  <c r="S123" i="22"/>
  <c r="X123" i="22" s="1"/>
  <c r="Z123" i="22"/>
  <c r="AA123" i="22"/>
  <c r="AC123" i="22"/>
  <c r="AD123" i="22"/>
  <c r="AI123" i="22" s="1"/>
  <c r="AK123" i="22"/>
  <c r="AL123" i="22"/>
  <c r="AN123" i="22"/>
  <c r="AO123" i="22"/>
  <c r="AT123" i="22" s="1"/>
  <c r="AV123" i="22"/>
  <c r="AW123" i="22"/>
  <c r="AY123" i="22"/>
  <c r="AZ123" i="22"/>
  <c r="BE123" i="22" s="1"/>
  <c r="E124" i="22"/>
  <c r="H124" i="22"/>
  <c r="I124" i="22"/>
  <c r="J124" i="22"/>
  <c r="K124" i="22"/>
  <c r="O124" i="22"/>
  <c r="P124" i="22"/>
  <c r="R124" i="22"/>
  <c r="S124" i="22"/>
  <c r="X124" i="22" s="1"/>
  <c r="Z124" i="22"/>
  <c r="AA124" i="22"/>
  <c r="AC124" i="22"/>
  <c r="AD124" i="22"/>
  <c r="AI124" i="22" s="1"/>
  <c r="AK124" i="22"/>
  <c r="AL124" i="22"/>
  <c r="AN124" i="22"/>
  <c r="AO124" i="22"/>
  <c r="AT124" i="22" s="1"/>
  <c r="AV124" i="22"/>
  <c r="AW124" i="22"/>
  <c r="AY124" i="22"/>
  <c r="AZ124" i="22"/>
  <c r="BE124" i="22" s="1"/>
  <c r="E125" i="22"/>
  <c r="F125" i="22"/>
  <c r="H125" i="22"/>
  <c r="I125" i="22"/>
  <c r="J125" i="22"/>
  <c r="K125" i="22"/>
  <c r="O125" i="22"/>
  <c r="P125" i="22"/>
  <c r="R125" i="22"/>
  <c r="S125" i="22"/>
  <c r="X125" i="22" s="1"/>
  <c r="Z125" i="22"/>
  <c r="AA125" i="22"/>
  <c r="AC125" i="22"/>
  <c r="AD125" i="22"/>
  <c r="AI125" i="22" s="1"/>
  <c r="AK125" i="22"/>
  <c r="AL125" i="22"/>
  <c r="AN125" i="22"/>
  <c r="AO125" i="22"/>
  <c r="AT125" i="22" s="1"/>
  <c r="AV125" i="22"/>
  <c r="AW125" i="22"/>
  <c r="AY125" i="22"/>
  <c r="AZ125" i="22"/>
  <c r="BE125" i="22" s="1"/>
  <c r="E126" i="22"/>
  <c r="H126" i="22"/>
  <c r="I126" i="22"/>
  <c r="J126" i="22"/>
  <c r="K126" i="22"/>
  <c r="O126" i="22"/>
  <c r="P126" i="22"/>
  <c r="R126" i="22"/>
  <c r="S126" i="22"/>
  <c r="X126" i="22" s="1"/>
  <c r="Z126" i="22"/>
  <c r="AA126" i="22"/>
  <c r="AC126" i="22"/>
  <c r="AD126" i="22"/>
  <c r="AI126" i="22" s="1"/>
  <c r="AK126" i="22"/>
  <c r="AL126" i="22"/>
  <c r="AN126" i="22"/>
  <c r="AO126" i="22"/>
  <c r="AT126" i="22" s="1"/>
  <c r="AV126" i="22"/>
  <c r="AW126" i="22"/>
  <c r="AY126" i="22"/>
  <c r="AZ126" i="22"/>
  <c r="BE126" i="22" s="1"/>
  <c r="E127" i="22"/>
  <c r="F127" i="22"/>
  <c r="H127" i="22"/>
  <c r="I127" i="22"/>
  <c r="J127" i="22"/>
  <c r="K127" i="22"/>
  <c r="O127" i="22"/>
  <c r="P127" i="22"/>
  <c r="R127" i="22"/>
  <c r="S127" i="22"/>
  <c r="X127" i="22" s="1"/>
  <c r="Z127" i="22"/>
  <c r="AA127" i="22"/>
  <c r="AC127" i="22"/>
  <c r="AD127" i="22"/>
  <c r="AI127" i="22" s="1"/>
  <c r="AK127" i="22"/>
  <c r="AL127" i="22"/>
  <c r="AN127" i="22"/>
  <c r="AO127" i="22"/>
  <c r="AT127" i="22" s="1"/>
  <c r="AV127" i="22"/>
  <c r="AW127" i="22"/>
  <c r="AY127" i="22"/>
  <c r="AZ127" i="22"/>
  <c r="BE127" i="22" s="1"/>
  <c r="E128" i="22"/>
  <c r="H128" i="22"/>
  <c r="I128" i="22"/>
  <c r="J128" i="22"/>
  <c r="K128" i="22"/>
  <c r="O128" i="22"/>
  <c r="P128" i="22"/>
  <c r="R128" i="22"/>
  <c r="S128" i="22"/>
  <c r="X128" i="22" s="1"/>
  <c r="Z128" i="22"/>
  <c r="AA128" i="22"/>
  <c r="AC128" i="22"/>
  <c r="AD128" i="22"/>
  <c r="AI128" i="22" s="1"/>
  <c r="AK128" i="22"/>
  <c r="AL128" i="22"/>
  <c r="AN128" i="22"/>
  <c r="AO128" i="22"/>
  <c r="AT128" i="22" s="1"/>
  <c r="AV128" i="22"/>
  <c r="AW128" i="22"/>
  <c r="AY128" i="22"/>
  <c r="AZ128" i="22"/>
  <c r="BE128" i="22" s="1"/>
  <c r="E129" i="22"/>
  <c r="E131" i="28" s="1"/>
  <c r="F129" i="22"/>
  <c r="H129" i="22"/>
  <c r="I129" i="22"/>
  <c r="J129" i="22"/>
  <c r="K129" i="22"/>
  <c r="O129" i="22"/>
  <c r="P129" i="22"/>
  <c r="R129" i="22"/>
  <c r="S129" i="22"/>
  <c r="Z129" i="22"/>
  <c r="AA129" i="22"/>
  <c r="AC129" i="22"/>
  <c r="AD129" i="22"/>
  <c r="AI129" i="22" s="1"/>
  <c r="AK129" i="22"/>
  <c r="AL129" i="22"/>
  <c r="AN129" i="22"/>
  <c r="AO129" i="22"/>
  <c r="AT129" i="22" s="1"/>
  <c r="AV129" i="22"/>
  <c r="AW129" i="22"/>
  <c r="AY129" i="22"/>
  <c r="AZ129" i="22"/>
  <c r="BE129" i="22" s="1"/>
  <c r="E69" i="22"/>
  <c r="E70" i="22"/>
  <c r="F70" i="22"/>
  <c r="E71" i="22"/>
  <c r="E72" i="22"/>
  <c r="F72" i="22"/>
  <c r="E73" i="22"/>
  <c r="E74" i="22"/>
  <c r="F74" i="22"/>
  <c r="E75" i="22"/>
  <c r="E76" i="22"/>
  <c r="F76" i="22"/>
  <c r="E77" i="22"/>
  <c r="E78" i="22"/>
  <c r="F78" i="22"/>
  <c r="E79" i="22"/>
  <c r="E80" i="22"/>
  <c r="F80" i="22"/>
  <c r="E81" i="22"/>
  <c r="E82" i="22"/>
  <c r="F82" i="22"/>
  <c r="E83" i="22"/>
  <c r="E84" i="22"/>
  <c r="F84" i="22"/>
  <c r="E85" i="22"/>
  <c r="E86" i="22"/>
  <c r="F86" i="22"/>
  <c r="E87" i="22"/>
  <c r="E88" i="22"/>
  <c r="F88" i="22"/>
  <c r="E28" i="22"/>
  <c r="E29" i="22"/>
  <c r="F29" i="22"/>
  <c r="E30" i="22"/>
  <c r="E31" i="22"/>
  <c r="F31" i="22"/>
  <c r="E32" i="22"/>
  <c r="E33" i="22"/>
  <c r="F33" i="22"/>
  <c r="E34" i="22"/>
  <c r="E35" i="22"/>
  <c r="F35" i="22"/>
  <c r="E36" i="22"/>
  <c r="E37" i="22"/>
  <c r="F37" i="22"/>
  <c r="E38" i="22"/>
  <c r="E39" i="22"/>
  <c r="F39" i="22"/>
  <c r="E40" i="22"/>
  <c r="E41" i="22"/>
  <c r="F41" i="22"/>
  <c r="E42" i="22"/>
  <c r="E43" i="22"/>
  <c r="F43" i="22"/>
  <c r="E44" i="22"/>
  <c r="E45" i="22"/>
  <c r="F45" i="22"/>
  <c r="E46" i="22"/>
  <c r="E47" i="22"/>
  <c r="F47" i="22"/>
  <c r="F195" i="28"/>
  <c r="F194" i="28"/>
  <c r="F193" i="28"/>
  <c r="F191" i="28"/>
  <c r="F190" i="28"/>
  <c r="F189" i="28"/>
  <c r="F188" i="28"/>
  <c r="F187" i="28"/>
  <c r="F186" i="28"/>
  <c r="M186" i="28"/>
  <c r="F185" i="28"/>
  <c r="F183" i="28"/>
  <c r="F182" i="28"/>
  <c r="F181" i="28"/>
  <c r="F179" i="28"/>
  <c r="F178" i="28"/>
  <c r="F177" i="28"/>
  <c r="E217" i="24" l="1"/>
  <c r="E215" i="43" s="1"/>
  <c r="E215" i="28"/>
  <c r="E175" i="24"/>
  <c r="E173" i="43" s="1"/>
  <c r="E173" i="28"/>
  <c r="E132" i="24"/>
  <c r="E130" i="43" s="1"/>
  <c r="E130" i="28"/>
  <c r="E91" i="24"/>
  <c r="E89" i="43" s="1"/>
  <c r="E89" i="28"/>
  <c r="E133" i="24"/>
  <c r="E131" i="43" s="1"/>
  <c r="AE242" i="22"/>
  <c r="AF242" i="22" s="1"/>
  <c r="AG242" i="22" s="1"/>
  <c r="AE241" i="22"/>
  <c r="AF241" i="22" s="1"/>
  <c r="AG241" i="22" s="1"/>
  <c r="M219" i="22"/>
  <c r="X219" i="22"/>
  <c r="T241" i="22"/>
  <c r="U241" i="22" s="1"/>
  <c r="V241" i="22" s="1"/>
  <c r="X129" i="22"/>
  <c r="L238" i="22"/>
  <c r="T242" i="22"/>
  <c r="U242" i="22" s="1"/>
  <c r="V242" i="22" s="1"/>
  <c r="L240" i="22"/>
  <c r="F47" i="28"/>
  <c r="F47" i="43"/>
  <c r="F39" i="28"/>
  <c r="F39" i="43"/>
  <c r="F31" i="28"/>
  <c r="F31" i="43"/>
  <c r="F85" i="28"/>
  <c r="F85" i="43"/>
  <c r="F77" i="28"/>
  <c r="F77" i="43"/>
  <c r="F131" i="28"/>
  <c r="F131" i="43"/>
  <c r="F123" i="28"/>
  <c r="F123" i="43"/>
  <c r="F115" i="28"/>
  <c r="F115" i="43"/>
  <c r="F169" i="28"/>
  <c r="F169" i="43"/>
  <c r="F161" i="28"/>
  <c r="F161" i="43"/>
  <c r="F46" i="28"/>
  <c r="F46" i="43"/>
  <c r="F38" i="28"/>
  <c r="F38" i="43"/>
  <c r="F30" i="28"/>
  <c r="F30" i="43"/>
  <c r="F84" i="28"/>
  <c r="F84" i="43"/>
  <c r="F76" i="28"/>
  <c r="F76" i="43"/>
  <c r="F130" i="28"/>
  <c r="F130" i="43"/>
  <c r="F122" i="28"/>
  <c r="F122" i="43"/>
  <c r="F114" i="28"/>
  <c r="F114" i="43"/>
  <c r="F168" i="28"/>
  <c r="F168" i="43"/>
  <c r="F160" i="28"/>
  <c r="F160" i="43"/>
  <c r="F45" i="28"/>
  <c r="F45" i="43"/>
  <c r="F37" i="28"/>
  <c r="F37" i="43"/>
  <c r="F29" i="28"/>
  <c r="F29" i="43"/>
  <c r="F83" i="28"/>
  <c r="F83" i="43"/>
  <c r="F75" i="28"/>
  <c r="F75" i="43"/>
  <c r="F129" i="28"/>
  <c r="F129" i="43"/>
  <c r="F121" i="28"/>
  <c r="F121" i="43"/>
  <c r="F113" i="28"/>
  <c r="F113" i="43"/>
  <c r="F167" i="28"/>
  <c r="F167" i="43"/>
  <c r="F159" i="28"/>
  <c r="F159" i="43"/>
  <c r="F44" i="28"/>
  <c r="F44" i="43"/>
  <c r="F36" i="28"/>
  <c r="F36" i="43"/>
  <c r="F28" i="28"/>
  <c r="F28" i="43"/>
  <c r="F82" i="28"/>
  <c r="F82" i="43"/>
  <c r="F74" i="28"/>
  <c r="F74" i="43"/>
  <c r="F128" i="28"/>
  <c r="F128" i="43"/>
  <c r="F120" i="28"/>
  <c r="F120" i="43"/>
  <c r="F112" i="28"/>
  <c r="F112" i="43"/>
  <c r="F166" i="28"/>
  <c r="F166" i="43"/>
  <c r="F158" i="28"/>
  <c r="F158" i="43"/>
  <c r="F43" i="28"/>
  <c r="F43" i="43"/>
  <c r="F35" i="28"/>
  <c r="F35" i="43"/>
  <c r="F89" i="28"/>
  <c r="F89" i="43"/>
  <c r="F81" i="28"/>
  <c r="F81" i="43"/>
  <c r="F73" i="28"/>
  <c r="F73" i="43"/>
  <c r="F127" i="28"/>
  <c r="F127" i="43"/>
  <c r="F119" i="28"/>
  <c r="F119" i="43"/>
  <c r="F173" i="28"/>
  <c r="F173" i="43"/>
  <c r="F165" i="28"/>
  <c r="F165" i="43"/>
  <c r="F157" i="28"/>
  <c r="F157" i="43"/>
  <c r="F42" i="28"/>
  <c r="F42" i="43"/>
  <c r="F34" i="28"/>
  <c r="F34" i="43"/>
  <c r="F88" i="28"/>
  <c r="F88" i="43"/>
  <c r="F80" i="28"/>
  <c r="F80" i="43"/>
  <c r="F72" i="28"/>
  <c r="F72" i="43"/>
  <c r="F126" i="28"/>
  <c r="F126" i="43"/>
  <c r="F118" i="28"/>
  <c r="F118" i="43"/>
  <c r="F172" i="28"/>
  <c r="F172" i="43"/>
  <c r="F164" i="28"/>
  <c r="F164" i="43"/>
  <c r="F156" i="28"/>
  <c r="F156" i="43"/>
  <c r="F41" i="28"/>
  <c r="F41" i="43"/>
  <c r="F33" i="28"/>
  <c r="F33" i="43"/>
  <c r="F87" i="28"/>
  <c r="F87" i="43"/>
  <c r="F79" i="28"/>
  <c r="F79" i="43"/>
  <c r="F71" i="28"/>
  <c r="F71" i="43"/>
  <c r="F125" i="28"/>
  <c r="F125" i="43"/>
  <c r="F117" i="28"/>
  <c r="F117" i="43"/>
  <c r="F171" i="28"/>
  <c r="F171" i="43"/>
  <c r="F163" i="28"/>
  <c r="F163" i="43"/>
  <c r="F155" i="28"/>
  <c r="F155" i="43"/>
  <c r="F40" i="28"/>
  <c r="F40" i="43"/>
  <c r="F32" i="28"/>
  <c r="F32" i="43"/>
  <c r="F86" i="28"/>
  <c r="F86" i="43"/>
  <c r="F78" i="28"/>
  <c r="F78" i="43"/>
  <c r="F70" i="28"/>
  <c r="F70" i="43"/>
  <c r="F124" i="28"/>
  <c r="F124" i="43"/>
  <c r="F116" i="28"/>
  <c r="F116" i="43"/>
  <c r="F170" i="28"/>
  <c r="F170" i="43"/>
  <c r="F162" i="28"/>
  <c r="F162" i="43"/>
  <c r="F154" i="28"/>
  <c r="F154" i="43"/>
  <c r="L172" i="22"/>
  <c r="M126" i="43"/>
  <c r="K126" i="43"/>
  <c r="K119" i="43"/>
  <c r="M119" i="43"/>
  <c r="K112" i="43"/>
  <c r="M112" i="43"/>
  <c r="M165" i="43"/>
  <c r="K165" i="43"/>
  <c r="M158" i="43"/>
  <c r="K158" i="43"/>
  <c r="K210" i="43"/>
  <c r="M210" i="43"/>
  <c r="M88" i="43"/>
  <c r="K88" i="43"/>
  <c r="M121" i="43"/>
  <c r="K121" i="43"/>
  <c r="M114" i="43"/>
  <c r="K114" i="43"/>
  <c r="M167" i="43"/>
  <c r="K167" i="43"/>
  <c r="K160" i="43"/>
  <c r="M160" i="43"/>
  <c r="M206" i="43"/>
  <c r="K206" i="43"/>
  <c r="M205" i="43"/>
  <c r="K205" i="43"/>
  <c r="M197" i="43"/>
  <c r="K197" i="43"/>
  <c r="M189" i="43"/>
  <c r="K189" i="43"/>
  <c r="M181" i="43"/>
  <c r="K181" i="43"/>
  <c r="M123" i="43"/>
  <c r="K123" i="43"/>
  <c r="M116" i="43"/>
  <c r="K116" i="43"/>
  <c r="M162" i="43"/>
  <c r="K162" i="43"/>
  <c r="M198" i="43"/>
  <c r="K198" i="43"/>
  <c r="M204" i="43"/>
  <c r="K204" i="43"/>
  <c r="M196" i="43"/>
  <c r="K196" i="43"/>
  <c r="M188" i="43"/>
  <c r="K188" i="43"/>
  <c r="M124" i="43"/>
  <c r="K124" i="43"/>
  <c r="M118" i="43"/>
  <c r="K118" i="43"/>
  <c r="M164" i="43"/>
  <c r="K164" i="43"/>
  <c r="M155" i="43"/>
  <c r="K155" i="43"/>
  <c r="M190" i="43"/>
  <c r="K190" i="43"/>
  <c r="M211" i="43"/>
  <c r="K211" i="43"/>
  <c r="M203" i="43"/>
  <c r="K203" i="43"/>
  <c r="M187" i="43"/>
  <c r="K187" i="43"/>
  <c r="M115" i="43"/>
  <c r="K115" i="43"/>
  <c r="M125" i="43"/>
  <c r="K125" i="43"/>
  <c r="K127" i="43"/>
  <c r="M127" i="43"/>
  <c r="K120" i="43"/>
  <c r="M120" i="43"/>
  <c r="M166" i="43"/>
  <c r="K166" i="43"/>
  <c r="M157" i="43"/>
  <c r="K157" i="43"/>
  <c r="K186" i="43"/>
  <c r="M186" i="43"/>
  <c r="K202" i="43"/>
  <c r="M202" i="43"/>
  <c r="M122" i="43"/>
  <c r="K122" i="43"/>
  <c r="M113" i="43"/>
  <c r="K113" i="43"/>
  <c r="M159" i="43"/>
  <c r="K159" i="43"/>
  <c r="K209" i="43"/>
  <c r="M209" i="43"/>
  <c r="K201" i="43"/>
  <c r="M201" i="43"/>
  <c r="K193" i="43"/>
  <c r="M193" i="43"/>
  <c r="K185" i="43"/>
  <c r="M185" i="43"/>
  <c r="K161" i="43"/>
  <c r="M161" i="43"/>
  <c r="M154" i="43"/>
  <c r="K154" i="43"/>
  <c r="M208" i="43"/>
  <c r="K208" i="43"/>
  <c r="M200" i="43"/>
  <c r="K200" i="43"/>
  <c r="M192" i="43"/>
  <c r="K192" i="43"/>
  <c r="M117" i="43"/>
  <c r="K117" i="43"/>
  <c r="M172" i="43"/>
  <c r="K172" i="43"/>
  <c r="M163" i="43"/>
  <c r="K163" i="43"/>
  <c r="M156" i="43"/>
  <c r="K156" i="43"/>
  <c r="M207" i="43"/>
  <c r="K207" i="43"/>
  <c r="M199" i="43"/>
  <c r="K199" i="43"/>
  <c r="M191" i="43"/>
  <c r="K191" i="43"/>
  <c r="F218" i="28"/>
  <c r="F176" i="28"/>
  <c r="L249" i="22"/>
  <c r="L232" i="22"/>
  <c r="L230" i="22"/>
  <c r="L224" i="22"/>
  <c r="L221" i="22"/>
  <c r="H219" i="24"/>
  <c r="M137" i="24" s="1"/>
  <c r="M124" i="28"/>
  <c r="M115" i="28"/>
  <c r="M159" i="28"/>
  <c r="M204" i="28"/>
  <c r="M196" i="28"/>
  <c r="M188" i="28"/>
  <c r="M198" i="28"/>
  <c r="M126" i="28"/>
  <c r="M117" i="28"/>
  <c r="M161" i="28"/>
  <c r="M154" i="28"/>
  <c r="M190" i="28"/>
  <c r="M211" i="28"/>
  <c r="M203" i="28"/>
  <c r="M187" i="28"/>
  <c r="M122" i="28"/>
  <c r="M113" i="28"/>
  <c r="M157" i="28"/>
  <c r="M197" i="28"/>
  <c r="M119" i="28"/>
  <c r="M112" i="28"/>
  <c r="M163" i="28"/>
  <c r="M156" i="28"/>
  <c r="M202" i="28"/>
  <c r="M181" i="28"/>
  <c r="M121" i="28"/>
  <c r="M114" i="28"/>
  <c r="M167" i="28"/>
  <c r="M165" i="28"/>
  <c r="M158" i="28"/>
  <c r="M209" i="28"/>
  <c r="M201" i="28"/>
  <c r="M193" i="28"/>
  <c r="M123" i="28"/>
  <c r="M116" i="28"/>
  <c r="M160" i="28"/>
  <c r="M208" i="28"/>
  <c r="M200" i="28"/>
  <c r="M192" i="28"/>
  <c r="H177" i="24"/>
  <c r="M110" i="24" s="1"/>
  <c r="M206" i="28"/>
  <c r="M189" i="28"/>
  <c r="M125" i="28"/>
  <c r="M118" i="28"/>
  <c r="M162" i="28"/>
  <c r="M207" i="28"/>
  <c r="M199" i="28"/>
  <c r="M191" i="28"/>
  <c r="M205" i="28"/>
  <c r="M127" i="28"/>
  <c r="M120" i="28"/>
  <c r="M166" i="28"/>
  <c r="M164" i="28"/>
  <c r="M155" i="28"/>
  <c r="M210" i="28"/>
  <c r="L236" i="22"/>
  <c r="M216" i="22"/>
  <c r="CL216" i="22" s="1"/>
  <c r="L228" i="22"/>
  <c r="L225" i="22"/>
  <c r="L250" i="22"/>
  <c r="L241" i="22"/>
  <c r="L229" i="22"/>
  <c r="M239" i="22"/>
  <c r="M231" i="22"/>
  <c r="M247" i="22"/>
  <c r="CL247" i="22" s="1"/>
  <c r="L233" i="22"/>
  <c r="L237" i="22"/>
  <c r="M227" i="22"/>
  <c r="L218" i="22"/>
  <c r="M221" i="22"/>
  <c r="CL221" i="22" s="1"/>
  <c r="L246" i="22"/>
  <c r="L245" i="22"/>
  <c r="L239" i="22"/>
  <c r="L213" i="22"/>
  <c r="L252" i="22"/>
  <c r="L251" i="22"/>
  <c r="M248" i="22"/>
  <c r="CL248" i="22" s="1"/>
  <c r="L244" i="22"/>
  <c r="L215" i="22"/>
  <c r="M250" i="22"/>
  <c r="CL250" i="22" s="1"/>
  <c r="M246" i="22"/>
  <c r="CL246" i="22" s="1"/>
  <c r="L235" i="22"/>
  <c r="M230" i="22"/>
  <c r="L248" i="22"/>
  <c r="L227" i="22"/>
  <c r="L217" i="22"/>
  <c r="L220" i="22"/>
  <c r="L243" i="22"/>
  <c r="L222" i="22"/>
  <c r="M217" i="22"/>
  <c r="L242" i="22"/>
  <c r="H175" i="28"/>
  <c r="M185" i="28"/>
  <c r="H217" i="28"/>
  <c r="M249" i="22"/>
  <c r="CL249" i="22" s="1"/>
  <c r="M240" i="22"/>
  <c r="CL240" i="22" s="1"/>
  <c r="M251" i="22"/>
  <c r="CL251" i="22" s="1"/>
  <c r="M245" i="22"/>
  <c r="CL245" i="22" s="1"/>
  <c r="M243" i="22"/>
  <c r="L247" i="22"/>
  <c r="M244" i="22"/>
  <c r="CL244" i="22" s="1"/>
  <c r="M237" i="22"/>
  <c r="CL237" i="22" s="1"/>
  <c r="M235" i="22"/>
  <c r="CL235" i="22" s="1"/>
  <c r="M234" i="22"/>
  <c r="M232" i="22"/>
  <c r="CL232" i="22" s="1"/>
  <c r="M238" i="22"/>
  <c r="M236" i="22"/>
  <c r="CL236" i="22" s="1"/>
  <c r="M233" i="22"/>
  <c r="CL233" i="22" s="1"/>
  <c r="L234" i="22"/>
  <c r="M229" i="22"/>
  <c r="CL229" i="22" s="1"/>
  <c r="L231" i="22"/>
  <c r="M228" i="22"/>
  <c r="CL228" i="22" s="1"/>
  <c r="M226" i="22"/>
  <c r="CL226" i="22" s="1"/>
  <c r="L223" i="22"/>
  <c r="M222" i="22"/>
  <c r="M223" i="22"/>
  <c r="M220" i="22"/>
  <c r="CL220" i="22" s="1"/>
  <c r="L219" i="22"/>
  <c r="L226" i="22"/>
  <c r="M225" i="22"/>
  <c r="CL225" i="22" s="1"/>
  <c r="M224" i="22"/>
  <c r="CL224" i="22" s="1"/>
  <c r="M214" i="22"/>
  <c r="L216" i="22"/>
  <c r="M215" i="22"/>
  <c r="CL215" i="22" s="1"/>
  <c r="M218" i="22"/>
  <c r="CL218" i="22" s="1"/>
  <c r="L214" i="22"/>
  <c r="L207" i="22"/>
  <c r="L164" i="22"/>
  <c r="L174" i="22"/>
  <c r="M204" i="22"/>
  <c r="L151" i="22"/>
  <c r="L208" i="22"/>
  <c r="M192" i="22"/>
  <c r="CL192" i="22" s="1"/>
  <c r="M182" i="22"/>
  <c r="L198" i="22"/>
  <c r="L193" i="22"/>
  <c r="L181" i="22"/>
  <c r="L210" i="22"/>
  <c r="L206" i="22"/>
  <c r="M208" i="22"/>
  <c r="CL208" i="22" s="1"/>
  <c r="M191" i="22"/>
  <c r="L209" i="22"/>
  <c r="L205" i="22"/>
  <c r="L200" i="22"/>
  <c r="L183" i="22"/>
  <c r="L177" i="22"/>
  <c r="L203" i="22"/>
  <c r="L176" i="22"/>
  <c r="L201" i="22"/>
  <c r="L197" i="22"/>
  <c r="L202" i="22"/>
  <c r="M200" i="22"/>
  <c r="CL200" i="22" s="1"/>
  <c r="L199" i="22"/>
  <c r="L196" i="22"/>
  <c r="L195" i="22"/>
  <c r="L190" i="22"/>
  <c r="M178" i="22"/>
  <c r="CL178" i="22" s="1"/>
  <c r="M175" i="22"/>
  <c r="L173" i="22"/>
  <c r="L186" i="22"/>
  <c r="M185" i="22"/>
  <c r="CL185" i="22" s="1"/>
  <c r="L179" i="22"/>
  <c r="L178" i="22"/>
  <c r="L192" i="22"/>
  <c r="L191" i="22"/>
  <c r="L189" i="22"/>
  <c r="L188" i="22"/>
  <c r="L187" i="22"/>
  <c r="L184" i="22"/>
  <c r="M176" i="22"/>
  <c r="CL176" i="22" s="1"/>
  <c r="M206" i="22"/>
  <c r="CL206" i="22" s="1"/>
  <c r="M207" i="22"/>
  <c r="CL207" i="22" s="1"/>
  <c r="M205" i="22"/>
  <c r="CL205" i="22" s="1"/>
  <c r="M203" i="22"/>
  <c r="CL203" i="22" s="1"/>
  <c r="L211" i="22"/>
  <c r="M210" i="22"/>
  <c r="CL210" i="22" s="1"/>
  <c r="M209" i="22"/>
  <c r="CL209" i="22" s="1"/>
  <c r="M198" i="22"/>
  <c r="CL198" i="22" s="1"/>
  <c r="M197" i="22"/>
  <c r="CL197" i="22" s="1"/>
  <c r="M196" i="22"/>
  <c r="CL196" i="22" s="1"/>
  <c r="M193" i="22"/>
  <c r="CL193" i="22" s="1"/>
  <c r="M202" i="22"/>
  <c r="CL202" i="22" s="1"/>
  <c r="M199" i="22"/>
  <c r="M195" i="22"/>
  <c r="CL195" i="22" s="1"/>
  <c r="L194" i="22"/>
  <c r="L204" i="22"/>
  <c r="M201" i="22"/>
  <c r="M194" i="22"/>
  <c r="M190" i="22"/>
  <c r="CL190" i="22" s="1"/>
  <c r="M188" i="22"/>
  <c r="CL188" i="22" s="1"/>
  <c r="M187" i="22"/>
  <c r="CL187" i="22" s="1"/>
  <c r="M189" i="22"/>
  <c r="CL189" i="22" s="1"/>
  <c r="M186" i="22"/>
  <c r="CL186" i="22" s="1"/>
  <c r="L182" i="22"/>
  <c r="M181" i="22"/>
  <c r="M180" i="22"/>
  <c r="L185" i="22"/>
  <c r="M184" i="22"/>
  <c r="M183" i="22"/>
  <c r="L180" i="22"/>
  <c r="M179" i="22"/>
  <c r="CL179" i="22" s="1"/>
  <c r="M174" i="22"/>
  <c r="L175" i="22"/>
  <c r="M177" i="22"/>
  <c r="CL177" i="22" s="1"/>
  <c r="M173" i="22"/>
  <c r="CL173" i="22" s="1"/>
  <c r="L110" i="22"/>
  <c r="L160" i="22"/>
  <c r="L169" i="22"/>
  <c r="L165" i="22"/>
  <c r="L163" i="22"/>
  <c r="M165" i="22"/>
  <c r="L159" i="22"/>
  <c r="L156" i="22"/>
  <c r="M168" i="22"/>
  <c r="CL168" i="22" s="1"/>
  <c r="L168" i="22"/>
  <c r="L158" i="22"/>
  <c r="L157" i="22"/>
  <c r="L155" i="22"/>
  <c r="M153" i="22"/>
  <c r="M152" i="22"/>
  <c r="L166" i="22"/>
  <c r="L170" i="22"/>
  <c r="L167" i="22"/>
  <c r="M163" i="22"/>
  <c r="CL163" i="22" s="1"/>
  <c r="L161" i="22"/>
  <c r="L154" i="22"/>
  <c r="L153" i="22"/>
  <c r="L152" i="22"/>
  <c r="M169" i="22"/>
  <c r="CL169" i="22" s="1"/>
  <c r="M166" i="22"/>
  <c r="M161" i="22"/>
  <c r="M164" i="22"/>
  <c r="CL164" i="22" s="1"/>
  <c r="L162" i="22"/>
  <c r="M160" i="22"/>
  <c r="CL160" i="22" s="1"/>
  <c r="M167" i="22"/>
  <c r="CL167" i="22" s="1"/>
  <c r="M162" i="22"/>
  <c r="M158" i="22"/>
  <c r="CL158" i="22" s="1"/>
  <c r="M159" i="22"/>
  <c r="CL159" i="22" s="1"/>
  <c r="M157" i="22"/>
  <c r="M156" i="22"/>
  <c r="M155" i="22"/>
  <c r="CL155" i="22" s="1"/>
  <c r="M154" i="22"/>
  <c r="CL154" i="22" s="1"/>
  <c r="M151" i="22"/>
  <c r="CL151" i="22" s="1"/>
  <c r="L118" i="22"/>
  <c r="L119" i="22"/>
  <c r="L114" i="22"/>
  <c r="L125" i="22"/>
  <c r="M119" i="22"/>
  <c r="L117" i="22"/>
  <c r="M116" i="22"/>
  <c r="M112" i="22"/>
  <c r="CL112" i="22" s="1"/>
  <c r="L112" i="22"/>
  <c r="L128" i="22"/>
  <c r="L124" i="22"/>
  <c r="L120" i="22"/>
  <c r="L113" i="22"/>
  <c r="M111" i="22"/>
  <c r="CL111" i="22" s="1"/>
  <c r="L115" i="22"/>
  <c r="L129" i="22"/>
  <c r="M128" i="22"/>
  <c r="M127" i="22"/>
  <c r="L123" i="22"/>
  <c r="M120" i="22"/>
  <c r="CL120" i="22" s="1"/>
  <c r="L126" i="22"/>
  <c r="L111" i="22"/>
  <c r="M110" i="22"/>
  <c r="CL110" i="22" s="1"/>
  <c r="M123" i="22"/>
  <c r="CL123" i="22" s="1"/>
  <c r="M124" i="22"/>
  <c r="CL124" i="22" s="1"/>
  <c r="L127" i="22"/>
  <c r="M126" i="22"/>
  <c r="CL126" i="22" s="1"/>
  <c r="M125" i="22"/>
  <c r="CL125" i="22" s="1"/>
  <c r="L122" i="22"/>
  <c r="L121" i="22"/>
  <c r="M122" i="22"/>
  <c r="CL122" i="22" s="1"/>
  <c r="M118" i="22"/>
  <c r="CL118" i="22" s="1"/>
  <c r="M115" i="22"/>
  <c r="CL115" i="22" s="1"/>
  <c r="M121" i="22"/>
  <c r="M117" i="22"/>
  <c r="L116" i="22"/>
  <c r="M113" i="22"/>
  <c r="CL113" i="22" s="1"/>
  <c r="M114" i="22"/>
  <c r="CL114" i="22" s="1"/>
  <c r="K242" i="5"/>
  <c r="CL119" i="22" l="1"/>
  <c r="CS119" i="22" s="1"/>
  <c r="H123" i="24" s="1"/>
  <c r="H121" i="43" s="1"/>
  <c r="CL156" i="22"/>
  <c r="CS156" i="22" s="1"/>
  <c r="H161" i="24" s="1"/>
  <c r="H159" i="43" s="1"/>
  <c r="CL234" i="22"/>
  <c r="CS234" i="22" s="1"/>
  <c r="CL231" i="22"/>
  <c r="CS231" i="22" s="1"/>
  <c r="H238" i="24" s="1"/>
  <c r="H236" i="43" s="1"/>
  <c r="CL157" i="22"/>
  <c r="CS157" i="22" s="1"/>
  <c r="H162" i="24" s="1"/>
  <c r="H160" i="43" s="1"/>
  <c r="CL161" i="22"/>
  <c r="CS161" i="22" s="1"/>
  <c r="H166" i="24" s="1"/>
  <c r="H164" i="43" s="1"/>
  <c r="CL183" i="22"/>
  <c r="CS183" i="22" s="1"/>
  <c r="CL199" i="22"/>
  <c r="CS199" i="22" s="1"/>
  <c r="CL239" i="22"/>
  <c r="CS239" i="22" s="1"/>
  <c r="H246" i="24" s="1"/>
  <c r="H244" i="43" s="1"/>
  <c r="CL117" i="22"/>
  <c r="CS117" i="22" s="1"/>
  <c r="H121" i="24" s="1"/>
  <c r="H119" i="43" s="1"/>
  <c r="CL166" i="22"/>
  <c r="CS166" i="22" s="1"/>
  <c r="H171" i="24" s="1"/>
  <c r="H169" i="43" s="1"/>
  <c r="CL184" i="22"/>
  <c r="CS184" i="22" s="1"/>
  <c r="CL175" i="22"/>
  <c r="CS175" i="22" s="1"/>
  <c r="CL182" i="22"/>
  <c r="CS182" i="22" s="1"/>
  <c r="CL121" i="22"/>
  <c r="CS121" i="22" s="1"/>
  <c r="H125" i="24" s="1"/>
  <c r="H123" i="43" s="1"/>
  <c r="CL191" i="22"/>
  <c r="CS191" i="22" s="1"/>
  <c r="CL219" i="22"/>
  <c r="CS219" i="22" s="1"/>
  <c r="H226" i="24" s="1"/>
  <c r="CL127" i="22"/>
  <c r="CS127" i="22" s="1"/>
  <c r="H131" i="24" s="1"/>
  <c r="H129" i="43" s="1"/>
  <c r="CL128" i="22"/>
  <c r="CS128" i="22" s="1"/>
  <c r="H132" i="24" s="1"/>
  <c r="H130" i="43" s="1"/>
  <c r="CL162" i="22"/>
  <c r="CS162" i="22" s="1"/>
  <c r="H167" i="24" s="1"/>
  <c r="H165" i="43" s="1"/>
  <c r="CL152" i="22"/>
  <c r="CS152" i="22" s="1"/>
  <c r="H157" i="24" s="1"/>
  <c r="H155" i="43" s="1"/>
  <c r="CL180" i="22"/>
  <c r="CS180" i="22" s="1"/>
  <c r="CL194" i="22"/>
  <c r="CS194" i="22" s="1"/>
  <c r="CL223" i="22"/>
  <c r="CS223" i="22" s="1"/>
  <c r="CL227" i="22"/>
  <c r="CS227" i="22" s="1"/>
  <c r="CL153" i="22"/>
  <c r="CL165" i="22"/>
  <c r="CS165" i="22" s="1"/>
  <c r="H170" i="24" s="1"/>
  <c r="H168" i="43" s="1"/>
  <c r="CL181" i="22"/>
  <c r="CS181" i="22" s="1"/>
  <c r="CL201" i="22"/>
  <c r="CS201" i="22" s="1"/>
  <c r="CL222" i="22"/>
  <c r="CS222" i="22" s="1"/>
  <c r="H229" i="24" s="1"/>
  <c r="H227" i="43" s="1"/>
  <c r="CL243" i="22"/>
  <c r="CS243" i="22" s="1"/>
  <c r="H250" i="24" s="1"/>
  <c r="H248" i="43" s="1"/>
  <c r="CL230" i="22"/>
  <c r="CS230" i="22" s="1"/>
  <c r="H237" i="24" s="1"/>
  <c r="H235" i="43" s="1"/>
  <c r="CL116" i="22"/>
  <c r="CS116" i="22" s="1"/>
  <c r="H120" i="24" s="1"/>
  <c r="H118" i="43" s="1"/>
  <c r="CL174" i="22"/>
  <c r="CS174" i="22" s="1"/>
  <c r="H180" i="24" s="1"/>
  <c r="H178" i="43" s="1"/>
  <c r="CL204" i="22"/>
  <c r="CS204" i="22" s="1"/>
  <c r="CL214" i="22"/>
  <c r="CS214" i="22" s="1"/>
  <c r="H221" i="24" s="1"/>
  <c r="H219" i="43" s="1"/>
  <c r="CL238" i="22"/>
  <c r="CS238" i="22" s="1"/>
  <c r="H245" i="24" s="1"/>
  <c r="H243" i="43" s="1"/>
  <c r="CL217" i="22"/>
  <c r="CS217" i="22" s="1"/>
  <c r="CS123" i="22"/>
  <c r="H127" i="24" s="1"/>
  <c r="H125" i="43" s="1"/>
  <c r="CS111" i="22"/>
  <c r="H115" i="24" s="1"/>
  <c r="H113" i="43" s="1"/>
  <c r="CS122" i="22"/>
  <c r="H126" i="24" s="1"/>
  <c r="H124" i="43" s="1"/>
  <c r="CS126" i="22"/>
  <c r="H130" i="24" s="1"/>
  <c r="H128" i="43" s="1"/>
  <c r="CS158" i="22"/>
  <c r="H163" i="24" s="1"/>
  <c r="H161" i="43" s="1"/>
  <c r="CS169" i="22"/>
  <c r="H174" i="24" s="1"/>
  <c r="H172" i="43" s="1"/>
  <c r="CS193" i="22"/>
  <c r="H199" i="24" s="1"/>
  <c r="H197" i="43" s="1"/>
  <c r="CS245" i="22"/>
  <c r="H252" i="24" s="1"/>
  <c r="H250" i="43" s="1"/>
  <c r="CS236" i="22"/>
  <c r="H243" i="24" s="1"/>
  <c r="H241" i="43" s="1"/>
  <c r="CS112" i="22"/>
  <c r="H116" i="24" s="1"/>
  <c r="H114" i="43" s="1"/>
  <c r="CS200" i="22"/>
  <c r="CS120" i="22"/>
  <c r="H124" i="24" s="1"/>
  <c r="H122" i="43" s="1"/>
  <c r="CS125" i="22"/>
  <c r="H129" i="24" s="1"/>
  <c r="H127" i="43" s="1"/>
  <c r="CS167" i="22"/>
  <c r="H172" i="24" s="1"/>
  <c r="H170" i="43" s="1"/>
  <c r="CS168" i="22"/>
  <c r="H173" i="24" s="1"/>
  <c r="H171" i="43" s="1"/>
  <c r="CS160" i="22"/>
  <c r="H165" i="24" s="1"/>
  <c r="H163" i="43" s="1"/>
  <c r="CS188" i="22"/>
  <c r="CS173" i="22"/>
  <c r="H179" i="24" s="1"/>
  <c r="H177" i="43" s="1"/>
  <c r="CS202" i="22"/>
  <c r="CS205" i="22"/>
  <c r="CS198" i="22"/>
  <c r="H204" i="24" s="1"/>
  <c r="H202" i="43" s="1"/>
  <c r="CS207" i="22"/>
  <c r="CS226" i="22"/>
  <c r="CS220" i="22"/>
  <c r="H227" i="24" s="1"/>
  <c r="H225" i="43" s="1"/>
  <c r="CS215" i="22"/>
  <c r="H222" i="24" s="1"/>
  <c r="H220" i="43" s="1"/>
  <c r="CS246" i="22"/>
  <c r="CS249" i="22"/>
  <c r="H256" i="24" s="1"/>
  <c r="H254" i="43" s="1"/>
  <c r="CS124" i="22"/>
  <c r="H128" i="24" s="1"/>
  <c r="H126" i="43" s="1"/>
  <c r="CS114" i="22"/>
  <c r="H118" i="24" s="1"/>
  <c r="H116" i="43" s="1"/>
  <c r="CS110" i="22"/>
  <c r="H114" i="24" s="1"/>
  <c r="H112" i="43" s="1"/>
  <c r="CS189" i="22"/>
  <c r="H195" i="24" s="1"/>
  <c r="H193" i="43" s="1"/>
  <c r="CS209" i="22"/>
  <c r="CS244" i="22"/>
  <c r="H251" i="24" s="1"/>
  <c r="H249" i="43" s="1"/>
  <c r="CS229" i="22"/>
  <c r="H236" i="24" s="1"/>
  <c r="H234" i="43" s="1"/>
  <c r="CS164" i="22"/>
  <c r="H169" i="24" s="1"/>
  <c r="CS185" i="22"/>
  <c r="CS218" i="22"/>
  <c r="H225" i="24" s="1"/>
  <c r="H223" i="43" s="1"/>
  <c r="CS186" i="22"/>
  <c r="CS118" i="22"/>
  <c r="H122" i="24" s="1"/>
  <c r="H120" i="43" s="1"/>
  <c r="CS159" i="22"/>
  <c r="H164" i="24" s="1"/>
  <c r="CS192" i="22"/>
  <c r="CS190" i="22"/>
  <c r="CS176" i="22"/>
  <c r="CS208" i="22"/>
  <c r="H214" i="24" s="1"/>
  <c r="H212" i="43" s="1"/>
  <c r="CS247" i="22"/>
  <c r="CS248" i="22"/>
  <c r="H255" i="24" s="1"/>
  <c r="H253" i="43" s="1"/>
  <c r="CS251" i="22"/>
  <c r="H258" i="24" s="1"/>
  <c r="H256" i="43" s="1"/>
  <c r="CS250" i="22"/>
  <c r="H257" i="24" s="1"/>
  <c r="H255" i="43" s="1"/>
  <c r="CS113" i="22"/>
  <c r="H117" i="24" s="1"/>
  <c r="H115" i="43" s="1"/>
  <c r="CS232" i="22"/>
  <c r="H239" i="24" s="1"/>
  <c r="H237" i="43" s="1"/>
  <c r="CS178" i="22"/>
  <c r="CS195" i="22"/>
  <c r="CS203" i="22"/>
  <c r="H209" i="24" s="1"/>
  <c r="H207" i="43" s="1"/>
  <c r="CS206" i="22"/>
  <c r="CS151" i="22"/>
  <c r="H156" i="24" s="1"/>
  <c r="CS216" i="22"/>
  <c r="H223" i="24" s="1"/>
  <c r="H221" i="43" s="1"/>
  <c r="CS237" i="22"/>
  <c r="H244" i="24" s="1"/>
  <c r="H242" i="43" s="1"/>
  <c r="CS225" i="22"/>
  <c r="H232" i="24" s="1"/>
  <c r="H230" i="43" s="1"/>
  <c r="CS221" i="22"/>
  <c r="H228" i="24" s="1"/>
  <c r="H226" i="43" s="1"/>
  <c r="CS240" i="22"/>
  <c r="H247" i="24" s="1"/>
  <c r="H245" i="43" s="1"/>
  <c r="CS115" i="22"/>
  <c r="H119" i="24" s="1"/>
  <c r="H117" i="43" s="1"/>
  <c r="CS154" i="22"/>
  <c r="H159" i="24" s="1"/>
  <c r="H157" i="43" s="1"/>
  <c r="CS155" i="22"/>
  <c r="H160" i="24" s="1"/>
  <c r="H158" i="43" s="1"/>
  <c r="CS163" i="22"/>
  <c r="H168" i="24" s="1"/>
  <c r="H166" i="43" s="1"/>
  <c r="CS179" i="22"/>
  <c r="CS196" i="22"/>
  <c r="CS177" i="22"/>
  <c r="H183" i="24" s="1"/>
  <c r="H181" i="43" s="1"/>
  <c r="CS210" i="22"/>
  <c r="CS235" i="22"/>
  <c r="CS233" i="22"/>
  <c r="H240" i="24" s="1"/>
  <c r="H238" i="43" s="1"/>
  <c r="CS228" i="22"/>
  <c r="H235" i="24" s="1"/>
  <c r="H233" i="43" s="1"/>
  <c r="CS224" i="22"/>
  <c r="H231" i="24" s="1"/>
  <c r="H229" i="43" s="1"/>
  <c r="CS153" i="22"/>
  <c r="H158" i="24" s="1"/>
  <c r="H156" i="43" s="1"/>
  <c r="CS187" i="22"/>
  <c r="CS197" i="22"/>
  <c r="H72" i="24"/>
  <c r="H70" i="43" s="1"/>
  <c r="H34" i="24"/>
  <c r="H32" i="43" s="1"/>
  <c r="H30" i="24"/>
  <c r="H28" i="43" s="1"/>
  <c r="H76" i="24"/>
  <c r="H74" i="43" s="1"/>
  <c r="H84" i="24"/>
  <c r="H82" i="43" s="1"/>
  <c r="H82" i="24"/>
  <c r="H80" i="43" s="1"/>
  <c r="H75" i="24"/>
  <c r="H73" i="43" s="1"/>
  <c r="H83" i="24"/>
  <c r="H81" i="43" s="1"/>
  <c r="H90" i="24"/>
  <c r="H88" i="43" s="1"/>
  <c r="H74" i="24"/>
  <c r="H72" i="43" s="1"/>
  <c r="H77" i="24"/>
  <c r="H75" i="43" s="1"/>
  <c r="H86" i="24"/>
  <c r="H84" i="43" s="1"/>
  <c r="H73" i="24"/>
  <c r="H71" i="43" s="1"/>
  <c r="H80" i="24"/>
  <c r="H78" i="43" s="1"/>
  <c r="H89" i="24"/>
  <c r="H87" i="43" s="1"/>
  <c r="H33" i="24"/>
  <c r="H31" i="43" s="1"/>
  <c r="H78" i="24"/>
  <c r="H76" i="43" s="1"/>
  <c r="H79" i="24"/>
  <c r="H77" i="43" s="1"/>
  <c r="H39" i="24"/>
  <c r="H37" i="43" s="1"/>
  <c r="H88" i="24"/>
  <c r="H86" i="43" s="1"/>
  <c r="H85" i="24"/>
  <c r="H83" i="43" s="1"/>
  <c r="H87" i="24"/>
  <c r="H85" i="43" s="1"/>
  <c r="H81" i="24"/>
  <c r="H79" i="43" s="1"/>
  <c r="H38" i="24"/>
  <c r="H36" i="43" s="1"/>
  <c r="H45" i="24"/>
  <c r="H43" i="43" s="1"/>
  <c r="H40" i="24"/>
  <c r="H38" i="43" s="1"/>
  <c r="H35" i="24"/>
  <c r="H33" i="43" s="1"/>
  <c r="H42" i="24"/>
  <c r="H40" i="43" s="1"/>
  <c r="H46" i="24"/>
  <c r="H44" i="43" s="1"/>
  <c r="H41" i="24"/>
  <c r="H39" i="43" s="1"/>
  <c r="H48" i="24"/>
  <c r="H46" i="43" s="1"/>
  <c r="H47" i="24"/>
  <c r="H45" i="43" s="1"/>
  <c r="H37" i="24"/>
  <c r="H35" i="43" s="1"/>
  <c r="H36" i="24"/>
  <c r="H34" i="43" s="1"/>
  <c r="H32" i="24"/>
  <c r="H30" i="43" s="1"/>
  <c r="H31" i="24"/>
  <c r="H29" i="43" s="1"/>
  <c r="H44" i="24"/>
  <c r="H42" i="43" s="1"/>
  <c r="H43" i="24"/>
  <c r="H41" i="43" s="1"/>
  <c r="E216" i="21"/>
  <c r="E218" i="21"/>
  <c r="E220" i="21"/>
  <c r="E222" i="21"/>
  <c r="E224" i="21"/>
  <c r="E226" i="21"/>
  <c r="E228" i="21"/>
  <c r="E230" i="21"/>
  <c r="E232" i="21"/>
  <c r="E234" i="21"/>
  <c r="E236" i="21"/>
  <c r="E238" i="21"/>
  <c r="E240" i="21"/>
  <c r="E242" i="21"/>
  <c r="E244" i="21"/>
  <c r="E246" i="21"/>
  <c r="E248" i="21"/>
  <c r="E250" i="21"/>
  <c r="E214"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12" i="21"/>
  <c r="D211" i="21"/>
  <c r="E175" i="21"/>
  <c r="E177" i="21"/>
  <c r="E179" i="21"/>
  <c r="E181" i="21"/>
  <c r="E183" i="21"/>
  <c r="E185" i="21"/>
  <c r="E187" i="21"/>
  <c r="E189" i="21"/>
  <c r="E191" i="21"/>
  <c r="E193" i="21"/>
  <c r="E195" i="21"/>
  <c r="E197" i="21"/>
  <c r="E199" i="21"/>
  <c r="E201" i="21"/>
  <c r="E203" i="21"/>
  <c r="E205" i="21"/>
  <c r="E207" i="21"/>
  <c r="E209"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171" i="21"/>
  <c r="D170" i="21"/>
  <c r="E212" i="21"/>
  <c r="E171" i="21"/>
  <c r="E173" i="21"/>
  <c r="D149" i="21"/>
  <c r="D150" i="21"/>
  <c r="E150" i="21"/>
  <c r="D151" i="21"/>
  <c r="D152" i="21"/>
  <c r="E152" i="21"/>
  <c r="D153" i="21"/>
  <c r="D154" i="21"/>
  <c r="E154" i="21"/>
  <c r="D155" i="21"/>
  <c r="D156" i="21"/>
  <c r="E156" i="21"/>
  <c r="D157" i="21"/>
  <c r="D158" i="21"/>
  <c r="E158" i="21"/>
  <c r="D159" i="21"/>
  <c r="D160" i="21"/>
  <c r="E160" i="21"/>
  <c r="D161" i="21"/>
  <c r="D162" i="21"/>
  <c r="E162" i="21"/>
  <c r="D163" i="21"/>
  <c r="D164" i="21"/>
  <c r="E164" i="21"/>
  <c r="D165" i="21"/>
  <c r="D166" i="21"/>
  <c r="E166" i="21"/>
  <c r="D167" i="21"/>
  <c r="D168" i="21"/>
  <c r="E168" i="21"/>
  <c r="D108" i="21"/>
  <c r="D109" i="21"/>
  <c r="E109" i="21"/>
  <c r="D110" i="21"/>
  <c r="D111" i="21"/>
  <c r="E111" i="21"/>
  <c r="D112" i="21"/>
  <c r="D113" i="21"/>
  <c r="E113" i="21"/>
  <c r="D114" i="21"/>
  <c r="D115" i="21"/>
  <c r="E115" i="21"/>
  <c r="D116" i="21"/>
  <c r="D117" i="21"/>
  <c r="E117" i="21"/>
  <c r="D118" i="21"/>
  <c r="D119" i="21"/>
  <c r="E119" i="21"/>
  <c r="D120" i="21"/>
  <c r="D121" i="21"/>
  <c r="E121" i="21"/>
  <c r="D122" i="21"/>
  <c r="D123" i="21"/>
  <c r="E123" i="21"/>
  <c r="D124" i="21"/>
  <c r="D125" i="21"/>
  <c r="E125" i="21"/>
  <c r="D126" i="21"/>
  <c r="D127" i="21"/>
  <c r="E127" i="21"/>
  <c r="D67" i="21"/>
  <c r="D68" i="21"/>
  <c r="E68" i="21"/>
  <c r="D69" i="21"/>
  <c r="D70" i="21"/>
  <c r="E70" i="21"/>
  <c r="D71" i="21"/>
  <c r="D72" i="21"/>
  <c r="E72" i="21"/>
  <c r="D73" i="21"/>
  <c r="D74" i="21"/>
  <c r="E74" i="21"/>
  <c r="D75" i="21"/>
  <c r="D76" i="21"/>
  <c r="E76" i="21"/>
  <c r="D77" i="21"/>
  <c r="D78" i="21"/>
  <c r="E78" i="21"/>
  <c r="D79" i="21"/>
  <c r="D80" i="21"/>
  <c r="E80" i="21"/>
  <c r="D81" i="21"/>
  <c r="D82" i="21"/>
  <c r="E82" i="21"/>
  <c r="D83" i="21"/>
  <c r="D84" i="21"/>
  <c r="E84" i="21"/>
  <c r="D85" i="21"/>
  <c r="D86" i="21"/>
  <c r="E86" i="21"/>
  <c r="D26" i="21"/>
  <c r="D27" i="21"/>
  <c r="E27" i="21"/>
  <c r="D28" i="21"/>
  <c r="D29" i="21"/>
  <c r="E29" i="21"/>
  <c r="D30" i="21"/>
  <c r="D31" i="21"/>
  <c r="E31" i="21"/>
  <c r="D32" i="21"/>
  <c r="D33" i="21"/>
  <c r="E33" i="21"/>
  <c r="D34" i="21"/>
  <c r="D35" i="21"/>
  <c r="E35" i="21"/>
  <c r="D36" i="21"/>
  <c r="D37" i="21"/>
  <c r="E37" i="21"/>
  <c r="D38" i="21"/>
  <c r="D39" i="21"/>
  <c r="E39" i="21"/>
  <c r="D40" i="21"/>
  <c r="D41" i="21"/>
  <c r="E41" i="21"/>
  <c r="D42" i="21"/>
  <c r="D43" i="21"/>
  <c r="E43" i="21"/>
  <c r="D44" i="21"/>
  <c r="D45" i="21"/>
  <c r="E45" i="21"/>
  <c r="E218" i="5"/>
  <c r="E220" i="5"/>
  <c r="E222" i="5"/>
  <c r="E224" i="5"/>
  <c r="E226" i="5"/>
  <c r="E228" i="5"/>
  <c r="E230" i="5"/>
  <c r="E232" i="5"/>
  <c r="E234" i="5"/>
  <c r="E236" i="5"/>
  <c r="E238" i="5"/>
  <c r="E240" i="5"/>
  <c r="E242" i="5"/>
  <c r="E244" i="5"/>
  <c r="E246" i="5"/>
  <c r="E248" i="5"/>
  <c r="E250" i="5"/>
  <c r="E252"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16" i="5"/>
  <c r="D215" i="5"/>
  <c r="D214" i="5"/>
  <c r="D213" i="5"/>
  <c r="K233" i="5"/>
  <c r="Q233" i="22"/>
  <c r="T233" i="22" s="1"/>
  <c r="U233" i="22" s="1"/>
  <c r="V233" i="22" s="1"/>
  <c r="U233" i="5"/>
  <c r="AB233" i="22" s="1"/>
  <c r="AE233" i="22" s="1"/>
  <c r="AF233" i="22" s="1"/>
  <c r="AG233" i="22" s="1"/>
  <c r="AA233" i="5"/>
  <c r="AM233" i="22" s="1"/>
  <c r="AP233" i="22" s="1"/>
  <c r="AQ233" i="22" s="1"/>
  <c r="AR233" i="22" s="1"/>
  <c r="AG233" i="5"/>
  <c r="AX233" i="22" s="1"/>
  <c r="BA233" i="22" s="1"/>
  <c r="BB233" i="22" s="1"/>
  <c r="BC233" i="22" s="1"/>
  <c r="K234" i="5"/>
  <c r="Q234" i="22"/>
  <c r="T234" i="22" s="1"/>
  <c r="U234" i="22" s="1"/>
  <c r="V234" i="22" s="1"/>
  <c r="U234" i="5"/>
  <c r="AB234" i="22" s="1"/>
  <c r="AE234" i="22" s="1"/>
  <c r="AF234" i="22" s="1"/>
  <c r="AG234" i="22" s="1"/>
  <c r="AA234" i="5"/>
  <c r="AM234" i="22" s="1"/>
  <c r="AP234" i="22" s="1"/>
  <c r="AQ234" i="22" s="1"/>
  <c r="AR234" i="22" s="1"/>
  <c r="AG234" i="5"/>
  <c r="AX234" i="22" s="1"/>
  <c r="BA234" i="22" s="1"/>
  <c r="BB234" i="22" s="1"/>
  <c r="BC234" i="22" s="1"/>
  <c r="K235" i="5"/>
  <c r="Q235" i="22"/>
  <c r="T235" i="22" s="1"/>
  <c r="U235" i="22" s="1"/>
  <c r="V235" i="22" s="1"/>
  <c r="U235" i="5"/>
  <c r="AB235" i="22" s="1"/>
  <c r="AE235" i="22" s="1"/>
  <c r="AF235" i="22" s="1"/>
  <c r="AG235" i="22" s="1"/>
  <c r="AA235" i="5"/>
  <c r="AM235" i="22" s="1"/>
  <c r="AP235" i="22" s="1"/>
  <c r="AQ235" i="22" s="1"/>
  <c r="AR235" i="22" s="1"/>
  <c r="AG235" i="5"/>
  <c r="AX235" i="22" s="1"/>
  <c r="BA235" i="22" s="1"/>
  <c r="BB235" i="22" s="1"/>
  <c r="BC235" i="22" s="1"/>
  <c r="K236" i="5"/>
  <c r="Q236" i="22"/>
  <c r="T236" i="22" s="1"/>
  <c r="U236" i="22" s="1"/>
  <c r="V236" i="22" s="1"/>
  <c r="U236" i="5"/>
  <c r="AB236" i="22" s="1"/>
  <c r="AE236" i="22" s="1"/>
  <c r="AF236" i="22" s="1"/>
  <c r="AG236" i="22" s="1"/>
  <c r="AA236" i="5"/>
  <c r="AM236" i="22" s="1"/>
  <c r="AP236" i="22" s="1"/>
  <c r="AQ236" i="22" s="1"/>
  <c r="AR236" i="22" s="1"/>
  <c r="AG236" i="5"/>
  <c r="AX236" i="22" s="1"/>
  <c r="BA236" i="22" s="1"/>
  <c r="BB236" i="22" s="1"/>
  <c r="BC236" i="22" s="1"/>
  <c r="K237" i="5"/>
  <c r="Q237" i="22"/>
  <c r="T237" i="22" s="1"/>
  <c r="U237" i="22" s="1"/>
  <c r="V237" i="22" s="1"/>
  <c r="U237" i="5"/>
  <c r="AB237" i="22" s="1"/>
  <c r="AE237" i="22" s="1"/>
  <c r="AF237" i="22" s="1"/>
  <c r="AG237" i="22" s="1"/>
  <c r="AA237" i="5"/>
  <c r="AM237" i="22" s="1"/>
  <c r="AP237" i="22" s="1"/>
  <c r="AQ237" i="22" s="1"/>
  <c r="AR237" i="22" s="1"/>
  <c r="AG237" i="5"/>
  <c r="AX237" i="22" s="1"/>
  <c r="BA237" i="22" s="1"/>
  <c r="BB237" i="22" s="1"/>
  <c r="BC237" i="22" s="1"/>
  <c r="K238" i="5"/>
  <c r="Q238" i="22"/>
  <c r="T238" i="22" s="1"/>
  <c r="U238" i="22" s="1"/>
  <c r="V238" i="22" s="1"/>
  <c r="U238" i="5"/>
  <c r="AB238" i="22" s="1"/>
  <c r="AE238" i="22" s="1"/>
  <c r="AF238" i="22" s="1"/>
  <c r="AG238" i="22" s="1"/>
  <c r="AA238" i="5"/>
  <c r="AM238" i="22" s="1"/>
  <c r="AP238" i="22" s="1"/>
  <c r="AQ238" i="22" s="1"/>
  <c r="AR238" i="22" s="1"/>
  <c r="AG238" i="5"/>
  <c r="AX238" i="22" s="1"/>
  <c r="BA238" i="22" s="1"/>
  <c r="BB238" i="22" s="1"/>
  <c r="BC238" i="22" s="1"/>
  <c r="K239" i="5"/>
  <c r="Q239" i="22"/>
  <c r="T239" i="22" s="1"/>
  <c r="U239" i="22" s="1"/>
  <c r="V239" i="22" s="1"/>
  <c r="AB239" i="22"/>
  <c r="AE239" i="22" s="1"/>
  <c r="AF239" i="22" s="1"/>
  <c r="AG239" i="22" s="1"/>
  <c r="AA239" i="5"/>
  <c r="AM239" i="22" s="1"/>
  <c r="AP239" i="22" s="1"/>
  <c r="AQ239" i="22" s="1"/>
  <c r="AR239" i="22" s="1"/>
  <c r="AG239" i="5"/>
  <c r="AX239" i="22" s="1"/>
  <c r="BA239" i="22" s="1"/>
  <c r="BB239" i="22" s="1"/>
  <c r="BC239" i="22" s="1"/>
  <c r="K240" i="5"/>
  <c r="Q240" i="22"/>
  <c r="T240" i="22" s="1"/>
  <c r="U240" i="22" s="1"/>
  <c r="V240" i="22" s="1"/>
  <c r="AB240" i="22"/>
  <c r="AE240" i="22" s="1"/>
  <c r="AF240" i="22" s="1"/>
  <c r="AG240" i="22" s="1"/>
  <c r="AA240" i="5"/>
  <c r="AM240" i="22" s="1"/>
  <c r="AP240" i="22" s="1"/>
  <c r="AQ240" i="22" s="1"/>
  <c r="AR240" i="22" s="1"/>
  <c r="AG240" i="5"/>
  <c r="AX240" i="22" s="1"/>
  <c r="BA240" i="22" s="1"/>
  <c r="BB240" i="22" s="1"/>
  <c r="BC240" i="22" s="1"/>
  <c r="K241" i="5"/>
  <c r="AA241" i="5"/>
  <c r="AM241" i="22" s="1"/>
  <c r="AP241" i="22" s="1"/>
  <c r="AQ241" i="22" s="1"/>
  <c r="AR241" i="22" s="1"/>
  <c r="AG241" i="5"/>
  <c r="AX241" i="22" s="1"/>
  <c r="BA241" i="22" s="1"/>
  <c r="BB241" i="22" s="1"/>
  <c r="BC241" i="22" s="1"/>
  <c r="AA242" i="5"/>
  <c r="AM242" i="22" s="1"/>
  <c r="AP242" i="22" s="1"/>
  <c r="AQ242" i="22" s="1"/>
  <c r="AR242" i="22" s="1"/>
  <c r="AG242" i="5"/>
  <c r="AX242" i="22" s="1"/>
  <c r="BA242" i="22" s="1"/>
  <c r="BB242" i="22" s="1"/>
  <c r="BC242" i="22" s="1"/>
  <c r="K243" i="5"/>
  <c r="Q243" i="22"/>
  <c r="T243" i="22" s="1"/>
  <c r="U243" i="22" s="1"/>
  <c r="V243" i="22" s="1"/>
  <c r="U243" i="5"/>
  <c r="AB243" i="22" s="1"/>
  <c r="AE243" i="22" s="1"/>
  <c r="AF243" i="22" s="1"/>
  <c r="AG243" i="22" s="1"/>
  <c r="AA243" i="5"/>
  <c r="AM243" i="22" s="1"/>
  <c r="AP243" i="22" s="1"/>
  <c r="AQ243" i="22" s="1"/>
  <c r="AR243" i="22" s="1"/>
  <c r="AG243" i="5"/>
  <c r="AX243" i="22" s="1"/>
  <c r="BA243" i="22" s="1"/>
  <c r="BB243" i="22" s="1"/>
  <c r="BC243" i="22" s="1"/>
  <c r="K244" i="5"/>
  <c r="Q244" i="22"/>
  <c r="T244" i="22" s="1"/>
  <c r="U244" i="22" s="1"/>
  <c r="V244" i="22" s="1"/>
  <c r="U244" i="5"/>
  <c r="AB244" i="22" s="1"/>
  <c r="AE244" i="22" s="1"/>
  <c r="AF244" i="22" s="1"/>
  <c r="AG244" i="22" s="1"/>
  <c r="AA244" i="5"/>
  <c r="AM244" i="22" s="1"/>
  <c r="AP244" i="22" s="1"/>
  <c r="AQ244" i="22" s="1"/>
  <c r="AR244" i="22" s="1"/>
  <c r="AG244" i="5"/>
  <c r="AX244" i="22" s="1"/>
  <c r="BA244" i="22" s="1"/>
  <c r="BB244" i="22" s="1"/>
  <c r="BC244" i="22" s="1"/>
  <c r="K245" i="5"/>
  <c r="Q245" i="22"/>
  <c r="T245" i="22" s="1"/>
  <c r="U245" i="22" s="1"/>
  <c r="V245" i="22" s="1"/>
  <c r="U245" i="5"/>
  <c r="AB245" i="22" s="1"/>
  <c r="AE245" i="22" s="1"/>
  <c r="AF245" i="22" s="1"/>
  <c r="AG245" i="22" s="1"/>
  <c r="AA245" i="5"/>
  <c r="AM245" i="22" s="1"/>
  <c r="AP245" i="22" s="1"/>
  <c r="AQ245" i="22" s="1"/>
  <c r="AR245" i="22" s="1"/>
  <c r="AG245" i="5"/>
  <c r="AX245" i="22" s="1"/>
  <c r="BA245" i="22" s="1"/>
  <c r="BB245" i="22" s="1"/>
  <c r="BC245" i="22" s="1"/>
  <c r="K246" i="5"/>
  <c r="Q246" i="22"/>
  <c r="T246" i="22" s="1"/>
  <c r="U246" i="22" s="1"/>
  <c r="V246" i="22" s="1"/>
  <c r="U246" i="5"/>
  <c r="AB246" i="22" s="1"/>
  <c r="AE246" i="22" s="1"/>
  <c r="AF246" i="22" s="1"/>
  <c r="AG246" i="22" s="1"/>
  <c r="AA246" i="5"/>
  <c r="AM246" i="22" s="1"/>
  <c r="AP246" i="22" s="1"/>
  <c r="AQ246" i="22" s="1"/>
  <c r="AR246" i="22" s="1"/>
  <c r="AG246" i="5"/>
  <c r="AX246" i="22" s="1"/>
  <c r="BA246" i="22" s="1"/>
  <c r="BB246" i="22" s="1"/>
  <c r="BC246" i="22" s="1"/>
  <c r="K247" i="5"/>
  <c r="Q247" i="22"/>
  <c r="T247" i="22" s="1"/>
  <c r="U247" i="22" s="1"/>
  <c r="V247" i="22" s="1"/>
  <c r="U247" i="5"/>
  <c r="AB247" i="22" s="1"/>
  <c r="AE247" i="22" s="1"/>
  <c r="AF247" i="22" s="1"/>
  <c r="AG247" i="22" s="1"/>
  <c r="AA247" i="5"/>
  <c r="AM247" i="22" s="1"/>
  <c r="AP247" i="22" s="1"/>
  <c r="AQ247" i="22" s="1"/>
  <c r="AR247" i="22" s="1"/>
  <c r="AG247" i="5"/>
  <c r="AX247" i="22" s="1"/>
  <c r="BA247" i="22" s="1"/>
  <c r="BB247" i="22" s="1"/>
  <c r="BC247" i="22" s="1"/>
  <c r="K248" i="5"/>
  <c r="Q248" i="22"/>
  <c r="T248" i="22" s="1"/>
  <c r="U248" i="22" s="1"/>
  <c r="V248" i="22" s="1"/>
  <c r="U248" i="5"/>
  <c r="AB248" i="22" s="1"/>
  <c r="AE248" i="22" s="1"/>
  <c r="AF248" i="22" s="1"/>
  <c r="AG248" i="22" s="1"/>
  <c r="AA248" i="5"/>
  <c r="AM248" i="22" s="1"/>
  <c r="AP248" i="22" s="1"/>
  <c r="AQ248" i="22" s="1"/>
  <c r="AR248" i="22" s="1"/>
  <c r="AG248" i="5"/>
  <c r="AX248" i="22" s="1"/>
  <c r="BA248" i="22" s="1"/>
  <c r="BB248" i="22" s="1"/>
  <c r="BC248" i="22" s="1"/>
  <c r="K249" i="5"/>
  <c r="Q249" i="22"/>
  <c r="T249" i="22" s="1"/>
  <c r="U249" i="22" s="1"/>
  <c r="V249" i="22" s="1"/>
  <c r="U249" i="5"/>
  <c r="AB249" i="22" s="1"/>
  <c r="AE249" i="22" s="1"/>
  <c r="AF249" i="22" s="1"/>
  <c r="AG249" i="22" s="1"/>
  <c r="AA249" i="5"/>
  <c r="AM249" i="22" s="1"/>
  <c r="AP249" i="22" s="1"/>
  <c r="AQ249" i="22" s="1"/>
  <c r="AR249" i="22" s="1"/>
  <c r="AG249" i="5"/>
  <c r="AX249" i="22" s="1"/>
  <c r="BA249" i="22" s="1"/>
  <c r="BB249" i="22" s="1"/>
  <c r="BC249" i="22" s="1"/>
  <c r="K250" i="5"/>
  <c r="Q250" i="22"/>
  <c r="T250" i="22" s="1"/>
  <c r="U250" i="22" s="1"/>
  <c r="V250" i="22" s="1"/>
  <c r="U250" i="5"/>
  <c r="AB250" i="22" s="1"/>
  <c r="AE250" i="22" s="1"/>
  <c r="AF250" i="22" s="1"/>
  <c r="AG250" i="22" s="1"/>
  <c r="AA250" i="5"/>
  <c r="AM250" i="22" s="1"/>
  <c r="AP250" i="22" s="1"/>
  <c r="AQ250" i="22" s="1"/>
  <c r="AR250" i="22" s="1"/>
  <c r="AG250" i="5"/>
  <c r="AX250" i="22" s="1"/>
  <c r="BA250" i="22" s="1"/>
  <c r="BB250" i="22" s="1"/>
  <c r="BC250" i="22" s="1"/>
  <c r="K251" i="5"/>
  <c r="Q251" i="22"/>
  <c r="T251" i="22" s="1"/>
  <c r="U251" i="22" s="1"/>
  <c r="V251" i="22" s="1"/>
  <c r="U251" i="5"/>
  <c r="AB251" i="22" s="1"/>
  <c r="AE251" i="22" s="1"/>
  <c r="AF251" i="22" s="1"/>
  <c r="AG251" i="22" s="1"/>
  <c r="AA251" i="5"/>
  <c r="AM251" i="22" s="1"/>
  <c r="AP251" i="22" s="1"/>
  <c r="AQ251" i="22" s="1"/>
  <c r="AR251" i="22" s="1"/>
  <c r="AG251" i="5"/>
  <c r="AX251" i="22" s="1"/>
  <c r="BA251" i="22" s="1"/>
  <c r="BB251" i="22" s="1"/>
  <c r="BC251" i="22" s="1"/>
  <c r="K252" i="5"/>
  <c r="Q252" i="22"/>
  <c r="T252" i="22" s="1"/>
  <c r="U252" i="22" s="1"/>
  <c r="V252" i="22" s="1"/>
  <c r="U252" i="5"/>
  <c r="AB252" i="22" s="1"/>
  <c r="AE252" i="22" s="1"/>
  <c r="AF252" i="22" s="1"/>
  <c r="AG252" i="22" s="1"/>
  <c r="AM252" i="22"/>
  <c r="AP252" i="22" s="1"/>
  <c r="AQ252" i="22" s="1"/>
  <c r="AR252" i="22" s="1"/>
  <c r="AG252" i="5"/>
  <c r="AX252" i="22" s="1"/>
  <c r="BA252" i="22" s="1"/>
  <c r="BB252" i="22" s="1"/>
  <c r="BC252" i="22" s="1"/>
  <c r="D192" i="5"/>
  <c r="K192" i="5"/>
  <c r="Q192" i="22"/>
  <c r="T192" i="22" s="1"/>
  <c r="U192" i="22" s="1"/>
  <c r="V192" i="22" s="1"/>
  <c r="U192" i="5"/>
  <c r="AB192" i="22" s="1"/>
  <c r="AE192" i="22" s="1"/>
  <c r="AF192" i="22" s="1"/>
  <c r="AG192" i="22" s="1"/>
  <c r="AA192" i="5"/>
  <c r="AM192" i="22" s="1"/>
  <c r="AP192" i="22" s="1"/>
  <c r="AQ192" i="22" s="1"/>
  <c r="AR192" i="22" s="1"/>
  <c r="AG192" i="5"/>
  <c r="AX192" i="22" s="1"/>
  <c r="BA192" i="22" s="1"/>
  <c r="BB192" i="22" s="1"/>
  <c r="BC192" i="22" s="1"/>
  <c r="D193" i="5"/>
  <c r="E193" i="5"/>
  <c r="K193" i="5"/>
  <c r="Q193" i="22"/>
  <c r="T193" i="22" s="1"/>
  <c r="U193" i="22" s="1"/>
  <c r="V193" i="22" s="1"/>
  <c r="U193" i="5"/>
  <c r="AB193" i="22" s="1"/>
  <c r="AE193" i="22" s="1"/>
  <c r="AF193" i="22" s="1"/>
  <c r="AG193" i="22" s="1"/>
  <c r="AA193" i="5"/>
  <c r="AM193" i="22" s="1"/>
  <c r="AP193" i="22" s="1"/>
  <c r="AQ193" i="22" s="1"/>
  <c r="AR193" i="22" s="1"/>
  <c r="AG193" i="5"/>
  <c r="AX193" i="22" s="1"/>
  <c r="BA193" i="22" s="1"/>
  <c r="BB193" i="22" s="1"/>
  <c r="BC193" i="22" s="1"/>
  <c r="D194" i="5"/>
  <c r="K194" i="5"/>
  <c r="Q194" i="22"/>
  <c r="T194" i="22" s="1"/>
  <c r="U194" i="22" s="1"/>
  <c r="V194" i="22" s="1"/>
  <c r="U194" i="5"/>
  <c r="AB194" i="22" s="1"/>
  <c r="AE194" i="22" s="1"/>
  <c r="AF194" i="22" s="1"/>
  <c r="AG194" i="22" s="1"/>
  <c r="AA194" i="5"/>
  <c r="AM194" i="22" s="1"/>
  <c r="AP194" i="22" s="1"/>
  <c r="AQ194" i="22" s="1"/>
  <c r="AR194" i="22" s="1"/>
  <c r="AG194" i="5"/>
  <c r="AX194" i="22" s="1"/>
  <c r="BA194" i="22" s="1"/>
  <c r="BB194" i="22" s="1"/>
  <c r="BC194" i="22" s="1"/>
  <c r="D195" i="5"/>
  <c r="E195" i="5"/>
  <c r="K195" i="5"/>
  <c r="Q195" i="22"/>
  <c r="T195" i="22" s="1"/>
  <c r="U195" i="22" s="1"/>
  <c r="V195" i="22" s="1"/>
  <c r="U195" i="5"/>
  <c r="AB195" i="22" s="1"/>
  <c r="AE195" i="22" s="1"/>
  <c r="AF195" i="22" s="1"/>
  <c r="AG195" i="22" s="1"/>
  <c r="AA195" i="5"/>
  <c r="AM195" i="22" s="1"/>
  <c r="AP195" i="22" s="1"/>
  <c r="AQ195" i="22" s="1"/>
  <c r="AR195" i="22" s="1"/>
  <c r="AG195" i="5"/>
  <c r="AX195" i="22" s="1"/>
  <c r="BA195" i="22" s="1"/>
  <c r="BB195" i="22" s="1"/>
  <c r="BC195" i="22" s="1"/>
  <c r="D196" i="5"/>
  <c r="K196" i="5"/>
  <c r="Q196" i="22"/>
  <c r="T196" i="22" s="1"/>
  <c r="U196" i="22" s="1"/>
  <c r="V196" i="22" s="1"/>
  <c r="U196" i="5"/>
  <c r="AB196" i="22" s="1"/>
  <c r="AE196" i="22" s="1"/>
  <c r="AF196" i="22" s="1"/>
  <c r="AG196" i="22" s="1"/>
  <c r="AA196" i="5"/>
  <c r="AM196" i="22" s="1"/>
  <c r="AP196" i="22" s="1"/>
  <c r="AQ196" i="22" s="1"/>
  <c r="AR196" i="22" s="1"/>
  <c r="AG196" i="5"/>
  <c r="AX196" i="22" s="1"/>
  <c r="BA196" i="22" s="1"/>
  <c r="BB196" i="22" s="1"/>
  <c r="BC196" i="22" s="1"/>
  <c r="D197" i="5"/>
  <c r="E197" i="5"/>
  <c r="K197" i="5"/>
  <c r="Q197" i="22"/>
  <c r="T197" i="22" s="1"/>
  <c r="U197" i="22" s="1"/>
  <c r="V197" i="22" s="1"/>
  <c r="U197" i="5"/>
  <c r="AB197" i="22" s="1"/>
  <c r="AE197" i="22" s="1"/>
  <c r="AF197" i="22" s="1"/>
  <c r="AG197" i="22" s="1"/>
  <c r="AA197" i="5"/>
  <c r="AM197" i="22" s="1"/>
  <c r="AP197" i="22" s="1"/>
  <c r="AQ197" i="22" s="1"/>
  <c r="AR197" i="22" s="1"/>
  <c r="AG197" i="5"/>
  <c r="AX197" i="22" s="1"/>
  <c r="BA197" i="22" s="1"/>
  <c r="BB197" i="22" s="1"/>
  <c r="BC197" i="22" s="1"/>
  <c r="D198" i="5"/>
  <c r="K198" i="5"/>
  <c r="Q198" i="22"/>
  <c r="T198" i="22" s="1"/>
  <c r="U198" i="22" s="1"/>
  <c r="V198" i="22" s="1"/>
  <c r="U198" i="5"/>
  <c r="AB198" i="22" s="1"/>
  <c r="AE198" i="22" s="1"/>
  <c r="AF198" i="22" s="1"/>
  <c r="AG198" i="22" s="1"/>
  <c r="AA198" i="5"/>
  <c r="AM198" i="22" s="1"/>
  <c r="AP198" i="22" s="1"/>
  <c r="AQ198" i="22" s="1"/>
  <c r="AR198" i="22" s="1"/>
  <c r="AG198" i="5"/>
  <c r="AX198" i="22" s="1"/>
  <c r="BA198" i="22" s="1"/>
  <c r="BB198" i="22" s="1"/>
  <c r="BC198" i="22" s="1"/>
  <c r="D199" i="5"/>
  <c r="E199" i="5"/>
  <c r="K199" i="5"/>
  <c r="Q199" i="22"/>
  <c r="T199" i="22" s="1"/>
  <c r="U199" i="22" s="1"/>
  <c r="V199" i="22" s="1"/>
  <c r="U199" i="5"/>
  <c r="AB199" i="22" s="1"/>
  <c r="AE199" i="22" s="1"/>
  <c r="AF199" i="22" s="1"/>
  <c r="AG199" i="22" s="1"/>
  <c r="AA199" i="5"/>
  <c r="AM199" i="22" s="1"/>
  <c r="AP199" i="22" s="1"/>
  <c r="AQ199" i="22" s="1"/>
  <c r="AR199" i="22" s="1"/>
  <c r="AG199" i="5"/>
  <c r="AX199" i="22" s="1"/>
  <c r="BA199" i="22" s="1"/>
  <c r="BB199" i="22" s="1"/>
  <c r="BC199" i="22" s="1"/>
  <c r="D200" i="5"/>
  <c r="K200" i="5"/>
  <c r="Q200" i="22"/>
  <c r="T200" i="22" s="1"/>
  <c r="U200" i="22" s="1"/>
  <c r="V200" i="22" s="1"/>
  <c r="U200" i="5"/>
  <c r="AB200" i="22" s="1"/>
  <c r="AE200" i="22" s="1"/>
  <c r="AF200" i="22" s="1"/>
  <c r="AG200" i="22" s="1"/>
  <c r="AA200" i="5"/>
  <c r="AM200" i="22" s="1"/>
  <c r="AP200" i="22" s="1"/>
  <c r="AQ200" i="22" s="1"/>
  <c r="AR200" i="22" s="1"/>
  <c r="AG200" i="5"/>
  <c r="AX200" i="22" s="1"/>
  <c r="BA200" i="22" s="1"/>
  <c r="BB200" i="22" s="1"/>
  <c r="BC200" i="22" s="1"/>
  <c r="D201" i="5"/>
  <c r="E201" i="5"/>
  <c r="K201" i="5"/>
  <c r="Q201" i="22"/>
  <c r="T201" i="22" s="1"/>
  <c r="U201" i="22" s="1"/>
  <c r="V201" i="22" s="1"/>
  <c r="U201" i="5"/>
  <c r="AB201" i="22" s="1"/>
  <c r="AE201" i="22" s="1"/>
  <c r="AF201" i="22" s="1"/>
  <c r="AG201" i="22" s="1"/>
  <c r="AA201" i="5"/>
  <c r="AM201" i="22" s="1"/>
  <c r="AP201" i="22" s="1"/>
  <c r="AQ201" i="22" s="1"/>
  <c r="AR201" i="22" s="1"/>
  <c r="AG201" i="5"/>
  <c r="AX201" i="22" s="1"/>
  <c r="BA201" i="22" s="1"/>
  <c r="BB201" i="22" s="1"/>
  <c r="BC201" i="22" s="1"/>
  <c r="D202" i="5"/>
  <c r="K202" i="5"/>
  <c r="Q202" i="22"/>
  <c r="T202" i="22" s="1"/>
  <c r="U202" i="22" s="1"/>
  <c r="V202" i="22" s="1"/>
  <c r="U202" i="5"/>
  <c r="AB202" i="22" s="1"/>
  <c r="AE202" i="22" s="1"/>
  <c r="AF202" i="22" s="1"/>
  <c r="AG202" i="22" s="1"/>
  <c r="AA202" i="5"/>
  <c r="AM202" i="22" s="1"/>
  <c r="AP202" i="22" s="1"/>
  <c r="AQ202" i="22" s="1"/>
  <c r="AR202" i="22" s="1"/>
  <c r="AG202" i="5"/>
  <c r="AX202" i="22" s="1"/>
  <c r="BA202" i="22" s="1"/>
  <c r="BB202" i="22" s="1"/>
  <c r="BC202" i="22" s="1"/>
  <c r="D203" i="5"/>
  <c r="E203" i="5"/>
  <c r="K203" i="5"/>
  <c r="Q203" i="22"/>
  <c r="T203" i="22" s="1"/>
  <c r="U203" i="22" s="1"/>
  <c r="V203" i="22" s="1"/>
  <c r="U203" i="5"/>
  <c r="AB203" i="22" s="1"/>
  <c r="AE203" i="22" s="1"/>
  <c r="AF203" i="22" s="1"/>
  <c r="AG203" i="22" s="1"/>
  <c r="AA203" i="5"/>
  <c r="AM203" i="22" s="1"/>
  <c r="AP203" i="22" s="1"/>
  <c r="AQ203" i="22" s="1"/>
  <c r="AR203" i="22" s="1"/>
  <c r="AG203" i="5"/>
  <c r="AX203" i="22" s="1"/>
  <c r="BA203" i="22" s="1"/>
  <c r="BB203" i="22" s="1"/>
  <c r="BC203" i="22" s="1"/>
  <c r="D204" i="5"/>
  <c r="K204" i="5"/>
  <c r="Q204" i="22"/>
  <c r="T204" i="22" s="1"/>
  <c r="U204" i="22" s="1"/>
  <c r="V204" i="22" s="1"/>
  <c r="U204" i="5"/>
  <c r="AB204" i="22" s="1"/>
  <c r="AE204" i="22" s="1"/>
  <c r="AF204" i="22" s="1"/>
  <c r="AG204" i="22" s="1"/>
  <c r="AA204" i="5"/>
  <c r="AM204" i="22" s="1"/>
  <c r="AP204" i="22" s="1"/>
  <c r="AQ204" i="22" s="1"/>
  <c r="AR204" i="22" s="1"/>
  <c r="AG204" i="5"/>
  <c r="AX204" i="22" s="1"/>
  <c r="BA204" i="22" s="1"/>
  <c r="BB204" i="22" s="1"/>
  <c r="BC204" i="22" s="1"/>
  <c r="D205" i="5"/>
  <c r="E205" i="5"/>
  <c r="K205" i="5"/>
  <c r="Q205" i="22"/>
  <c r="T205" i="22" s="1"/>
  <c r="U205" i="22" s="1"/>
  <c r="V205" i="22" s="1"/>
  <c r="U205" i="5"/>
  <c r="AB205" i="22" s="1"/>
  <c r="AE205" i="22" s="1"/>
  <c r="AF205" i="22" s="1"/>
  <c r="AG205" i="22" s="1"/>
  <c r="AA205" i="5"/>
  <c r="AM205" i="22" s="1"/>
  <c r="AP205" i="22" s="1"/>
  <c r="AQ205" i="22" s="1"/>
  <c r="AR205" i="22" s="1"/>
  <c r="AG205" i="5"/>
  <c r="AX205" i="22" s="1"/>
  <c r="BA205" i="22" s="1"/>
  <c r="BB205" i="22" s="1"/>
  <c r="BC205" i="22" s="1"/>
  <c r="D206" i="5"/>
  <c r="K206" i="5"/>
  <c r="Q206" i="22"/>
  <c r="T206" i="22" s="1"/>
  <c r="U206" i="22" s="1"/>
  <c r="V206" i="22" s="1"/>
  <c r="U206" i="5"/>
  <c r="AB206" i="22" s="1"/>
  <c r="AE206" i="22" s="1"/>
  <c r="AF206" i="22" s="1"/>
  <c r="AG206" i="22" s="1"/>
  <c r="AA206" i="5"/>
  <c r="AM206" i="22" s="1"/>
  <c r="AP206" i="22" s="1"/>
  <c r="AQ206" i="22" s="1"/>
  <c r="AR206" i="22" s="1"/>
  <c r="AG206" i="5"/>
  <c r="AX206" i="22" s="1"/>
  <c r="BA206" i="22" s="1"/>
  <c r="BB206" i="22" s="1"/>
  <c r="BC206" i="22" s="1"/>
  <c r="D207" i="5"/>
  <c r="E207" i="5"/>
  <c r="K207" i="5"/>
  <c r="Q207" i="22"/>
  <c r="T207" i="22" s="1"/>
  <c r="U207" i="22" s="1"/>
  <c r="V207" i="22" s="1"/>
  <c r="U207" i="5"/>
  <c r="AB207" i="22" s="1"/>
  <c r="AE207" i="22" s="1"/>
  <c r="AF207" i="22" s="1"/>
  <c r="AG207" i="22" s="1"/>
  <c r="AA207" i="5"/>
  <c r="AM207" i="22" s="1"/>
  <c r="AP207" i="22" s="1"/>
  <c r="AQ207" i="22" s="1"/>
  <c r="AR207" i="22" s="1"/>
  <c r="AG207" i="5"/>
  <c r="AX207" i="22" s="1"/>
  <c r="BA207" i="22" s="1"/>
  <c r="BB207" i="22" s="1"/>
  <c r="BC207" i="22" s="1"/>
  <c r="D208" i="5"/>
  <c r="K208" i="5"/>
  <c r="Q208" i="22"/>
  <c r="T208" i="22" s="1"/>
  <c r="U208" i="22" s="1"/>
  <c r="V208" i="22" s="1"/>
  <c r="U208" i="5"/>
  <c r="AB208" i="22" s="1"/>
  <c r="AE208" i="22" s="1"/>
  <c r="AF208" i="22" s="1"/>
  <c r="AG208" i="22" s="1"/>
  <c r="AA208" i="5"/>
  <c r="AM208" i="22" s="1"/>
  <c r="AP208" i="22" s="1"/>
  <c r="AQ208" i="22" s="1"/>
  <c r="AR208" i="22" s="1"/>
  <c r="AG208" i="5"/>
  <c r="AX208" i="22" s="1"/>
  <c r="BA208" i="22" s="1"/>
  <c r="BB208" i="22" s="1"/>
  <c r="BC208" i="22" s="1"/>
  <c r="D209" i="5"/>
  <c r="E209" i="5"/>
  <c r="K209" i="5"/>
  <c r="Q209" i="22"/>
  <c r="T209" i="22" s="1"/>
  <c r="U209" i="22" s="1"/>
  <c r="V209" i="22" s="1"/>
  <c r="U209" i="5"/>
  <c r="AB209" i="22" s="1"/>
  <c r="AE209" i="22" s="1"/>
  <c r="AF209" i="22" s="1"/>
  <c r="AG209" i="22" s="1"/>
  <c r="AA209" i="5"/>
  <c r="AM209" i="22" s="1"/>
  <c r="AP209" i="22" s="1"/>
  <c r="AQ209" i="22" s="1"/>
  <c r="AR209" i="22" s="1"/>
  <c r="AG209" i="5"/>
  <c r="AX209" i="22" s="1"/>
  <c r="BA209" i="22" s="1"/>
  <c r="BB209" i="22" s="1"/>
  <c r="BC209" i="22" s="1"/>
  <c r="D210" i="5"/>
  <c r="K210" i="5"/>
  <c r="Q210" i="22"/>
  <c r="T210" i="22" s="1"/>
  <c r="U210" i="22" s="1"/>
  <c r="V210" i="22" s="1"/>
  <c r="U210" i="5"/>
  <c r="AB210" i="22" s="1"/>
  <c r="AE210" i="22" s="1"/>
  <c r="AF210" i="22" s="1"/>
  <c r="AG210" i="22" s="1"/>
  <c r="AA210" i="5"/>
  <c r="AM210" i="22" s="1"/>
  <c r="AP210" i="22" s="1"/>
  <c r="AQ210" i="22" s="1"/>
  <c r="AR210" i="22" s="1"/>
  <c r="AG210" i="5"/>
  <c r="AX210" i="22" s="1"/>
  <c r="BA210" i="22" s="1"/>
  <c r="BB210" i="22" s="1"/>
  <c r="BC210" i="22" s="1"/>
  <c r="D211" i="5"/>
  <c r="E211" i="5"/>
  <c r="K211" i="5"/>
  <c r="Q211" i="22"/>
  <c r="T211" i="22" s="1"/>
  <c r="U211" i="22" s="1"/>
  <c r="V211" i="22" s="1"/>
  <c r="U211" i="5"/>
  <c r="AB211" i="22" s="1"/>
  <c r="AE211" i="22" s="1"/>
  <c r="AF211" i="22" s="1"/>
  <c r="AG211" i="22" s="1"/>
  <c r="AA211" i="5"/>
  <c r="AM211" i="22" s="1"/>
  <c r="AP211" i="22" s="1"/>
  <c r="AQ211" i="22" s="1"/>
  <c r="AR211" i="22" s="1"/>
  <c r="AG211" i="5"/>
  <c r="AX211" i="22" s="1"/>
  <c r="BA211" i="22" s="1"/>
  <c r="BB211" i="22" s="1"/>
  <c r="BC211" i="22" s="1"/>
  <c r="K151" i="5"/>
  <c r="Q151" i="22"/>
  <c r="T151" i="22" s="1"/>
  <c r="U151" i="22" s="1"/>
  <c r="V151" i="22" s="1"/>
  <c r="U151" i="5"/>
  <c r="AB151" i="22" s="1"/>
  <c r="AE151" i="22" s="1"/>
  <c r="AF151" i="22" s="1"/>
  <c r="AG151" i="22" s="1"/>
  <c r="AA151" i="5"/>
  <c r="AM151" i="22" s="1"/>
  <c r="AP151" i="22" s="1"/>
  <c r="AQ151" i="22" s="1"/>
  <c r="AR151" i="22" s="1"/>
  <c r="AG151" i="5"/>
  <c r="AX151" i="22" s="1"/>
  <c r="BA151" i="22" s="1"/>
  <c r="BB151" i="22" s="1"/>
  <c r="BC151" i="22" s="1"/>
  <c r="K152" i="5"/>
  <c r="Q152" i="22"/>
  <c r="T152" i="22" s="1"/>
  <c r="U152" i="22" s="1"/>
  <c r="V152" i="22" s="1"/>
  <c r="U152" i="5"/>
  <c r="AB152" i="22" s="1"/>
  <c r="AE152" i="22" s="1"/>
  <c r="AF152" i="22" s="1"/>
  <c r="AG152" i="22" s="1"/>
  <c r="AA152" i="5"/>
  <c r="AM152" i="22" s="1"/>
  <c r="AP152" i="22" s="1"/>
  <c r="AQ152" i="22" s="1"/>
  <c r="AR152" i="22" s="1"/>
  <c r="AG152" i="5"/>
  <c r="AX152" i="22" s="1"/>
  <c r="BA152" i="22" s="1"/>
  <c r="BB152" i="22" s="1"/>
  <c r="BC152" i="22" s="1"/>
  <c r="K153" i="5"/>
  <c r="Q153" i="22"/>
  <c r="T153" i="22" s="1"/>
  <c r="U153" i="22" s="1"/>
  <c r="V153" i="22" s="1"/>
  <c r="U153" i="5"/>
  <c r="AB153" i="22" s="1"/>
  <c r="AE153" i="22" s="1"/>
  <c r="AF153" i="22" s="1"/>
  <c r="AG153" i="22" s="1"/>
  <c r="AA153" i="5"/>
  <c r="AM153" i="22" s="1"/>
  <c r="AP153" i="22" s="1"/>
  <c r="AQ153" i="22" s="1"/>
  <c r="AR153" i="22" s="1"/>
  <c r="AG153" i="5"/>
  <c r="AX153" i="22" s="1"/>
  <c r="BA153" i="22" s="1"/>
  <c r="BB153" i="22" s="1"/>
  <c r="BC153" i="22" s="1"/>
  <c r="K154" i="5"/>
  <c r="Q154" i="22"/>
  <c r="T154" i="22" s="1"/>
  <c r="U154" i="22" s="1"/>
  <c r="V154" i="22" s="1"/>
  <c r="U154" i="5"/>
  <c r="AB154" i="22" s="1"/>
  <c r="AE154" i="22" s="1"/>
  <c r="AF154" i="22" s="1"/>
  <c r="AG154" i="22" s="1"/>
  <c r="AA154" i="5"/>
  <c r="AM154" i="22" s="1"/>
  <c r="AP154" i="22" s="1"/>
  <c r="AQ154" i="22" s="1"/>
  <c r="AR154" i="22" s="1"/>
  <c r="AG154" i="5"/>
  <c r="AX154" i="22" s="1"/>
  <c r="BA154" i="22" s="1"/>
  <c r="BB154" i="22" s="1"/>
  <c r="BC154" i="22" s="1"/>
  <c r="K155" i="5"/>
  <c r="Q155" i="22"/>
  <c r="T155" i="22" s="1"/>
  <c r="U155" i="22" s="1"/>
  <c r="V155" i="22" s="1"/>
  <c r="U155" i="5"/>
  <c r="AB155" i="22" s="1"/>
  <c r="AE155" i="22" s="1"/>
  <c r="AF155" i="22" s="1"/>
  <c r="AG155" i="22" s="1"/>
  <c r="AA155" i="5"/>
  <c r="AM155" i="22" s="1"/>
  <c r="AP155" i="22" s="1"/>
  <c r="AQ155" i="22" s="1"/>
  <c r="AR155" i="22" s="1"/>
  <c r="AG155" i="5"/>
  <c r="AX155" i="22" s="1"/>
  <c r="BA155" i="22" s="1"/>
  <c r="BB155" i="22" s="1"/>
  <c r="BC155" i="22" s="1"/>
  <c r="K156" i="5"/>
  <c r="Q156" i="22"/>
  <c r="T156" i="22" s="1"/>
  <c r="U156" i="22" s="1"/>
  <c r="V156" i="22" s="1"/>
  <c r="U156" i="5"/>
  <c r="AB156" i="22" s="1"/>
  <c r="AE156" i="22" s="1"/>
  <c r="AF156" i="22" s="1"/>
  <c r="AG156" i="22" s="1"/>
  <c r="AA156" i="5"/>
  <c r="AM156" i="22" s="1"/>
  <c r="AP156" i="22" s="1"/>
  <c r="AQ156" i="22" s="1"/>
  <c r="AR156" i="22" s="1"/>
  <c r="AG156" i="5"/>
  <c r="AX156" i="22" s="1"/>
  <c r="BA156" i="22" s="1"/>
  <c r="BB156" i="22" s="1"/>
  <c r="BC156" i="22" s="1"/>
  <c r="K157" i="5"/>
  <c r="Q157" i="22"/>
  <c r="T157" i="22" s="1"/>
  <c r="U157" i="22" s="1"/>
  <c r="V157" i="22" s="1"/>
  <c r="U157" i="5"/>
  <c r="AB157" i="22" s="1"/>
  <c r="AE157" i="22" s="1"/>
  <c r="AF157" i="22" s="1"/>
  <c r="AG157" i="22" s="1"/>
  <c r="AA157" i="5"/>
  <c r="AM157" i="22" s="1"/>
  <c r="AP157" i="22" s="1"/>
  <c r="AQ157" i="22" s="1"/>
  <c r="AR157" i="22" s="1"/>
  <c r="AG157" i="5"/>
  <c r="AX157" i="22" s="1"/>
  <c r="BA157" i="22" s="1"/>
  <c r="BB157" i="22" s="1"/>
  <c r="BC157" i="22" s="1"/>
  <c r="K158" i="5"/>
  <c r="Q158" i="22"/>
  <c r="T158" i="22" s="1"/>
  <c r="U158" i="22" s="1"/>
  <c r="V158" i="22" s="1"/>
  <c r="U158" i="5"/>
  <c r="AB158" i="22" s="1"/>
  <c r="AE158" i="22" s="1"/>
  <c r="AF158" i="22" s="1"/>
  <c r="AG158" i="22" s="1"/>
  <c r="AA158" i="5"/>
  <c r="AM158" i="22" s="1"/>
  <c r="AP158" i="22" s="1"/>
  <c r="AQ158" i="22" s="1"/>
  <c r="AR158" i="22" s="1"/>
  <c r="AG158" i="5"/>
  <c r="AX158" i="22" s="1"/>
  <c r="BA158" i="22" s="1"/>
  <c r="BB158" i="22" s="1"/>
  <c r="BC158" i="22" s="1"/>
  <c r="K159" i="5"/>
  <c r="Q159" i="22"/>
  <c r="T159" i="22" s="1"/>
  <c r="U159" i="22" s="1"/>
  <c r="V159" i="22" s="1"/>
  <c r="U159" i="5"/>
  <c r="AB159" i="22" s="1"/>
  <c r="AE159" i="22" s="1"/>
  <c r="AF159" i="22" s="1"/>
  <c r="AG159" i="22" s="1"/>
  <c r="AA159" i="5"/>
  <c r="AM159" i="22" s="1"/>
  <c r="AP159" i="22" s="1"/>
  <c r="AQ159" i="22" s="1"/>
  <c r="AR159" i="22" s="1"/>
  <c r="AG159" i="5"/>
  <c r="AX159" i="22" s="1"/>
  <c r="BA159" i="22" s="1"/>
  <c r="BB159" i="22" s="1"/>
  <c r="BC159" i="22" s="1"/>
  <c r="K160" i="5"/>
  <c r="Q160" i="22"/>
  <c r="T160" i="22" s="1"/>
  <c r="U160" i="22" s="1"/>
  <c r="V160" i="22" s="1"/>
  <c r="U160" i="5"/>
  <c r="AB160" i="22" s="1"/>
  <c r="AE160" i="22" s="1"/>
  <c r="AF160" i="22" s="1"/>
  <c r="AG160" i="22" s="1"/>
  <c r="AA160" i="5"/>
  <c r="AM160" i="22" s="1"/>
  <c r="AP160" i="22" s="1"/>
  <c r="AQ160" i="22" s="1"/>
  <c r="AR160" i="22" s="1"/>
  <c r="AG160" i="5"/>
  <c r="AX160" i="22" s="1"/>
  <c r="BA160" i="22" s="1"/>
  <c r="BB160" i="22" s="1"/>
  <c r="BC160" i="22" s="1"/>
  <c r="K161" i="5"/>
  <c r="Q161" i="22"/>
  <c r="T161" i="22" s="1"/>
  <c r="U161" i="22" s="1"/>
  <c r="V161" i="22" s="1"/>
  <c r="U161" i="5"/>
  <c r="AB161" i="22" s="1"/>
  <c r="AE161" i="22" s="1"/>
  <c r="AF161" i="22" s="1"/>
  <c r="AG161" i="22" s="1"/>
  <c r="AA161" i="5"/>
  <c r="AM161" i="22" s="1"/>
  <c r="AP161" i="22" s="1"/>
  <c r="AQ161" i="22" s="1"/>
  <c r="AR161" i="22" s="1"/>
  <c r="AG161" i="5"/>
  <c r="AX161" i="22" s="1"/>
  <c r="BA161" i="22" s="1"/>
  <c r="BB161" i="22" s="1"/>
  <c r="BC161" i="22" s="1"/>
  <c r="K162" i="5"/>
  <c r="Q162" i="22"/>
  <c r="T162" i="22" s="1"/>
  <c r="U162" i="22" s="1"/>
  <c r="V162" i="22" s="1"/>
  <c r="U162" i="5"/>
  <c r="AB162" i="22" s="1"/>
  <c r="AE162" i="22" s="1"/>
  <c r="AF162" i="22" s="1"/>
  <c r="AG162" i="22" s="1"/>
  <c r="AA162" i="5"/>
  <c r="AM162" i="22" s="1"/>
  <c r="AP162" i="22" s="1"/>
  <c r="AQ162" i="22" s="1"/>
  <c r="AR162" i="22" s="1"/>
  <c r="AG162" i="5"/>
  <c r="AX162" i="22" s="1"/>
  <c r="BA162" i="22" s="1"/>
  <c r="BB162" i="22" s="1"/>
  <c r="BC162" i="22" s="1"/>
  <c r="K163" i="5"/>
  <c r="Q163" i="22"/>
  <c r="T163" i="22" s="1"/>
  <c r="U163" i="22" s="1"/>
  <c r="V163" i="22" s="1"/>
  <c r="U163" i="5"/>
  <c r="AB163" i="22" s="1"/>
  <c r="AE163" i="22" s="1"/>
  <c r="AF163" i="22" s="1"/>
  <c r="AG163" i="22" s="1"/>
  <c r="AA163" i="5"/>
  <c r="AM163" i="22" s="1"/>
  <c r="AP163" i="22" s="1"/>
  <c r="AQ163" i="22" s="1"/>
  <c r="AR163" i="22" s="1"/>
  <c r="AG163" i="5"/>
  <c r="AX163" i="22" s="1"/>
  <c r="BA163" i="22" s="1"/>
  <c r="BB163" i="22" s="1"/>
  <c r="BC163" i="22" s="1"/>
  <c r="K164" i="5"/>
  <c r="Q164" i="22"/>
  <c r="T164" i="22" s="1"/>
  <c r="U164" i="22" s="1"/>
  <c r="V164" i="22" s="1"/>
  <c r="U164" i="5"/>
  <c r="AB164" i="22" s="1"/>
  <c r="AE164" i="22" s="1"/>
  <c r="AF164" i="22" s="1"/>
  <c r="AG164" i="22" s="1"/>
  <c r="AA164" i="5"/>
  <c r="AM164" i="22" s="1"/>
  <c r="AP164" i="22" s="1"/>
  <c r="AQ164" i="22" s="1"/>
  <c r="AR164" i="22" s="1"/>
  <c r="AG164" i="5"/>
  <c r="AX164" i="22" s="1"/>
  <c r="BA164" i="22" s="1"/>
  <c r="BB164" i="22" s="1"/>
  <c r="BC164" i="22" s="1"/>
  <c r="K165" i="5"/>
  <c r="Q165" i="22"/>
  <c r="T165" i="22" s="1"/>
  <c r="U165" i="22" s="1"/>
  <c r="V165" i="22" s="1"/>
  <c r="U165" i="5"/>
  <c r="AB165" i="22" s="1"/>
  <c r="AE165" i="22" s="1"/>
  <c r="AF165" i="22" s="1"/>
  <c r="AG165" i="22" s="1"/>
  <c r="AA165" i="5"/>
  <c r="AM165" i="22" s="1"/>
  <c r="AP165" i="22" s="1"/>
  <c r="AQ165" i="22" s="1"/>
  <c r="AR165" i="22" s="1"/>
  <c r="AG165" i="5"/>
  <c r="AX165" i="22" s="1"/>
  <c r="BA165" i="22" s="1"/>
  <c r="BB165" i="22" s="1"/>
  <c r="BC165" i="22" s="1"/>
  <c r="K166" i="5"/>
  <c r="Q166" i="22"/>
  <c r="T166" i="22" s="1"/>
  <c r="U166" i="22" s="1"/>
  <c r="V166" i="22" s="1"/>
  <c r="U166" i="5"/>
  <c r="AB166" i="22" s="1"/>
  <c r="AE166" i="22" s="1"/>
  <c r="AF166" i="22" s="1"/>
  <c r="AG166" i="22" s="1"/>
  <c r="AA166" i="5"/>
  <c r="AM166" i="22" s="1"/>
  <c r="AP166" i="22" s="1"/>
  <c r="AQ166" i="22" s="1"/>
  <c r="AR166" i="22" s="1"/>
  <c r="AG166" i="5"/>
  <c r="AX166" i="22" s="1"/>
  <c r="BA166" i="22" s="1"/>
  <c r="BB166" i="22" s="1"/>
  <c r="BC166" i="22" s="1"/>
  <c r="K167" i="5"/>
  <c r="Q167" i="22"/>
  <c r="T167" i="22" s="1"/>
  <c r="U167" i="22" s="1"/>
  <c r="V167" i="22" s="1"/>
  <c r="U167" i="5"/>
  <c r="AB167" i="22" s="1"/>
  <c r="AE167" i="22" s="1"/>
  <c r="AF167" i="22" s="1"/>
  <c r="AG167" i="22" s="1"/>
  <c r="AA167" i="5"/>
  <c r="AM167" i="22" s="1"/>
  <c r="AP167" i="22" s="1"/>
  <c r="AQ167" i="22" s="1"/>
  <c r="AR167" i="22" s="1"/>
  <c r="AG167" i="5"/>
  <c r="AX167" i="22" s="1"/>
  <c r="BA167" i="22" s="1"/>
  <c r="BB167" i="22" s="1"/>
  <c r="BC167" i="22" s="1"/>
  <c r="K168" i="5"/>
  <c r="Q168" i="22"/>
  <c r="T168" i="22" s="1"/>
  <c r="U168" i="22" s="1"/>
  <c r="V168" i="22" s="1"/>
  <c r="U168" i="5"/>
  <c r="AB168" i="22" s="1"/>
  <c r="AE168" i="22" s="1"/>
  <c r="AF168" i="22" s="1"/>
  <c r="AG168" i="22" s="1"/>
  <c r="AA168" i="5"/>
  <c r="AM168" i="22" s="1"/>
  <c r="AP168" i="22" s="1"/>
  <c r="AQ168" i="22" s="1"/>
  <c r="AR168" i="22" s="1"/>
  <c r="AG168" i="5"/>
  <c r="AX168" i="22" s="1"/>
  <c r="BA168" i="22" s="1"/>
  <c r="BB168" i="22" s="1"/>
  <c r="BC168" i="22" s="1"/>
  <c r="K169" i="5"/>
  <c r="Q169" i="22"/>
  <c r="T169" i="22" s="1"/>
  <c r="U169" i="22" s="1"/>
  <c r="V169" i="22" s="1"/>
  <c r="U169" i="5"/>
  <c r="AB169" i="22" s="1"/>
  <c r="AE169" i="22" s="1"/>
  <c r="AF169" i="22" s="1"/>
  <c r="AG169" i="22" s="1"/>
  <c r="AA169" i="5"/>
  <c r="AM169" i="22" s="1"/>
  <c r="AP169" i="22" s="1"/>
  <c r="AQ169" i="22" s="1"/>
  <c r="AR169" i="22" s="1"/>
  <c r="AG169" i="5"/>
  <c r="AX169" i="22" s="1"/>
  <c r="BA169" i="22" s="1"/>
  <c r="BB169" i="22" s="1"/>
  <c r="BC169" i="22" s="1"/>
  <c r="K170" i="5"/>
  <c r="Q170" i="22"/>
  <c r="T170" i="22" s="1"/>
  <c r="U170" i="22" s="1"/>
  <c r="V170" i="22" s="1"/>
  <c r="U170" i="5"/>
  <c r="AB170" i="22" s="1"/>
  <c r="AE170" i="22" s="1"/>
  <c r="AF170" i="22" s="1"/>
  <c r="AG170" i="22" s="1"/>
  <c r="AA170" i="5"/>
  <c r="AM170" i="22" s="1"/>
  <c r="AP170" i="22" s="1"/>
  <c r="AQ170" i="22" s="1"/>
  <c r="AR170" i="22" s="1"/>
  <c r="AG170" i="5"/>
  <c r="AX170" i="22" s="1"/>
  <c r="BA170" i="22" s="1"/>
  <c r="BB170" i="22" s="1"/>
  <c r="BC170" i="22" s="1"/>
  <c r="D151" i="5"/>
  <c r="D152" i="5"/>
  <c r="E152" i="5"/>
  <c r="D153" i="5"/>
  <c r="D154" i="5"/>
  <c r="E154" i="5"/>
  <c r="D155" i="5"/>
  <c r="D156" i="5"/>
  <c r="E156" i="5"/>
  <c r="D157" i="5"/>
  <c r="D158" i="5"/>
  <c r="E158" i="5"/>
  <c r="D159" i="5"/>
  <c r="D160" i="5"/>
  <c r="E160" i="5"/>
  <c r="D161" i="5"/>
  <c r="D162" i="5"/>
  <c r="E162" i="5"/>
  <c r="D163" i="5"/>
  <c r="D164" i="5"/>
  <c r="E164" i="5"/>
  <c r="D165" i="5"/>
  <c r="D166" i="5"/>
  <c r="E166" i="5"/>
  <c r="D167" i="5"/>
  <c r="D168" i="5"/>
  <c r="E168" i="5"/>
  <c r="D169" i="5"/>
  <c r="D170" i="5"/>
  <c r="E170" i="5"/>
  <c r="K110" i="5"/>
  <c r="Q110" i="22"/>
  <c r="T110" i="22" s="1"/>
  <c r="U110" i="22" s="1"/>
  <c r="V110" i="22" s="1"/>
  <c r="U110" i="5"/>
  <c r="AB110" i="22" s="1"/>
  <c r="AE110" i="22" s="1"/>
  <c r="AF110" i="22" s="1"/>
  <c r="AG110" i="22" s="1"/>
  <c r="AA110" i="5"/>
  <c r="AM110" i="22" s="1"/>
  <c r="AP110" i="22" s="1"/>
  <c r="AQ110" i="22" s="1"/>
  <c r="AR110" i="22" s="1"/>
  <c r="AG110" i="5"/>
  <c r="AX110" i="22" s="1"/>
  <c r="BA110" i="22" s="1"/>
  <c r="BB110" i="22" s="1"/>
  <c r="BC110" i="22" s="1"/>
  <c r="K111" i="5"/>
  <c r="Q111" i="22"/>
  <c r="T111" i="22" s="1"/>
  <c r="U111" i="22" s="1"/>
  <c r="V111" i="22" s="1"/>
  <c r="U111" i="5"/>
  <c r="AB111" i="22" s="1"/>
  <c r="AE111" i="22" s="1"/>
  <c r="AF111" i="22" s="1"/>
  <c r="AG111" i="22" s="1"/>
  <c r="AA111" i="5"/>
  <c r="AM111" i="22" s="1"/>
  <c r="AP111" i="22" s="1"/>
  <c r="AQ111" i="22" s="1"/>
  <c r="AR111" i="22" s="1"/>
  <c r="AG111" i="5"/>
  <c r="AX111" i="22" s="1"/>
  <c r="BA111" i="22" s="1"/>
  <c r="BB111" i="22" s="1"/>
  <c r="BC111" i="22" s="1"/>
  <c r="K112" i="5"/>
  <c r="Q112" i="22"/>
  <c r="T112" i="22" s="1"/>
  <c r="U112" i="22" s="1"/>
  <c r="V112" i="22" s="1"/>
  <c r="U112" i="5"/>
  <c r="AB112" i="22" s="1"/>
  <c r="AE112" i="22" s="1"/>
  <c r="AF112" i="22" s="1"/>
  <c r="AG112" i="22" s="1"/>
  <c r="AA112" i="5"/>
  <c r="AM112" i="22" s="1"/>
  <c r="AP112" i="22" s="1"/>
  <c r="AQ112" i="22" s="1"/>
  <c r="AR112" i="22" s="1"/>
  <c r="AG112" i="5"/>
  <c r="AX112" i="22" s="1"/>
  <c r="BA112" i="22" s="1"/>
  <c r="BB112" i="22" s="1"/>
  <c r="BC112" i="22" s="1"/>
  <c r="K113" i="5"/>
  <c r="Q113" i="22"/>
  <c r="T113" i="22" s="1"/>
  <c r="U113" i="22" s="1"/>
  <c r="V113" i="22" s="1"/>
  <c r="U113" i="5"/>
  <c r="AB113" i="22" s="1"/>
  <c r="AE113" i="22" s="1"/>
  <c r="AF113" i="22" s="1"/>
  <c r="AG113" i="22" s="1"/>
  <c r="AA113" i="5"/>
  <c r="AM113" i="22" s="1"/>
  <c r="AP113" i="22" s="1"/>
  <c r="AQ113" i="22" s="1"/>
  <c r="AR113" i="22" s="1"/>
  <c r="AG113" i="5"/>
  <c r="AX113" i="22" s="1"/>
  <c r="BA113" i="22" s="1"/>
  <c r="BB113" i="22" s="1"/>
  <c r="BC113" i="22" s="1"/>
  <c r="K114" i="5"/>
  <c r="Q114" i="22"/>
  <c r="T114" i="22" s="1"/>
  <c r="U114" i="22" s="1"/>
  <c r="V114" i="22" s="1"/>
  <c r="U114" i="5"/>
  <c r="AB114" i="22" s="1"/>
  <c r="AE114" i="22" s="1"/>
  <c r="AF114" i="22" s="1"/>
  <c r="AG114" i="22" s="1"/>
  <c r="AA114" i="5"/>
  <c r="AM114" i="22" s="1"/>
  <c r="AP114" i="22" s="1"/>
  <c r="AQ114" i="22" s="1"/>
  <c r="AR114" i="22" s="1"/>
  <c r="AG114" i="5"/>
  <c r="AX114" i="22" s="1"/>
  <c r="BA114" i="22" s="1"/>
  <c r="BB114" i="22" s="1"/>
  <c r="BC114" i="22" s="1"/>
  <c r="K115" i="5"/>
  <c r="Q115" i="22"/>
  <c r="T115" i="22" s="1"/>
  <c r="U115" i="22" s="1"/>
  <c r="V115" i="22" s="1"/>
  <c r="U115" i="5"/>
  <c r="AB115" i="22" s="1"/>
  <c r="AE115" i="22" s="1"/>
  <c r="AF115" i="22" s="1"/>
  <c r="AG115" i="22" s="1"/>
  <c r="AA115" i="5"/>
  <c r="AM115" i="22" s="1"/>
  <c r="AP115" i="22" s="1"/>
  <c r="AQ115" i="22" s="1"/>
  <c r="AR115" i="22" s="1"/>
  <c r="AG115" i="5"/>
  <c r="AX115" i="22" s="1"/>
  <c r="BA115" i="22" s="1"/>
  <c r="BB115" i="22" s="1"/>
  <c r="BC115" i="22" s="1"/>
  <c r="K116" i="5"/>
  <c r="Q116" i="22"/>
  <c r="T116" i="22" s="1"/>
  <c r="U116" i="22" s="1"/>
  <c r="V116" i="22" s="1"/>
  <c r="U116" i="5"/>
  <c r="AB116" i="22" s="1"/>
  <c r="AE116" i="22" s="1"/>
  <c r="AF116" i="22" s="1"/>
  <c r="AG116" i="22" s="1"/>
  <c r="AA116" i="5"/>
  <c r="AM116" i="22" s="1"/>
  <c r="AP116" i="22" s="1"/>
  <c r="AQ116" i="22" s="1"/>
  <c r="AR116" i="22" s="1"/>
  <c r="AG116" i="5"/>
  <c r="AX116" i="22" s="1"/>
  <c r="BA116" i="22" s="1"/>
  <c r="BB116" i="22" s="1"/>
  <c r="BC116" i="22" s="1"/>
  <c r="K117" i="5"/>
  <c r="Q117" i="22"/>
  <c r="T117" i="22" s="1"/>
  <c r="U117" i="22" s="1"/>
  <c r="V117" i="22" s="1"/>
  <c r="U117" i="5"/>
  <c r="AB117" i="22" s="1"/>
  <c r="AE117" i="22" s="1"/>
  <c r="AF117" i="22" s="1"/>
  <c r="AG117" i="22" s="1"/>
  <c r="AA117" i="5"/>
  <c r="AM117" i="22" s="1"/>
  <c r="AP117" i="22" s="1"/>
  <c r="AQ117" i="22" s="1"/>
  <c r="AR117" i="22" s="1"/>
  <c r="AG117" i="5"/>
  <c r="AX117" i="22" s="1"/>
  <c r="BA117" i="22" s="1"/>
  <c r="BB117" i="22" s="1"/>
  <c r="BC117" i="22" s="1"/>
  <c r="K118" i="5"/>
  <c r="Q118" i="22"/>
  <c r="T118" i="22" s="1"/>
  <c r="U118" i="22" s="1"/>
  <c r="V118" i="22" s="1"/>
  <c r="U118" i="5"/>
  <c r="AB118" i="22" s="1"/>
  <c r="AE118" i="22" s="1"/>
  <c r="AF118" i="22" s="1"/>
  <c r="AG118" i="22" s="1"/>
  <c r="AA118" i="5"/>
  <c r="AM118" i="22" s="1"/>
  <c r="AP118" i="22" s="1"/>
  <c r="AQ118" i="22" s="1"/>
  <c r="AR118" i="22" s="1"/>
  <c r="AG118" i="5"/>
  <c r="AX118" i="22" s="1"/>
  <c r="BA118" i="22" s="1"/>
  <c r="BB118" i="22" s="1"/>
  <c r="BC118" i="22" s="1"/>
  <c r="K119" i="5"/>
  <c r="Q119" i="22"/>
  <c r="T119" i="22" s="1"/>
  <c r="U119" i="22" s="1"/>
  <c r="V119" i="22" s="1"/>
  <c r="U119" i="5"/>
  <c r="AB119" i="22" s="1"/>
  <c r="AE119" i="22" s="1"/>
  <c r="AF119" i="22" s="1"/>
  <c r="AG119" i="22" s="1"/>
  <c r="AA119" i="5"/>
  <c r="AM119" i="22" s="1"/>
  <c r="AP119" i="22" s="1"/>
  <c r="AQ119" i="22" s="1"/>
  <c r="AR119" i="22" s="1"/>
  <c r="AG119" i="5"/>
  <c r="AX119" i="22" s="1"/>
  <c r="BA119" i="22" s="1"/>
  <c r="BB119" i="22" s="1"/>
  <c r="BC119" i="22" s="1"/>
  <c r="K120" i="5"/>
  <c r="Q120" i="22"/>
  <c r="T120" i="22" s="1"/>
  <c r="U120" i="22" s="1"/>
  <c r="V120" i="22" s="1"/>
  <c r="U120" i="5"/>
  <c r="AB120" i="22" s="1"/>
  <c r="AE120" i="22" s="1"/>
  <c r="AF120" i="22" s="1"/>
  <c r="AG120" i="22" s="1"/>
  <c r="AA120" i="5"/>
  <c r="AM120" i="22" s="1"/>
  <c r="AP120" i="22" s="1"/>
  <c r="AQ120" i="22" s="1"/>
  <c r="AR120" i="22" s="1"/>
  <c r="AG120" i="5"/>
  <c r="AX120" i="22" s="1"/>
  <c r="BA120" i="22" s="1"/>
  <c r="BB120" i="22" s="1"/>
  <c r="BC120" i="22" s="1"/>
  <c r="K121" i="5"/>
  <c r="Q121" i="22"/>
  <c r="T121" i="22" s="1"/>
  <c r="U121" i="22" s="1"/>
  <c r="V121" i="22" s="1"/>
  <c r="U121" i="5"/>
  <c r="AB121" i="22" s="1"/>
  <c r="AE121" i="22" s="1"/>
  <c r="AF121" i="22" s="1"/>
  <c r="AG121" i="22" s="1"/>
  <c r="AA121" i="5"/>
  <c r="AM121" i="22" s="1"/>
  <c r="AP121" i="22" s="1"/>
  <c r="AQ121" i="22" s="1"/>
  <c r="AR121" i="22" s="1"/>
  <c r="AG121" i="5"/>
  <c r="AX121" i="22" s="1"/>
  <c r="BA121" i="22" s="1"/>
  <c r="BB121" i="22" s="1"/>
  <c r="BC121" i="22" s="1"/>
  <c r="K122" i="5"/>
  <c r="Q122" i="22"/>
  <c r="T122" i="22" s="1"/>
  <c r="U122" i="22" s="1"/>
  <c r="V122" i="22" s="1"/>
  <c r="U122" i="5"/>
  <c r="AB122" i="22" s="1"/>
  <c r="AE122" i="22" s="1"/>
  <c r="AF122" i="22" s="1"/>
  <c r="AG122" i="22" s="1"/>
  <c r="AA122" i="5"/>
  <c r="AM122" i="22" s="1"/>
  <c r="AP122" i="22" s="1"/>
  <c r="AQ122" i="22" s="1"/>
  <c r="AR122" i="22" s="1"/>
  <c r="AG122" i="5"/>
  <c r="AX122" i="22" s="1"/>
  <c r="BA122" i="22" s="1"/>
  <c r="BB122" i="22" s="1"/>
  <c r="BC122" i="22" s="1"/>
  <c r="K123" i="5"/>
  <c r="Q123" i="22"/>
  <c r="T123" i="22" s="1"/>
  <c r="U123" i="22" s="1"/>
  <c r="V123" i="22" s="1"/>
  <c r="U123" i="5"/>
  <c r="AB123" i="22" s="1"/>
  <c r="AE123" i="22" s="1"/>
  <c r="AF123" i="22" s="1"/>
  <c r="AG123" i="22" s="1"/>
  <c r="AA123" i="5"/>
  <c r="AM123" i="22" s="1"/>
  <c r="AP123" i="22" s="1"/>
  <c r="AQ123" i="22" s="1"/>
  <c r="AR123" i="22" s="1"/>
  <c r="AG123" i="5"/>
  <c r="AX123" i="22" s="1"/>
  <c r="BA123" i="22" s="1"/>
  <c r="BB123" i="22" s="1"/>
  <c r="BC123" i="22" s="1"/>
  <c r="K124" i="5"/>
  <c r="Q124" i="22"/>
  <c r="T124" i="22" s="1"/>
  <c r="U124" i="22" s="1"/>
  <c r="V124" i="22" s="1"/>
  <c r="U124" i="5"/>
  <c r="AB124" i="22" s="1"/>
  <c r="AE124" i="22" s="1"/>
  <c r="AF124" i="22" s="1"/>
  <c r="AG124" i="22" s="1"/>
  <c r="AA124" i="5"/>
  <c r="AM124" i="22" s="1"/>
  <c r="AP124" i="22" s="1"/>
  <c r="AQ124" i="22" s="1"/>
  <c r="AR124" i="22" s="1"/>
  <c r="AG124" i="5"/>
  <c r="AX124" i="22" s="1"/>
  <c r="BA124" i="22" s="1"/>
  <c r="BB124" i="22" s="1"/>
  <c r="BC124" i="22" s="1"/>
  <c r="K125" i="5"/>
  <c r="Q125" i="22"/>
  <c r="T125" i="22" s="1"/>
  <c r="U125" i="22" s="1"/>
  <c r="V125" i="22" s="1"/>
  <c r="U125" i="5"/>
  <c r="AB125" i="22" s="1"/>
  <c r="AE125" i="22" s="1"/>
  <c r="AF125" i="22" s="1"/>
  <c r="AG125" i="22" s="1"/>
  <c r="AA125" i="5"/>
  <c r="AM125" i="22" s="1"/>
  <c r="AP125" i="22" s="1"/>
  <c r="AQ125" i="22" s="1"/>
  <c r="AR125" i="22" s="1"/>
  <c r="AG125" i="5"/>
  <c r="AX125" i="22" s="1"/>
  <c r="BA125" i="22" s="1"/>
  <c r="BB125" i="22" s="1"/>
  <c r="BC125" i="22" s="1"/>
  <c r="K126" i="5"/>
  <c r="Q126" i="22"/>
  <c r="T126" i="22" s="1"/>
  <c r="U126" i="22" s="1"/>
  <c r="V126" i="22" s="1"/>
  <c r="U126" i="5"/>
  <c r="AB126" i="22" s="1"/>
  <c r="AE126" i="22" s="1"/>
  <c r="AF126" i="22" s="1"/>
  <c r="AG126" i="22" s="1"/>
  <c r="AA126" i="5"/>
  <c r="AM126" i="22" s="1"/>
  <c r="AP126" i="22" s="1"/>
  <c r="AQ126" i="22" s="1"/>
  <c r="AR126" i="22" s="1"/>
  <c r="AG126" i="5"/>
  <c r="AX126" i="22" s="1"/>
  <c r="BA126" i="22" s="1"/>
  <c r="BB126" i="22" s="1"/>
  <c r="BC126" i="22" s="1"/>
  <c r="K127" i="5"/>
  <c r="Q127" i="22"/>
  <c r="T127" i="22" s="1"/>
  <c r="U127" i="22" s="1"/>
  <c r="V127" i="22" s="1"/>
  <c r="U127" i="5"/>
  <c r="AB127" i="22" s="1"/>
  <c r="AE127" i="22" s="1"/>
  <c r="AF127" i="22" s="1"/>
  <c r="AG127" i="22" s="1"/>
  <c r="AA127" i="5"/>
  <c r="AM127" i="22" s="1"/>
  <c r="AP127" i="22" s="1"/>
  <c r="AQ127" i="22" s="1"/>
  <c r="AR127" i="22" s="1"/>
  <c r="AG127" i="5"/>
  <c r="AX127" i="22" s="1"/>
  <c r="BA127" i="22" s="1"/>
  <c r="BB127" i="22" s="1"/>
  <c r="BC127" i="22" s="1"/>
  <c r="K128" i="5"/>
  <c r="Q128" i="22"/>
  <c r="T128" i="22" s="1"/>
  <c r="U128" i="22" s="1"/>
  <c r="V128" i="22" s="1"/>
  <c r="U128" i="5"/>
  <c r="AB128" i="22" s="1"/>
  <c r="AE128" i="22" s="1"/>
  <c r="AF128" i="22" s="1"/>
  <c r="AG128" i="22" s="1"/>
  <c r="AA128" i="5"/>
  <c r="AM128" i="22" s="1"/>
  <c r="AP128" i="22" s="1"/>
  <c r="AQ128" i="22" s="1"/>
  <c r="AR128" i="22" s="1"/>
  <c r="AG128" i="5"/>
  <c r="AX128" i="22" s="1"/>
  <c r="BA128" i="22" s="1"/>
  <c r="BB128" i="22" s="1"/>
  <c r="BC128" i="22" s="1"/>
  <c r="K129" i="5"/>
  <c r="Q129" i="22"/>
  <c r="T129" i="22" s="1"/>
  <c r="U129" i="22" s="1"/>
  <c r="V129" i="22" s="1"/>
  <c r="U129" i="5"/>
  <c r="AB129" i="22" s="1"/>
  <c r="AE129" i="22" s="1"/>
  <c r="AF129" i="22" s="1"/>
  <c r="AG129" i="22" s="1"/>
  <c r="AA129" i="5"/>
  <c r="AM129" i="22" s="1"/>
  <c r="AP129" i="22" s="1"/>
  <c r="AQ129" i="22" s="1"/>
  <c r="AR129" i="22" s="1"/>
  <c r="AG129" i="5"/>
  <c r="AX129" i="22" s="1"/>
  <c r="BA129" i="22" s="1"/>
  <c r="BB129" i="22" s="1"/>
  <c r="BC129" i="22" s="1"/>
  <c r="D110" i="5"/>
  <c r="D111" i="5"/>
  <c r="E111" i="5"/>
  <c r="D112" i="5"/>
  <c r="D113" i="5"/>
  <c r="E113" i="5"/>
  <c r="D114" i="5"/>
  <c r="D115" i="5"/>
  <c r="E115" i="5"/>
  <c r="D116" i="5"/>
  <c r="D117" i="5"/>
  <c r="E117" i="5"/>
  <c r="D118" i="5"/>
  <c r="D119" i="5"/>
  <c r="E119" i="5"/>
  <c r="D120" i="5"/>
  <c r="D121" i="5"/>
  <c r="E121" i="5"/>
  <c r="D122" i="5"/>
  <c r="D123" i="5"/>
  <c r="E123" i="5"/>
  <c r="D124" i="5"/>
  <c r="D125" i="5"/>
  <c r="E125" i="5"/>
  <c r="D126" i="5"/>
  <c r="D127" i="5"/>
  <c r="E127" i="5"/>
  <c r="D128" i="5"/>
  <c r="D129" i="5"/>
  <c r="E129" i="5"/>
  <c r="G37" i="12"/>
  <c r="B81" i="5" s="1"/>
  <c r="G23" i="12"/>
  <c r="G21" i="12"/>
  <c r="V21" i="12"/>
  <c r="B188" i="5" s="1"/>
  <c r="AG88" i="5"/>
  <c r="AX88" i="22" s="1"/>
  <c r="BA88" i="22" s="1"/>
  <c r="BB88" i="22" s="1"/>
  <c r="BC88" i="22" s="1"/>
  <c r="AG87" i="5"/>
  <c r="AX87" i="22" s="1"/>
  <c r="BA87" i="22" s="1"/>
  <c r="BB87" i="22" s="1"/>
  <c r="BC87" i="22" s="1"/>
  <c r="AG86" i="5"/>
  <c r="AX86" i="22" s="1"/>
  <c r="BA86" i="22" s="1"/>
  <c r="BB86" i="22" s="1"/>
  <c r="BC86" i="22" s="1"/>
  <c r="AG85" i="5"/>
  <c r="AX85" i="22" s="1"/>
  <c r="BA85" i="22" s="1"/>
  <c r="BB85" i="22" s="1"/>
  <c r="BC85" i="22" s="1"/>
  <c r="AG84" i="5"/>
  <c r="AX84" i="22" s="1"/>
  <c r="BA84" i="22" s="1"/>
  <c r="BB84" i="22" s="1"/>
  <c r="BC84" i="22" s="1"/>
  <c r="AG83" i="5"/>
  <c r="AX83" i="22" s="1"/>
  <c r="BA83" i="22" s="1"/>
  <c r="BB83" i="22" s="1"/>
  <c r="BC83" i="22" s="1"/>
  <c r="AG82" i="5"/>
  <c r="AX82" i="22" s="1"/>
  <c r="BA82" i="22" s="1"/>
  <c r="BB82" i="22" s="1"/>
  <c r="BC82" i="22" s="1"/>
  <c r="AG81" i="5"/>
  <c r="AX81" i="22" s="1"/>
  <c r="BA81" i="22" s="1"/>
  <c r="BB81" i="22" s="1"/>
  <c r="BC81" i="22" s="1"/>
  <c r="AG80" i="5"/>
  <c r="AX80" i="22" s="1"/>
  <c r="BA80" i="22" s="1"/>
  <c r="BB80" i="22" s="1"/>
  <c r="BC80" i="22" s="1"/>
  <c r="AG79" i="5"/>
  <c r="AX79" i="22" s="1"/>
  <c r="BA79" i="22" s="1"/>
  <c r="BB79" i="22" s="1"/>
  <c r="BC79" i="22" s="1"/>
  <c r="AG78" i="5"/>
  <c r="AX78" i="22" s="1"/>
  <c r="BA78" i="22" s="1"/>
  <c r="BB78" i="22" s="1"/>
  <c r="BC78" i="22" s="1"/>
  <c r="AG77" i="5"/>
  <c r="AX77" i="22" s="1"/>
  <c r="BA77" i="22" s="1"/>
  <c r="BB77" i="22" s="1"/>
  <c r="BC77" i="22" s="1"/>
  <c r="AG76" i="5"/>
  <c r="AX76" i="22" s="1"/>
  <c r="BA76" i="22" s="1"/>
  <c r="BB76" i="22" s="1"/>
  <c r="BC76" i="22" s="1"/>
  <c r="AG75" i="5"/>
  <c r="AX75" i="22" s="1"/>
  <c r="BA75" i="22" s="1"/>
  <c r="BB75" i="22" s="1"/>
  <c r="BC75" i="22" s="1"/>
  <c r="AG74" i="5"/>
  <c r="AX74" i="22" s="1"/>
  <c r="BA74" i="22" s="1"/>
  <c r="BB74" i="22" s="1"/>
  <c r="BC74" i="22" s="1"/>
  <c r="AG73" i="5"/>
  <c r="AX73" i="22" s="1"/>
  <c r="BA73" i="22" s="1"/>
  <c r="BB73" i="22" s="1"/>
  <c r="BC73" i="22" s="1"/>
  <c r="AG72" i="5"/>
  <c r="AX72" i="22" s="1"/>
  <c r="BA72" i="22" s="1"/>
  <c r="BB72" i="22" s="1"/>
  <c r="BC72" i="22" s="1"/>
  <c r="AG71" i="5"/>
  <c r="AX71" i="22" s="1"/>
  <c r="BA71" i="22" s="1"/>
  <c r="BB71" i="22" s="1"/>
  <c r="BC71" i="22" s="1"/>
  <c r="AG70" i="5"/>
  <c r="AX70" i="22" s="1"/>
  <c r="BA70" i="22" s="1"/>
  <c r="BB70" i="22" s="1"/>
  <c r="BC70" i="22" s="1"/>
  <c r="AG69" i="5"/>
  <c r="AX69" i="22" s="1"/>
  <c r="BA69" i="22" s="1"/>
  <c r="BB69" i="22" s="1"/>
  <c r="BC69" i="22" s="1"/>
  <c r="AA88" i="5"/>
  <c r="AM88" i="22" s="1"/>
  <c r="AP88" i="22" s="1"/>
  <c r="AQ88" i="22" s="1"/>
  <c r="AR88" i="22" s="1"/>
  <c r="AA87" i="5"/>
  <c r="AM87" i="22" s="1"/>
  <c r="AP87" i="22" s="1"/>
  <c r="AQ87" i="22" s="1"/>
  <c r="AR87" i="22" s="1"/>
  <c r="AA86" i="5"/>
  <c r="AM86" i="22" s="1"/>
  <c r="AP86" i="22" s="1"/>
  <c r="AQ86" i="22" s="1"/>
  <c r="AR86" i="22" s="1"/>
  <c r="AA85" i="5"/>
  <c r="AM85" i="22" s="1"/>
  <c r="AP85" i="22" s="1"/>
  <c r="AQ85" i="22" s="1"/>
  <c r="AR85" i="22" s="1"/>
  <c r="AA84" i="5"/>
  <c r="AM84" i="22" s="1"/>
  <c r="AP84" i="22" s="1"/>
  <c r="AQ84" i="22" s="1"/>
  <c r="AR84" i="22" s="1"/>
  <c r="AA83" i="5"/>
  <c r="AM83" i="22" s="1"/>
  <c r="AP83" i="22" s="1"/>
  <c r="AQ83" i="22" s="1"/>
  <c r="AR83" i="22" s="1"/>
  <c r="AA82" i="5"/>
  <c r="AM82" i="22" s="1"/>
  <c r="AP82" i="22" s="1"/>
  <c r="AQ82" i="22" s="1"/>
  <c r="AR82" i="22" s="1"/>
  <c r="AA81" i="5"/>
  <c r="AM81" i="22" s="1"/>
  <c r="AP81" i="22" s="1"/>
  <c r="AQ81" i="22" s="1"/>
  <c r="AR81" i="22" s="1"/>
  <c r="AA80" i="5"/>
  <c r="AM80" i="22" s="1"/>
  <c r="AP80" i="22" s="1"/>
  <c r="AQ80" i="22" s="1"/>
  <c r="AR80" i="22" s="1"/>
  <c r="AA79" i="5"/>
  <c r="AM79" i="22" s="1"/>
  <c r="AP79" i="22" s="1"/>
  <c r="AQ79" i="22" s="1"/>
  <c r="AR79" i="22" s="1"/>
  <c r="AA78" i="5"/>
  <c r="AM78" i="22" s="1"/>
  <c r="AP78" i="22" s="1"/>
  <c r="AQ78" i="22" s="1"/>
  <c r="AR78" i="22" s="1"/>
  <c r="AA77" i="5"/>
  <c r="AM77" i="22" s="1"/>
  <c r="AP77" i="22" s="1"/>
  <c r="AQ77" i="22" s="1"/>
  <c r="AR77" i="22" s="1"/>
  <c r="AA76" i="5"/>
  <c r="AM76" i="22" s="1"/>
  <c r="AP76" i="22" s="1"/>
  <c r="AQ76" i="22" s="1"/>
  <c r="AR76" i="22" s="1"/>
  <c r="AA75" i="5"/>
  <c r="AM75" i="22" s="1"/>
  <c r="AP75" i="22" s="1"/>
  <c r="AQ75" i="22" s="1"/>
  <c r="AR75" i="22" s="1"/>
  <c r="AA74" i="5"/>
  <c r="AM74" i="22" s="1"/>
  <c r="AP74" i="22" s="1"/>
  <c r="AQ74" i="22" s="1"/>
  <c r="AR74" i="22" s="1"/>
  <c r="AA73" i="5"/>
  <c r="AM73" i="22" s="1"/>
  <c r="AP73" i="22" s="1"/>
  <c r="AQ73" i="22" s="1"/>
  <c r="AR73" i="22" s="1"/>
  <c r="AA72" i="5"/>
  <c r="AM72" i="22" s="1"/>
  <c r="AP72" i="22" s="1"/>
  <c r="AQ72" i="22" s="1"/>
  <c r="AR72" i="22" s="1"/>
  <c r="AA71" i="5"/>
  <c r="AM71" i="22" s="1"/>
  <c r="AP71" i="22" s="1"/>
  <c r="AQ71" i="22" s="1"/>
  <c r="AR71" i="22" s="1"/>
  <c r="AA70" i="5"/>
  <c r="AM70" i="22" s="1"/>
  <c r="AP70" i="22" s="1"/>
  <c r="AQ70" i="22" s="1"/>
  <c r="AR70" i="22" s="1"/>
  <c r="AA69" i="5"/>
  <c r="AM69" i="22" s="1"/>
  <c r="AP69" i="22" s="1"/>
  <c r="AQ69" i="22" s="1"/>
  <c r="AR69" i="22" s="1"/>
  <c r="V23" i="12"/>
  <c r="V25" i="12"/>
  <c r="V27" i="12"/>
  <c r="V29" i="12"/>
  <c r="V31" i="12"/>
  <c r="V33" i="12"/>
  <c r="V35" i="12"/>
  <c r="V37" i="12"/>
  <c r="U69" i="5"/>
  <c r="AB69" i="22" s="1"/>
  <c r="AE69" i="22" s="1"/>
  <c r="AF69" i="22" s="1"/>
  <c r="AG69" i="22" s="1"/>
  <c r="U70" i="5"/>
  <c r="AB70" i="22" s="1"/>
  <c r="AE70" i="22" s="1"/>
  <c r="AF70" i="22" s="1"/>
  <c r="AG70" i="22" s="1"/>
  <c r="U71" i="5"/>
  <c r="AB71" i="22" s="1"/>
  <c r="AE71" i="22" s="1"/>
  <c r="AF71" i="22" s="1"/>
  <c r="AG71" i="22" s="1"/>
  <c r="U72" i="5"/>
  <c r="AB72" i="22" s="1"/>
  <c r="AE72" i="22" s="1"/>
  <c r="AF72" i="22" s="1"/>
  <c r="AG72" i="22" s="1"/>
  <c r="U73" i="5"/>
  <c r="AB73" i="22" s="1"/>
  <c r="AE73" i="22" s="1"/>
  <c r="AF73" i="22" s="1"/>
  <c r="AG73" i="22" s="1"/>
  <c r="U74" i="5"/>
  <c r="AB74" i="22" s="1"/>
  <c r="AE74" i="22" s="1"/>
  <c r="AF74" i="22" s="1"/>
  <c r="AG74" i="22" s="1"/>
  <c r="U75" i="5"/>
  <c r="AB75" i="22" s="1"/>
  <c r="AE75" i="22" s="1"/>
  <c r="AF75" i="22" s="1"/>
  <c r="AG75" i="22" s="1"/>
  <c r="U76" i="5"/>
  <c r="AB76" i="22" s="1"/>
  <c r="AE76" i="22" s="1"/>
  <c r="AF76" i="22" s="1"/>
  <c r="AG76" i="22" s="1"/>
  <c r="U77" i="5"/>
  <c r="AB77" i="22" s="1"/>
  <c r="AE77" i="22" s="1"/>
  <c r="AF77" i="22" s="1"/>
  <c r="AG77" i="22" s="1"/>
  <c r="U78" i="5"/>
  <c r="AB78" i="22" s="1"/>
  <c r="AE78" i="22" s="1"/>
  <c r="AF78" i="22" s="1"/>
  <c r="AG78" i="22" s="1"/>
  <c r="U79" i="5"/>
  <c r="AB79" i="22" s="1"/>
  <c r="AE79" i="22" s="1"/>
  <c r="AF79" i="22" s="1"/>
  <c r="AG79" i="22" s="1"/>
  <c r="U80" i="5"/>
  <c r="AB80" i="22" s="1"/>
  <c r="AE80" i="22" s="1"/>
  <c r="AF80" i="22" s="1"/>
  <c r="AG80" i="22" s="1"/>
  <c r="U81" i="5"/>
  <c r="AB81" i="22" s="1"/>
  <c r="AE81" i="22" s="1"/>
  <c r="AF81" i="22" s="1"/>
  <c r="AG81" i="22" s="1"/>
  <c r="U82" i="5"/>
  <c r="AB82" i="22" s="1"/>
  <c r="AE82" i="22" s="1"/>
  <c r="AF82" i="22" s="1"/>
  <c r="AG82" i="22" s="1"/>
  <c r="U83" i="5"/>
  <c r="AB83" i="22" s="1"/>
  <c r="AE83" i="22" s="1"/>
  <c r="AF83" i="22" s="1"/>
  <c r="AG83" i="22" s="1"/>
  <c r="U84" i="5"/>
  <c r="AB84" i="22" s="1"/>
  <c r="AE84" i="22" s="1"/>
  <c r="AF84" i="22" s="1"/>
  <c r="AG84" i="22" s="1"/>
  <c r="U85" i="5"/>
  <c r="AB85" i="22" s="1"/>
  <c r="AE85" i="22" s="1"/>
  <c r="AF85" i="22" s="1"/>
  <c r="AG85" i="22" s="1"/>
  <c r="U86" i="5"/>
  <c r="AB86" i="22" s="1"/>
  <c r="AE86" i="22" s="1"/>
  <c r="AF86" i="22" s="1"/>
  <c r="AG86" i="22" s="1"/>
  <c r="U87" i="5"/>
  <c r="AB87" i="22" s="1"/>
  <c r="AE87" i="22" s="1"/>
  <c r="AF87" i="22" s="1"/>
  <c r="AG87" i="22" s="1"/>
  <c r="U88" i="5"/>
  <c r="AB88" i="22" s="1"/>
  <c r="AE88" i="22" s="1"/>
  <c r="AF88" i="22" s="1"/>
  <c r="AG88" i="22" s="1"/>
  <c r="O69" i="5"/>
  <c r="Q69" i="22" s="1"/>
  <c r="T69" i="22" s="1"/>
  <c r="U69" i="22" s="1"/>
  <c r="V69" i="22" s="1"/>
  <c r="O70" i="5"/>
  <c r="Q70" i="22" s="1"/>
  <c r="T70" i="22" s="1"/>
  <c r="U70" i="22" s="1"/>
  <c r="V70" i="22" s="1"/>
  <c r="O71" i="5"/>
  <c r="Q71" i="22" s="1"/>
  <c r="T71" i="22" s="1"/>
  <c r="U71" i="22" s="1"/>
  <c r="V71" i="22" s="1"/>
  <c r="O72" i="5"/>
  <c r="Q72" i="22" s="1"/>
  <c r="T72" i="22" s="1"/>
  <c r="U72" i="22" s="1"/>
  <c r="V72" i="22" s="1"/>
  <c r="O73" i="5"/>
  <c r="Q73" i="22" s="1"/>
  <c r="T73" i="22" s="1"/>
  <c r="U73" i="22" s="1"/>
  <c r="V73" i="22" s="1"/>
  <c r="O74" i="5"/>
  <c r="Q74" i="22" s="1"/>
  <c r="T74" i="22" s="1"/>
  <c r="U74" i="22" s="1"/>
  <c r="V74" i="22" s="1"/>
  <c r="O75" i="5"/>
  <c r="Q75" i="22" s="1"/>
  <c r="T75" i="22" s="1"/>
  <c r="U75" i="22" s="1"/>
  <c r="V75" i="22" s="1"/>
  <c r="O76" i="5"/>
  <c r="Q76" i="22" s="1"/>
  <c r="T76" i="22" s="1"/>
  <c r="U76" i="22" s="1"/>
  <c r="V76" i="22" s="1"/>
  <c r="O77" i="5"/>
  <c r="Q77" i="22" s="1"/>
  <c r="T77" i="22" s="1"/>
  <c r="U77" i="22" s="1"/>
  <c r="V77" i="22" s="1"/>
  <c r="O78" i="5"/>
  <c r="Q78" i="22" s="1"/>
  <c r="T78" i="22" s="1"/>
  <c r="U78" i="22" s="1"/>
  <c r="V78" i="22" s="1"/>
  <c r="O79" i="5"/>
  <c r="Q79" i="22" s="1"/>
  <c r="T79" i="22" s="1"/>
  <c r="U79" i="22" s="1"/>
  <c r="V79" i="22" s="1"/>
  <c r="O80" i="5"/>
  <c r="Q80" i="22" s="1"/>
  <c r="O81" i="5"/>
  <c r="Q81" i="22" s="1"/>
  <c r="T81" i="22" s="1"/>
  <c r="U81" i="22" s="1"/>
  <c r="V81" i="22" s="1"/>
  <c r="O82" i="5"/>
  <c r="Q82" i="22" s="1"/>
  <c r="T82" i="22" s="1"/>
  <c r="U82" i="22" s="1"/>
  <c r="V82" i="22" s="1"/>
  <c r="O83" i="5"/>
  <c r="Q83" i="22" s="1"/>
  <c r="T83" i="22" s="1"/>
  <c r="U83" i="22" s="1"/>
  <c r="V83" i="22" s="1"/>
  <c r="O84" i="5"/>
  <c r="Q84" i="22" s="1"/>
  <c r="T84" i="22" s="1"/>
  <c r="U84" i="22" s="1"/>
  <c r="V84" i="22" s="1"/>
  <c r="O85" i="5"/>
  <c r="Q85" i="22" s="1"/>
  <c r="T85" i="22" s="1"/>
  <c r="U85" i="22" s="1"/>
  <c r="V85" i="22" s="1"/>
  <c r="O86" i="5"/>
  <c r="Q86" i="22" s="1"/>
  <c r="T86" i="22" s="1"/>
  <c r="U86" i="22" s="1"/>
  <c r="V86" i="22" s="1"/>
  <c r="O87" i="5"/>
  <c r="Q87" i="22" s="1"/>
  <c r="T87" i="22" s="1"/>
  <c r="U87" i="22" s="1"/>
  <c r="V87" i="22" s="1"/>
  <c r="K69" i="5"/>
  <c r="K70" i="5"/>
  <c r="K71" i="5"/>
  <c r="K72" i="5"/>
  <c r="K73" i="5"/>
  <c r="K74" i="5"/>
  <c r="K75" i="5"/>
  <c r="K76" i="5"/>
  <c r="K77" i="5"/>
  <c r="K78" i="5"/>
  <c r="K79" i="5"/>
  <c r="K80" i="5"/>
  <c r="K81" i="5"/>
  <c r="K82" i="5"/>
  <c r="K83" i="5"/>
  <c r="K84" i="5"/>
  <c r="K85" i="5"/>
  <c r="K86" i="5"/>
  <c r="K87" i="5"/>
  <c r="K88" i="5"/>
  <c r="D69" i="5"/>
  <c r="D70" i="5"/>
  <c r="E70" i="5"/>
  <c r="D71" i="5"/>
  <c r="D72" i="5"/>
  <c r="E72" i="5"/>
  <c r="D73" i="5"/>
  <c r="D74" i="5"/>
  <c r="E74" i="5"/>
  <c r="D75" i="5"/>
  <c r="D76" i="5"/>
  <c r="E76" i="5"/>
  <c r="D77" i="5"/>
  <c r="D78" i="5"/>
  <c r="E78" i="5"/>
  <c r="D79" i="5"/>
  <c r="D80" i="5"/>
  <c r="E80" i="5"/>
  <c r="D81" i="5"/>
  <c r="D82" i="5"/>
  <c r="E82" i="5"/>
  <c r="D83" i="5"/>
  <c r="D84" i="5"/>
  <c r="E84" i="5"/>
  <c r="D85" i="5"/>
  <c r="D86" i="5"/>
  <c r="E86" i="5"/>
  <c r="D87" i="5"/>
  <c r="D88" i="5"/>
  <c r="E88" i="5"/>
  <c r="AG28" i="5"/>
  <c r="AX28" i="22" s="1"/>
  <c r="BA28" i="22" s="1"/>
  <c r="BB28" i="22" s="1"/>
  <c r="BC28" i="22" s="1"/>
  <c r="AG29" i="5"/>
  <c r="AX29" i="22" s="1"/>
  <c r="BA29" i="22" s="1"/>
  <c r="BB29" i="22" s="1"/>
  <c r="BC29" i="22" s="1"/>
  <c r="AG30" i="5"/>
  <c r="AX30" i="22" s="1"/>
  <c r="BA30" i="22" s="1"/>
  <c r="BB30" i="22" s="1"/>
  <c r="BC30" i="22" s="1"/>
  <c r="AG31" i="5"/>
  <c r="AX31" i="22" s="1"/>
  <c r="BA31" i="22" s="1"/>
  <c r="BB31" i="22" s="1"/>
  <c r="BC31" i="22" s="1"/>
  <c r="AG32" i="5"/>
  <c r="AX32" i="22" s="1"/>
  <c r="BA32" i="22" s="1"/>
  <c r="BB32" i="22" s="1"/>
  <c r="BC32" i="22" s="1"/>
  <c r="AG33" i="5"/>
  <c r="AX33" i="22" s="1"/>
  <c r="BA33" i="22" s="1"/>
  <c r="BB33" i="22" s="1"/>
  <c r="BC33" i="22" s="1"/>
  <c r="AG34" i="5"/>
  <c r="AX34" i="22" s="1"/>
  <c r="BA34" i="22" s="1"/>
  <c r="BB34" i="22" s="1"/>
  <c r="BC34" i="22" s="1"/>
  <c r="AG35" i="5"/>
  <c r="AX35" i="22" s="1"/>
  <c r="BA35" i="22" s="1"/>
  <c r="BB35" i="22" s="1"/>
  <c r="BC35" i="22" s="1"/>
  <c r="AG36" i="5"/>
  <c r="AX36" i="22" s="1"/>
  <c r="BA36" i="22" s="1"/>
  <c r="BB36" i="22" s="1"/>
  <c r="BC36" i="22" s="1"/>
  <c r="AG37" i="5"/>
  <c r="AX37" i="22" s="1"/>
  <c r="BA37" i="22" s="1"/>
  <c r="BB37" i="22" s="1"/>
  <c r="BC37" i="22" s="1"/>
  <c r="AG38" i="5"/>
  <c r="AX38" i="22" s="1"/>
  <c r="BA38" i="22" s="1"/>
  <c r="BB38" i="22" s="1"/>
  <c r="BC38" i="22" s="1"/>
  <c r="AG39" i="5"/>
  <c r="AX39" i="22" s="1"/>
  <c r="BA39" i="22" s="1"/>
  <c r="BB39" i="22" s="1"/>
  <c r="BC39" i="22" s="1"/>
  <c r="AG40" i="5"/>
  <c r="AX40" i="22" s="1"/>
  <c r="BA40" i="22" s="1"/>
  <c r="BB40" i="22" s="1"/>
  <c r="BC40" i="22" s="1"/>
  <c r="AG41" i="5"/>
  <c r="AX41" i="22" s="1"/>
  <c r="BA41" i="22" s="1"/>
  <c r="BB41" i="22" s="1"/>
  <c r="BC41" i="22" s="1"/>
  <c r="AG42" i="5"/>
  <c r="AX42" i="22" s="1"/>
  <c r="BA42" i="22" s="1"/>
  <c r="BB42" i="22" s="1"/>
  <c r="BC42" i="22" s="1"/>
  <c r="AG43" i="5"/>
  <c r="AX43" i="22" s="1"/>
  <c r="BA43" i="22" s="1"/>
  <c r="BB43" i="22" s="1"/>
  <c r="BC43" i="22" s="1"/>
  <c r="AG44" i="5"/>
  <c r="AX44" i="22" s="1"/>
  <c r="BA44" i="22" s="1"/>
  <c r="BB44" i="22" s="1"/>
  <c r="BC44" i="22" s="1"/>
  <c r="AG45" i="5"/>
  <c r="AX45" i="22" s="1"/>
  <c r="BA45" i="22" s="1"/>
  <c r="BB45" i="22" s="1"/>
  <c r="BC45" i="22" s="1"/>
  <c r="AG46" i="5"/>
  <c r="AX46" i="22" s="1"/>
  <c r="BA46" i="22" s="1"/>
  <c r="BB46" i="22" s="1"/>
  <c r="BC46" i="22" s="1"/>
  <c r="AG47" i="5"/>
  <c r="AX47" i="22" s="1"/>
  <c r="BA47" i="22" s="1"/>
  <c r="BB47" i="22" s="1"/>
  <c r="BC47" i="22" s="1"/>
  <c r="AA47" i="5"/>
  <c r="AM47" i="22" s="1"/>
  <c r="AP47" i="22" s="1"/>
  <c r="AQ47" i="22" s="1"/>
  <c r="AR47" i="22" s="1"/>
  <c r="AA28" i="5"/>
  <c r="AM28" i="22" s="1"/>
  <c r="AP28" i="22" s="1"/>
  <c r="AQ28" i="22" s="1"/>
  <c r="AR28" i="22" s="1"/>
  <c r="AA29" i="5"/>
  <c r="AM29" i="22" s="1"/>
  <c r="AP29" i="22" s="1"/>
  <c r="AQ29" i="22" s="1"/>
  <c r="AR29" i="22" s="1"/>
  <c r="AA30" i="5"/>
  <c r="AM30" i="22" s="1"/>
  <c r="AP30" i="22" s="1"/>
  <c r="AQ30" i="22" s="1"/>
  <c r="AR30" i="22" s="1"/>
  <c r="AA31" i="5"/>
  <c r="AM31" i="22" s="1"/>
  <c r="AP31" i="22" s="1"/>
  <c r="AQ31" i="22" s="1"/>
  <c r="AR31" i="22" s="1"/>
  <c r="AA32" i="5"/>
  <c r="AM32" i="22" s="1"/>
  <c r="AP32" i="22" s="1"/>
  <c r="AQ32" i="22" s="1"/>
  <c r="AR32" i="22" s="1"/>
  <c r="AA33" i="5"/>
  <c r="AM33" i="22" s="1"/>
  <c r="AP33" i="22" s="1"/>
  <c r="AQ33" i="22" s="1"/>
  <c r="AR33" i="22" s="1"/>
  <c r="AA34" i="5"/>
  <c r="AM34" i="22" s="1"/>
  <c r="AP34" i="22" s="1"/>
  <c r="AQ34" i="22" s="1"/>
  <c r="AR34" i="22" s="1"/>
  <c r="AA35" i="5"/>
  <c r="AM35" i="22" s="1"/>
  <c r="AP35" i="22" s="1"/>
  <c r="AQ35" i="22" s="1"/>
  <c r="AR35" i="22" s="1"/>
  <c r="AA36" i="5"/>
  <c r="AM36" i="22" s="1"/>
  <c r="AP36" i="22" s="1"/>
  <c r="AQ36" i="22" s="1"/>
  <c r="AR36" i="22" s="1"/>
  <c r="AA37" i="5"/>
  <c r="AM37" i="22" s="1"/>
  <c r="AP37" i="22" s="1"/>
  <c r="AQ37" i="22" s="1"/>
  <c r="AR37" i="22" s="1"/>
  <c r="AA38" i="5"/>
  <c r="AM38" i="22" s="1"/>
  <c r="AP38" i="22" s="1"/>
  <c r="AQ38" i="22" s="1"/>
  <c r="AR38" i="22" s="1"/>
  <c r="AA39" i="5"/>
  <c r="AM39" i="22" s="1"/>
  <c r="AP39" i="22" s="1"/>
  <c r="AQ39" i="22" s="1"/>
  <c r="AR39" i="22" s="1"/>
  <c r="AA40" i="5"/>
  <c r="AM40" i="22" s="1"/>
  <c r="AP40" i="22" s="1"/>
  <c r="AQ40" i="22" s="1"/>
  <c r="AR40" i="22" s="1"/>
  <c r="AA41" i="5"/>
  <c r="AM41" i="22" s="1"/>
  <c r="AP41" i="22" s="1"/>
  <c r="AQ41" i="22" s="1"/>
  <c r="AR41" i="22" s="1"/>
  <c r="AA42" i="5"/>
  <c r="AM42" i="22" s="1"/>
  <c r="AP42" i="22" s="1"/>
  <c r="AQ42" i="22" s="1"/>
  <c r="AR42" i="22" s="1"/>
  <c r="AA43" i="5"/>
  <c r="AM43" i="22" s="1"/>
  <c r="AP43" i="22" s="1"/>
  <c r="AQ43" i="22" s="1"/>
  <c r="AR43" i="22" s="1"/>
  <c r="AA44" i="5"/>
  <c r="AM44" i="22" s="1"/>
  <c r="AP44" i="22" s="1"/>
  <c r="AQ44" i="22" s="1"/>
  <c r="AR44" i="22" s="1"/>
  <c r="AA45" i="5"/>
  <c r="AM45" i="22" s="1"/>
  <c r="AP45" i="22" s="1"/>
  <c r="AQ45" i="22" s="1"/>
  <c r="AR45" i="22" s="1"/>
  <c r="AA46" i="5"/>
  <c r="AM46" i="22" s="1"/>
  <c r="AP46" i="22" s="1"/>
  <c r="AQ46" i="22" s="1"/>
  <c r="AR46" i="22" s="1"/>
  <c r="U28" i="5"/>
  <c r="AB28" i="22" s="1"/>
  <c r="AE28" i="22" s="1"/>
  <c r="AF28" i="22" s="1"/>
  <c r="AG28" i="22" s="1"/>
  <c r="U29" i="5"/>
  <c r="AB29" i="22" s="1"/>
  <c r="AE29" i="22" s="1"/>
  <c r="AF29" i="22" s="1"/>
  <c r="AG29" i="22" s="1"/>
  <c r="U30" i="5"/>
  <c r="AB30" i="22" s="1"/>
  <c r="AE30" i="22" s="1"/>
  <c r="AF30" i="22" s="1"/>
  <c r="AG30" i="22" s="1"/>
  <c r="U31" i="5"/>
  <c r="AB31" i="22" s="1"/>
  <c r="AE31" i="22" s="1"/>
  <c r="AF31" i="22" s="1"/>
  <c r="AG31" i="22" s="1"/>
  <c r="U32" i="5"/>
  <c r="AB32" i="22" s="1"/>
  <c r="AE32" i="22" s="1"/>
  <c r="AF32" i="22" s="1"/>
  <c r="AG32" i="22" s="1"/>
  <c r="U33" i="5"/>
  <c r="AB33" i="22" s="1"/>
  <c r="AE33" i="22" s="1"/>
  <c r="AF33" i="22" s="1"/>
  <c r="AG33" i="22" s="1"/>
  <c r="U34" i="5"/>
  <c r="AB34" i="22" s="1"/>
  <c r="AE34" i="22" s="1"/>
  <c r="AF34" i="22" s="1"/>
  <c r="AG34" i="22" s="1"/>
  <c r="U35" i="5"/>
  <c r="AB35" i="22" s="1"/>
  <c r="AE35" i="22" s="1"/>
  <c r="AF35" i="22" s="1"/>
  <c r="AG35" i="22" s="1"/>
  <c r="U36" i="5"/>
  <c r="AB36" i="22" s="1"/>
  <c r="AE36" i="22" s="1"/>
  <c r="AF36" i="22" s="1"/>
  <c r="AG36" i="22" s="1"/>
  <c r="U37" i="5"/>
  <c r="AB37" i="22" s="1"/>
  <c r="AE37" i="22" s="1"/>
  <c r="AF37" i="22" s="1"/>
  <c r="AG37" i="22" s="1"/>
  <c r="U38" i="5"/>
  <c r="AB38" i="22" s="1"/>
  <c r="U39" i="5"/>
  <c r="AB39" i="22" s="1"/>
  <c r="U40" i="5"/>
  <c r="AB40" i="22" s="1"/>
  <c r="AE40" i="22" s="1"/>
  <c r="AF40" i="22" s="1"/>
  <c r="AG40" i="22" s="1"/>
  <c r="U41" i="5"/>
  <c r="AB41" i="22" s="1"/>
  <c r="AE41" i="22" s="1"/>
  <c r="AF41" i="22" s="1"/>
  <c r="AG41" i="22" s="1"/>
  <c r="U42" i="5"/>
  <c r="AB42" i="22" s="1"/>
  <c r="U43" i="5"/>
  <c r="AB43" i="22" s="1"/>
  <c r="AE43" i="22" s="1"/>
  <c r="AF43" i="22" s="1"/>
  <c r="AG43" i="22" s="1"/>
  <c r="U44" i="5"/>
  <c r="AB44" i="22" s="1"/>
  <c r="AE44" i="22" s="1"/>
  <c r="AF44" i="22" s="1"/>
  <c r="AG44" i="22" s="1"/>
  <c r="U45" i="5"/>
  <c r="AB45" i="22" s="1"/>
  <c r="AE45" i="22" s="1"/>
  <c r="AF45" i="22" s="1"/>
  <c r="AG45" i="22" s="1"/>
  <c r="U46" i="5"/>
  <c r="AB46" i="22" s="1"/>
  <c r="U47" i="5"/>
  <c r="AB47" i="22" s="1"/>
  <c r="AE47" i="22" s="1"/>
  <c r="AF47" i="22" s="1"/>
  <c r="AG47" i="22" s="1"/>
  <c r="K28" i="5"/>
  <c r="K29" i="5"/>
  <c r="K30" i="5"/>
  <c r="K31" i="5"/>
  <c r="K32" i="5"/>
  <c r="K33" i="5"/>
  <c r="K34" i="5"/>
  <c r="K35" i="5"/>
  <c r="K36" i="5"/>
  <c r="K37" i="5"/>
  <c r="K38" i="5"/>
  <c r="K39" i="5"/>
  <c r="K40" i="5"/>
  <c r="K41" i="5"/>
  <c r="K42" i="5"/>
  <c r="K43" i="5"/>
  <c r="K44" i="5"/>
  <c r="K45" i="5"/>
  <c r="K46" i="5"/>
  <c r="K47" i="5"/>
  <c r="D28" i="5"/>
  <c r="D29" i="5"/>
  <c r="E29" i="5"/>
  <c r="D30" i="5"/>
  <c r="D31" i="5"/>
  <c r="E31" i="5"/>
  <c r="D32" i="5"/>
  <c r="D33" i="5"/>
  <c r="E33" i="5"/>
  <c r="D34" i="5"/>
  <c r="D35" i="5"/>
  <c r="E35" i="5"/>
  <c r="D36" i="5"/>
  <c r="D37" i="5"/>
  <c r="E37" i="5"/>
  <c r="D38" i="5"/>
  <c r="D39" i="5"/>
  <c r="E39" i="5"/>
  <c r="D40" i="5"/>
  <c r="D41" i="5"/>
  <c r="E41" i="5"/>
  <c r="D42" i="5"/>
  <c r="D43" i="5"/>
  <c r="E43" i="5"/>
  <c r="D44" i="5"/>
  <c r="D45" i="5"/>
  <c r="E45" i="5"/>
  <c r="D46" i="5"/>
  <c r="D47" i="5"/>
  <c r="E47" i="5"/>
  <c r="E177" i="5"/>
  <c r="E179" i="5"/>
  <c r="E181" i="5"/>
  <c r="E183" i="5"/>
  <c r="E185" i="5"/>
  <c r="E187" i="5"/>
  <c r="E189" i="5"/>
  <c r="E191" i="5"/>
  <c r="D174" i="5"/>
  <c r="D175" i="5"/>
  <c r="D176" i="5"/>
  <c r="D177" i="5"/>
  <c r="D178" i="5"/>
  <c r="D179" i="5"/>
  <c r="D180" i="5"/>
  <c r="D181" i="5"/>
  <c r="D182" i="5"/>
  <c r="D183" i="5"/>
  <c r="D184" i="5"/>
  <c r="D185" i="5"/>
  <c r="D186" i="5"/>
  <c r="D187" i="5"/>
  <c r="D188" i="5"/>
  <c r="D189" i="5"/>
  <c r="D190" i="5"/>
  <c r="D191" i="5"/>
  <c r="D173" i="5"/>
  <c r="D172" i="5"/>
  <c r="D149" i="5"/>
  <c r="K172" i="5"/>
  <c r="Q172" i="22"/>
  <c r="T172" i="22" s="1"/>
  <c r="U172" i="22" s="1"/>
  <c r="V172" i="22" s="1"/>
  <c r="U172" i="5"/>
  <c r="AB172" i="22" s="1"/>
  <c r="AE172" i="22" s="1"/>
  <c r="AF172" i="22" s="1"/>
  <c r="AG172" i="22" s="1"/>
  <c r="AA172" i="5"/>
  <c r="AM172" i="22" s="1"/>
  <c r="AP172" i="22" s="1"/>
  <c r="AQ172" i="22" s="1"/>
  <c r="AR172" i="22" s="1"/>
  <c r="AG172" i="5"/>
  <c r="AX172" i="22" s="1"/>
  <c r="BA172" i="22" s="1"/>
  <c r="BB172" i="22" s="1"/>
  <c r="BC172" i="22" s="1"/>
  <c r="E173" i="5"/>
  <c r="K173" i="5"/>
  <c r="Q173" i="22"/>
  <c r="T173" i="22" s="1"/>
  <c r="U173" i="22" s="1"/>
  <c r="V173" i="22" s="1"/>
  <c r="U173" i="5"/>
  <c r="AB173" i="22" s="1"/>
  <c r="AE173" i="22" s="1"/>
  <c r="AF173" i="22" s="1"/>
  <c r="AG173" i="22" s="1"/>
  <c r="AA173" i="5"/>
  <c r="AM173" i="22" s="1"/>
  <c r="AP173" i="22" s="1"/>
  <c r="AQ173" i="22" s="1"/>
  <c r="AR173" i="22" s="1"/>
  <c r="AG173" i="5"/>
  <c r="AX173" i="22" s="1"/>
  <c r="BA173" i="22" s="1"/>
  <c r="BB173" i="22" s="1"/>
  <c r="BC173" i="22" s="1"/>
  <c r="K174" i="5"/>
  <c r="Q174" i="22"/>
  <c r="T174" i="22" s="1"/>
  <c r="U174" i="22" s="1"/>
  <c r="V174" i="22" s="1"/>
  <c r="U174" i="5"/>
  <c r="AB174" i="22" s="1"/>
  <c r="AE174" i="22" s="1"/>
  <c r="AF174" i="22" s="1"/>
  <c r="AG174" i="22" s="1"/>
  <c r="AA174" i="5"/>
  <c r="AM174" i="22" s="1"/>
  <c r="AP174" i="22" s="1"/>
  <c r="AQ174" i="22" s="1"/>
  <c r="AR174" i="22" s="1"/>
  <c r="AG174" i="5"/>
  <c r="AX174" i="22" s="1"/>
  <c r="BA174" i="22" s="1"/>
  <c r="BB174" i="22" s="1"/>
  <c r="BC174" i="22" s="1"/>
  <c r="E175" i="5"/>
  <c r="K175" i="5"/>
  <c r="Q175" i="22"/>
  <c r="T175" i="22" s="1"/>
  <c r="U175" i="22" s="1"/>
  <c r="V175" i="22" s="1"/>
  <c r="U175" i="5"/>
  <c r="AB175" i="22" s="1"/>
  <c r="AE175" i="22" s="1"/>
  <c r="AF175" i="22" s="1"/>
  <c r="AG175" i="22" s="1"/>
  <c r="AA175" i="5"/>
  <c r="AM175" i="22" s="1"/>
  <c r="AP175" i="22" s="1"/>
  <c r="AQ175" i="22" s="1"/>
  <c r="AR175" i="22" s="1"/>
  <c r="AG175" i="5"/>
  <c r="AX175" i="22" s="1"/>
  <c r="BA175" i="22" s="1"/>
  <c r="BB175" i="22" s="1"/>
  <c r="BC175" i="22" s="1"/>
  <c r="K176" i="5"/>
  <c r="Q176" i="22"/>
  <c r="T176" i="22" s="1"/>
  <c r="U176" i="22" s="1"/>
  <c r="V176" i="22" s="1"/>
  <c r="U176" i="5"/>
  <c r="AB176" i="22" s="1"/>
  <c r="AE176" i="22" s="1"/>
  <c r="AF176" i="22" s="1"/>
  <c r="AG176" i="22" s="1"/>
  <c r="AA176" i="5"/>
  <c r="AM176" i="22" s="1"/>
  <c r="AP176" i="22" s="1"/>
  <c r="AQ176" i="22" s="1"/>
  <c r="AR176" i="22" s="1"/>
  <c r="AG176" i="5"/>
  <c r="AX176" i="22" s="1"/>
  <c r="BA176" i="22" s="1"/>
  <c r="BB176" i="22" s="1"/>
  <c r="BC176" i="22" s="1"/>
  <c r="K177" i="5"/>
  <c r="Q177" i="22"/>
  <c r="T177" i="22" s="1"/>
  <c r="U177" i="22" s="1"/>
  <c r="V177" i="22" s="1"/>
  <c r="U177" i="5"/>
  <c r="AB177" i="22" s="1"/>
  <c r="AE177" i="22" s="1"/>
  <c r="AF177" i="22" s="1"/>
  <c r="AG177" i="22" s="1"/>
  <c r="AA177" i="5"/>
  <c r="AM177" i="22" s="1"/>
  <c r="AP177" i="22" s="1"/>
  <c r="AQ177" i="22" s="1"/>
  <c r="AR177" i="22" s="1"/>
  <c r="AG177" i="5"/>
  <c r="AX177" i="22" s="1"/>
  <c r="BA177" i="22" s="1"/>
  <c r="BB177" i="22" s="1"/>
  <c r="BC177" i="22" s="1"/>
  <c r="K178" i="5"/>
  <c r="Q178" i="22"/>
  <c r="T178" i="22" s="1"/>
  <c r="U178" i="22" s="1"/>
  <c r="V178" i="22" s="1"/>
  <c r="U178" i="5"/>
  <c r="AB178" i="22" s="1"/>
  <c r="AE178" i="22" s="1"/>
  <c r="AF178" i="22" s="1"/>
  <c r="AG178" i="22" s="1"/>
  <c r="AA178" i="5"/>
  <c r="AM178" i="22" s="1"/>
  <c r="AP178" i="22" s="1"/>
  <c r="AQ178" i="22" s="1"/>
  <c r="AR178" i="22" s="1"/>
  <c r="AG178" i="5"/>
  <c r="AX178" i="22" s="1"/>
  <c r="BA178" i="22" s="1"/>
  <c r="BB178" i="22" s="1"/>
  <c r="BC178" i="22" s="1"/>
  <c r="K179" i="5"/>
  <c r="Q179" i="22"/>
  <c r="T179" i="22" s="1"/>
  <c r="U179" i="22" s="1"/>
  <c r="V179" i="22" s="1"/>
  <c r="U179" i="5"/>
  <c r="AB179" i="22" s="1"/>
  <c r="AE179" i="22" s="1"/>
  <c r="AF179" i="22" s="1"/>
  <c r="AG179" i="22" s="1"/>
  <c r="AA179" i="5"/>
  <c r="AM179" i="22" s="1"/>
  <c r="AP179" i="22" s="1"/>
  <c r="AQ179" i="22" s="1"/>
  <c r="AR179" i="22" s="1"/>
  <c r="AG179" i="5"/>
  <c r="AX179" i="22" s="1"/>
  <c r="BA179" i="22" s="1"/>
  <c r="BB179" i="22" s="1"/>
  <c r="BC179" i="22" s="1"/>
  <c r="K180" i="5"/>
  <c r="Q180" i="22"/>
  <c r="T180" i="22" s="1"/>
  <c r="U180" i="22" s="1"/>
  <c r="V180" i="22" s="1"/>
  <c r="U180" i="5"/>
  <c r="AB180" i="22" s="1"/>
  <c r="AE180" i="22" s="1"/>
  <c r="AF180" i="22" s="1"/>
  <c r="AG180" i="22" s="1"/>
  <c r="AA180" i="5"/>
  <c r="AM180" i="22" s="1"/>
  <c r="AP180" i="22" s="1"/>
  <c r="AQ180" i="22" s="1"/>
  <c r="AR180" i="22" s="1"/>
  <c r="AG180" i="5"/>
  <c r="AX180" i="22" s="1"/>
  <c r="BA180" i="22" s="1"/>
  <c r="BB180" i="22" s="1"/>
  <c r="BC180" i="22" s="1"/>
  <c r="K181" i="5"/>
  <c r="Q181" i="22"/>
  <c r="T181" i="22" s="1"/>
  <c r="U181" i="22" s="1"/>
  <c r="V181" i="22" s="1"/>
  <c r="U181" i="5"/>
  <c r="AB181" i="22" s="1"/>
  <c r="AE181" i="22" s="1"/>
  <c r="AF181" i="22" s="1"/>
  <c r="AG181" i="22" s="1"/>
  <c r="AA181" i="5"/>
  <c r="AM181" i="22" s="1"/>
  <c r="AP181" i="22" s="1"/>
  <c r="AQ181" i="22" s="1"/>
  <c r="AR181" i="22" s="1"/>
  <c r="AG181" i="5"/>
  <c r="AX181" i="22" s="1"/>
  <c r="BA181" i="22" s="1"/>
  <c r="BB181" i="22" s="1"/>
  <c r="BC181" i="22" s="1"/>
  <c r="K182" i="5"/>
  <c r="Q182" i="22"/>
  <c r="T182" i="22" s="1"/>
  <c r="U182" i="22" s="1"/>
  <c r="V182" i="22" s="1"/>
  <c r="U182" i="5"/>
  <c r="AB182" i="22" s="1"/>
  <c r="AE182" i="22" s="1"/>
  <c r="AF182" i="22" s="1"/>
  <c r="AG182" i="22" s="1"/>
  <c r="AA182" i="5"/>
  <c r="AM182" i="22" s="1"/>
  <c r="AP182" i="22" s="1"/>
  <c r="AQ182" i="22" s="1"/>
  <c r="AR182" i="22" s="1"/>
  <c r="AG182" i="5"/>
  <c r="AX182" i="22" s="1"/>
  <c r="BA182" i="22" s="1"/>
  <c r="BB182" i="22" s="1"/>
  <c r="BC182" i="22" s="1"/>
  <c r="K183" i="5"/>
  <c r="Q183" i="22"/>
  <c r="T183" i="22" s="1"/>
  <c r="U183" i="22" s="1"/>
  <c r="V183" i="22" s="1"/>
  <c r="U183" i="5"/>
  <c r="AB183" i="22" s="1"/>
  <c r="AE183" i="22" s="1"/>
  <c r="AF183" i="22" s="1"/>
  <c r="AG183" i="22" s="1"/>
  <c r="AA183" i="5"/>
  <c r="AM183" i="22" s="1"/>
  <c r="AP183" i="22" s="1"/>
  <c r="AQ183" i="22" s="1"/>
  <c r="AR183" i="22" s="1"/>
  <c r="AG183" i="5"/>
  <c r="AX183" i="22" s="1"/>
  <c r="BA183" i="22" s="1"/>
  <c r="BB183" i="22" s="1"/>
  <c r="BC183" i="22" s="1"/>
  <c r="K184" i="5"/>
  <c r="Q184" i="22"/>
  <c r="T184" i="22" s="1"/>
  <c r="U184" i="22" s="1"/>
  <c r="V184" i="22" s="1"/>
  <c r="U184" i="5"/>
  <c r="AB184" i="22" s="1"/>
  <c r="AE184" i="22" s="1"/>
  <c r="AF184" i="22" s="1"/>
  <c r="AG184" i="22" s="1"/>
  <c r="AA184" i="5"/>
  <c r="AM184" i="22" s="1"/>
  <c r="AP184" i="22" s="1"/>
  <c r="AQ184" i="22" s="1"/>
  <c r="AR184" i="22" s="1"/>
  <c r="AG184" i="5"/>
  <c r="AX184" i="22" s="1"/>
  <c r="BA184" i="22" s="1"/>
  <c r="BB184" i="22" s="1"/>
  <c r="BC184" i="22" s="1"/>
  <c r="K185" i="5"/>
  <c r="Q185" i="22"/>
  <c r="T185" i="22" s="1"/>
  <c r="U185" i="22" s="1"/>
  <c r="V185" i="22" s="1"/>
  <c r="U185" i="5"/>
  <c r="AB185" i="22" s="1"/>
  <c r="AE185" i="22" s="1"/>
  <c r="AF185" i="22" s="1"/>
  <c r="AG185" i="22" s="1"/>
  <c r="AA185" i="5"/>
  <c r="AM185" i="22" s="1"/>
  <c r="AP185" i="22" s="1"/>
  <c r="AQ185" i="22" s="1"/>
  <c r="AR185" i="22" s="1"/>
  <c r="AG185" i="5"/>
  <c r="AX185" i="22" s="1"/>
  <c r="BA185" i="22" s="1"/>
  <c r="BB185" i="22" s="1"/>
  <c r="BC185" i="22" s="1"/>
  <c r="K186" i="5"/>
  <c r="Q186" i="22"/>
  <c r="T186" i="22" s="1"/>
  <c r="U186" i="22" s="1"/>
  <c r="V186" i="22" s="1"/>
  <c r="U186" i="5"/>
  <c r="AB186" i="22" s="1"/>
  <c r="AE186" i="22" s="1"/>
  <c r="AF186" i="22" s="1"/>
  <c r="AG186" i="22" s="1"/>
  <c r="AA186" i="5"/>
  <c r="AM186" i="22" s="1"/>
  <c r="AP186" i="22" s="1"/>
  <c r="AQ186" i="22" s="1"/>
  <c r="AR186" i="22" s="1"/>
  <c r="AG186" i="5"/>
  <c r="AX186" i="22" s="1"/>
  <c r="BA186" i="22" s="1"/>
  <c r="BB186" i="22" s="1"/>
  <c r="BC186" i="22" s="1"/>
  <c r="K187" i="5"/>
  <c r="Q187" i="22"/>
  <c r="T187" i="22" s="1"/>
  <c r="U187" i="22" s="1"/>
  <c r="V187" i="22" s="1"/>
  <c r="U187" i="5"/>
  <c r="AB187" i="22" s="1"/>
  <c r="AE187" i="22" s="1"/>
  <c r="AF187" i="22" s="1"/>
  <c r="AG187" i="22" s="1"/>
  <c r="AA187" i="5"/>
  <c r="AM187" i="22" s="1"/>
  <c r="AP187" i="22" s="1"/>
  <c r="AQ187" i="22" s="1"/>
  <c r="AR187" i="22" s="1"/>
  <c r="AG187" i="5"/>
  <c r="AX187" i="22" s="1"/>
  <c r="BA187" i="22" s="1"/>
  <c r="BB187" i="22" s="1"/>
  <c r="BC187" i="22" s="1"/>
  <c r="K188" i="5"/>
  <c r="Q188" i="22"/>
  <c r="T188" i="22" s="1"/>
  <c r="U188" i="22" s="1"/>
  <c r="V188" i="22" s="1"/>
  <c r="U188" i="5"/>
  <c r="AB188" i="22" s="1"/>
  <c r="AE188" i="22" s="1"/>
  <c r="AF188" i="22" s="1"/>
  <c r="AG188" i="22" s="1"/>
  <c r="AA188" i="5"/>
  <c r="AM188" i="22" s="1"/>
  <c r="AP188" i="22" s="1"/>
  <c r="AQ188" i="22" s="1"/>
  <c r="AR188" i="22" s="1"/>
  <c r="AG188" i="5"/>
  <c r="AX188" i="22" s="1"/>
  <c r="BA188" i="22" s="1"/>
  <c r="BB188" i="22" s="1"/>
  <c r="BC188" i="22" s="1"/>
  <c r="K189" i="5"/>
  <c r="Q189" i="22"/>
  <c r="T189" i="22" s="1"/>
  <c r="U189" i="22" s="1"/>
  <c r="V189" i="22" s="1"/>
  <c r="U189" i="5"/>
  <c r="AB189" i="22" s="1"/>
  <c r="AE189" i="22" s="1"/>
  <c r="AF189" i="22" s="1"/>
  <c r="AG189" i="22" s="1"/>
  <c r="AA189" i="5"/>
  <c r="AM189" i="22" s="1"/>
  <c r="AP189" i="22" s="1"/>
  <c r="AQ189" i="22" s="1"/>
  <c r="AR189" i="22" s="1"/>
  <c r="AG189" i="5"/>
  <c r="AX189" i="22" s="1"/>
  <c r="BA189" i="22" s="1"/>
  <c r="BB189" i="22" s="1"/>
  <c r="BC189" i="22" s="1"/>
  <c r="K190" i="5"/>
  <c r="Q190" i="22"/>
  <c r="T190" i="22" s="1"/>
  <c r="U190" i="22" s="1"/>
  <c r="V190" i="22" s="1"/>
  <c r="U190" i="5"/>
  <c r="AB190" i="22" s="1"/>
  <c r="AE190" i="22" s="1"/>
  <c r="AF190" i="22" s="1"/>
  <c r="AG190" i="22" s="1"/>
  <c r="AA190" i="5"/>
  <c r="AM190" i="22" s="1"/>
  <c r="AP190" i="22" s="1"/>
  <c r="AQ190" i="22" s="1"/>
  <c r="AR190" i="22" s="1"/>
  <c r="AG190" i="5"/>
  <c r="AX190" i="22" s="1"/>
  <c r="BA190" i="22" s="1"/>
  <c r="BB190" i="22" s="1"/>
  <c r="BC190" i="22" s="1"/>
  <c r="K191" i="5"/>
  <c r="Q191" i="22"/>
  <c r="T191" i="22" s="1"/>
  <c r="U191" i="22" s="1"/>
  <c r="V191" i="22" s="1"/>
  <c r="U191" i="5"/>
  <c r="AB191" i="22" s="1"/>
  <c r="AE191" i="22" s="1"/>
  <c r="AF191" i="22" s="1"/>
  <c r="AG191" i="22" s="1"/>
  <c r="AA191" i="5"/>
  <c r="AM191" i="22" s="1"/>
  <c r="AP191" i="22" s="1"/>
  <c r="AQ191" i="22" s="1"/>
  <c r="AR191" i="22" s="1"/>
  <c r="AG191" i="5"/>
  <c r="AX191" i="22" s="1"/>
  <c r="BA191" i="22" s="1"/>
  <c r="BB191" i="22" s="1"/>
  <c r="BC191" i="22" s="1"/>
  <c r="K213" i="5"/>
  <c r="Q213" i="22"/>
  <c r="T213" i="22" s="1"/>
  <c r="U213" i="22" s="1"/>
  <c r="V213" i="22" s="1"/>
  <c r="U213" i="5"/>
  <c r="AB213" i="22" s="1"/>
  <c r="AE213" i="22" s="1"/>
  <c r="AF213" i="22" s="1"/>
  <c r="AG213" i="22" s="1"/>
  <c r="AA213" i="5"/>
  <c r="AM213" i="22" s="1"/>
  <c r="AP213" i="22" s="1"/>
  <c r="AQ213" i="22" s="1"/>
  <c r="AR213" i="22" s="1"/>
  <c r="AG213" i="5"/>
  <c r="AX213" i="22" s="1"/>
  <c r="BA213" i="22" s="1"/>
  <c r="BB213" i="22" s="1"/>
  <c r="BC213" i="22" s="1"/>
  <c r="E214" i="5"/>
  <c r="K214" i="5"/>
  <c r="Q214" i="22"/>
  <c r="T214" i="22" s="1"/>
  <c r="U214" i="22" s="1"/>
  <c r="V214" i="22" s="1"/>
  <c r="U214" i="5"/>
  <c r="AB214" i="22" s="1"/>
  <c r="AE214" i="22" s="1"/>
  <c r="AF214" i="22" s="1"/>
  <c r="AG214" i="22" s="1"/>
  <c r="AA214" i="5"/>
  <c r="AM214" i="22" s="1"/>
  <c r="AP214" i="22" s="1"/>
  <c r="AQ214" i="22" s="1"/>
  <c r="AR214" i="22" s="1"/>
  <c r="AG214" i="5"/>
  <c r="AX214" i="22" s="1"/>
  <c r="BA214" i="22" s="1"/>
  <c r="BB214" i="22" s="1"/>
  <c r="BC214" i="22" s="1"/>
  <c r="K215" i="5"/>
  <c r="Q215" i="22"/>
  <c r="T215" i="22" s="1"/>
  <c r="U215" i="22" s="1"/>
  <c r="V215" i="22" s="1"/>
  <c r="U215" i="5"/>
  <c r="AB215" i="22" s="1"/>
  <c r="AE215" i="22" s="1"/>
  <c r="AF215" i="22" s="1"/>
  <c r="AG215" i="22" s="1"/>
  <c r="AA215" i="5"/>
  <c r="AM215" i="22" s="1"/>
  <c r="AP215" i="22" s="1"/>
  <c r="AQ215" i="22" s="1"/>
  <c r="AR215" i="22" s="1"/>
  <c r="AG215" i="5"/>
  <c r="AX215" i="22" s="1"/>
  <c r="BA215" i="22" s="1"/>
  <c r="BB215" i="22" s="1"/>
  <c r="BC215" i="22" s="1"/>
  <c r="E216" i="5"/>
  <c r="K216" i="5"/>
  <c r="Q216" i="22"/>
  <c r="T216" i="22" s="1"/>
  <c r="U216" i="22" s="1"/>
  <c r="V216" i="22" s="1"/>
  <c r="U216" i="5"/>
  <c r="AB216" i="22" s="1"/>
  <c r="AE216" i="22" s="1"/>
  <c r="AF216" i="22" s="1"/>
  <c r="AG216" i="22" s="1"/>
  <c r="AA216" i="5"/>
  <c r="AM216" i="22" s="1"/>
  <c r="AP216" i="22" s="1"/>
  <c r="AQ216" i="22" s="1"/>
  <c r="AR216" i="22" s="1"/>
  <c r="AG216" i="5"/>
  <c r="AX216" i="22" s="1"/>
  <c r="BA216" i="22" s="1"/>
  <c r="BB216" i="22" s="1"/>
  <c r="BC216" i="22" s="1"/>
  <c r="K217" i="5"/>
  <c r="Q217" i="22"/>
  <c r="T217" i="22" s="1"/>
  <c r="U217" i="22" s="1"/>
  <c r="V217" i="22" s="1"/>
  <c r="U217" i="5"/>
  <c r="AB217" i="22" s="1"/>
  <c r="AE217" i="22" s="1"/>
  <c r="AF217" i="22" s="1"/>
  <c r="AG217" i="22" s="1"/>
  <c r="AA217" i="5"/>
  <c r="AM217" i="22" s="1"/>
  <c r="AP217" i="22" s="1"/>
  <c r="AQ217" i="22" s="1"/>
  <c r="AR217" i="22" s="1"/>
  <c r="AG217" i="5"/>
  <c r="AX217" i="22" s="1"/>
  <c r="BA217" i="22" s="1"/>
  <c r="BB217" i="22" s="1"/>
  <c r="BC217" i="22" s="1"/>
  <c r="K218" i="5"/>
  <c r="Q218" i="22"/>
  <c r="T218" i="22" s="1"/>
  <c r="U218" i="22" s="1"/>
  <c r="V218" i="22" s="1"/>
  <c r="U218" i="5"/>
  <c r="AB218" i="22" s="1"/>
  <c r="AE218" i="22" s="1"/>
  <c r="AF218" i="22" s="1"/>
  <c r="AG218" i="22" s="1"/>
  <c r="AA218" i="5"/>
  <c r="AM218" i="22" s="1"/>
  <c r="AP218" i="22" s="1"/>
  <c r="AQ218" i="22" s="1"/>
  <c r="AR218" i="22" s="1"/>
  <c r="AG218" i="5"/>
  <c r="AX218" i="22" s="1"/>
  <c r="BA218" i="22" s="1"/>
  <c r="BB218" i="22" s="1"/>
  <c r="BC218" i="22" s="1"/>
  <c r="K219" i="5"/>
  <c r="Q219" i="22"/>
  <c r="T219" i="22" s="1"/>
  <c r="U219" i="22" s="1"/>
  <c r="V219" i="22" s="1"/>
  <c r="U219" i="5"/>
  <c r="AB219" i="22" s="1"/>
  <c r="AE219" i="22" s="1"/>
  <c r="AF219" i="22" s="1"/>
  <c r="AG219" i="22" s="1"/>
  <c r="AA219" i="5"/>
  <c r="AM219" i="22" s="1"/>
  <c r="AP219" i="22" s="1"/>
  <c r="AQ219" i="22" s="1"/>
  <c r="AR219" i="22" s="1"/>
  <c r="AG219" i="5"/>
  <c r="AX219" i="22" s="1"/>
  <c r="BA219" i="22" s="1"/>
  <c r="BB219" i="22" s="1"/>
  <c r="BC219" i="22" s="1"/>
  <c r="K220" i="5"/>
  <c r="Q220" i="22"/>
  <c r="T220" i="22" s="1"/>
  <c r="U220" i="22" s="1"/>
  <c r="V220" i="22" s="1"/>
  <c r="U220" i="5"/>
  <c r="AB220" i="22" s="1"/>
  <c r="AE220" i="22" s="1"/>
  <c r="AF220" i="22" s="1"/>
  <c r="AG220" i="22" s="1"/>
  <c r="AA220" i="5"/>
  <c r="AM220" i="22" s="1"/>
  <c r="AP220" i="22" s="1"/>
  <c r="AQ220" i="22" s="1"/>
  <c r="AR220" i="22" s="1"/>
  <c r="AG220" i="5"/>
  <c r="AX220" i="22" s="1"/>
  <c r="BA220" i="22" s="1"/>
  <c r="BB220" i="22" s="1"/>
  <c r="BC220" i="22" s="1"/>
  <c r="K221" i="5"/>
  <c r="Q221" i="22"/>
  <c r="T221" i="22" s="1"/>
  <c r="U221" i="22" s="1"/>
  <c r="V221" i="22" s="1"/>
  <c r="U221" i="5"/>
  <c r="AB221" i="22" s="1"/>
  <c r="AE221" i="22" s="1"/>
  <c r="AF221" i="22" s="1"/>
  <c r="AG221" i="22" s="1"/>
  <c r="AA221" i="5"/>
  <c r="AM221" i="22" s="1"/>
  <c r="AP221" i="22" s="1"/>
  <c r="AQ221" i="22" s="1"/>
  <c r="AR221" i="22" s="1"/>
  <c r="AG221" i="5"/>
  <c r="AX221" i="22" s="1"/>
  <c r="BA221" i="22" s="1"/>
  <c r="BB221" i="22" s="1"/>
  <c r="BC221" i="22" s="1"/>
  <c r="K222" i="5"/>
  <c r="Q222" i="22"/>
  <c r="T222" i="22" s="1"/>
  <c r="U222" i="22" s="1"/>
  <c r="V222" i="22" s="1"/>
  <c r="U222" i="5"/>
  <c r="AB222" i="22" s="1"/>
  <c r="AE222" i="22" s="1"/>
  <c r="AF222" i="22" s="1"/>
  <c r="AG222" i="22" s="1"/>
  <c r="AA222" i="5"/>
  <c r="AM222" i="22" s="1"/>
  <c r="AP222" i="22" s="1"/>
  <c r="AQ222" i="22" s="1"/>
  <c r="AR222" i="22" s="1"/>
  <c r="AG222" i="5"/>
  <c r="AX222" i="22" s="1"/>
  <c r="BA222" i="22" s="1"/>
  <c r="BB222" i="22" s="1"/>
  <c r="BC222" i="22" s="1"/>
  <c r="K223" i="5"/>
  <c r="Q223" i="22"/>
  <c r="T223" i="22" s="1"/>
  <c r="U223" i="22" s="1"/>
  <c r="V223" i="22" s="1"/>
  <c r="U223" i="5"/>
  <c r="AB223" i="22" s="1"/>
  <c r="AE223" i="22" s="1"/>
  <c r="AF223" i="22" s="1"/>
  <c r="AG223" i="22" s="1"/>
  <c r="AA223" i="5"/>
  <c r="AM223" i="22" s="1"/>
  <c r="AP223" i="22" s="1"/>
  <c r="AQ223" i="22" s="1"/>
  <c r="AR223" i="22" s="1"/>
  <c r="AG223" i="5"/>
  <c r="AX223" i="22" s="1"/>
  <c r="BA223" i="22" s="1"/>
  <c r="BB223" i="22" s="1"/>
  <c r="BC223" i="22" s="1"/>
  <c r="K224" i="5"/>
  <c r="Q224" i="22"/>
  <c r="T224" i="22" s="1"/>
  <c r="U224" i="22" s="1"/>
  <c r="V224" i="22" s="1"/>
  <c r="U224" i="5"/>
  <c r="AB224" i="22" s="1"/>
  <c r="AE224" i="22" s="1"/>
  <c r="AF224" i="22" s="1"/>
  <c r="AG224" i="22" s="1"/>
  <c r="AA224" i="5"/>
  <c r="AM224" i="22" s="1"/>
  <c r="AP224" i="22" s="1"/>
  <c r="AQ224" i="22" s="1"/>
  <c r="AR224" i="22" s="1"/>
  <c r="AG224" i="5"/>
  <c r="AX224" i="22" s="1"/>
  <c r="BA224" i="22" s="1"/>
  <c r="BB224" i="22" s="1"/>
  <c r="BC224" i="22" s="1"/>
  <c r="K225" i="5"/>
  <c r="Q225" i="22"/>
  <c r="T225" i="22" s="1"/>
  <c r="U225" i="22" s="1"/>
  <c r="V225" i="22" s="1"/>
  <c r="U225" i="5"/>
  <c r="AB225" i="22" s="1"/>
  <c r="AE225" i="22" s="1"/>
  <c r="AF225" i="22" s="1"/>
  <c r="AG225" i="22" s="1"/>
  <c r="AA225" i="5"/>
  <c r="AM225" i="22" s="1"/>
  <c r="AP225" i="22" s="1"/>
  <c r="AQ225" i="22" s="1"/>
  <c r="AR225" i="22" s="1"/>
  <c r="AG225" i="5"/>
  <c r="AX225" i="22" s="1"/>
  <c r="BA225" i="22" s="1"/>
  <c r="BB225" i="22" s="1"/>
  <c r="BC225" i="22" s="1"/>
  <c r="K226" i="5"/>
  <c r="Q226" i="22"/>
  <c r="T226" i="22" s="1"/>
  <c r="U226" i="22" s="1"/>
  <c r="V226" i="22" s="1"/>
  <c r="U226" i="5"/>
  <c r="AB226" i="22" s="1"/>
  <c r="AE226" i="22" s="1"/>
  <c r="AF226" i="22" s="1"/>
  <c r="AG226" i="22" s="1"/>
  <c r="AA226" i="5"/>
  <c r="AM226" i="22" s="1"/>
  <c r="AP226" i="22" s="1"/>
  <c r="AQ226" i="22" s="1"/>
  <c r="AR226" i="22" s="1"/>
  <c r="AG226" i="5"/>
  <c r="AX226" i="22" s="1"/>
  <c r="BA226" i="22" s="1"/>
  <c r="BB226" i="22" s="1"/>
  <c r="BC226" i="22" s="1"/>
  <c r="K227" i="5"/>
  <c r="Q227" i="22"/>
  <c r="T227" i="22" s="1"/>
  <c r="U227" i="22" s="1"/>
  <c r="V227" i="22" s="1"/>
  <c r="U227" i="5"/>
  <c r="AB227" i="22" s="1"/>
  <c r="AE227" i="22" s="1"/>
  <c r="AF227" i="22" s="1"/>
  <c r="AG227" i="22" s="1"/>
  <c r="AA227" i="5"/>
  <c r="AM227" i="22" s="1"/>
  <c r="AP227" i="22" s="1"/>
  <c r="AQ227" i="22" s="1"/>
  <c r="AR227" i="22" s="1"/>
  <c r="AG227" i="5"/>
  <c r="AX227" i="22" s="1"/>
  <c r="BA227" i="22" s="1"/>
  <c r="BB227" i="22" s="1"/>
  <c r="BC227" i="22" s="1"/>
  <c r="K228" i="5"/>
  <c r="Q228" i="22"/>
  <c r="T228" i="22" s="1"/>
  <c r="U228" i="22" s="1"/>
  <c r="V228" i="22" s="1"/>
  <c r="U228" i="5"/>
  <c r="AB228" i="22" s="1"/>
  <c r="AE228" i="22" s="1"/>
  <c r="AF228" i="22" s="1"/>
  <c r="AG228" i="22" s="1"/>
  <c r="AA228" i="5"/>
  <c r="AM228" i="22" s="1"/>
  <c r="AP228" i="22" s="1"/>
  <c r="AQ228" i="22" s="1"/>
  <c r="AR228" i="22" s="1"/>
  <c r="AG228" i="5"/>
  <c r="AX228" i="22" s="1"/>
  <c r="BA228" i="22" s="1"/>
  <c r="BB228" i="22" s="1"/>
  <c r="BC228" i="22" s="1"/>
  <c r="K229" i="5"/>
  <c r="Q229" i="22"/>
  <c r="T229" i="22" s="1"/>
  <c r="U229" i="22" s="1"/>
  <c r="V229" i="22" s="1"/>
  <c r="U229" i="5"/>
  <c r="AB229" i="22" s="1"/>
  <c r="AE229" i="22" s="1"/>
  <c r="AF229" i="22" s="1"/>
  <c r="AG229" i="22" s="1"/>
  <c r="AA229" i="5"/>
  <c r="AM229" i="22" s="1"/>
  <c r="AP229" i="22" s="1"/>
  <c r="AQ229" i="22" s="1"/>
  <c r="AR229" i="22" s="1"/>
  <c r="AG229" i="5"/>
  <c r="AX229" i="22" s="1"/>
  <c r="BA229" i="22" s="1"/>
  <c r="BB229" i="22" s="1"/>
  <c r="BC229" i="22" s="1"/>
  <c r="K230" i="5"/>
  <c r="Q230" i="22"/>
  <c r="T230" i="22" s="1"/>
  <c r="U230" i="22" s="1"/>
  <c r="V230" i="22" s="1"/>
  <c r="U230" i="5"/>
  <c r="AB230" i="22" s="1"/>
  <c r="AE230" i="22" s="1"/>
  <c r="AF230" i="22" s="1"/>
  <c r="AG230" i="22" s="1"/>
  <c r="AA230" i="5"/>
  <c r="AM230" i="22" s="1"/>
  <c r="AP230" i="22" s="1"/>
  <c r="AQ230" i="22" s="1"/>
  <c r="AR230" i="22" s="1"/>
  <c r="AG230" i="5"/>
  <c r="AX230" i="22" s="1"/>
  <c r="BA230" i="22" s="1"/>
  <c r="BB230" i="22" s="1"/>
  <c r="BC230" i="22" s="1"/>
  <c r="K231" i="5"/>
  <c r="Q231" i="22"/>
  <c r="T231" i="22" s="1"/>
  <c r="U231" i="22" s="1"/>
  <c r="V231" i="22" s="1"/>
  <c r="U231" i="5"/>
  <c r="AB231" i="22" s="1"/>
  <c r="AE231" i="22" s="1"/>
  <c r="AF231" i="22" s="1"/>
  <c r="AG231" i="22" s="1"/>
  <c r="AA231" i="5"/>
  <c r="AM231" i="22" s="1"/>
  <c r="AP231" i="22" s="1"/>
  <c r="AQ231" i="22" s="1"/>
  <c r="AR231" i="22" s="1"/>
  <c r="AG231" i="5"/>
  <c r="AX231" i="22" s="1"/>
  <c r="BA231" i="22" s="1"/>
  <c r="BB231" i="22" s="1"/>
  <c r="BC231" i="22" s="1"/>
  <c r="K232" i="5"/>
  <c r="Q232" i="22"/>
  <c r="T232" i="22" s="1"/>
  <c r="U232" i="22" s="1"/>
  <c r="V232" i="22" s="1"/>
  <c r="U232" i="5"/>
  <c r="AB232" i="22" s="1"/>
  <c r="AE232" i="22" s="1"/>
  <c r="AF232" i="22" s="1"/>
  <c r="AG232" i="22" s="1"/>
  <c r="AA232" i="5"/>
  <c r="AM232" i="22" s="1"/>
  <c r="AP232" i="22" s="1"/>
  <c r="AQ232" i="22" s="1"/>
  <c r="AR232" i="22" s="1"/>
  <c r="AG232" i="5"/>
  <c r="AX232" i="22" s="1"/>
  <c r="BA232" i="22" s="1"/>
  <c r="BB232" i="22" s="1"/>
  <c r="BC232" i="22" s="1"/>
  <c r="AA43" i="12"/>
  <c r="AA41" i="12"/>
  <c r="AA39" i="12"/>
  <c r="AA37" i="12"/>
  <c r="AA35" i="12"/>
  <c r="AA33" i="12"/>
  <c r="AA31" i="12"/>
  <c r="AA29" i="12"/>
  <c r="AA27" i="12"/>
  <c r="AA25" i="12"/>
  <c r="AD25" i="12"/>
  <c r="AD27" i="12"/>
  <c r="AD29" i="12"/>
  <c r="AD31" i="12"/>
  <c r="AD33" i="12"/>
  <c r="AD35" i="12"/>
  <c r="AD37" i="12"/>
  <c r="AD39" i="12"/>
  <c r="AD41" i="12"/>
  <c r="AD43" i="12"/>
  <c r="V43" i="12"/>
  <c r="V41" i="12"/>
  <c r="V39" i="12"/>
  <c r="Y25" i="12"/>
  <c r="Y27" i="12"/>
  <c r="Y29" i="12"/>
  <c r="Y31" i="12"/>
  <c r="Y33" i="12"/>
  <c r="Y35" i="12"/>
  <c r="Y37" i="12"/>
  <c r="Y39" i="12"/>
  <c r="Y41" i="12"/>
  <c r="Y43" i="12"/>
  <c r="Q43" i="12"/>
  <c r="Q41" i="12"/>
  <c r="Q39" i="12"/>
  <c r="Q37" i="12"/>
  <c r="Q35" i="12"/>
  <c r="Q33" i="12"/>
  <c r="Q31" i="12"/>
  <c r="Q29" i="12"/>
  <c r="Q27" i="12"/>
  <c r="Q25" i="12"/>
  <c r="T25" i="12"/>
  <c r="T27" i="12"/>
  <c r="T29" i="12"/>
  <c r="T31" i="12"/>
  <c r="T33" i="12"/>
  <c r="T35" i="12"/>
  <c r="T37" i="12"/>
  <c r="T39" i="12"/>
  <c r="T41" i="12"/>
  <c r="T43" i="12"/>
  <c r="L43" i="12"/>
  <c r="L41" i="12"/>
  <c r="L39" i="12"/>
  <c r="L37" i="12"/>
  <c r="L35" i="12"/>
  <c r="L33" i="12"/>
  <c r="L31" i="12"/>
  <c r="L29" i="12"/>
  <c r="L27" i="12"/>
  <c r="L25" i="12"/>
  <c r="O25" i="12"/>
  <c r="O27" i="12"/>
  <c r="O29" i="12"/>
  <c r="O31" i="12"/>
  <c r="O33" i="12"/>
  <c r="O35" i="12"/>
  <c r="O37" i="12"/>
  <c r="O39" i="12"/>
  <c r="O41" i="12"/>
  <c r="O43" i="12"/>
  <c r="G39" i="12"/>
  <c r="G43" i="12"/>
  <c r="G41" i="12"/>
  <c r="G35" i="12"/>
  <c r="G33" i="12"/>
  <c r="G31" i="12"/>
  <c r="G29" i="12"/>
  <c r="G27" i="12"/>
  <c r="G25" i="12"/>
  <c r="J43" i="12"/>
  <c r="J41" i="12"/>
  <c r="F85" i="22" s="1"/>
  <c r="J39" i="12"/>
  <c r="F83" i="22" s="1"/>
  <c r="J37" i="12"/>
  <c r="F81" i="22" s="1"/>
  <c r="J35" i="12"/>
  <c r="F79" i="22" s="1"/>
  <c r="J33" i="12"/>
  <c r="F77" i="22" s="1"/>
  <c r="J31" i="12"/>
  <c r="F75" i="22" s="1"/>
  <c r="J29" i="12"/>
  <c r="F73" i="22" s="1"/>
  <c r="J27" i="12"/>
  <c r="F71" i="22" s="1"/>
  <c r="J25" i="12"/>
  <c r="F69" i="22" s="1"/>
  <c r="B43" i="12"/>
  <c r="B41" i="12"/>
  <c r="B39" i="12"/>
  <c r="B37" i="12"/>
  <c r="B35" i="12"/>
  <c r="B33" i="12"/>
  <c r="B31" i="12"/>
  <c r="B29" i="12"/>
  <c r="B27" i="12"/>
  <c r="B25" i="12"/>
  <c r="E25" i="12"/>
  <c r="E27" i="12"/>
  <c r="E29" i="12"/>
  <c r="E31" i="12"/>
  <c r="E33" i="12"/>
  <c r="E35" i="12"/>
  <c r="E37" i="12"/>
  <c r="E39" i="12"/>
  <c r="E41" i="12"/>
  <c r="E43" i="12"/>
  <c r="AA23" i="12"/>
  <c r="AA21" i="12"/>
  <c r="AA19" i="12"/>
  <c r="AA17" i="12"/>
  <c r="AA15" i="12"/>
  <c r="AA13" i="12"/>
  <c r="AA11" i="12"/>
  <c r="AA9" i="12"/>
  <c r="AA7" i="12"/>
  <c r="AA5" i="12"/>
  <c r="AD7" i="12"/>
  <c r="AD9" i="12"/>
  <c r="AD11" i="12"/>
  <c r="AD13" i="12"/>
  <c r="AD15" i="12"/>
  <c r="AD17" i="12"/>
  <c r="AD19" i="12"/>
  <c r="AD21" i="12"/>
  <c r="AD23" i="12"/>
  <c r="V19" i="12"/>
  <c r="V17" i="12"/>
  <c r="V15" i="12"/>
  <c r="V13" i="12"/>
  <c r="V11" i="12"/>
  <c r="V9" i="12"/>
  <c r="V7" i="12"/>
  <c r="V5" i="12"/>
  <c r="F87" i="22" l="1"/>
  <c r="E87" i="37"/>
  <c r="E85" i="39"/>
  <c r="H224" i="43"/>
  <c r="H224" i="28"/>
  <c r="H163" i="28"/>
  <c r="AE46" i="22"/>
  <c r="AF46" i="22" s="1"/>
  <c r="AG46" i="22" s="1"/>
  <c r="CK46" i="22" s="1"/>
  <c r="AE38" i="22"/>
  <c r="AF38" i="22" s="1"/>
  <c r="AG38" i="22" s="1"/>
  <c r="CK38" i="22" s="1"/>
  <c r="AE39" i="22"/>
  <c r="AF39" i="22" s="1"/>
  <c r="AG39" i="22" s="1"/>
  <c r="CK39" i="22" s="1"/>
  <c r="AE42" i="22"/>
  <c r="AF42" i="22" s="1"/>
  <c r="AG42" i="22" s="1"/>
  <c r="CK42" i="22" s="1"/>
  <c r="T80" i="22"/>
  <c r="U80" i="22" s="1"/>
  <c r="V80" i="22" s="1"/>
  <c r="CK80" i="22" s="1"/>
  <c r="H162" i="28"/>
  <c r="H162" i="43"/>
  <c r="H167" i="28"/>
  <c r="H167" i="43"/>
  <c r="CK33" i="22"/>
  <c r="CK32" i="22"/>
  <c r="H154" i="28"/>
  <c r="H154" i="43"/>
  <c r="CK83" i="22"/>
  <c r="CK36" i="22"/>
  <c r="CK74" i="22"/>
  <c r="CK79" i="22"/>
  <c r="CK78" i="22"/>
  <c r="CK75" i="22"/>
  <c r="CK216" i="22"/>
  <c r="CK181" i="22"/>
  <c r="CK77" i="22"/>
  <c r="CK76" i="22"/>
  <c r="CK35" i="22"/>
  <c r="CK73" i="22"/>
  <c r="E223" i="39"/>
  <c r="E225" i="37"/>
  <c r="F128" i="22"/>
  <c r="E126" i="39"/>
  <c r="E128" i="37"/>
  <c r="F112" i="22"/>
  <c r="E110" i="39"/>
  <c r="E112" i="37"/>
  <c r="F161" i="22"/>
  <c r="E161" i="37"/>
  <c r="E159" i="39"/>
  <c r="F210" i="22"/>
  <c r="E208" i="39"/>
  <c r="E210" i="37"/>
  <c r="F194" i="22"/>
  <c r="E192" i="39"/>
  <c r="E194" i="37"/>
  <c r="E245" i="37"/>
  <c r="E243" i="39"/>
  <c r="E223" i="37"/>
  <c r="E221" i="39"/>
  <c r="F126" i="22"/>
  <c r="E124" i="39"/>
  <c r="E126" i="37"/>
  <c r="F110" i="22"/>
  <c r="E108" i="39"/>
  <c r="E110" i="37"/>
  <c r="F159" i="22"/>
  <c r="E159" i="37"/>
  <c r="E157" i="39"/>
  <c r="F208" i="22"/>
  <c r="E206" i="39"/>
  <c r="E208" i="37"/>
  <c r="F192" i="22"/>
  <c r="E190" i="39"/>
  <c r="E192" i="37"/>
  <c r="E241" i="39"/>
  <c r="E243" i="37"/>
  <c r="F163" i="22"/>
  <c r="E161" i="39"/>
  <c r="E163" i="37"/>
  <c r="E221" i="37"/>
  <c r="E219" i="39"/>
  <c r="F124" i="22"/>
  <c r="E122" i="39"/>
  <c r="E124" i="37"/>
  <c r="F157" i="22"/>
  <c r="E157" i="37"/>
  <c r="E155" i="39"/>
  <c r="F206" i="22"/>
  <c r="E206" i="37"/>
  <c r="E204" i="39"/>
  <c r="E239" i="39"/>
  <c r="E241" i="37"/>
  <c r="F114" i="22"/>
  <c r="E114" i="37"/>
  <c r="E112" i="39"/>
  <c r="E217" i="39"/>
  <c r="E219" i="37"/>
  <c r="F122" i="22"/>
  <c r="E120" i="39"/>
  <c r="E122" i="37"/>
  <c r="F155" i="22"/>
  <c r="E155" i="37"/>
  <c r="E153" i="39"/>
  <c r="F204" i="22"/>
  <c r="E204" i="37"/>
  <c r="E202" i="39"/>
  <c r="E237" i="39"/>
  <c r="E239" i="37"/>
  <c r="F196" i="22"/>
  <c r="E196" i="37"/>
  <c r="E194" i="39"/>
  <c r="E215" i="39"/>
  <c r="E217" i="37"/>
  <c r="F120" i="22"/>
  <c r="E118" i="39"/>
  <c r="E120" i="37"/>
  <c r="F169" i="22"/>
  <c r="E169" i="37"/>
  <c r="E167" i="39"/>
  <c r="F153" i="22"/>
  <c r="E153" i="37"/>
  <c r="E151" i="39"/>
  <c r="F202" i="22"/>
  <c r="E200" i="39"/>
  <c r="E202" i="37"/>
  <c r="E237" i="37"/>
  <c r="E235" i="39"/>
  <c r="E225" i="39"/>
  <c r="E227" i="37"/>
  <c r="E247" i="37"/>
  <c r="E245" i="39"/>
  <c r="E231" i="37"/>
  <c r="E229" i="39"/>
  <c r="E215" i="37"/>
  <c r="E213" i="39"/>
  <c r="F118" i="22"/>
  <c r="E116" i="39"/>
  <c r="E118" i="37"/>
  <c r="F167" i="22"/>
  <c r="E165" i="39"/>
  <c r="E167" i="37"/>
  <c r="F151" i="22"/>
  <c r="E149" i="39"/>
  <c r="E151" i="37"/>
  <c r="F200" i="22"/>
  <c r="E198" i="39"/>
  <c r="E200" i="37"/>
  <c r="E249" i="39"/>
  <c r="E251" i="37"/>
  <c r="E233" i="39"/>
  <c r="E235" i="37"/>
  <c r="E229" i="37"/>
  <c r="E227" i="39"/>
  <c r="E213" i="37"/>
  <c r="E211" i="39"/>
  <c r="F116" i="22"/>
  <c r="E114" i="39"/>
  <c r="E116" i="37"/>
  <c r="F165" i="22"/>
  <c r="E165" i="37"/>
  <c r="E163" i="39"/>
  <c r="F198" i="22"/>
  <c r="E198" i="37"/>
  <c r="E196" i="39"/>
  <c r="E247" i="39"/>
  <c r="E249" i="37"/>
  <c r="E231" i="39"/>
  <c r="E233" i="37"/>
  <c r="CK224" i="22"/>
  <c r="CK189" i="22"/>
  <c r="CK207" i="22"/>
  <c r="CK196" i="22"/>
  <c r="CK164" i="22"/>
  <c r="CK156" i="22"/>
  <c r="CK82" i="22"/>
  <c r="CK81" i="22"/>
  <c r="CK72" i="22"/>
  <c r="CK71" i="22"/>
  <c r="CK70" i="22"/>
  <c r="CK69" i="22"/>
  <c r="CK45" i="22"/>
  <c r="CK34" i="22"/>
  <c r="CK37" i="22"/>
  <c r="CK28" i="22"/>
  <c r="CK44" i="22"/>
  <c r="CK43" i="22"/>
  <c r="CK41" i="22"/>
  <c r="CK40" i="22"/>
  <c r="CK29" i="22"/>
  <c r="CK31" i="22"/>
  <c r="CK30" i="22"/>
  <c r="H225" i="28"/>
  <c r="B178" i="37"/>
  <c r="B176" i="39"/>
  <c r="B83" i="22"/>
  <c r="B81" i="39"/>
  <c r="B83" i="37"/>
  <c r="B233" i="22"/>
  <c r="B233" i="37"/>
  <c r="B231" i="39"/>
  <c r="B180" i="22"/>
  <c r="B180" i="37"/>
  <c r="B178" i="39"/>
  <c r="B215" i="37"/>
  <c r="B213" i="39"/>
  <c r="B231" i="22"/>
  <c r="B231" i="37"/>
  <c r="B229" i="39"/>
  <c r="B38" i="22"/>
  <c r="B36" i="39"/>
  <c r="B38" i="37"/>
  <c r="B71" i="22"/>
  <c r="B69" i="39"/>
  <c r="B71" i="37"/>
  <c r="B122" i="22"/>
  <c r="B122" i="37"/>
  <c r="B120" i="39"/>
  <c r="B155" i="22"/>
  <c r="B155" i="37"/>
  <c r="B153" i="39"/>
  <c r="B235" i="22"/>
  <c r="B233" i="39"/>
  <c r="B235" i="37"/>
  <c r="B251" i="22"/>
  <c r="B249" i="39"/>
  <c r="B251" i="37"/>
  <c r="B194" i="37"/>
  <c r="B192" i="39"/>
  <c r="B69" i="22"/>
  <c r="B67" i="39"/>
  <c r="B69" i="37"/>
  <c r="B169" i="22"/>
  <c r="B167" i="39"/>
  <c r="B169" i="37"/>
  <c r="B182" i="37"/>
  <c r="B180" i="39"/>
  <c r="B217" i="22"/>
  <c r="B217" i="37"/>
  <c r="B215" i="39"/>
  <c r="B40" i="22"/>
  <c r="B38" i="39"/>
  <c r="B40" i="37"/>
  <c r="B73" i="22"/>
  <c r="B71" i="39"/>
  <c r="B73" i="37"/>
  <c r="B124" i="22"/>
  <c r="B124" i="37"/>
  <c r="B122" i="39"/>
  <c r="B157" i="22"/>
  <c r="B155" i="39"/>
  <c r="B157" i="37"/>
  <c r="B237" i="22"/>
  <c r="B235" i="39"/>
  <c r="B237" i="37"/>
  <c r="B192" i="22"/>
  <c r="B190" i="39"/>
  <c r="B192" i="37"/>
  <c r="B36" i="22"/>
  <c r="B34" i="39"/>
  <c r="B36" i="37"/>
  <c r="B184" i="22"/>
  <c r="B182" i="39"/>
  <c r="B184" i="37"/>
  <c r="B75" i="22"/>
  <c r="B73" i="39"/>
  <c r="B75" i="37"/>
  <c r="B110" i="22"/>
  <c r="B108" i="39"/>
  <c r="B110" i="37"/>
  <c r="B126" i="22"/>
  <c r="B124" i="39"/>
  <c r="B126" i="37"/>
  <c r="B159" i="22"/>
  <c r="B159" i="37"/>
  <c r="B157" i="39"/>
  <c r="B206" i="37"/>
  <c r="B204" i="39"/>
  <c r="B239" i="22"/>
  <c r="B237" i="39"/>
  <c r="B239" i="37"/>
  <c r="B190" i="37"/>
  <c r="B188" i="39"/>
  <c r="B229" i="22"/>
  <c r="B229" i="37"/>
  <c r="B227" i="39"/>
  <c r="B249" i="22"/>
  <c r="B249" i="37"/>
  <c r="B247" i="39"/>
  <c r="B219" i="22"/>
  <c r="B217" i="39"/>
  <c r="B219" i="37"/>
  <c r="B184" i="39"/>
  <c r="B186" i="37"/>
  <c r="B221" i="22"/>
  <c r="B219" i="39"/>
  <c r="B221" i="37"/>
  <c r="B28" i="22"/>
  <c r="B26" i="39"/>
  <c r="B28" i="37"/>
  <c r="B44" i="22"/>
  <c r="B42" i="39"/>
  <c r="B44" i="37"/>
  <c r="B77" i="22"/>
  <c r="B75" i="39"/>
  <c r="B77" i="37"/>
  <c r="B112" i="22"/>
  <c r="B110" i="39"/>
  <c r="B112" i="37"/>
  <c r="B128" i="22"/>
  <c r="B126" i="39"/>
  <c r="B128" i="37"/>
  <c r="B161" i="22"/>
  <c r="B159" i="39"/>
  <c r="B161" i="37"/>
  <c r="B208" i="22"/>
  <c r="B206" i="39"/>
  <c r="B208" i="37"/>
  <c r="B241" i="22"/>
  <c r="B241" i="37"/>
  <c r="B239" i="39"/>
  <c r="B204" i="22"/>
  <c r="B202" i="39"/>
  <c r="B204" i="37"/>
  <c r="B188" i="22"/>
  <c r="B186" i="39"/>
  <c r="B188" i="37"/>
  <c r="B153" i="22"/>
  <c r="B151" i="39"/>
  <c r="B153" i="37"/>
  <c r="B42" i="22"/>
  <c r="B40" i="39"/>
  <c r="B42" i="37"/>
  <c r="B172" i="22"/>
  <c r="B170" i="39"/>
  <c r="B172" i="37"/>
  <c r="B223" i="22"/>
  <c r="B221" i="39"/>
  <c r="B223" i="37"/>
  <c r="B30" i="22"/>
  <c r="B28" i="39"/>
  <c r="B30" i="37"/>
  <c r="B46" i="22"/>
  <c r="B44" i="39"/>
  <c r="B46" i="37"/>
  <c r="B79" i="22"/>
  <c r="B77" i="39"/>
  <c r="B79" i="37"/>
  <c r="B114" i="22"/>
  <c r="B114" i="37"/>
  <c r="B112" i="39"/>
  <c r="B163" i="22"/>
  <c r="B163" i="37"/>
  <c r="B161" i="39"/>
  <c r="B210" i="37"/>
  <c r="B208" i="39"/>
  <c r="B243" i="22"/>
  <c r="B241" i="39"/>
  <c r="B243" i="37"/>
  <c r="B200" i="39"/>
  <c r="B202" i="37"/>
  <c r="B63" i="39"/>
  <c r="B65" i="37"/>
  <c r="B196" i="22"/>
  <c r="B196" i="37"/>
  <c r="B194" i="39"/>
  <c r="B174" i="22"/>
  <c r="B174" i="37"/>
  <c r="B172" i="39"/>
  <c r="B225" i="22"/>
  <c r="B225" i="37"/>
  <c r="B223" i="39"/>
  <c r="B32" i="22"/>
  <c r="B30" i="39"/>
  <c r="B32" i="37"/>
  <c r="B85" i="22"/>
  <c r="B83" i="39"/>
  <c r="B85" i="37"/>
  <c r="B116" i="22"/>
  <c r="B114" i="39"/>
  <c r="B116" i="37"/>
  <c r="B165" i="22"/>
  <c r="B163" i="39"/>
  <c r="B165" i="37"/>
  <c r="B245" i="22"/>
  <c r="B245" i="37"/>
  <c r="B243" i="39"/>
  <c r="B200" i="22"/>
  <c r="B198" i="39"/>
  <c r="B200" i="37"/>
  <c r="B65" i="39"/>
  <c r="B67" i="37"/>
  <c r="B213" i="37"/>
  <c r="B211" i="39"/>
  <c r="B120" i="22"/>
  <c r="B118" i="39"/>
  <c r="B120" i="37"/>
  <c r="B176" i="22"/>
  <c r="B174" i="39"/>
  <c r="B176" i="37"/>
  <c r="B227" i="22"/>
  <c r="B225" i="39"/>
  <c r="B227" i="37"/>
  <c r="B34" i="22"/>
  <c r="B32" i="39"/>
  <c r="B34" i="37"/>
  <c r="B87" i="22"/>
  <c r="B85" i="39"/>
  <c r="B87" i="37"/>
  <c r="B118" i="22"/>
  <c r="B116" i="39"/>
  <c r="B118" i="37"/>
  <c r="B151" i="22"/>
  <c r="B149" i="39"/>
  <c r="B151" i="37"/>
  <c r="B167" i="22"/>
  <c r="B165" i="39"/>
  <c r="B167" i="37"/>
  <c r="B247" i="22"/>
  <c r="B247" i="37"/>
  <c r="B245" i="39"/>
  <c r="B198" i="37"/>
  <c r="B196" i="39"/>
  <c r="B81" i="22"/>
  <c r="B79" i="39"/>
  <c r="B81" i="37"/>
  <c r="H124" i="28"/>
  <c r="H161" i="28"/>
  <c r="H29" i="28"/>
  <c r="H40" i="28"/>
  <c r="H86" i="28"/>
  <c r="H84" i="28"/>
  <c r="H123" i="28"/>
  <c r="H28" i="28"/>
  <c r="H125" i="28"/>
  <c r="H157" i="28"/>
  <c r="H158" i="28"/>
  <c r="H254" i="28"/>
  <c r="H234" i="28"/>
  <c r="H112" i="28"/>
  <c r="H71" i="28"/>
  <c r="H30" i="28"/>
  <c r="H82" i="28"/>
  <c r="H156" i="28"/>
  <c r="H34" i="28"/>
  <c r="H38" i="28"/>
  <c r="H77" i="28"/>
  <c r="H72" i="28"/>
  <c r="H129" i="28"/>
  <c r="H118" i="28"/>
  <c r="H126" i="28"/>
  <c r="H223" i="28"/>
  <c r="H227" i="28"/>
  <c r="H241" i="28"/>
  <c r="H166" i="28"/>
  <c r="H42" i="28"/>
  <c r="H83" i="28"/>
  <c r="H119" i="28"/>
  <c r="H243" i="28"/>
  <c r="H33" i="28"/>
  <c r="H113" i="28"/>
  <c r="H35" i="28"/>
  <c r="H43" i="28"/>
  <c r="H76" i="28"/>
  <c r="H88" i="28"/>
  <c r="H127" i="28"/>
  <c r="H32" i="28"/>
  <c r="H117" i="28"/>
  <c r="H164" i="28"/>
  <c r="H248" i="28"/>
  <c r="H256" i="28"/>
  <c r="H233" i="28"/>
  <c r="H44" i="28"/>
  <c r="H171" i="28"/>
  <c r="H236" i="28"/>
  <c r="H116" i="28"/>
  <c r="H219" i="28"/>
  <c r="H45" i="28"/>
  <c r="H36" i="28"/>
  <c r="H31" i="28"/>
  <c r="H81" i="28"/>
  <c r="H74" i="28"/>
  <c r="H114" i="28"/>
  <c r="H165" i="28"/>
  <c r="H170" i="28"/>
  <c r="H177" i="28"/>
  <c r="H235" i="28"/>
  <c r="H253" i="28"/>
  <c r="H75" i="28"/>
  <c r="H46" i="28"/>
  <c r="H79" i="28"/>
  <c r="H87" i="28"/>
  <c r="H73" i="28"/>
  <c r="H121" i="28"/>
  <c r="H122" i="28"/>
  <c r="H169" i="28"/>
  <c r="H155" i="28"/>
  <c r="H242" i="28"/>
  <c r="H128" i="28"/>
  <c r="H70" i="28"/>
  <c r="H37" i="28"/>
  <c r="H172" i="28"/>
  <c r="H41" i="28"/>
  <c r="H39" i="28"/>
  <c r="H85" i="28"/>
  <c r="H78" i="28"/>
  <c r="H80" i="28"/>
  <c r="H115" i="28"/>
  <c r="H130" i="28"/>
  <c r="H160" i="28"/>
  <c r="H159" i="28"/>
  <c r="H168" i="28"/>
  <c r="H120" i="28"/>
  <c r="H221" i="28"/>
  <c r="CK246" i="22"/>
  <c r="CK124" i="22"/>
  <c r="CK116" i="22"/>
  <c r="H226" i="28"/>
  <c r="H230" i="24"/>
  <c r="H228" i="43" s="1"/>
  <c r="H249" i="28"/>
  <c r="H253" i="24"/>
  <c r="H251" i="43" s="1"/>
  <c r="H238" i="28"/>
  <c r="H242" i="24"/>
  <c r="H240" i="43" s="1"/>
  <c r="H229" i="28"/>
  <c r="H233" i="24"/>
  <c r="H231" i="43" s="1"/>
  <c r="H250" i="28"/>
  <c r="H254" i="24"/>
  <c r="H252" i="43" s="1"/>
  <c r="H230" i="28"/>
  <c r="H234" i="24"/>
  <c r="H232" i="43" s="1"/>
  <c r="H237" i="28"/>
  <c r="H241" i="24"/>
  <c r="H239" i="43" s="1"/>
  <c r="B159" i="5"/>
  <c r="B198" i="5"/>
  <c r="B198" i="22"/>
  <c r="B110" i="5"/>
  <c r="B196" i="5"/>
  <c r="B192" i="21"/>
  <c r="B194" i="22"/>
  <c r="B176" i="21"/>
  <c r="B178" i="22"/>
  <c r="B192" i="5"/>
  <c r="B122" i="5"/>
  <c r="B208" i="21"/>
  <c r="B210" i="22"/>
  <c r="B200" i="21"/>
  <c r="B202" i="22"/>
  <c r="H182" i="24"/>
  <c r="H180" i="43" s="1"/>
  <c r="H203" i="24"/>
  <c r="H201" i="43" s="1"/>
  <c r="H191" i="24"/>
  <c r="H189" i="43" s="1"/>
  <c r="H190" i="24"/>
  <c r="H188" i="43" s="1"/>
  <c r="H197" i="24"/>
  <c r="H195" i="43" s="1"/>
  <c r="H178" i="28"/>
  <c r="H181" i="24"/>
  <c r="H179" i="43" s="1"/>
  <c r="H192" i="24"/>
  <c r="H190" i="43" s="1"/>
  <c r="H189" i="24"/>
  <c r="H187" i="43" s="1"/>
  <c r="H193" i="24"/>
  <c r="H191" i="43" s="1"/>
  <c r="H188" i="24"/>
  <c r="H186" i="43" s="1"/>
  <c r="H193" i="28"/>
  <c r="H196" i="24"/>
  <c r="H194" i="43" s="1"/>
  <c r="H202" i="28"/>
  <c r="H205" i="24"/>
  <c r="H203" i="43" s="1"/>
  <c r="H187" i="24"/>
  <c r="H185" i="43" s="1"/>
  <c r="H181" i="28"/>
  <c r="H184" i="24"/>
  <c r="H182" i="43" s="1"/>
  <c r="H207" i="28"/>
  <c r="H210" i="24"/>
  <c r="H208" i="43" s="1"/>
  <c r="H202" i="24"/>
  <c r="H200" i="43" s="1"/>
  <c r="H197" i="28"/>
  <c r="H200" i="24"/>
  <c r="H198" i="43" s="1"/>
  <c r="H198" i="24"/>
  <c r="H196" i="43" s="1"/>
  <c r="H185" i="24"/>
  <c r="H183" i="43" s="1"/>
  <c r="H207" i="24"/>
  <c r="H205" i="43" s="1"/>
  <c r="H194" i="24"/>
  <c r="H192" i="43" s="1"/>
  <c r="H212" i="28"/>
  <c r="H215" i="24"/>
  <c r="H213" i="43" s="1"/>
  <c r="H211" i="24"/>
  <c r="H209" i="43" s="1"/>
  <c r="H213" i="24"/>
  <c r="H211" i="43" s="1"/>
  <c r="H186" i="24"/>
  <c r="H184" i="43" s="1"/>
  <c r="H201" i="24"/>
  <c r="H199" i="43" s="1"/>
  <c r="H208" i="24"/>
  <c r="H206" i="43" s="1"/>
  <c r="H212" i="24"/>
  <c r="H210" i="43" s="1"/>
  <c r="H206" i="24"/>
  <c r="H204" i="43" s="1"/>
  <c r="H220" i="28"/>
  <c r="H224" i="24"/>
  <c r="H222" i="43" s="1"/>
  <c r="CK85" i="22"/>
  <c r="CK84" i="22"/>
  <c r="CK87" i="22"/>
  <c r="CK86" i="22"/>
  <c r="H216" i="24"/>
  <c r="H214" i="43" s="1"/>
  <c r="B182" i="5"/>
  <c r="B182" i="22"/>
  <c r="B184" i="21"/>
  <c r="B186" i="22"/>
  <c r="B186" i="5"/>
  <c r="B188" i="21"/>
  <c r="B190" i="22"/>
  <c r="B206" i="5"/>
  <c r="B206" i="22"/>
  <c r="CK230" i="22"/>
  <c r="CK222" i="22"/>
  <c r="CK217" i="22"/>
  <c r="CK190" i="22"/>
  <c r="CK117" i="22"/>
  <c r="CK225" i="22"/>
  <c r="CK214" i="22"/>
  <c r="CK182" i="22"/>
  <c r="CK157" i="22"/>
  <c r="CK125" i="22"/>
  <c r="CK165" i="22"/>
  <c r="CK232" i="22"/>
  <c r="CK237" i="22"/>
  <c r="CK231" i="22"/>
  <c r="CK223" i="22"/>
  <c r="CK123" i="22"/>
  <c r="CK115" i="22"/>
  <c r="CK163" i="22"/>
  <c r="CK155" i="22"/>
  <c r="CK210" i="22"/>
  <c r="CK205" i="22"/>
  <c r="CK245" i="22"/>
  <c r="CK226" i="22"/>
  <c r="CK218" i="22"/>
  <c r="CK215" i="22"/>
  <c r="CK191" i="22"/>
  <c r="CK183" i="22"/>
  <c r="CK175" i="22"/>
  <c r="CK184" i="22"/>
  <c r="CK176" i="22"/>
  <c r="CK173" i="22"/>
  <c r="CK127" i="22"/>
  <c r="CK119" i="22"/>
  <c r="CK111" i="22"/>
  <c r="CK167" i="22"/>
  <c r="CK159" i="22"/>
  <c r="CK151" i="22"/>
  <c r="CK202" i="22"/>
  <c r="CK197" i="22"/>
  <c r="CK249" i="22"/>
  <c r="CK240" i="22"/>
  <c r="CK187" i="22"/>
  <c r="CK179" i="22"/>
  <c r="CK122" i="22"/>
  <c r="CK114" i="22"/>
  <c r="CK162" i="22"/>
  <c r="CK154" i="22"/>
  <c r="CK208" i="22"/>
  <c r="CK203" i="22"/>
  <c r="CK244" i="22"/>
  <c r="CK235" i="22"/>
  <c r="CK209" i="22"/>
  <c r="CK198" i="22"/>
  <c r="CK192" i="22"/>
  <c r="CK247" i="22"/>
  <c r="CK238" i="22"/>
  <c r="CK228" i="22"/>
  <c r="CK220" i="22"/>
  <c r="CK185" i="22"/>
  <c r="CK177" i="22"/>
  <c r="CK174" i="22"/>
  <c r="CK128" i="22"/>
  <c r="CK120" i="22"/>
  <c r="CK112" i="22"/>
  <c r="CK168" i="22"/>
  <c r="CK160" i="22"/>
  <c r="CK152" i="22"/>
  <c r="CK204" i="22"/>
  <c r="CK199" i="22"/>
  <c r="CK193" i="22"/>
  <c r="CK250" i="22"/>
  <c r="CK233" i="22"/>
  <c r="CK188" i="22"/>
  <c r="CK180" i="22"/>
  <c r="CK236" i="22"/>
  <c r="CK126" i="22"/>
  <c r="CK118" i="22"/>
  <c r="CK110" i="22"/>
  <c r="CK166" i="22"/>
  <c r="CK158" i="22"/>
  <c r="CK200" i="22"/>
  <c r="CK194" i="22"/>
  <c r="CK248" i="22"/>
  <c r="CK239" i="22"/>
  <c r="CK229" i="22"/>
  <c r="CK221" i="22"/>
  <c r="CK186" i="22"/>
  <c r="CK178" i="22"/>
  <c r="CK121" i="22"/>
  <c r="CK113" i="22"/>
  <c r="CK169" i="22"/>
  <c r="CK161" i="22"/>
  <c r="CK153" i="22"/>
  <c r="CK206" i="22"/>
  <c r="CK201" i="22"/>
  <c r="CK195" i="22"/>
  <c r="CK251" i="22"/>
  <c r="CK243" i="22"/>
  <c r="CK234" i="22"/>
  <c r="B208" i="5"/>
  <c r="B190" i="5"/>
  <c r="B126" i="5"/>
  <c r="B77" i="5"/>
  <c r="E200" i="5"/>
  <c r="E196" i="5"/>
  <c r="E159" i="5"/>
  <c r="E155" i="5"/>
  <c r="E122" i="5"/>
  <c r="E118" i="5"/>
  <c r="E77" i="5"/>
  <c r="E73" i="5"/>
  <c r="B163" i="5"/>
  <c r="B180" i="5"/>
  <c r="B79" i="5"/>
  <c r="E75" i="5"/>
  <c r="B124" i="5"/>
  <c r="E120" i="5"/>
  <c r="B161" i="5"/>
  <c r="E157" i="5"/>
  <c r="E206" i="5"/>
  <c r="B202" i="5"/>
  <c r="B75" i="21"/>
  <c r="E71" i="21"/>
  <c r="B120" i="21"/>
  <c r="E116" i="21"/>
  <c r="B165" i="21"/>
  <c r="E161" i="21"/>
  <c r="B149" i="21"/>
  <c r="B206" i="21"/>
  <c r="B190" i="21"/>
  <c r="B174" i="21"/>
  <c r="E202" i="21"/>
  <c r="E194" i="21"/>
  <c r="B174" i="5"/>
  <c r="B178" i="5"/>
  <c r="B85" i="5"/>
  <c r="E81" i="5"/>
  <c r="B69" i="5"/>
  <c r="E126" i="5"/>
  <c r="B114" i="5"/>
  <c r="E110" i="5"/>
  <c r="B167" i="5"/>
  <c r="E163" i="5"/>
  <c r="B151" i="5"/>
  <c r="E208" i="5"/>
  <c r="B204" i="5"/>
  <c r="E192" i="5"/>
  <c r="B81" i="21"/>
  <c r="E77" i="21"/>
  <c r="B126" i="21"/>
  <c r="E122" i="21"/>
  <c r="B110" i="21"/>
  <c r="E167" i="21"/>
  <c r="B155" i="21"/>
  <c r="E151" i="21"/>
  <c r="B204" i="21"/>
  <c r="B176" i="5"/>
  <c r="E87" i="5"/>
  <c r="B75" i="5"/>
  <c r="E71" i="5"/>
  <c r="B120" i="5"/>
  <c r="E116" i="5"/>
  <c r="E169" i="5"/>
  <c r="B157" i="5"/>
  <c r="E153" i="5"/>
  <c r="E210" i="5"/>
  <c r="E194" i="5"/>
  <c r="E83" i="21"/>
  <c r="B71" i="21"/>
  <c r="E67" i="21"/>
  <c r="B116" i="21"/>
  <c r="E112" i="21"/>
  <c r="B161" i="21"/>
  <c r="E157" i="21"/>
  <c r="B202" i="21"/>
  <c r="B186" i="21"/>
  <c r="E208" i="21"/>
  <c r="E200" i="21"/>
  <c r="E192" i="21"/>
  <c r="B77" i="21"/>
  <c r="E73" i="21"/>
  <c r="B122" i="21"/>
  <c r="E118" i="21"/>
  <c r="B167" i="21"/>
  <c r="E163" i="21"/>
  <c r="B151" i="21"/>
  <c r="CK227" i="22"/>
  <c r="CK219" i="22"/>
  <c r="B87" i="5"/>
  <c r="E83" i="5"/>
  <c r="B71" i="5"/>
  <c r="E128" i="5"/>
  <c r="B116" i="5"/>
  <c r="E112" i="5"/>
  <c r="B169" i="5"/>
  <c r="E165" i="5"/>
  <c r="B153" i="5"/>
  <c r="B210" i="5"/>
  <c r="E198" i="5"/>
  <c r="B194" i="5"/>
  <c r="B83" i="21"/>
  <c r="E79" i="21"/>
  <c r="B67" i="21"/>
  <c r="E124" i="21"/>
  <c r="B112" i="21"/>
  <c r="E108" i="21"/>
  <c r="B157" i="21"/>
  <c r="E153" i="21"/>
  <c r="B198" i="21"/>
  <c r="B182" i="21"/>
  <c r="E206" i="21"/>
  <c r="E198" i="21"/>
  <c r="E190" i="21"/>
  <c r="E85" i="21"/>
  <c r="B73" i="21"/>
  <c r="E69" i="21"/>
  <c r="B118" i="21"/>
  <c r="E114" i="21"/>
  <c r="B163" i="21"/>
  <c r="E159" i="21"/>
  <c r="B196" i="21"/>
  <c r="B180" i="21"/>
  <c r="B184" i="5"/>
  <c r="B83" i="5"/>
  <c r="E79" i="5"/>
  <c r="B128" i="5"/>
  <c r="E124" i="5"/>
  <c r="B112" i="5"/>
  <c r="B165" i="5"/>
  <c r="E161" i="5"/>
  <c r="E202" i="5"/>
  <c r="B79" i="21"/>
  <c r="E75" i="21"/>
  <c r="B124" i="21"/>
  <c r="E120" i="21"/>
  <c r="B108" i="21"/>
  <c r="E165" i="21"/>
  <c r="B153" i="21"/>
  <c r="E149" i="21"/>
  <c r="B172" i="21"/>
  <c r="B194" i="21"/>
  <c r="B178" i="21"/>
  <c r="E204" i="21"/>
  <c r="E196" i="21"/>
  <c r="E85" i="5"/>
  <c r="B73" i="5"/>
  <c r="E69" i="5"/>
  <c r="B118" i="5"/>
  <c r="E114" i="5"/>
  <c r="E167" i="5"/>
  <c r="B155" i="5"/>
  <c r="E151" i="5"/>
  <c r="E204" i="5"/>
  <c r="B200" i="5"/>
  <c r="B85" i="21"/>
  <c r="E81" i="21"/>
  <c r="B69" i="21"/>
  <c r="E126" i="21"/>
  <c r="B114" i="21"/>
  <c r="E110" i="21"/>
  <c r="B159" i="21"/>
  <c r="E155" i="21"/>
  <c r="E229" i="5"/>
  <c r="F229" i="22"/>
  <c r="E221" i="5"/>
  <c r="F221" i="22"/>
  <c r="E213" i="5"/>
  <c r="F213" i="22"/>
  <c r="E249" i="21"/>
  <c r="F251" i="22"/>
  <c r="E241" i="21"/>
  <c r="F243" i="22"/>
  <c r="E233" i="21"/>
  <c r="F235" i="22"/>
  <c r="E225" i="21"/>
  <c r="F227" i="22"/>
  <c r="E217" i="21"/>
  <c r="F219" i="22"/>
  <c r="E247" i="21"/>
  <c r="F249" i="22"/>
  <c r="E239" i="21"/>
  <c r="F241" i="22"/>
  <c r="E231" i="21"/>
  <c r="F233" i="22"/>
  <c r="E223" i="21"/>
  <c r="F225" i="22"/>
  <c r="E215" i="21"/>
  <c r="F217" i="22"/>
  <c r="E247" i="5"/>
  <c r="F247" i="22"/>
  <c r="E239" i="5"/>
  <c r="F239" i="22"/>
  <c r="E231" i="5"/>
  <c r="F231" i="22"/>
  <c r="E223" i="5"/>
  <c r="F223" i="22"/>
  <c r="E213" i="21"/>
  <c r="F215" i="22"/>
  <c r="E245" i="5"/>
  <c r="F245" i="22"/>
  <c r="E237" i="5"/>
  <c r="F237" i="22"/>
  <c r="E44" i="21"/>
  <c r="F46" i="22"/>
  <c r="E36" i="21"/>
  <c r="F38" i="22"/>
  <c r="E28" i="21"/>
  <c r="F30" i="22"/>
  <c r="E42" i="21"/>
  <c r="F44" i="22"/>
  <c r="E34" i="21"/>
  <c r="F36" i="22"/>
  <c r="E26" i="21"/>
  <c r="F28" i="22"/>
  <c r="E40" i="21"/>
  <c r="F42" i="22"/>
  <c r="E32" i="21"/>
  <c r="F34" i="22"/>
  <c r="E38" i="21"/>
  <c r="F40" i="22"/>
  <c r="E30" i="21"/>
  <c r="F32" i="22"/>
  <c r="B172" i="5"/>
  <c r="B170" i="21"/>
  <c r="B219" i="5"/>
  <c r="B227" i="5"/>
  <c r="B237" i="21"/>
  <c r="B245" i="21"/>
  <c r="B213" i="5"/>
  <c r="B213" i="22"/>
  <c r="B219" i="21"/>
  <c r="B227" i="21"/>
  <c r="B231" i="21"/>
  <c r="B239" i="21"/>
  <c r="B247" i="21"/>
  <c r="B213" i="21"/>
  <c r="B215" i="22"/>
  <c r="B223" i="5"/>
  <c r="B229" i="21"/>
  <c r="B233" i="21"/>
  <c r="B241" i="21"/>
  <c r="B249" i="21"/>
  <c r="B225" i="21"/>
  <c r="B215" i="21"/>
  <c r="B223" i="21"/>
  <c r="B235" i="21"/>
  <c r="B243" i="21"/>
  <c r="B44" i="5"/>
  <c r="B42" i="21"/>
  <c r="B30" i="5"/>
  <c r="B28" i="21"/>
  <c r="B44" i="21"/>
  <c r="B46" i="5"/>
  <c r="B40" i="21"/>
  <c r="B42" i="5"/>
  <c r="B40" i="5"/>
  <c r="B38" i="21"/>
  <c r="B38" i="5"/>
  <c r="B36" i="21"/>
  <c r="B34" i="21"/>
  <c r="B36" i="5"/>
  <c r="B32" i="21"/>
  <c r="B34" i="5"/>
  <c r="B32" i="5"/>
  <c r="B30" i="21"/>
  <c r="B28" i="5"/>
  <c r="B26" i="21"/>
  <c r="E46" i="5"/>
  <c r="E44" i="5"/>
  <c r="E42" i="5"/>
  <c r="E40" i="5"/>
  <c r="E38" i="5"/>
  <c r="E36" i="5"/>
  <c r="E34" i="5"/>
  <c r="E32" i="5"/>
  <c r="E30" i="5"/>
  <c r="E28" i="5"/>
  <c r="E251" i="5"/>
  <c r="E249" i="5"/>
  <c r="E245" i="21"/>
  <c r="E243" i="21"/>
  <c r="E243" i="5"/>
  <c r="E241" i="5"/>
  <c r="E237" i="21"/>
  <c r="E235" i="21"/>
  <c r="E235" i="5"/>
  <c r="E233" i="5"/>
  <c r="E229" i="21"/>
  <c r="E227" i="21"/>
  <c r="E227" i="5"/>
  <c r="E225" i="5"/>
  <c r="E221" i="21"/>
  <c r="E219" i="21"/>
  <c r="E219" i="5"/>
  <c r="E217" i="5"/>
  <c r="E215" i="5"/>
  <c r="E211" i="21"/>
  <c r="B251" i="5"/>
  <c r="B249" i="5"/>
  <c r="B247" i="5"/>
  <c r="B245" i="5"/>
  <c r="B243" i="5"/>
  <c r="B241" i="5"/>
  <c r="B239" i="5"/>
  <c r="B237" i="5"/>
  <c r="B235" i="5"/>
  <c r="B233" i="5"/>
  <c r="B231" i="5"/>
  <c r="B229" i="5"/>
  <c r="B225" i="5"/>
  <c r="B221" i="21"/>
  <c r="B221" i="5"/>
  <c r="B217" i="21"/>
  <c r="B217" i="5"/>
  <c r="B215" i="5"/>
  <c r="B211" i="21"/>
  <c r="M77" i="43" l="1"/>
  <c r="K77" i="43"/>
  <c r="M36" i="43"/>
  <c r="K36" i="43"/>
  <c r="K46" i="43"/>
  <c r="M46" i="43"/>
  <c r="M45" i="43"/>
  <c r="K45" i="43"/>
  <c r="M76" i="43"/>
  <c r="K76" i="43"/>
  <c r="M84" i="43"/>
  <c r="K84" i="43"/>
  <c r="M212" i="43"/>
  <c r="K212" i="43"/>
  <c r="M214" i="43"/>
  <c r="K214" i="43"/>
  <c r="M184" i="43"/>
  <c r="K184" i="43"/>
  <c r="K33" i="43"/>
  <c r="M33" i="43"/>
  <c r="M47" i="43"/>
  <c r="K47" i="43"/>
  <c r="M73" i="43"/>
  <c r="K73" i="43"/>
  <c r="K79" i="43"/>
  <c r="M79" i="43"/>
  <c r="M85" i="43"/>
  <c r="K85" i="43"/>
  <c r="M213" i="43"/>
  <c r="K213" i="43"/>
  <c r="M41" i="43"/>
  <c r="K41" i="43"/>
  <c r="M32" i="43"/>
  <c r="K32" i="43"/>
  <c r="M40" i="43"/>
  <c r="K40" i="43"/>
  <c r="M72" i="43"/>
  <c r="K72" i="43"/>
  <c r="M78" i="43"/>
  <c r="K78" i="43"/>
  <c r="K86" i="43"/>
  <c r="M86" i="43"/>
  <c r="M37" i="43"/>
  <c r="K37" i="43"/>
  <c r="M70" i="43"/>
  <c r="K70" i="43"/>
  <c r="K87" i="43"/>
  <c r="M87" i="43"/>
  <c r="M170" i="43"/>
  <c r="K170" i="43"/>
  <c r="K226" i="43"/>
  <c r="M226" i="43"/>
  <c r="K38" i="43"/>
  <c r="M38" i="43"/>
  <c r="K71" i="43"/>
  <c r="M71" i="43"/>
  <c r="M81" i="43"/>
  <c r="K81" i="43"/>
  <c r="M171" i="43"/>
  <c r="K171" i="43"/>
  <c r="K227" i="43"/>
  <c r="M227" i="43"/>
  <c r="M28" i="43"/>
  <c r="K28" i="43"/>
  <c r="M35" i="43"/>
  <c r="K35" i="43"/>
  <c r="M39" i="43"/>
  <c r="K39" i="43"/>
  <c r="M43" i="43"/>
  <c r="K43" i="43"/>
  <c r="M31" i="43"/>
  <c r="K31" i="43"/>
  <c r="M74" i="43"/>
  <c r="K74" i="43"/>
  <c r="M80" i="43"/>
  <c r="K80" i="43"/>
  <c r="M129" i="43"/>
  <c r="K129" i="43"/>
  <c r="K168" i="43"/>
  <c r="M168" i="43"/>
  <c r="M44" i="43"/>
  <c r="K44" i="43"/>
  <c r="M83" i="43"/>
  <c r="K83" i="43"/>
  <c r="K29" i="43"/>
  <c r="M29" i="43"/>
  <c r="M34" i="43"/>
  <c r="K34" i="43"/>
  <c r="K42" i="43"/>
  <c r="M42" i="43"/>
  <c r="M30" i="43"/>
  <c r="K30" i="43"/>
  <c r="M75" i="43"/>
  <c r="K75" i="43"/>
  <c r="M82" i="43"/>
  <c r="K82" i="43"/>
  <c r="K128" i="43"/>
  <c r="M128" i="43"/>
  <c r="K169" i="43"/>
  <c r="M169" i="43"/>
  <c r="M40" i="28"/>
  <c r="M85" i="28"/>
  <c r="M72" i="28"/>
  <c r="M78" i="28"/>
  <c r="M86" i="28"/>
  <c r="M213" i="28"/>
  <c r="M38" i="28"/>
  <c r="M70" i="28"/>
  <c r="M87" i="28"/>
  <c r="M170" i="28"/>
  <c r="M28" i="28"/>
  <c r="M71" i="28"/>
  <c r="M81" i="28"/>
  <c r="M171" i="28"/>
  <c r="M32" i="28"/>
  <c r="M35" i="28"/>
  <c r="M29" i="28"/>
  <c r="M34" i="28"/>
  <c r="M42" i="28"/>
  <c r="M30" i="28"/>
  <c r="M74" i="28"/>
  <c r="M80" i="28"/>
  <c r="M129" i="28"/>
  <c r="M43" i="28"/>
  <c r="M44" i="28"/>
  <c r="M75" i="28"/>
  <c r="M82" i="28"/>
  <c r="M128" i="28"/>
  <c r="M169" i="28"/>
  <c r="M73" i="28"/>
  <c r="M39" i="28"/>
  <c r="M31" i="28"/>
  <c r="M36" i="28"/>
  <c r="M45" i="28"/>
  <c r="M77" i="28"/>
  <c r="M83" i="28"/>
  <c r="M79" i="28"/>
  <c r="M33" i="28"/>
  <c r="M37" i="28"/>
  <c r="M41" i="28"/>
  <c r="M76" i="28"/>
  <c r="M84" i="28"/>
  <c r="M212" i="28"/>
  <c r="H222" i="28"/>
  <c r="H209" i="28"/>
  <c r="H213" i="28"/>
  <c r="H200" i="28"/>
  <c r="H194" i="28"/>
  <c r="H195" i="28"/>
  <c r="H252" i="28"/>
  <c r="H228" i="28"/>
  <c r="H210" i="28"/>
  <c r="H192" i="28"/>
  <c r="H186" i="28"/>
  <c r="H189" i="28"/>
  <c r="H231" i="28"/>
  <c r="H204" i="28"/>
  <c r="H208" i="28"/>
  <c r="H188" i="28"/>
  <c r="H206" i="28"/>
  <c r="H205" i="28"/>
  <c r="H182" i="28"/>
  <c r="H191" i="28"/>
  <c r="H201" i="28"/>
  <c r="H199" i="28"/>
  <c r="H183" i="28"/>
  <c r="H187" i="28"/>
  <c r="H180" i="28"/>
  <c r="H239" i="28"/>
  <c r="H240" i="28"/>
  <c r="H184" i="28"/>
  <c r="H196" i="28"/>
  <c r="H185" i="28"/>
  <c r="H190" i="28"/>
  <c r="H211" i="28"/>
  <c r="H198" i="28"/>
  <c r="H203" i="28"/>
  <c r="H179" i="28"/>
  <c r="H232" i="28"/>
  <c r="H251" i="28"/>
  <c r="M168" i="28"/>
  <c r="M240" i="28"/>
  <c r="M241" i="28"/>
  <c r="M228" i="28"/>
  <c r="M229" i="28"/>
  <c r="M238" i="28"/>
  <c r="M239" i="28"/>
  <c r="M227" i="28"/>
  <c r="M232" i="28"/>
  <c r="M233" i="28"/>
  <c r="M242" i="28"/>
  <c r="M243" i="28"/>
  <c r="M248" i="28"/>
  <c r="M249" i="28"/>
  <c r="M246" i="28"/>
  <c r="M247" i="28"/>
  <c r="M234" i="28"/>
  <c r="M235" i="28"/>
  <c r="M244" i="28"/>
  <c r="M245" i="28"/>
  <c r="M225" i="28"/>
  <c r="M250" i="28"/>
  <c r="M251" i="28"/>
  <c r="M230" i="28"/>
  <c r="M231" i="28"/>
  <c r="Y5" i="12"/>
  <c r="Y7" i="12"/>
  <c r="Y9" i="12"/>
  <c r="Y11" i="12"/>
  <c r="Y13" i="12"/>
  <c r="Y15" i="12"/>
  <c r="Y17" i="12"/>
  <c r="Y19" i="12"/>
  <c r="Y21" i="12"/>
  <c r="Y23" i="12"/>
  <c r="M237" i="43" l="1"/>
  <c r="K237" i="43"/>
  <c r="M195" i="43"/>
  <c r="K195" i="43"/>
  <c r="M236" i="43"/>
  <c r="K236" i="43"/>
  <c r="M255" i="43"/>
  <c r="K255" i="43"/>
  <c r="K194" i="43"/>
  <c r="M194" i="43"/>
  <c r="M254" i="43"/>
  <c r="K254" i="43"/>
  <c r="M253" i="43"/>
  <c r="K253" i="43"/>
  <c r="M252" i="43"/>
  <c r="K252" i="43"/>
  <c r="AG113" i="24"/>
  <c r="E184" i="39"/>
  <c r="E186" i="37"/>
  <c r="E182" i="39"/>
  <c r="E184" i="37"/>
  <c r="F182" i="22"/>
  <c r="E182" i="37"/>
  <c r="E180" i="39"/>
  <c r="E188" i="37"/>
  <c r="E186" i="39"/>
  <c r="F180" i="22"/>
  <c r="E178" i="39"/>
  <c r="E180" i="37"/>
  <c r="F178" i="22"/>
  <c r="E176" i="39"/>
  <c r="E178" i="37"/>
  <c r="F176" i="22"/>
  <c r="E174" i="39"/>
  <c r="E176" i="37"/>
  <c r="E190" i="37"/>
  <c r="E188" i="39"/>
  <c r="F174" i="22"/>
  <c r="E174" i="37"/>
  <c r="E172" i="39"/>
  <c r="F172" i="22"/>
  <c r="E170" i="39"/>
  <c r="E172" i="37"/>
  <c r="P115" i="24"/>
  <c r="W115" i="24"/>
  <c r="N111" i="24"/>
  <c r="AB112" i="24"/>
  <c r="Y112" i="24"/>
  <c r="X113" i="24"/>
  <c r="AC114" i="24"/>
  <c r="T114" i="24"/>
  <c r="Q113" i="24"/>
  <c r="AC115" i="24"/>
  <c r="Y113" i="24"/>
  <c r="S112" i="24"/>
  <c r="AE112" i="24"/>
  <c r="Z114" i="24"/>
  <c r="AG114" i="24"/>
  <c r="AD115" i="24"/>
  <c r="T112" i="24"/>
  <c r="P113" i="24"/>
  <c r="AD113" i="24"/>
  <c r="M255" i="28"/>
  <c r="O113" i="24"/>
  <c r="M254" i="28"/>
  <c r="AA115" i="24"/>
  <c r="U113" i="24"/>
  <c r="R114" i="24"/>
  <c r="V115" i="24"/>
  <c r="Z112" i="24"/>
  <c r="O114" i="24"/>
  <c r="W113" i="24"/>
  <c r="U115" i="24"/>
  <c r="Q115" i="24"/>
  <c r="AB113" i="24"/>
  <c r="Q114" i="24"/>
  <c r="AF114" i="24"/>
  <c r="AB115" i="24"/>
  <c r="R112" i="24"/>
  <c r="AF112" i="24"/>
  <c r="M253" i="28"/>
  <c r="W112" i="24"/>
  <c r="O112" i="24"/>
  <c r="Y114" i="24"/>
  <c r="V113" i="24"/>
  <c r="AE114" i="24"/>
  <c r="W114" i="24"/>
  <c r="S114" i="24"/>
  <c r="AE113" i="24"/>
  <c r="T113" i="24"/>
  <c r="AA113" i="24"/>
  <c r="X114" i="24"/>
  <c r="T115" i="24"/>
  <c r="O115" i="24"/>
  <c r="X112" i="24"/>
  <c r="M252" i="28"/>
  <c r="AC113" i="24"/>
  <c r="Q112" i="24"/>
  <c r="AG112" i="24"/>
  <c r="AA112" i="24"/>
  <c r="AD112" i="24"/>
  <c r="S113" i="24"/>
  <c r="P114" i="24"/>
  <c r="AD114" i="24"/>
  <c r="Z115" i="24"/>
  <c r="P112" i="24"/>
  <c r="AA114" i="24"/>
  <c r="V114" i="24"/>
  <c r="Y115" i="24"/>
  <c r="AF115" i="24"/>
  <c r="V112" i="24"/>
  <c r="AC112" i="24"/>
  <c r="Z113" i="24"/>
  <c r="R115" i="24"/>
  <c r="AG115" i="24"/>
  <c r="U114" i="24"/>
  <c r="S115" i="24"/>
  <c r="X115" i="24"/>
  <c r="AE115" i="24"/>
  <c r="U112" i="24"/>
  <c r="R113" i="24"/>
  <c r="AF113" i="24"/>
  <c r="AB114" i="24"/>
  <c r="F188" i="22"/>
  <c r="E188" i="5"/>
  <c r="E186" i="21"/>
  <c r="F190" i="22"/>
  <c r="E188" i="21"/>
  <c r="E190" i="5"/>
  <c r="F186" i="22"/>
  <c r="E186" i="5"/>
  <c r="E184" i="21"/>
  <c r="F184" i="22"/>
  <c r="E182" i="21"/>
  <c r="E184" i="5"/>
  <c r="E182" i="5"/>
  <c r="E180" i="21"/>
  <c r="E180" i="5"/>
  <c r="E178" i="21"/>
  <c r="E176" i="21"/>
  <c r="E178" i="5"/>
  <c r="E174" i="21"/>
  <c r="E176" i="5"/>
  <c r="E172" i="21"/>
  <c r="E174" i="5"/>
  <c r="E170" i="21"/>
  <c r="E172" i="5"/>
  <c r="H9" i="22" l="1"/>
  <c r="H8" i="22"/>
  <c r="R9" i="22"/>
  <c r="AG150" i="5" l="1"/>
  <c r="AG149" i="5"/>
  <c r="AG148" i="5"/>
  <c r="AG147" i="5"/>
  <c r="AG146" i="5"/>
  <c r="AG145" i="5"/>
  <c r="AG144" i="5"/>
  <c r="AG143" i="5"/>
  <c r="AG142" i="5"/>
  <c r="AG141" i="5"/>
  <c r="AG140" i="5"/>
  <c r="AG139" i="5"/>
  <c r="AG138" i="5"/>
  <c r="AG137" i="5"/>
  <c r="AG136" i="5"/>
  <c r="AG135" i="5"/>
  <c r="AG134" i="5"/>
  <c r="AG133" i="5"/>
  <c r="AG132" i="5"/>
  <c r="AG131" i="5"/>
  <c r="AG109" i="5"/>
  <c r="AG108" i="5"/>
  <c r="AG107" i="5"/>
  <c r="AG106" i="5"/>
  <c r="AG105" i="5"/>
  <c r="AG104" i="5"/>
  <c r="AG103" i="5"/>
  <c r="AG102" i="5"/>
  <c r="AG101" i="5"/>
  <c r="AG100" i="5"/>
  <c r="AG99" i="5"/>
  <c r="AG98" i="5"/>
  <c r="AG97" i="5"/>
  <c r="AG96" i="5"/>
  <c r="AG95" i="5"/>
  <c r="AG94" i="5"/>
  <c r="AG93" i="5"/>
  <c r="AG92" i="5"/>
  <c r="AG91" i="5"/>
  <c r="AG90" i="5"/>
  <c r="AG68" i="5"/>
  <c r="AX68" i="22" s="1"/>
  <c r="BA68" i="22" s="1"/>
  <c r="BB68" i="22" s="1"/>
  <c r="BC68" i="22" s="1"/>
  <c r="AG67" i="5"/>
  <c r="AX67" i="22" s="1"/>
  <c r="BA67" i="22" s="1"/>
  <c r="BB67" i="22" s="1"/>
  <c r="BC67" i="22" s="1"/>
  <c r="AG66" i="5"/>
  <c r="AX66" i="22" s="1"/>
  <c r="BA66" i="22" s="1"/>
  <c r="BB66" i="22" s="1"/>
  <c r="BC66" i="22" s="1"/>
  <c r="AG65" i="5"/>
  <c r="AX65" i="22" s="1"/>
  <c r="BA65" i="22" s="1"/>
  <c r="BB65" i="22" s="1"/>
  <c r="BC65" i="22" s="1"/>
  <c r="AG64" i="5"/>
  <c r="AX64" i="22" s="1"/>
  <c r="BA64" i="22" s="1"/>
  <c r="BB64" i="22" s="1"/>
  <c r="BC64" i="22" s="1"/>
  <c r="AG63" i="5"/>
  <c r="AX63" i="22" s="1"/>
  <c r="BA63" i="22" s="1"/>
  <c r="BB63" i="22" s="1"/>
  <c r="BC63" i="22" s="1"/>
  <c r="AG62" i="5"/>
  <c r="AX62" i="22" s="1"/>
  <c r="BA62" i="22" s="1"/>
  <c r="BB62" i="22" s="1"/>
  <c r="BC62" i="22" s="1"/>
  <c r="AG61" i="5"/>
  <c r="AX61" i="22" s="1"/>
  <c r="BA61" i="22" s="1"/>
  <c r="BB61" i="22" s="1"/>
  <c r="BC61" i="22" s="1"/>
  <c r="AG60" i="5"/>
  <c r="AX60" i="22" s="1"/>
  <c r="BA60" i="22" s="1"/>
  <c r="BB60" i="22" s="1"/>
  <c r="BC60" i="22" s="1"/>
  <c r="AG59" i="5"/>
  <c r="AX59" i="22" s="1"/>
  <c r="BA59" i="22" s="1"/>
  <c r="BB59" i="22" s="1"/>
  <c r="BC59" i="22" s="1"/>
  <c r="AG58" i="5"/>
  <c r="AX58" i="22" s="1"/>
  <c r="BA58" i="22" s="1"/>
  <c r="BB58" i="22" s="1"/>
  <c r="BC58" i="22" s="1"/>
  <c r="AG57" i="5"/>
  <c r="AX57" i="22" s="1"/>
  <c r="BA57" i="22" s="1"/>
  <c r="BB57" i="22" s="1"/>
  <c r="BC57" i="22" s="1"/>
  <c r="AG56" i="5"/>
  <c r="AX56" i="22" s="1"/>
  <c r="BA56" i="22" s="1"/>
  <c r="BB56" i="22" s="1"/>
  <c r="BC56" i="22" s="1"/>
  <c r="AG55" i="5"/>
  <c r="AX55" i="22" s="1"/>
  <c r="BA55" i="22" s="1"/>
  <c r="BB55" i="22" s="1"/>
  <c r="BC55" i="22" s="1"/>
  <c r="AG54" i="5"/>
  <c r="AX54" i="22" s="1"/>
  <c r="BA54" i="22" s="1"/>
  <c r="BB54" i="22" s="1"/>
  <c r="BC54" i="22" s="1"/>
  <c r="AG53" i="5"/>
  <c r="AX53" i="22" s="1"/>
  <c r="BA53" i="22" s="1"/>
  <c r="BB53" i="22" s="1"/>
  <c r="BC53" i="22" s="1"/>
  <c r="AG52" i="5"/>
  <c r="AX52" i="22" s="1"/>
  <c r="BA52" i="22" s="1"/>
  <c r="BB52" i="22" s="1"/>
  <c r="BC52" i="22" s="1"/>
  <c r="AG51" i="5"/>
  <c r="AX51" i="22" s="1"/>
  <c r="BA51" i="22" s="1"/>
  <c r="BB51" i="22" s="1"/>
  <c r="BC51" i="22" s="1"/>
  <c r="AG50" i="5"/>
  <c r="AG49" i="5"/>
  <c r="AG27" i="5"/>
  <c r="AX27" i="22" s="1"/>
  <c r="BA27" i="22" s="1"/>
  <c r="BB27" i="22" s="1"/>
  <c r="BC27" i="22" s="1"/>
  <c r="AG26" i="5"/>
  <c r="AX26" i="22" s="1"/>
  <c r="AG25" i="5"/>
  <c r="AX25" i="22" s="1"/>
  <c r="AG24" i="5"/>
  <c r="AX24" i="22" s="1"/>
  <c r="AG23" i="5"/>
  <c r="AX23" i="22" s="1"/>
  <c r="AG22" i="5"/>
  <c r="AX22" i="22" s="1"/>
  <c r="AG21" i="5"/>
  <c r="AX21" i="22" s="1"/>
  <c r="AG20" i="5"/>
  <c r="AX20" i="22" s="1"/>
  <c r="AG19" i="5"/>
  <c r="AX19" i="22" s="1"/>
  <c r="AG18" i="5"/>
  <c r="AX18" i="22" s="1"/>
  <c r="AG17" i="5"/>
  <c r="AX17" i="22" s="1"/>
  <c r="AG16" i="5"/>
  <c r="AX16" i="22" s="1"/>
  <c r="BA16" i="22" s="1"/>
  <c r="BB16" i="22" s="1"/>
  <c r="BC16" i="22" s="1"/>
  <c r="AG15" i="5"/>
  <c r="AX15" i="22" s="1"/>
  <c r="BA15" i="22" s="1"/>
  <c r="BB15" i="22" s="1"/>
  <c r="BC15" i="22" s="1"/>
  <c r="AG14" i="5"/>
  <c r="AX14" i="22" s="1"/>
  <c r="BA14" i="22" s="1"/>
  <c r="BB14" i="22" s="1"/>
  <c r="BC14" i="22" s="1"/>
  <c r="AG13" i="5"/>
  <c r="AX13" i="22" s="1"/>
  <c r="BA13" i="22" s="1"/>
  <c r="BB13" i="22" s="1"/>
  <c r="BC13" i="22" s="1"/>
  <c r="AG12" i="5"/>
  <c r="AX12" i="22" s="1"/>
  <c r="BA12" i="22" s="1"/>
  <c r="BB12" i="22" s="1"/>
  <c r="BC12" i="22" s="1"/>
  <c r="AG11" i="5"/>
  <c r="AX11" i="22" s="1"/>
  <c r="BA11" i="22" s="1"/>
  <c r="BB11" i="22" s="1"/>
  <c r="BC11" i="22" s="1"/>
  <c r="AG8" i="5"/>
  <c r="AA150" i="5"/>
  <c r="AA149" i="5"/>
  <c r="AA148" i="5"/>
  <c r="AA147" i="5"/>
  <c r="AA146" i="5"/>
  <c r="AA145" i="5"/>
  <c r="AA144" i="5"/>
  <c r="AA143" i="5"/>
  <c r="AA142" i="5"/>
  <c r="AA141" i="5"/>
  <c r="AA140" i="5"/>
  <c r="AA139" i="5"/>
  <c r="AA138" i="5"/>
  <c r="AA137" i="5"/>
  <c r="AA136" i="5"/>
  <c r="AA135" i="5"/>
  <c r="AA134" i="5"/>
  <c r="AA133" i="5"/>
  <c r="AA132" i="5"/>
  <c r="AA131" i="5"/>
  <c r="AA109" i="5"/>
  <c r="AA108" i="5"/>
  <c r="AA107" i="5"/>
  <c r="AA106" i="5"/>
  <c r="AA105" i="5"/>
  <c r="AA104" i="5"/>
  <c r="AA103" i="5"/>
  <c r="AA102" i="5"/>
  <c r="AA101" i="5"/>
  <c r="AA100" i="5"/>
  <c r="AA99" i="5"/>
  <c r="AA98" i="5"/>
  <c r="AA97" i="5"/>
  <c r="AA96" i="5"/>
  <c r="AA95" i="5"/>
  <c r="AA94" i="5"/>
  <c r="AA93" i="5"/>
  <c r="AA92" i="5"/>
  <c r="AA91" i="5"/>
  <c r="AA90" i="5"/>
  <c r="AA68" i="5"/>
  <c r="AM68" i="22" s="1"/>
  <c r="AP68" i="22" s="1"/>
  <c r="AQ68" i="22" s="1"/>
  <c r="AR68" i="22" s="1"/>
  <c r="AA67" i="5"/>
  <c r="AM67" i="22" s="1"/>
  <c r="AP67" i="22" s="1"/>
  <c r="AQ67" i="22" s="1"/>
  <c r="AR67" i="22" s="1"/>
  <c r="AA66" i="5"/>
  <c r="AM66" i="22" s="1"/>
  <c r="AP66" i="22" s="1"/>
  <c r="AQ66" i="22" s="1"/>
  <c r="AR66" i="22" s="1"/>
  <c r="AA65" i="5"/>
  <c r="AM65" i="22" s="1"/>
  <c r="AP65" i="22" s="1"/>
  <c r="AQ65" i="22" s="1"/>
  <c r="AR65" i="22" s="1"/>
  <c r="AA64" i="5"/>
  <c r="AM64" i="22" s="1"/>
  <c r="AP64" i="22" s="1"/>
  <c r="AQ64" i="22" s="1"/>
  <c r="AR64" i="22" s="1"/>
  <c r="AA63" i="5"/>
  <c r="AM63" i="22" s="1"/>
  <c r="AP63" i="22" s="1"/>
  <c r="AQ63" i="22" s="1"/>
  <c r="AR63" i="22" s="1"/>
  <c r="AA62" i="5"/>
  <c r="AM62" i="22" s="1"/>
  <c r="AP62" i="22" s="1"/>
  <c r="AQ62" i="22" s="1"/>
  <c r="AR62" i="22" s="1"/>
  <c r="AA61" i="5"/>
  <c r="AM61" i="22" s="1"/>
  <c r="AP61" i="22" s="1"/>
  <c r="AQ61" i="22" s="1"/>
  <c r="AR61" i="22" s="1"/>
  <c r="AA60" i="5"/>
  <c r="AM60" i="22" s="1"/>
  <c r="AP60" i="22" s="1"/>
  <c r="AQ60" i="22" s="1"/>
  <c r="AR60" i="22" s="1"/>
  <c r="AA59" i="5"/>
  <c r="AM59" i="22" s="1"/>
  <c r="AP59" i="22" s="1"/>
  <c r="AQ59" i="22" s="1"/>
  <c r="AR59" i="22" s="1"/>
  <c r="AA58" i="5"/>
  <c r="AM58" i="22" s="1"/>
  <c r="AP58" i="22" s="1"/>
  <c r="AQ58" i="22" s="1"/>
  <c r="AR58" i="22" s="1"/>
  <c r="AA57" i="5"/>
  <c r="AM57" i="22" s="1"/>
  <c r="AP57" i="22" s="1"/>
  <c r="AQ57" i="22" s="1"/>
  <c r="AR57" i="22" s="1"/>
  <c r="AA56" i="5"/>
  <c r="AM56" i="22" s="1"/>
  <c r="AP56" i="22" s="1"/>
  <c r="AQ56" i="22" s="1"/>
  <c r="AR56" i="22" s="1"/>
  <c r="AA55" i="5"/>
  <c r="AM55" i="22" s="1"/>
  <c r="AP55" i="22" s="1"/>
  <c r="AQ55" i="22" s="1"/>
  <c r="AR55" i="22" s="1"/>
  <c r="AA54" i="5"/>
  <c r="AM54" i="22" s="1"/>
  <c r="AP54" i="22" s="1"/>
  <c r="AQ54" i="22" s="1"/>
  <c r="AR54" i="22" s="1"/>
  <c r="AA53" i="5"/>
  <c r="AM53" i="22" s="1"/>
  <c r="AP53" i="22" s="1"/>
  <c r="AQ53" i="22" s="1"/>
  <c r="AR53" i="22" s="1"/>
  <c r="AA52" i="5"/>
  <c r="AM52" i="22" s="1"/>
  <c r="AP52" i="22" s="1"/>
  <c r="AQ52" i="22" s="1"/>
  <c r="AR52" i="22" s="1"/>
  <c r="AA51" i="5"/>
  <c r="AM51" i="22" s="1"/>
  <c r="AP51" i="22" s="1"/>
  <c r="AQ51" i="22" s="1"/>
  <c r="AR51" i="22" s="1"/>
  <c r="AA50" i="5"/>
  <c r="AA49" i="5"/>
  <c r="AM27" i="22"/>
  <c r="AP27" i="22" s="1"/>
  <c r="AQ27" i="22" s="1"/>
  <c r="AR27" i="22" s="1"/>
  <c r="U150" i="5"/>
  <c r="U149" i="5"/>
  <c r="U148" i="5"/>
  <c r="U147" i="5"/>
  <c r="U146" i="5"/>
  <c r="U145" i="5"/>
  <c r="U144" i="5"/>
  <c r="U143" i="5"/>
  <c r="U142" i="5"/>
  <c r="U141" i="5"/>
  <c r="U140" i="5"/>
  <c r="U139" i="5"/>
  <c r="U138" i="5"/>
  <c r="U137" i="5"/>
  <c r="U136" i="5"/>
  <c r="U135" i="5"/>
  <c r="U134" i="5"/>
  <c r="U133" i="5"/>
  <c r="U132" i="5"/>
  <c r="U131" i="5"/>
  <c r="U109" i="5"/>
  <c r="U108" i="5"/>
  <c r="U107" i="5"/>
  <c r="U106" i="5"/>
  <c r="U105" i="5"/>
  <c r="U104" i="5"/>
  <c r="U103" i="5"/>
  <c r="U102" i="5"/>
  <c r="U101" i="5"/>
  <c r="U100" i="5"/>
  <c r="U99" i="5"/>
  <c r="U98" i="5"/>
  <c r="U97" i="5"/>
  <c r="U96" i="5"/>
  <c r="U95" i="5"/>
  <c r="U94" i="5"/>
  <c r="U93" i="5"/>
  <c r="U92" i="5"/>
  <c r="U91" i="5"/>
  <c r="U90" i="5"/>
  <c r="U68" i="5"/>
  <c r="AB68" i="22" s="1"/>
  <c r="AE68" i="22" s="1"/>
  <c r="AF68" i="22" s="1"/>
  <c r="AG68" i="22" s="1"/>
  <c r="U67" i="5"/>
  <c r="AB67" i="22" s="1"/>
  <c r="AE67" i="22" s="1"/>
  <c r="AF67" i="22" s="1"/>
  <c r="AG67" i="22" s="1"/>
  <c r="U66" i="5"/>
  <c r="AB66" i="22" s="1"/>
  <c r="AE66" i="22" s="1"/>
  <c r="AF66" i="22" s="1"/>
  <c r="AG66" i="22" s="1"/>
  <c r="U65" i="5"/>
  <c r="AB65" i="22" s="1"/>
  <c r="AE65" i="22" s="1"/>
  <c r="AF65" i="22" s="1"/>
  <c r="AG65" i="22" s="1"/>
  <c r="U64" i="5"/>
  <c r="AB64" i="22" s="1"/>
  <c r="AE64" i="22" s="1"/>
  <c r="AF64" i="22" s="1"/>
  <c r="AG64" i="22" s="1"/>
  <c r="U63" i="5"/>
  <c r="AB63" i="22" s="1"/>
  <c r="AE63" i="22" s="1"/>
  <c r="AF63" i="22" s="1"/>
  <c r="AG63" i="22" s="1"/>
  <c r="U62" i="5"/>
  <c r="AB62" i="22" s="1"/>
  <c r="AE62" i="22" s="1"/>
  <c r="AF62" i="22" s="1"/>
  <c r="AG62" i="22" s="1"/>
  <c r="U61" i="5"/>
  <c r="AB61" i="22" s="1"/>
  <c r="AE61" i="22" s="1"/>
  <c r="AF61" i="22" s="1"/>
  <c r="AG61" i="22" s="1"/>
  <c r="U60" i="5"/>
  <c r="AB60" i="22" s="1"/>
  <c r="AE60" i="22" s="1"/>
  <c r="AF60" i="22" s="1"/>
  <c r="AG60" i="22" s="1"/>
  <c r="U59" i="5"/>
  <c r="AB59" i="22" s="1"/>
  <c r="AE59" i="22" s="1"/>
  <c r="AF59" i="22" s="1"/>
  <c r="AG59" i="22" s="1"/>
  <c r="U58" i="5"/>
  <c r="AB58" i="22" s="1"/>
  <c r="AE58" i="22" s="1"/>
  <c r="AF58" i="22" s="1"/>
  <c r="AG58" i="22" s="1"/>
  <c r="U57" i="5"/>
  <c r="AB57" i="22" s="1"/>
  <c r="AE57" i="22" s="1"/>
  <c r="AF57" i="22" s="1"/>
  <c r="AG57" i="22" s="1"/>
  <c r="U56" i="5"/>
  <c r="AB56" i="22" s="1"/>
  <c r="AE56" i="22" s="1"/>
  <c r="AF56" i="22" s="1"/>
  <c r="AG56" i="22" s="1"/>
  <c r="U55" i="5"/>
  <c r="AB55" i="22" s="1"/>
  <c r="AE55" i="22" s="1"/>
  <c r="AF55" i="22" s="1"/>
  <c r="AG55" i="22" s="1"/>
  <c r="U54" i="5"/>
  <c r="AB54" i="22" s="1"/>
  <c r="AE54" i="22" s="1"/>
  <c r="AF54" i="22" s="1"/>
  <c r="AG54" i="22" s="1"/>
  <c r="U53" i="5"/>
  <c r="AB53" i="22" s="1"/>
  <c r="AE53" i="22" s="1"/>
  <c r="AF53" i="22" s="1"/>
  <c r="AG53" i="22" s="1"/>
  <c r="U52" i="5"/>
  <c r="AB52" i="22" s="1"/>
  <c r="AE52" i="22" s="1"/>
  <c r="AF52" i="22" s="1"/>
  <c r="AG52" i="22" s="1"/>
  <c r="U51" i="5"/>
  <c r="AB51" i="22" s="1"/>
  <c r="AE51" i="22" s="1"/>
  <c r="AF51" i="22" s="1"/>
  <c r="AG51" i="22" s="1"/>
  <c r="U50" i="5"/>
  <c r="U49" i="5"/>
  <c r="AB16" i="22"/>
  <c r="AE16" i="22" s="1"/>
  <c r="AF16" i="22" s="1"/>
  <c r="AG16" i="22" s="1"/>
  <c r="AB15" i="22"/>
  <c r="AB14" i="22"/>
  <c r="AE14" i="22" s="1"/>
  <c r="AF14" i="22" s="1"/>
  <c r="AG14" i="22" s="1"/>
  <c r="AB13" i="22"/>
  <c r="AB12" i="22"/>
  <c r="AE12" i="22" s="1"/>
  <c r="AF12" i="22" s="1"/>
  <c r="AG12" i="22" s="1"/>
  <c r="AB11" i="22"/>
  <c r="AB10" i="22"/>
  <c r="AE10" i="22" s="1"/>
  <c r="AF10" i="22" s="1"/>
  <c r="AG10" i="22" s="1"/>
  <c r="BA24" i="22" l="1"/>
  <c r="BB24" i="22" s="1"/>
  <c r="BC24" i="22" s="1"/>
  <c r="CK24" i="22" s="1"/>
  <c r="BA17" i="22"/>
  <c r="BB17" i="22" s="1"/>
  <c r="BC17" i="22" s="1"/>
  <c r="CK17" i="22" s="1"/>
  <c r="BA25" i="22"/>
  <c r="BB25" i="22" s="1"/>
  <c r="BC25" i="22" s="1"/>
  <c r="CK25" i="22" s="1"/>
  <c r="BA18" i="22"/>
  <c r="BB18" i="22" s="1"/>
  <c r="BC18" i="22" s="1"/>
  <c r="CK18" i="22" s="1"/>
  <c r="BA26" i="22"/>
  <c r="BB26" i="22" s="1"/>
  <c r="BC26" i="22" s="1"/>
  <c r="CK26" i="22" s="1"/>
  <c r="BA19" i="22"/>
  <c r="BB19" i="22" s="1"/>
  <c r="BC19" i="22" s="1"/>
  <c r="CK19" i="22" s="1"/>
  <c r="BA20" i="22"/>
  <c r="BB20" i="22" s="1"/>
  <c r="BC20" i="22" s="1"/>
  <c r="CK20" i="22" s="1"/>
  <c r="AE11" i="22"/>
  <c r="AF11" i="22" s="1"/>
  <c r="AG11" i="22" s="1"/>
  <c r="BA21" i="22"/>
  <c r="BB21" i="22" s="1"/>
  <c r="BC21" i="22" s="1"/>
  <c r="CK21" i="22" s="1"/>
  <c r="AE13" i="22"/>
  <c r="AF13" i="22" s="1"/>
  <c r="AG13" i="22" s="1"/>
  <c r="CK13" i="22" s="1"/>
  <c r="BA22" i="22"/>
  <c r="BB22" i="22" s="1"/>
  <c r="BC22" i="22" s="1"/>
  <c r="CK22" i="22" s="1"/>
  <c r="AE15" i="22"/>
  <c r="AF15" i="22" s="1"/>
  <c r="AG15" i="22" s="1"/>
  <c r="CK15" i="22" s="1"/>
  <c r="BA23" i="22"/>
  <c r="BB23" i="22" s="1"/>
  <c r="BC23" i="22" s="1"/>
  <c r="CK23" i="22" s="1"/>
  <c r="CK27" i="22"/>
  <c r="O68" i="5"/>
  <c r="Q68" i="22" s="1"/>
  <c r="O67" i="5"/>
  <c r="Q67" i="22" s="1"/>
  <c r="O66" i="5"/>
  <c r="Q66" i="22" s="1"/>
  <c r="O65" i="5"/>
  <c r="Q65" i="22" s="1"/>
  <c r="O64" i="5"/>
  <c r="Q64" i="22" s="1"/>
  <c r="O63" i="5"/>
  <c r="Q63" i="22" s="1"/>
  <c r="O62" i="5"/>
  <c r="Q62" i="22" s="1"/>
  <c r="O61" i="5"/>
  <c r="Q61" i="22" s="1"/>
  <c r="O60" i="5"/>
  <c r="Q60" i="22" s="1"/>
  <c r="O59" i="5"/>
  <c r="Q59" i="22" s="1"/>
  <c r="O58" i="5"/>
  <c r="Q58" i="22" s="1"/>
  <c r="T58" i="22" s="1"/>
  <c r="U58" i="22" s="1"/>
  <c r="V58" i="22" s="1"/>
  <c r="O57" i="5"/>
  <c r="Q57" i="22" s="1"/>
  <c r="T57" i="22" s="1"/>
  <c r="U57" i="22" s="1"/>
  <c r="V57" i="22" s="1"/>
  <c r="O56" i="5"/>
  <c r="Q56" i="22" s="1"/>
  <c r="T56" i="22" s="1"/>
  <c r="U56" i="22" s="1"/>
  <c r="V56" i="22" s="1"/>
  <c r="O55" i="5"/>
  <c r="Q55" i="22" s="1"/>
  <c r="T55" i="22" s="1"/>
  <c r="U55" i="22" s="1"/>
  <c r="V55" i="22" s="1"/>
  <c r="O54" i="5"/>
  <c r="Q54" i="22" s="1"/>
  <c r="T54" i="22" s="1"/>
  <c r="U54" i="22" s="1"/>
  <c r="V54" i="22" s="1"/>
  <c r="O53" i="5"/>
  <c r="Q53" i="22" s="1"/>
  <c r="T53" i="22" s="1"/>
  <c r="U53" i="22" s="1"/>
  <c r="V53" i="22" s="1"/>
  <c r="Q52" i="22"/>
  <c r="T52" i="22" s="1"/>
  <c r="U52" i="22" s="1"/>
  <c r="V52" i="22" s="1"/>
  <c r="Q51" i="22"/>
  <c r="T51" i="22" s="1"/>
  <c r="U51" i="22" s="1"/>
  <c r="V51" i="22" s="1"/>
  <c r="T65" i="22" l="1"/>
  <c r="U65" i="22" s="1"/>
  <c r="V65" i="22" s="1"/>
  <c r="CK65" i="22" s="1"/>
  <c r="T66" i="22"/>
  <c r="U66" i="22" s="1"/>
  <c r="V66" i="22" s="1"/>
  <c r="CK66" i="22" s="1"/>
  <c r="T59" i="22"/>
  <c r="U59" i="22" s="1"/>
  <c r="V59" i="22" s="1"/>
  <c r="CK59" i="22" s="1"/>
  <c r="T67" i="22"/>
  <c r="U67" i="22" s="1"/>
  <c r="V67" i="22" s="1"/>
  <c r="CK67" i="22" s="1"/>
  <c r="T64" i="22"/>
  <c r="U64" i="22" s="1"/>
  <c r="V64" i="22" s="1"/>
  <c r="CK64" i="22" s="1"/>
  <c r="T68" i="22"/>
  <c r="U68" i="22" s="1"/>
  <c r="V68" i="22" s="1"/>
  <c r="CK68" i="22" s="1"/>
  <c r="T61" i="22"/>
  <c r="U61" i="22" s="1"/>
  <c r="V61" i="22" s="1"/>
  <c r="CK61" i="22" s="1"/>
  <c r="T62" i="22"/>
  <c r="U62" i="22" s="1"/>
  <c r="V62" i="22" s="1"/>
  <c r="CK62" i="22" s="1"/>
  <c r="T60" i="22"/>
  <c r="U60" i="22" s="1"/>
  <c r="V60" i="22" s="1"/>
  <c r="CK60" i="22" s="1"/>
  <c r="T63" i="22"/>
  <c r="U63" i="22" s="1"/>
  <c r="V63" i="22" s="1"/>
  <c r="CK63" i="22" s="1"/>
  <c r="CK54" i="22"/>
  <c r="CK55" i="22"/>
  <c r="CK56" i="22"/>
  <c r="CK57" i="22"/>
  <c r="CK58" i="22"/>
  <c r="CK53" i="22"/>
  <c r="V18" i="24"/>
  <c r="D3" i="22" l="1"/>
  <c r="CX51" i="22" l="1"/>
  <c r="CX62" i="22"/>
  <c r="CX72" i="22"/>
  <c r="CX78" i="22"/>
  <c r="CX19" i="22"/>
  <c r="CX27" i="22"/>
  <c r="CX35" i="22"/>
  <c r="CX43" i="22"/>
  <c r="CX23" i="22"/>
  <c r="CX40" i="22"/>
  <c r="CX64" i="22"/>
  <c r="CX68" i="22"/>
  <c r="CX75" i="22"/>
  <c r="CX85" i="22"/>
  <c r="CX88" i="22"/>
  <c r="CX20" i="22"/>
  <c r="CX28" i="22"/>
  <c r="CX36" i="22"/>
  <c r="CX44" i="22"/>
  <c r="CX39" i="22"/>
  <c r="CX53" i="22"/>
  <c r="CX55" i="22"/>
  <c r="CX59" i="22"/>
  <c r="CX70" i="22"/>
  <c r="CX73" i="22"/>
  <c r="CX76" i="22"/>
  <c r="CX13" i="22"/>
  <c r="CX21" i="22"/>
  <c r="CX29" i="22"/>
  <c r="CX37" i="22"/>
  <c r="CX45" i="22"/>
  <c r="CX47" i="22"/>
  <c r="CX52" i="22"/>
  <c r="CX74" i="22"/>
  <c r="CX16" i="22"/>
  <c r="CX79" i="22"/>
  <c r="CX81" i="22"/>
  <c r="CX83" i="22"/>
  <c r="CX86" i="22"/>
  <c r="CX14" i="22"/>
  <c r="CX22" i="22"/>
  <c r="CX30" i="22"/>
  <c r="CX38" i="22"/>
  <c r="CX46" i="22"/>
  <c r="CX71" i="22"/>
  <c r="CX32" i="22"/>
  <c r="CX57" i="22"/>
  <c r="CX60" i="22"/>
  <c r="CX65" i="22"/>
  <c r="CX67" i="22"/>
  <c r="CX15" i="22"/>
  <c r="CX56" i="22"/>
  <c r="CX58" i="22"/>
  <c r="CX61" i="22"/>
  <c r="CX77" i="22"/>
  <c r="CX84" i="22"/>
  <c r="CX17" i="22"/>
  <c r="CX25" i="22"/>
  <c r="CX33" i="22"/>
  <c r="CX41" i="22"/>
  <c r="CX63" i="22"/>
  <c r="CX24" i="22"/>
  <c r="CX66" i="22"/>
  <c r="CX69" i="22"/>
  <c r="CX80" i="22"/>
  <c r="CX82" i="22"/>
  <c r="CX87" i="22"/>
  <c r="CX18" i="22"/>
  <c r="CX26" i="22"/>
  <c r="CX34" i="22"/>
  <c r="CX42" i="22"/>
  <c r="CX31" i="22"/>
  <c r="CX54" i="22"/>
  <c r="CX213" i="22"/>
  <c r="CX226" i="22"/>
  <c r="CX230" i="22"/>
  <c r="CX232" i="22"/>
  <c r="CX237" i="22"/>
  <c r="CX238" i="22"/>
  <c r="CX244" i="22"/>
  <c r="CX246" i="22"/>
  <c r="CX250" i="22"/>
  <c r="CX251" i="22"/>
  <c r="CX224" i="22"/>
  <c r="CX245" i="22"/>
  <c r="CX219" i="22"/>
  <c r="CX221" i="22"/>
  <c r="CX229" i="22"/>
  <c r="CX231" i="22"/>
  <c r="CX233" i="22"/>
  <c r="CX236" i="22"/>
  <c r="CX239" i="22"/>
  <c r="CX216" i="22"/>
  <c r="CX225" i="22"/>
  <c r="CX228" i="22"/>
  <c r="CX235" i="22"/>
  <c r="CX241" i="22"/>
  <c r="CX243" i="22"/>
  <c r="CX247" i="22"/>
  <c r="CX248" i="22"/>
  <c r="CX214" i="22"/>
  <c r="CX215" i="22"/>
  <c r="CX217" i="22"/>
  <c r="CX218" i="22"/>
  <c r="CX220" i="22"/>
  <c r="CX222" i="22"/>
  <c r="CX223" i="22"/>
  <c r="CX227" i="22"/>
  <c r="CX234" i="22"/>
  <c r="CX240" i="22"/>
  <c r="CX242" i="22"/>
  <c r="CX249" i="22"/>
  <c r="CX252" i="22"/>
  <c r="CX177" i="22"/>
  <c r="CX179" i="22"/>
  <c r="CX186" i="22"/>
  <c r="CX190" i="22"/>
  <c r="CX172" i="22"/>
  <c r="CX175" i="22"/>
  <c r="CX176" i="22"/>
  <c r="CX183" i="22"/>
  <c r="CX194" i="22"/>
  <c r="CX198" i="22"/>
  <c r="CX200" i="22"/>
  <c r="CX206" i="22"/>
  <c r="CX209" i="22"/>
  <c r="CX188" i="22"/>
  <c r="CX196" i="22"/>
  <c r="CX174" i="22"/>
  <c r="CX192" i="22"/>
  <c r="CX193" i="22"/>
  <c r="CX197" i="22"/>
  <c r="CX199" i="22"/>
  <c r="CX204" i="22"/>
  <c r="CX205" i="22"/>
  <c r="CX207" i="22"/>
  <c r="CX210" i="22"/>
  <c r="CX178" i="22"/>
  <c r="CX182" i="22"/>
  <c r="CX184" i="22"/>
  <c r="CX185" i="22"/>
  <c r="CX187" i="22"/>
  <c r="CX189" i="22"/>
  <c r="CX191" i="22"/>
  <c r="CX201" i="22"/>
  <c r="CX208" i="22"/>
  <c r="CX181" i="22"/>
  <c r="CX195" i="22"/>
  <c r="CX202" i="22"/>
  <c r="CX203" i="22"/>
  <c r="CX211" i="22"/>
  <c r="CX180" i="22"/>
  <c r="CX173" i="22"/>
  <c r="CX151" i="22"/>
  <c r="CX163" i="22"/>
  <c r="CX164" i="22"/>
  <c r="CX167" i="22"/>
  <c r="CX169" i="22"/>
  <c r="CX154" i="22"/>
  <c r="CX155" i="22"/>
  <c r="CX156" i="22"/>
  <c r="CX161" i="22"/>
  <c r="CX162" i="22"/>
  <c r="CX152" i="22"/>
  <c r="CX159" i="22"/>
  <c r="CX165" i="22"/>
  <c r="CX170" i="22"/>
  <c r="CX153" i="22"/>
  <c r="CX157" i="22"/>
  <c r="CX158" i="22"/>
  <c r="CX160" i="22"/>
  <c r="CX166" i="22"/>
  <c r="CX168" i="22"/>
  <c r="CX110" i="22"/>
  <c r="CX111" i="22"/>
  <c r="CX115" i="22"/>
  <c r="CX120" i="22"/>
  <c r="CX116" i="22"/>
  <c r="CX119" i="22"/>
  <c r="CX123" i="22"/>
  <c r="CX113" i="22"/>
  <c r="CX117" i="22"/>
  <c r="CX121" i="22"/>
  <c r="CX112" i="22"/>
  <c r="CX122" i="22"/>
  <c r="CX114" i="22"/>
  <c r="CX126" i="22"/>
  <c r="CX127" i="22"/>
  <c r="CX124" i="22"/>
  <c r="CX125" i="22"/>
  <c r="CX118" i="22"/>
  <c r="CX129" i="22"/>
  <c r="CX128" i="22"/>
  <c r="M11" i="22" l="1"/>
  <c r="CL11" i="22" s="1"/>
  <c r="M51" i="22"/>
  <c r="CL51" i="22" s="1"/>
  <c r="M52" i="22"/>
  <c r="CL52" i="22" s="1"/>
  <c r="M47" i="22"/>
  <c r="CL47" i="22" s="1"/>
  <c r="M88" i="22"/>
  <c r="CL88" i="22" s="1"/>
  <c r="M252" i="22"/>
  <c r="CL252" i="22" s="1"/>
  <c r="M129" i="22"/>
  <c r="CL129" i="22" s="1"/>
  <c r="M211" i="22"/>
  <c r="CL211" i="22" s="1"/>
  <c r="M172" i="22"/>
  <c r="CL172" i="22" s="1"/>
  <c r="M213" i="22"/>
  <c r="CL213" i="22" s="1"/>
  <c r="M170" i="22"/>
  <c r="CL170" i="22" s="1"/>
  <c r="X11" i="22" l="1"/>
  <c r="CK11" i="22" s="1"/>
  <c r="CS88" i="22"/>
  <c r="H91" i="24" s="1"/>
  <c r="CS47" i="22"/>
  <c r="H49" i="24" s="1"/>
  <c r="CS52" i="22"/>
  <c r="CS172" i="22"/>
  <c r="H178" i="24" s="1"/>
  <c r="X51" i="22"/>
  <c r="CK51" i="22" s="1"/>
  <c r="CS51" i="22"/>
  <c r="X52" i="22"/>
  <c r="CK52" i="22" s="1"/>
  <c r="CK47" i="22"/>
  <c r="CK211" i="22"/>
  <c r="CS211" i="22"/>
  <c r="CK129" i="22"/>
  <c r="CS129" i="22"/>
  <c r="H133" i="24" s="1"/>
  <c r="H131" i="43" s="1"/>
  <c r="CK252" i="22"/>
  <c r="CS252" i="22"/>
  <c r="CK170" i="22"/>
  <c r="CS170" i="22"/>
  <c r="H175" i="24" s="1"/>
  <c r="H173" i="43" s="1"/>
  <c r="CK172" i="22"/>
  <c r="CK213" i="22"/>
  <c r="CS213" i="22"/>
  <c r="H220" i="24" s="1"/>
  <c r="H218" i="43" s="1"/>
  <c r="H176" i="43" l="1"/>
  <c r="H176" i="28"/>
  <c r="H47" i="43"/>
  <c r="H47" i="28"/>
  <c r="H89" i="43"/>
  <c r="H89" i="28"/>
  <c r="H173" i="28"/>
  <c r="H218" i="28"/>
  <c r="H131" i="28"/>
  <c r="H255" i="28"/>
  <c r="H259" i="24"/>
  <c r="H257" i="43" s="1"/>
  <c r="H214" i="28"/>
  <c r="H217" i="24"/>
  <c r="H215" i="43" s="1"/>
  <c r="CK88" i="22"/>
  <c r="F53" i="24"/>
  <c r="F51" i="43" s="1"/>
  <c r="F54" i="24"/>
  <c r="F52" i="43" s="1"/>
  <c r="F55" i="24"/>
  <c r="F53" i="43" s="1"/>
  <c r="F56" i="24"/>
  <c r="F54" i="43" s="1"/>
  <c r="F57" i="24"/>
  <c r="F55" i="43" s="1"/>
  <c r="F58" i="24"/>
  <c r="F56" i="43" s="1"/>
  <c r="F59" i="24"/>
  <c r="F57" i="43" s="1"/>
  <c r="F60" i="24"/>
  <c r="F61" i="24"/>
  <c r="F62" i="24"/>
  <c r="F63" i="24"/>
  <c r="F64" i="24"/>
  <c r="F65" i="24"/>
  <c r="F66" i="24"/>
  <c r="F67" i="24"/>
  <c r="F68" i="24"/>
  <c r="F69" i="24"/>
  <c r="F70" i="24"/>
  <c r="F71" i="24"/>
  <c r="F96" i="24"/>
  <c r="F94" i="43" s="1"/>
  <c r="F97" i="24"/>
  <c r="F95" i="43" s="1"/>
  <c r="F98" i="24"/>
  <c r="F96" i="43" s="1"/>
  <c r="F99" i="24"/>
  <c r="F100" i="24"/>
  <c r="F101" i="24"/>
  <c r="F102" i="24"/>
  <c r="F103" i="24"/>
  <c r="F104" i="24"/>
  <c r="F105" i="24"/>
  <c r="F106" i="24"/>
  <c r="F107" i="24"/>
  <c r="F108" i="24"/>
  <c r="F109" i="24"/>
  <c r="F110" i="24"/>
  <c r="F111" i="24"/>
  <c r="F112" i="24"/>
  <c r="F113" i="24"/>
  <c r="F95" i="24"/>
  <c r="F93" i="43" s="1"/>
  <c r="F137" i="24"/>
  <c r="F135" i="43" s="1"/>
  <c r="F138" i="24"/>
  <c r="F136" i="43" s="1"/>
  <c r="F139" i="24"/>
  <c r="F137" i="43" s="1"/>
  <c r="F140" i="24"/>
  <c r="F138" i="43" s="1"/>
  <c r="F141" i="24"/>
  <c r="F139" i="43" s="1"/>
  <c r="F142" i="24"/>
  <c r="F140" i="43" s="1"/>
  <c r="F143" i="24"/>
  <c r="F141" i="43" s="1"/>
  <c r="F144" i="24"/>
  <c r="F142" i="43" s="1"/>
  <c r="F145" i="24"/>
  <c r="F143" i="43" s="1"/>
  <c r="F146" i="24"/>
  <c r="F144" i="43" s="1"/>
  <c r="F147" i="24"/>
  <c r="F145" i="43" s="1"/>
  <c r="F148" i="24"/>
  <c r="F146" i="43" s="1"/>
  <c r="F149" i="24"/>
  <c r="F147" i="43" s="1"/>
  <c r="F150" i="24"/>
  <c r="F148" i="43" s="1"/>
  <c r="F151" i="24"/>
  <c r="F149" i="43" s="1"/>
  <c r="F152" i="24"/>
  <c r="F150" i="43" s="1"/>
  <c r="F153" i="24"/>
  <c r="F151" i="43" s="1"/>
  <c r="F154" i="24"/>
  <c r="F152" i="43" s="1"/>
  <c r="F155" i="24"/>
  <c r="F153" i="43" s="1"/>
  <c r="F136" i="24"/>
  <c r="F134" i="43" s="1"/>
  <c r="F94" i="24"/>
  <c r="F92" i="43" s="1"/>
  <c r="F52" i="24"/>
  <c r="F50" i="43" s="1"/>
  <c r="F106" i="28" l="1"/>
  <c r="F106" i="43"/>
  <c r="F98" i="28"/>
  <c r="F98" i="43"/>
  <c r="F66" i="28"/>
  <c r="F66" i="43"/>
  <c r="F105" i="28"/>
  <c r="F105" i="43"/>
  <c r="F65" i="28"/>
  <c r="F65" i="43"/>
  <c r="F104" i="28"/>
  <c r="F104" i="43"/>
  <c r="F64" i="28"/>
  <c r="F64" i="43"/>
  <c r="F111" i="28"/>
  <c r="F111" i="43"/>
  <c r="F103" i="28"/>
  <c r="F103" i="43"/>
  <c r="F63" i="28"/>
  <c r="F63" i="43"/>
  <c r="F110" i="28"/>
  <c r="F110" i="43"/>
  <c r="F102" i="28"/>
  <c r="F102" i="43"/>
  <c r="F62" i="28"/>
  <c r="F62" i="43"/>
  <c r="F109" i="28"/>
  <c r="F109" i="43"/>
  <c r="F101" i="28"/>
  <c r="F101" i="43"/>
  <c r="F69" i="28"/>
  <c r="F69" i="43"/>
  <c r="F61" i="28"/>
  <c r="F61" i="43"/>
  <c r="F108" i="28"/>
  <c r="F108" i="43"/>
  <c r="F100" i="28"/>
  <c r="F100" i="43"/>
  <c r="F68" i="28"/>
  <c r="F68" i="43"/>
  <c r="F60" i="28"/>
  <c r="F60" i="43"/>
  <c r="F107" i="28"/>
  <c r="F107" i="43"/>
  <c r="F99" i="28"/>
  <c r="F99" i="43"/>
  <c r="F67" i="28"/>
  <c r="F67" i="43"/>
  <c r="F59" i="28"/>
  <c r="F59" i="43"/>
  <c r="F58" i="28"/>
  <c r="F58" i="43"/>
  <c r="F97" i="28"/>
  <c r="F97" i="43"/>
  <c r="F93" i="28"/>
  <c r="F96" i="28"/>
  <c r="F95" i="28"/>
  <c r="F94" i="28"/>
  <c r="F53" i="28"/>
  <c r="F56" i="28"/>
  <c r="F55" i="28"/>
  <c r="F52" i="28"/>
  <c r="F57" i="28"/>
  <c r="F54" i="28"/>
  <c r="F51" i="28"/>
  <c r="H257" i="28"/>
  <c r="H215" i="28"/>
  <c r="R6" i="9"/>
  <c r="S9" i="22"/>
  <c r="C19" i="6" l="1"/>
  <c r="AV4" i="22" l="1"/>
  <c r="AK4" i="22"/>
  <c r="Z5" i="22"/>
  <c r="Z4" i="22"/>
  <c r="M16" i="22" l="1"/>
  <c r="CL16" i="22" s="1"/>
  <c r="M14" i="22"/>
  <c r="CL14" i="22" s="1"/>
  <c r="M10" i="22"/>
  <c r="CL10" i="22" s="1"/>
  <c r="M12" i="22"/>
  <c r="CL12" i="22" s="1"/>
  <c r="M242" i="22"/>
  <c r="CL242" i="22" s="1"/>
  <c r="M241" i="22"/>
  <c r="CL241" i="22" s="1"/>
  <c r="BI6" i="22"/>
  <c r="C24" i="24" a="1"/>
  <c r="C24" i="24" s="1"/>
  <c r="X10" i="22" l="1"/>
  <c r="CK10" i="22" s="1"/>
  <c r="CS14" i="22"/>
  <c r="CS16" i="22"/>
  <c r="CK16" i="22"/>
  <c r="CK241" i="22"/>
  <c r="CS241" i="22"/>
  <c r="CK242" i="22"/>
  <c r="CS242" i="22"/>
  <c r="CK14" i="22" l="1"/>
  <c r="CK12" i="22"/>
  <c r="H245" i="28"/>
  <c r="H249" i="24"/>
  <c r="H247" i="43" s="1"/>
  <c r="H244" i="28"/>
  <c r="H248" i="24"/>
  <c r="H246" i="43" s="1"/>
  <c r="P9" i="22"/>
  <c r="Q8" i="22"/>
  <c r="P8" i="22"/>
  <c r="AZ150" i="22"/>
  <c r="BE150" i="22" s="1"/>
  <c r="AY150" i="22"/>
  <c r="AW150" i="22"/>
  <c r="AV150" i="22"/>
  <c r="AZ149" i="22"/>
  <c r="BE149" i="22" s="1"/>
  <c r="AY149" i="22"/>
  <c r="AW149" i="22"/>
  <c r="AV149" i="22"/>
  <c r="AZ148" i="22"/>
  <c r="BE148" i="22" s="1"/>
  <c r="AY148" i="22"/>
  <c r="AW148" i="22"/>
  <c r="AV148" i="22"/>
  <c r="AZ147" i="22"/>
  <c r="BE147" i="22" s="1"/>
  <c r="AY147" i="22"/>
  <c r="AW147" i="22"/>
  <c r="AV147" i="22"/>
  <c r="AZ146" i="22"/>
  <c r="BE146" i="22" s="1"/>
  <c r="AY146" i="22"/>
  <c r="AW146" i="22"/>
  <c r="AV146" i="22"/>
  <c r="AZ145" i="22"/>
  <c r="BE145" i="22" s="1"/>
  <c r="AY145" i="22"/>
  <c r="AW145" i="22"/>
  <c r="AV145" i="22"/>
  <c r="AZ144" i="22"/>
  <c r="BE144" i="22" s="1"/>
  <c r="AY144" i="22"/>
  <c r="AW144" i="22"/>
  <c r="AV144" i="22"/>
  <c r="AZ143" i="22"/>
  <c r="BE143" i="22" s="1"/>
  <c r="AY143" i="22"/>
  <c r="AW143" i="22"/>
  <c r="AV143" i="22"/>
  <c r="AZ142" i="22"/>
  <c r="BE142" i="22" s="1"/>
  <c r="AY142" i="22"/>
  <c r="AW142" i="22"/>
  <c r="AV142" i="22"/>
  <c r="AZ141" i="22"/>
  <c r="BE141" i="22" s="1"/>
  <c r="AY141" i="22"/>
  <c r="AW141" i="22"/>
  <c r="AV141" i="22"/>
  <c r="AZ140" i="22"/>
  <c r="BE140" i="22" s="1"/>
  <c r="AY140" i="22"/>
  <c r="AW140" i="22"/>
  <c r="AV140" i="22"/>
  <c r="AZ139" i="22"/>
  <c r="BE139" i="22" s="1"/>
  <c r="AY139" i="22"/>
  <c r="AW139" i="22"/>
  <c r="AV139" i="22"/>
  <c r="AZ138" i="22"/>
  <c r="BE138" i="22" s="1"/>
  <c r="AY138" i="22"/>
  <c r="AW138" i="22"/>
  <c r="AV138" i="22"/>
  <c r="AZ137" i="22"/>
  <c r="BE137" i="22" s="1"/>
  <c r="AY137" i="22"/>
  <c r="AW137" i="22"/>
  <c r="AV137" i="22"/>
  <c r="AZ136" i="22"/>
  <c r="BE136" i="22" s="1"/>
  <c r="AY136" i="22"/>
  <c r="AW136" i="22"/>
  <c r="AV136" i="22"/>
  <c r="AZ135" i="22"/>
  <c r="BE135" i="22" s="1"/>
  <c r="AY135" i="22"/>
  <c r="AW135" i="22"/>
  <c r="AV135" i="22"/>
  <c r="AZ134" i="22"/>
  <c r="BE134" i="22" s="1"/>
  <c r="AY134" i="22"/>
  <c r="AW134" i="22"/>
  <c r="AV134" i="22"/>
  <c r="AZ133" i="22"/>
  <c r="BE133" i="22" s="1"/>
  <c r="AY133" i="22"/>
  <c r="AW133" i="22"/>
  <c r="AV133" i="22"/>
  <c r="AZ132" i="22"/>
  <c r="BE132" i="22" s="1"/>
  <c r="AY132" i="22"/>
  <c r="AW132" i="22"/>
  <c r="AV132" i="22"/>
  <c r="AZ131" i="22"/>
  <c r="BE131" i="22" s="1"/>
  <c r="AY131" i="22"/>
  <c r="AW131" i="22"/>
  <c r="AV131" i="22"/>
  <c r="AZ109" i="22"/>
  <c r="BE109" i="22" s="1"/>
  <c r="AY109" i="22"/>
  <c r="AW109" i="22"/>
  <c r="AV109" i="22"/>
  <c r="AZ108" i="22"/>
  <c r="BE108" i="22" s="1"/>
  <c r="AY108" i="22"/>
  <c r="AW108" i="22"/>
  <c r="AV108" i="22"/>
  <c r="AZ107" i="22"/>
  <c r="BE107" i="22" s="1"/>
  <c r="AY107" i="22"/>
  <c r="AW107" i="22"/>
  <c r="AV107" i="22"/>
  <c r="AZ106" i="22"/>
  <c r="BE106" i="22" s="1"/>
  <c r="AY106" i="22"/>
  <c r="AW106" i="22"/>
  <c r="AV106" i="22"/>
  <c r="AZ105" i="22"/>
  <c r="BE105" i="22" s="1"/>
  <c r="AY105" i="22"/>
  <c r="AW105" i="22"/>
  <c r="AV105" i="22"/>
  <c r="AZ104" i="22"/>
  <c r="BE104" i="22" s="1"/>
  <c r="AY104" i="22"/>
  <c r="AW104" i="22"/>
  <c r="AV104" i="22"/>
  <c r="AZ103" i="22"/>
  <c r="BE103" i="22" s="1"/>
  <c r="AY103" i="22"/>
  <c r="AW103" i="22"/>
  <c r="AV103" i="22"/>
  <c r="AZ102" i="22"/>
  <c r="BE102" i="22" s="1"/>
  <c r="AY102" i="22"/>
  <c r="AW102" i="22"/>
  <c r="AV102" i="22"/>
  <c r="AZ101" i="22"/>
  <c r="BE101" i="22" s="1"/>
  <c r="AY101" i="22"/>
  <c r="AW101" i="22"/>
  <c r="AV101" i="22"/>
  <c r="AZ100" i="22"/>
  <c r="BE100" i="22" s="1"/>
  <c r="AY100" i="22"/>
  <c r="AW100" i="22"/>
  <c r="AV100" i="22"/>
  <c r="AZ99" i="22"/>
  <c r="BE99" i="22" s="1"/>
  <c r="AY99" i="22"/>
  <c r="AW99" i="22"/>
  <c r="AV99" i="22"/>
  <c r="AZ98" i="22"/>
  <c r="BE98" i="22" s="1"/>
  <c r="AY98" i="22"/>
  <c r="AW98" i="22"/>
  <c r="AV98" i="22"/>
  <c r="AZ97" i="22"/>
  <c r="BE97" i="22" s="1"/>
  <c r="AY97" i="22"/>
  <c r="AW97" i="22"/>
  <c r="AV97" i="22"/>
  <c r="AZ96" i="22"/>
  <c r="BE96" i="22" s="1"/>
  <c r="AY96" i="22"/>
  <c r="AW96" i="22"/>
  <c r="AV96" i="22"/>
  <c r="AZ95" i="22"/>
  <c r="BE95" i="22" s="1"/>
  <c r="AY95" i="22"/>
  <c r="AW95" i="22"/>
  <c r="AV95" i="22"/>
  <c r="AZ94" i="22"/>
  <c r="BE94" i="22" s="1"/>
  <c r="AY94" i="22"/>
  <c r="AW94" i="22"/>
  <c r="AV94" i="22"/>
  <c r="AZ93" i="22"/>
  <c r="BE93" i="22" s="1"/>
  <c r="AY93" i="22"/>
  <c r="AW93" i="22"/>
  <c r="AV93" i="22"/>
  <c r="AZ92" i="22"/>
  <c r="BE92" i="22" s="1"/>
  <c r="AY92" i="22"/>
  <c r="AW92" i="22"/>
  <c r="AV92" i="22"/>
  <c r="AZ91" i="22"/>
  <c r="BE91" i="22" s="1"/>
  <c r="AY91" i="22"/>
  <c r="AW91" i="22"/>
  <c r="AV91" i="22"/>
  <c r="AZ90" i="22"/>
  <c r="BE90" i="22" s="1"/>
  <c r="AY90" i="22"/>
  <c r="AW90" i="22"/>
  <c r="AV90" i="22"/>
  <c r="AZ50" i="22"/>
  <c r="BE50" i="22" s="1"/>
  <c r="AY50" i="22"/>
  <c r="AW50" i="22"/>
  <c r="AV50" i="22"/>
  <c r="AZ49" i="22"/>
  <c r="BE49" i="22" s="1"/>
  <c r="AY49" i="22"/>
  <c r="AW49" i="22"/>
  <c r="AV49" i="22"/>
  <c r="AZ9" i="22"/>
  <c r="BE9" i="22" s="1"/>
  <c r="AY9" i="22"/>
  <c r="AW9" i="22"/>
  <c r="AV9" i="22"/>
  <c r="AZ8" i="22"/>
  <c r="BE8" i="22" s="1"/>
  <c r="AY8" i="22"/>
  <c r="AW8" i="22"/>
  <c r="AV8" i="22"/>
  <c r="AO150" i="22"/>
  <c r="AT150" i="22" s="1"/>
  <c r="AN150" i="22"/>
  <c r="AL150" i="22"/>
  <c r="AK150" i="22"/>
  <c r="AO149" i="22"/>
  <c r="AT149" i="22" s="1"/>
  <c r="AN149" i="22"/>
  <c r="AL149" i="22"/>
  <c r="AK149" i="22"/>
  <c r="AO148" i="22"/>
  <c r="AT148" i="22" s="1"/>
  <c r="AN148" i="22"/>
  <c r="AL148" i="22"/>
  <c r="AK148" i="22"/>
  <c r="AO147" i="22"/>
  <c r="AT147" i="22" s="1"/>
  <c r="AN147" i="22"/>
  <c r="AL147" i="22"/>
  <c r="AK147" i="22"/>
  <c r="AO146" i="22"/>
  <c r="AT146" i="22" s="1"/>
  <c r="AN146" i="22"/>
  <c r="AL146" i="22"/>
  <c r="AK146" i="22"/>
  <c r="AO145" i="22"/>
  <c r="AT145" i="22" s="1"/>
  <c r="AN145" i="22"/>
  <c r="AL145" i="22"/>
  <c r="AK145" i="22"/>
  <c r="AO144" i="22"/>
  <c r="AT144" i="22" s="1"/>
  <c r="AN144" i="22"/>
  <c r="AL144" i="22"/>
  <c r="AK144" i="22"/>
  <c r="AO143" i="22"/>
  <c r="AT143" i="22" s="1"/>
  <c r="AN143" i="22"/>
  <c r="AL143" i="22"/>
  <c r="AK143" i="22"/>
  <c r="AO142" i="22"/>
  <c r="AT142" i="22" s="1"/>
  <c r="AN142" i="22"/>
  <c r="AL142" i="22"/>
  <c r="AK142" i="22"/>
  <c r="AO141" i="22"/>
  <c r="AT141" i="22" s="1"/>
  <c r="AN141" i="22"/>
  <c r="AL141" i="22"/>
  <c r="AK141" i="22"/>
  <c r="AO140" i="22"/>
  <c r="AT140" i="22" s="1"/>
  <c r="AN140" i="22"/>
  <c r="AL140" i="22"/>
  <c r="AK140" i="22"/>
  <c r="AO139" i="22"/>
  <c r="AT139" i="22" s="1"/>
  <c r="AN139" i="22"/>
  <c r="AL139" i="22"/>
  <c r="AK139" i="22"/>
  <c r="AO138" i="22"/>
  <c r="AT138" i="22" s="1"/>
  <c r="AN138" i="22"/>
  <c r="AL138" i="22"/>
  <c r="AK138" i="22"/>
  <c r="AO137" i="22"/>
  <c r="AT137" i="22" s="1"/>
  <c r="AN137" i="22"/>
  <c r="AL137" i="22"/>
  <c r="AK137" i="22"/>
  <c r="AO136" i="22"/>
  <c r="AT136" i="22" s="1"/>
  <c r="AN136" i="22"/>
  <c r="AL136" i="22"/>
  <c r="AK136" i="22"/>
  <c r="AO135" i="22"/>
  <c r="AT135" i="22" s="1"/>
  <c r="AN135" i="22"/>
  <c r="AL135" i="22"/>
  <c r="AK135" i="22"/>
  <c r="AO134" i="22"/>
  <c r="AT134" i="22" s="1"/>
  <c r="AN134" i="22"/>
  <c r="AL134" i="22"/>
  <c r="AK134" i="22"/>
  <c r="AO133" i="22"/>
  <c r="AT133" i="22" s="1"/>
  <c r="AN133" i="22"/>
  <c r="AL133" i="22"/>
  <c r="AK133" i="22"/>
  <c r="AO132" i="22"/>
  <c r="AT132" i="22" s="1"/>
  <c r="AN132" i="22"/>
  <c r="AL132" i="22"/>
  <c r="AK132" i="22"/>
  <c r="AO131" i="22"/>
  <c r="AT131" i="22" s="1"/>
  <c r="AN131" i="22"/>
  <c r="AL131" i="22"/>
  <c r="AK131" i="22"/>
  <c r="AO109" i="22"/>
  <c r="AT109" i="22" s="1"/>
  <c r="AN109" i="22"/>
  <c r="AL109" i="22"/>
  <c r="AK109" i="22"/>
  <c r="AO108" i="22"/>
  <c r="AT108" i="22" s="1"/>
  <c r="AN108" i="22"/>
  <c r="AL108" i="22"/>
  <c r="AK108" i="22"/>
  <c r="AO107" i="22"/>
  <c r="AT107" i="22" s="1"/>
  <c r="AN107" i="22"/>
  <c r="AL107" i="22"/>
  <c r="AK107" i="22"/>
  <c r="AO106" i="22"/>
  <c r="AT106" i="22" s="1"/>
  <c r="AN106" i="22"/>
  <c r="AL106" i="22"/>
  <c r="AK106" i="22"/>
  <c r="AO105" i="22"/>
  <c r="AT105" i="22" s="1"/>
  <c r="AN105" i="22"/>
  <c r="AL105" i="22"/>
  <c r="AK105" i="22"/>
  <c r="AO104" i="22"/>
  <c r="AT104" i="22" s="1"/>
  <c r="AN104" i="22"/>
  <c r="AL104" i="22"/>
  <c r="AK104" i="22"/>
  <c r="AO103" i="22"/>
  <c r="AT103" i="22" s="1"/>
  <c r="AN103" i="22"/>
  <c r="AL103" i="22"/>
  <c r="AK103" i="22"/>
  <c r="AO102" i="22"/>
  <c r="AT102" i="22" s="1"/>
  <c r="AN102" i="22"/>
  <c r="AL102" i="22"/>
  <c r="AK102" i="22"/>
  <c r="AO101" i="22"/>
  <c r="AT101" i="22" s="1"/>
  <c r="AN101" i="22"/>
  <c r="AL101" i="22"/>
  <c r="AK101" i="22"/>
  <c r="AO100" i="22"/>
  <c r="AT100" i="22" s="1"/>
  <c r="AN100" i="22"/>
  <c r="AL100" i="22"/>
  <c r="AK100" i="22"/>
  <c r="AO99" i="22"/>
  <c r="AT99" i="22" s="1"/>
  <c r="AN99" i="22"/>
  <c r="AL99" i="22"/>
  <c r="AK99" i="22"/>
  <c r="AO98" i="22"/>
  <c r="AT98" i="22" s="1"/>
  <c r="AN98" i="22"/>
  <c r="AL98" i="22"/>
  <c r="AK98" i="22"/>
  <c r="AO97" i="22"/>
  <c r="AT97" i="22" s="1"/>
  <c r="AN97" i="22"/>
  <c r="AL97" i="22"/>
  <c r="AK97" i="22"/>
  <c r="AO96" i="22"/>
  <c r="AT96" i="22" s="1"/>
  <c r="AN96" i="22"/>
  <c r="AL96" i="22"/>
  <c r="AK96" i="22"/>
  <c r="AO95" i="22"/>
  <c r="AT95" i="22" s="1"/>
  <c r="AN95" i="22"/>
  <c r="AL95" i="22"/>
  <c r="AK95" i="22"/>
  <c r="AO94" i="22"/>
  <c r="AT94" i="22" s="1"/>
  <c r="AN94" i="22"/>
  <c r="AL94" i="22"/>
  <c r="AK94" i="22"/>
  <c r="AO93" i="22"/>
  <c r="AT93" i="22" s="1"/>
  <c r="AN93" i="22"/>
  <c r="AL93" i="22"/>
  <c r="AK93" i="22"/>
  <c r="AO92" i="22"/>
  <c r="AT92" i="22" s="1"/>
  <c r="AN92" i="22"/>
  <c r="AL92" i="22"/>
  <c r="AK92" i="22"/>
  <c r="AO91" i="22"/>
  <c r="AT91" i="22" s="1"/>
  <c r="AN91" i="22"/>
  <c r="AL91" i="22"/>
  <c r="AK91" i="22"/>
  <c r="AO90" i="22"/>
  <c r="AT90" i="22" s="1"/>
  <c r="AN90" i="22"/>
  <c r="AL90" i="22"/>
  <c r="AK90" i="22"/>
  <c r="AO50" i="22"/>
  <c r="AT50" i="22" s="1"/>
  <c r="AN50" i="22"/>
  <c r="AL50" i="22"/>
  <c r="AK50" i="22"/>
  <c r="AO49" i="22"/>
  <c r="AT49" i="22" s="1"/>
  <c r="AN49" i="22"/>
  <c r="AL49" i="22"/>
  <c r="AK49" i="22"/>
  <c r="AO9" i="22"/>
  <c r="AT9" i="22" s="1"/>
  <c r="AN9" i="22"/>
  <c r="AL9" i="22"/>
  <c r="AK9" i="22"/>
  <c r="AO8" i="22"/>
  <c r="AT8" i="22" s="1"/>
  <c r="AN8" i="22"/>
  <c r="AL8" i="22"/>
  <c r="AK8" i="22"/>
  <c r="AD150" i="22"/>
  <c r="AI150" i="22" s="1"/>
  <c r="AC150" i="22"/>
  <c r="AA150" i="22"/>
  <c r="Z150" i="22"/>
  <c r="AD149" i="22"/>
  <c r="AI149" i="22" s="1"/>
  <c r="AC149" i="22"/>
  <c r="AA149" i="22"/>
  <c r="Z149" i="22"/>
  <c r="AD148" i="22"/>
  <c r="AI148" i="22" s="1"/>
  <c r="AC148" i="22"/>
  <c r="AA148" i="22"/>
  <c r="Z148" i="22"/>
  <c r="AD147" i="22"/>
  <c r="AI147" i="22" s="1"/>
  <c r="AC147" i="22"/>
  <c r="AA147" i="22"/>
  <c r="Z147" i="22"/>
  <c r="AD146" i="22"/>
  <c r="AI146" i="22" s="1"/>
  <c r="AC146" i="22"/>
  <c r="AA146" i="22"/>
  <c r="Z146" i="22"/>
  <c r="AD145" i="22"/>
  <c r="AI145" i="22" s="1"/>
  <c r="AC145" i="22"/>
  <c r="AA145" i="22"/>
  <c r="Z145" i="22"/>
  <c r="AD144" i="22"/>
  <c r="AI144" i="22" s="1"/>
  <c r="AC144" i="22"/>
  <c r="AA144" i="22"/>
  <c r="Z144" i="22"/>
  <c r="AD143" i="22"/>
  <c r="AI143" i="22" s="1"/>
  <c r="AC143" i="22"/>
  <c r="AA143" i="22"/>
  <c r="Z143" i="22"/>
  <c r="AD142" i="22"/>
  <c r="AI142" i="22" s="1"/>
  <c r="AC142" i="22"/>
  <c r="AA142" i="22"/>
  <c r="Z142" i="22"/>
  <c r="AD141" i="22"/>
  <c r="AI141" i="22" s="1"/>
  <c r="AC141" i="22"/>
  <c r="AA141" i="22"/>
  <c r="Z141" i="22"/>
  <c r="AD140" i="22"/>
  <c r="AI140" i="22" s="1"/>
  <c r="AC140" i="22"/>
  <c r="AA140" i="22"/>
  <c r="Z140" i="22"/>
  <c r="AD139" i="22"/>
  <c r="AI139" i="22" s="1"/>
  <c r="AC139" i="22"/>
  <c r="AA139" i="22"/>
  <c r="Z139" i="22"/>
  <c r="AD138" i="22"/>
  <c r="AI138" i="22" s="1"/>
  <c r="AC138" i="22"/>
  <c r="AA138" i="22"/>
  <c r="Z138" i="22"/>
  <c r="AD137" i="22"/>
  <c r="AI137" i="22" s="1"/>
  <c r="AC137" i="22"/>
  <c r="AA137" i="22"/>
  <c r="Z137" i="22"/>
  <c r="AD136" i="22"/>
  <c r="AI136" i="22" s="1"/>
  <c r="AC136" i="22"/>
  <c r="AA136" i="22"/>
  <c r="Z136" i="22"/>
  <c r="AD135" i="22"/>
  <c r="AI135" i="22" s="1"/>
  <c r="AC135" i="22"/>
  <c r="AA135" i="22"/>
  <c r="Z135" i="22"/>
  <c r="AD134" i="22"/>
  <c r="AI134" i="22" s="1"/>
  <c r="AC134" i="22"/>
  <c r="AA134" i="22"/>
  <c r="Z134" i="22"/>
  <c r="AD133" i="22"/>
  <c r="AI133" i="22" s="1"/>
  <c r="AC133" i="22"/>
  <c r="AA133" i="22"/>
  <c r="Z133" i="22"/>
  <c r="AD132" i="22"/>
  <c r="AI132" i="22" s="1"/>
  <c r="AC132" i="22"/>
  <c r="AA132" i="22"/>
  <c r="Z132" i="22"/>
  <c r="AD131" i="22"/>
  <c r="AI131" i="22" s="1"/>
  <c r="AC131" i="22"/>
  <c r="AA131" i="22"/>
  <c r="Z131" i="22"/>
  <c r="AD109" i="22"/>
  <c r="AI109" i="22" s="1"/>
  <c r="AC109" i="22"/>
  <c r="AA109" i="22"/>
  <c r="Z109" i="22"/>
  <c r="AD108" i="22"/>
  <c r="AI108" i="22" s="1"/>
  <c r="AC108" i="22"/>
  <c r="AA108" i="22"/>
  <c r="Z108" i="22"/>
  <c r="AD107" i="22"/>
  <c r="AI107" i="22" s="1"/>
  <c r="AC107" i="22"/>
  <c r="AA107" i="22"/>
  <c r="Z107" i="22"/>
  <c r="AD106" i="22"/>
  <c r="AI106" i="22" s="1"/>
  <c r="AC106" i="22"/>
  <c r="AA106" i="22"/>
  <c r="Z106" i="22"/>
  <c r="AD105" i="22"/>
  <c r="AI105" i="22" s="1"/>
  <c r="AC105" i="22"/>
  <c r="AA105" i="22"/>
  <c r="Z105" i="22"/>
  <c r="AD104" i="22"/>
  <c r="AI104" i="22" s="1"/>
  <c r="AC104" i="22"/>
  <c r="AA104" i="22"/>
  <c r="Z104" i="22"/>
  <c r="AD103" i="22"/>
  <c r="AI103" i="22" s="1"/>
  <c r="AC103" i="22"/>
  <c r="AA103" i="22"/>
  <c r="Z103" i="22"/>
  <c r="AD102" i="22"/>
  <c r="AI102" i="22" s="1"/>
  <c r="AC102" i="22"/>
  <c r="AA102" i="22"/>
  <c r="Z102" i="22"/>
  <c r="AD101" i="22"/>
  <c r="AI101" i="22" s="1"/>
  <c r="AC101" i="22"/>
  <c r="AA101" i="22"/>
  <c r="Z101" i="22"/>
  <c r="AD100" i="22"/>
  <c r="AI100" i="22" s="1"/>
  <c r="AC100" i="22"/>
  <c r="AA100" i="22"/>
  <c r="Z100" i="22"/>
  <c r="AD99" i="22"/>
  <c r="AI99" i="22" s="1"/>
  <c r="AC99" i="22"/>
  <c r="AA99" i="22"/>
  <c r="Z99" i="22"/>
  <c r="AD98" i="22"/>
  <c r="AI98" i="22" s="1"/>
  <c r="AC98" i="22"/>
  <c r="AA98" i="22"/>
  <c r="Z98" i="22"/>
  <c r="AD97" i="22"/>
  <c r="AI97" i="22" s="1"/>
  <c r="AC97" i="22"/>
  <c r="AA97" i="22"/>
  <c r="Z97" i="22"/>
  <c r="AD96" i="22"/>
  <c r="AI96" i="22" s="1"/>
  <c r="AC96" i="22"/>
  <c r="AA96" i="22"/>
  <c r="Z96" i="22"/>
  <c r="AD95" i="22"/>
  <c r="AI95" i="22" s="1"/>
  <c r="AC95" i="22"/>
  <c r="AA95" i="22"/>
  <c r="Z95" i="22"/>
  <c r="AD94" i="22"/>
  <c r="AI94" i="22" s="1"/>
  <c r="AC94" i="22"/>
  <c r="AA94" i="22"/>
  <c r="Z94" i="22"/>
  <c r="AD93" i="22"/>
  <c r="AI93" i="22" s="1"/>
  <c r="AC93" i="22"/>
  <c r="AA93" i="22"/>
  <c r="Z93" i="22"/>
  <c r="AD92" i="22"/>
  <c r="AI92" i="22" s="1"/>
  <c r="AC92" i="22"/>
  <c r="AA92" i="22"/>
  <c r="Z92" i="22"/>
  <c r="AD91" i="22"/>
  <c r="AI91" i="22" s="1"/>
  <c r="AC91" i="22"/>
  <c r="AA91" i="22"/>
  <c r="Z91" i="22"/>
  <c r="AD90" i="22"/>
  <c r="AI90" i="22" s="1"/>
  <c r="AC90" i="22"/>
  <c r="AA90" i="22"/>
  <c r="Z90" i="22"/>
  <c r="AD50" i="22"/>
  <c r="AI50" i="22" s="1"/>
  <c r="AC50" i="22"/>
  <c r="AA50" i="22"/>
  <c r="Z50" i="22"/>
  <c r="AD49" i="22"/>
  <c r="AI49" i="22" s="1"/>
  <c r="AC49" i="22"/>
  <c r="AA49" i="22"/>
  <c r="Z49" i="22"/>
  <c r="AD9" i="22"/>
  <c r="AI9" i="22" s="1"/>
  <c r="AC9" i="22"/>
  <c r="AA9" i="22"/>
  <c r="Z9" i="22"/>
  <c r="AD8" i="22"/>
  <c r="AI8" i="22" s="1"/>
  <c r="AC8" i="22"/>
  <c r="AA8" i="22"/>
  <c r="Z8" i="22"/>
  <c r="S150" i="22"/>
  <c r="X150" i="22" s="1"/>
  <c r="R150" i="22"/>
  <c r="P150" i="22"/>
  <c r="O150" i="22"/>
  <c r="S149" i="22"/>
  <c r="X149" i="22" s="1"/>
  <c r="R149" i="22"/>
  <c r="P149" i="22"/>
  <c r="O149" i="22"/>
  <c r="S148" i="22"/>
  <c r="X148" i="22" s="1"/>
  <c r="R148" i="22"/>
  <c r="P148" i="22"/>
  <c r="O148" i="22"/>
  <c r="S147" i="22"/>
  <c r="X147" i="22" s="1"/>
  <c r="R147" i="22"/>
  <c r="P147" i="22"/>
  <c r="O147" i="22"/>
  <c r="S146" i="22"/>
  <c r="X146" i="22" s="1"/>
  <c r="R146" i="22"/>
  <c r="P146" i="22"/>
  <c r="O146" i="22"/>
  <c r="S145" i="22"/>
  <c r="X145" i="22" s="1"/>
  <c r="R145" i="22"/>
  <c r="P145" i="22"/>
  <c r="O145" i="22"/>
  <c r="S144" i="22"/>
  <c r="X144" i="22" s="1"/>
  <c r="R144" i="22"/>
  <c r="P144" i="22"/>
  <c r="O144" i="22"/>
  <c r="S143" i="22"/>
  <c r="X143" i="22" s="1"/>
  <c r="R143" i="22"/>
  <c r="P143" i="22"/>
  <c r="O143" i="22"/>
  <c r="S142" i="22"/>
  <c r="X142" i="22" s="1"/>
  <c r="R142" i="22"/>
  <c r="P142" i="22"/>
  <c r="O142" i="22"/>
  <c r="S141" i="22"/>
  <c r="X141" i="22" s="1"/>
  <c r="R141" i="22"/>
  <c r="P141" i="22"/>
  <c r="O141" i="22"/>
  <c r="S140" i="22"/>
  <c r="X140" i="22" s="1"/>
  <c r="R140" i="22"/>
  <c r="P140" i="22"/>
  <c r="O140" i="22"/>
  <c r="S139" i="22"/>
  <c r="X139" i="22" s="1"/>
  <c r="R139" i="22"/>
  <c r="P139" i="22"/>
  <c r="O139" i="22"/>
  <c r="S138" i="22"/>
  <c r="X138" i="22" s="1"/>
  <c r="R138" i="22"/>
  <c r="P138" i="22"/>
  <c r="O138" i="22"/>
  <c r="S137" i="22"/>
  <c r="X137" i="22" s="1"/>
  <c r="R137" i="22"/>
  <c r="P137" i="22"/>
  <c r="O137" i="22"/>
  <c r="S136" i="22"/>
  <c r="X136" i="22" s="1"/>
  <c r="R136" i="22"/>
  <c r="P136" i="22"/>
  <c r="O136" i="22"/>
  <c r="S135" i="22"/>
  <c r="X135" i="22" s="1"/>
  <c r="R135" i="22"/>
  <c r="P135" i="22"/>
  <c r="O135" i="22"/>
  <c r="S134" i="22"/>
  <c r="X134" i="22" s="1"/>
  <c r="R134" i="22"/>
  <c r="P134" i="22"/>
  <c r="O134" i="22"/>
  <c r="S133" i="22"/>
  <c r="X133" i="22" s="1"/>
  <c r="R133" i="22"/>
  <c r="P133" i="22"/>
  <c r="O133" i="22"/>
  <c r="S132" i="22"/>
  <c r="X132" i="22" s="1"/>
  <c r="R132" i="22"/>
  <c r="P132" i="22"/>
  <c r="O132" i="22"/>
  <c r="S131" i="22"/>
  <c r="X131" i="22" s="1"/>
  <c r="R131" i="22"/>
  <c r="P131" i="22"/>
  <c r="O131" i="22"/>
  <c r="S109" i="22"/>
  <c r="X109" i="22" s="1"/>
  <c r="R109" i="22"/>
  <c r="P109" i="22"/>
  <c r="O109" i="22"/>
  <c r="S108" i="22"/>
  <c r="X108" i="22" s="1"/>
  <c r="R108" i="22"/>
  <c r="P108" i="22"/>
  <c r="O108" i="22"/>
  <c r="S107" i="22"/>
  <c r="X107" i="22" s="1"/>
  <c r="R107" i="22"/>
  <c r="P107" i="22"/>
  <c r="O107" i="22"/>
  <c r="S106" i="22"/>
  <c r="X106" i="22" s="1"/>
  <c r="R106" i="22"/>
  <c r="P106" i="22"/>
  <c r="O106" i="22"/>
  <c r="S105" i="22"/>
  <c r="X105" i="22" s="1"/>
  <c r="R105" i="22"/>
  <c r="P105" i="22"/>
  <c r="O105" i="22"/>
  <c r="S104" i="22"/>
  <c r="X104" i="22" s="1"/>
  <c r="R104" i="22"/>
  <c r="P104" i="22"/>
  <c r="O104" i="22"/>
  <c r="S103" i="22"/>
  <c r="X103" i="22" s="1"/>
  <c r="R103" i="22"/>
  <c r="P103" i="22"/>
  <c r="O103" i="22"/>
  <c r="S102" i="22"/>
  <c r="X102" i="22" s="1"/>
  <c r="R102" i="22"/>
  <c r="P102" i="22"/>
  <c r="O102" i="22"/>
  <c r="S101" i="22"/>
  <c r="X101" i="22" s="1"/>
  <c r="R101" i="22"/>
  <c r="P101" i="22"/>
  <c r="O101" i="22"/>
  <c r="S100" i="22"/>
  <c r="X100" i="22" s="1"/>
  <c r="R100" i="22"/>
  <c r="P100" i="22"/>
  <c r="O100" i="22"/>
  <c r="S99" i="22"/>
  <c r="X99" i="22" s="1"/>
  <c r="R99" i="22"/>
  <c r="P99" i="22"/>
  <c r="O99" i="22"/>
  <c r="S98" i="22"/>
  <c r="X98" i="22" s="1"/>
  <c r="R98" i="22"/>
  <c r="P98" i="22"/>
  <c r="O98" i="22"/>
  <c r="S97" i="22"/>
  <c r="X97" i="22" s="1"/>
  <c r="R97" i="22"/>
  <c r="P97" i="22"/>
  <c r="O97" i="22"/>
  <c r="S96" i="22"/>
  <c r="X96" i="22" s="1"/>
  <c r="R96" i="22"/>
  <c r="P96" i="22"/>
  <c r="O96" i="22"/>
  <c r="S95" i="22"/>
  <c r="X95" i="22" s="1"/>
  <c r="R95" i="22"/>
  <c r="P95" i="22"/>
  <c r="O95" i="22"/>
  <c r="S94" i="22"/>
  <c r="X94" i="22" s="1"/>
  <c r="R94" i="22"/>
  <c r="P94" i="22"/>
  <c r="O94" i="22"/>
  <c r="S93" i="22"/>
  <c r="X93" i="22" s="1"/>
  <c r="R93" i="22"/>
  <c r="P93" i="22"/>
  <c r="O93" i="22"/>
  <c r="S92" i="22"/>
  <c r="X92" i="22" s="1"/>
  <c r="R92" i="22"/>
  <c r="P92" i="22"/>
  <c r="O92" i="22"/>
  <c r="S91" i="22"/>
  <c r="X91" i="22" s="1"/>
  <c r="R91" i="22"/>
  <c r="P91" i="22"/>
  <c r="O91" i="22"/>
  <c r="S90" i="22"/>
  <c r="X90" i="22" s="1"/>
  <c r="R90" i="22"/>
  <c r="P90" i="22"/>
  <c r="O90" i="22"/>
  <c r="S50" i="22"/>
  <c r="R50" i="22"/>
  <c r="P50" i="22"/>
  <c r="O50" i="22"/>
  <c r="S49" i="22"/>
  <c r="R49" i="22"/>
  <c r="P49" i="22"/>
  <c r="O49" i="22"/>
  <c r="O9" i="22"/>
  <c r="R8" i="22"/>
  <c r="S8" i="22"/>
  <c r="O8" i="22"/>
  <c r="T8" i="22" l="1"/>
  <c r="U8" i="22" s="1"/>
  <c r="V8" i="22" s="1"/>
  <c r="H246" i="28"/>
  <c r="H247" i="28"/>
  <c r="M8" i="22"/>
  <c r="P43" i="16"/>
  <c r="P42" i="16"/>
  <c r="P41" i="16"/>
  <c r="P40" i="16"/>
  <c r="P39" i="16"/>
  <c r="P36" i="16"/>
  <c r="P35" i="16"/>
  <c r="P34" i="16"/>
  <c r="P33" i="16"/>
  <c r="P32" i="16"/>
  <c r="P8" i="16"/>
  <c r="P7" i="16"/>
  <c r="P6" i="16"/>
  <c r="P5" i="16"/>
  <c r="P4" i="16"/>
  <c r="P15" i="16"/>
  <c r="P14" i="16"/>
  <c r="P13" i="16"/>
  <c r="P12" i="16"/>
  <c r="P11" i="16"/>
  <c r="P29" i="16"/>
  <c r="P28" i="16"/>
  <c r="P27" i="16"/>
  <c r="P26" i="16"/>
  <c r="P25" i="16"/>
  <c r="P21" i="16"/>
  <c r="X8" i="22" l="1"/>
  <c r="AX150" i="22"/>
  <c r="BA150" i="22" s="1"/>
  <c r="BB150" i="22" s="1"/>
  <c r="AX149" i="22"/>
  <c r="BA149" i="22" s="1"/>
  <c r="BB149" i="22" s="1"/>
  <c r="AX148" i="22"/>
  <c r="BA148" i="22" s="1"/>
  <c r="BB148" i="22" s="1"/>
  <c r="AX147" i="22"/>
  <c r="BA147" i="22" s="1"/>
  <c r="BB147" i="22" s="1"/>
  <c r="AX146" i="22"/>
  <c r="BA146" i="22" s="1"/>
  <c r="BB146" i="22" s="1"/>
  <c r="AX145" i="22"/>
  <c r="BA145" i="22" s="1"/>
  <c r="BB145" i="22" s="1"/>
  <c r="AX144" i="22"/>
  <c r="BA144" i="22" s="1"/>
  <c r="BB144" i="22" s="1"/>
  <c r="AX143" i="22"/>
  <c r="BA143" i="22" s="1"/>
  <c r="BB143" i="22" s="1"/>
  <c r="AX142" i="22"/>
  <c r="BA142" i="22" s="1"/>
  <c r="BB142" i="22" s="1"/>
  <c r="AX141" i="22"/>
  <c r="BA141" i="22" s="1"/>
  <c r="BB141" i="22" s="1"/>
  <c r="AX140" i="22"/>
  <c r="BA140" i="22" s="1"/>
  <c r="BB140" i="22" s="1"/>
  <c r="AX139" i="22"/>
  <c r="BA139" i="22" s="1"/>
  <c r="BB139" i="22" s="1"/>
  <c r="AX138" i="22"/>
  <c r="BA138" i="22" s="1"/>
  <c r="BB138" i="22" s="1"/>
  <c r="AX137" i="22"/>
  <c r="BA137" i="22" s="1"/>
  <c r="BB137" i="22" s="1"/>
  <c r="AX136" i="22"/>
  <c r="BA136" i="22" s="1"/>
  <c r="BB136" i="22" s="1"/>
  <c r="AX135" i="22"/>
  <c r="BA135" i="22" s="1"/>
  <c r="BB135" i="22" s="1"/>
  <c r="AX134" i="22"/>
  <c r="BA134" i="22" s="1"/>
  <c r="BB134" i="22" s="1"/>
  <c r="AX133" i="22"/>
  <c r="BA133" i="22" s="1"/>
  <c r="BB133" i="22" s="1"/>
  <c r="AX132" i="22"/>
  <c r="BA132" i="22" s="1"/>
  <c r="BB132" i="22" s="1"/>
  <c r="AX131" i="22"/>
  <c r="BA131" i="22" s="1"/>
  <c r="BB131" i="22" s="1"/>
  <c r="AX109" i="22"/>
  <c r="BA109" i="22" s="1"/>
  <c r="BB109" i="22" s="1"/>
  <c r="AX108" i="22"/>
  <c r="BA108" i="22" s="1"/>
  <c r="BB108" i="22" s="1"/>
  <c r="AX107" i="22"/>
  <c r="BA107" i="22" s="1"/>
  <c r="BB107" i="22" s="1"/>
  <c r="AX106" i="22"/>
  <c r="BA106" i="22" s="1"/>
  <c r="BB106" i="22" s="1"/>
  <c r="AX105" i="22"/>
  <c r="BA105" i="22" s="1"/>
  <c r="BB105" i="22" s="1"/>
  <c r="AX104" i="22"/>
  <c r="BA104" i="22" s="1"/>
  <c r="BB104" i="22" s="1"/>
  <c r="AX103" i="22"/>
  <c r="BA103" i="22" s="1"/>
  <c r="BB103" i="22" s="1"/>
  <c r="AX102" i="22"/>
  <c r="BA102" i="22" s="1"/>
  <c r="BB102" i="22" s="1"/>
  <c r="AX101" i="22"/>
  <c r="BA101" i="22" s="1"/>
  <c r="BB101" i="22" s="1"/>
  <c r="AX100" i="22"/>
  <c r="BA100" i="22" s="1"/>
  <c r="BB100" i="22" s="1"/>
  <c r="AX99" i="22"/>
  <c r="BA99" i="22" s="1"/>
  <c r="BB99" i="22" s="1"/>
  <c r="AX98" i="22"/>
  <c r="BA98" i="22" s="1"/>
  <c r="BB98" i="22" s="1"/>
  <c r="AX97" i="22"/>
  <c r="BA97" i="22" s="1"/>
  <c r="BB97" i="22" s="1"/>
  <c r="AX96" i="22"/>
  <c r="BA96" i="22" s="1"/>
  <c r="BB96" i="22" s="1"/>
  <c r="AX95" i="22"/>
  <c r="BA95" i="22" s="1"/>
  <c r="BB95" i="22" s="1"/>
  <c r="AX94" i="22"/>
  <c r="BA94" i="22" s="1"/>
  <c r="BB94" i="22" s="1"/>
  <c r="AX93" i="22"/>
  <c r="BA93" i="22" s="1"/>
  <c r="BB93" i="22" s="1"/>
  <c r="AX92" i="22"/>
  <c r="BA92" i="22" s="1"/>
  <c r="BB92" i="22" s="1"/>
  <c r="AX91" i="22"/>
  <c r="BA91" i="22" s="1"/>
  <c r="BB91" i="22" s="1"/>
  <c r="AX90" i="22"/>
  <c r="BA90" i="22" s="1"/>
  <c r="BB90" i="22" s="1"/>
  <c r="AX50" i="22"/>
  <c r="BA50" i="22" s="1"/>
  <c r="BB50" i="22" s="1"/>
  <c r="AX49" i="22"/>
  <c r="BA49" i="22" s="1"/>
  <c r="BB49" i="22" s="1"/>
  <c r="AX9" i="22"/>
  <c r="BA9" i="22" s="1"/>
  <c r="BB9" i="22" s="1"/>
  <c r="AX8" i="22"/>
  <c r="BA8" i="22" s="1"/>
  <c r="BB8" i="22" s="1"/>
  <c r="AM150" i="22"/>
  <c r="AP150" i="22" s="1"/>
  <c r="AQ150" i="22" s="1"/>
  <c r="AM149" i="22"/>
  <c r="AP149" i="22" s="1"/>
  <c r="AQ149" i="22" s="1"/>
  <c r="AM148" i="22"/>
  <c r="AP148" i="22" s="1"/>
  <c r="AQ148" i="22" s="1"/>
  <c r="AM147" i="22"/>
  <c r="AP147" i="22" s="1"/>
  <c r="AQ147" i="22" s="1"/>
  <c r="AM146" i="22"/>
  <c r="AP146" i="22" s="1"/>
  <c r="AQ146" i="22" s="1"/>
  <c r="AM145" i="22"/>
  <c r="AP145" i="22" s="1"/>
  <c r="AQ145" i="22" s="1"/>
  <c r="AM144" i="22"/>
  <c r="AP144" i="22" s="1"/>
  <c r="AQ144" i="22" s="1"/>
  <c r="AM143" i="22"/>
  <c r="AP143" i="22" s="1"/>
  <c r="AQ143" i="22" s="1"/>
  <c r="AM142" i="22"/>
  <c r="AP142" i="22" s="1"/>
  <c r="AQ142" i="22" s="1"/>
  <c r="AM141" i="22"/>
  <c r="AP141" i="22" s="1"/>
  <c r="AQ141" i="22" s="1"/>
  <c r="AM140" i="22"/>
  <c r="AP140" i="22" s="1"/>
  <c r="AQ140" i="22" s="1"/>
  <c r="AM139" i="22"/>
  <c r="AP139" i="22" s="1"/>
  <c r="AQ139" i="22" s="1"/>
  <c r="AM138" i="22"/>
  <c r="AP138" i="22" s="1"/>
  <c r="AQ138" i="22" s="1"/>
  <c r="AM137" i="22"/>
  <c r="AP137" i="22" s="1"/>
  <c r="AQ137" i="22" s="1"/>
  <c r="AM136" i="22"/>
  <c r="AP136" i="22" s="1"/>
  <c r="AQ136" i="22" s="1"/>
  <c r="AM135" i="22"/>
  <c r="AP135" i="22" s="1"/>
  <c r="AQ135" i="22" s="1"/>
  <c r="AM134" i="22"/>
  <c r="AP134" i="22" s="1"/>
  <c r="AQ134" i="22" s="1"/>
  <c r="AM133" i="22"/>
  <c r="AP133" i="22" s="1"/>
  <c r="AQ133" i="22" s="1"/>
  <c r="AM132" i="22"/>
  <c r="AP132" i="22" s="1"/>
  <c r="AQ132" i="22" s="1"/>
  <c r="AM131" i="22"/>
  <c r="AP131" i="22" s="1"/>
  <c r="AQ131" i="22" s="1"/>
  <c r="AM109" i="22"/>
  <c r="AP109" i="22" s="1"/>
  <c r="AQ109" i="22" s="1"/>
  <c r="AM108" i="22"/>
  <c r="AP108" i="22" s="1"/>
  <c r="AQ108" i="22" s="1"/>
  <c r="AM107" i="22"/>
  <c r="AP107" i="22" s="1"/>
  <c r="AQ107" i="22" s="1"/>
  <c r="AM106" i="22"/>
  <c r="AP106" i="22" s="1"/>
  <c r="AQ106" i="22" s="1"/>
  <c r="AM105" i="22"/>
  <c r="AP105" i="22" s="1"/>
  <c r="AQ105" i="22" s="1"/>
  <c r="AM104" i="22"/>
  <c r="AP104" i="22" s="1"/>
  <c r="AQ104" i="22" s="1"/>
  <c r="AM103" i="22"/>
  <c r="AP103" i="22" s="1"/>
  <c r="AQ103" i="22" s="1"/>
  <c r="AM102" i="22"/>
  <c r="AP102" i="22" s="1"/>
  <c r="AQ102" i="22" s="1"/>
  <c r="AM101" i="22"/>
  <c r="AP101" i="22" s="1"/>
  <c r="AQ101" i="22" s="1"/>
  <c r="AM100" i="22"/>
  <c r="AP100" i="22" s="1"/>
  <c r="AQ100" i="22" s="1"/>
  <c r="AM99" i="22"/>
  <c r="AP99" i="22" s="1"/>
  <c r="AQ99" i="22" s="1"/>
  <c r="AM98" i="22"/>
  <c r="AP98" i="22" s="1"/>
  <c r="AQ98" i="22" s="1"/>
  <c r="AM97" i="22"/>
  <c r="AP97" i="22" s="1"/>
  <c r="AQ97" i="22" s="1"/>
  <c r="AM96" i="22"/>
  <c r="AP96" i="22" s="1"/>
  <c r="AQ96" i="22" s="1"/>
  <c r="AM95" i="22"/>
  <c r="AP95" i="22" s="1"/>
  <c r="AQ95" i="22" s="1"/>
  <c r="AM94" i="22"/>
  <c r="AP94" i="22" s="1"/>
  <c r="AQ94" i="22" s="1"/>
  <c r="AM93" i="22"/>
  <c r="AP93" i="22" s="1"/>
  <c r="AQ93" i="22" s="1"/>
  <c r="AM92" i="22"/>
  <c r="AP92" i="22" s="1"/>
  <c r="AQ92" i="22" s="1"/>
  <c r="AM91" i="22"/>
  <c r="AP91" i="22" s="1"/>
  <c r="AQ91" i="22" s="1"/>
  <c r="AM90" i="22"/>
  <c r="AP90" i="22" s="1"/>
  <c r="AQ90" i="22" s="1"/>
  <c r="AM50" i="22"/>
  <c r="AP50" i="22" s="1"/>
  <c r="AQ50" i="22" s="1"/>
  <c r="AM49" i="22"/>
  <c r="AP49" i="22" s="1"/>
  <c r="AQ49" i="22" s="1"/>
  <c r="AM9" i="22"/>
  <c r="AP9" i="22" s="1"/>
  <c r="AQ9" i="22" s="1"/>
  <c r="AM8" i="22"/>
  <c r="AP8" i="22" s="1"/>
  <c r="AQ8" i="22" s="1"/>
  <c r="AB150" i="22"/>
  <c r="AE150" i="22" s="1"/>
  <c r="AF150" i="22" s="1"/>
  <c r="AB149" i="22"/>
  <c r="AE149" i="22" s="1"/>
  <c r="AF149" i="22" s="1"/>
  <c r="AB148" i="22"/>
  <c r="AE148" i="22" s="1"/>
  <c r="AF148" i="22" s="1"/>
  <c r="AB147" i="22"/>
  <c r="AE147" i="22" s="1"/>
  <c r="AF147" i="22" s="1"/>
  <c r="AB146" i="22"/>
  <c r="AE146" i="22" s="1"/>
  <c r="AF146" i="22" s="1"/>
  <c r="AB145" i="22"/>
  <c r="AE145" i="22" s="1"/>
  <c r="AF145" i="22" s="1"/>
  <c r="AB144" i="22"/>
  <c r="AE144" i="22" s="1"/>
  <c r="AF144" i="22" s="1"/>
  <c r="AB143" i="22"/>
  <c r="AE143" i="22" s="1"/>
  <c r="AF143" i="22" s="1"/>
  <c r="AB142" i="22"/>
  <c r="AE142" i="22" s="1"/>
  <c r="AF142" i="22" s="1"/>
  <c r="AB141" i="22"/>
  <c r="AE141" i="22" s="1"/>
  <c r="AF141" i="22" s="1"/>
  <c r="AB140" i="22"/>
  <c r="AE140" i="22" s="1"/>
  <c r="AF140" i="22" s="1"/>
  <c r="AB139" i="22"/>
  <c r="AE139" i="22" s="1"/>
  <c r="AF139" i="22" s="1"/>
  <c r="AB138" i="22"/>
  <c r="AE138" i="22" s="1"/>
  <c r="AF138" i="22" s="1"/>
  <c r="AB137" i="22"/>
  <c r="AE137" i="22" s="1"/>
  <c r="AF137" i="22" s="1"/>
  <c r="AB136" i="22"/>
  <c r="AE136" i="22" s="1"/>
  <c r="AF136" i="22" s="1"/>
  <c r="AB135" i="22"/>
  <c r="AE135" i="22" s="1"/>
  <c r="AF135" i="22" s="1"/>
  <c r="AB134" i="22"/>
  <c r="AE134" i="22" s="1"/>
  <c r="AF134" i="22" s="1"/>
  <c r="AB133" i="22"/>
  <c r="AE133" i="22" s="1"/>
  <c r="AF133" i="22" s="1"/>
  <c r="AB132" i="22"/>
  <c r="AE132" i="22" s="1"/>
  <c r="AF132" i="22" s="1"/>
  <c r="AB131" i="22"/>
  <c r="AE131" i="22" s="1"/>
  <c r="AF131" i="22" s="1"/>
  <c r="AB109" i="22"/>
  <c r="AE109" i="22" s="1"/>
  <c r="AF109" i="22" s="1"/>
  <c r="AB108" i="22"/>
  <c r="AE108" i="22" s="1"/>
  <c r="AF108" i="22" s="1"/>
  <c r="AB107" i="22"/>
  <c r="AE107" i="22" s="1"/>
  <c r="AF107" i="22" s="1"/>
  <c r="AB106" i="22"/>
  <c r="AE106" i="22" s="1"/>
  <c r="AF106" i="22" s="1"/>
  <c r="AB105" i="22"/>
  <c r="AE105" i="22" s="1"/>
  <c r="AF105" i="22" s="1"/>
  <c r="AB104" i="22"/>
  <c r="AE104" i="22" s="1"/>
  <c r="AF104" i="22" s="1"/>
  <c r="AB103" i="22"/>
  <c r="AE103" i="22" s="1"/>
  <c r="AF103" i="22" s="1"/>
  <c r="AB102" i="22"/>
  <c r="AE102" i="22" s="1"/>
  <c r="AF102" i="22" s="1"/>
  <c r="AB101" i="22"/>
  <c r="AE101" i="22" s="1"/>
  <c r="AF101" i="22" s="1"/>
  <c r="AB100" i="22"/>
  <c r="AE100" i="22" s="1"/>
  <c r="AF100" i="22" s="1"/>
  <c r="AB99" i="22"/>
  <c r="AE99" i="22" s="1"/>
  <c r="AF99" i="22" s="1"/>
  <c r="AB98" i="22"/>
  <c r="AE98" i="22" s="1"/>
  <c r="AF98" i="22" s="1"/>
  <c r="AB97" i="22"/>
  <c r="AE97" i="22" s="1"/>
  <c r="AF97" i="22" s="1"/>
  <c r="AB96" i="22"/>
  <c r="AE96" i="22" s="1"/>
  <c r="AF96" i="22" s="1"/>
  <c r="AB95" i="22"/>
  <c r="AE95" i="22" s="1"/>
  <c r="AF95" i="22" s="1"/>
  <c r="AB94" i="22"/>
  <c r="AE94" i="22" s="1"/>
  <c r="AF94" i="22" s="1"/>
  <c r="AB93" i="22"/>
  <c r="AE93" i="22" s="1"/>
  <c r="AF93" i="22" s="1"/>
  <c r="AB92" i="22"/>
  <c r="AE92" i="22" s="1"/>
  <c r="AF92" i="22" s="1"/>
  <c r="AB91" i="22"/>
  <c r="AE91" i="22" s="1"/>
  <c r="AF91" i="22" s="1"/>
  <c r="AB90" i="22"/>
  <c r="AE90" i="22" s="1"/>
  <c r="AF90" i="22" s="1"/>
  <c r="AB50" i="22"/>
  <c r="AE50" i="22" s="1"/>
  <c r="AF50" i="22" s="1"/>
  <c r="AB49" i="22"/>
  <c r="AE49" i="22" s="1"/>
  <c r="AF49" i="22" s="1"/>
  <c r="AB9" i="22"/>
  <c r="AE9" i="22" s="1"/>
  <c r="AF9" i="22" s="1"/>
  <c r="AB8" i="22"/>
  <c r="AE8" i="22" s="1"/>
  <c r="AF8" i="22" s="1"/>
  <c r="Q150" i="22"/>
  <c r="T150" i="22" s="1"/>
  <c r="U150" i="22" s="1"/>
  <c r="Q149" i="22"/>
  <c r="T149" i="22" s="1"/>
  <c r="U149" i="22" s="1"/>
  <c r="Q148" i="22"/>
  <c r="T148" i="22" s="1"/>
  <c r="U148" i="22" s="1"/>
  <c r="Q147" i="22"/>
  <c r="T147" i="22" s="1"/>
  <c r="U147" i="22" s="1"/>
  <c r="Q146" i="22"/>
  <c r="T146" i="22" s="1"/>
  <c r="U146" i="22" s="1"/>
  <c r="Q145" i="22"/>
  <c r="T145" i="22" s="1"/>
  <c r="U145" i="22" s="1"/>
  <c r="Q144" i="22"/>
  <c r="T144" i="22" s="1"/>
  <c r="U144" i="22" s="1"/>
  <c r="Q143" i="22"/>
  <c r="T143" i="22" s="1"/>
  <c r="U143" i="22" s="1"/>
  <c r="Q142" i="22"/>
  <c r="T142" i="22" s="1"/>
  <c r="U142" i="22" s="1"/>
  <c r="Q141" i="22"/>
  <c r="T141" i="22" s="1"/>
  <c r="U141" i="22" s="1"/>
  <c r="Q140" i="22"/>
  <c r="T140" i="22" s="1"/>
  <c r="U140" i="22" s="1"/>
  <c r="Q139" i="22"/>
  <c r="T139" i="22" s="1"/>
  <c r="U139" i="22" s="1"/>
  <c r="Q138" i="22"/>
  <c r="T138" i="22" s="1"/>
  <c r="U138" i="22" s="1"/>
  <c r="Q137" i="22"/>
  <c r="T137" i="22" s="1"/>
  <c r="U137" i="22" s="1"/>
  <c r="Q136" i="22"/>
  <c r="T136" i="22" s="1"/>
  <c r="U136" i="22" s="1"/>
  <c r="Q135" i="22"/>
  <c r="T135" i="22" s="1"/>
  <c r="U135" i="22" s="1"/>
  <c r="Q134" i="22"/>
  <c r="T134" i="22" s="1"/>
  <c r="U134" i="22" s="1"/>
  <c r="Q133" i="22"/>
  <c r="T133" i="22" s="1"/>
  <c r="U133" i="22" s="1"/>
  <c r="Q132" i="22"/>
  <c r="T132" i="22" s="1"/>
  <c r="U132" i="22" s="1"/>
  <c r="Q131" i="22"/>
  <c r="T131" i="22" s="1"/>
  <c r="U131" i="22" s="1"/>
  <c r="Q109" i="22"/>
  <c r="T109" i="22" s="1"/>
  <c r="U109" i="22" s="1"/>
  <c r="Q108" i="22"/>
  <c r="T108" i="22" s="1"/>
  <c r="U108" i="22" s="1"/>
  <c r="Q107" i="22"/>
  <c r="T107" i="22" s="1"/>
  <c r="U107" i="22" s="1"/>
  <c r="Q106" i="22"/>
  <c r="T106" i="22" s="1"/>
  <c r="U106" i="22" s="1"/>
  <c r="Q105" i="22"/>
  <c r="T105" i="22" s="1"/>
  <c r="U105" i="22" s="1"/>
  <c r="Q104" i="22"/>
  <c r="T104" i="22" s="1"/>
  <c r="U104" i="22" s="1"/>
  <c r="Q103" i="22"/>
  <c r="T103" i="22" s="1"/>
  <c r="U103" i="22" s="1"/>
  <c r="Q102" i="22"/>
  <c r="T102" i="22" s="1"/>
  <c r="U102" i="22" s="1"/>
  <c r="Q101" i="22"/>
  <c r="T101" i="22" s="1"/>
  <c r="U101" i="22" s="1"/>
  <c r="Q100" i="22"/>
  <c r="T100" i="22" s="1"/>
  <c r="U100" i="22" s="1"/>
  <c r="Q99" i="22"/>
  <c r="T99" i="22" s="1"/>
  <c r="U99" i="22" s="1"/>
  <c r="Q98" i="22"/>
  <c r="T98" i="22" s="1"/>
  <c r="U98" i="22" s="1"/>
  <c r="Q97" i="22"/>
  <c r="T97" i="22" s="1"/>
  <c r="U97" i="22" s="1"/>
  <c r="Q96" i="22"/>
  <c r="T96" i="22" s="1"/>
  <c r="U96" i="22" s="1"/>
  <c r="Q95" i="22"/>
  <c r="T95" i="22" s="1"/>
  <c r="U95" i="22" s="1"/>
  <c r="Q94" i="22"/>
  <c r="T94" i="22" s="1"/>
  <c r="U94" i="22" s="1"/>
  <c r="Q93" i="22"/>
  <c r="T93" i="22" s="1"/>
  <c r="U93" i="22" s="1"/>
  <c r="Q92" i="22"/>
  <c r="T92" i="22" s="1"/>
  <c r="U92" i="22" s="1"/>
  <c r="Q91" i="22"/>
  <c r="T91" i="22" s="1"/>
  <c r="U91" i="22" s="1"/>
  <c r="Q90" i="22"/>
  <c r="T90" i="22" s="1"/>
  <c r="U90" i="22" s="1"/>
  <c r="Q50" i="22"/>
  <c r="T50" i="22" s="1"/>
  <c r="U50" i="22" s="1"/>
  <c r="Q49" i="22"/>
  <c r="T49" i="22" s="1"/>
  <c r="U49" i="22" s="1"/>
  <c r="Q9" i="22"/>
  <c r="T9" i="22" s="1"/>
  <c r="U9" i="22" s="1"/>
  <c r="AR8" i="22" l="1"/>
  <c r="V134" i="22"/>
  <c r="AG146" i="22"/>
  <c r="AR142" i="22"/>
  <c r="BC138" i="22"/>
  <c r="V90" i="22"/>
  <c r="V98" i="22"/>
  <c r="V106" i="22"/>
  <c r="V135" i="22"/>
  <c r="V143" i="22"/>
  <c r="AG8" i="22"/>
  <c r="AG94" i="22"/>
  <c r="AG102" i="22"/>
  <c r="AG131" i="22"/>
  <c r="AG139" i="22"/>
  <c r="AG147" i="22"/>
  <c r="AR90" i="22"/>
  <c r="AR98" i="22"/>
  <c r="AR106" i="22"/>
  <c r="AR135" i="22"/>
  <c r="AR143" i="22"/>
  <c r="BC8" i="22"/>
  <c r="BC94" i="22"/>
  <c r="BC102" i="22"/>
  <c r="BC131" i="22"/>
  <c r="BC139" i="22"/>
  <c r="BC147" i="22"/>
  <c r="V97" i="22"/>
  <c r="AG109" i="22"/>
  <c r="AR150" i="22"/>
  <c r="V91" i="22"/>
  <c r="V99" i="22"/>
  <c r="V107" i="22"/>
  <c r="V136" i="22"/>
  <c r="V144" i="22"/>
  <c r="AG9" i="22"/>
  <c r="AG95" i="22"/>
  <c r="AG103" i="22"/>
  <c r="AG132" i="22"/>
  <c r="AG140" i="22"/>
  <c r="AG148" i="22"/>
  <c r="AR91" i="22"/>
  <c r="AR99" i="22"/>
  <c r="AR107" i="22"/>
  <c r="AR136" i="22"/>
  <c r="AR144" i="22"/>
  <c r="BC9" i="22"/>
  <c r="BC95" i="22"/>
  <c r="BC103" i="22"/>
  <c r="BC132" i="22"/>
  <c r="BC140" i="22"/>
  <c r="BC148" i="22"/>
  <c r="V50" i="22"/>
  <c r="AG101" i="22"/>
  <c r="AR134" i="22"/>
  <c r="V137" i="22"/>
  <c r="V145" i="22"/>
  <c r="AG49" i="22"/>
  <c r="AG96" i="22"/>
  <c r="AG104" i="22"/>
  <c r="AG133" i="22"/>
  <c r="AG141" i="22"/>
  <c r="AG149" i="22"/>
  <c r="AR92" i="22"/>
  <c r="AR100" i="22"/>
  <c r="AR108" i="22"/>
  <c r="AR137" i="22"/>
  <c r="AR145" i="22"/>
  <c r="BC49" i="22"/>
  <c r="BC96" i="22"/>
  <c r="BC104" i="22"/>
  <c r="BC133" i="22"/>
  <c r="BC141" i="22"/>
  <c r="BC149" i="22"/>
  <c r="V142" i="22"/>
  <c r="AR50" i="22"/>
  <c r="BC101" i="22"/>
  <c r="V93" i="22"/>
  <c r="V109" i="22"/>
  <c r="V138" i="22"/>
  <c r="V146" i="22"/>
  <c r="AG50" i="22"/>
  <c r="AG97" i="22"/>
  <c r="AG105" i="22"/>
  <c r="AG134" i="22"/>
  <c r="AG142" i="22"/>
  <c r="AG150" i="22"/>
  <c r="AR93" i="22"/>
  <c r="AR101" i="22"/>
  <c r="AR109" i="22"/>
  <c r="AR138" i="22"/>
  <c r="AR146" i="22"/>
  <c r="BC50" i="22"/>
  <c r="BC97" i="22"/>
  <c r="BC105" i="22"/>
  <c r="BC134" i="22"/>
  <c r="BC142" i="22"/>
  <c r="BC150" i="22"/>
  <c r="AG93" i="22"/>
  <c r="BC93" i="22"/>
  <c r="V108" i="22"/>
  <c r="V101" i="22"/>
  <c r="V94" i="22"/>
  <c r="V102" i="22"/>
  <c r="V131" i="22"/>
  <c r="V139" i="22"/>
  <c r="V147" i="22"/>
  <c r="AG90" i="22"/>
  <c r="AG98" i="22"/>
  <c r="AG106" i="22"/>
  <c r="AG135" i="22"/>
  <c r="AG143" i="22"/>
  <c r="AR94" i="22"/>
  <c r="AR102" i="22"/>
  <c r="AR131" i="22"/>
  <c r="AR139" i="22"/>
  <c r="AR147" i="22"/>
  <c r="BC90" i="22"/>
  <c r="BC98" i="22"/>
  <c r="BC106" i="22"/>
  <c r="BC135" i="22"/>
  <c r="BC143" i="22"/>
  <c r="V150" i="22"/>
  <c r="AR97" i="22"/>
  <c r="BC146" i="22"/>
  <c r="V100" i="22"/>
  <c r="V95" i="22"/>
  <c r="V103" i="22"/>
  <c r="V132" i="22"/>
  <c r="V140" i="22"/>
  <c r="V148" i="22"/>
  <c r="AG91" i="22"/>
  <c r="AG99" i="22"/>
  <c r="AG107" i="22"/>
  <c r="AG136" i="22"/>
  <c r="AG144" i="22"/>
  <c r="AR9" i="22"/>
  <c r="AR95" i="22"/>
  <c r="AR103" i="22"/>
  <c r="AR132" i="22"/>
  <c r="AR140" i="22"/>
  <c r="AR148" i="22"/>
  <c r="BC91" i="22"/>
  <c r="BC99" i="22"/>
  <c r="BC107" i="22"/>
  <c r="BC136" i="22"/>
  <c r="BC144" i="22"/>
  <c r="V105" i="22"/>
  <c r="AG138" i="22"/>
  <c r="AR105" i="22"/>
  <c r="BC109" i="22"/>
  <c r="V92" i="22"/>
  <c r="V49" i="22"/>
  <c r="V96" i="22"/>
  <c r="V104" i="22"/>
  <c r="V133" i="22"/>
  <c r="V141" i="22"/>
  <c r="V149" i="22"/>
  <c r="AG92" i="22"/>
  <c r="AG100" i="22"/>
  <c r="AG108" i="22"/>
  <c r="AG137" i="22"/>
  <c r="AG145" i="22"/>
  <c r="AR49" i="22"/>
  <c r="AR96" i="22"/>
  <c r="AR104" i="22"/>
  <c r="AR133" i="22"/>
  <c r="AR141" i="22"/>
  <c r="AR149" i="22"/>
  <c r="BC92" i="22"/>
  <c r="BC100" i="22"/>
  <c r="BC108" i="22"/>
  <c r="BC137" i="22"/>
  <c r="BC145" i="22"/>
  <c r="V9" i="22"/>
  <c r="C64" i="24"/>
  <c r="C63" i="24"/>
  <c r="C62" i="24"/>
  <c r="C61" i="24"/>
  <c r="C60" i="24"/>
  <c r="C59" i="24"/>
  <c r="B130" i="22"/>
  <c r="B48" i="22"/>
  <c r="CX150" i="22"/>
  <c r="CX149" i="22"/>
  <c r="CX148" i="22"/>
  <c r="CX147" i="22"/>
  <c r="CX146" i="22"/>
  <c r="CX145" i="22"/>
  <c r="CX144" i="22"/>
  <c r="CX143" i="22"/>
  <c r="CX142" i="22"/>
  <c r="CX141" i="22"/>
  <c r="CX140" i="22"/>
  <c r="CX139" i="22"/>
  <c r="CX138" i="22"/>
  <c r="CX137" i="22"/>
  <c r="CX136" i="22"/>
  <c r="CX135" i="22"/>
  <c r="CX134" i="22"/>
  <c r="CX133" i="22"/>
  <c r="CX132" i="22"/>
  <c r="CX131" i="22"/>
  <c r="CX109" i="22"/>
  <c r="CX108" i="22"/>
  <c r="CX107" i="22"/>
  <c r="CX106" i="22"/>
  <c r="CX105" i="22"/>
  <c r="CX104" i="22"/>
  <c r="CX103" i="22"/>
  <c r="CX102" i="22"/>
  <c r="CX101" i="22"/>
  <c r="CX100" i="22"/>
  <c r="CX99" i="22"/>
  <c r="CX98" i="22"/>
  <c r="CX97" i="22"/>
  <c r="CX96" i="22"/>
  <c r="CX95" i="22"/>
  <c r="CX94" i="22"/>
  <c r="CX93" i="22"/>
  <c r="CX92" i="22"/>
  <c r="CX91" i="22"/>
  <c r="CX90" i="22"/>
  <c r="CX50" i="22"/>
  <c r="CX49" i="22"/>
  <c r="CX12" i="22"/>
  <c r="CX11" i="22"/>
  <c r="CX10" i="22"/>
  <c r="CX9" i="22"/>
  <c r="CX8" i="22"/>
  <c r="K10" i="5"/>
  <c r="K8" i="5"/>
  <c r="K8" i="22"/>
  <c r="J8" i="22"/>
  <c r="I8" i="22"/>
  <c r="M6" i="22"/>
  <c r="M9" i="22"/>
  <c r="X9" i="22" l="1"/>
  <c r="H49" i="28"/>
  <c r="C25" i="28"/>
  <c r="C16" i="28"/>
  <c r="F11" i="24"/>
  <c r="F9" i="43" s="1"/>
  <c r="F12" i="24"/>
  <c r="F10" i="43" s="1"/>
  <c r="F13" i="24"/>
  <c r="F11" i="43" s="1"/>
  <c r="F14" i="24"/>
  <c r="F12" i="43" s="1"/>
  <c r="F15" i="24"/>
  <c r="F13" i="43" s="1"/>
  <c r="F16" i="24"/>
  <c r="F14" i="43" s="1"/>
  <c r="F17" i="24"/>
  <c r="F18" i="24"/>
  <c r="F19" i="24"/>
  <c r="F20" i="24"/>
  <c r="F21" i="24"/>
  <c r="F22" i="24"/>
  <c r="F23" i="24"/>
  <c r="F24" i="24"/>
  <c r="F25" i="24"/>
  <c r="F26" i="24"/>
  <c r="F27" i="24"/>
  <c r="F28" i="24"/>
  <c r="F29" i="24"/>
  <c r="K150" i="22"/>
  <c r="J150" i="22"/>
  <c r="I150" i="22"/>
  <c r="H150" i="22"/>
  <c r="F150" i="22"/>
  <c r="E150" i="22"/>
  <c r="K149" i="22"/>
  <c r="J149" i="22"/>
  <c r="I149" i="22"/>
  <c r="H149" i="22"/>
  <c r="E149" i="22"/>
  <c r="K148" i="22"/>
  <c r="J148" i="22"/>
  <c r="I148" i="22"/>
  <c r="H148" i="22"/>
  <c r="F148" i="22"/>
  <c r="E148" i="22"/>
  <c r="K147" i="22"/>
  <c r="J147" i="22"/>
  <c r="I147" i="22"/>
  <c r="H147" i="22"/>
  <c r="E147" i="22"/>
  <c r="K146" i="22"/>
  <c r="J146" i="22"/>
  <c r="I146" i="22"/>
  <c r="H146" i="22"/>
  <c r="F146" i="22"/>
  <c r="E146" i="22"/>
  <c r="K145" i="22"/>
  <c r="J145" i="22"/>
  <c r="I145" i="22"/>
  <c r="H145" i="22"/>
  <c r="E145" i="22"/>
  <c r="K144" i="22"/>
  <c r="J144" i="22"/>
  <c r="I144" i="22"/>
  <c r="H144" i="22"/>
  <c r="F144" i="22"/>
  <c r="E144" i="22"/>
  <c r="K143" i="22"/>
  <c r="J143" i="22"/>
  <c r="I143" i="22"/>
  <c r="H143" i="22"/>
  <c r="E143" i="22"/>
  <c r="K142" i="22"/>
  <c r="J142" i="22"/>
  <c r="I142" i="22"/>
  <c r="H142" i="22"/>
  <c r="F142" i="22"/>
  <c r="E142" i="22"/>
  <c r="K141" i="22"/>
  <c r="J141" i="22"/>
  <c r="I141" i="22"/>
  <c r="H141" i="22"/>
  <c r="E141" i="22"/>
  <c r="K140" i="22"/>
  <c r="J140" i="22"/>
  <c r="I140" i="22"/>
  <c r="H140" i="22"/>
  <c r="F140" i="22"/>
  <c r="E140" i="22"/>
  <c r="K139" i="22"/>
  <c r="J139" i="22"/>
  <c r="I139" i="22"/>
  <c r="H139" i="22"/>
  <c r="E139" i="22"/>
  <c r="K138" i="22"/>
  <c r="J138" i="22"/>
  <c r="I138" i="22"/>
  <c r="H138" i="22"/>
  <c r="F138" i="22"/>
  <c r="E138" i="22"/>
  <c r="K137" i="22"/>
  <c r="J137" i="22"/>
  <c r="I137" i="22"/>
  <c r="H137" i="22"/>
  <c r="E137" i="22"/>
  <c r="K136" i="22"/>
  <c r="J136" i="22"/>
  <c r="I136" i="22"/>
  <c r="H136" i="22"/>
  <c r="F136" i="22"/>
  <c r="E136" i="22"/>
  <c r="K135" i="22"/>
  <c r="J135" i="22"/>
  <c r="I135" i="22"/>
  <c r="H135" i="22"/>
  <c r="E135" i="22"/>
  <c r="K134" i="22"/>
  <c r="J134" i="22"/>
  <c r="I134" i="22"/>
  <c r="H134" i="22"/>
  <c r="F134" i="22"/>
  <c r="E134" i="22"/>
  <c r="K133" i="22"/>
  <c r="J133" i="22"/>
  <c r="I133" i="22"/>
  <c r="H133" i="22"/>
  <c r="E133" i="22"/>
  <c r="K132" i="22"/>
  <c r="J132" i="22"/>
  <c r="I132" i="22"/>
  <c r="H132" i="22"/>
  <c r="F132" i="22"/>
  <c r="E132" i="22"/>
  <c r="K131" i="22"/>
  <c r="J131" i="22"/>
  <c r="I131" i="22"/>
  <c r="H131" i="22"/>
  <c r="E131" i="22"/>
  <c r="K109" i="22"/>
  <c r="J109" i="22"/>
  <c r="I109" i="22"/>
  <c r="H109" i="22"/>
  <c r="F109" i="22"/>
  <c r="E109" i="22"/>
  <c r="K108" i="22"/>
  <c r="J108" i="22"/>
  <c r="I108" i="22"/>
  <c r="H108" i="22"/>
  <c r="E108" i="22"/>
  <c r="K107" i="22"/>
  <c r="J107" i="22"/>
  <c r="I107" i="22"/>
  <c r="H107" i="22"/>
  <c r="F107" i="22"/>
  <c r="E107" i="22"/>
  <c r="K106" i="22"/>
  <c r="J106" i="22"/>
  <c r="I106" i="22"/>
  <c r="H106" i="22"/>
  <c r="E106" i="22"/>
  <c r="K105" i="22"/>
  <c r="J105" i="22"/>
  <c r="I105" i="22"/>
  <c r="H105" i="22"/>
  <c r="F105" i="22"/>
  <c r="E105" i="22"/>
  <c r="K104" i="22"/>
  <c r="J104" i="22"/>
  <c r="I104" i="22"/>
  <c r="H104" i="22"/>
  <c r="E104" i="22"/>
  <c r="K103" i="22"/>
  <c r="J103" i="22"/>
  <c r="I103" i="22"/>
  <c r="H103" i="22"/>
  <c r="F103" i="22"/>
  <c r="E103" i="22"/>
  <c r="K102" i="22"/>
  <c r="J102" i="22"/>
  <c r="I102" i="22"/>
  <c r="H102" i="22"/>
  <c r="E102" i="22"/>
  <c r="K101" i="22"/>
  <c r="J101" i="22"/>
  <c r="I101" i="22"/>
  <c r="H101" i="22"/>
  <c r="F101" i="22"/>
  <c r="E101" i="22"/>
  <c r="K100" i="22"/>
  <c r="J100" i="22"/>
  <c r="I100" i="22"/>
  <c r="H100" i="22"/>
  <c r="E100" i="22"/>
  <c r="K99" i="22"/>
  <c r="J99" i="22"/>
  <c r="I99" i="22"/>
  <c r="H99" i="22"/>
  <c r="F99" i="22"/>
  <c r="E99" i="22"/>
  <c r="K98" i="22"/>
  <c r="J98" i="22"/>
  <c r="I98" i="22"/>
  <c r="H98" i="22"/>
  <c r="E98" i="22"/>
  <c r="K97" i="22"/>
  <c r="J97" i="22"/>
  <c r="I97" i="22"/>
  <c r="H97" i="22"/>
  <c r="F97" i="22"/>
  <c r="E97" i="22"/>
  <c r="K96" i="22"/>
  <c r="J96" i="22"/>
  <c r="I96" i="22"/>
  <c r="H96" i="22"/>
  <c r="E96" i="22"/>
  <c r="K95" i="22"/>
  <c r="J95" i="22"/>
  <c r="I95" i="22"/>
  <c r="H95" i="22"/>
  <c r="F95" i="22"/>
  <c r="E95" i="22"/>
  <c r="K94" i="22"/>
  <c r="J94" i="22"/>
  <c r="I94" i="22"/>
  <c r="H94" i="22"/>
  <c r="E94" i="22"/>
  <c r="K93" i="22"/>
  <c r="J93" i="22"/>
  <c r="I93" i="22"/>
  <c r="H93" i="22"/>
  <c r="F93" i="22"/>
  <c r="E93" i="22"/>
  <c r="K92" i="22"/>
  <c r="J92" i="22"/>
  <c r="I92" i="22"/>
  <c r="H92" i="22"/>
  <c r="E92" i="22"/>
  <c r="K91" i="22"/>
  <c r="J91" i="22"/>
  <c r="I91" i="22"/>
  <c r="H91" i="22"/>
  <c r="F91" i="22"/>
  <c r="E91" i="22"/>
  <c r="K90" i="22"/>
  <c r="J90" i="22"/>
  <c r="I90" i="22"/>
  <c r="H90" i="22"/>
  <c r="E90" i="22"/>
  <c r="F68" i="22"/>
  <c r="E68" i="22"/>
  <c r="E67" i="22"/>
  <c r="F66" i="22"/>
  <c r="E66" i="22"/>
  <c r="E65" i="22"/>
  <c r="F64" i="22"/>
  <c r="E64" i="22"/>
  <c r="E63" i="22"/>
  <c r="F62" i="22"/>
  <c r="E62" i="22"/>
  <c r="E61" i="22"/>
  <c r="F60" i="22"/>
  <c r="E60" i="22"/>
  <c r="E59" i="22"/>
  <c r="F58" i="22"/>
  <c r="E58" i="22"/>
  <c r="E57" i="22"/>
  <c r="F56" i="22"/>
  <c r="E56" i="22"/>
  <c r="E55" i="22"/>
  <c r="F54" i="22"/>
  <c r="E54" i="22"/>
  <c r="E53" i="22"/>
  <c r="F52" i="22"/>
  <c r="E52" i="22"/>
  <c r="E51" i="22"/>
  <c r="K50" i="22"/>
  <c r="J50" i="22"/>
  <c r="I50" i="22"/>
  <c r="H50" i="22"/>
  <c r="F50" i="22"/>
  <c r="E50" i="22"/>
  <c r="K49" i="22"/>
  <c r="J49" i="22"/>
  <c r="I49" i="22"/>
  <c r="H49" i="22"/>
  <c r="E49" i="22"/>
  <c r="F27" i="22"/>
  <c r="E27" i="22"/>
  <c r="E26" i="22"/>
  <c r="F25" i="22"/>
  <c r="E25" i="22"/>
  <c r="E24" i="22"/>
  <c r="F23" i="22"/>
  <c r="E23" i="22"/>
  <c r="E22" i="22"/>
  <c r="F21" i="22"/>
  <c r="E21" i="22"/>
  <c r="E20" i="22"/>
  <c r="F19" i="22"/>
  <c r="E19" i="22"/>
  <c r="E18" i="22"/>
  <c r="F17" i="22"/>
  <c r="E17" i="22"/>
  <c r="E16" i="22"/>
  <c r="F15" i="22"/>
  <c r="E15" i="22"/>
  <c r="E14" i="22"/>
  <c r="F13" i="22"/>
  <c r="E13" i="22"/>
  <c r="E12" i="22"/>
  <c r="F11" i="22"/>
  <c r="E11" i="22"/>
  <c r="E10" i="22"/>
  <c r="K9" i="22"/>
  <c r="J9" i="22"/>
  <c r="I9" i="22"/>
  <c r="F9" i="22"/>
  <c r="E9" i="22"/>
  <c r="E8" i="22"/>
  <c r="B7" i="22"/>
  <c r="AV5" i="22"/>
  <c r="AK5" i="22"/>
  <c r="F10" i="24"/>
  <c r="F8" i="43" s="1"/>
  <c r="E12" i="24" l="1"/>
  <c r="E10" i="43" s="1"/>
  <c r="E10" i="28"/>
  <c r="E13" i="24"/>
  <c r="E11" i="43" s="1"/>
  <c r="E11" i="28"/>
  <c r="E10" i="24"/>
  <c r="E8" i="43" s="1"/>
  <c r="E8" i="28"/>
  <c r="E11" i="24"/>
  <c r="E9" i="43" s="1"/>
  <c r="E9" i="28"/>
  <c r="E54" i="24"/>
  <c r="E52" i="43" s="1"/>
  <c r="E52" i="28"/>
  <c r="E55" i="24"/>
  <c r="E53" i="43" s="1"/>
  <c r="E53" i="28"/>
  <c r="E53" i="24"/>
  <c r="E51" i="43" s="1"/>
  <c r="E51" i="28"/>
  <c r="E56" i="24"/>
  <c r="E54" i="43" s="1"/>
  <c r="E54" i="28"/>
  <c r="E57" i="24"/>
  <c r="E55" i="43" s="1"/>
  <c r="E55" i="28"/>
  <c r="E52" i="24"/>
  <c r="E50" i="43" s="1"/>
  <c r="E50" i="28"/>
  <c r="E254" i="22"/>
  <c r="C39" i="43" s="1"/>
  <c r="E255" i="22"/>
  <c r="C40" i="43" s="1"/>
  <c r="F21" i="28"/>
  <c r="F21" i="43"/>
  <c r="F20" i="28"/>
  <c r="F20" i="43"/>
  <c r="F27" i="28"/>
  <c r="F27" i="43"/>
  <c r="F19" i="28"/>
  <c r="F19" i="43"/>
  <c r="F26" i="28"/>
  <c r="F26" i="43"/>
  <c r="F18" i="28"/>
  <c r="F18" i="43"/>
  <c r="F25" i="28"/>
  <c r="F25" i="43"/>
  <c r="F17" i="28"/>
  <c r="F17" i="43"/>
  <c r="F24" i="28"/>
  <c r="F24" i="43"/>
  <c r="F16" i="28"/>
  <c r="F16" i="43"/>
  <c r="F23" i="28"/>
  <c r="F23" i="43"/>
  <c r="F15" i="28"/>
  <c r="F15" i="43"/>
  <c r="F22" i="28"/>
  <c r="F22" i="43"/>
  <c r="C30" i="43"/>
  <c r="M149" i="43"/>
  <c r="K149" i="43"/>
  <c r="M109" i="43"/>
  <c r="K109" i="43"/>
  <c r="M147" i="43"/>
  <c r="K147" i="43"/>
  <c r="K145" i="43"/>
  <c r="M145" i="43"/>
  <c r="M105" i="43"/>
  <c r="K105" i="43"/>
  <c r="M143" i="43"/>
  <c r="K143" i="43"/>
  <c r="K103" i="43"/>
  <c r="M103" i="43"/>
  <c r="M141" i="43"/>
  <c r="K141" i="43"/>
  <c r="M101" i="43"/>
  <c r="K101" i="43"/>
  <c r="M139" i="43"/>
  <c r="K139" i="43"/>
  <c r="M107" i="43"/>
  <c r="K107" i="43"/>
  <c r="M99" i="43"/>
  <c r="K99" i="43"/>
  <c r="M97" i="43"/>
  <c r="K97" i="43"/>
  <c r="M151" i="43"/>
  <c r="K151" i="43"/>
  <c r="F14" i="28"/>
  <c r="F13" i="28"/>
  <c r="F12" i="28"/>
  <c r="F11" i="28"/>
  <c r="F10" i="28"/>
  <c r="F9" i="28"/>
  <c r="F8" i="28"/>
  <c r="M99" i="28"/>
  <c r="M97" i="28"/>
  <c r="M109" i="28"/>
  <c r="M107" i="28"/>
  <c r="H91" i="28"/>
  <c r="M105" i="28"/>
  <c r="M101" i="28"/>
  <c r="M103" i="28"/>
  <c r="H133" i="28"/>
  <c r="H7" i="28"/>
  <c r="C30" i="28"/>
  <c r="C27" i="24"/>
  <c r="L105" i="22"/>
  <c r="L147" i="22"/>
  <c r="L98" i="22"/>
  <c r="M145" i="22"/>
  <c r="CL145" i="22" s="1"/>
  <c r="M93" i="22"/>
  <c r="M94" i="22"/>
  <c r="CL94" i="22" s="1"/>
  <c r="M107" i="22"/>
  <c r="M108" i="22"/>
  <c r="M135" i="22"/>
  <c r="M140" i="22"/>
  <c r="CL140" i="22" s="1"/>
  <c r="M95" i="22"/>
  <c r="CL95" i="22" s="1"/>
  <c r="M96" i="22"/>
  <c r="M109" i="22"/>
  <c r="M141" i="22"/>
  <c r="M146" i="22"/>
  <c r="M106" i="22"/>
  <c r="M97" i="22"/>
  <c r="CL97" i="22" s="1"/>
  <c r="M98" i="22"/>
  <c r="M131" i="22"/>
  <c r="CL131" i="22" s="1"/>
  <c r="M136" i="22"/>
  <c r="CL136" i="22" s="1"/>
  <c r="M147" i="22"/>
  <c r="M49" i="22"/>
  <c r="L97" i="22"/>
  <c r="M99" i="22"/>
  <c r="M100" i="22"/>
  <c r="M137" i="22"/>
  <c r="M142" i="22"/>
  <c r="M134" i="22"/>
  <c r="CL134" i="22" s="1"/>
  <c r="M150" i="22"/>
  <c r="M50" i="22"/>
  <c r="M101" i="22"/>
  <c r="M102" i="22"/>
  <c r="M132" i="22"/>
  <c r="CL132" i="22" s="1"/>
  <c r="M143" i="22"/>
  <c r="CL143" i="22" s="1"/>
  <c r="M148" i="22"/>
  <c r="CL148" i="22" s="1"/>
  <c r="M91" i="22"/>
  <c r="CL91" i="22" s="1"/>
  <c r="M92" i="22"/>
  <c r="M105" i="22"/>
  <c r="CL105" i="22" s="1"/>
  <c r="M103" i="22"/>
  <c r="M104" i="22"/>
  <c r="M133" i="22"/>
  <c r="M138" i="22"/>
  <c r="M149" i="22"/>
  <c r="M90" i="22"/>
  <c r="CL90" i="22" s="1"/>
  <c r="L103" i="22"/>
  <c r="M139" i="22"/>
  <c r="CL139" i="22" s="1"/>
  <c r="M144" i="22"/>
  <c r="H135" i="24"/>
  <c r="M86" i="24" s="1"/>
  <c r="L102" i="22"/>
  <c r="H51" i="24"/>
  <c r="M44" i="24" s="1"/>
  <c r="L142" i="22"/>
  <c r="L93" i="22"/>
  <c r="L140" i="22"/>
  <c r="L146" i="22"/>
  <c r="H9" i="24"/>
  <c r="M23" i="24" s="1"/>
  <c r="L143" i="22"/>
  <c r="L144" i="22"/>
  <c r="H93" i="24"/>
  <c r="M65" i="24" s="1"/>
  <c r="L141" i="22"/>
  <c r="L109" i="22"/>
  <c r="L136" i="22"/>
  <c r="L49" i="22"/>
  <c r="L135" i="22"/>
  <c r="L8" i="22"/>
  <c r="CL8" i="22" s="1"/>
  <c r="L92" i="22"/>
  <c r="L138" i="22"/>
  <c r="L96" i="22"/>
  <c r="L139" i="22"/>
  <c r="L145" i="22"/>
  <c r="L104" i="22"/>
  <c r="L94" i="22"/>
  <c r="L106" i="22"/>
  <c r="L134" i="22"/>
  <c r="L148" i="22"/>
  <c r="L149" i="22"/>
  <c r="L150" i="22"/>
  <c r="L9" i="22"/>
  <c r="CL9" i="22" s="1"/>
  <c r="L50" i="22"/>
  <c r="L90" i="22"/>
  <c r="L99" i="22"/>
  <c r="L91" i="22"/>
  <c r="L95" i="22"/>
  <c r="L100" i="22"/>
  <c r="L101" i="22"/>
  <c r="L107" i="22"/>
  <c r="L108" i="22"/>
  <c r="L131" i="22"/>
  <c r="L132" i="22"/>
  <c r="L133" i="22"/>
  <c r="L137" i="22"/>
  <c r="B5" i="12"/>
  <c r="B7" i="12"/>
  <c r="CL138" i="22" l="1"/>
  <c r="CS138" i="22" s="1"/>
  <c r="H143" i="24" s="1"/>
  <c r="H141" i="43" s="1"/>
  <c r="CL137" i="22"/>
  <c r="CS137" i="22" s="1"/>
  <c r="H142" i="24" s="1"/>
  <c r="H140" i="43" s="1"/>
  <c r="CL98" i="22"/>
  <c r="CL133" i="22"/>
  <c r="CL135" i="22"/>
  <c r="CL104" i="22"/>
  <c r="CS104" i="22" s="1"/>
  <c r="H108" i="24" s="1"/>
  <c r="H106" i="43" s="1"/>
  <c r="CL102" i="22"/>
  <c r="CS102" i="22" s="1"/>
  <c r="H106" i="24" s="1"/>
  <c r="H104" i="43" s="1"/>
  <c r="CL99" i="22"/>
  <c r="CS99" i="22" s="1"/>
  <c r="H103" i="24" s="1"/>
  <c r="H101" i="43" s="1"/>
  <c r="CL106" i="22"/>
  <c r="CL108" i="22"/>
  <c r="CL149" i="22"/>
  <c r="CL142" i="22"/>
  <c r="CL100" i="22"/>
  <c r="CS100" i="22" s="1"/>
  <c r="H104" i="24" s="1"/>
  <c r="H102" i="43" s="1"/>
  <c r="CL144" i="22"/>
  <c r="CS144" i="22" s="1"/>
  <c r="H149" i="24" s="1"/>
  <c r="H147" i="43" s="1"/>
  <c r="CL103" i="22"/>
  <c r="CS103" i="22" s="1"/>
  <c r="H107" i="24" s="1"/>
  <c r="H105" i="43" s="1"/>
  <c r="CL101" i="22"/>
  <c r="CS101" i="22" s="1"/>
  <c r="H105" i="24" s="1"/>
  <c r="H103" i="43" s="1"/>
  <c r="CL146" i="22"/>
  <c r="CL107" i="22"/>
  <c r="CS107" i="22" s="1"/>
  <c r="H111" i="24" s="1"/>
  <c r="H109" i="43" s="1"/>
  <c r="CL141" i="22"/>
  <c r="CL92" i="22"/>
  <c r="CL150" i="22"/>
  <c r="CL147" i="22"/>
  <c r="CS147" i="22" s="1"/>
  <c r="H152" i="24" s="1"/>
  <c r="H150" i="43" s="1"/>
  <c r="CL109" i="22"/>
  <c r="CS109" i="22" s="1"/>
  <c r="H113" i="24" s="1"/>
  <c r="H111" i="43" s="1"/>
  <c r="CL93" i="22"/>
  <c r="CS93" i="22" s="1"/>
  <c r="H97" i="24" s="1"/>
  <c r="H95" i="43" s="1"/>
  <c r="CL96" i="22"/>
  <c r="CS96" i="22" s="1"/>
  <c r="H100" i="24" s="1"/>
  <c r="H98" i="43" s="1"/>
  <c r="X50" i="22"/>
  <c r="CL50" i="22"/>
  <c r="CS50" i="22" s="1"/>
  <c r="H53" i="24" s="1"/>
  <c r="H51" i="43" s="1"/>
  <c r="X49" i="22"/>
  <c r="CL49" i="22"/>
  <c r="CS49" i="22" s="1"/>
  <c r="H52" i="24" s="1"/>
  <c r="H50" i="43" s="1"/>
  <c r="CS136" i="22"/>
  <c r="H141" i="24" s="1"/>
  <c r="H139" i="43" s="1"/>
  <c r="CS91" i="22"/>
  <c r="H95" i="24" s="1"/>
  <c r="H93" i="43" s="1"/>
  <c r="CS131" i="22"/>
  <c r="H136" i="24" s="1"/>
  <c r="H134" i="43" s="1"/>
  <c r="CS90" i="22"/>
  <c r="H94" i="24" s="1"/>
  <c r="H92" i="43" s="1"/>
  <c r="CS97" i="22"/>
  <c r="H101" i="24" s="1"/>
  <c r="H99" i="43" s="1"/>
  <c r="CS140" i="22"/>
  <c r="H145" i="24" s="1"/>
  <c r="H143" i="43" s="1"/>
  <c r="CS148" i="22"/>
  <c r="H153" i="24" s="1"/>
  <c r="H151" i="43" s="1"/>
  <c r="CS95" i="22"/>
  <c r="H99" i="24" s="1"/>
  <c r="H97" i="43" s="1"/>
  <c r="CS143" i="22"/>
  <c r="H148" i="24" s="1"/>
  <c r="H146" i="43" s="1"/>
  <c r="CS139" i="22"/>
  <c r="H144" i="24" s="1"/>
  <c r="H142" i="43" s="1"/>
  <c r="CS141" i="22"/>
  <c r="H146" i="24" s="1"/>
  <c r="H144" i="43" s="1"/>
  <c r="CS98" i="22"/>
  <c r="H102" i="24" s="1"/>
  <c r="H100" i="43" s="1"/>
  <c r="CS105" i="22"/>
  <c r="H109" i="24" s="1"/>
  <c r="H107" i="43" s="1"/>
  <c r="B10" i="22"/>
  <c r="B8" i="39"/>
  <c r="B10" i="37"/>
  <c r="B8" i="22"/>
  <c r="B6" i="39"/>
  <c r="B8" i="37"/>
  <c r="U139" i="24"/>
  <c r="AE142" i="24"/>
  <c r="Y142" i="24"/>
  <c r="AC141" i="24"/>
  <c r="AF140" i="24"/>
  <c r="Q140" i="24"/>
  <c r="T139" i="24"/>
  <c r="R141" i="24"/>
  <c r="P142" i="24"/>
  <c r="P139" i="24"/>
  <c r="AC139" i="24"/>
  <c r="W139" i="24"/>
  <c r="AG142" i="24"/>
  <c r="S142" i="24"/>
  <c r="V141" i="24"/>
  <c r="V140" i="24"/>
  <c r="T140" i="24"/>
  <c r="Y140" i="24"/>
  <c r="S140" i="24"/>
  <c r="AE139" i="24"/>
  <c r="Q139" i="24"/>
  <c r="AA142" i="24"/>
  <c r="AD141" i="24"/>
  <c r="AG140" i="24"/>
  <c r="Z141" i="24"/>
  <c r="AB140" i="24"/>
  <c r="AD139" i="24"/>
  <c r="X141" i="24"/>
  <c r="AC140" i="24"/>
  <c r="R139" i="24"/>
  <c r="AE141" i="24"/>
  <c r="O142" i="24"/>
  <c r="R142" i="24"/>
  <c r="AA140" i="24"/>
  <c r="U140" i="24"/>
  <c r="Y139" i="24"/>
  <c r="O141" i="24"/>
  <c r="T142" i="24"/>
  <c r="W141" i="24"/>
  <c r="AD142" i="24"/>
  <c r="AF141" i="24"/>
  <c r="AF139" i="24"/>
  <c r="Z142" i="24"/>
  <c r="Q141" i="24"/>
  <c r="AG139" i="24"/>
  <c r="AB142" i="24"/>
  <c r="V139" i="24"/>
  <c r="R140" i="24"/>
  <c r="Y141" i="24"/>
  <c r="S141" i="24"/>
  <c r="W140" i="24"/>
  <c r="Z139" i="24"/>
  <c r="O140" i="24"/>
  <c r="U142" i="24"/>
  <c r="Z140" i="24"/>
  <c r="P141" i="24"/>
  <c r="T141" i="24"/>
  <c r="Q142" i="24"/>
  <c r="X140" i="24"/>
  <c r="O139" i="24"/>
  <c r="AD140" i="24"/>
  <c r="X139" i="24"/>
  <c r="AG141" i="24"/>
  <c r="AA141" i="24"/>
  <c r="AE140" i="24"/>
  <c r="P140" i="24"/>
  <c r="S139" i="24"/>
  <c r="AC142" i="24"/>
  <c r="AB141" i="24"/>
  <c r="AB139" i="24"/>
  <c r="X142" i="24"/>
  <c r="W142" i="24"/>
  <c r="U141" i="24"/>
  <c r="AA139" i="24"/>
  <c r="AF142" i="24"/>
  <c r="V142" i="24"/>
  <c r="N138" i="24"/>
  <c r="H25" i="24"/>
  <c r="H23" i="43" s="1"/>
  <c r="H16" i="24"/>
  <c r="H14" i="43" s="1"/>
  <c r="H27" i="24"/>
  <c r="H25" i="43" s="1"/>
  <c r="H24" i="24"/>
  <c r="H22" i="43" s="1"/>
  <c r="H69" i="24"/>
  <c r="H67" i="43" s="1"/>
  <c r="H17" i="24"/>
  <c r="H15" i="43" s="1"/>
  <c r="H68" i="24"/>
  <c r="H66" i="43" s="1"/>
  <c r="H57" i="24"/>
  <c r="H55" i="43" s="1"/>
  <c r="H63" i="24"/>
  <c r="H61" i="43" s="1"/>
  <c r="H62" i="24"/>
  <c r="H60" i="43" s="1"/>
  <c r="H59" i="24"/>
  <c r="H57" i="43" s="1"/>
  <c r="CS132" i="22"/>
  <c r="H137" i="24" s="1"/>
  <c r="H135" i="43" s="1"/>
  <c r="CS150" i="22"/>
  <c r="H155" i="24" s="1"/>
  <c r="H153" i="43" s="1"/>
  <c r="CS142" i="22"/>
  <c r="H147" i="24" s="1"/>
  <c r="H145" i="43" s="1"/>
  <c r="H61" i="24"/>
  <c r="H59" i="43" s="1"/>
  <c r="CS134" i="22"/>
  <c r="H139" i="24" s="1"/>
  <c r="H137" i="43" s="1"/>
  <c r="H66" i="24"/>
  <c r="H64" i="43" s="1"/>
  <c r="H71" i="24"/>
  <c r="H69" i="43" s="1"/>
  <c r="H70" i="24"/>
  <c r="H68" i="43" s="1"/>
  <c r="H58" i="24"/>
  <c r="H56" i="43" s="1"/>
  <c r="H64" i="24"/>
  <c r="H62" i="43" s="1"/>
  <c r="CS146" i="22"/>
  <c r="H151" i="24" s="1"/>
  <c r="H149" i="43" s="1"/>
  <c r="H60" i="24"/>
  <c r="H58" i="43" s="1"/>
  <c r="H23" i="24"/>
  <c r="H21" i="43" s="1"/>
  <c r="H22" i="24"/>
  <c r="H20" i="43" s="1"/>
  <c r="CS10" i="22"/>
  <c r="H12" i="24" s="1"/>
  <c r="H10" i="43" s="1"/>
  <c r="CS92" i="22"/>
  <c r="H96" i="24" s="1"/>
  <c r="H94" i="43" s="1"/>
  <c r="CS106" i="22"/>
  <c r="H110" i="24" s="1"/>
  <c r="H108" i="43" s="1"/>
  <c r="H55" i="24"/>
  <c r="H53" i="43" s="1"/>
  <c r="CS108" i="22"/>
  <c r="H112" i="24" s="1"/>
  <c r="H110" i="43" s="1"/>
  <c r="CS149" i="22"/>
  <c r="H154" i="24" s="1"/>
  <c r="H152" i="43" s="1"/>
  <c r="H54" i="24"/>
  <c r="H52" i="43" s="1"/>
  <c r="CS133" i="22"/>
  <c r="H138" i="24" s="1"/>
  <c r="H136" i="43" s="1"/>
  <c r="CS135" i="22"/>
  <c r="H140" i="24" s="1"/>
  <c r="H138" i="43" s="1"/>
  <c r="CS94" i="22"/>
  <c r="H98" i="24" s="1"/>
  <c r="H96" i="43" s="1"/>
  <c r="CS145" i="22"/>
  <c r="H150" i="24" s="1"/>
  <c r="H148" i="43" s="1"/>
  <c r="CS11" i="22"/>
  <c r="H65" i="24"/>
  <c r="H63" i="43" s="1"/>
  <c r="H56" i="24"/>
  <c r="H54" i="43" s="1"/>
  <c r="H67" i="24"/>
  <c r="H65" i="43" s="1"/>
  <c r="CS12" i="22"/>
  <c r="H14" i="24" s="1"/>
  <c r="H12" i="43" s="1"/>
  <c r="H21" i="24"/>
  <c r="H19" i="43" s="1"/>
  <c r="C37" i="24"/>
  <c r="CK8" i="22"/>
  <c r="H29" i="24"/>
  <c r="H27" i="43" s="1"/>
  <c r="CS9" i="22"/>
  <c r="H11" i="24" s="1"/>
  <c r="H9" i="43" s="1"/>
  <c r="CK9" i="22"/>
  <c r="CS8" i="22"/>
  <c r="K131" i="5"/>
  <c r="K150" i="5"/>
  <c r="K149" i="5"/>
  <c r="K148" i="5"/>
  <c r="K147" i="5"/>
  <c r="K146" i="5"/>
  <c r="K145" i="5"/>
  <c r="K144" i="5"/>
  <c r="K143" i="5"/>
  <c r="K142" i="5"/>
  <c r="K141" i="5"/>
  <c r="K140" i="5"/>
  <c r="K139" i="5"/>
  <c r="K138" i="5"/>
  <c r="K137" i="5"/>
  <c r="K136" i="5"/>
  <c r="K135" i="5"/>
  <c r="K134" i="5"/>
  <c r="K133" i="5"/>
  <c r="K132" i="5"/>
  <c r="K109" i="5"/>
  <c r="K108" i="5"/>
  <c r="K107" i="5"/>
  <c r="K106" i="5"/>
  <c r="K105" i="5"/>
  <c r="K104" i="5"/>
  <c r="K103" i="5"/>
  <c r="K102" i="5"/>
  <c r="K101" i="5"/>
  <c r="K100" i="5"/>
  <c r="K99" i="5"/>
  <c r="K98" i="5"/>
  <c r="K97" i="5"/>
  <c r="K96" i="5"/>
  <c r="K95" i="5"/>
  <c r="K94" i="5"/>
  <c r="K93" i="5"/>
  <c r="K92" i="5"/>
  <c r="K91" i="5"/>
  <c r="K90" i="5"/>
  <c r="K68" i="5"/>
  <c r="K67" i="5"/>
  <c r="K66" i="5"/>
  <c r="K65" i="5"/>
  <c r="K64" i="5"/>
  <c r="K63" i="5"/>
  <c r="K62" i="5"/>
  <c r="K61" i="5"/>
  <c r="K60" i="5"/>
  <c r="K59" i="5"/>
  <c r="K58" i="5"/>
  <c r="K57" i="5"/>
  <c r="K56" i="5"/>
  <c r="K55" i="5"/>
  <c r="K54" i="5"/>
  <c r="K53" i="5"/>
  <c r="K52" i="5"/>
  <c r="K51" i="5"/>
  <c r="K50" i="5"/>
  <c r="K49" i="5"/>
  <c r="K27" i="5"/>
  <c r="K26" i="5"/>
  <c r="K25" i="5"/>
  <c r="K24" i="5"/>
  <c r="K23" i="5"/>
  <c r="K22" i="5"/>
  <c r="K21" i="5"/>
  <c r="K20" i="5"/>
  <c r="K19" i="5"/>
  <c r="K18" i="5"/>
  <c r="K17" i="5"/>
  <c r="K16" i="5"/>
  <c r="K15" i="5"/>
  <c r="K14" i="5"/>
  <c r="K13" i="5"/>
  <c r="K12" i="5"/>
  <c r="K11" i="5"/>
  <c r="K9" i="5"/>
  <c r="C51" i="24" l="1"/>
  <c r="C40" i="28"/>
  <c r="H19" i="28"/>
  <c r="H106" i="28"/>
  <c r="H146" i="28"/>
  <c r="H108" i="28"/>
  <c r="H142" i="28"/>
  <c r="H62" i="28"/>
  <c r="H147" i="28"/>
  <c r="H111" i="28"/>
  <c r="H101" i="28"/>
  <c r="H14" i="28"/>
  <c r="H12" i="28"/>
  <c r="H65" i="28"/>
  <c r="H110" i="28"/>
  <c r="H150" i="28"/>
  <c r="H139" i="28"/>
  <c r="H95" i="28"/>
  <c r="H145" i="28"/>
  <c r="H55" i="28"/>
  <c r="H23" i="28"/>
  <c r="H148" i="28"/>
  <c r="H138" i="28"/>
  <c r="H136" i="28"/>
  <c r="H144" i="28"/>
  <c r="H10" i="28"/>
  <c r="H56" i="28"/>
  <c r="H99" i="28"/>
  <c r="H153" i="28"/>
  <c r="H66" i="28"/>
  <c r="H9" i="28"/>
  <c r="H102" i="28"/>
  <c r="H92" i="28"/>
  <c r="H20" i="28"/>
  <c r="H103" i="28"/>
  <c r="H64" i="28"/>
  <c r="H135" i="28"/>
  <c r="H15" i="28"/>
  <c r="H27" i="28"/>
  <c r="H96" i="28"/>
  <c r="H140" i="28"/>
  <c r="H52" i="28"/>
  <c r="H50" i="28"/>
  <c r="H21" i="28"/>
  <c r="H151" i="28"/>
  <c r="H137" i="28"/>
  <c r="H57" i="28"/>
  <c r="H67" i="28"/>
  <c r="H63" i="28"/>
  <c r="H152" i="28"/>
  <c r="H51" i="28"/>
  <c r="H93" i="28"/>
  <c r="H58" i="28"/>
  <c r="H68" i="28"/>
  <c r="H105" i="28"/>
  <c r="H109" i="28"/>
  <c r="H107" i="28"/>
  <c r="H54" i="28"/>
  <c r="H100" i="28"/>
  <c r="H134" i="28"/>
  <c r="H94" i="28"/>
  <c r="H97" i="28"/>
  <c r="H141" i="28"/>
  <c r="H143" i="28"/>
  <c r="H60" i="28"/>
  <c r="H22" i="28"/>
  <c r="H104" i="28"/>
  <c r="H98" i="28"/>
  <c r="H53" i="28"/>
  <c r="H149" i="28"/>
  <c r="H69" i="28"/>
  <c r="H59" i="28"/>
  <c r="H61" i="28"/>
  <c r="H25" i="28"/>
  <c r="CK105" i="22"/>
  <c r="CK140" i="22"/>
  <c r="CK150" i="22"/>
  <c r="CK103" i="22"/>
  <c r="CK109" i="22"/>
  <c r="CK146" i="22"/>
  <c r="CK132" i="22"/>
  <c r="CK101" i="22"/>
  <c r="CK148" i="22"/>
  <c r="CK142" i="22"/>
  <c r="CK144" i="22"/>
  <c r="CK97" i="22"/>
  <c r="CK136" i="22"/>
  <c r="CK99" i="22"/>
  <c r="CK107" i="22"/>
  <c r="CK93" i="22"/>
  <c r="CK95" i="22"/>
  <c r="CK138" i="22"/>
  <c r="CK134" i="22"/>
  <c r="CK91" i="22"/>
  <c r="CK92" i="22"/>
  <c r="CK94" i="22"/>
  <c r="CK108" i="22"/>
  <c r="CK90" i="22"/>
  <c r="CK50" i="22"/>
  <c r="CK98" i="22"/>
  <c r="CK139" i="22"/>
  <c r="CK143" i="22"/>
  <c r="CK149" i="22"/>
  <c r="CK100" i="22"/>
  <c r="CK145" i="22"/>
  <c r="CK135" i="22"/>
  <c r="CK96" i="22"/>
  <c r="CK141" i="22"/>
  <c r="CK137" i="22"/>
  <c r="CK106" i="22"/>
  <c r="CK104" i="22"/>
  <c r="CK102" i="22"/>
  <c r="CK133" i="22"/>
  <c r="CK49" i="22"/>
  <c r="CK131" i="22"/>
  <c r="CK147" i="22"/>
  <c r="H20" i="24"/>
  <c r="H18" i="43" s="1"/>
  <c r="H26" i="24"/>
  <c r="H24" i="43" s="1"/>
  <c r="H19" i="24"/>
  <c r="H17" i="43" s="1"/>
  <c r="H15" i="24"/>
  <c r="H13" i="43" s="1"/>
  <c r="H13" i="24"/>
  <c r="H11" i="43" s="1"/>
  <c r="H28" i="24"/>
  <c r="H26" i="43" s="1"/>
  <c r="H18" i="24"/>
  <c r="H16" i="43" s="1"/>
  <c r="H10" i="24"/>
  <c r="H8" i="43" s="1"/>
  <c r="C56" i="24"/>
  <c r="C52" i="24" l="1"/>
  <c r="H13" i="28"/>
  <c r="H11" i="28"/>
  <c r="H17" i="28"/>
  <c r="H26" i="28"/>
  <c r="H18" i="28"/>
  <c r="H8" i="28"/>
  <c r="H24" i="28"/>
  <c r="H16" i="28"/>
  <c r="C25" i="24"/>
  <c r="C16" i="24" l="1"/>
  <c r="C18" i="43" s="1"/>
  <c r="C17" i="24"/>
  <c r="C19" i="43" s="1"/>
  <c r="C18" i="24"/>
  <c r="C20" i="43" s="1"/>
  <c r="C19" i="24"/>
  <c r="C21" i="43" s="1"/>
  <c r="C20" i="24"/>
  <c r="C22" i="43" s="1"/>
  <c r="C21" i="24"/>
  <c r="C23" i="43" s="1"/>
  <c r="C22" i="24"/>
  <c r="C24" i="43" s="1"/>
  <c r="C11" i="24"/>
  <c r="C12" i="43" s="1"/>
  <c r="C12" i="24"/>
  <c r="C14" i="43" s="1"/>
  <c r="C13" i="24"/>
  <c r="C15" i="43" s="1"/>
  <c r="C15" i="24"/>
  <c r="C17" i="43" s="1"/>
  <c r="C7" i="24"/>
  <c r="C8" i="43" s="1"/>
  <c r="C8" i="24"/>
  <c r="C9" i="43" s="1"/>
  <c r="C9" i="24"/>
  <c r="C10" i="43" s="1"/>
  <c r="C10" i="24"/>
  <c r="C11" i="43" s="1"/>
  <c r="C10" i="28" l="1"/>
  <c r="C22" i="28"/>
  <c r="C9" i="28"/>
  <c r="C20" i="28"/>
  <c r="C11" i="28"/>
  <c r="C23" i="28"/>
  <c r="C21" i="28"/>
  <c r="C17" i="28"/>
  <c r="C15" i="28"/>
  <c r="C19" i="28"/>
  <c r="C14" i="28"/>
  <c r="C18" i="28"/>
  <c r="C24" i="28"/>
  <c r="C12" i="28"/>
  <c r="Q14" i="24"/>
  <c r="C8" i="28"/>
  <c r="Q13" i="24"/>
  <c r="F153" i="28"/>
  <c r="F152" i="28"/>
  <c r="F151" i="28"/>
  <c r="F150" i="28"/>
  <c r="F149" i="28"/>
  <c r="F148" i="28"/>
  <c r="F147" i="28"/>
  <c r="F146" i="28"/>
  <c r="F145" i="28"/>
  <c r="F144" i="28"/>
  <c r="F143" i="28"/>
  <c r="F142" i="28"/>
  <c r="F141" i="28"/>
  <c r="F140" i="28"/>
  <c r="F134" i="28"/>
  <c r="F139" i="28"/>
  <c r="F135" i="28"/>
  <c r="F138" i="28"/>
  <c r="F137" i="28"/>
  <c r="F136" i="28"/>
  <c r="F92" i="28"/>
  <c r="F50" i="28"/>
  <c r="E148" i="21" l="1"/>
  <c r="D148" i="21"/>
  <c r="D147" i="21"/>
  <c r="E146" i="21"/>
  <c r="D146" i="21"/>
  <c r="D145" i="21"/>
  <c r="E144" i="21"/>
  <c r="D144" i="21"/>
  <c r="D143" i="21"/>
  <c r="E142" i="21"/>
  <c r="D142" i="21"/>
  <c r="D141" i="21"/>
  <c r="E140" i="21"/>
  <c r="D140" i="21"/>
  <c r="D139" i="21"/>
  <c r="E138" i="21"/>
  <c r="D138" i="21"/>
  <c r="D137" i="21"/>
  <c r="E136" i="21"/>
  <c r="D136" i="21"/>
  <c r="D135" i="21"/>
  <c r="E134" i="21"/>
  <c r="D134" i="21"/>
  <c r="D133" i="21"/>
  <c r="E132" i="21"/>
  <c r="D132" i="21"/>
  <c r="D131" i="21"/>
  <c r="E130" i="21"/>
  <c r="D130" i="21"/>
  <c r="D129" i="21"/>
  <c r="E107" i="21"/>
  <c r="D107" i="21"/>
  <c r="D106" i="21"/>
  <c r="E105" i="21"/>
  <c r="D105" i="21"/>
  <c r="D104" i="21"/>
  <c r="E103" i="21"/>
  <c r="D103" i="21"/>
  <c r="D102" i="21"/>
  <c r="E101" i="21"/>
  <c r="D101" i="21"/>
  <c r="D100" i="21"/>
  <c r="E99" i="21"/>
  <c r="D99" i="21"/>
  <c r="D98" i="21"/>
  <c r="E97" i="21"/>
  <c r="D97" i="21"/>
  <c r="D96" i="21"/>
  <c r="E95" i="21"/>
  <c r="D95" i="21"/>
  <c r="D94" i="21"/>
  <c r="E93" i="21"/>
  <c r="D93" i="21"/>
  <c r="D92" i="21"/>
  <c r="E91" i="21"/>
  <c r="D91" i="21"/>
  <c r="D90" i="21"/>
  <c r="E89" i="21"/>
  <c r="D89" i="21"/>
  <c r="D88" i="21"/>
  <c r="E66" i="21"/>
  <c r="D66" i="21"/>
  <c r="D65" i="21"/>
  <c r="E64" i="21"/>
  <c r="D64" i="21"/>
  <c r="D63" i="21"/>
  <c r="E62" i="21"/>
  <c r="D62" i="21"/>
  <c r="D61" i="21"/>
  <c r="E60" i="21"/>
  <c r="D60" i="21"/>
  <c r="D59" i="21"/>
  <c r="E58" i="21"/>
  <c r="D58" i="21"/>
  <c r="D57" i="21"/>
  <c r="E56" i="21"/>
  <c r="D56" i="21"/>
  <c r="D55" i="21"/>
  <c r="E54" i="21"/>
  <c r="D54" i="21"/>
  <c r="D53" i="21"/>
  <c r="E52" i="21"/>
  <c r="D52" i="21"/>
  <c r="D51" i="21"/>
  <c r="E50" i="21"/>
  <c r="D50" i="21"/>
  <c r="D49" i="21"/>
  <c r="E48" i="21"/>
  <c r="D48" i="21"/>
  <c r="D47" i="21"/>
  <c r="E25" i="21"/>
  <c r="D25" i="21"/>
  <c r="D24" i="21"/>
  <c r="E23" i="21"/>
  <c r="D23" i="21"/>
  <c r="D22" i="21"/>
  <c r="E21" i="21"/>
  <c r="D21" i="21"/>
  <c r="D20" i="21"/>
  <c r="E19" i="21"/>
  <c r="D19" i="21"/>
  <c r="D18" i="21"/>
  <c r="E17" i="21"/>
  <c r="D17" i="21"/>
  <c r="D16" i="21"/>
  <c r="E15" i="21"/>
  <c r="D15" i="21"/>
  <c r="D14" i="21"/>
  <c r="E13" i="21"/>
  <c r="D13" i="21"/>
  <c r="D12" i="21"/>
  <c r="E11" i="21"/>
  <c r="D11" i="21"/>
  <c r="D10" i="21"/>
  <c r="E9" i="21"/>
  <c r="D9" i="21"/>
  <c r="D8" i="21"/>
  <c r="E7" i="21"/>
  <c r="D7" i="21"/>
  <c r="D6" i="21"/>
  <c r="C36" i="24" l="1"/>
  <c r="P18" i="16"/>
  <c r="T21" i="12"/>
  <c r="C50" i="24" l="1"/>
  <c r="C39" i="28"/>
  <c r="F147" i="22"/>
  <c r="E147" i="37"/>
  <c r="E145" i="39"/>
  <c r="D5" i="9" a="1"/>
  <c r="D5" i="9" s="1"/>
  <c r="BN6" i="22"/>
  <c r="CH6" i="22"/>
  <c r="CC6" i="22"/>
  <c r="AW6" i="22"/>
  <c r="AA6" i="22"/>
  <c r="BX6" i="22"/>
  <c r="AL6" i="22"/>
  <c r="BS6" i="22"/>
  <c r="P6" i="22"/>
  <c r="C26" i="24"/>
  <c r="E145" i="21"/>
  <c r="AC5" i="9"/>
  <c r="AC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126" i="9"/>
  <c r="AC127" i="9"/>
  <c r="AC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4" i="9"/>
  <c r="R5" i="9" l="1"/>
  <c r="C13" i="28"/>
  <c r="AS54" i="22"/>
  <c r="W35" i="22"/>
  <c r="BD163" i="22"/>
  <c r="AH227" i="22"/>
  <c r="AH42" i="22"/>
  <c r="W75" i="22"/>
  <c r="BD188" i="22"/>
  <c r="W240" i="22"/>
  <c r="W85" i="22"/>
  <c r="BD117" i="22"/>
  <c r="W182" i="22"/>
  <c r="BD65" i="22"/>
  <c r="AS27" i="22"/>
  <c r="AH14" i="22"/>
  <c r="BD252" i="22"/>
  <c r="BD35" i="22"/>
  <c r="W246" i="22"/>
  <c r="AS179" i="22"/>
  <c r="W161" i="22"/>
  <c r="AH169" i="22"/>
  <c r="AS14" i="22"/>
  <c r="BD19" i="22"/>
  <c r="AH224" i="22"/>
  <c r="AS245" i="22"/>
  <c r="BD87" i="22"/>
  <c r="AS64" i="22"/>
  <c r="AS160" i="22"/>
  <c r="AH196" i="22"/>
  <c r="BD227" i="22"/>
  <c r="BD225" i="22"/>
  <c r="AH232" i="22"/>
  <c r="BD32" i="22"/>
  <c r="AS221" i="22"/>
  <c r="AS112" i="22"/>
  <c r="AS86" i="22"/>
  <c r="W61" i="22"/>
  <c r="W43" i="22"/>
  <c r="BD217" i="22"/>
  <c r="BD185" i="22"/>
  <c r="AS177" i="22"/>
  <c r="AS123" i="22"/>
  <c r="AS76" i="22"/>
  <c r="AH202" i="22"/>
  <c r="W245" i="22"/>
  <c r="AS211" i="22"/>
  <c r="BD207" i="22"/>
  <c r="BD222" i="22"/>
  <c r="AS229" i="22"/>
  <c r="AH54" i="22"/>
  <c r="AH229" i="22"/>
  <c r="BD162" i="22"/>
  <c r="W232" i="22"/>
  <c r="AS125" i="22"/>
  <c r="BD182" i="22"/>
  <c r="BD242" i="22"/>
  <c r="AS152" i="22"/>
  <c r="AS39" i="22"/>
  <c r="AS228" i="22"/>
  <c r="AH231" i="22"/>
  <c r="AS243" i="22"/>
  <c r="AS203" i="22"/>
  <c r="AS166" i="22"/>
  <c r="BD27" i="22"/>
  <c r="W188" i="22"/>
  <c r="AS219" i="22"/>
  <c r="BD51" i="22"/>
  <c r="AS193" i="22"/>
  <c r="AS31" i="22"/>
  <c r="AH88" i="22"/>
  <c r="BD234" i="22"/>
  <c r="AH223" i="22"/>
  <c r="W152" i="22"/>
  <c r="AS77" i="22"/>
  <c r="AH46" i="22"/>
  <c r="W250" i="22"/>
  <c r="BD168" i="22"/>
  <c r="W25" i="22"/>
  <c r="W156" i="22"/>
  <c r="BD157" i="22"/>
  <c r="W23" i="22"/>
  <c r="AS224" i="22"/>
  <c r="C13" i="43"/>
  <c r="AS20" i="22"/>
  <c r="BD83" i="22"/>
  <c r="BD55" i="22"/>
  <c r="AH219" i="22"/>
  <c r="AH34" i="22"/>
  <c r="W67" i="22"/>
  <c r="BD63" i="22"/>
  <c r="W235" i="22"/>
  <c r="W69" i="22"/>
  <c r="BD38" i="22"/>
  <c r="W155" i="22"/>
  <c r="AS248" i="22"/>
  <c r="AS12" i="22"/>
  <c r="W227" i="22"/>
  <c r="BD240" i="22"/>
  <c r="BD21" i="22"/>
  <c r="W120" i="22"/>
  <c r="AS52" i="22"/>
  <c r="AH214" i="22"/>
  <c r="AH22" i="22"/>
  <c r="AS216" i="22"/>
  <c r="BD213" i="22"/>
  <c r="BD158" i="22"/>
  <c r="BD15" i="22"/>
  <c r="BD126" i="22"/>
  <c r="AS156" i="22"/>
  <c r="AS182" i="22"/>
  <c r="AH183" i="22"/>
  <c r="W159" i="22"/>
  <c r="W200" i="22"/>
  <c r="BD209" i="22"/>
  <c r="BD54" i="22"/>
  <c r="AS202" i="22"/>
  <c r="AS190" i="22"/>
  <c r="BD56" i="22"/>
  <c r="AH23" i="22"/>
  <c r="AH163" i="22"/>
  <c r="W251" i="22"/>
  <c r="BD220" i="22"/>
  <c r="AS37" i="22"/>
  <c r="AS15" i="22"/>
  <c r="AS185" i="22"/>
  <c r="AS183" i="22"/>
  <c r="AS155" i="22"/>
  <c r="AS41" i="22"/>
  <c r="BD124" i="22"/>
  <c r="BD181" i="22"/>
  <c r="AS13" i="22"/>
  <c r="AH18" i="22"/>
  <c r="W196" i="22"/>
  <c r="AH186" i="22"/>
  <c r="W168" i="22"/>
  <c r="BD82" i="22"/>
  <c r="BD30" i="22"/>
  <c r="BD198" i="22"/>
  <c r="AS30" i="22"/>
  <c r="AS84" i="22"/>
  <c r="AH17" i="22"/>
  <c r="AH85" i="22"/>
  <c r="BD170" i="22"/>
  <c r="AH234" i="22"/>
  <c r="AH11" i="22"/>
  <c r="BD187" i="22"/>
  <c r="AH200" i="22"/>
  <c r="BD45" i="22"/>
  <c r="BD116" i="22"/>
  <c r="AS172" i="22"/>
  <c r="AS167" i="22"/>
  <c r="AH191" i="22"/>
  <c r="BD243" i="22"/>
  <c r="AH40" i="22"/>
  <c r="W229" i="22"/>
  <c r="BD60" i="22"/>
  <c r="AH207" i="22"/>
  <c r="W32" i="22"/>
  <c r="AH69" i="22"/>
  <c r="W194" i="22"/>
  <c r="W123" i="22"/>
  <c r="AS233" i="22"/>
  <c r="W71" i="22"/>
  <c r="AS239" i="22"/>
  <c r="AH220" i="22"/>
  <c r="W157" i="22"/>
  <c r="AH199" i="22"/>
  <c r="BD186" i="22"/>
  <c r="W238" i="22"/>
  <c r="BD67" i="22"/>
  <c r="AS206" i="22"/>
  <c r="AH206" i="22"/>
  <c r="W243" i="22"/>
  <c r="W59" i="22"/>
  <c r="AS238" i="22"/>
  <c r="W230" i="22"/>
  <c r="W53" i="22"/>
  <c r="BD13" i="22"/>
  <c r="W13" i="22"/>
  <c r="AS246" i="22"/>
  <c r="AH237" i="22"/>
  <c r="W219" i="22"/>
  <c r="BD203" i="22"/>
  <c r="AS222" i="22"/>
  <c r="W30" i="22"/>
  <c r="AH198" i="22"/>
  <c r="AH161" i="22"/>
  <c r="AH230" i="22"/>
  <c r="BD215" i="22"/>
  <c r="W119" i="22"/>
  <c r="AH226" i="22"/>
  <c r="BD197" i="22"/>
  <c r="BD75" i="22"/>
  <c r="AS23" i="22"/>
  <c r="AS225" i="22"/>
  <c r="AH203" i="22"/>
  <c r="AH165" i="22"/>
  <c r="AH82" i="22"/>
  <c r="AS69" i="22"/>
  <c r="BD18" i="22"/>
  <c r="AS209" i="22"/>
  <c r="AH35" i="22"/>
  <c r="BD229" i="22"/>
  <c r="AS43" i="22"/>
  <c r="AH240" i="22"/>
  <c r="AH155" i="22"/>
  <c r="BD118" i="22"/>
  <c r="AS21" i="22"/>
  <c r="AS87" i="22"/>
  <c r="AS164" i="22"/>
  <c r="BD235" i="22"/>
  <c r="BD114" i="22"/>
  <c r="BD77" i="22"/>
  <c r="BD218" i="22"/>
  <c r="BD152" i="22"/>
  <c r="AS220" i="22"/>
  <c r="AH19" i="22"/>
  <c r="W236" i="22"/>
  <c r="W77" i="22"/>
  <c r="AH184" i="22"/>
  <c r="BD251" i="22"/>
  <c r="BD122" i="22"/>
  <c r="AS213" i="22"/>
  <c r="AS244" i="22"/>
  <c r="AS128" i="22"/>
  <c r="AH24" i="22"/>
  <c r="AS29" i="22"/>
  <c r="AH242" i="22"/>
  <c r="W180" i="22"/>
  <c r="AH63" i="22"/>
  <c r="AS78" i="22"/>
  <c r="BD123" i="22"/>
  <c r="BD74" i="22"/>
  <c r="BD71" i="22"/>
  <c r="AS58" i="22"/>
  <c r="AH36" i="22"/>
  <c r="AH243" i="22"/>
  <c r="BD62" i="22"/>
  <c r="AH175" i="22"/>
  <c r="W54" i="22"/>
  <c r="CR54" i="22" s="1"/>
  <c r="BD250" i="22"/>
  <c r="AH113" i="22"/>
  <c r="W191" i="22"/>
  <c r="AH188" i="22"/>
  <c r="W160" i="22"/>
  <c r="AS207" i="22"/>
  <c r="AS53" i="22"/>
  <c r="W76" i="22"/>
  <c r="BD14" i="22"/>
  <c r="W164" i="22"/>
  <c r="W225" i="22"/>
  <c r="W16" i="22"/>
  <c r="BD161" i="22"/>
  <c r="W211" i="22"/>
  <c r="W187" i="22"/>
  <c r="AS70" i="22"/>
  <c r="AH187" i="22"/>
  <c r="W163" i="22"/>
  <c r="W51" i="22"/>
  <c r="AS230" i="22"/>
  <c r="W222" i="22"/>
  <c r="AH74" i="22"/>
  <c r="AS235" i="22"/>
  <c r="AH128" i="22"/>
  <c r="AS240" i="22"/>
  <c r="AH213" i="22"/>
  <c r="W214" i="22"/>
  <c r="BD192" i="22"/>
  <c r="AS195" i="22"/>
  <c r="BD248" i="22"/>
  <c r="W38" i="22"/>
  <c r="AH68" i="22"/>
  <c r="AH174" i="22"/>
  <c r="W118" i="22"/>
  <c r="AH75" i="22"/>
  <c r="W81" i="22"/>
  <c r="BD111" i="22"/>
  <c r="BD167" i="22"/>
  <c r="AS79" i="22"/>
  <c r="AS68" i="22"/>
  <c r="AH154" i="22"/>
  <c r="BD221" i="22"/>
  <c r="AS124" i="22"/>
  <c r="W122" i="22"/>
  <c r="BD172" i="22"/>
  <c r="AS198" i="22"/>
  <c r="AH32" i="22"/>
  <c r="W184" i="22"/>
  <c r="BD31" i="22"/>
  <c r="AS181" i="22"/>
  <c r="BD37" i="22"/>
  <c r="BD214" i="22"/>
  <c r="AS116" i="22"/>
  <c r="AS205" i="22"/>
  <c r="AS217" i="22"/>
  <c r="W64" i="22"/>
  <c r="BD241" i="22"/>
  <c r="BD223" i="22"/>
  <c r="BD179" i="22"/>
  <c r="BD230" i="22"/>
  <c r="AS153" i="22"/>
  <c r="AH250" i="22"/>
  <c r="BD85" i="22"/>
  <c r="AH57" i="22"/>
  <c r="AS73" i="22"/>
  <c r="AH31" i="22"/>
  <c r="BD10" i="22"/>
  <c r="AS19" i="22"/>
  <c r="AS200" i="22"/>
  <c r="AS194" i="22"/>
  <c r="AH29" i="22"/>
  <c r="W204" i="22"/>
  <c r="W80" i="22"/>
  <c r="AH192" i="22"/>
  <c r="W44" i="22"/>
  <c r="AS187" i="22"/>
  <c r="W167" i="22"/>
  <c r="BD12" i="22"/>
  <c r="AS59" i="22"/>
  <c r="AS226" i="22"/>
  <c r="AH55" i="22"/>
  <c r="AH114" i="22"/>
  <c r="AS51" i="22"/>
  <c r="W111" i="22"/>
  <c r="W193" i="22"/>
  <c r="BD165" i="22"/>
  <c r="AH164" i="22"/>
  <c r="W39" i="22"/>
  <c r="AH217" i="22"/>
  <c r="W165" i="22"/>
  <c r="W126" i="22"/>
  <c r="AS165" i="22"/>
  <c r="BD155" i="22"/>
  <c r="W206" i="22"/>
  <c r="BD236" i="22"/>
  <c r="AS46" i="22"/>
  <c r="AH179" i="22"/>
  <c r="W158" i="22"/>
  <c r="AS36" i="22"/>
  <c r="AS114" i="22"/>
  <c r="W203" i="22"/>
  <c r="BD219" i="22"/>
  <c r="AS208" i="22"/>
  <c r="W179" i="22"/>
  <c r="AS158" i="22"/>
  <c r="AH197" i="22"/>
  <c r="W174" i="22"/>
  <c r="BD184" i="22"/>
  <c r="AH117" i="22"/>
  <c r="BD178" i="22"/>
  <c r="W21" i="22"/>
  <c r="W248" i="22"/>
  <c r="AH241" i="22"/>
  <c r="AH120" i="22"/>
  <c r="AS40" i="22"/>
  <c r="W228" i="22"/>
  <c r="BD36" i="22"/>
  <c r="AS32" i="22"/>
  <c r="AS88" i="22"/>
  <c r="AS174" i="22"/>
  <c r="AH125" i="22"/>
  <c r="W45" i="22"/>
  <c r="BD68" i="22"/>
  <c r="AH15" i="22"/>
  <c r="BD246" i="22"/>
  <c r="AS178" i="22"/>
  <c r="AH10" i="22"/>
  <c r="AH178" i="22"/>
  <c r="AH194" i="22"/>
  <c r="BD231" i="22"/>
  <c r="BD175" i="22"/>
  <c r="BD194" i="22"/>
  <c r="AS210" i="22"/>
  <c r="AS173" i="22"/>
  <c r="AH78" i="22"/>
  <c r="AH51" i="22"/>
  <c r="AH176" i="22"/>
  <c r="AH28" i="22"/>
  <c r="BD24" i="22"/>
  <c r="BD120" i="22"/>
  <c r="AS252" i="22"/>
  <c r="AH79" i="22"/>
  <c r="W66" i="22"/>
  <c r="AS232" i="22"/>
  <c r="BD34" i="22"/>
  <c r="AS11" i="22"/>
  <c r="BD52" i="22"/>
  <c r="AS34" i="22"/>
  <c r="AS218" i="22"/>
  <c r="AS47" i="22"/>
  <c r="AH193" i="22"/>
  <c r="AS154" i="22"/>
  <c r="AH67" i="22"/>
  <c r="AS85" i="22"/>
  <c r="AS192" i="22"/>
  <c r="BD70" i="22"/>
  <c r="W65" i="22"/>
  <c r="BD57" i="22"/>
  <c r="AS67" i="22"/>
  <c r="AS57" i="22"/>
  <c r="AH160" i="22"/>
  <c r="BD200" i="22"/>
  <c r="AH59" i="22"/>
  <c r="BD112" i="22"/>
  <c r="W198" i="22"/>
  <c r="BD204" i="22"/>
  <c r="AS44" i="22"/>
  <c r="AH166" i="22"/>
  <c r="W117" i="22"/>
  <c r="W128" i="22"/>
  <c r="AS25" i="22"/>
  <c r="W195" i="22"/>
  <c r="BD211" i="22"/>
  <c r="AS60" i="22"/>
  <c r="BD232" i="22"/>
  <c r="AS81" i="22"/>
  <c r="AH173" i="22"/>
  <c r="AH153" i="22"/>
  <c r="BD159" i="22"/>
  <c r="AH66" i="22"/>
  <c r="BD69" i="22"/>
  <c r="AH190" i="22"/>
  <c r="AH185" i="22"/>
  <c r="AH182" i="22"/>
  <c r="BD78" i="22"/>
  <c r="BD47" i="22"/>
  <c r="BD11" i="22"/>
  <c r="BD238" i="22"/>
  <c r="AS61" i="22"/>
  <c r="AS126" i="22"/>
  <c r="AH25" i="22"/>
  <c r="W176" i="22"/>
  <c r="W172" i="22"/>
  <c r="BD193" i="22"/>
  <c r="BD17" i="22"/>
  <c r="BD189" i="22"/>
  <c r="AS234" i="22"/>
  <c r="AH33" i="22"/>
  <c r="AS129" i="22"/>
  <c r="W208" i="22"/>
  <c r="AS75" i="22"/>
  <c r="BD23" i="22"/>
  <c r="AS42" i="22"/>
  <c r="AS110" i="22"/>
  <c r="AS161" i="22"/>
  <c r="BD72" i="22"/>
  <c r="AS72" i="22"/>
  <c r="AH246" i="22"/>
  <c r="AH210" i="22"/>
  <c r="BD44" i="22"/>
  <c r="BD196" i="22"/>
  <c r="AH56" i="22"/>
  <c r="AH123" i="22"/>
  <c r="AH43" i="22"/>
  <c r="AH27" i="22"/>
  <c r="BD239" i="22"/>
  <c r="AS170" i="22"/>
  <c r="BD151" i="22"/>
  <c r="AS63" i="22"/>
  <c r="AS74" i="22"/>
  <c r="AS196" i="22"/>
  <c r="AH245" i="22"/>
  <c r="BD127" i="22"/>
  <c r="AS127" i="22"/>
  <c r="BD41" i="22"/>
  <c r="W82" i="22"/>
  <c r="AH39" i="22"/>
  <c r="W213" i="22"/>
  <c r="BD216" i="22"/>
  <c r="AS186" i="22"/>
  <c r="AS82" i="22"/>
  <c r="AH205" i="22"/>
  <c r="AS10" i="22"/>
  <c r="AH87" i="22"/>
  <c r="W226" i="22"/>
  <c r="BD43" i="22"/>
  <c r="AS115" i="22"/>
  <c r="AH156" i="22"/>
  <c r="W247" i="22"/>
  <c r="AH239" i="22"/>
  <c r="W217" i="22"/>
  <c r="AS176" i="22"/>
  <c r="AH21" i="22"/>
  <c r="BD164" i="22"/>
  <c r="BD80" i="22"/>
  <c r="W166" i="22"/>
  <c r="BD180" i="22"/>
  <c r="AS22" i="22"/>
  <c r="AH70" i="22"/>
  <c r="W88" i="22"/>
  <c r="BD228" i="22"/>
  <c r="AH152" i="22"/>
  <c r="W190" i="22"/>
  <c r="BD195" i="22"/>
  <c r="AH211" i="22"/>
  <c r="BD125" i="22"/>
  <c r="AS62" i="22"/>
  <c r="AH115" i="22"/>
  <c r="W216" i="22"/>
  <c r="BD110" i="22"/>
  <c r="AH53" i="22"/>
  <c r="BD61" i="22"/>
  <c r="W125" i="22"/>
  <c r="AH225" i="22"/>
  <c r="W112" i="22"/>
  <c r="BD205" i="22"/>
  <c r="BD177" i="22"/>
  <c r="BD191" i="22"/>
  <c r="BD176" i="22"/>
  <c r="AS24" i="22"/>
  <c r="AS66" i="22"/>
  <c r="AH77" i="22"/>
  <c r="AS83" i="22"/>
  <c r="AH248" i="22"/>
  <c r="W40" i="22"/>
  <c r="BD199" i="22"/>
  <c r="BD249" i="22"/>
  <c r="AS120" i="22"/>
  <c r="AH12" i="22"/>
  <c r="BD113" i="22"/>
  <c r="BD84" i="22"/>
  <c r="AH83" i="22"/>
  <c r="BD160" i="22"/>
  <c r="AS119" i="22"/>
  <c r="AS184" i="22"/>
  <c r="AS71" i="22"/>
  <c r="W58" i="22"/>
  <c r="BD76" i="22"/>
  <c r="AS247" i="22"/>
  <c r="AS163" i="22"/>
  <c r="BD174" i="22"/>
  <c r="AS35" i="22"/>
  <c r="AH60" i="22"/>
  <c r="AH119" i="22"/>
  <c r="AH218" i="22"/>
  <c r="AH124" i="22"/>
  <c r="BD119" i="22"/>
  <c r="BD58" i="22"/>
  <c r="BD244" i="22"/>
  <c r="AS168" i="22"/>
  <c r="AS111" i="22"/>
  <c r="AS169" i="22"/>
  <c r="AH121" i="22"/>
  <c r="W74" i="22"/>
  <c r="CR74" i="22" s="1"/>
  <c r="I77" i="24" s="1"/>
  <c r="BD40" i="22"/>
  <c r="W57" i="22"/>
  <c r="AH84" i="22"/>
  <c r="AS215" i="22"/>
  <c r="AS197" i="22"/>
  <c r="BD226" i="22"/>
  <c r="AS65" i="22"/>
  <c r="AS118" i="22"/>
  <c r="AH167" i="22"/>
  <c r="W224" i="22"/>
  <c r="AH45" i="22"/>
  <c r="W29" i="22"/>
  <c r="AS227" i="22"/>
  <c r="AS214" i="22"/>
  <c r="AH201" i="22"/>
  <c r="W210" i="22"/>
  <c r="AH204" i="22"/>
  <c r="W56" i="22"/>
  <c r="BD202" i="22"/>
  <c r="AH127" i="22"/>
  <c r="BD88" i="22"/>
  <c r="W14" i="22"/>
  <c r="AS122" i="22"/>
  <c r="AS16" i="22"/>
  <c r="AS17" i="22"/>
  <c r="AS117" i="22"/>
  <c r="BD86" i="22"/>
  <c r="W186" i="22"/>
  <c r="W34" i="22"/>
  <c r="AS80" i="22"/>
  <c r="AS157" i="22"/>
  <c r="W41" i="22"/>
  <c r="BD245" i="22"/>
  <c r="BD115" i="22"/>
  <c r="AH233" i="22"/>
  <c r="W27" i="22"/>
  <c r="W239" i="22"/>
  <c r="AS201" i="22"/>
  <c r="W12" i="22"/>
  <c r="AS28" i="22"/>
  <c r="W42" i="22"/>
  <c r="AS45" i="22"/>
  <c r="AH228" i="22"/>
  <c r="AH244" i="22"/>
  <c r="W47" i="22"/>
  <c r="AS231" i="22"/>
  <c r="AH172" i="22"/>
  <c r="W221" i="22"/>
  <c r="BD28" i="22"/>
  <c r="AH116" i="22"/>
  <c r="AS175" i="22"/>
  <c r="AS189" i="22"/>
  <c r="AH159" i="22"/>
  <c r="BD26" i="22"/>
  <c r="W153" i="22"/>
  <c r="AH38" i="22"/>
  <c r="BD173" i="22"/>
  <c r="BD169" i="22"/>
  <c r="AS113" i="22"/>
  <c r="AH81" i="22"/>
  <c r="AS249" i="22"/>
  <c r="AH122" i="22"/>
  <c r="W17" i="22"/>
  <c r="CR17" i="22" s="1"/>
  <c r="W199" i="22"/>
  <c r="AH61" i="22"/>
  <c r="AH62" i="22"/>
  <c r="W129" i="22"/>
  <c r="W24" i="22"/>
  <c r="BD64" i="22"/>
  <c r="AH86" i="22"/>
  <c r="W202" i="22"/>
  <c r="CR202" i="22" s="1"/>
  <c r="I208" i="24" s="1"/>
  <c r="W84" i="22"/>
  <c r="CR84" i="22" s="1"/>
  <c r="I87" i="24" s="1"/>
  <c r="AH126" i="22"/>
  <c r="BD121" i="22"/>
  <c r="AS55" i="22"/>
  <c r="W175" i="22"/>
  <c r="BD16" i="22"/>
  <c r="AH37" i="22"/>
  <c r="W127" i="22"/>
  <c r="CR127" i="22" s="1"/>
  <c r="I131" i="24" s="1"/>
  <c r="W60" i="22"/>
  <c r="AH20" i="22"/>
  <c r="AH180" i="22"/>
  <c r="AH252" i="22"/>
  <c r="W242" i="22"/>
  <c r="BD29" i="22"/>
  <c r="AS18" i="22"/>
  <c r="BD129" i="22"/>
  <c r="AH216" i="22"/>
  <c r="W205" i="22"/>
  <c r="W46" i="22"/>
  <c r="BD190" i="22"/>
  <c r="BD53" i="22"/>
  <c r="AS26" i="22"/>
  <c r="AS241" i="22"/>
  <c r="AS191" i="22"/>
  <c r="AH177" i="22"/>
  <c r="AS151" i="22"/>
  <c r="BD210" i="22"/>
  <c r="W154" i="22"/>
  <c r="AH118" i="22"/>
  <c r="AH80" i="22"/>
  <c r="AH162" i="22"/>
  <c r="W252" i="22"/>
  <c r="CR252" i="22" s="1"/>
  <c r="I259" i="24" s="1"/>
  <c r="W178" i="22"/>
  <c r="CR178" i="22" s="1"/>
  <c r="I184" i="24" s="1"/>
  <c r="AS188" i="22"/>
  <c r="AH110" i="22"/>
  <c r="W87" i="22"/>
  <c r="CR87" i="22" s="1"/>
  <c r="I90" i="24" s="1"/>
  <c r="W31" i="22"/>
  <c r="CR31" i="22" s="1"/>
  <c r="I33" i="24" s="1"/>
  <c r="W231" i="22"/>
  <c r="BD22" i="22"/>
  <c r="AH13" i="22"/>
  <c r="W28" i="22"/>
  <c r="CR28" i="22" s="1"/>
  <c r="I30" i="24" s="1"/>
  <c r="BD153" i="22"/>
  <c r="AH247" i="22"/>
  <c r="W218" i="22"/>
  <c r="W124" i="22"/>
  <c r="CR124" i="22" s="1"/>
  <c r="I128" i="24" s="1"/>
  <c r="W63" i="22"/>
  <c r="BD237" i="22"/>
  <c r="W209" i="22"/>
  <c r="BD33" i="22"/>
  <c r="W22" i="22"/>
  <c r="AH58" i="22"/>
  <c r="W241" i="22"/>
  <c r="BD166" i="22"/>
  <c r="W192" i="22"/>
  <c r="CR192" i="22" s="1"/>
  <c r="I198" i="24" s="1"/>
  <c r="AH238" i="22"/>
  <c r="AS121" i="22"/>
  <c r="W189" i="22"/>
  <c r="W244" i="22"/>
  <c r="AS237" i="22"/>
  <c r="AH251" i="22"/>
  <c r="AS251" i="22"/>
  <c r="W73" i="22"/>
  <c r="W37" i="22"/>
  <c r="CR37" i="22" s="1"/>
  <c r="I39" i="24" s="1"/>
  <c r="W52" i="22"/>
  <c r="AH236" i="22"/>
  <c r="W223" i="22"/>
  <c r="W201" i="22"/>
  <c r="AS159" i="22"/>
  <c r="AH170" i="22"/>
  <c r="W15" i="22"/>
  <c r="W114" i="22"/>
  <c r="CR114" i="22" s="1"/>
  <c r="I118" i="24" s="1"/>
  <c r="W78" i="22"/>
  <c r="CR78" i="22" s="1"/>
  <c r="I81" i="24" s="1"/>
  <c r="BD156" i="22"/>
  <c r="AH65" i="22"/>
  <c r="W121" i="22"/>
  <c r="BD66" i="22"/>
  <c r="AH158" i="22"/>
  <c r="W11" i="22"/>
  <c r="W113" i="22"/>
  <c r="CR113" i="22" s="1"/>
  <c r="I117" i="24" s="1"/>
  <c r="W68" i="22"/>
  <c r="CR68" i="22" s="1"/>
  <c r="BD46" i="22"/>
  <c r="W249" i="22"/>
  <c r="W177" i="22"/>
  <c r="W169" i="22"/>
  <c r="W18" i="22"/>
  <c r="AH111" i="22"/>
  <c r="AH249" i="22"/>
  <c r="BD81" i="22"/>
  <c r="AH222" i="22"/>
  <c r="AH181" i="22"/>
  <c r="BD224" i="22"/>
  <c r="AS199" i="22"/>
  <c r="AS162" i="22"/>
  <c r="AH71" i="22"/>
  <c r="AS180" i="22"/>
  <c r="AS56" i="22"/>
  <c r="W70" i="22"/>
  <c r="CR70" i="22" s="1"/>
  <c r="I73" i="24" s="1"/>
  <c r="W233" i="22"/>
  <c r="AH168" i="22"/>
  <c r="W115" i="22"/>
  <c r="CR115" i="22" s="1"/>
  <c r="I119" i="24" s="1"/>
  <c r="W237" i="22"/>
  <c r="AS236" i="22"/>
  <c r="AH64" i="22"/>
  <c r="W197" i="22"/>
  <c r="CR197" i="22" s="1"/>
  <c r="I203" i="24" s="1"/>
  <c r="W207" i="22"/>
  <c r="W55" i="22"/>
  <c r="CR55" i="22" s="1"/>
  <c r="W62" i="22"/>
  <c r="BD206" i="22"/>
  <c r="AH189" i="22"/>
  <c r="W162" i="22"/>
  <c r="BD247" i="22"/>
  <c r="AH47" i="22"/>
  <c r="AS33" i="22"/>
  <c r="W36" i="22"/>
  <c r="CR36" i="22" s="1"/>
  <c r="I38" i="24" s="1"/>
  <c r="BD42" i="22"/>
  <c r="BD201" i="22"/>
  <c r="BD233" i="22"/>
  <c r="W151" i="22"/>
  <c r="AH30" i="22"/>
  <c r="AH151" i="22"/>
  <c r="AH26" i="22"/>
  <c r="W215" i="22"/>
  <c r="AH157" i="22"/>
  <c r="W72" i="22"/>
  <c r="W183" i="22"/>
  <c r="W110" i="22"/>
  <c r="AH41" i="22"/>
  <c r="AH129" i="22"/>
  <c r="W10" i="22"/>
  <c r="AH44" i="22"/>
  <c r="W33" i="22"/>
  <c r="BD73" i="22"/>
  <c r="AH235" i="22"/>
  <c r="W234" i="22"/>
  <c r="AS250" i="22"/>
  <c r="W116" i="22"/>
  <c r="CR116" i="22" s="1"/>
  <c r="I120" i="24" s="1"/>
  <c r="BD128" i="22"/>
  <c r="W79" i="22"/>
  <c r="AH221" i="22"/>
  <c r="AS204" i="22"/>
  <c r="W26" i="22"/>
  <c r="W83" i="22"/>
  <c r="CR83" i="22" s="1"/>
  <c r="I86" i="24" s="1"/>
  <c r="AH112" i="22"/>
  <c r="AH208" i="22"/>
  <c r="BD25" i="22"/>
  <c r="BD20" i="22"/>
  <c r="BD39" i="22"/>
  <c r="BD59" i="22"/>
  <c r="W173" i="22"/>
  <c r="CR173" i="22" s="1"/>
  <c r="I179" i="24" s="1"/>
  <c r="AS38" i="22"/>
  <c r="AH195" i="22"/>
  <c r="W220" i="22"/>
  <c r="CR220" i="22" s="1"/>
  <c r="I227" i="24" s="1"/>
  <c r="W20" i="22"/>
  <c r="W185" i="22"/>
  <c r="W170" i="22"/>
  <c r="AS223" i="22"/>
  <c r="AH73" i="22"/>
  <c r="AH215" i="22"/>
  <c r="W86" i="22"/>
  <c r="CR86" i="22" s="1"/>
  <c r="I89" i="24" s="1"/>
  <c r="BD183" i="22"/>
  <c r="BD208" i="22"/>
  <c r="AS242" i="22"/>
  <c r="AH209" i="22"/>
  <c r="AH52" i="22"/>
  <c r="AH76" i="22"/>
  <c r="AH72" i="22"/>
  <c r="W19" i="22"/>
  <c r="BD79" i="22"/>
  <c r="BD154" i="22"/>
  <c r="W181" i="22"/>
  <c r="CR181" i="22" s="1"/>
  <c r="I187" i="24" s="1"/>
  <c r="AH16" i="22"/>
  <c r="W8" i="22"/>
  <c r="BD131" i="22"/>
  <c r="AS136" i="22"/>
  <c r="W50" i="22"/>
  <c r="AH133" i="22"/>
  <c r="BD49" i="22"/>
  <c r="BD101" i="22"/>
  <c r="AH134" i="22"/>
  <c r="BD50" i="22"/>
  <c r="W108" i="22"/>
  <c r="AH98" i="22"/>
  <c r="AS147" i="22"/>
  <c r="BD146" i="22"/>
  <c r="AH99" i="22"/>
  <c r="AS140" i="22"/>
  <c r="BD107" i="22"/>
  <c r="W49" i="22"/>
  <c r="AH108" i="22"/>
  <c r="AS149" i="22"/>
  <c r="AH136" i="22"/>
  <c r="BD144" i="22"/>
  <c r="BD100" i="22"/>
  <c r="AS93" i="22"/>
  <c r="AH90" i="22"/>
  <c r="AH91" i="22"/>
  <c r="AH100" i="22"/>
  <c r="AS8" i="22"/>
  <c r="BD138" i="22"/>
  <c r="W135" i="22"/>
  <c r="AH102" i="22"/>
  <c r="AS90" i="22"/>
  <c r="AS143" i="22"/>
  <c r="AH109" i="22"/>
  <c r="W107" i="22"/>
  <c r="AH95" i="22"/>
  <c r="AH148" i="22"/>
  <c r="BD103" i="22"/>
  <c r="W145" i="22"/>
  <c r="AS100" i="22"/>
  <c r="BD141" i="22"/>
  <c r="W146" i="22"/>
  <c r="AS101" i="22"/>
  <c r="BD142" i="22"/>
  <c r="W131" i="22"/>
  <c r="AS94" i="22"/>
  <c r="BD135" i="22"/>
  <c r="W132" i="22"/>
  <c r="AS9" i="22"/>
  <c r="AH138" i="22"/>
  <c r="W141" i="22"/>
  <c r="AS96" i="22"/>
  <c r="BD137" i="22"/>
  <c r="AH145" i="22"/>
  <c r="W138" i="22"/>
  <c r="W103" i="22"/>
  <c r="W133" i="22"/>
  <c r="AS98" i="22"/>
  <c r="AS91" i="22"/>
  <c r="BD132" i="22"/>
  <c r="AH49" i="22"/>
  <c r="AS108" i="22"/>
  <c r="BD149" i="22"/>
  <c r="AH50" i="22"/>
  <c r="AS109" i="22"/>
  <c r="BD150" i="22"/>
  <c r="W101" i="22"/>
  <c r="AH106" i="22"/>
  <c r="BD90" i="22"/>
  <c r="W100" i="22"/>
  <c r="AH107" i="22"/>
  <c r="AS95" i="22"/>
  <c r="BD136" i="22"/>
  <c r="W96" i="22"/>
  <c r="AH137" i="22"/>
  <c r="BD92" i="22"/>
  <c r="W148" i="22"/>
  <c r="AH92" i="22"/>
  <c r="AS50" i="22"/>
  <c r="AH143" i="22"/>
  <c r="BD99" i="22"/>
  <c r="AS141" i="22"/>
  <c r="W134" i="22"/>
  <c r="W90" i="22"/>
  <c r="W143" i="22"/>
  <c r="AH131" i="22"/>
  <c r="BD8" i="22"/>
  <c r="BD139" i="22"/>
  <c r="AS150" i="22"/>
  <c r="W136" i="22"/>
  <c r="AH103" i="22"/>
  <c r="AS144" i="22"/>
  <c r="AH101" i="22"/>
  <c r="AH141" i="22"/>
  <c r="BD96" i="22"/>
  <c r="W93" i="22"/>
  <c r="AH142" i="22"/>
  <c r="BD97" i="22"/>
  <c r="W139" i="22"/>
  <c r="AS102" i="22"/>
  <c r="BD143" i="22"/>
  <c r="W140" i="22"/>
  <c r="AS148" i="22"/>
  <c r="AS105" i="22"/>
  <c r="W149" i="22"/>
  <c r="AS104" i="22"/>
  <c r="BD145" i="22"/>
  <c r="W104" i="22"/>
  <c r="AH105" i="22"/>
  <c r="AS97" i="22"/>
  <c r="W92" i="22"/>
  <c r="W144" i="22"/>
  <c r="AH96" i="22"/>
  <c r="BD104" i="22"/>
  <c r="W109" i="22"/>
  <c r="AS138" i="22"/>
  <c r="AH93" i="22"/>
  <c r="W147" i="22"/>
  <c r="AS131" i="22"/>
  <c r="W150" i="22"/>
  <c r="AS103" i="22"/>
  <c r="BD109" i="22"/>
  <c r="W9" i="22"/>
  <c r="BD93" i="22"/>
  <c r="AH144" i="22"/>
  <c r="BD108" i="22"/>
  <c r="AH146" i="22"/>
  <c r="W98" i="22"/>
  <c r="AH8" i="22"/>
  <c r="AH139" i="22"/>
  <c r="AS106" i="22"/>
  <c r="BD94" i="22"/>
  <c r="BD147" i="22"/>
  <c r="W91" i="22"/>
  <c r="AH132" i="22"/>
  <c r="AS99" i="22"/>
  <c r="BD9" i="22"/>
  <c r="BD140" i="22"/>
  <c r="AS134" i="22"/>
  <c r="AH149" i="22"/>
  <c r="AS137" i="22"/>
  <c r="W142" i="22"/>
  <c r="AH97" i="22"/>
  <c r="AH150" i="22"/>
  <c r="BD105" i="22"/>
  <c r="W94" i="22"/>
  <c r="AH135" i="22"/>
  <c r="BD98" i="22"/>
  <c r="W95" i="22"/>
  <c r="BD91" i="22"/>
  <c r="AS133" i="22"/>
  <c r="BD134" i="22"/>
  <c r="BD106" i="22"/>
  <c r="AS132" i="22"/>
  <c r="AS49" i="22"/>
  <c r="AS142" i="22"/>
  <c r="W106" i="22"/>
  <c r="AH94" i="22"/>
  <c r="AH147" i="22"/>
  <c r="AS135" i="22"/>
  <c r="BD102" i="22"/>
  <c r="W97" i="22"/>
  <c r="W99" i="22"/>
  <c r="AH9" i="22"/>
  <c r="AH140" i="22"/>
  <c r="AS107" i="22"/>
  <c r="BD95" i="22"/>
  <c r="BD148" i="22"/>
  <c r="W137" i="22"/>
  <c r="AH104" i="22"/>
  <c r="AS92" i="22"/>
  <c r="AS145" i="22"/>
  <c r="BD133" i="22"/>
  <c r="AS146" i="22"/>
  <c r="W102" i="22"/>
  <c r="AS139" i="22"/>
  <c r="W105" i="22"/>
  <c r="C29" i="43"/>
  <c r="C29" i="28"/>
  <c r="G4" i="39"/>
  <c r="D6" i="9" a="1"/>
  <c r="D6" i="9" s="1"/>
  <c r="J3" i="39"/>
  <c r="P38" i="16"/>
  <c r="P31" i="16"/>
  <c r="CR209" i="22" l="1"/>
  <c r="I215" i="24" s="1"/>
  <c r="CR125" i="22"/>
  <c r="I129" i="24" s="1"/>
  <c r="CR52" i="22"/>
  <c r="CR153" i="22"/>
  <c r="I158" i="24" s="1"/>
  <c r="I156" i="43" s="1"/>
  <c r="CR110" i="22"/>
  <c r="I114" i="24" s="1"/>
  <c r="CR15" i="22"/>
  <c r="CR63" i="22"/>
  <c r="CR231" i="22"/>
  <c r="I238" i="24" s="1"/>
  <c r="I236" i="28" s="1"/>
  <c r="CR239" i="22"/>
  <c r="I246" i="24" s="1"/>
  <c r="CR34" i="22"/>
  <c r="I36" i="24" s="1"/>
  <c r="I34" i="43" s="1"/>
  <c r="CR198" i="22"/>
  <c r="I204" i="24" s="1"/>
  <c r="I202" i="43" s="1"/>
  <c r="CR26" i="22"/>
  <c r="CR24" i="22"/>
  <c r="CR186" i="22"/>
  <c r="I192" i="24" s="1"/>
  <c r="I190" i="28" s="1"/>
  <c r="CR18" i="22"/>
  <c r="CR169" i="22"/>
  <c r="I174" i="24" s="1"/>
  <c r="CR241" i="22"/>
  <c r="I248" i="24" s="1"/>
  <c r="CR62" i="22"/>
  <c r="CR57" i="22"/>
  <c r="CR237" i="22"/>
  <c r="I244" i="24" s="1"/>
  <c r="I242" i="43" s="1"/>
  <c r="CR244" i="22"/>
  <c r="I251" i="24" s="1"/>
  <c r="CR205" i="22"/>
  <c r="I211" i="24" s="1"/>
  <c r="I209" i="28" s="1"/>
  <c r="CR60" i="22"/>
  <c r="CR58" i="22"/>
  <c r="CR247" i="22"/>
  <c r="I254" i="24" s="1"/>
  <c r="CR21" i="22"/>
  <c r="CR38" i="22"/>
  <c r="I40" i="24" s="1"/>
  <c r="I38" i="28" s="1"/>
  <c r="CR187" i="22"/>
  <c r="I193" i="24" s="1"/>
  <c r="I191" i="43" s="1"/>
  <c r="CR168" i="22"/>
  <c r="I173" i="24" s="1"/>
  <c r="CR156" i="22"/>
  <c r="I161" i="24" s="1"/>
  <c r="I159" i="43" s="1"/>
  <c r="CR75" i="22"/>
  <c r="I78" i="24" s="1"/>
  <c r="I76" i="43" s="1"/>
  <c r="CR33" i="22"/>
  <c r="I35" i="24" s="1"/>
  <c r="CR177" i="22"/>
  <c r="I183" i="24" s="1"/>
  <c r="CR249" i="22"/>
  <c r="I256" i="24" s="1"/>
  <c r="I254" i="43" s="1"/>
  <c r="I225" i="43"/>
  <c r="I225" i="28"/>
  <c r="I79" i="43"/>
  <c r="I79" i="28"/>
  <c r="I206" i="43"/>
  <c r="I206" i="28"/>
  <c r="CR19" i="22"/>
  <c r="I87" i="43"/>
  <c r="I87" i="28"/>
  <c r="I115" i="43"/>
  <c r="I115" i="28"/>
  <c r="I116" i="43"/>
  <c r="I116" i="28"/>
  <c r="I37" i="43"/>
  <c r="I37" i="28"/>
  <c r="CR14" i="22"/>
  <c r="CR166" i="22"/>
  <c r="I171" i="24" s="1"/>
  <c r="CR206" i="22"/>
  <c r="I212" i="24" s="1"/>
  <c r="CR211" i="22"/>
  <c r="I217" i="24" s="1"/>
  <c r="CR119" i="22"/>
  <c r="I123" i="24" s="1"/>
  <c r="CR219" i="22"/>
  <c r="I226" i="24" s="1"/>
  <c r="CR59" i="22"/>
  <c r="CR157" i="22"/>
  <c r="I162" i="24" s="1"/>
  <c r="CR32" i="22"/>
  <c r="I34" i="24" s="1"/>
  <c r="CR155" i="22"/>
  <c r="I160" i="24" s="1"/>
  <c r="CR25" i="22"/>
  <c r="CR43" i="22"/>
  <c r="I45" i="24" s="1"/>
  <c r="I201" i="43"/>
  <c r="I201" i="28"/>
  <c r="I84" i="43"/>
  <c r="I84" i="28"/>
  <c r="CR234" i="22"/>
  <c r="I241" i="24" s="1"/>
  <c r="I112" i="43"/>
  <c r="I112" i="28"/>
  <c r="CR151" i="22"/>
  <c r="I156" i="24" s="1"/>
  <c r="CR162" i="22"/>
  <c r="I167" i="24" s="1"/>
  <c r="CR73" i="22"/>
  <c r="I76" i="24" s="1"/>
  <c r="I196" i="43"/>
  <c r="I196" i="28"/>
  <c r="I236" i="43"/>
  <c r="CR47" i="22"/>
  <c r="I49" i="24" s="1"/>
  <c r="I244" i="43"/>
  <c r="I244" i="28"/>
  <c r="I34" i="28"/>
  <c r="CR190" i="22"/>
  <c r="I196" i="24" s="1"/>
  <c r="CR65" i="22"/>
  <c r="CR203" i="22"/>
  <c r="I209" i="24" s="1"/>
  <c r="CR193" i="22"/>
  <c r="I199" i="24" s="1"/>
  <c r="CR167" i="22"/>
  <c r="I172" i="24" s="1"/>
  <c r="CR222" i="22"/>
  <c r="I229" i="24" s="1"/>
  <c r="CR160" i="22"/>
  <c r="I165" i="24" s="1"/>
  <c r="CR180" i="22"/>
  <c r="I186" i="24" s="1"/>
  <c r="CR243" i="22"/>
  <c r="I250" i="24" s="1"/>
  <c r="CR196" i="22"/>
  <c r="I202" i="24" s="1"/>
  <c r="CR232" i="22"/>
  <c r="I239" i="24" s="1"/>
  <c r="CR245" i="22"/>
  <c r="I252" i="24" s="1"/>
  <c r="CR61" i="22"/>
  <c r="I177" i="43"/>
  <c r="I177" i="28"/>
  <c r="CR183" i="22"/>
  <c r="I189" i="24" s="1"/>
  <c r="I126" i="43"/>
  <c r="I126" i="28"/>
  <c r="I31" i="43"/>
  <c r="I31" i="28"/>
  <c r="CR242" i="22"/>
  <c r="I249" i="24" s="1"/>
  <c r="CR175" i="22"/>
  <c r="I181" i="24" s="1"/>
  <c r="CR27" i="22"/>
  <c r="I190" i="43"/>
  <c r="CR29" i="22"/>
  <c r="I31" i="24" s="1"/>
  <c r="CR213" i="22"/>
  <c r="I220" i="24" s="1"/>
  <c r="CR195" i="22"/>
  <c r="I201" i="24" s="1"/>
  <c r="CR228" i="22"/>
  <c r="I235" i="24" s="1"/>
  <c r="CR111" i="22"/>
  <c r="I115" i="24" s="1"/>
  <c r="CR122" i="22"/>
  <c r="I126" i="24" s="1"/>
  <c r="CR81" i="22"/>
  <c r="I84" i="24" s="1"/>
  <c r="CR16" i="22"/>
  <c r="CR120" i="22"/>
  <c r="I124" i="24" s="1"/>
  <c r="CR69" i="22"/>
  <c r="I72" i="24" s="1"/>
  <c r="CR250" i="22"/>
  <c r="I257" i="24" s="1"/>
  <c r="CR161" i="22"/>
  <c r="I166" i="24" s="1"/>
  <c r="CR182" i="22"/>
  <c r="I188" i="24" s="1"/>
  <c r="I118" i="43"/>
  <c r="I118" i="28"/>
  <c r="I213" i="43"/>
  <c r="I213" i="28"/>
  <c r="I127" i="43"/>
  <c r="I127" i="28"/>
  <c r="CR72" i="22"/>
  <c r="I75" i="24" s="1"/>
  <c r="I117" i="43"/>
  <c r="I117" i="28"/>
  <c r="I172" i="43"/>
  <c r="I172" i="28"/>
  <c r="I246" i="43"/>
  <c r="I246" i="28"/>
  <c r="CR218" i="22"/>
  <c r="I225" i="24" s="1"/>
  <c r="I88" i="43"/>
  <c r="I88" i="28"/>
  <c r="CR154" i="22"/>
  <c r="I159" i="24" s="1"/>
  <c r="CR129" i="22"/>
  <c r="I133" i="24" s="1"/>
  <c r="CR40" i="22"/>
  <c r="I42" i="24" s="1"/>
  <c r="CR216" i="22"/>
  <c r="I223" i="24" s="1"/>
  <c r="CR226" i="22"/>
  <c r="I233" i="24" s="1"/>
  <c r="CR174" i="22"/>
  <c r="I180" i="24" s="1"/>
  <c r="CR126" i="22"/>
  <c r="I130" i="24" s="1"/>
  <c r="CR44" i="22"/>
  <c r="I46" i="24" s="1"/>
  <c r="CR214" i="22"/>
  <c r="I221" i="24" s="1"/>
  <c r="CR51" i="22"/>
  <c r="CR225" i="22"/>
  <c r="I232" i="24" s="1"/>
  <c r="CR191" i="22"/>
  <c r="I197" i="24" s="1"/>
  <c r="CR77" i="22"/>
  <c r="I80" i="24" s="1"/>
  <c r="CR13" i="22"/>
  <c r="CR71" i="22"/>
  <c r="I74" i="24" s="1"/>
  <c r="CR229" i="22"/>
  <c r="I236" i="24" s="1"/>
  <c r="CR235" i="22"/>
  <c r="I242" i="24" s="1"/>
  <c r="CR35" i="22"/>
  <c r="I37" i="24" s="1"/>
  <c r="I129" i="43"/>
  <c r="I129" i="28"/>
  <c r="I252" i="43"/>
  <c r="I252" i="28"/>
  <c r="CR170" i="22"/>
  <c r="I175" i="24" s="1"/>
  <c r="I33" i="43"/>
  <c r="I33" i="28"/>
  <c r="I181" i="43"/>
  <c r="I181" i="28"/>
  <c r="CR121" i="22"/>
  <c r="I125" i="24" s="1"/>
  <c r="CR201" i="22"/>
  <c r="I207" i="24" s="1"/>
  <c r="CR46" i="22"/>
  <c r="I48" i="24" s="1"/>
  <c r="CR56" i="22"/>
  <c r="CR224" i="22"/>
  <c r="I231" i="24" s="1"/>
  <c r="CR88" i="22"/>
  <c r="I91" i="24" s="1"/>
  <c r="CR82" i="22"/>
  <c r="I85" i="24" s="1"/>
  <c r="CR128" i="22"/>
  <c r="I132" i="24" s="1"/>
  <c r="CR45" i="22"/>
  <c r="I47" i="24" s="1"/>
  <c r="CR158" i="22"/>
  <c r="I163" i="24" s="1"/>
  <c r="CR165" i="22"/>
  <c r="I170" i="24" s="1"/>
  <c r="CR118" i="22"/>
  <c r="I122" i="24" s="1"/>
  <c r="CR163" i="22"/>
  <c r="I168" i="24" s="1"/>
  <c r="CR164" i="22"/>
  <c r="I169" i="24" s="1"/>
  <c r="CR236" i="22"/>
  <c r="I243" i="24" s="1"/>
  <c r="CR246" i="22"/>
  <c r="I253" i="24" s="1"/>
  <c r="CR85" i="22"/>
  <c r="I88" i="24" s="1"/>
  <c r="CR66" i="22"/>
  <c r="I185" i="43"/>
  <c r="I185" i="28"/>
  <c r="CR185" i="22"/>
  <c r="I191" i="24" s="1"/>
  <c r="CR79" i="22"/>
  <c r="I82" i="24" s="1"/>
  <c r="CR215" i="22"/>
  <c r="I222" i="24" s="1"/>
  <c r="I36" i="43"/>
  <c r="I36" i="28"/>
  <c r="CR233" i="22"/>
  <c r="I240" i="24" s="1"/>
  <c r="CR223" i="22"/>
  <c r="I230" i="24" s="1"/>
  <c r="I249" i="43"/>
  <c r="I249" i="28"/>
  <c r="CR22" i="22"/>
  <c r="I209" i="43"/>
  <c r="CR42" i="22"/>
  <c r="I44" i="24" s="1"/>
  <c r="CR112" i="22"/>
  <c r="I116" i="24" s="1"/>
  <c r="CR217" i="22"/>
  <c r="I224" i="24" s="1"/>
  <c r="CR172" i="22"/>
  <c r="I178" i="24" s="1"/>
  <c r="CR117" i="22"/>
  <c r="I121" i="24" s="1"/>
  <c r="CR80" i="22"/>
  <c r="I83" i="24" s="1"/>
  <c r="CR30" i="22"/>
  <c r="I32" i="24" s="1"/>
  <c r="CR53" i="22"/>
  <c r="CR238" i="22"/>
  <c r="I245" i="24" s="1"/>
  <c r="CR123" i="22"/>
  <c r="I127" i="24" s="1"/>
  <c r="CR251" i="22"/>
  <c r="I258" i="24" s="1"/>
  <c r="CR200" i="22"/>
  <c r="I206" i="24" s="1"/>
  <c r="CR227" i="22"/>
  <c r="I234" i="24" s="1"/>
  <c r="CR67" i="22"/>
  <c r="CR23" i="22"/>
  <c r="CR152" i="22"/>
  <c r="I157" i="24" s="1"/>
  <c r="CR188" i="22"/>
  <c r="I194" i="24" s="1"/>
  <c r="CR240" i="22"/>
  <c r="I247" i="24" s="1"/>
  <c r="I257" i="43"/>
  <c r="I257" i="28"/>
  <c r="I171" i="43"/>
  <c r="I171" i="28"/>
  <c r="CR20" i="22"/>
  <c r="CR207" i="22"/>
  <c r="I213" i="24" s="1"/>
  <c r="I71" i="43"/>
  <c r="I71" i="28"/>
  <c r="CR189" i="22"/>
  <c r="I195" i="24" s="1"/>
  <c r="I28" i="43"/>
  <c r="I28" i="28"/>
  <c r="I182" i="43"/>
  <c r="I182" i="28"/>
  <c r="I85" i="43"/>
  <c r="I85" i="28"/>
  <c r="CR199" i="22"/>
  <c r="I205" i="24" s="1"/>
  <c r="CR221" i="22"/>
  <c r="I228" i="24" s="1"/>
  <c r="CR41" i="22"/>
  <c r="I43" i="24" s="1"/>
  <c r="CR210" i="22"/>
  <c r="I216" i="24" s="1"/>
  <c r="I75" i="43"/>
  <c r="I75" i="28"/>
  <c r="CR208" i="22"/>
  <c r="I214" i="24" s="1"/>
  <c r="CR176" i="22"/>
  <c r="I182" i="24" s="1"/>
  <c r="CR248" i="22"/>
  <c r="I255" i="24" s="1"/>
  <c r="CR179" i="22"/>
  <c r="I185" i="24" s="1"/>
  <c r="CR39" i="22"/>
  <c r="I41" i="24" s="1"/>
  <c r="CR204" i="22"/>
  <c r="I210" i="24" s="1"/>
  <c r="CR64" i="22"/>
  <c r="CR184" i="22"/>
  <c r="I190" i="24" s="1"/>
  <c r="CR76" i="22"/>
  <c r="I79" i="24" s="1"/>
  <c r="CR230" i="22"/>
  <c r="I237" i="24" s="1"/>
  <c r="CR194" i="22"/>
  <c r="I200" i="24" s="1"/>
  <c r="CR159" i="22"/>
  <c r="I164" i="24" s="1"/>
  <c r="J4" i="39"/>
  <c r="D7" i="9" a="1"/>
  <c r="D7" i="9" s="1"/>
  <c r="M3" i="39"/>
  <c r="H9" i="9"/>
  <c r="I9" i="9" s="1"/>
  <c r="I254" i="28" l="1"/>
  <c r="I156" i="28"/>
  <c r="I159" i="28"/>
  <c r="I38" i="43"/>
  <c r="I202" i="28"/>
  <c r="I242" i="28"/>
  <c r="I191" i="28"/>
  <c r="I76" i="28"/>
  <c r="I243" i="43"/>
  <c r="I243" i="28"/>
  <c r="I44" i="43"/>
  <c r="I44" i="28"/>
  <c r="I77" i="43"/>
  <c r="I77" i="28"/>
  <c r="I212" i="43"/>
  <c r="I212" i="28"/>
  <c r="I211" i="43"/>
  <c r="I211" i="28"/>
  <c r="I155" i="43"/>
  <c r="I155" i="28"/>
  <c r="I238" i="43"/>
  <c r="I238" i="28"/>
  <c r="I161" i="43"/>
  <c r="I161" i="28"/>
  <c r="I205" i="43"/>
  <c r="I205" i="28"/>
  <c r="I72" i="43"/>
  <c r="I72" i="28"/>
  <c r="I128" i="43"/>
  <c r="I128" i="28"/>
  <c r="I73" i="43"/>
  <c r="I73" i="28"/>
  <c r="I124" i="43"/>
  <c r="I124" i="28"/>
  <c r="I248" i="43"/>
  <c r="I248" i="28"/>
  <c r="I224" i="43"/>
  <c r="I224" i="28"/>
  <c r="I180" i="43"/>
  <c r="I180" i="28"/>
  <c r="I46" i="43"/>
  <c r="I46" i="28"/>
  <c r="I188" i="43"/>
  <c r="I188" i="28"/>
  <c r="I30" i="43"/>
  <c r="I30" i="28"/>
  <c r="I86" i="43"/>
  <c r="I86" i="28"/>
  <c r="I45" i="43"/>
  <c r="I45" i="28"/>
  <c r="I123" i="43"/>
  <c r="I123" i="28"/>
  <c r="I178" i="43"/>
  <c r="I178" i="28"/>
  <c r="I223" i="43"/>
  <c r="I223" i="28"/>
  <c r="I186" i="43"/>
  <c r="I186" i="28"/>
  <c r="I113" i="43"/>
  <c r="I113" i="28"/>
  <c r="I179" i="43"/>
  <c r="I179" i="28"/>
  <c r="I187" i="43"/>
  <c r="I187" i="28"/>
  <c r="I184" i="43"/>
  <c r="I184" i="28"/>
  <c r="I239" i="43"/>
  <c r="I239" i="28"/>
  <c r="I121" i="43"/>
  <c r="I121" i="28"/>
  <c r="I192" i="43"/>
  <c r="I192" i="28"/>
  <c r="I81" i="43"/>
  <c r="I81" i="28"/>
  <c r="I251" i="43"/>
  <c r="I251" i="28"/>
  <c r="I130" i="43"/>
  <c r="I130" i="28"/>
  <c r="I78" i="43"/>
  <c r="I78" i="28"/>
  <c r="I231" i="43"/>
  <c r="I231" i="28"/>
  <c r="I164" i="43"/>
  <c r="I164" i="28"/>
  <c r="I233" i="43"/>
  <c r="I233" i="28"/>
  <c r="I247" i="43"/>
  <c r="I247" i="28"/>
  <c r="I163" i="43"/>
  <c r="I163" i="28"/>
  <c r="I194" i="43"/>
  <c r="I194" i="28"/>
  <c r="I43" i="43"/>
  <c r="I43" i="28"/>
  <c r="I215" i="43"/>
  <c r="I215" i="28"/>
  <c r="I235" i="43"/>
  <c r="I235" i="28"/>
  <c r="I82" i="43"/>
  <c r="I82" i="28"/>
  <c r="I47" i="43"/>
  <c r="I47" i="28"/>
  <c r="I208" i="43"/>
  <c r="I208" i="28"/>
  <c r="I214" i="43"/>
  <c r="I214" i="28"/>
  <c r="I232" i="43"/>
  <c r="I232" i="28"/>
  <c r="I119" i="43"/>
  <c r="I119" i="28"/>
  <c r="I220" i="43"/>
  <c r="I220" i="28"/>
  <c r="I241" i="43"/>
  <c r="I241" i="28"/>
  <c r="I83" i="43"/>
  <c r="I83" i="28"/>
  <c r="I195" i="43"/>
  <c r="I195" i="28"/>
  <c r="I221" i="43"/>
  <c r="I221" i="28"/>
  <c r="I255" i="43"/>
  <c r="I255" i="28"/>
  <c r="I199" i="43"/>
  <c r="I199" i="28"/>
  <c r="I227" i="43"/>
  <c r="I227" i="28"/>
  <c r="I210" i="43"/>
  <c r="I210" i="28"/>
  <c r="I168" i="43"/>
  <c r="I168" i="28"/>
  <c r="I39" i="43"/>
  <c r="I39" i="28"/>
  <c r="I41" i="43"/>
  <c r="I41" i="28"/>
  <c r="I204" i="43"/>
  <c r="I204" i="28"/>
  <c r="I176" i="43"/>
  <c r="I176" i="28"/>
  <c r="I80" i="43"/>
  <c r="I80" i="28"/>
  <c r="I167" i="43"/>
  <c r="I167" i="28"/>
  <c r="I89" i="43"/>
  <c r="I89" i="28"/>
  <c r="I230" i="43"/>
  <c r="I230" i="28"/>
  <c r="I40" i="43"/>
  <c r="I40" i="28"/>
  <c r="I70" i="43"/>
  <c r="I70" i="28"/>
  <c r="I218" i="43"/>
  <c r="I218" i="28"/>
  <c r="I170" i="43"/>
  <c r="I170" i="28"/>
  <c r="I74" i="43"/>
  <c r="I74" i="28"/>
  <c r="I158" i="43"/>
  <c r="I158" i="28"/>
  <c r="I169" i="43"/>
  <c r="I169" i="28"/>
  <c r="I42" i="43"/>
  <c r="I42" i="28"/>
  <c r="I200" i="43"/>
  <c r="I200" i="28"/>
  <c r="I162" i="43"/>
  <c r="I162" i="28"/>
  <c r="I183" i="43"/>
  <c r="I183" i="28"/>
  <c r="I226" i="43"/>
  <c r="I226" i="28"/>
  <c r="I193" i="43"/>
  <c r="I193" i="28"/>
  <c r="I256" i="43"/>
  <c r="I256" i="28"/>
  <c r="I222" i="43"/>
  <c r="I222" i="28"/>
  <c r="I228" i="43"/>
  <c r="I228" i="28"/>
  <c r="I189" i="43"/>
  <c r="I189" i="28"/>
  <c r="I166" i="43"/>
  <c r="I166" i="28"/>
  <c r="I229" i="43"/>
  <c r="I229" i="28"/>
  <c r="I35" i="43"/>
  <c r="I35" i="28"/>
  <c r="I131" i="43"/>
  <c r="I131" i="28"/>
  <c r="I122" i="43"/>
  <c r="I122" i="28"/>
  <c r="I29" i="43"/>
  <c r="I29" i="28"/>
  <c r="I250" i="43"/>
  <c r="I250" i="28"/>
  <c r="I197" i="43"/>
  <c r="I197" i="28"/>
  <c r="I165" i="43"/>
  <c r="I165" i="28"/>
  <c r="I32" i="43"/>
  <c r="I32" i="28"/>
  <c r="I234" i="43"/>
  <c r="I234" i="28"/>
  <c r="I198" i="43"/>
  <c r="I198" i="28"/>
  <c r="I253" i="43"/>
  <c r="I253" i="28"/>
  <c r="I203" i="43"/>
  <c r="I203" i="28"/>
  <c r="I245" i="43"/>
  <c r="I245" i="28"/>
  <c r="I125" i="43"/>
  <c r="I125" i="28"/>
  <c r="I114" i="43"/>
  <c r="I114" i="28"/>
  <c r="I120" i="43"/>
  <c r="I120" i="28"/>
  <c r="I173" i="43"/>
  <c r="I173" i="28"/>
  <c r="I240" i="43"/>
  <c r="I240" i="28"/>
  <c r="I219" i="43"/>
  <c r="I219" i="28"/>
  <c r="I157" i="43"/>
  <c r="I157" i="28"/>
  <c r="I237" i="43"/>
  <c r="I237" i="28"/>
  <c r="I207" i="43"/>
  <c r="I207" i="28"/>
  <c r="I154" i="43"/>
  <c r="I154" i="28"/>
  <c r="I160" i="43"/>
  <c r="I160" i="28"/>
  <c r="F34" i="16"/>
  <c r="P3" i="39"/>
  <c r="M4" i="39"/>
  <c r="D8" i="9" a="1"/>
  <c r="D8" i="9" s="1"/>
  <c r="D131" i="5"/>
  <c r="D132" i="5"/>
  <c r="E132" i="5"/>
  <c r="D133" i="5"/>
  <c r="D134" i="5"/>
  <c r="E134" i="5"/>
  <c r="D135" i="5"/>
  <c r="D136" i="5"/>
  <c r="E136" i="5"/>
  <c r="D137" i="5"/>
  <c r="D138" i="5"/>
  <c r="E138" i="5"/>
  <c r="D139" i="5"/>
  <c r="D140" i="5"/>
  <c r="E140" i="5"/>
  <c r="D141" i="5"/>
  <c r="D142" i="5"/>
  <c r="E142" i="5"/>
  <c r="D143" i="5"/>
  <c r="D144" i="5"/>
  <c r="E144" i="5"/>
  <c r="D145" i="5"/>
  <c r="D146" i="5"/>
  <c r="E146" i="5"/>
  <c r="D147" i="5"/>
  <c r="D148" i="5"/>
  <c r="E148" i="5"/>
  <c r="D150" i="5"/>
  <c r="E150" i="5"/>
  <c r="D90" i="5"/>
  <c r="D91" i="5"/>
  <c r="E91" i="5"/>
  <c r="D92" i="5"/>
  <c r="D93" i="5"/>
  <c r="E93" i="5"/>
  <c r="D94" i="5"/>
  <c r="D95" i="5"/>
  <c r="E95" i="5"/>
  <c r="D96" i="5"/>
  <c r="D97" i="5"/>
  <c r="E97" i="5"/>
  <c r="D98" i="5"/>
  <c r="D99" i="5"/>
  <c r="E99" i="5"/>
  <c r="D100" i="5"/>
  <c r="D101" i="5"/>
  <c r="E101" i="5"/>
  <c r="D102" i="5"/>
  <c r="D103" i="5"/>
  <c r="E103" i="5"/>
  <c r="D104" i="5"/>
  <c r="D105" i="5"/>
  <c r="E105" i="5"/>
  <c r="D106" i="5"/>
  <c r="D107" i="5"/>
  <c r="E107" i="5"/>
  <c r="D108" i="5"/>
  <c r="D109" i="5"/>
  <c r="E109" i="5"/>
  <c r="D49" i="5"/>
  <c r="D50" i="5"/>
  <c r="E50" i="5"/>
  <c r="D51" i="5"/>
  <c r="D52" i="5"/>
  <c r="E52" i="5"/>
  <c r="D53" i="5"/>
  <c r="D54" i="5"/>
  <c r="E54" i="5"/>
  <c r="D55" i="5"/>
  <c r="D56" i="5"/>
  <c r="E56" i="5"/>
  <c r="D57" i="5"/>
  <c r="D58" i="5"/>
  <c r="E58" i="5"/>
  <c r="D59" i="5"/>
  <c r="D60" i="5"/>
  <c r="E60" i="5"/>
  <c r="D61" i="5"/>
  <c r="D62" i="5"/>
  <c r="E62" i="5"/>
  <c r="D63" i="5"/>
  <c r="D64" i="5"/>
  <c r="E64" i="5"/>
  <c r="D65" i="5"/>
  <c r="D66" i="5"/>
  <c r="E66" i="5"/>
  <c r="D67" i="5"/>
  <c r="D68" i="5"/>
  <c r="E68" i="5"/>
  <c r="D8" i="5"/>
  <c r="D9" i="5"/>
  <c r="E9" i="5"/>
  <c r="D10" i="5"/>
  <c r="D11" i="5"/>
  <c r="E11" i="5"/>
  <c r="D12" i="5"/>
  <c r="D13" i="5"/>
  <c r="E13" i="5"/>
  <c r="D14" i="5"/>
  <c r="D15" i="5"/>
  <c r="E15" i="5"/>
  <c r="D16" i="5"/>
  <c r="D17" i="5"/>
  <c r="E17" i="5"/>
  <c r="D18" i="5"/>
  <c r="D19" i="5"/>
  <c r="E19" i="5"/>
  <c r="D20" i="5"/>
  <c r="D21" i="5"/>
  <c r="E21" i="5"/>
  <c r="D22" i="5"/>
  <c r="D23" i="5"/>
  <c r="E23" i="5"/>
  <c r="D24" i="5"/>
  <c r="D25" i="5"/>
  <c r="E25" i="5"/>
  <c r="D26" i="5"/>
  <c r="D27" i="5"/>
  <c r="E27" i="5"/>
  <c r="Q23" i="12"/>
  <c r="L23" i="12"/>
  <c r="L21" i="12"/>
  <c r="L19" i="12"/>
  <c r="L17" i="12"/>
  <c r="L15" i="12"/>
  <c r="L13" i="12"/>
  <c r="L11" i="12"/>
  <c r="L9" i="12"/>
  <c r="L7" i="12"/>
  <c r="L5" i="12"/>
  <c r="B67" i="22"/>
  <c r="B65" i="22"/>
  <c r="G19" i="12"/>
  <c r="G17" i="12"/>
  <c r="G15" i="12"/>
  <c r="G13" i="12"/>
  <c r="G11" i="12"/>
  <c r="G9" i="12"/>
  <c r="G7" i="12"/>
  <c r="G5" i="12"/>
  <c r="P22" i="16"/>
  <c r="P20" i="16"/>
  <c r="P19" i="16"/>
  <c r="B9" i="12"/>
  <c r="B11" i="12"/>
  <c r="B13" i="12"/>
  <c r="B15" i="12"/>
  <c r="B17" i="12"/>
  <c r="B19" i="12"/>
  <c r="B21" i="12"/>
  <c r="B23" i="12"/>
  <c r="S3" i="21" l="1"/>
  <c r="P4" i="39"/>
  <c r="B51" i="5"/>
  <c r="B51" i="37"/>
  <c r="B53" i="5"/>
  <c r="B53" i="37"/>
  <c r="B49" i="5"/>
  <c r="B49" i="37"/>
  <c r="B90" i="22"/>
  <c r="B90" i="37"/>
  <c r="B88" i="39"/>
  <c r="B147" i="22"/>
  <c r="B147" i="37"/>
  <c r="B145" i="39"/>
  <c r="B53" i="22"/>
  <c r="B51" i="39"/>
  <c r="B149" i="22"/>
  <c r="B147" i="39"/>
  <c r="B149" i="37"/>
  <c r="B16" i="22"/>
  <c r="B14" i="39"/>
  <c r="B16" i="37"/>
  <c r="B14" i="22"/>
  <c r="B12" i="39"/>
  <c r="B14" i="37"/>
  <c r="B106" i="22"/>
  <c r="B106" i="37"/>
  <c r="B104" i="39"/>
  <c r="B55" i="22"/>
  <c r="B53" i="39"/>
  <c r="B55" i="37"/>
  <c r="B26" i="22"/>
  <c r="B24" i="39"/>
  <c r="B26" i="37"/>
  <c r="B135" i="22"/>
  <c r="B133" i="39"/>
  <c r="B135" i="37"/>
  <c r="B98" i="22"/>
  <c r="B96" i="39"/>
  <c r="B98" i="37"/>
  <c r="B137" i="22"/>
  <c r="B135" i="39"/>
  <c r="B137" i="37"/>
  <c r="B108" i="22"/>
  <c r="B108" i="37"/>
  <c r="B106" i="39"/>
  <c r="B57" i="22"/>
  <c r="B55" i="39"/>
  <c r="B57" i="37"/>
  <c r="B96" i="22"/>
  <c r="B94" i="39"/>
  <c r="B96" i="37"/>
  <c r="B24" i="22"/>
  <c r="B22" i="39"/>
  <c r="B24" i="37"/>
  <c r="B61" i="22"/>
  <c r="B59" i="39"/>
  <c r="B61" i="37"/>
  <c r="B22" i="22"/>
  <c r="B20" i="39"/>
  <c r="B22" i="37"/>
  <c r="B63" i="22"/>
  <c r="B61" i="39"/>
  <c r="B63" i="37"/>
  <c r="B100" i="22"/>
  <c r="B98" i="39"/>
  <c r="B100" i="37"/>
  <c r="B139" i="22"/>
  <c r="B139" i="37"/>
  <c r="B137" i="39"/>
  <c r="B145" i="22"/>
  <c r="B143" i="39"/>
  <c r="B145" i="37"/>
  <c r="B131" i="22"/>
  <c r="B131" i="37"/>
  <c r="B129" i="39"/>
  <c r="B49" i="22"/>
  <c r="B47" i="39"/>
  <c r="B102" i="22"/>
  <c r="B100" i="39"/>
  <c r="B102" i="37"/>
  <c r="B141" i="22"/>
  <c r="B139" i="39"/>
  <c r="B141" i="37"/>
  <c r="B92" i="22"/>
  <c r="B92" i="37"/>
  <c r="B90" i="39"/>
  <c r="B94" i="22"/>
  <c r="B92" i="39"/>
  <c r="B94" i="37"/>
  <c r="B59" i="22"/>
  <c r="B57" i="39"/>
  <c r="B59" i="37"/>
  <c r="B20" i="22"/>
  <c r="B18" i="39"/>
  <c r="B20" i="37"/>
  <c r="B18" i="22"/>
  <c r="B16" i="39"/>
  <c r="B18" i="37"/>
  <c r="B51" i="22"/>
  <c r="B49" i="39"/>
  <c r="B104" i="22"/>
  <c r="B102" i="39"/>
  <c r="B104" i="37"/>
  <c r="B143" i="22"/>
  <c r="B143" i="37"/>
  <c r="B141" i="39"/>
  <c r="B133" i="22"/>
  <c r="B133" i="37"/>
  <c r="B131" i="39"/>
  <c r="B12" i="22"/>
  <c r="B10" i="39"/>
  <c r="B12" i="37"/>
  <c r="D9" i="9" a="1"/>
  <c r="D9" i="9" s="1"/>
  <c r="S3" i="39"/>
  <c r="B102" i="5"/>
  <c r="B100" i="21"/>
  <c r="B24" i="5"/>
  <c r="B22" i="21"/>
  <c r="B90" i="5"/>
  <c r="B88" i="21"/>
  <c r="B145" i="5"/>
  <c r="B143" i="21"/>
  <c r="B22" i="5"/>
  <c r="B20" i="21"/>
  <c r="B55" i="5"/>
  <c r="B53" i="21"/>
  <c r="B92" i="5"/>
  <c r="B90" i="21"/>
  <c r="B147" i="5"/>
  <c r="B145" i="21"/>
  <c r="B47" i="21"/>
  <c r="B51" i="21"/>
  <c r="B106" i="5"/>
  <c r="B104" i="21"/>
  <c r="B20" i="5"/>
  <c r="B18" i="21"/>
  <c r="B57" i="5"/>
  <c r="B55" i="21"/>
  <c r="B94" i="5"/>
  <c r="B92" i="21"/>
  <c r="B133" i="5"/>
  <c r="B131" i="21"/>
  <c r="B149" i="5"/>
  <c r="B147" i="21"/>
  <c r="B8" i="5"/>
  <c r="B6" i="21"/>
  <c r="B18" i="5"/>
  <c r="B16" i="21"/>
  <c r="B59" i="5"/>
  <c r="B57" i="21"/>
  <c r="B96" i="5"/>
  <c r="B94" i="21"/>
  <c r="B135" i="5"/>
  <c r="B133" i="21"/>
  <c r="B131" i="5"/>
  <c r="B129" i="21"/>
  <c r="B16" i="5"/>
  <c r="B14" i="21"/>
  <c r="B61" i="5"/>
  <c r="B59" i="21"/>
  <c r="B98" i="5"/>
  <c r="B96" i="21"/>
  <c r="B137" i="5"/>
  <c r="B135" i="21"/>
  <c r="B14" i="5"/>
  <c r="B12" i="21"/>
  <c r="B63" i="5"/>
  <c r="B61" i="21"/>
  <c r="B100" i="5"/>
  <c r="B98" i="21"/>
  <c r="B139" i="5"/>
  <c r="B137" i="21"/>
  <c r="B12" i="5"/>
  <c r="B10" i="21"/>
  <c r="B65" i="5"/>
  <c r="B63" i="21"/>
  <c r="B141" i="5"/>
  <c r="B139" i="21"/>
  <c r="B26" i="5"/>
  <c r="B24" i="21"/>
  <c r="B10" i="5"/>
  <c r="B8" i="21"/>
  <c r="B49" i="21"/>
  <c r="B104" i="5"/>
  <c r="B102" i="21"/>
  <c r="B143" i="5"/>
  <c r="B141" i="21"/>
  <c r="B108" i="5"/>
  <c r="B106" i="21"/>
  <c r="B67" i="5"/>
  <c r="B65" i="21"/>
  <c r="P10" i="16"/>
  <c r="E8" i="9" s="1" a="1"/>
  <c r="E8" i="9" s="1"/>
  <c r="P17" i="16"/>
  <c r="P3" i="16"/>
  <c r="P24" i="16"/>
  <c r="S4" i="21" l="1"/>
  <c r="M15" i="43"/>
  <c r="K15" i="43"/>
  <c r="K16" i="43"/>
  <c r="M16" i="43"/>
  <c r="K111" i="43"/>
  <c r="M111" i="43"/>
  <c r="M148" i="43"/>
  <c r="K148" i="43"/>
  <c r="M17" i="43"/>
  <c r="K17" i="43"/>
  <c r="K63" i="43"/>
  <c r="M63" i="43"/>
  <c r="M110" i="43"/>
  <c r="K110" i="43"/>
  <c r="M106" i="43"/>
  <c r="K106" i="43"/>
  <c r="M100" i="43"/>
  <c r="K100" i="43"/>
  <c r="M146" i="43"/>
  <c r="K146" i="43"/>
  <c r="M62" i="43"/>
  <c r="K62" i="43"/>
  <c r="K104" i="43"/>
  <c r="M104" i="43"/>
  <c r="M23" i="43"/>
  <c r="K23" i="43"/>
  <c r="M21" i="43"/>
  <c r="K21" i="43"/>
  <c r="M65" i="43"/>
  <c r="K65" i="43"/>
  <c r="K153" i="43"/>
  <c r="M153" i="43"/>
  <c r="M69" i="43"/>
  <c r="K69" i="43"/>
  <c r="K24" i="43"/>
  <c r="M24" i="43"/>
  <c r="K20" i="43"/>
  <c r="M20" i="43"/>
  <c r="M64" i="43"/>
  <c r="K64" i="43"/>
  <c r="K152" i="43"/>
  <c r="M152" i="43"/>
  <c r="M142" i="43"/>
  <c r="K142" i="43"/>
  <c r="M150" i="43"/>
  <c r="K150" i="43"/>
  <c r="M25" i="43"/>
  <c r="K25" i="43"/>
  <c r="M58" i="43"/>
  <c r="K58" i="43"/>
  <c r="M67" i="43"/>
  <c r="K67" i="43"/>
  <c r="M22" i="43"/>
  <c r="K22" i="43"/>
  <c r="K26" i="43"/>
  <c r="M26" i="43"/>
  <c r="M59" i="43"/>
  <c r="K59" i="43"/>
  <c r="M66" i="43"/>
  <c r="K66" i="43"/>
  <c r="K144" i="43"/>
  <c r="M144" i="43"/>
  <c r="M98" i="43"/>
  <c r="K98" i="43"/>
  <c r="M108" i="43"/>
  <c r="K108" i="43"/>
  <c r="M60" i="43"/>
  <c r="K60" i="43"/>
  <c r="M19" i="43"/>
  <c r="K19" i="43"/>
  <c r="M102" i="43"/>
  <c r="K102" i="43"/>
  <c r="M140" i="43"/>
  <c r="K140" i="43"/>
  <c r="M18" i="43"/>
  <c r="K18" i="43"/>
  <c r="M61" i="43"/>
  <c r="K61" i="43"/>
  <c r="M68" i="43"/>
  <c r="K68" i="43"/>
  <c r="M27" i="43"/>
  <c r="K27" i="43"/>
  <c r="E6" i="9" a="1"/>
  <c r="E6" i="9" s="1"/>
  <c r="E4" i="9" a="1"/>
  <c r="E4" i="9" s="1"/>
  <c r="E7" i="9" a="1"/>
  <c r="E7" i="9" s="1"/>
  <c r="E5" i="9" a="1"/>
  <c r="E5" i="9" s="1"/>
  <c r="E9" i="9" a="1"/>
  <c r="E9" i="9" s="1"/>
  <c r="S4" i="39"/>
  <c r="V3" i="39"/>
  <c r="AC219" i="39" s="1" a="1"/>
  <c r="AC219" i="39" s="1"/>
  <c r="M22" i="28"/>
  <c r="M61" i="28"/>
  <c r="M18" i="28"/>
  <c r="M62" i="28"/>
  <c r="M104" i="28"/>
  <c r="M21" i="28"/>
  <c r="M63" i="28"/>
  <c r="M106" i="28"/>
  <c r="M15" i="28"/>
  <c r="M20" i="28"/>
  <c r="M65" i="28"/>
  <c r="M23" i="28"/>
  <c r="M64" i="28"/>
  <c r="M24" i="28"/>
  <c r="M67" i="28"/>
  <c r="M25" i="28"/>
  <c r="M59" i="28"/>
  <c r="M66" i="28"/>
  <c r="M108" i="28"/>
  <c r="M17" i="28"/>
  <c r="M60" i="28"/>
  <c r="M19" i="28"/>
  <c r="M102" i="28"/>
  <c r="S143" i="24"/>
  <c r="S144" i="24" s="1"/>
  <c r="AF116" i="24"/>
  <c r="AF117" i="24" s="1"/>
  <c r="X116" i="24"/>
  <c r="X117" i="24" s="1"/>
  <c r="P116" i="24"/>
  <c r="P117" i="24" s="1"/>
  <c r="O143" i="24"/>
  <c r="O144" i="24" s="1"/>
  <c r="AC116" i="24"/>
  <c r="AC117" i="24" s="1"/>
  <c r="CR136" i="22"/>
  <c r="I141" i="24" s="1"/>
  <c r="I139" i="43" s="1"/>
  <c r="CR50" i="22"/>
  <c r="I53" i="24" s="1"/>
  <c r="I51" i="43" s="1"/>
  <c r="CR139" i="22"/>
  <c r="I144" i="24" s="1"/>
  <c r="I142" i="43" s="1"/>
  <c r="CR96" i="22"/>
  <c r="I100" i="24" s="1"/>
  <c r="I98" i="43" s="1"/>
  <c r="I59" i="24"/>
  <c r="I57" i="43" s="1"/>
  <c r="I60" i="24"/>
  <c r="I58" i="43" s="1"/>
  <c r="CR12" i="22"/>
  <c r="CR97" i="22"/>
  <c r="I101" i="24" s="1"/>
  <c r="I99" i="43" s="1"/>
  <c r="CR90" i="22"/>
  <c r="I94" i="24" s="1"/>
  <c r="I92" i="43" s="1"/>
  <c r="CR95" i="22"/>
  <c r="I99" i="24" s="1"/>
  <c r="I97" i="43" s="1"/>
  <c r="CR103" i="22"/>
  <c r="I107" i="24" s="1"/>
  <c r="I105" i="43" s="1"/>
  <c r="CR108" i="22"/>
  <c r="I112" i="24" s="1"/>
  <c r="I110" i="43" s="1"/>
  <c r="CR143" i="22"/>
  <c r="I148" i="24" s="1"/>
  <c r="I146" i="43" s="1"/>
  <c r="CR100" i="22"/>
  <c r="I104" i="24" s="1"/>
  <c r="I102" i="43" s="1"/>
  <c r="CR11" i="22"/>
  <c r="CR142" i="22"/>
  <c r="I147" i="24" s="1"/>
  <c r="I145" i="43" s="1"/>
  <c r="CR93" i="22"/>
  <c r="I97" i="24" s="1"/>
  <c r="I95" i="43" s="1"/>
  <c r="I67" i="24"/>
  <c r="I65" i="43" s="1"/>
  <c r="CR107" i="22"/>
  <c r="I111" i="24" s="1"/>
  <c r="I109" i="43" s="1"/>
  <c r="I63" i="24"/>
  <c r="I61" i="43" s="1"/>
  <c r="CR145" i="22"/>
  <c r="I150" i="24" s="1"/>
  <c r="I148" i="43" s="1"/>
  <c r="CR141" i="22"/>
  <c r="I146" i="24" s="1"/>
  <c r="I144" i="43" s="1"/>
  <c r="CR105" i="22"/>
  <c r="I109" i="24" s="1"/>
  <c r="I107" i="43" s="1"/>
  <c r="CR92" i="22"/>
  <c r="I96" i="24" s="1"/>
  <c r="I94" i="43" s="1"/>
  <c r="CR140" i="22"/>
  <c r="I145" i="24" s="1"/>
  <c r="I143" i="43" s="1"/>
  <c r="CR49" i="22"/>
  <c r="I52" i="24" s="1"/>
  <c r="I50" i="43" s="1"/>
  <c r="CR109" i="22"/>
  <c r="I113" i="24" s="1"/>
  <c r="I111" i="43" s="1"/>
  <c r="CR10" i="22"/>
  <c r="I12" i="24" s="1"/>
  <c r="I10" i="43" s="1"/>
  <c r="CR131" i="22"/>
  <c r="I55" i="24"/>
  <c r="I53" i="43" s="1"/>
  <c r="CR98" i="22"/>
  <c r="I102" i="24" s="1"/>
  <c r="I100" i="43" s="1"/>
  <c r="CR132" i="22"/>
  <c r="I137" i="24" s="1"/>
  <c r="I135" i="43" s="1"/>
  <c r="CR102" i="22"/>
  <c r="I106" i="24" s="1"/>
  <c r="I104" i="43" s="1"/>
  <c r="I71" i="24"/>
  <c r="I69" i="43" s="1"/>
  <c r="I70" i="24"/>
  <c r="I68" i="43" s="1"/>
  <c r="CR135" i="22"/>
  <c r="I140" i="24" s="1"/>
  <c r="I138" i="43" s="1"/>
  <c r="I68" i="24"/>
  <c r="I66" i="43" s="1"/>
  <c r="CR104" i="22"/>
  <c r="I108" i="24" s="1"/>
  <c r="I106" i="43" s="1"/>
  <c r="CR144" i="22"/>
  <c r="I149" i="24" s="1"/>
  <c r="I147" i="43" s="1"/>
  <c r="CR99" i="22"/>
  <c r="I103" i="24" s="1"/>
  <c r="I101" i="43" s="1"/>
  <c r="I57" i="24"/>
  <c r="I55" i="43" s="1"/>
  <c r="CR91" i="22"/>
  <c r="I95" i="24" s="1"/>
  <c r="I93" i="43" s="1"/>
  <c r="CR138" i="22"/>
  <c r="I143" i="24" s="1"/>
  <c r="I141" i="43" s="1"/>
  <c r="CR148" i="22"/>
  <c r="I153" i="24" s="1"/>
  <c r="I151" i="43" s="1"/>
  <c r="CR146" i="22"/>
  <c r="I151" i="24" s="1"/>
  <c r="I149" i="43" s="1"/>
  <c r="CR137" i="22"/>
  <c r="I142" i="24" s="1"/>
  <c r="I140" i="43" s="1"/>
  <c r="I61" i="24"/>
  <c r="I59" i="43" s="1"/>
  <c r="I69" i="24"/>
  <c r="I67" i="43" s="1"/>
  <c r="I54" i="24"/>
  <c r="I52" i="43" s="1"/>
  <c r="CR9" i="22"/>
  <c r="I56" i="24"/>
  <c r="I54" i="43" s="1"/>
  <c r="CR147" i="22"/>
  <c r="I152" i="24" s="1"/>
  <c r="I150" i="43" s="1"/>
  <c r="I65" i="24"/>
  <c r="I63" i="43" s="1"/>
  <c r="CR101" i="22"/>
  <c r="I105" i="24" s="1"/>
  <c r="I103" i="43" s="1"/>
  <c r="CR134" i="22"/>
  <c r="I139" i="24" s="1"/>
  <c r="I137" i="43" s="1"/>
  <c r="I58" i="24"/>
  <c r="I56" i="43" s="1"/>
  <c r="I66" i="24"/>
  <c r="I64" i="43" s="1"/>
  <c r="I24" i="24"/>
  <c r="I22" i="43" s="1"/>
  <c r="CR106" i="22"/>
  <c r="I110" i="24" s="1"/>
  <c r="I108" i="43" s="1"/>
  <c r="CR150" i="22"/>
  <c r="I155" i="24" s="1"/>
  <c r="I153" i="43" s="1"/>
  <c r="CR133" i="22"/>
  <c r="I138" i="24" s="1"/>
  <c r="I136" i="43" s="1"/>
  <c r="I62" i="24"/>
  <c r="I60" i="43" s="1"/>
  <c r="CR8" i="22"/>
  <c r="I64" i="24"/>
  <c r="I62" i="43" s="1"/>
  <c r="CR94" i="22"/>
  <c r="I98" i="24" s="1"/>
  <c r="I96" i="43" s="1"/>
  <c r="CR149" i="22"/>
  <c r="I154" i="24" s="1"/>
  <c r="I152" i="43" s="1"/>
  <c r="M139" i="28"/>
  <c r="M141" i="28"/>
  <c r="M147" i="28"/>
  <c r="M146" i="28"/>
  <c r="M145" i="28"/>
  <c r="M144" i="28"/>
  <c r="M149" i="28"/>
  <c r="M148" i="28"/>
  <c r="M143" i="28"/>
  <c r="M151" i="28"/>
  <c r="M150" i="28"/>
  <c r="AC208" i="39" l="1" a="1"/>
  <c r="AC208" i="39" s="1"/>
  <c r="AD208" i="39" s="1"/>
  <c r="AC86" i="39" a="1"/>
  <c r="AC86" i="39" s="1"/>
  <c r="AD86" i="39" s="1"/>
  <c r="AC217" i="39" a="1"/>
  <c r="AC217" i="39" s="1"/>
  <c r="AD217" i="39" s="1"/>
  <c r="AC117" i="39" a="1"/>
  <c r="AC117" i="39" s="1"/>
  <c r="AD117" i="39" s="1"/>
  <c r="AC186" i="39" a="1"/>
  <c r="AC186" i="39" s="1"/>
  <c r="AE186" i="39" s="1"/>
  <c r="AC180" i="39" a="1"/>
  <c r="AC180" i="39" s="1"/>
  <c r="AE180" i="39" s="1"/>
  <c r="AC150" i="39" a="1"/>
  <c r="AC150" i="39" s="1"/>
  <c r="AE150" i="39" s="1"/>
  <c r="AC185" i="39" a="1"/>
  <c r="AC185" i="39" s="1"/>
  <c r="AD185" i="39" s="1"/>
  <c r="AC247" i="39" a="1"/>
  <c r="AC247" i="39" s="1"/>
  <c r="AD247" i="39" s="1"/>
  <c r="AC237" i="39" a="1"/>
  <c r="AC237" i="39" s="1"/>
  <c r="AD237" i="39" s="1"/>
  <c r="AC80" i="39" a="1"/>
  <c r="AC80" i="39" s="1"/>
  <c r="AD80" i="39" s="1"/>
  <c r="AC155" i="39" a="1"/>
  <c r="AC155" i="39" s="1"/>
  <c r="AD155" i="39" s="1"/>
  <c r="AC6" i="39" a="1"/>
  <c r="AC6" i="39" s="1"/>
  <c r="AD6" i="39" s="1"/>
  <c r="AC77" i="39" a="1"/>
  <c r="AC77" i="39" s="1"/>
  <c r="AE77" i="39" s="1"/>
  <c r="AC126" i="39" a="1"/>
  <c r="AC126" i="39" s="1"/>
  <c r="AD126" i="39" s="1"/>
  <c r="AC163" i="39" a="1"/>
  <c r="AC163" i="39" s="1"/>
  <c r="AE163" i="39" s="1"/>
  <c r="AC236" i="39" a="1"/>
  <c r="AC236" i="39" s="1"/>
  <c r="AE236" i="39" s="1"/>
  <c r="AC240" i="39" a="1"/>
  <c r="AC240" i="39" s="1"/>
  <c r="AD240" i="39" s="1"/>
  <c r="AC229" i="39" a="1"/>
  <c r="AC229" i="39" s="1"/>
  <c r="AE229" i="39" s="1"/>
  <c r="AC51" i="39" a="1"/>
  <c r="AC51" i="39" s="1"/>
  <c r="AD51" i="39" s="1"/>
  <c r="AC33" i="39" a="1"/>
  <c r="AC33" i="39" s="1"/>
  <c r="AD33" i="39" s="1"/>
  <c r="AC203" i="39" a="1"/>
  <c r="AC203" i="39" s="1"/>
  <c r="AD203" i="39" s="1"/>
  <c r="AC41" i="39" a="1"/>
  <c r="AC41" i="39" s="1"/>
  <c r="AD41" i="39" s="1"/>
  <c r="AC97" i="39" a="1"/>
  <c r="AC97" i="39" s="1"/>
  <c r="AD97" i="39" s="1"/>
  <c r="AC62" i="39" a="1"/>
  <c r="AC62" i="39" s="1"/>
  <c r="AD62" i="39" s="1"/>
  <c r="AC15" i="39" a="1"/>
  <c r="AC15" i="39" s="1"/>
  <c r="AE15" i="39" s="1"/>
  <c r="AC154" i="39" a="1"/>
  <c r="AC154" i="39" s="1"/>
  <c r="AE154" i="39" s="1"/>
  <c r="AC160" i="39" a="1"/>
  <c r="AC160" i="39" s="1"/>
  <c r="AE160" i="39" s="1"/>
  <c r="AC233" i="39" a="1"/>
  <c r="AC233" i="39" s="1"/>
  <c r="AE233" i="39" s="1"/>
  <c r="AC68" i="39" a="1"/>
  <c r="AC68" i="39" s="1"/>
  <c r="AD68" i="39" s="1"/>
  <c r="AC157" i="39" a="1"/>
  <c r="AC157" i="39" s="1"/>
  <c r="AD157" i="39" s="1"/>
  <c r="AC161" i="39" a="1"/>
  <c r="AC161" i="39" s="1"/>
  <c r="AD161" i="39" s="1"/>
  <c r="AC49" i="39" a="1"/>
  <c r="AC49" i="39" s="1"/>
  <c r="AD49" i="39" s="1"/>
  <c r="AC130" i="39" a="1"/>
  <c r="AC130" i="39" s="1"/>
  <c r="AD130" i="39" s="1"/>
  <c r="AC225" i="39" a="1"/>
  <c r="AC225" i="39" s="1"/>
  <c r="AE225" i="39" s="1"/>
  <c r="AC164" i="39" a="1"/>
  <c r="AC164" i="39" s="1"/>
  <c r="AD164" i="39" s="1"/>
  <c r="AC70" i="39" a="1"/>
  <c r="AC70" i="39" s="1"/>
  <c r="AD70" i="39" s="1"/>
  <c r="AC12" i="39" a="1"/>
  <c r="AC12" i="39" s="1"/>
  <c r="AE12" i="39" s="1"/>
  <c r="AC24" i="39" a="1"/>
  <c r="AC24" i="39" s="1"/>
  <c r="AD24" i="39" s="1"/>
  <c r="AC142" i="39" a="1"/>
  <c r="AC142" i="39" s="1"/>
  <c r="AE142" i="39" s="1"/>
  <c r="AC216" i="39" a="1"/>
  <c r="AC216" i="39" s="1"/>
  <c r="AD216" i="39" s="1"/>
  <c r="AC112" i="39" a="1"/>
  <c r="AC112" i="39" s="1"/>
  <c r="AE112" i="39" s="1"/>
  <c r="AC194" i="39" a="1"/>
  <c r="AC194" i="39" s="1"/>
  <c r="AD194" i="39" s="1"/>
  <c r="AC227" i="39" a="1"/>
  <c r="AC227" i="39" s="1"/>
  <c r="AD227" i="39" s="1"/>
  <c r="AC74" i="39" a="1"/>
  <c r="AC74" i="39" s="1"/>
  <c r="AD74" i="39" s="1"/>
  <c r="AC238" i="39" a="1"/>
  <c r="AC238" i="39" s="1"/>
  <c r="AE238" i="39" s="1"/>
  <c r="AC50" i="39" a="1"/>
  <c r="AC50" i="39" s="1"/>
  <c r="AD50" i="39" s="1"/>
  <c r="AC71" i="39" a="1"/>
  <c r="AC71" i="39" s="1"/>
  <c r="AE71" i="39" s="1"/>
  <c r="AC181" i="39" a="1"/>
  <c r="AC181" i="39" s="1"/>
  <c r="AD181" i="39" s="1"/>
  <c r="AC40" i="39" a="1"/>
  <c r="AC40" i="39" s="1"/>
  <c r="AE40" i="39" s="1"/>
  <c r="AC241" i="39" a="1"/>
  <c r="AC241" i="39" s="1"/>
  <c r="AD241" i="39" s="1"/>
  <c r="AC232" i="39" a="1"/>
  <c r="AC232" i="39" s="1"/>
  <c r="AE232" i="39" s="1"/>
  <c r="AC98" i="39" a="1"/>
  <c r="AC98" i="39" s="1"/>
  <c r="AE98" i="39" s="1"/>
  <c r="AC57" i="39" a="1"/>
  <c r="AC57" i="39" s="1"/>
  <c r="AE57" i="39" s="1"/>
  <c r="AC198" i="39" a="1"/>
  <c r="AC198" i="39" s="1"/>
  <c r="AD198" i="39" s="1"/>
  <c r="AC89" i="39" a="1"/>
  <c r="AC89" i="39" s="1"/>
  <c r="AE89" i="39" s="1"/>
  <c r="AC149" i="39" a="1"/>
  <c r="AC149" i="39" s="1"/>
  <c r="AD149" i="39" s="1"/>
  <c r="AC103" i="39" a="1"/>
  <c r="AC103" i="39" s="1"/>
  <c r="AD103" i="39" s="1"/>
  <c r="AC159" i="39" a="1"/>
  <c r="AC159" i="39" s="1"/>
  <c r="AE159" i="39" s="1"/>
  <c r="AC26" i="39" a="1"/>
  <c r="AC26" i="39" s="1"/>
  <c r="AD26" i="39" s="1"/>
  <c r="AE219" i="39"/>
  <c r="AD219" i="39"/>
  <c r="AC29" i="39" a="1"/>
  <c r="AC29" i="39" s="1"/>
  <c r="AC88" i="39" a="1"/>
  <c r="AC88" i="39" s="1"/>
  <c r="AC201" i="39" a="1"/>
  <c r="AC201" i="39" s="1"/>
  <c r="AC187" i="39" a="1"/>
  <c r="AC187" i="39" s="1"/>
  <c r="AC23" i="39" a="1"/>
  <c r="AC23" i="39" s="1"/>
  <c r="AC195" i="39" a="1"/>
  <c r="AC195" i="39" s="1"/>
  <c r="AC92" i="39" a="1"/>
  <c r="AC92" i="39" s="1"/>
  <c r="AC47" i="39" a="1"/>
  <c r="AC47" i="39" s="1"/>
  <c r="AC224" i="39" a="1"/>
  <c r="AC224" i="39" s="1"/>
  <c r="AC205" i="39" a="1"/>
  <c r="AC205" i="39" s="1"/>
  <c r="AC226" i="39" a="1"/>
  <c r="AC226" i="39" s="1"/>
  <c r="AC9" i="39" a="1"/>
  <c r="AC9" i="39" s="1"/>
  <c r="AC218" i="39" a="1"/>
  <c r="AC218" i="39" s="1"/>
  <c r="AC133" i="39" a="1"/>
  <c r="AC133" i="39" s="1"/>
  <c r="AC104" i="39" a="1"/>
  <c r="AC104" i="39" s="1"/>
  <c r="AC82" i="39" a="1"/>
  <c r="AC82" i="39" s="1"/>
  <c r="AC190" i="39" a="1"/>
  <c r="AC190" i="39" s="1"/>
  <c r="AC147" i="39" a="1"/>
  <c r="AC147" i="39" s="1"/>
  <c r="AC58" i="39" a="1"/>
  <c r="AC58" i="39" s="1"/>
  <c r="AC197" i="39" a="1"/>
  <c r="AC197" i="39" s="1"/>
  <c r="AC53" i="39" a="1"/>
  <c r="AC53" i="39" s="1"/>
  <c r="AC38" i="39" a="1"/>
  <c r="AC38" i="39" s="1"/>
  <c r="AC52" i="39" a="1"/>
  <c r="AC52" i="39" s="1"/>
  <c r="AC134" i="39" a="1"/>
  <c r="AC134" i="39" s="1"/>
  <c r="AC151" i="39" a="1"/>
  <c r="AC151" i="39" s="1"/>
  <c r="AC48" i="39" a="1"/>
  <c r="AC48" i="39" s="1"/>
  <c r="AC178" i="39" a="1"/>
  <c r="AC178" i="39" s="1"/>
  <c r="BG180" i="22" s="1"/>
  <c r="AC39" i="39" a="1"/>
  <c r="AC39" i="39" s="1"/>
  <c r="AC246" i="39" a="1"/>
  <c r="AC246" i="39" s="1"/>
  <c r="AC175" i="39" a="1"/>
  <c r="AC175" i="39" s="1"/>
  <c r="AC55" i="39" a="1"/>
  <c r="AC55" i="39" s="1"/>
  <c r="AC231" i="39" a="1"/>
  <c r="AC231" i="39" s="1"/>
  <c r="AC206" i="39" a="1"/>
  <c r="AC206" i="39" s="1"/>
  <c r="AC199" i="39" a="1"/>
  <c r="AC199" i="39" s="1"/>
  <c r="AC45" i="39" a="1"/>
  <c r="AC45" i="39" s="1"/>
  <c r="AC239" i="39" a="1"/>
  <c r="AC239" i="39" s="1"/>
  <c r="AC17" i="39" a="1"/>
  <c r="AC17" i="39" s="1"/>
  <c r="AC127" i="39" a="1"/>
  <c r="AC127" i="39" s="1"/>
  <c r="AC135" i="39" a="1"/>
  <c r="AC135" i="39" s="1"/>
  <c r="AC168" i="39" a="1"/>
  <c r="AC168" i="39" s="1"/>
  <c r="AC100" i="39" a="1"/>
  <c r="AC100" i="39" s="1"/>
  <c r="AC65" i="39" a="1"/>
  <c r="AC65" i="39" s="1"/>
  <c r="AC144" i="39" a="1"/>
  <c r="AC144" i="39" s="1"/>
  <c r="AC35" i="39" a="1"/>
  <c r="AC35" i="39" s="1"/>
  <c r="AC43" i="39" a="1"/>
  <c r="AC43" i="39" s="1"/>
  <c r="AC124" i="39" a="1"/>
  <c r="AC124" i="39" s="1"/>
  <c r="AC245" i="39" a="1"/>
  <c r="AC245" i="39" s="1"/>
  <c r="AC192" i="39" a="1"/>
  <c r="AC192" i="39" s="1"/>
  <c r="AC84" i="39" a="1"/>
  <c r="AC84" i="39" s="1"/>
  <c r="AC174" i="39" a="1"/>
  <c r="AC174" i="39" s="1"/>
  <c r="AC11" i="39" a="1"/>
  <c r="AC11" i="39" s="1"/>
  <c r="AC31" i="39" a="1"/>
  <c r="AC31" i="39" s="1"/>
  <c r="AC183" i="39" a="1"/>
  <c r="AC183" i="39" s="1"/>
  <c r="BG185" i="22" s="1"/>
  <c r="AC125" i="39" a="1"/>
  <c r="AC125" i="39" s="1"/>
  <c r="AC170" i="39" a="1"/>
  <c r="AC170" i="39" s="1"/>
  <c r="AC83" i="39" a="1"/>
  <c r="AC83" i="39" s="1"/>
  <c r="AC141" i="39" a="1"/>
  <c r="AC141" i="39" s="1"/>
  <c r="AC44" i="39" a="1"/>
  <c r="AC44" i="39" s="1"/>
  <c r="BG46" i="22" s="1"/>
  <c r="AC202" i="39" a="1"/>
  <c r="AC202" i="39" s="1"/>
  <c r="AC209" i="39" a="1"/>
  <c r="AC209" i="39" s="1"/>
  <c r="AC189" i="39" a="1"/>
  <c r="AC189" i="39" s="1"/>
  <c r="AC99" i="39" a="1"/>
  <c r="AC99" i="39" s="1"/>
  <c r="AC27" i="39" a="1"/>
  <c r="AC27" i="39" s="1"/>
  <c r="AC106" i="39" a="1"/>
  <c r="AC106" i="39" s="1"/>
  <c r="AC72" i="39" a="1"/>
  <c r="AC72" i="39" s="1"/>
  <c r="AC113" i="39" a="1"/>
  <c r="AC113" i="39" s="1"/>
  <c r="AC214" i="39" a="1"/>
  <c r="AC214" i="39" s="1"/>
  <c r="AC136" i="39" a="1"/>
  <c r="AC136" i="39" s="1"/>
  <c r="AC176" i="39" a="1"/>
  <c r="AC176" i="39" s="1"/>
  <c r="AC165" i="39" a="1"/>
  <c r="AC165" i="39" s="1"/>
  <c r="AC16" i="39" a="1"/>
  <c r="AC16" i="39" s="1"/>
  <c r="BG18" i="22" s="1"/>
  <c r="AC22" i="39" a="1"/>
  <c r="AC22" i="39" s="1"/>
  <c r="AC146" i="39" a="1"/>
  <c r="AC146" i="39" s="1"/>
  <c r="AC137" i="39" a="1"/>
  <c r="AC137" i="39" s="1"/>
  <c r="AC96" i="39" a="1"/>
  <c r="AC96" i="39" s="1"/>
  <c r="AC145" i="39" a="1"/>
  <c r="AC145" i="39" s="1"/>
  <c r="AC171" i="39" a="1"/>
  <c r="AC171" i="39" s="1"/>
  <c r="AC158" i="39" a="1"/>
  <c r="AC158" i="39" s="1"/>
  <c r="AC8" i="39" a="1"/>
  <c r="AC8" i="39" s="1"/>
  <c r="AC235" i="39" a="1"/>
  <c r="AC235" i="39" s="1"/>
  <c r="AC95" i="39" a="1"/>
  <c r="AC95" i="39" s="1"/>
  <c r="AC66" i="39" a="1"/>
  <c r="AC66" i="39" s="1"/>
  <c r="AC139" i="39" a="1"/>
  <c r="AC139" i="39" s="1"/>
  <c r="AC222" i="39" a="1"/>
  <c r="AC222" i="39" s="1"/>
  <c r="AC19" i="39" a="1"/>
  <c r="AC19" i="39" s="1"/>
  <c r="AC140" i="39" a="1"/>
  <c r="AC140" i="39" s="1"/>
  <c r="AC220" i="39" a="1"/>
  <c r="AC220" i="39" s="1"/>
  <c r="AC200" i="39" a="1"/>
  <c r="AC200" i="39" s="1"/>
  <c r="AC122" i="39" a="1"/>
  <c r="AC122" i="39" s="1"/>
  <c r="AC123" i="39" a="1"/>
  <c r="AC123" i="39" s="1"/>
  <c r="AC211" i="39" a="1"/>
  <c r="AC211" i="39" s="1"/>
  <c r="AC115" i="39" a="1"/>
  <c r="AC115" i="39" s="1"/>
  <c r="AC79" i="39" a="1"/>
  <c r="AC79" i="39" s="1"/>
  <c r="AC179" i="39" a="1"/>
  <c r="AC179" i="39" s="1"/>
  <c r="AC101" i="39" a="1"/>
  <c r="AC101" i="39" s="1"/>
  <c r="AC162" i="39" a="1"/>
  <c r="AC162" i="39" s="1"/>
  <c r="AC56" i="39" a="1"/>
  <c r="AC56" i="39" s="1"/>
  <c r="AC91" i="39" a="1"/>
  <c r="AC91" i="39" s="1"/>
  <c r="AC34" i="39" a="1"/>
  <c r="AC34" i="39" s="1"/>
  <c r="AC14" i="39" a="1"/>
  <c r="AC14" i="39" s="1"/>
  <c r="AC108" i="39" a="1"/>
  <c r="AC108" i="39" s="1"/>
  <c r="AC249" i="39" a="1"/>
  <c r="AC249" i="39" s="1"/>
  <c r="AC78" i="39" a="1"/>
  <c r="AC78" i="39" s="1"/>
  <c r="AC64" i="39" a="1"/>
  <c r="AC64" i="39" s="1"/>
  <c r="AC193" i="39" a="1"/>
  <c r="AC193" i="39" s="1"/>
  <c r="AC166" i="39" a="1"/>
  <c r="AC166" i="39" s="1"/>
  <c r="AC116" i="39" a="1"/>
  <c r="AC116" i="39" s="1"/>
  <c r="AC196" i="39" a="1"/>
  <c r="AC196" i="39" s="1"/>
  <c r="AC109" i="39" a="1"/>
  <c r="AC109" i="39" s="1"/>
  <c r="AC156" i="39" a="1"/>
  <c r="AC156" i="39" s="1"/>
  <c r="AC63" i="39" a="1"/>
  <c r="AC63" i="39" s="1"/>
  <c r="AC230" i="39" a="1"/>
  <c r="AC230" i="39" s="1"/>
  <c r="AC131" i="39" a="1"/>
  <c r="AC131" i="39" s="1"/>
  <c r="AC18" i="39" a="1"/>
  <c r="AC18" i="39" s="1"/>
  <c r="AC215" i="39" a="1"/>
  <c r="AC215" i="39" s="1"/>
  <c r="AC32" i="39" a="1"/>
  <c r="AC32" i="39" s="1"/>
  <c r="AC242" i="39" a="1"/>
  <c r="AC242" i="39" s="1"/>
  <c r="AC20" i="39" a="1"/>
  <c r="AC20" i="39" s="1"/>
  <c r="AC36" i="39" a="1"/>
  <c r="AC36" i="39" s="1"/>
  <c r="AC182" i="39" a="1"/>
  <c r="AC182" i="39" s="1"/>
  <c r="AC213" i="39" a="1"/>
  <c r="AC213" i="39" s="1"/>
  <c r="AC111" i="39" a="1"/>
  <c r="AC111" i="39" s="1"/>
  <c r="AC228" i="39" a="1"/>
  <c r="AC228" i="39" s="1"/>
  <c r="AC94" i="39" a="1"/>
  <c r="AC94" i="39" s="1"/>
  <c r="AC85" i="39" a="1"/>
  <c r="AC85" i="39" s="1"/>
  <c r="AC30" i="39" a="1"/>
  <c r="AC30" i="39" s="1"/>
  <c r="AC244" i="39" a="1"/>
  <c r="AC244" i="39" s="1"/>
  <c r="AC120" i="39" a="1"/>
  <c r="AC120" i="39" s="1"/>
  <c r="AC76" i="39" a="1"/>
  <c r="AC76" i="39" s="1"/>
  <c r="AC67" i="39" a="1"/>
  <c r="AC67" i="39" s="1"/>
  <c r="AC138" i="39" a="1"/>
  <c r="AC138" i="39" s="1"/>
  <c r="AC60" i="39" a="1"/>
  <c r="AC60" i="39" s="1"/>
  <c r="AC118" i="39" a="1"/>
  <c r="AC118" i="39" s="1"/>
  <c r="AC207" i="39" a="1"/>
  <c r="AC207" i="39" s="1"/>
  <c r="AC110" i="39" a="1"/>
  <c r="AC110" i="39" s="1"/>
  <c r="AC119" i="39" a="1"/>
  <c r="AC119" i="39" s="1"/>
  <c r="AC81" i="39" a="1"/>
  <c r="AC81" i="39" s="1"/>
  <c r="AC107" i="39" a="1"/>
  <c r="AC107" i="39" s="1"/>
  <c r="AC61" i="39" a="1"/>
  <c r="AC61" i="39" s="1"/>
  <c r="AC152" i="39" a="1"/>
  <c r="AC152" i="39" s="1"/>
  <c r="AC173" i="39" a="1"/>
  <c r="AC173" i="39" s="1"/>
  <c r="AC121" i="39" a="1"/>
  <c r="AC121" i="39" s="1"/>
  <c r="AC37" i="39" a="1"/>
  <c r="AC37" i="39" s="1"/>
  <c r="AC75" i="39" a="1"/>
  <c r="AC75" i="39" s="1"/>
  <c r="AC13" i="39" a="1"/>
  <c r="AC13" i="39" s="1"/>
  <c r="AC69" i="39" a="1"/>
  <c r="AC69" i="39" s="1"/>
  <c r="AC248" i="39" a="1"/>
  <c r="AC248" i="39" s="1"/>
  <c r="AC191" i="39" a="1"/>
  <c r="AC191" i="39" s="1"/>
  <c r="AC204" i="39" a="1"/>
  <c r="AC204" i="39" s="1"/>
  <c r="AC153" i="39" a="1"/>
  <c r="AC153" i="39" s="1"/>
  <c r="AC28" i="39" a="1"/>
  <c r="AC28" i="39" s="1"/>
  <c r="AD28" i="39" s="1"/>
  <c r="AC234" i="39" a="1"/>
  <c r="AC234" i="39" s="1"/>
  <c r="AC102" i="39" a="1"/>
  <c r="AC102" i="39" s="1"/>
  <c r="AE102" i="39" s="1"/>
  <c r="AC132" i="39" a="1"/>
  <c r="AC132" i="39" s="1"/>
  <c r="AE132" i="39" s="1"/>
  <c r="AC167" i="39" a="1"/>
  <c r="AC167" i="39" s="1"/>
  <c r="AE167" i="39" s="1"/>
  <c r="AC10" i="39" a="1"/>
  <c r="AC10" i="39" s="1"/>
  <c r="AE10" i="39" s="1"/>
  <c r="AC188" i="39" a="1"/>
  <c r="AC188" i="39" s="1"/>
  <c r="AD188" i="39" s="1"/>
  <c r="AC90" i="39" a="1"/>
  <c r="AC90" i="39" s="1"/>
  <c r="AD90" i="39" s="1"/>
  <c r="AC93" i="39" a="1"/>
  <c r="AC93" i="39" s="1"/>
  <c r="AE93" i="39" s="1"/>
  <c r="AC59" i="39" a="1"/>
  <c r="AC59" i="39" s="1"/>
  <c r="AE59" i="39" s="1"/>
  <c r="AC243" i="39" a="1"/>
  <c r="AC243" i="39" s="1"/>
  <c r="AE243" i="39" s="1"/>
  <c r="AC143" i="39" a="1"/>
  <c r="AC143" i="39" s="1"/>
  <c r="AE143" i="39" s="1"/>
  <c r="AC7" i="39" a="1"/>
  <c r="AC7" i="39" s="1"/>
  <c r="AD7" i="39" s="1"/>
  <c r="AC221" i="39" a="1"/>
  <c r="AC221" i="39" s="1"/>
  <c r="AE221" i="39" s="1"/>
  <c r="AC73" i="39" a="1"/>
  <c r="AC73" i="39" s="1"/>
  <c r="AE73" i="39" s="1"/>
  <c r="AC177" i="39" a="1"/>
  <c r="AC177" i="39" s="1"/>
  <c r="AE177" i="39" s="1"/>
  <c r="AC54" i="39" a="1"/>
  <c r="AC54" i="39" s="1"/>
  <c r="AD54" i="39" s="1"/>
  <c r="AC184" i="39" a="1"/>
  <c r="AC184" i="39" s="1"/>
  <c r="AD184" i="39" s="1"/>
  <c r="AC250" i="39" a="1"/>
  <c r="AC250" i="39" s="1"/>
  <c r="AE250" i="39" s="1"/>
  <c r="AC114" i="39" a="1"/>
  <c r="AC114" i="39" s="1"/>
  <c r="AE114" i="39" s="1"/>
  <c r="AC212" i="39" a="1"/>
  <c r="AC212" i="39" s="1"/>
  <c r="AE212" i="39" s="1"/>
  <c r="AC42" i="39" a="1"/>
  <c r="AC42" i="39" s="1"/>
  <c r="AD42" i="39" s="1"/>
  <c r="AC129" i="39" a="1"/>
  <c r="AC129" i="39" s="1"/>
  <c r="AE129" i="39" s="1"/>
  <c r="AC21" i="39" a="1"/>
  <c r="AC21" i="39" s="1"/>
  <c r="AD21" i="39" s="1"/>
  <c r="AC148" i="39" a="1"/>
  <c r="AC148" i="39" s="1"/>
  <c r="AE148" i="39" s="1"/>
  <c r="AC223" i="39" a="1"/>
  <c r="AC223" i="39" s="1"/>
  <c r="AE223" i="39" s="1"/>
  <c r="AC105" i="39" a="1"/>
  <c r="AC105" i="39" s="1"/>
  <c r="AD105" i="39" s="1"/>
  <c r="AC172" i="39" a="1"/>
  <c r="AC172" i="39" s="1"/>
  <c r="AD172" i="39" s="1"/>
  <c r="AC25" i="39" a="1"/>
  <c r="AC25" i="39" s="1"/>
  <c r="AE25" i="39" s="1"/>
  <c r="AE247" i="39"/>
  <c r="AE62" i="39"/>
  <c r="AG249" i="39" a="1"/>
  <c r="AG249" i="39" s="1"/>
  <c r="AH249" i="39" s="1"/>
  <c r="AK35" i="39" a="1"/>
  <c r="AK35" i="39" s="1"/>
  <c r="AK249" i="39" a="1"/>
  <c r="AK249" i="39" s="1"/>
  <c r="AK139" i="39" a="1"/>
  <c r="AK139" i="39" s="1"/>
  <c r="AK233" i="39" a="1"/>
  <c r="AK233" i="39" s="1"/>
  <c r="AK192" i="39" a="1"/>
  <c r="AK192" i="39" s="1"/>
  <c r="AK91" i="39" a="1"/>
  <c r="AK91" i="39" s="1"/>
  <c r="AK208" i="39" a="1"/>
  <c r="AK208" i="39" s="1"/>
  <c r="AK122" i="39" a="1"/>
  <c r="AK122" i="39" s="1"/>
  <c r="AK234" i="39" a="1"/>
  <c r="AK234" i="39" s="1"/>
  <c r="AK78" i="39" a="1"/>
  <c r="AK78" i="39" s="1"/>
  <c r="AK130" i="39" a="1"/>
  <c r="AK130" i="39" s="1"/>
  <c r="AK103" i="39" a="1"/>
  <c r="AK103" i="39" s="1"/>
  <c r="AK54" i="39" a="1"/>
  <c r="AK54" i="39" s="1"/>
  <c r="AK60" i="39" a="1"/>
  <c r="AK60" i="39" s="1"/>
  <c r="AK9" i="39" a="1"/>
  <c r="AK9" i="39" s="1"/>
  <c r="AK120" i="39" a="1"/>
  <c r="AK120" i="39" s="1"/>
  <c r="AK98" i="39" a="1"/>
  <c r="AK98" i="39" s="1"/>
  <c r="AK124" i="39" a="1"/>
  <c r="AK124" i="39" s="1"/>
  <c r="AK82" i="39" a="1"/>
  <c r="AK82" i="39" s="1"/>
  <c r="AK68" i="39" a="1"/>
  <c r="AK68" i="39" s="1"/>
  <c r="AK36" i="39" a="1"/>
  <c r="AK36" i="39" s="1"/>
  <c r="AK126" i="39" a="1"/>
  <c r="AK126" i="39" s="1"/>
  <c r="AK121" i="39" a="1"/>
  <c r="AK121" i="39" s="1"/>
  <c r="AK41" i="39" a="1"/>
  <c r="AK41" i="39" s="1"/>
  <c r="AK157" i="39" a="1"/>
  <c r="AK157" i="39" s="1"/>
  <c r="AK11" i="39" a="1"/>
  <c r="AK11" i="39" s="1"/>
  <c r="AK240" i="39" a="1"/>
  <c r="AK240" i="39" s="1"/>
  <c r="AK207" i="39" a="1"/>
  <c r="AK207" i="39" s="1"/>
  <c r="AK229" i="39" a="1"/>
  <c r="AK229" i="39" s="1"/>
  <c r="AK155" i="39" a="1"/>
  <c r="AK155" i="39" s="1"/>
  <c r="AK161" i="39" a="1"/>
  <c r="AK161" i="39" s="1"/>
  <c r="AK220" i="39" a="1"/>
  <c r="AK220" i="39" s="1"/>
  <c r="AK100" i="39" a="1"/>
  <c r="AK100" i="39" s="1"/>
  <c r="AK187" i="39" a="1"/>
  <c r="AK187" i="39" s="1"/>
  <c r="AK145" i="39" a="1"/>
  <c r="AK145" i="39" s="1"/>
  <c r="AK191" i="39" a="1"/>
  <c r="AK191" i="39" s="1"/>
  <c r="AK237" i="39" a="1"/>
  <c r="AK237" i="39" s="1"/>
  <c r="AK235" i="39" a="1"/>
  <c r="AK235" i="39" s="1"/>
  <c r="AK172" i="39" a="1"/>
  <c r="AK172" i="39" s="1"/>
  <c r="AK150" i="39" a="1"/>
  <c r="AK150" i="39" s="1"/>
  <c r="AK115" i="39" a="1"/>
  <c r="AK115" i="39" s="1"/>
  <c r="AK86" i="39" a="1"/>
  <c r="AK86" i="39" s="1"/>
  <c r="AK14" i="39" a="1"/>
  <c r="AK14" i="39" s="1"/>
  <c r="AK146" i="39" a="1"/>
  <c r="AK146" i="39" s="1"/>
  <c r="AK65" i="39" a="1"/>
  <c r="AK65" i="39" s="1"/>
  <c r="AK105" i="39" a="1"/>
  <c r="AK105" i="39" s="1"/>
  <c r="AK76" i="39" a="1"/>
  <c r="AK76" i="39" s="1"/>
  <c r="AK52" i="39" a="1"/>
  <c r="AK52" i="39" s="1"/>
  <c r="AK24" i="39" a="1"/>
  <c r="AK24" i="39" s="1"/>
  <c r="AK31" i="39" a="1"/>
  <c r="AK31" i="39" s="1"/>
  <c r="AK21" i="39" a="1"/>
  <c r="AK21" i="39" s="1"/>
  <c r="AK221" i="39" a="1"/>
  <c r="AK221" i="39" s="1"/>
  <c r="AK17" i="39" a="1"/>
  <c r="AK17" i="39" s="1"/>
  <c r="AK137" i="39" a="1"/>
  <c r="AK137" i="39" s="1"/>
  <c r="AK79" i="39" a="1"/>
  <c r="AK79" i="39" s="1"/>
  <c r="AK160" i="39" a="1"/>
  <c r="AK160" i="39" s="1"/>
  <c r="AK171" i="39" a="1"/>
  <c r="AK171" i="39" s="1"/>
  <c r="AK184" i="39" a="1"/>
  <c r="AK184" i="39" s="1"/>
  <c r="AK133" i="39" a="1"/>
  <c r="AK133" i="39" s="1"/>
  <c r="AK195" i="39" a="1"/>
  <c r="AK195" i="39" s="1"/>
  <c r="AK242" i="39" a="1"/>
  <c r="AK242" i="39" s="1"/>
  <c r="AK238" i="39" a="1"/>
  <c r="AK238" i="39" s="1"/>
  <c r="AK203" i="39" a="1"/>
  <c r="AK203" i="39" s="1"/>
  <c r="AK148" i="39" a="1"/>
  <c r="AK148" i="39" s="1"/>
  <c r="AK170" i="39" a="1"/>
  <c r="AK170" i="39" s="1"/>
  <c r="AK43" i="39" a="1"/>
  <c r="AK43" i="39" s="1"/>
  <c r="AK212" i="39" a="1"/>
  <c r="AK212" i="39" s="1"/>
  <c r="AK223" i="39" a="1"/>
  <c r="AK223" i="39" s="1"/>
  <c r="AK147" i="39" a="1"/>
  <c r="AK147" i="39" s="1"/>
  <c r="AK218" i="39" a="1"/>
  <c r="AK218" i="39" s="1"/>
  <c r="AK138" i="39" a="1"/>
  <c r="AK138" i="39" s="1"/>
  <c r="AK90" i="39" a="1"/>
  <c r="AK90" i="39" s="1"/>
  <c r="AK89" i="39" a="1"/>
  <c r="AK89" i="39" s="1"/>
  <c r="AK153" i="39" a="1"/>
  <c r="AK153" i="39" s="1"/>
  <c r="AK117" i="39" a="1"/>
  <c r="AK117" i="39" s="1"/>
  <c r="AK70" i="39" a="1"/>
  <c r="AK70" i="39" s="1"/>
  <c r="AK94" i="39" a="1"/>
  <c r="AK94" i="39" s="1"/>
  <c r="AK116" i="39" a="1"/>
  <c r="AK116" i="39" s="1"/>
  <c r="AK8" i="39" a="1"/>
  <c r="AK8" i="39" s="1"/>
  <c r="AK75" i="39" a="1"/>
  <c r="AK75" i="39" s="1"/>
  <c r="AK95" i="39" a="1"/>
  <c r="AK95" i="39" s="1"/>
  <c r="AK22" i="39" a="1"/>
  <c r="AK22" i="39" s="1"/>
  <c r="AK62" i="39" a="1"/>
  <c r="AK62" i="39" s="1"/>
  <c r="AK182" i="39" a="1"/>
  <c r="AK182" i="39" s="1"/>
  <c r="AK40" i="39" a="1"/>
  <c r="AK40" i="39" s="1"/>
  <c r="AK228" i="39" a="1"/>
  <c r="AK228" i="39" s="1"/>
  <c r="AK243" i="39" a="1"/>
  <c r="AK243" i="39" s="1"/>
  <c r="AK193" i="39" a="1"/>
  <c r="AK193" i="39" s="1"/>
  <c r="AK201" i="39" a="1"/>
  <c r="AK201" i="39" s="1"/>
  <c r="AK222" i="39" a="1"/>
  <c r="AK222" i="39" s="1"/>
  <c r="AK56" i="39" a="1"/>
  <c r="AK56" i="39" s="1"/>
  <c r="AK247" i="39" a="1"/>
  <c r="AK247" i="39" s="1"/>
  <c r="AK205" i="39" a="1"/>
  <c r="AK205" i="39" s="1"/>
  <c r="AK132" i="39" a="1"/>
  <c r="AK132" i="39" s="1"/>
  <c r="AK244" i="39" a="1"/>
  <c r="AK244" i="39" s="1"/>
  <c r="AK131" i="39" a="1"/>
  <c r="AK131" i="39" s="1"/>
  <c r="AK134" i="39" a="1"/>
  <c r="AK134" i="39" s="1"/>
  <c r="AK179" i="39" a="1"/>
  <c r="AK179" i="39" s="1"/>
  <c r="AK163" i="39" a="1"/>
  <c r="AK163" i="39" s="1"/>
  <c r="AK92" i="39" a="1"/>
  <c r="AK92" i="39" s="1"/>
  <c r="AK110" i="39" a="1"/>
  <c r="AK110" i="39" s="1"/>
  <c r="AK97" i="39" a="1"/>
  <c r="AK97" i="39" s="1"/>
  <c r="AK51" i="39" a="1"/>
  <c r="AK51" i="39" s="1"/>
  <c r="AK77" i="39" a="1"/>
  <c r="AK77" i="39" s="1"/>
  <c r="AK64" i="39" a="1"/>
  <c r="AK64" i="39" s="1"/>
  <c r="AK55" i="39" a="1"/>
  <c r="AK55" i="39" s="1"/>
  <c r="AK38" i="39" a="1"/>
  <c r="AK38" i="39" s="1"/>
  <c r="AK10" i="39" a="1"/>
  <c r="AK10" i="39" s="1"/>
  <c r="AK66" i="39" a="1"/>
  <c r="AK66" i="39" s="1"/>
  <c r="AK37" i="39" a="1"/>
  <c r="AK37" i="39" s="1"/>
  <c r="AK202" i="39" a="1"/>
  <c r="AK202" i="39" s="1"/>
  <c r="AK18" i="39" a="1"/>
  <c r="AK18" i="39" s="1"/>
  <c r="AK27" i="39" a="1"/>
  <c r="AK27" i="39" s="1"/>
  <c r="AK80" i="39" a="1"/>
  <c r="AK80" i="39" s="1"/>
  <c r="AK219" i="39" a="1"/>
  <c r="AK219" i="39" s="1"/>
  <c r="AK16" i="39" a="1"/>
  <c r="AK16" i="39" s="1"/>
  <c r="AK196" i="39" a="1"/>
  <c r="AK196" i="39" s="1"/>
  <c r="AK204" i="39" a="1"/>
  <c r="AK204" i="39" s="1"/>
  <c r="AK198" i="39" a="1"/>
  <c r="AK198" i="39" s="1"/>
  <c r="AK241" i="39" a="1"/>
  <c r="AK241" i="39" s="1"/>
  <c r="AK217" i="39" a="1"/>
  <c r="AK217" i="39" s="1"/>
  <c r="AK189" i="39" a="1"/>
  <c r="AK189" i="39" s="1"/>
  <c r="AK114" i="39" a="1"/>
  <c r="AK114" i="39" s="1"/>
  <c r="AK88" i="39" a="1"/>
  <c r="AK88" i="39" s="1"/>
  <c r="AK143" i="39" a="1"/>
  <c r="AK143" i="39" s="1"/>
  <c r="AK239" i="39" a="1"/>
  <c r="AK239" i="39" s="1"/>
  <c r="AK81" i="39" a="1"/>
  <c r="AK81" i="39" s="1"/>
  <c r="AK119" i="39" a="1"/>
  <c r="AK119" i="39" s="1"/>
  <c r="AK135" i="39" a="1"/>
  <c r="AK135" i="39" s="1"/>
  <c r="AK214" i="39" a="1"/>
  <c r="AK214" i="39" s="1"/>
  <c r="AK59" i="39" a="1"/>
  <c r="AK59" i="39" s="1"/>
  <c r="AK39" i="39" a="1"/>
  <c r="AK39" i="39" s="1"/>
  <c r="AK74" i="39" a="1"/>
  <c r="AK74" i="39" s="1"/>
  <c r="AK32" i="39" a="1"/>
  <c r="AK32" i="39" s="1"/>
  <c r="AK20" i="39" a="1"/>
  <c r="AK20" i="39" s="1"/>
  <c r="AK71" i="39" a="1"/>
  <c r="AK71" i="39" s="1"/>
  <c r="AK125" i="39" a="1"/>
  <c r="AK125" i="39" s="1"/>
  <c r="AK45" i="39" a="1"/>
  <c r="AK45" i="39" s="1"/>
  <c r="AK141" i="39" a="1"/>
  <c r="AK141" i="39" s="1"/>
  <c r="AK173" i="39" a="1"/>
  <c r="AK173" i="39" s="1"/>
  <c r="AK84" i="39" a="1"/>
  <c r="AK84" i="39" s="1"/>
  <c r="AK151" i="39" a="1"/>
  <c r="AK151" i="39" s="1"/>
  <c r="AK112" i="39" a="1"/>
  <c r="AK112" i="39" s="1"/>
  <c r="AK7" i="39" a="1"/>
  <c r="AK7" i="39" s="1"/>
  <c r="AK190" i="39" a="1"/>
  <c r="AK190" i="39" s="1"/>
  <c r="AK227" i="39" a="1"/>
  <c r="AK227" i="39" s="1"/>
  <c r="AK180" i="39" a="1"/>
  <c r="AK180" i="39" s="1"/>
  <c r="AK181" i="39" a="1"/>
  <c r="AK181" i="39" s="1"/>
  <c r="AK246" i="39" a="1"/>
  <c r="AK246" i="39" s="1"/>
  <c r="AK156" i="39" a="1"/>
  <c r="AK156" i="39" s="1"/>
  <c r="AK152" i="39" a="1"/>
  <c r="AK152" i="39" s="1"/>
  <c r="AK211" i="39" a="1"/>
  <c r="AK211" i="39" s="1"/>
  <c r="AK96" i="39" a="1"/>
  <c r="AK96" i="39" s="1"/>
  <c r="AK73" i="39" a="1"/>
  <c r="AK73" i="39" s="1"/>
  <c r="AK104" i="39" a="1"/>
  <c r="AK104" i="39" s="1"/>
  <c r="AK194" i="39" a="1"/>
  <c r="AK194" i="39" s="1"/>
  <c r="AK136" i="39" a="1"/>
  <c r="AK136" i="39" s="1"/>
  <c r="AK107" i="39" a="1"/>
  <c r="AK107" i="39" s="1"/>
  <c r="AK106" i="39" a="1"/>
  <c r="AK106" i="39" s="1"/>
  <c r="AK102" i="39" a="1"/>
  <c r="AK102" i="39" s="1"/>
  <c r="AK13" i="39" a="1"/>
  <c r="AK13" i="39" s="1"/>
  <c r="AK63" i="39" a="1"/>
  <c r="AK63" i="39" s="1"/>
  <c r="AK72" i="39" a="1"/>
  <c r="AK72" i="39" s="1"/>
  <c r="AK12" i="39" a="1"/>
  <c r="AK12" i="39" s="1"/>
  <c r="AK48" i="39" a="1"/>
  <c r="AK48" i="39" s="1"/>
  <c r="AK28" i="39" a="1"/>
  <c r="AK28" i="39" s="1"/>
  <c r="AK49" i="39" a="1"/>
  <c r="AK49" i="39" s="1"/>
  <c r="AK168" i="39" a="1"/>
  <c r="AK168" i="39" s="1"/>
  <c r="AK250" i="39" a="1"/>
  <c r="AK250" i="39" s="1"/>
  <c r="AK215" i="39" a="1"/>
  <c r="AK215" i="39" s="1"/>
  <c r="AK67" i="39" a="1"/>
  <c r="AK67" i="39" s="1"/>
  <c r="AK206" i="39" a="1"/>
  <c r="AK206" i="39" s="1"/>
  <c r="AK15" i="39" a="1"/>
  <c r="AK15" i="39" s="1"/>
  <c r="AK231" i="39" a="1"/>
  <c r="AK231" i="39" s="1"/>
  <c r="AK197" i="39" a="1"/>
  <c r="AK197" i="39" s="1"/>
  <c r="AK226" i="39" a="1"/>
  <c r="AK226" i="39" s="1"/>
  <c r="AK209" i="39" a="1"/>
  <c r="AK209" i="39" s="1"/>
  <c r="AK236" i="39" a="1"/>
  <c r="AK236" i="39" s="1"/>
  <c r="AK225" i="39" a="1"/>
  <c r="AK225" i="39" s="1"/>
  <c r="AK245" i="39" a="1"/>
  <c r="AK245" i="39" s="1"/>
  <c r="AK232" i="39" a="1"/>
  <c r="AK232" i="39" s="1"/>
  <c r="AK213" i="39" a="1"/>
  <c r="AK213" i="39" s="1"/>
  <c r="AK165" i="39" a="1"/>
  <c r="AK165" i="39" s="1"/>
  <c r="AK166" i="39" a="1"/>
  <c r="AK166" i="39" s="1"/>
  <c r="AK99" i="39" a="1"/>
  <c r="AK99" i="39" s="1"/>
  <c r="AK199" i="39" a="1"/>
  <c r="AK199" i="39" s="1"/>
  <c r="AK162" i="39" a="1"/>
  <c r="AK162" i="39" s="1"/>
  <c r="AK118" i="39" a="1"/>
  <c r="AK118" i="39" s="1"/>
  <c r="AK113" i="39" a="1"/>
  <c r="AK113" i="39" s="1"/>
  <c r="AK30" i="39" a="1"/>
  <c r="AK30" i="39" s="1"/>
  <c r="AK69" i="39" a="1"/>
  <c r="AK69" i="39" s="1"/>
  <c r="AK50" i="39" a="1"/>
  <c r="AK50" i="39" s="1"/>
  <c r="AK140" i="39" a="1"/>
  <c r="AK140" i="39" s="1"/>
  <c r="AK58" i="39" a="1"/>
  <c r="AK58" i="39" s="1"/>
  <c r="AK57" i="39" a="1"/>
  <c r="AK57" i="39" s="1"/>
  <c r="AK29" i="39" a="1"/>
  <c r="AK29" i="39" s="1"/>
  <c r="AK127" i="39" a="1"/>
  <c r="AK127" i="39" s="1"/>
  <c r="AK19" i="39" a="1"/>
  <c r="AK19" i="39" s="1"/>
  <c r="AK224" i="39" a="1"/>
  <c r="AK224" i="39" s="1"/>
  <c r="AK33" i="39" a="1"/>
  <c r="AK33" i="39" s="1"/>
  <c r="AK34" i="39" a="1"/>
  <c r="AK34" i="39" s="1"/>
  <c r="AK142" i="39" a="1"/>
  <c r="AK142" i="39" s="1"/>
  <c r="AK149" i="39" a="1"/>
  <c r="AK149" i="39" s="1"/>
  <c r="AK177" i="39" a="1"/>
  <c r="AK177" i="39" s="1"/>
  <c r="AK174" i="39" a="1"/>
  <c r="AK174" i="39" s="1"/>
  <c r="AK186" i="39" a="1"/>
  <c r="AK186" i="39" s="1"/>
  <c r="AK158" i="39" a="1"/>
  <c r="AK158" i="39" s="1"/>
  <c r="AK144" i="39" a="1"/>
  <c r="AK144" i="39" s="1"/>
  <c r="AK185" i="39" a="1"/>
  <c r="AK185" i="39" s="1"/>
  <c r="AK164" i="39" a="1"/>
  <c r="AK164" i="39" s="1"/>
  <c r="AK111" i="39" a="1"/>
  <c r="AK111" i="39" s="1"/>
  <c r="AK61" i="39" a="1"/>
  <c r="AK61" i="39" s="1"/>
  <c r="AK154" i="39" a="1"/>
  <c r="AK154" i="39" s="1"/>
  <c r="AK109" i="39" a="1"/>
  <c r="AK109" i="39" s="1"/>
  <c r="AK188" i="39" a="1"/>
  <c r="AK188" i="39" s="1"/>
  <c r="AK175" i="39" a="1"/>
  <c r="AK175" i="39" s="1"/>
  <c r="AK53" i="39" a="1"/>
  <c r="AK53" i="39" s="1"/>
  <c r="AK123" i="39" a="1"/>
  <c r="AK123" i="39" s="1"/>
  <c r="AK167" i="39" a="1"/>
  <c r="AK167" i="39" s="1"/>
  <c r="AK129" i="39" a="1"/>
  <c r="AK129" i="39" s="1"/>
  <c r="AK26" i="39" a="1"/>
  <c r="AK26" i="39" s="1"/>
  <c r="AK108" i="39" a="1"/>
  <c r="AK108" i="39" s="1"/>
  <c r="AK83" i="39" a="1"/>
  <c r="AK83" i="39" s="1"/>
  <c r="AK93" i="39" a="1"/>
  <c r="AK93" i="39" s="1"/>
  <c r="AK23" i="39" a="1"/>
  <c r="AK23" i="39" s="1"/>
  <c r="AK44" i="39" a="1"/>
  <c r="AK44" i="39" s="1"/>
  <c r="AK47" i="39" a="1"/>
  <c r="AK47" i="39" s="1"/>
  <c r="AK200" i="39" a="1"/>
  <c r="AK200" i="39" s="1"/>
  <c r="AK85" i="39" a="1"/>
  <c r="AK85" i="39" s="1"/>
  <c r="AK42" i="39" a="1"/>
  <c r="AK42" i="39" s="1"/>
  <c r="AK101" i="39" a="1"/>
  <c r="AK101" i="39" s="1"/>
  <c r="AK216" i="39" a="1"/>
  <c r="AK216" i="39" s="1"/>
  <c r="AK230" i="39" a="1"/>
  <c r="AK230" i="39" s="1"/>
  <c r="AK25" i="39" a="1"/>
  <c r="AK25" i="39" s="1"/>
  <c r="AK176" i="39" a="1"/>
  <c r="AK176" i="39" s="1"/>
  <c r="AK183" i="39" a="1"/>
  <c r="AK183" i="39" s="1"/>
  <c r="AK178" i="39" a="1"/>
  <c r="AK178" i="39" s="1"/>
  <c r="AK6" i="39" a="1"/>
  <c r="AK6" i="39" s="1"/>
  <c r="AK159" i="39" a="1"/>
  <c r="AK159" i="39" s="1"/>
  <c r="AK248" i="39" a="1"/>
  <c r="AK248" i="39" s="1"/>
  <c r="AG195" i="39" a="1"/>
  <c r="AG195" i="39" s="1"/>
  <c r="BL197" i="22" s="1"/>
  <c r="AO152" i="39" a="1"/>
  <c r="AO152" i="39" s="1"/>
  <c r="AO56" i="39" a="1"/>
  <c r="AO56" i="39" s="1"/>
  <c r="AO181" i="39" a="1"/>
  <c r="AO181" i="39" s="1"/>
  <c r="AG55" i="39" a="1"/>
  <c r="AG55" i="39" s="1"/>
  <c r="BL57" i="22" s="1"/>
  <c r="AO123" i="39" a="1"/>
  <c r="AO123" i="39" s="1"/>
  <c r="AO230" i="39" a="1"/>
  <c r="AO230" i="39" s="1"/>
  <c r="AO18" i="39" a="1"/>
  <c r="AO18" i="39" s="1"/>
  <c r="AW165" i="39" a="1"/>
  <c r="AW165" i="39" s="1"/>
  <c r="AW230" i="39" a="1"/>
  <c r="AW230" i="39" s="1"/>
  <c r="AW65" i="39" a="1"/>
  <c r="AW65" i="39" s="1"/>
  <c r="AG175" i="39" a="1"/>
  <c r="AG175" i="39" s="1"/>
  <c r="BL177" i="22" s="1"/>
  <c r="AG148" i="39" a="1"/>
  <c r="AG148" i="39" s="1"/>
  <c r="AO162" i="39" a="1"/>
  <c r="AO162" i="39" s="1"/>
  <c r="AW62" i="39" a="1"/>
  <c r="AW62" i="39" s="1"/>
  <c r="AG127" i="39" a="1"/>
  <c r="AG127" i="39" s="1"/>
  <c r="BL129" i="22" s="1"/>
  <c r="AG227" i="39" a="1"/>
  <c r="AG227" i="39" s="1"/>
  <c r="AS63" i="39" a="1"/>
  <c r="AS63" i="39" s="1"/>
  <c r="AW34" i="39" a="1"/>
  <c r="AW34" i="39" s="1"/>
  <c r="AS237" i="39" a="1"/>
  <c r="AS237" i="39" s="1"/>
  <c r="AW45" i="39" a="1"/>
  <c r="AW45" i="39" s="1"/>
  <c r="AW138" i="39" a="1"/>
  <c r="AW138" i="39" s="1"/>
  <c r="AW111" i="39" a="1"/>
  <c r="AW111" i="39" s="1"/>
  <c r="AW52" i="39" a="1"/>
  <c r="AW52" i="39" s="1"/>
  <c r="AW119" i="39" a="1"/>
  <c r="AW119" i="39" s="1"/>
  <c r="AG71" i="39" a="1"/>
  <c r="AG71" i="39" s="1"/>
  <c r="AW16" i="39" a="1"/>
  <c r="AW16" i="39" s="1"/>
  <c r="AO103" i="39" a="1"/>
  <c r="AO103" i="39" s="1"/>
  <c r="AO90" i="39" a="1"/>
  <c r="AO90" i="39" s="1"/>
  <c r="AG173" i="39" a="1"/>
  <c r="AG173" i="39" s="1"/>
  <c r="BL175" i="22" s="1"/>
  <c r="AG177" i="39" a="1"/>
  <c r="AG177" i="39" s="1"/>
  <c r="BL179" i="22" s="1"/>
  <c r="AS62" i="39" a="1"/>
  <c r="AS62" i="39" s="1"/>
  <c r="AG233" i="39" a="1"/>
  <c r="AG233" i="39" s="1"/>
  <c r="BL235" i="22" s="1"/>
  <c r="AO121" i="39" a="1"/>
  <c r="AO121" i="39" s="1"/>
  <c r="AO220" i="39" a="1"/>
  <c r="AO220" i="39" s="1"/>
  <c r="AW193" i="39" a="1"/>
  <c r="AW193" i="39" s="1"/>
  <c r="AW79" i="39" a="1"/>
  <c r="AW79" i="39" s="1"/>
  <c r="AW231" i="39" a="1"/>
  <c r="AW231" i="39" s="1"/>
  <c r="AS34" i="39" a="1"/>
  <c r="AS34" i="39" s="1"/>
  <c r="CA36" i="22" s="1"/>
  <c r="AG232" i="39" a="1"/>
  <c r="AG232" i="39" s="1"/>
  <c r="AW100" i="39" a="1"/>
  <c r="AW100" i="39" s="1"/>
  <c r="AS27" i="39" a="1"/>
  <c r="AS27" i="39" s="1"/>
  <c r="AG188" i="39" a="1"/>
  <c r="AG188" i="39" s="1"/>
  <c r="BL190" i="22" s="1"/>
  <c r="AW238" i="39" a="1"/>
  <c r="AW238" i="39" s="1"/>
  <c r="AG15" i="39" a="1"/>
  <c r="AG15" i="39" s="1"/>
  <c r="BL17" i="22" s="1"/>
  <c r="AW141" i="39" a="1"/>
  <c r="AW141" i="39" s="1"/>
  <c r="AW146" i="39" a="1"/>
  <c r="AW146" i="39" s="1"/>
  <c r="AG70" i="39" a="1"/>
  <c r="AG70" i="39" s="1"/>
  <c r="AG107" i="39" a="1"/>
  <c r="AG107" i="39" s="1"/>
  <c r="BL109" i="22" s="1"/>
  <c r="AG237" i="39" a="1"/>
  <c r="AG237" i="39" s="1"/>
  <c r="BL239" i="22" s="1"/>
  <c r="AW110" i="39" a="1"/>
  <c r="AW110" i="39" s="1"/>
  <c r="AO124" i="39" a="1"/>
  <c r="AO124" i="39" s="1"/>
  <c r="AW219" i="39" a="1"/>
  <c r="AW219" i="39" s="1"/>
  <c r="AO191" i="39" a="1"/>
  <c r="AO191" i="39" s="1"/>
  <c r="AO54" i="39" a="1"/>
  <c r="AO54" i="39" s="1"/>
  <c r="AW99" i="39" a="1"/>
  <c r="AW99" i="39" s="1"/>
  <c r="AO207" i="39" a="1"/>
  <c r="AO207" i="39" s="1"/>
  <c r="AW159" i="39" a="1"/>
  <c r="AW159" i="39" s="1"/>
  <c r="AO147" i="39" a="1"/>
  <c r="AO147" i="39" s="1"/>
  <c r="AS232" i="39" a="1"/>
  <c r="AS232" i="39" s="1"/>
  <c r="AO98" i="39" a="1"/>
  <c r="AO98" i="39" s="1"/>
  <c r="AO97" i="39" a="1"/>
  <c r="AO97" i="39" s="1"/>
  <c r="AS23" i="39" a="1"/>
  <c r="AS23" i="39" s="1"/>
  <c r="AW53" i="39" a="1"/>
  <c r="AW53" i="39" s="1"/>
  <c r="AO216" i="39" a="1"/>
  <c r="AO216" i="39" s="1"/>
  <c r="AW33" i="39" a="1"/>
  <c r="AW33" i="39" s="1"/>
  <c r="AS182" i="39" a="1"/>
  <c r="AS182" i="39" s="1"/>
  <c r="AW156" i="39" a="1"/>
  <c r="AW156" i="39" s="1"/>
  <c r="AS107" i="39" a="1"/>
  <c r="AS107" i="39" s="1"/>
  <c r="AS33" i="39" a="1"/>
  <c r="AS33" i="39" s="1"/>
  <c r="AW81" i="39" a="1"/>
  <c r="AW81" i="39" s="1"/>
  <c r="AW109" i="39" a="1"/>
  <c r="AW109" i="39" s="1"/>
  <c r="AW44" i="39" a="1"/>
  <c r="AW44" i="39" s="1"/>
  <c r="AG219" i="39" a="1"/>
  <c r="AG219" i="39" s="1"/>
  <c r="AG213" i="39" a="1"/>
  <c r="AG213" i="39" s="1"/>
  <c r="BL215" i="22" s="1"/>
  <c r="AS94" i="39" a="1"/>
  <c r="AS94" i="39" s="1"/>
  <c r="AG54" i="39" a="1"/>
  <c r="AG54" i="39" s="1"/>
  <c r="BL56" i="22" s="1"/>
  <c r="AG136" i="39" a="1"/>
  <c r="AG136" i="39" s="1"/>
  <c r="AO79" i="39" a="1"/>
  <c r="AO79" i="39" s="1"/>
  <c r="AS86" i="39" a="1"/>
  <c r="AS86" i="39" s="1"/>
  <c r="AO19" i="39" a="1"/>
  <c r="AO19" i="39" s="1"/>
  <c r="AG62" i="39" a="1"/>
  <c r="AG62" i="39" s="1"/>
  <c r="BL64" i="22" s="1"/>
  <c r="AO27" i="39" a="1"/>
  <c r="AO27" i="39" s="1"/>
  <c r="AS184" i="39" a="1"/>
  <c r="AS184" i="39" s="1"/>
  <c r="AS38" i="39" a="1"/>
  <c r="AS38" i="39" s="1"/>
  <c r="AS68" i="39" a="1"/>
  <c r="AS68" i="39" s="1"/>
  <c r="AS112" i="39" a="1"/>
  <c r="AS112" i="39" s="1"/>
  <c r="AS80" i="39" a="1"/>
  <c r="AS80" i="39" s="1"/>
  <c r="AO11" i="39" a="1"/>
  <c r="AO11" i="39" s="1"/>
  <c r="AW58" i="39" a="1"/>
  <c r="AW58" i="39" s="1"/>
  <c r="AG238" i="39" a="1"/>
  <c r="AG238" i="39" s="1"/>
  <c r="AW122" i="39" a="1"/>
  <c r="AW122" i="39" s="1"/>
  <c r="AO247" i="39" a="1"/>
  <c r="AO247" i="39" s="1"/>
  <c r="AO15" i="39" a="1"/>
  <c r="AO15" i="39" s="1"/>
  <c r="AO219" i="39" a="1"/>
  <c r="AO219" i="39" s="1"/>
  <c r="AS115" i="39" a="1"/>
  <c r="AS115" i="39" s="1"/>
  <c r="CA117" i="22" s="1"/>
  <c r="AS220" i="39" a="1"/>
  <c r="AS220" i="39" s="1"/>
  <c r="AG79" i="39" a="1"/>
  <c r="AG79" i="39" s="1"/>
  <c r="BL81" i="22" s="1"/>
  <c r="AW49" i="39" a="1"/>
  <c r="AW49" i="39" s="1"/>
  <c r="AS36" i="39" a="1"/>
  <c r="AS36" i="39" s="1"/>
  <c r="AS183" i="39" a="1"/>
  <c r="AS183" i="39" s="1"/>
  <c r="AS178" i="39" a="1"/>
  <c r="AS178" i="39" s="1"/>
  <c r="AW129" i="39" a="1"/>
  <c r="AW129" i="39" s="1"/>
  <c r="AS230" i="39" a="1"/>
  <c r="AS230" i="39" s="1"/>
  <c r="AS188" i="39" a="1"/>
  <c r="AS188" i="39" s="1"/>
  <c r="AG94" i="39" a="1"/>
  <c r="AG94" i="39" s="1"/>
  <c r="BL96" i="22" s="1"/>
  <c r="AW153" i="39" a="1"/>
  <c r="AW153" i="39" s="1"/>
  <c r="AW7" i="39" a="1"/>
  <c r="AW7" i="39" s="1"/>
  <c r="AO153" i="39" a="1"/>
  <c r="AO153" i="39" s="1"/>
  <c r="AW83" i="39" a="1"/>
  <c r="AW83" i="39" s="1"/>
  <c r="AW207" i="39" a="1"/>
  <c r="AW207" i="39" s="1"/>
  <c r="AG247" i="39" a="1"/>
  <c r="AG247" i="39" s="1"/>
  <c r="BL249" i="22" s="1"/>
  <c r="AG248" i="39" a="1"/>
  <c r="AG248" i="39" s="1"/>
  <c r="AO13" i="39" a="1"/>
  <c r="AO13" i="39" s="1"/>
  <c r="AS241" i="39" a="1"/>
  <c r="AS241" i="39" s="1"/>
  <c r="AG30" i="39" a="1"/>
  <c r="AG30" i="39" s="1"/>
  <c r="BL32" i="22" s="1"/>
  <c r="AG53" i="39" a="1"/>
  <c r="AG53" i="39" s="1"/>
  <c r="BL55" i="22" s="1"/>
  <c r="AS202" i="39" a="1"/>
  <c r="AS202" i="39" s="1"/>
  <c r="AG56" i="39" a="1"/>
  <c r="AG56" i="39" s="1"/>
  <c r="BL58" i="22" s="1"/>
  <c r="AW170" i="39" a="1"/>
  <c r="AW170" i="39" s="1"/>
  <c r="AG192" i="39" a="1"/>
  <c r="AG192" i="39" s="1"/>
  <c r="AG29" i="39" a="1"/>
  <c r="AG29" i="39" s="1"/>
  <c r="BL31" i="22" s="1"/>
  <c r="AO150" i="39" a="1"/>
  <c r="AO150" i="39" s="1"/>
  <c r="AG58" i="39" a="1"/>
  <c r="AG58" i="39" s="1"/>
  <c r="BL60" i="22" s="1"/>
  <c r="AG42" i="39" a="1"/>
  <c r="AG42" i="39" s="1"/>
  <c r="BL44" i="22" s="1"/>
  <c r="AW25" i="39" a="1"/>
  <c r="AW25" i="39" s="1"/>
  <c r="AO175" i="39" a="1"/>
  <c r="AO175" i="39" s="1"/>
  <c r="AO134" i="39" a="1"/>
  <c r="AO134" i="39" s="1"/>
  <c r="AO176" i="39" a="1"/>
  <c r="AO176" i="39" s="1"/>
  <c r="AS161" i="39" a="1"/>
  <c r="AS161" i="39" s="1"/>
  <c r="AG72" i="39" a="1"/>
  <c r="AG72" i="39" s="1"/>
  <c r="BL74" i="22" s="1"/>
  <c r="AS129" i="39" a="1"/>
  <c r="AS129" i="39" s="1"/>
  <c r="AS79" i="39" a="1"/>
  <c r="AS79" i="39" s="1"/>
  <c r="AG159" i="39" a="1"/>
  <c r="AG159" i="39" s="1"/>
  <c r="BL161" i="22" s="1"/>
  <c r="AW42" i="39" a="1"/>
  <c r="AW42" i="39" s="1"/>
  <c r="AO122" i="39" a="1"/>
  <c r="AO122" i="39" s="1"/>
  <c r="AO174" i="39" a="1"/>
  <c r="AO174" i="39" s="1"/>
  <c r="AW47" i="39" a="1"/>
  <c r="AW47" i="39" s="1"/>
  <c r="AO226" i="39" a="1"/>
  <c r="AO226" i="39" s="1"/>
  <c r="AW76" i="39" a="1"/>
  <c r="AW76" i="39" s="1"/>
  <c r="AS209" i="39" a="1"/>
  <c r="AS209" i="39" s="1"/>
  <c r="AW91" i="39" a="1"/>
  <c r="AW91" i="39" s="1"/>
  <c r="AS92" i="39" a="1"/>
  <c r="AS92" i="39" s="1"/>
  <c r="AW75" i="39" a="1"/>
  <c r="AW75" i="39" s="1"/>
  <c r="AW27" i="39" a="1"/>
  <c r="AW27" i="39" s="1"/>
  <c r="AG100" i="39" a="1"/>
  <c r="AG100" i="39" s="1"/>
  <c r="BL102" i="22" s="1"/>
  <c r="AO42" i="39" a="1"/>
  <c r="AO42" i="39" s="1"/>
  <c r="AS224" i="39" a="1"/>
  <c r="AS224" i="39" s="1"/>
  <c r="AW71" i="39" a="1"/>
  <c r="AW71" i="39" s="1"/>
  <c r="AS106" i="39" a="1"/>
  <c r="AS106" i="39" s="1"/>
  <c r="AG242" i="39" a="1"/>
  <c r="AG242" i="39" s="1"/>
  <c r="BL244" i="22" s="1"/>
  <c r="AS231" i="39" a="1"/>
  <c r="AS231" i="39" s="1"/>
  <c r="AW229" i="39" a="1"/>
  <c r="AW229" i="39" s="1"/>
  <c r="AW177" i="39" a="1"/>
  <c r="AW177" i="39" s="1"/>
  <c r="AW73" i="39" a="1"/>
  <c r="AW73" i="39" s="1"/>
  <c r="AS145" i="39" a="1"/>
  <c r="AS145" i="39" s="1"/>
  <c r="AS247" i="39" a="1"/>
  <c r="AS247" i="39" s="1"/>
  <c r="AG176" i="39" a="1"/>
  <c r="AG176" i="39" s="1"/>
  <c r="BL178" i="22" s="1"/>
  <c r="AG83" i="39" a="1"/>
  <c r="AG83" i="39" s="1"/>
  <c r="BL85" i="22" s="1"/>
  <c r="AW133" i="39" a="1"/>
  <c r="AW133" i="39" s="1"/>
  <c r="AW224" i="39" a="1"/>
  <c r="AW224" i="39" s="1"/>
  <c r="AO71" i="39" a="1"/>
  <c r="AO71" i="39" s="1"/>
  <c r="AW143" i="39" a="1"/>
  <c r="AW143" i="39" s="1"/>
  <c r="AO68" i="39" a="1"/>
  <c r="AO68" i="39" s="1"/>
  <c r="AO246" i="39" a="1"/>
  <c r="AO246" i="39" s="1"/>
  <c r="AS165" i="39" a="1"/>
  <c r="AS165" i="39" s="1"/>
  <c r="AW173" i="39" a="1"/>
  <c r="AW173" i="39" s="1"/>
  <c r="AW204" i="39" a="1"/>
  <c r="AW204" i="39" s="1"/>
  <c r="AW77" i="39" a="1"/>
  <c r="AW77" i="39" s="1"/>
  <c r="AG111" i="39" a="1"/>
  <c r="AG111" i="39" s="1"/>
  <c r="AW72" i="39" a="1"/>
  <c r="AW72" i="39" s="1"/>
  <c r="AG33" i="39" a="1"/>
  <c r="AG33" i="39" s="1"/>
  <c r="AW218" i="39" a="1"/>
  <c r="AW218" i="39" s="1"/>
  <c r="AG27" i="39" a="1"/>
  <c r="AG27" i="39" s="1"/>
  <c r="AW226" i="39" a="1"/>
  <c r="AW226" i="39" s="1"/>
  <c r="AG22" i="39" a="1"/>
  <c r="AG22" i="39" s="1"/>
  <c r="AS172" i="39" a="1"/>
  <c r="AS172" i="39" s="1"/>
  <c r="AO154" i="39" a="1"/>
  <c r="AO154" i="39" s="1"/>
  <c r="AS88" i="39" a="1"/>
  <c r="AS88" i="39" s="1"/>
  <c r="CA90" i="22" s="1"/>
  <c r="AS139" i="39" a="1"/>
  <c r="AS139" i="39" s="1"/>
  <c r="AO188" i="39" a="1"/>
  <c r="AO188" i="39" s="1"/>
  <c r="AS13" i="39" a="1"/>
  <c r="AS13" i="39" s="1"/>
  <c r="AO110" i="39" a="1"/>
  <c r="AO110" i="39" s="1"/>
  <c r="AG230" i="39" a="1"/>
  <c r="AG230" i="39" s="1"/>
  <c r="BL232" i="22" s="1"/>
  <c r="AO43" i="39" a="1"/>
  <c r="AO43" i="39" s="1"/>
  <c r="AS19" i="39" a="1"/>
  <c r="AS19" i="39" s="1"/>
  <c r="AG138" i="39" a="1"/>
  <c r="AG138" i="39" s="1"/>
  <c r="BL140" i="22" s="1"/>
  <c r="AO171" i="39" a="1"/>
  <c r="AO171" i="39" s="1"/>
  <c r="AS217" i="39" a="1"/>
  <c r="AS217" i="39" s="1"/>
  <c r="CA219" i="22" s="1"/>
  <c r="AG184" i="39" a="1"/>
  <c r="AG184" i="39" s="1"/>
  <c r="BL186" i="22" s="1"/>
  <c r="AG141" i="39" a="1"/>
  <c r="AG141" i="39" s="1"/>
  <c r="BL143" i="22" s="1"/>
  <c r="AG225" i="39" a="1"/>
  <c r="AG225" i="39" s="1"/>
  <c r="BL227" i="22" s="1"/>
  <c r="AO89" i="39" a="1"/>
  <c r="AO89" i="39" s="1"/>
  <c r="AO99" i="39" a="1"/>
  <c r="AO99" i="39" s="1"/>
  <c r="AS159" i="39" a="1"/>
  <c r="AS159" i="39" s="1"/>
  <c r="AW11" i="39" a="1"/>
  <c r="AW11" i="39" s="1"/>
  <c r="AG18" i="39" a="1"/>
  <c r="AG18" i="39" s="1"/>
  <c r="AO107" i="39" a="1"/>
  <c r="AO107" i="39" s="1"/>
  <c r="AW167" i="39" a="1"/>
  <c r="AW167" i="39" s="1"/>
  <c r="AS121" i="39" a="1"/>
  <c r="AS121" i="39" s="1"/>
  <c r="CA123" i="22" s="1"/>
  <c r="AG186" i="39" a="1"/>
  <c r="AG186" i="39" s="1"/>
  <c r="AW225" i="39" a="1"/>
  <c r="AW225" i="39" s="1"/>
  <c r="AS72" i="39" a="1"/>
  <c r="AS72" i="39" s="1"/>
  <c r="AO208" i="39" a="1"/>
  <c r="AO208" i="39" s="1"/>
  <c r="AG77" i="39" a="1"/>
  <c r="AG77" i="39" s="1"/>
  <c r="AW114" i="39" a="1"/>
  <c r="AW114" i="39" s="1"/>
  <c r="AG153" i="39" a="1"/>
  <c r="AG153" i="39" s="1"/>
  <c r="AG95" i="39" a="1"/>
  <c r="AG95" i="39" s="1"/>
  <c r="BL97" i="22" s="1"/>
  <c r="AS97" i="39" a="1"/>
  <c r="AS97" i="39" s="1"/>
  <c r="CA99" i="22" s="1"/>
  <c r="AO41" i="39" a="1"/>
  <c r="AO41" i="39" s="1"/>
  <c r="AW137" i="39" a="1"/>
  <c r="AW137" i="39" s="1"/>
  <c r="AS218" i="39" a="1"/>
  <c r="AS218" i="39" s="1"/>
  <c r="AG185" i="39" a="1"/>
  <c r="AG185" i="39" s="1"/>
  <c r="AS75" i="39" a="1"/>
  <c r="AS75" i="39" s="1"/>
  <c r="AS234" i="39" a="1"/>
  <c r="AS234" i="39" s="1"/>
  <c r="AG117" i="39" a="1"/>
  <c r="AG117" i="39" s="1"/>
  <c r="BL119" i="22" s="1"/>
  <c r="AG190" i="39" a="1"/>
  <c r="AG190" i="39" s="1"/>
  <c r="BL192" i="22" s="1"/>
  <c r="AS216" i="39" a="1"/>
  <c r="AS216" i="39" s="1"/>
  <c r="AG197" i="39" a="1"/>
  <c r="AG197" i="39" s="1"/>
  <c r="AG145" i="39" a="1"/>
  <c r="AG145" i="39" s="1"/>
  <c r="BL147" i="22" s="1"/>
  <c r="AO93" i="39" a="1"/>
  <c r="AO93" i="39" s="1"/>
  <c r="AW26" i="39" a="1"/>
  <c r="AW26" i="39" s="1"/>
  <c r="AW69" i="39" a="1"/>
  <c r="AW69" i="39" s="1"/>
  <c r="AS7" i="39" a="1"/>
  <c r="AS7" i="39" s="1"/>
  <c r="AW14" i="39" a="1"/>
  <c r="AW14" i="39" s="1"/>
  <c r="AO39" i="39" a="1"/>
  <c r="AO39" i="39" s="1"/>
  <c r="AO238" i="39" a="1"/>
  <c r="AO238" i="39" s="1"/>
  <c r="AS76" i="39" a="1"/>
  <c r="AS76" i="39" s="1"/>
  <c r="AO160" i="39" a="1"/>
  <c r="AO160" i="39" s="1"/>
  <c r="AO62" i="39" a="1"/>
  <c r="AO62" i="39" s="1"/>
  <c r="AS229" i="39" a="1"/>
  <c r="AS229" i="39" s="1"/>
  <c r="AS64" i="39" a="1"/>
  <c r="AS64" i="39" s="1"/>
  <c r="AS243" i="39" a="1"/>
  <c r="AS243" i="39" s="1"/>
  <c r="AO136" i="39" a="1"/>
  <c r="AO136" i="39" s="1"/>
  <c r="AS228" i="39" a="1"/>
  <c r="AS228" i="39" s="1"/>
  <c r="AO155" i="39" a="1"/>
  <c r="AO155" i="39" s="1"/>
  <c r="AS96" i="39" a="1"/>
  <c r="AS96" i="39" s="1"/>
  <c r="AW168" i="39" a="1"/>
  <c r="AW168" i="39" s="1"/>
  <c r="AO37" i="39" a="1"/>
  <c r="AO37" i="39" s="1"/>
  <c r="AW147" i="39" a="1"/>
  <c r="AW147" i="39" s="1"/>
  <c r="AS50" i="39" a="1"/>
  <c r="AS50" i="39" s="1"/>
  <c r="CA52" i="22" s="1"/>
  <c r="AS32" i="39" a="1"/>
  <c r="AS32" i="39" s="1"/>
  <c r="AO209" i="39" a="1"/>
  <c r="AO209" i="39" s="1"/>
  <c r="AG220" i="39" a="1"/>
  <c r="AG220" i="39" s="1"/>
  <c r="AG82" i="39" a="1"/>
  <c r="AG82" i="39" s="1"/>
  <c r="BL84" i="22" s="1"/>
  <c r="AO185" i="39" a="1"/>
  <c r="AO185" i="39" s="1"/>
  <c r="AG52" i="39" a="1"/>
  <c r="AG52" i="39" s="1"/>
  <c r="BL54" i="22" s="1"/>
  <c r="AG90" i="39" a="1"/>
  <c r="AG90" i="39" s="1"/>
  <c r="BL92" i="22" s="1"/>
  <c r="AG101" i="39" a="1"/>
  <c r="AG101" i="39" s="1"/>
  <c r="BL103" i="22" s="1"/>
  <c r="AO180" i="39" a="1"/>
  <c r="AO180" i="39" s="1"/>
  <c r="AG126" i="39" a="1"/>
  <c r="AG126" i="39" s="1"/>
  <c r="BL128" i="22" s="1"/>
  <c r="AG234" i="39" a="1"/>
  <c r="AG234" i="39" s="1"/>
  <c r="BL236" i="22" s="1"/>
  <c r="AO74" i="39" a="1"/>
  <c r="AO74" i="39" s="1"/>
  <c r="AO235" i="39" a="1"/>
  <c r="AO235" i="39" s="1"/>
  <c r="AG134" i="39" a="1"/>
  <c r="AG134" i="39" s="1"/>
  <c r="BL136" i="22" s="1"/>
  <c r="AS105" i="39" a="1"/>
  <c r="AS105" i="39" s="1"/>
  <c r="AS28" i="39" a="1"/>
  <c r="AS28" i="39" s="1"/>
  <c r="AG69" i="39" a="1"/>
  <c r="AG69" i="39" s="1"/>
  <c r="AG216" i="39" a="1"/>
  <c r="AG216" i="39" s="1"/>
  <c r="AS208" i="39" a="1"/>
  <c r="AS208" i="39" s="1"/>
  <c r="AG68" i="39" a="1"/>
  <c r="AG68" i="39" s="1"/>
  <c r="BL70" i="22" s="1"/>
  <c r="AW149" i="39" a="1"/>
  <c r="AW149" i="39" s="1"/>
  <c r="AW55" i="39" a="1"/>
  <c r="AW55" i="39" s="1"/>
  <c r="AO159" i="39" a="1"/>
  <c r="AO159" i="39" s="1"/>
  <c r="AG224" i="39" a="1"/>
  <c r="AG224" i="39" s="1"/>
  <c r="BL226" i="22" s="1"/>
  <c r="AW181" i="39" a="1"/>
  <c r="AW181" i="39" s="1"/>
  <c r="AO151" i="39" a="1"/>
  <c r="AO151" i="39" s="1"/>
  <c r="AW63" i="39" a="1"/>
  <c r="AW63" i="39" s="1"/>
  <c r="AO201" i="39" a="1"/>
  <c r="AO201" i="39" s="1"/>
  <c r="AO30" i="39" a="1"/>
  <c r="AO30" i="39" s="1"/>
  <c r="AW142" i="39" a="1"/>
  <c r="AW142" i="39" s="1"/>
  <c r="AO78" i="39" a="1"/>
  <c r="AO78" i="39" s="1"/>
  <c r="AO83" i="39" a="1"/>
  <c r="AO83" i="39" s="1"/>
  <c r="AO195" i="39" a="1"/>
  <c r="AO195" i="39" s="1"/>
  <c r="AG106" i="39" a="1"/>
  <c r="AG106" i="39" s="1"/>
  <c r="AW250" i="39" a="1"/>
  <c r="AW250" i="39" s="1"/>
  <c r="AW60" i="39" a="1"/>
  <c r="AW60" i="39" s="1"/>
  <c r="AS170" i="39" a="1"/>
  <c r="AS170" i="39" s="1"/>
  <c r="AO242" i="39" a="1"/>
  <c r="AO242" i="39" s="1"/>
  <c r="AS122" i="39" a="1"/>
  <c r="AS122" i="39" s="1"/>
  <c r="AW217" i="39" a="1"/>
  <c r="AW217" i="39" s="1"/>
  <c r="AS118" i="39" a="1"/>
  <c r="AS118" i="39" s="1"/>
  <c r="AS186" i="39" a="1"/>
  <c r="AS186" i="39" s="1"/>
  <c r="AW22" i="39" a="1"/>
  <c r="AW22" i="39" s="1"/>
  <c r="AO38" i="39" a="1"/>
  <c r="AO38" i="39" s="1"/>
  <c r="AG170" i="39" a="1"/>
  <c r="AG170" i="39" s="1"/>
  <c r="BL172" i="22" s="1"/>
  <c r="AW95" i="39" a="1"/>
  <c r="AW95" i="39" s="1"/>
  <c r="AO228" i="39" a="1"/>
  <c r="AO228" i="39" s="1"/>
  <c r="AG149" i="39" a="1"/>
  <c r="AG149" i="39" s="1"/>
  <c r="BL151" i="22" s="1"/>
  <c r="AO82" i="39" a="1"/>
  <c r="AO82" i="39" s="1"/>
  <c r="AW247" i="39" a="1"/>
  <c r="AW247" i="39" s="1"/>
  <c r="AO100" i="39" a="1"/>
  <c r="AO100" i="39" s="1"/>
  <c r="AW145" i="39" a="1"/>
  <c r="AW145" i="39" s="1"/>
  <c r="AG108" i="39" a="1"/>
  <c r="AG108" i="39" s="1"/>
  <c r="BL110" i="22" s="1"/>
  <c r="AW175" i="39" a="1"/>
  <c r="AW175" i="39" s="1"/>
  <c r="AG61" i="39" a="1"/>
  <c r="AG61" i="39" s="1"/>
  <c r="BL63" i="22" s="1"/>
  <c r="AW32" i="39" a="1"/>
  <c r="AW32" i="39" s="1"/>
  <c r="AG48" i="39" a="1"/>
  <c r="AG48" i="39" s="1"/>
  <c r="BL50" i="22" s="1"/>
  <c r="AS137" i="39" a="1"/>
  <c r="AS137" i="39" s="1"/>
  <c r="AG215" i="39" a="1"/>
  <c r="AG215" i="39" s="1"/>
  <c r="AS250" i="39" a="1"/>
  <c r="AS250" i="39" s="1"/>
  <c r="AO24" i="39" a="1"/>
  <c r="AO24" i="39" s="1"/>
  <c r="AG75" i="39" a="1"/>
  <c r="AG75" i="39" s="1"/>
  <c r="AW233" i="39" a="1"/>
  <c r="AW233" i="39" s="1"/>
  <c r="AS219" i="39" a="1"/>
  <c r="AS219" i="39" s="1"/>
  <c r="AS85" i="39" a="1"/>
  <c r="AS85" i="39" s="1"/>
  <c r="AS179" i="39" a="1"/>
  <c r="AS179" i="39" s="1"/>
  <c r="AO244" i="39" a="1"/>
  <c r="AO244" i="39" s="1"/>
  <c r="AS45" i="39" a="1"/>
  <c r="AS45" i="39" s="1"/>
  <c r="AG164" i="39" a="1"/>
  <c r="AG164" i="39" s="1"/>
  <c r="AO33" i="39" a="1"/>
  <c r="AO33" i="39" s="1"/>
  <c r="AW212" i="39" a="1"/>
  <c r="AW212" i="39" s="1"/>
  <c r="AW107" i="39" a="1"/>
  <c r="AW107" i="39" s="1"/>
  <c r="AO215" i="39" a="1"/>
  <c r="AO215" i="39" s="1"/>
  <c r="AO183" i="39" a="1"/>
  <c r="AO183" i="39" s="1"/>
  <c r="AS95" i="39" a="1"/>
  <c r="AS95" i="39" s="1"/>
  <c r="AG105" i="39" a="1"/>
  <c r="AG105" i="39" s="1"/>
  <c r="BL107" i="22" s="1"/>
  <c r="AS181" i="39" a="1"/>
  <c r="AS181" i="39" s="1"/>
  <c r="AW235" i="39" a="1"/>
  <c r="AW235" i="39" s="1"/>
  <c r="AS74" i="39" a="1"/>
  <c r="AS74" i="39" s="1"/>
  <c r="AS132" i="39" a="1"/>
  <c r="AS132" i="39" s="1"/>
  <c r="AO65" i="39" a="1"/>
  <c r="AO65" i="39" s="1"/>
  <c r="AO67" i="39" a="1"/>
  <c r="AO67" i="39" s="1"/>
  <c r="AS12" i="39" a="1"/>
  <c r="AS12" i="39" s="1"/>
  <c r="AG110" i="39" a="1"/>
  <c r="AG110" i="39" s="1"/>
  <c r="BL112" i="22" s="1"/>
  <c r="AO164" i="39" a="1"/>
  <c r="AO164" i="39" s="1"/>
  <c r="AG226" i="39" a="1"/>
  <c r="AG226" i="39" s="1"/>
  <c r="BL228" i="22" s="1"/>
  <c r="AO17" i="39" a="1"/>
  <c r="AO17" i="39" s="1"/>
  <c r="AG245" i="39" a="1"/>
  <c r="AG245" i="39" s="1"/>
  <c r="AS49" i="39" a="1"/>
  <c r="AS49" i="39" s="1"/>
  <c r="AO26" i="39" a="1"/>
  <c r="AO26" i="39" s="1"/>
  <c r="AO212" i="39" a="1"/>
  <c r="AO212" i="39" s="1"/>
  <c r="AS73" i="39" a="1"/>
  <c r="AS73" i="39" s="1"/>
  <c r="AW21" i="39" a="1"/>
  <c r="AW21" i="39" s="1"/>
  <c r="AO156" i="39" a="1"/>
  <c r="AO156" i="39" s="1"/>
  <c r="AS17" i="39" a="1"/>
  <c r="AS17" i="39" s="1"/>
  <c r="AW68" i="39" a="1"/>
  <c r="AW68" i="39" s="1"/>
  <c r="AS166" i="39" a="1"/>
  <c r="AS166" i="39" s="1"/>
  <c r="AO22" i="39" a="1"/>
  <c r="AO22" i="39" s="1"/>
  <c r="AW9" i="39" a="1"/>
  <c r="AW9" i="39" s="1"/>
  <c r="AS35" i="39" a="1"/>
  <c r="AS35" i="39" s="1"/>
  <c r="AG103" i="39" a="1"/>
  <c r="AG103" i="39" s="1"/>
  <c r="BL105" i="22" s="1"/>
  <c r="AS82" i="39" a="1"/>
  <c r="AS82" i="39" s="1"/>
  <c r="AG91" i="39" a="1"/>
  <c r="AG91" i="39" s="1"/>
  <c r="BL93" i="22" s="1"/>
  <c r="AS67" i="39" a="1"/>
  <c r="AS67" i="39" s="1"/>
  <c r="AW108" i="39" a="1"/>
  <c r="AW108" i="39" s="1"/>
  <c r="AO105" i="39" a="1"/>
  <c r="AO105" i="39" s="1"/>
  <c r="AS9" i="39" a="1"/>
  <c r="AS9" i="39" s="1"/>
  <c r="AG207" i="39" a="1"/>
  <c r="AG207" i="39" s="1"/>
  <c r="BL209" i="22" s="1"/>
  <c r="AO194" i="39" a="1"/>
  <c r="AO194" i="39" s="1"/>
  <c r="AW125" i="39" a="1"/>
  <c r="AW125" i="39" s="1"/>
  <c r="AW236" i="39" a="1"/>
  <c r="AW236" i="39" s="1"/>
  <c r="AW115" i="39" a="1"/>
  <c r="AW115" i="39" s="1"/>
  <c r="AO29" i="39" a="1"/>
  <c r="AO29" i="39" s="1"/>
  <c r="AS24" i="39" a="1"/>
  <c r="AS24" i="39" s="1"/>
  <c r="AS189" i="39" a="1"/>
  <c r="AS189" i="39" s="1"/>
  <c r="AW30" i="39" a="1"/>
  <c r="AW30" i="39" s="1"/>
  <c r="AO138" i="39" a="1"/>
  <c r="AO138" i="39" s="1"/>
  <c r="AG88" i="39" a="1"/>
  <c r="AG88" i="39" s="1"/>
  <c r="AG240" i="39" a="1"/>
  <c r="AG240" i="39" s="1"/>
  <c r="BL242" i="22" s="1"/>
  <c r="AS110" i="39" a="1"/>
  <c r="AS110" i="39" s="1"/>
  <c r="AO108" i="39" a="1"/>
  <c r="AO108" i="39" s="1"/>
  <c r="AS44" i="39" a="1"/>
  <c r="AS44" i="39" s="1"/>
  <c r="AW190" i="39" a="1"/>
  <c r="AW190" i="39" s="1"/>
  <c r="AO12" i="39" a="1"/>
  <c r="AO12" i="39" s="1"/>
  <c r="AO223" i="39" a="1"/>
  <c r="AO223" i="39" s="1"/>
  <c r="AG125" i="39" a="1"/>
  <c r="AG125" i="39" s="1"/>
  <c r="BL127" i="22" s="1"/>
  <c r="AS195" i="39" a="1"/>
  <c r="AS195" i="39" s="1"/>
  <c r="CA197" i="22" s="1"/>
  <c r="AG41" i="39" a="1"/>
  <c r="AG41" i="39" s="1"/>
  <c r="BL43" i="22" s="1"/>
  <c r="AG208" i="39" a="1"/>
  <c r="AG208" i="39" s="1"/>
  <c r="AO227" i="39" a="1"/>
  <c r="AO227" i="39" s="1"/>
  <c r="AW140" i="39" a="1"/>
  <c r="AW140" i="39" s="1"/>
  <c r="AO45" i="39" a="1"/>
  <c r="AO45" i="39" s="1"/>
  <c r="AW82" i="39" a="1"/>
  <c r="AW82" i="39" s="1"/>
  <c r="AO31" i="39" a="1"/>
  <c r="AO31" i="39" s="1"/>
  <c r="AO133" i="39" a="1"/>
  <c r="AO133" i="39" s="1"/>
  <c r="AG221" i="39" a="1"/>
  <c r="AG221" i="39" s="1"/>
  <c r="BL223" i="22" s="1"/>
  <c r="AS193" i="39" a="1"/>
  <c r="AS193" i="39" s="1"/>
  <c r="AW151" i="39" a="1"/>
  <c r="AW151" i="39" s="1"/>
  <c r="AG85" i="39" a="1"/>
  <c r="AG85" i="39" s="1"/>
  <c r="BL87" i="22" s="1"/>
  <c r="AO55" i="39" a="1"/>
  <c r="AO55" i="39" s="1"/>
  <c r="AS167" i="39" a="1"/>
  <c r="AS167" i="39" s="1"/>
  <c r="AO113" i="39" a="1"/>
  <c r="AO113" i="39" s="1"/>
  <c r="AW102" i="39" a="1"/>
  <c r="AW102" i="39" s="1"/>
  <c r="AS84" i="39" a="1"/>
  <c r="AS84" i="39" s="1"/>
  <c r="AS22" i="39" a="1"/>
  <c r="AS22" i="39" s="1"/>
  <c r="AG236" i="39" a="1"/>
  <c r="AG236" i="39" s="1"/>
  <c r="AW183" i="39" a="1"/>
  <c r="AW183" i="39" s="1"/>
  <c r="AS160" i="39" a="1"/>
  <c r="AS160" i="39" s="1"/>
  <c r="AW126" i="39" a="1"/>
  <c r="AW126" i="39" s="1"/>
  <c r="AO132" i="39" a="1"/>
  <c r="AO132" i="39" s="1"/>
  <c r="AW214" i="39" a="1"/>
  <c r="AW214" i="39" s="1"/>
  <c r="AW223" i="39" a="1"/>
  <c r="AW223" i="39" s="1"/>
  <c r="AO57" i="39" a="1"/>
  <c r="AO57" i="39" s="1"/>
  <c r="AS177" i="39" a="1"/>
  <c r="AS177" i="39" s="1"/>
  <c r="AS120" i="39" a="1"/>
  <c r="AS120" i="39" s="1"/>
  <c r="AW174" i="39" a="1"/>
  <c r="AW174" i="39" s="1"/>
  <c r="AO166" i="39" a="1"/>
  <c r="AO166" i="39" s="1"/>
  <c r="AO206" i="39" a="1"/>
  <c r="AO206" i="39" s="1"/>
  <c r="AG222" i="39" a="1"/>
  <c r="AG222" i="39" s="1"/>
  <c r="BL224" i="22" s="1"/>
  <c r="AO233" i="39" a="1"/>
  <c r="AO233" i="39" s="1"/>
  <c r="AO158" i="39" a="1"/>
  <c r="AO158" i="39" s="1"/>
  <c r="AS65" i="39" a="1"/>
  <c r="AS65" i="39" s="1"/>
  <c r="AW154" i="39" a="1"/>
  <c r="AW154" i="39" s="1"/>
  <c r="AG34" i="39" a="1"/>
  <c r="AG34" i="39" s="1"/>
  <c r="AW80" i="39" a="1"/>
  <c r="AW80" i="39" s="1"/>
  <c r="AG39" i="39" a="1"/>
  <c r="AG39" i="39" s="1"/>
  <c r="AO157" i="39" a="1"/>
  <c r="AO157" i="39" s="1"/>
  <c r="AG211" i="39" a="1"/>
  <c r="AG211" i="39" s="1"/>
  <c r="AS156" i="39" a="1"/>
  <c r="AS156" i="39" s="1"/>
  <c r="AW232" i="39" a="1"/>
  <c r="AW232" i="39" s="1"/>
  <c r="AW172" i="39" a="1"/>
  <c r="AW172" i="39" s="1"/>
  <c r="AG231" i="39" a="1"/>
  <c r="AG231" i="39" s="1"/>
  <c r="BL233" i="22" s="1"/>
  <c r="AS37" i="39" a="1"/>
  <c r="AS37" i="39" s="1"/>
  <c r="AO204" i="39" a="1"/>
  <c r="AO204" i="39" s="1"/>
  <c r="AS143" i="39" a="1"/>
  <c r="AS143" i="39" s="1"/>
  <c r="AO225" i="39" a="1"/>
  <c r="AO225" i="39" s="1"/>
  <c r="AS91" i="39" a="1"/>
  <c r="AS91" i="39" s="1"/>
  <c r="CA93" i="22" s="1"/>
  <c r="AS197" i="39" a="1"/>
  <c r="AS197" i="39" s="1"/>
  <c r="AS134" i="39" a="1"/>
  <c r="AS134" i="39" s="1"/>
  <c r="AW43" i="39" a="1"/>
  <c r="AW43" i="39" s="1"/>
  <c r="AS59" i="39" a="1"/>
  <c r="AS59" i="39" s="1"/>
  <c r="AO167" i="39" a="1"/>
  <c r="AO167" i="39" s="1"/>
  <c r="AG191" i="39" a="1"/>
  <c r="AG191" i="39" s="1"/>
  <c r="BL193" i="22" s="1"/>
  <c r="AS43" i="39" a="1"/>
  <c r="AS43" i="39" s="1"/>
  <c r="CA45" i="22" s="1"/>
  <c r="AS71" i="39" a="1"/>
  <c r="AS71" i="39" s="1"/>
  <c r="AO51" i="39" a="1"/>
  <c r="AO51" i="39" s="1"/>
  <c r="AG209" i="39" a="1"/>
  <c r="AG209" i="39" s="1"/>
  <c r="BL211" i="22" s="1"/>
  <c r="AG135" i="39" a="1"/>
  <c r="AG135" i="39" s="1"/>
  <c r="BL137" i="22" s="1"/>
  <c r="AG96" i="39" a="1"/>
  <c r="AG96" i="39" s="1"/>
  <c r="BL98" i="22" s="1"/>
  <c r="AW59" i="39" a="1"/>
  <c r="AW59" i="39" s="1"/>
  <c r="AW202" i="39" a="1"/>
  <c r="AW202" i="39" s="1"/>
  <c r="AG21" i="39" a="1"/>
  <c r="AG21" i="39" s="1"/>
  <c r="BL23" i="22" s="1"/>
  <c r="AW176" i="39" a="1"/>
  <c r="AW176" i="39" s="1"/>
  <c r="AG74" i="39" a="1"/>
  <c r="AG74" i="39" s="1"/>
  <c r="BL76" i="22" s="1"/>
  <c r="AO40" i="39" a="1"/>
  <c r="AO40" i="39" s="1"/>
  <c r="AS40" i="39" a="1"/>
  <c r="AS40" i="39" s="1"/>
  <c r="AW162" i="39" a="1"/>
  <c r="AW162" i="39" s="1"/>
  <c r="AW205" i="39" a="1"/>
  <c r="AW205" i="39" s="1"/>
  <c r="AW40" i="39" a="1"/>
  <c r="AW40" i="39" s="1"/>
  <c r="AG198" i="39" a="1"/>
  <c r="AG198" i="39" s="1"/>
  <c r="BL200" i="22" s="1"/>
  <c r="AG244" i="39" a="1"/>
  <c r="AG244" i="39" s="1"/>
  <c r="BL246" i="22" s="1"/>
  <c r="AO117" i="39" a="1"/>
  <c r="AO117" i="39" s="1"/>
  <c r="AO25" i="39" a="1"/>
  <c r="AO25" i="39" s="1"/>
  <c r="AO81" i="39" a="1"/>
  <c r="AO81" i="39" s="1"/>
  <c r="AS180" i="39" a="1"/>
  <c r="AS180" i="39" s="1"/>
  <c r="AW6" i="39" a="1"/>
  <c r="AW6" i="39" s="1"/>
  <c r="AS142" i="39" a="1"/>
  <c r="AS142" i="39" s="1"/>
  <c r="AG229" i="39" a="1"/>
  <c r="AG229" i="39" s="1"/>
  <c r="AO16" i="39" a="1"/>
  <c r="AO16" i="39" s="1"/>
  <c r="AW38" i="39" a="1"/>
  <c r="AW38" i="39" s="1"/>
  <c r="AO234" i="39" a="1"/>
  <c r="AO234" i="39" s="1"/>
  <c r="AW144" i="39" a="1"/>
  <c r="AW144" i="39" s="1"/>
  <c r="AW13" i="39" a="1"/>
  <c r="AW13" i="39" s="1"/>
  <c r="AS61" i="39" a="1"/>
  <c r="AS61" i="39" s="1"/>
  <c r="AO213" i="39" a="1"/>
  <c r="AO213" i="39" s="1"/>
  <c r="AS201" i="39" a="1"/>
  <c r="AS201" i="39" s="1"/>
  <c r="AW18" i="39" a="1"/>
  <c r="AW18" i="39" s="1"/>
  <c r="AW166" i="39" a="1"/>
  <c r="AW166" i="39" s="1"/>
  <c r="AW92" i="39" a="1"/>
  <c r="AW92" i="39" s="1"/>
  <c r="AO23" i="39" a="1"/>
  <c r="AO23" i="39" s="1"/>
  <c r="AS227" i="39" a="1"/>
  <c r="AS227" i="39" s="1"/>
  <c r="AG89" i="39" a="1"/>
  <c r="AG89" i="39" s="1"/>
  <c r="AG157" i="39" a="1"/>
  <c r="AG157" i="39" s="1"/>
  <c r="BL159" i="22" s="1"/>
  <c r="AW135" i="39" a="1"/>
  <c r="AW135" i="39" s="1"/>
  <c r="AW178" i="39" a="1"/>
  <c r="AW178" i="39" s="1"/>
  <c r="AG167" i="39" a="1"/>
  <c r="AG167" i="39" s="1"/>
  <c r="AW84" i="39" a="1"/>
  <c r="AW84" i="39" s="1"/>
  <c r="AO187" i="39" a="1"/>
  <c r="AO187" i="39" s="1"/>
  <c r="AG130" i="39" a="1"/>
  <c r="AG130" i="39" s="1"/>
  <c r="BL132" i="22" s="1"/>
  <c r="AW66" i="39" a="1"/>
  <c r="AW66" i="39" s="1"/>
  <c r="AW186" i="39" a="1"/>
  <c r="AW186" i="39" s="1"/>
  <c r="AS83" i="39" a="1"/>
  <c r="AS83" i="39" s="1"/>
  <c r="AO241" i="39" a="1"/>
  <c r="AO241" i="39" s="1"/>
  <c r="AG37" i="39" a="1"/>
  <c r="AG37" i="39" s="1"/>
  <c r="BL39" i="22" s="1"/>
  <c r="AO232" i="39" a="1"/>
  <c r="AO232" i="39" s="1"/>
  <c r="AW241" i="39" a="1"/>
  <c r="AW241" i="39" s="1"/>
  <c r="AW196" i="39" a="1"/>
  <c r="AW196" i="39" s="1"/>
  <c r="AW93" i="39" a="1"/>
  <c r="AW93" i="39" s="1"/>
  <c r="AO47" i="39" a="1"/>
  <c r="AO47" i="39" s="1"/>
  <c r="AS39" i="39" a="1"/>
  <c r="AS39" i="39" s="1"/>
  <c r="AW227" i="39" a="1"/>
  <c r="AW227" i="39" s="1"/>
  <c r="AG189" i="39" a="1"/>
  <c r="AG189" i="39" s="1"/>
  <c r="BL191" i="22" s="1"/>
  <c r="AO199" i="39" a="1"/>
  <c r="AO199" i="39" s="1"/>
  <c r="AS213" i="39" a="1"/>
  <c r="AS213" i="39" s="1"/>
  <c r="AS81" i="39" a="1"/>
  <c r="AS81" i="39" s="1"/>
  <c r="AW51" i="39" a="1"/>
  <c r="AW51" i="39" s="1"/>
  <c r="AS223" i="39" a="1"/>
  <c r="AS223" i="39" s="1"/>
  <c r="AG6" i="39" a="1"/>
  <c r="AG6" i="39" s="1"/>
  <c r="BL8" i="22" s="1"/>
  <c r="AO237" i="39" a="1"/>
  <c r="AO237" i="39" s="1"/>
  <c r="AS126" i="39" a="1"/>
  <c r="AS126" i="39" s="1"/>
  <c r="AS149" i="39" a="1"/>
  <c r="AS149" i="39" s="1"/>
  <c r="AG160" i="39" a="1"/>
  <c r="AG160" i="39" s="1"/>
  <c r="BL162" i="22" s="1"/>
  <c r="AS221" i="39" a="1"/>
  <c r="AS221" i="39" s="1"/>
  <c r="AO9" i="39" a="1"/>
  <c r="AO9" i="39" s="1"/>
  <c r="AS53" i="39" a="1"/>
  <c r="AS53" i="39" s="1"/>
  <c r="CA55" i="22" s="1"/>
  <c r="AG78" i="39" a="1"/>
  <c r="AG78" i="39" s="1"/>
  <c r="AG31" i="39" a="1"/>
  <c r="AG31" i="39" s="1"/>
  <c r="BL33" i="22" s="1"/>
  <c r="AO192" i="39" a="1"/>
  <c r="AO192" i="39" s="1"/>
  <c r="AG172" i="39" a="1"/>
  <c r="AG172" i="39" s="1"/>
  <c r="BL174" i="22" s="1"/>
  <c r="AO149" i="39" a="1"/>
  <c r="AO149" i="39" s="1"/>
  <c r="AG204" i="39" a="1"/>
  <c r="AG204" i="39" s="1"/>
  <c r="AO140" i="39" a="1"/>
  <c r="AO140" i="39" s="1"/>
  <c r="AO48" i="39" a="1"/>
  <c r="AO48" i="39" s="1"/>
  <c r="AO120" i="39" a="1"/>
  <c r="AO120" i="39" s="1"/>
  <c r="AO229" i="39" a="1"/>
  <c r="AO229" i="39" s="1"/>
  <c r="AW246" i="39" a="1"/>
  <c r="AW246" i="39" s="1"/>
  <c r="AW163" i="39" a="1"/>
  <c r="AW163" i="39" s="1"/>
  <c r="AG235" i="39" a="1"/>
  <c r="AG235" i="39" s="1"/>
  <c r="BL237" i="22" s="1"/>
  <c r="AO58" i="39" a="1"/>
  <c r="AO58" i="39" s="1"/>
  <c r="AW139" i="39" a="1"/>
  <c r="AW139" i="39" s="1"/>
  <c r="AS21" i="39" a="1"/>
  <c r="AS21" i="39" s="1"/>
  <c r="AG174" i="39" a="1"/>
  <c r="AG174" i="39" s="1"/>
  <c r="AS127" i="39" a="1"/>
  <c r="AS127" i="39" s="1"/>
  <c r="AS8" i="39" a="1"/>
  <c r="AS8" i="39" s="1"/>
  <c r="CA10" i="22" s="1"/>
  <c r="AO6" i="39" a="1"/>
  <c r="AO6" i="39" s="1"/>
  <c r="AW61" i="39" a="1"/>
  <c r="AW61" i="39" s="1"/>
  <c r="AW239" i="39" a="1"/>
  <c r="AW239" i="39" s="1"/>
  <c r="AG137" i="39" a="1"/>
  <c r="AG137" i="39" s="1"/>
  <c r="BL139" i="22" s="1"/>
  <c r="AW35" i="39" a="1"/>
  <c r="AW35" i="39" s="1"/>
  <c r="AG16" i="39" a="1"/>
  <c r="AG16" i="39" s="1"/>
  <c r="AS30" i="39" a="1"/>
  <c r="AS30" i="39" s="1"/>
  <c r="AS235" i="39" a="1"/>
  <c r="AS235" i="39" s="1"/>
  <c r="AG114" i="39" a="1"/>
  <c r="AG114" i="39" s="1"/>
  <c r="AG140" i="39" a="1"/>
  <c r="AG140" i="39" s="1"/>
  <c r="AG14" i="39" a="1"/>
  <c r="AG14" i="39" s="1"/>
  <c r="BL16" i="22" s="1"/>
  <c r="AS141" i="39" a="1"/>
  <c r="AS141" i="39" s="1"/>
  <c r="AO111" i="39" a="1"/>
  <c r="AO111" i="39" s="1"/>
  <c r="AS138" i="39" a="1"/>
  <c r="AS138" i="39" s="1"/>
  <c r="AW12" i="39" a="1"/>
  <c r="AW12" i="39" s="1"/>
  <c r="AG243" i="39" a="1"/>
  <c r="AG243" i="39" s="1"/>
  <c r="BL245" i="22" s="1"/>
  <c r="AS54" i="39" a="1"/>
  <c r="AS54" i="39" s="1"/>
  <c r="AO84" i="39" a="1"/>
  <c r="AO84" i="39" s="1"/>
  <c r="AG158" i="39" a="1"/>
  <c r="AG158" i="39" s="1"/>
  <c r="BL160" i="22" s="1"/>
  <c r="AG86" i="39" a="1"/>
  <c r="AG86" i="39" s="1"/>
  <c r="AO170" i="39" a="1"/>
  <c r="AO170" i="39" s="1"/>
  <c r="AO144" i="39" a="1"/>
  <c r="AO144" i="39" s="1"/>
  <c r="AG99" i="39" a="1"/>
  <c r="AG99" i="39" s="1"/>
  <c r="AW187" i="39" a="1"/>
  <c r="AW187" i="39" s="1"/>
  <c r="AW23" i="39" a="1"/>
  <c r="AW23" i="39" s="1"/>
  <c r="AO125" i="39" a="1"/>
  <c r="AO125" i="39" s="1"/>
  <c r="AS102" i="39" a="1"/>
  <c r="AS102" i="39" s="1"/>
  <c r="AG123" i="39" a="1"/>
  <c r="AG123" i="39" s="1"/>
  <c r="BL125" i="22" s="1"/>
  <c r="AW150" i="39" a="1"/>
  <c r="AW150" i="39" s="1"/>
  <c r="AO85" i="39" a="1"/>
  <c r="AO85" i="39" s="1"/>
  <c r="AW208" i="39" a="1"/>
  <c r="AW208" i="39" s="1"/>
  <c r="AG133" i="39" a="1"/>
  <c r="AG133" i="39" s="1"/>
  <c r="AS70" i="39" a="1"/>
  <c r="AS70" i="39" s="1"/>
  <c r="AS101" i="39" a="1"/>
  <c r="AS101" i="39" s="1"/>
  <c r="CA103" i="22" s="1"/>
  <c r="AG183" i="39" a="1"/>
  <c r="AG183" i="39" s="1"/>
  <c r="BL185" i="22" s="1"/>
  <c r="AO200" i="39" a="1"/>
  <c r="AO200" i="39" s="1"/>
  <c r="AO141" i="39" a="1"/>
  <c r="AO141" i="39" s="1"/>
  <c r="AW244" i="39" a="1"/>
  <c r="AW244" i="39" s="1"/>
  <c r="AS196" i="39" a="1"/>
  <c r="AS196" i="39" s="1"/>
  <c r="CA198" i="22" s="1"/>
  <c r="AG80" i="39" a="1"/>
  <c r="AG80" i="39" s="1"/>
  <c r="AW155" i="39" a="1"/>
  <c r="AW155" i="39" s="1"/>
  <c r="AO129" i="39" a="1"/>
  <c r="AO129" i="39" s="1"/>
  <c r="AO34" i="39" a="1"/>
  <c r="AO34" i="39" s="1"/>
  <c r="AO248" i="39" a="1"/>
  <c r="AO248" i="39" s="1"/>
  <c r="AO7" i="39" a="1"/>
  <c r="AO7" i="39" s="1"/>
  <c r="AW8" i="39" a="1"/>
  <c r="AW8" i="39" s="1"/>
  <c r="AO80" i="39" a="1"/>
  <c r="AO80" i="39" s="1"/>
  <c r="AG129" i="39" a="1"/>
  <c r="AG129" i="39" s="1"/>
  <c r="AO44" i="39" a="1"/>
  <c r="AO44" i="39" s="1"/>
  <c r="AW121" i="39" a="1"/>
  <c r="AW121" i="39" s="1"/>
  <c r="AO61" i="39" a="1"/>
  <c r="AO61" i="39" s="1"/>
  <c r="AS171" i="39" a="1"/>
  <c r="AS171" i="39" s="1"/>
  <c r="AG35" i="39" a="1"/>
  <c r="AG35" i="39" s="1"/>
  <c r="BL37" i="22" s="1"/>
  <c r="AG223" i="39" a="1"/>
  <c r="AG223" i="39" s="1"/>
  <c r="BL225" i="22" s="1"/>
  <c r="AW103" i="39" a="1"/>
  <c r="AW103" i="39" s="1"/>
  <c r="AG121" i="39" a="1"/>
  <c r="AG121" i="39" s="1"/>
  <c r="AW206" i="39" a="1"/>
  <c r="AW206" i="39" s="1"/>
  <c r="AW48" i="39" a="1"/>
  <c r="AW48" i="39" s="1"/>
  <c r="AG50" i="39" a="1"/>
  <c r="AG50" i="39" s="1"/>
  <c r="BL52" i="22" s="1"/>
  <c r="AG28" i="39" a="1"/>
  <c r="AG28" i="39" s="1"/>
  <c r="BL30" i="22" s="1"/>
  <c r="AO10" i="39" a="1"/>
  <c r="AO10" i="39" s="1"/>
  <c r="AS173" i="39" a="1"/>
  <c r="AS173" i="39" s="1"/>
  <c r="CA175" i="22" s="1"/>
  <c r="AG200" i="39" a="1"/>
  <c r="AG200" i="39" s="1"/>
  <c r="BL202" i="22" s="1"/>
  <c r="AO184" i="39" a="1"/>
  <c r="AO184" i="39" s="1"/>
  <c r="AS125" i="39" a="1"/>
  <c r="AS125" i="39" s="1"/>
  <c r="AO8" i="39" a="1"/>
  <c r="AO8" i="39" s="1"/>
  <c r="AO21" i="39" a="1"/>
  <c r="AO21" i="39" s="1"/>
  <c r="AG49" i="39" a="1"/>
  <c r="AG49" i="39" s="1"/>
  <c r="BL51" i="22" s="1"/>
  <c r="AW152" i="39" a="1"/>
  <c r="AW152" i="39" s="1"/>
  <c r="AS147" i="39" a="1"/>
  <c r="AS147" i="39" s="1"/>
  <c r="AO49" i="39" a="1"/>
  <c r="AO49" i="39" s="1"/>
  <c r="AG206" i="39" a="1"/>
  <c r="AG206" i="39" s="1"/>
  <c r="AO127" i="39" a="1"/>
  <c r="AO127" i="39" s="1"/>
  <c r="AO146" i="39" a="1"/>
  <c r="AO146" i="39" s="1"/>
  <c r="AG57" i="39" a="1"/>
  <c r="AG57" i="39" s="1"/>
  <c r="AW245" i="39" a="1"/>
  <c r="AW245" i="39" s="1"/>
  <c r="AG64" i="39" a="1"/>
  <c r="AG64" i="39" s="1"/>
  <c r="AW20" i="39" a="1"/>
  <c r="AW20" i="39" s="1"/>
  <c r="AW197" i="39" a="1"/>
  <c r="AW197" i="39" s="1"/>
  <c r="AW105" i="39" a="1"/>
  <c r="AW105" i="39" s="1"/>
  <c r="AS185" i="39" a="1"/>
  <c r="AS185" i="39" s="1"/>
  <c r="AO102" i="39" a="1"/>
  <c r="AO102" i="39" s="1"/>
  <c r="AO243" i="39" a="1"/>
  <c r="AO243" i="39" s="1"/>
  <c r="AG205" i="39" a="1"/>
  <c r="AG205" i="39" s="1"/>
  <c r="BL207" i="22" s="1"/>
  <c r="AW131" i="39" a="1"/>
  <c r="AW131" i="39" s="1"/>
  <c r="AO142" i="39" a="1"/>
  <c r="AO142" i="39" s="1"/>
  <c r="AG36" i="39" a="1"/>
  <c r="AG36" i="39" s="1"/>
  <c r="BL38" i="22" s="1"/>
  <c r="AO182" i="39" a="1"/>
  <c r="AO182" i="39" s="1"/>
  <c r="AG150" i="39" a="1"/>
  <c r="AG150" i="39" s="1"/>
  <c r="AG166" i="39" a="1"/>
  <c r="AG166" i="39" s="1"/>
  <c r="BL168" i="22" s="1"/>
  <c r="AO193" i="39" a="1"/>
  <c r="AO193" i="39" s="1"/>
  <c r="AS100" i="39" a="1"/>
  <c r="AS100" i="39" s="1"/>
  <c r="AW94" i="39" a="1"/>
  <c r="AW94" i="39" s="1"/>
  <c r="AO112" i="39" a="1"/>
  <c r="AO112" i="39" s="1"/>
  <c r="AS153" i="39" a="1"/>
  <c r="AS153" i="39" s="1"/>
  <c r="AW234" i="39" a="1"/>
  <c r="AW234" i="39" s="1"/>
  <c r="AO75" i="39" a="1"/>
  <c r="AO75" i="39" s="1"/>
  <c r="AS140" i="39" a="1"/>
  <c r="AS140" i="39" s="1"/>
  <c r="AG25" i="39" a="1"/>
  <c r="AG25" i="39" s="1"/>
  <c r="AG63" i="39" a="1"/>
  <c r="AG63" i="39" s="1"/>
  <c r="BL65" i="22" s="1"/>
  <c r="AW242" i="39" a="1"/>
  <c r="AW242" i="39" s="1"/>
  <c r="AW106" i="39" a="1"/>
  <c r="AW106" i="39" s="1"/>
  <c r="AO135" i="39" a="1"/>
  <c r="AO135" i="39" s="1"/>
  <c r="AW17" i="39" a="1"/>
  <c r="AW17" i="39" s="1"/>
  <c r="AO77" i="39" a="1"/>
  <c r="AO77" i="39" s="1"/>
  <c r="AS60" i="39" a="1"/>
  <c r="AS60" i="39" s="1"/>
  <c r="AS15" i="39" a="1"/>
  <c r="AS15" i="39" s="1"/>
  <c r="AW221" i="39" a="1"/>
  <c r="AW221" i="39" s="1"/>
  <c r="AW199" i="39" a="1"/>
  <c r="AW199" i="39" s="1"/>
  <c r="AW195" i="39" a="1"/>
  <c r="AW195" i="39" s="1"/>
  <c r="AS175" i="39" a="1"/>
  <c r="AS175" i="39" s="1"/>
  <c r="AO189" i="39" a="1"/>
  <c r="AO189" i="39" s="1"/>
  <c r="AO217" i="39" a="1"/>
  <c r="AO217" i="39" s="1"/>
  <c r="AS239" i="39" a="1"/>
  <c r="AS239" i="39" s="1"/>
  <c r="AG66" i="39" a="1"/>
  <c r="AG66" i="39" s="1"/>
  <c r="BL68" i="22" s="1"/>
  <c r="AO143" i="39" a="1"/>
  <c r="AO143" i="39" s="1"/>
  <c r="AW249" i="39" a="1"/>
  <c r="AW249" i="39" s="1"/>
  <c r="AW31" i="39" a="1"/>
  <c r="AW31" i="39" s="1"/>
  <c r="AG156" i="39" a="1"/>
  <c r="AG156" i="39" s="1"/>
  <c r="AO240" i="39" a="1"/>
  <c r="AO240" i="39" s="1"/>
  <c r="AG217" i="39" a="1"/>
  <c r="AG217" i="39" s="1"/>
  <c r="AO245" i="39" a="1"/>
  <c r="AO245" i="39" s="1"/>
  <c r="AS240" i="39" a="1"/>
  <c r="AS240" i="39" s="1"/>
  <c r="CA242" i="22" s="1"/>
  <c r="AS168" i="39" a="1"/>
  <c r="AS168" i="39" s="1"/>
  <c r="AW192" i="39" a="1"/>
  <c r="AW192" i="39" s="1"/>
  <c r="AS207" i="39" a="1"/>
  <c r="AS207" i="39" s="1"/>
  <c r="AG8" i="39" a="1"/>
  <c r="AG8" i="39" s="1"/>
  <c r="AS164" i="39" a="1"/>
  <c r="AS164" i="39" s="1"/>
  <c r="AW120" i="39" a="1"/>
  <c r="AW120" i="39" s="1"/>
  <c r="AO165" i="39" a="1"/>
  <c r="AO165" i="39" s="1"/>
  <c r="AW220" i="39" a="1"/>
  <c r="AW220" i="39" s="1"/>
  <c r="AO221" i="39" a="1"/>
  <c r="AO221" i="39" s="1"/>
  <c r="AO115" i="39" a="1"/>
  <c r="AO115" i="39" s="1"/>
  <c r="AW182" i="39" a="1"/>
  <c r="AW182" i="39" s="1"/>
  <c r="AO250" i="39" a="1"/>
  <c r="AO250" i="39" s="1"/>
  <c r="AW130" i="39" a="1"/>
  <c r="AW130" i="39" s="1"/>
  <c r="AS119" i="39" a="1"/>
  <c r="AS119" i="39" s="1"/>
  <c r="AS245" i="39" a="1"/>
  <c r="AS245" i="39" s="1"/>
  <c r="AG131" i="39" a="1"/>
  <c r="AG131" i="39" s="1"/>
  <c r="BL133" i="22" s="1"/>
  <c r="AO168" i="39" a="1"/>
  <c r="AO168" i="39" s="1"/>
  <c r="AG32" i="39" a="1"/>
  <c r="AG32" i="39" s="1"/>
  <c r="AW104" i="39" a="1"/>
  <c r="AW104" i="39" s="1"/>
  <c r="AS51" i="39" a="1"/>
  <c r="AS51" i="39" s="1"/>
  <c r="AS99" i="39" a="1"/>
  <c r="AS99" i="39" s="1"/>
  <c r="AG196" i="39" a="1"/>
  <c r="AG196" i="39" s="1"/>
  <c r="BL198" i="22" s="1"/>
  <c r="AG76" i="39" a="1"/>
  <c r="AG76" i="39" s="1"/>
  <c r="BL78" i="22" s="1"/>
  <c r="AG144" i="39" a="1"/>
  <c r="AG144" i="39" s="1"/>
  <c r="BL146" i="22" s="1"/>
  <c r="AS41" i="39" a="1"/>
  <c r="AS41" i="39" s="1"/>
  <c r="AO92" i="39" a="1"/>
  <c r="AO92" i="39" s="1"/>
  <c r="AS98" i="39" a="1"/>
  <c r="AS98" i="39" s="1"/>
  <c r="AS174" i="39" a="1"/>
  <c r="AS174" i="39" s="1"/>
  <c r="AO190" i="39" a="1"/>
  <c r="AO190" i="39" s="1"/>
  <c r="AW123" i="39" a="1"/>
  <c r="AW123" i="39" s="1"/>
  <c r="AS111" i="39" a="1"/>
  <c r="AS111" i="39" s="1"/>
  <c r="AS14" i="39" a="1"/>
  <c r="AS14" i="39" s="1"/>
  <c r="AS77" i="39" a="1"/>
  <c r="AS77" i="39" s="1"/>
  <c r="AS114" i="39" a="1"/>
  <c r="AS114" i="39" s="1"/>
  <c r="AS10" i="39" a="1"/>
  <c r="AS10" i="39" s="1"/>
  <c r="AG23" i="39" a="1"/>
  <c r="AG23" i="39" s="1"/>
  <c r="AS131" i="39" a="1"/>
  <c r="AS131" i="39" s="1"/>
  <c r="AG11" i="39" a="1"/>
  <c r="AG11" i="39" s="1"/>
  <c r="BL13" i="22" s="1"/>
  <c r="AO161" i="39" a="1"/>
  <c r="AO161" i="39" s="1"/>
  <c r="AG17" i="39" a="1"/>
  <c r="AG17" i="39" s="1"/>
  <c r="BL19" i="22" s="1"/>
  <c r="AG181" i="39" a="1"/>
  <c r="AG181" i="39" s="1"/>
  <c r="BL183" i="22" s="1"/>
  <c r="AG168" i="39" a="1"/>
  <c r="AG168" i="39" s="1"/>
  <c r="BL170" i="22" s="1"/>
  <c r="AO203" i="39" a="1"/>
  <c r="AO203" i="39" s="1"/>
  <c r="AW54" i="39" a="1"/>
  <c r="AW54" i="39" s="1"/>
  <c r="AG180" i="39" a="1"/>
  <c r="AG180" i="39" s="1"/>
  <c r="BL182" i="22" s="1"/>
  <c r="AO231" i="39" a="1"/>
  <c r="AO231" i="39" s="1"/>
  <c r="AO145" i="39" a="1"/>
  <c r="AO145" i="39" s="1"/>
  <c r="AW29" i="39" a="1"/>
  <c r="AW29" i="39" s="1"/>
  <c r="AS249" i="39" a="1"/>
  <c r="AS249" i="39" s="1"/>
  <c r="AW160" i="39" a="1"/>
  <c r="AW160" i="39" s="1"/>
  <c r="AS162" i="39" a="1"/>
  <c r="AS162" i="39" s="1"/>
  <c r="AW148" i="39" a="1"/>
  <c r="AW148" i="39" s="1"/>
  <c r="AW88" i="39" a="1"/>
  <c r="AW88" i="39" s="1"/>
  <c r="AG60" i="39" a="1"/>
  <c r="AG60" i="39" s="1"/>
  <c r="AG246" i="39" a="1"/>
  <c r="AG246" i="39" s="1"/>
  <c r="BL248" i="22" s="1"/>
  <c r="AG182" i="39" a="1"/>
  <c r="AG182" i="39" s="1"/>
  <c r="BL184" i="22" s="1"/>
  <c r="AW171" i="39" a="1"/>
  <c r="AW171" i="39" s="1"/>
  <c r="AS108" i="39" a="1"/>
  <c r="AS108" i="39" s="1"/>
  <c r="AG146" i="39" a="1"/>
  <c r="AG146" i="39" s="1"/>
  <c r="AG119" i="39" a="1"/>
  <c r="AG119" i="39" s="1"/>
  <c r="BL121" i="22" s="1"/>
  <c r="AW36" i="39" a="1"/>
  <c r="AW36" i="39" s="1"/>
  <c r="AO109" i="39" a="1"/>
  <c r="AO109" i="39" s="1"/>
  <c r="AS214" i="39" a="1"/>
  <c r="AS214" i="39" s="1"/>
  <c r="AW188" i="39" a="1"/>
  <c r="AW188" i="39" s="1"/>
  <c r="AO64" i="39" a="1"/>
  <c r="AO64" i="39" s="1"/>
  <c r="AS242" i="39" a="1"/>
  <c r="AS242" i="39" s="1"/>
  <c r="AO249" i="39" a="1"/>
  <c r="AO249" i="39" s="1"/>
  <c r="AW161" i="39" a="1"/>
  <c r="AW161" i="39" s="1"/>
  <c r="AS6" i="39" a="1"/>
  <c r="AS6" i="39" s="1"/>
  <c r="AS124" i="39" a="1"/>
  <c r="AS124" i="39" s="1"/>
  <c r="AW228" i="39" a="1"/>
  <c r="AW228" i="39" s="1"/>
  <c r="AS206" i="39" a="1"/>
  <c r="AS206" i="39" s="1"/>
  <c r="CA208" i="22" s="1"/>
  <c r="AG45" i="39" a="1"/>
  <c r="AG45" i="39" s="1"/>
  <c r="AG104" i="39" a="1"/>
  <c r="AG104" i="39" s="1"/>
  <c r="BL106" i="22" s="1"/>
  <c r="AO95" i="39" a="1"/>
  <c r="AO95" i="39" s="1"/>
  <c r="AW213" i="39" a="1"/>
  <c r="AW213" i="39" s="1"/>
  <c r="AS78" i="39" a="1"/>
  <c r="AS78" i="39" s="1"/>
  <c r="AS135" i="39" a="1"/>
  <c r="AS135" i="39" s="1"/>
  <c r="AO179" i="39" a="1"/>
  <c r="AO179" i="39" s="1"/>
  <c r="AW113" i="39" a="1"/>
  <c r="AW113" i="39" s="1"/>
  <c r="AG120" i="39" a="1"/>
  <c r="AG120" i="39" s="1"/>
  <c r="AO239" i="39" a="1"/>
  <c r="AO239" i="39" s="1"/>
  <c r="AS69" i="39" a="1"/>
  <c r="AS69" i="39" s="1"/>
  <c r="AG9" i="39" a="1"/>
  <c r="AG9" i="39" s="1"/>
  <c r="BL11" i="22" s="1"/>
  <c r="AW39" i="39" a="1"/>
  <c r="AW39" i="39" s="1"/>
  <c r="AO96" i="39" a="1"/>
  <c r="AO96" i="39" s="1"/>
  <c r="AG118" i="39" a="1"/>
  <c r="AG118" i="39" s="1"/>
  <c r="BL120" i="22" s="1"/>
  <c r="AO63" i="39" a="1"/>
  <c r="AO63" i="39" s="1"/>
  <c r="AW127" i="39" a="1"/>
  <c r="AW127" i="39" s="1"/>
  <c r="AG97" i="39" a="1"/>
  <c r="AG97" i="39" s="1"/>
  <c r="BL99" i="22" s="1"/>
  <c r="AS211" i="39" a="1"/>
  <c r="AS211" i="39" s="1"/>
  <c r="AO196" i="39" a="1"/>
  <c r="AO196" i="39" s="1"/>
  <c r="AW37" i="39" a="1"/>
  <c r="AW37" i="39" s="1"/>
  <c r="AW89" i="39" a="1"/>
  <c r="AW89" i="39" s="1"/>
  <c r="AG165" i="39" a="1"/>
  <c r="AG165" i="39" s="1"/>
  <c r="AG193" i="39" a="1"/>
  <c r="AG193" i="39" s="1"/>
  <c r="BL195" i="22" s="1"/>
  <c r="AS18" i="39" a="1"/>
  <c r="AS18" i="39" s="1"/>
  <c r="AS187" i="39" a="1"/>
  <c r="AS187" i="39" s="1"/>
  <c r="AS238" i="39" a="1"/>
  <c r="AS238" i="39" s="1"/>
  <c r="AO76" i="39" a="1"/>
  <c r="AO76" i="39" s="1"/>
  <c r="AO91" i="39" a="1"/>
  <c r="AO91" i="39" s="1"/>
  <c r="AG179" i="39" a="1"/>
  <c r="AG179" i="39" s="1"/>
  <c r="AS123" i="39" a="1"/>
  <c r="AS123" i="39" s="1"/>
  <c r="AW24" i="39" a="1"/>
  <c r="AW24" i="39" s="1"/>
  <c r="AO116" i="39" a="1"/>
  <c r="AO116" i="39" s="1"/>
  <c r="AS154" i="39" a="1"/>
  <c r="AS154" i="39" s="1"/>
  <c r="AW179" i="39" a="1"/>
  <c r="AW179" i="39" s="1"/>
  <c r="AS225" i="39" a="1"/>
  <c r="AS225" i="39" s="1"/>
  <c r="AS151" i="39" a="1"/>
  <c r="AS151" i="39" s="1"/>
  <c r="AW209" i="39" a="1"/>
  <c r="AW209" i="39" s="1"/>
  <c r="AG98" i="39" a="1"/>
  <c r="AG98" i="39" s="1"/>
  <c r="BL100" i="22" s="1"/>
  <c r="AO130" i="39" a="1"/>
  <c r="AO130" i="39" s="1"/>
  <c r="AG151" i="39" a="1"/>
  <c r="AG151" i="39" s="1"/>
  <c r="AS203" i="39" a="1"/>
  <c r="AS203" i="39" s="1"/>
  <c r="AO224" i="39" a="1"/>
  <c r="AO224" i="39" s="1"/>
  <c r="AS90" i="39" a="1"/>
  <c r="AS90" i="39" s="1"/>
  <c r="AO104" i="39" a="1"/>
  <c r="AO104" i="39" s="1"/>
  <c r="AW201" i="39" a="1"/>
  <c r="AW201" i="39" s="1"/>
  <c r="AW191" i="39" a="1"/>
  <c r="AW191" i="39" s="1"/>
  <c r="AG202" i="39" a="1"/>
  <c r="AG202" i="39" s="1"/>
  <c r="BL204" i="22" s="1"/>
  <c r="AW134" i="39" a="1"/>
  <c r="AW134" i="39" s="1"/>
  <c r="AW15" i="39" a="1"/>
  <c r="AW15" i="39" s="1"/>
  <c r="AG47" i="39" a="1"/>
  <c r="AG47" i="39" s="1"/>
  <c r="AO218" i="39" a="1"/>
  <c r="AO218" i="39" s="1"/>
  <c r="AW97" i="39" a="1"/>
  <c r="AW97" i="39" s="1"/>
  <c r="AO52" i="39" a="1"/>
  <c r="AO52" i="39" s="1"/>
  <c r="AO178" i="39" a="1"/>
  <c r="AO178" i="39" s="1"/>
  <c r="AS113" i="39" a="1"/>
  <c r="AS113" i="39" s="1"/>
  <c r="AO86" i="39" a="1"/>
  <c r="AO86" i="39" s="1"/>
  <c r="AO139" i="39" a="1"/>
  <c r="AO139" i="39" s="1"/>
  <c r="AS89" i="39" a="1"/>
  <c r="AS89" i="39" s="1"/>
  <c r="AS190" i="39" a="1"/>
  <c r="AS190" i="39" s="1"/>
  <c r="AG10" i="39" a="1"/>
  <c r="AG10" i="39" s="1"/>
  <c r="AS31" i="39" a="1"/>
  <c r="AS31" i="39" s="1"/>
  <c r="AW57" i="39" a="1"/>
  <c r="AW57" i="39" s="1"/>
  <c r="AG7" i="39" a="1"/>
  <c r="AG7" i="39" s="1"/>
  <c r="AG115" i="39" a="1"/>
  <c r="AG115" i="39" s="1"/>
  <c r="AG199" i="39" a="1"/>
  <c r="AG199" i="39" s="1"/>
  <c r="AW90" i="39" a="1"/>
  <c r="AW90" i="39" s="1"/>
  <c r="AS103" i="39" a="1"/>
  <c r="AS103" i="39" s="1"/>
  <c r="AW124" i="39" a="1"/>
  <c r="AW124" i="39" s="1"/>
  <c r="AO32" i="39" a="1"/>
  <c r="AO32" i="39" s="1"/>
  <c r="AG40" i="39" a="1"/>
  <c r="AG40" i="39" s="1"/>
  <c r="BL42" i="22" s="1"/>
  <c r="AO50" i="39" a="1"/>
  <c r="AO50" i="39" s="1"/>
  <c r="AG194" i="39" a="1"/>
  <c r="AG194" i="39" s="1"/>
  <c r="BL196" i="22" s="1"/>
  <c r="AS48" i="39" a="1"/>
  <c r="AS48" i="39" s="1"/>
  <c r="AW158" i="39" a="1"/>
  <c r="AW158" i="39" s="1"/>
  <c r="AG143" i="39" a="1"/>
  <c r="AG143" i="39" s="1"/>
  <c r="AS192" i="39" a="1"/>
  <c r="AS192" i="39" s="1"/>
  <c r="AW10" i="39" a="1"/>
  <c r="AW10" i="39" s="1"/>
  <c r="AW28" i="39" a="1"/>
  <c r="AW28" i="39" s="1"/>
  <c r="AS16" i="39" a="1"/>
  <c r="AS16" i="39" s="1"/>
  <c r="AG65" i="39" a="1"/>
  <c r="AG65" i="39" s="1"/>
  <c r="BL67" i="22" s="1"/>
  <c r="AW19" i="39" a="1"/>
  <c r="AW19" i="39" s="1"/>
  <c r="AG178" i="39" a="1"/>
  <c r="AG178" i="39" s="1"/>
  <c r="BL180" i="22" s="1"/>
  <c r="AS55" i="39" a="1"/>
  <c r="AS55" i="39" s="1"/>
  <c r="AW157" i="39" a="1"/>
  <c r="AW157" i="39" s="1"/>
  <c r="AG44" i="39" a="1"/>
  <c r="AG44" i="39" s="1"/>
  <c r="BL46" i="22" s="1"/>
  <c r="AS116" i="39" a="1"/>
  <c r="AS116" i="39" s="1"/>
  <c r="AW70" i="39" a="1"/>
  <c r="AW70" i="39" s="1"/>
  <c r="AG102" i="39" a="1"/>
  <c r="AG102" i="39" s="1"/>
  <c r="AW216" i="39" a="1"/>
  <c r="AW216" i="39" s="1"/>
  <c r="AG201" i="39" a="1"/>
  <c r="AG201" i="39" s="1"/>
  <c r="BL203" i="22" s="1"/>
  <c r="AG162" i="39" a="1"/>
  <c r="AG162" i="39" s="1"/>
  <c r="AS20" i="39" a="1"/>
  <c r="AS20" i="39" s="1"/>
  <c r="AW243" i="39" a="1"/>
  <c r="AW243" i="39" s="1"/>
  <c r="AO70" i="39" a="1"/>
  <c r="AO70" i="39" s="1"/>
  <c r="AW222" i="39" a="1"/>
  <c r="AW222" i="39" s="1"/>
  <c r="AW74" i="39" a="1"/>
  <c r="AW74" i="39" s="1"/>
  <c r="AW78" i="39" a="1"/>
  <c r="AW78" i="39" s="1"/>
  <c r="AO36" i="39" a="1"/>
  <c r="AO36" i="39" s="1"/>
  <c r="AS215" i="39" a="1"/>
  <c r="AS215" i="39" s="1"/>
  <c r="AG113" i="39" a="1"/>
  <c r="AG113" i="39" s="1"/>
  <c r="BL115" i="22" s="1"/>
  <c r="AW164" i="39" a="1"/>
  <c r="AW164" i="39" s="1"/>
  <c r="AG124" i="39" a="1"/>
  <c r="AG124" i="39" s="1"/>
  <c r="AW184" i="39" a="1"/>
  <c r="AW184" i="39" s="1"/>
  <c r="AO163" i="39" a="1"/>
  <c r="AO163" i="39" s="1"/>
  <c r="AG239" i="39" a="1"/>
  <c r="AG239" i="39" s="1"/>
  <c r="AS117" i="39" a="1"/>
  <c r="AS117" i="39" s="1"/>
  <c r="AG112" i="39" a="1"/>
  <c r="AG112" i="39" s="1"/>
  <c r="BL114" i="22" s="1"/>
  <c r="AG147" i="39" a="1"/>
  <c r="AG147" i="39" s="1"/>
  <c r="BL149" i="22" s="1"/>
  <c r="AG51" i="39" a="1"/>
  <c r="AG51" i="39" s="1"/>
  <c r="BL53" i="22" s="1"/>
  <c r="AS246" i="39" a="1"/>
  <c r="AS246" i="39" s="1"/>
  <c r="AW198" i="39" a="1"/>
  <c r="AW198" i="39" s="1"/>
  <c r="AG59" i="39" a="1"/>
  <c r="AG59" i="39" s="1"/>
  <c r="BL61" i="22" s="1"/>
  <c r="AS52" i="39" a="1"/>
  <c r="AS52" i="39" s="1"/>
  <c r="AG142" i="39" a="1"/>
  <c r="AG142" i="39" s="1"/>
  <c r="BL144" i="22" s="1"/>
  <c r="AG26" i="39" a="1"/>
  <c r="AG26" i="39" s="1"/>
  <c r="BL28" i="22" s="1"/>
  <c r="AG187" i="39" a="1"/>
  <c r="AG187" i="39" s="1"/>
  <c r="BL189" i="22" s="1"/>
  <c r="AW86" i="39" a="1"/>
  <c r="AW86" i="39" s="1"/>
  <c r="AO35" i="39" a="1"/>
  <c r="AO35" i="39" s="1"/>
  <c r="AS104" i="39" a="1"/>
  <c r="AS104" i="39" s="1"/>
  <c r="AS233" i="39" a="1"/>
  <c r="AS233" i="39" s="1"/>
  <c r="AS93" i="39" a="1"/>
  <c r="AS93" i="39" s="1"/>
  <c r="AW215" i="39" a="1"/>
  <c r="AW215" i="39" s="1"/>
  <c r="AS176" i="39" a="1"/>
  <c r="AS176" i="39" s="1"/>
  <c r="AO205" i="39" a="1"/>
  <c r="AO205" i="39" s="1"/>
  <c r="AW240" i="39" a="1"/>
  <c r="AW240" i="39" s="1"/>
  <c r="AO73" i="39" a="1"/>
  <c r="AO73" i="39" s="1"/>
  <c r="AS157" i="39" a="1"/>
  <c r="AS157" i="39" s="1"/>
  <c r="AG139" i="39" a="1"/>
  <c r="AG139" i="39" s="1"/>
  <c r="BL141" i="22" s="1"/>
  <c r="AW67" i="39" a="1"/>
  <c r="AW67" i="39" s="1"/>
  <c r="AG19" i="39" a="1"/>
  <c r="AG19" i="39" s="1"/>
  <c r="BL21" i="22" s="1"/>
  <c r="AG38" i="39" a="1"/>
  <c r="AG38" i="39" s="1"/>
  <c r="BL40" i="22" s="1"/>
  <c r="AO211" i="39" a="1"/>
  <c r="AO211" i="39" s="1"/>
  <c r="AS158" i="39" a="1"/>
  <c r="AS158" i="39" s="1"/>
  <c r="AO198" i="39" a="1"/>
  <c r="AO198" i="39" s="1"/>
  <c r="AS212" i="39" a="1"/>
  <c r="AS212" i="39" s="1"/>
  <c r="AS11" i="39" a="1"/>
  <c r="AS11" i="39" s="1"/>
  <c r="AW85" i="39" a="1"/>
  <c r="AW85" i="39" s="1"/>
  <c r="AS155" i="39" a="1"/>
  <c r="AS155" i="39" s="1"/>
  <c r="AS58" i="39" a="1"/>
  <c r="AS58" i="39" s="1"/>
  <c r="AO69" i="39" a="1"/>
  <c r="AO69" i="39" s="1"/>
  <c r="AS130" i="39" a="1"/>
  <c r="AS130" i="39" s="1"/>
  <c r="CA132" i="22" s="1"/>
  <c r="AO172" i="39" a="1"/>
  <c r="AO172" i="39" s="1"/>
  <c r="AW203" i="39" a="1"/>
  <c r="AW203" i="39" s="1"/>
  <c r="AG20" i="39" a="1"/>
  <c r="AG20" i="39" s="1"/>
  <c r="BL22" i="22" s="1"/>
  <c r="AG250" i="39" a="1"/>
  <c r="AG250" i="39" s="1"/>
  <c r="AS56" i="39" a="1"/>
  <c r="AS56" i="39" s="1"/>
  <c r="AS42" i="39" a="1"/>
  <c r="AS42" i="39" s="1"/>
  <c r="AO222" i="39" a="1"/>
  <c r="AO222" i="39" s="1"/>
  <c r="AO106" i="39" a="1"/>
  <c r="AO106" i="39" s="1"/>
  <c r="AS150" i="39" a="1"/>
  <c r="AS150" i="39" s="1"/>
  <c r="AW180" i="39" a="1"/>
  <c r="AW180" i="39" s="1"/>
  <c r="AO14" i="39" a="1"/>
  <c r="AO14" i="39" s="1"/>
  <c r="AG12" i="39" a="1"/>
  <c r="AG12" i="39" s="1"/>
  <c r="BL14" i="22" s="1"/>
  <c r="AO118" i="39" a="1"/>
  <c r="AO118" i="39" s="1"/>
  <c r="AW56" i="39" a="1"/>
  <c r="AW56" i="39" s="1"/>
  <c r="AG155" i="39" a="1"/>
  <c r="AG155" i="39" s="1"/>
  <c r="BL157" i="22" s="1"/>
  <c r="AW112" i="39" a="1"/>
  <c r="AW112" i="39" s="1"/>
  <c r="AW117" i="39" a="1"/>
  <c r="AW117" i="39" s="1"/>
  <c r="AO20" i="39" a="1"/>
  <c r="AO20" i="39" s="1"/>
  <c r="AW189" i="39" a="1"/>
  <c r="AW189" i="39" s="1"/>
  <c r="AS66" i="39" a="1"/>
  <c r="AS66" i="39" s="1"/>
  <c r="AG67" i="39" a="1"/>
  <c r="AG67" i="39" s="1"/>
  <c r="BL69" i="22" s="1"/>
  <c r="AS198" i="39" a="1"/>
  <c r="AS198" i="39" s="1"/>
  <c r="AO202" i="39" a="1"/>
  <c r="AO202" i="39" s="1"/>
  <c r="AS205" i="39" a="1"/>
  <c r="AS205" i="39" s="1"/>
  <c r="AS144" i="39" a="1"/>
  <c r="AS144" i="39" s="1"/>
  <c r="AG116" i="39" a="1"/>
  <c r="AG116" i="39" s="1"/>
  <c r="BL118" i="22" s="1"/>
  <c r="AS25" i="39" a="1"/>
  <c r="AS25" i="39" s="1"/>
  <c r="AS57" i="39" a="1"/>
  <c r="AS57" i="39" s="1"/>
  <c r="AG73" i="39" a="1"/>
  <c r="AG73" i="39" s="1"/>
  <c r="BL75" i="22" s="1"/>
  <c r="AO28" i="39" a="1"/>
  <c r="AO28" i="39" s="1"/>
  <c r="AO186" i="39" a="1"/>
  <c r="AO186" i="39" s="1"/>
  <c r="AG84" i="39" a="1"/>
  <c r="AG84" i="39" s="1"/>
  <c r="BL86" i="22" s="1"/>
  <c r="AW118" i="39" a="1"/>
  <c r="AW118" i="39" s="1"/>
  <c r="AO131" i="39" a="1"/>
  <c r="AO131" i="39" s="1"/>
  <c r="AS194" i="39" a="1"/>
  <c r="AS194" i="39" s="1"/>
  <c r="AW200" i="39" a="1"/>
  <c r="AW200" i="39" s="1"/>
  <c r="AW64" i="39" a="1"/>
  <c r="AW64" i="39" s="1"/>
  <c r="AO66" i="39" a="1"/>
  <c r="AO66" i="39" s="1"/>
  <c r="AO72" i="39" a="1"/>
  <c r="AO72" i="39" s="1"/>
  <c r="AG212" i="39" a="1"/>
  <c r="AG212" i="39" s="1"/>
  <c r="BL214" i="22" s="1"/>
  <c r="AO236" i="39" a="1"/>
  <c r="AO236" i="39" s="1"/>
  <c r="AO197" i="39" a="1"/>
  <c r="AO197" i="39" s="1"/>
  <c r="AO114" i="39" a="1"/>
  <c r="AO114" i="39" s="1"/>
  <c r="AW185" i="39" a="1"/>
  <c r="AW185" i="39" s="1"/>
  <c r="AS47" i="39" a="1"/>
  <c r="AS47" i="39" s="1"/>
  <c r="AS148" i="39" a="1"/>
  <c r="AS148" i="39" s="1"/>
  <c r="AO177" i="39" a="1"/>
  <c r="AO177" i="39" s="1"/>
  <c r="AW237" i="39" a="1"/>
  <c r="AW237" i="39" s="1"/>
  <c r="AO119" i="39" a="1"/>
  <c r="AO119" i="39" s="1"/>
  <c r="AW96" i="39" a="1"/>
  <c r="AW96" i="39" s="1"/>
  <c r="AW116" i="39" a="1"/>
  <c r="AW116" i="39" s="1"/>
  <c r="AS200" i="39" a="1"/>
  <c r="AS200" i="39" s="1"/>
  <c r="AO173" i="39" a="1"/>
  <c r="AO173" i="39" s="1"/>
  <c r="AG109" i="39" a="1"/>
  <c r="AG109" i="39" s="1"/>
  <c r="AS133" i="39" a="1"/>
  <c r="AS133" i="39" s="1"/>
  <c r="AG24" i="39" a="1"/>
  <c r="AG24" i="39" s="1"/>
  <c r="BL26" i="22" s="1"/>
  <c r="AS191" i="39" a="1"/>
  <c r="AS191" i="39" s="1"/>
  <c r="AG228" i="39" a="1"/>
  <c r="AG228" i="39" s="1"/>
  <c r="BL230" i="22" s="1"/>
  <c r="AO214" i="39" a="1"/>
  <c r="AO214" i="39" s="1"/>
  <c r="AS244" i="39" a="1"/>
  <c r="AS244" i="39" s="1"/>
  <c r="AO137" i="39" a="1"/>
  <c r="AO137" i="39" s="1"/>
  <c r="AG154" i="39" a="1"/>
  <c r="AG154" i="39" s="1"/>
  <c r="BL156" i="22" s="1"/>
  <c r="AG218" i="39" a="1"/>
  <c r="AG218" i="39" s="1"/>
  <c r="BL220" i="22" s="1"/>
  <c r="AS236" i="39" a="1"/>
  <c r="AS236" i="39" s="1"/>
  <c r="AG214" i="39" a="1"/>
  <c r="AG214" i="39" s="1"/>
  <c r="BL216" i="22" s="1"/>
  <c r="AS163" i="39" a="1"/>
  <c r="AS163" i="39" s="1"/>
  <c r="AW248" i="39" a="1"/>
  <c r="AW248" i="39" s="1"/>
  <c r="AS136" i="39" a="1"/>
  <c r="AS136" i="39" s="1"/>
  <c r="AS152" i="39" a="1"/>
  <c r="AS152" i="39" s="1"/>
  <c r="AG132" i="39" a="1"/>
  <c r="AG132" i="39" s="1"/>
  <c r="BL134" i="22" s="1"/>
  <c r="AO126" i="39" a="1"/>
  <c r="AO126" i="39" s="1"/>
  <c r="AW211" i="39" a="1"/>
  <c r="AW211" i="39" s="1"/>
  <c r="AO53" i="39" a="1"/>
  <c r="AO53" i="39" s="1"/>
  <c r="AS248" i="39" a="1"/>
  <c r="AS248" i="39" s="1"/>
  <c r="AO88" i="39" a="1"/>
  <c r="AO88" i="39" s="1"/>
  <c r="AG241" i="39" a="1"/>
  <c r="AG241" i="39" s="1"/>
  <c r="BL243" i="22" s="1"/>
  <c r="AO101" i="39" a="1"/>
  <c r="AO101" i="39" s="1"/>
  <c r="AW98" i="39" a="1"/>
  <c r="AW98" i="39" s="1"/>
  <c r="AW50" i="39" a="1"/>
  <c r="AW50" i="39" s="1"/>
  <c r="AG152" i="39" a="1"/>
  <c r="AG152" i="39" s="1"/>
  <c r="AG81" i="39" a="1"/>
  <c r="AG81" i="39" s="1"/>
  <c r="BL83" i="22" s="1"/>
  <c r="AG203" i="39" a="1"/>
  <c r="AG203" i="39" s="1"/>
  <c r="BL205" i="22" s="1"/>
  <c r="AO148" i="39" a="1"/>
  <c r="AO148" i="39" s="1"/>
  <c r="AG122" i="39" a="1"/>
  <c r="AG122" i="39" s="1"/>
  <c r="AS226" i="39" a="1"/>
  <c r="AS226" i="39" s="1"/>
  <c r="AS26" i="39" a="1"/>
  <c r="AS26" i="39" s="1"/>
  <c r="AS199" i="39" a="1"/>
  <c r="AS199" i="39" s="1"/>
  <c r="AW101" i="39" a="1"/>
  <c r="AW101" i="39" s="1"/>
  <c r="AG163" i="39" a="1"/>
  <c r="AG163" i="39" s="1"/>
  <c r="BL165" i="22" s="1"/>
  <c r="AS204" i="39" a="1"/>
  <c r="AS204" i="39" s="1"/>
  <c r="AW132" i="39" a="1"/>
  <c r="AW132" i="39" s="1"/>
  <c r="AW136" i="39" a="1"/>
  <c r="AW136" i="39" s="1"/>
  <c r="AG43" i="39" a="1"/>
  <c r="AG43" i="39" s="1"/>
  <c r="BL45" i="22" s="1"/>
  <c r="AG93" i="39" a="1"/>
  <c r="AG93" i="39" s="1"/>
  <c r="BL95" i="22" s="1"/>
  <c r="AG171" i="39" a="1"/>
  <c r="AG171" i="39" s="1"/>
  <c r="BL173" i="22" s="1"/>
  <c r="AS109" i="39" a="1"/>
  <c r="AS109" i="39" s="1"/>
  <c r="AS222" i="39" a="1"/>
  <c r="AS222" i="39" s="1"/>
  <c r="CA224" i="22" s="1"/>
  <c r="AW41" i="39" a="1"/>
  <c r="AW41" i="39" s="1"/>
  <c r="AS146" i="39" a="1"/>
  <c r="AS146" i="39" s="1"/>
  <c r="AS29" i="39" a="1"/>
  <c r="AS29" i="39" s="1"/>
  <c r="AG92" i="39" a="1"/>
  <c r="AG92" i="39" s="1"/>
  <c r="BL94" i="22" s="1"/>
  <c r="AG13" i="39" a="1"/>
  <c r="AG13" i="39" s="1"/>
  <c r="AO59" i="39" a="1"/>
  <c r="AO59" i="39" s="1"/>
  <c r="AO60" i="39" a="1"/>
  <c r="AO60" i="39" s="1"/>
  <c r="AO94" i="39" a="1"/>
  <c r="AO94" i="39" s="1"/>
  <c r="AG161" i="39" a="1"/>
  <c r="AG161" i="39" s="1"/>
  <c r="AW194" i="39" a="1"/>
  <c r="AW194" i="39" s="1"/>
  <c r="CA82" i="22"/>
  <c r="BG42" i="22"/>
  <c r="BG238" i="22"/>
  <c r="C31" i="43"/>
  <c r="C32" i="43" s="1"/>
  <c r="Z49" i="24"/>
  <c r="AD49" i="24"/>
  <c r="AC67" i="24"/>
  <c r="AB28" i="24"/>
  <c r="Y70" i="24"/>
  <c r="AE25" i="24"/>
  <c r="AB90" i="24"/>
  <c r="AC27" i="24"/>
  <c r="P25" i="24"/>
  <c r="AE89" i="24"/>
  <c r="S26" i="24"/>
  <c r="Y91" i="24"/>
  <c r="BB9" i="24"/>
  <c r="AF69" i="24"/>
  <c r="Q89" i="24"/>
  <c r="S10" i="24"/>
  <c r="U88" i="24"/>
  <c r="AY7" i="24"/>
  <c r="V49" i="24"/>
  <c r="AT9" i="24"/>
  <c r="AF91" i="24"/>
  <c r="Y49" i="24"/>
  <c r="AC7" i="24"/>
  <c r="T88" i="24"/>
  <c r="AD69" i="24"/>
  <c r="V46" i="24"/>
  <c r="U7" i="24"/>
  <c r="T68" i="24"/>
  <c r="AA48" i="24"/>
  <c r="O10" i="24"/>
  <c r="AJ10" i="24"/>
  <c r="AF25" i="24"/>
  <c r="X26" i="24"/>
  <c r="V25" i="24"/>
  <c r="AD25" i="24"/>
  <c r="X91" i="24"/>
  <c r="O8" i="24"/>
  <c r="Z26" i="24"/>
  <c r="Q25" i="24"/>
  <c r="AE26" i="24"/>
  <c r="R28" i="24"/>
  <c r="X28" i="24"/>
  <c r="Y7" i="24"/>
  <c r="T28" i="24"/>
  <c r="S28" i="24"/>
  <c r="U28" i="24"/>
  <c r="Y26" i="24"/>
  <c r="P28" i="24"/>
  <c r="R67" i="24"/>
  <c r="R68" i="24"/>
  <c r="AG46" i="24"/>
  <c r="O47" i="24"/>
  <c r="AF27" i="24"/>
  <c r="V27" i="24"/>
  <c r="R10" i="24"/>
  <c r="R26" i="24"/>
  <c r="X70" i="24"/>
  <c r="Z28" i="24"/>
  <c r="O28" i="24"/>
  <c r="P26" i="24"/>
  <c r="O27" i="24"/>
  <c r="AW8" i="24"/>
  <c r="U27" i="24"/>
  <c r="AO8" i="24"/>
  <c r="Q26" i="24"/>
  <c r="AX8" i="24"/>
  <c r="AG27" i="24"/>
  <c r="Z25" i="24"/>
  <c r="AB67" i="24"/>
  <c r="T25" i="24"/>
  <c r="U26" i="24"/>
  <c r="AG26" i="24"/>
  <c r="X8" i="24"/>
  <c r="AA28" i="24"/>
  <c r="R27" i="24"/>
  <c r="AJ8" i="24"/>
  <c r="AE28" i="24"/>
  <c r="AP10" i="24"/>
  <c r="AC26" i="24"/>
  <c r="AB25" i="24"/>
  <c r="S25" i="24"/>
  <c r="U70" i="24"/>
  <c r="S67" i="24"/>
  <c r="N24" i="24" a="1"/>
  <c r="N24" i="24" s="1"/>
  <c r="N27" i="24" s="1"/>
  <c r="AP9" i="24"/>
  <c r="AD26" i="24"/>
  <c r="W26" i="24"/>
  <c r="W27" i="24"/>
  <c r="W25" i="24"/>
  <c r="AG25" i="24"/>
  <c r="O9" i="24"/>
  <c r="S27" i="24"/>
  <c r="Y25" i="24"/>
  <c r="AQ7" i="24"/>
  <c r="AD28" i="24"/>
  <c r="T27" i="24"/>
  <c r="Y28" i="24"/>
  <c r="AF26" i="24"/>
  <c r="AA7" i="24"/>
  <c r="O68" i="24"/>
  <c r="AC25" i="24"/>
  <c r="AE27" i="24"/>
  <c r="X25" i="24"/>
  <c r="O26" i="24"/>
  <c r="AJ9" i="24"/>
  <c r="W69" i="24"/>
  <c r="AG67" i="24"/>
  <c r="AE91" i="24"/>
  <c r="AA25" i="24"/>
  <c r="R25" i="24"/>
  <c r="U25" i="24"/>
  <c r="V26" i="24"/>
  <c r="AG28" i="24"/>
  <c r="W28" i="24"/>
  <c r="AG68" i="24"/>
  <c r="Q70" i="24"/>
  <c r="R90" i="24"/>
  <c r="AC28" i="24"/>
  <c r="AD27" i="24"/>
  <c r="AV10" i="24"/>
  <c r="Q10" i="24"/>
  <c r="AA26" i="24"/>
  <c r="V28" i="24"/>
  <c r="O25" i="24"/>
  <c r="AA27" i="24"/>
  <c r="Z27" i="24"/>
  <c r="Q28" i="24"/>
  <c r="AB27" i="24"/>
  <c r="V68" i="24"/>
  <c r="X67" i="24"/>
  <c r="AC68" i="24"/>
  <c r="Y89" i="24"/>
  <c r="P89" i="24"/>
  <c r="AD90" i="24"/>
  <c r="AF90" i="24"/>
  <c r="V90" i="24"/>
  <c r="W89" i="24"/>
  <c r="T90" i="24"/>
  <c r="Q91" i="24"/>
  <c r="W91" i="24"/>
  <c r="O88" i="24"/>
  <c r="AA88" i="24"/>
  <c r="BC8" i="24"/>
  <c r="T8" i="24"/>
  <c r="AW7" i="24"/>
  <c r="BB8" i="24"/>
  <c r="AK8" i="24"/>
  <c r="AZ10" i="24"/>
  <c r="AY10" i="24"/>
  <c r="AU10" i="24"/>
  <c r="AU8" i="24"/>
  <c r="AZ7" i="24"/>
  <c r="AH10" i="24"/>
  <c r="AF7" i="24"/>
  <c r="AE8" i="24"/>
  <c r="AD8" i="24"/>
  <c r="AB10" i="24"/>
  <c r="AW10" i="24"/>
  <c r="AT8" i="24"/>
  <c r="AJ7" i="24"/>
  <c r="W9" i="24"/>
  <c r="AG49" i="24"/>
  <c r="Z48" i="24"/>
  <c r="R48" i="24"/>
  <c r="AB88" i="24"/>
  <c r="Z89" i="24"/>
  <c r="AB91" i="24"/>
  <c r="R89" i="24"/>
  <c r="AG88" i="24"/>
  <c r="AD89" i="24"/>
  <c r="AA90" i="24"/>
  <c r="AG90" i="24"/>
  <c r="AC91" i="24"/>
  <c r="S88" i="24"/>
  <c r="T9" i="24"/>
  <c r="BC7" i="24"/>
  <c r="AH9" i="24"/>
  <c r="W10" i="24"/>
  <c r="BA8" i="24"/>
  <c r="AG10" i="24"/>
  <c r="S8" i="24"/>
  <c r="AI9" i="24"/>
  <c r="AU7" i="24"/>
  <c r="AF9" i="24"/>
  <c r="AT10" i="24"/>
  <c r="AS8" i="24"/>
  <c r="Y10" i="24"/>
  <c r="AN8" i="24"/>
  <c r="AC8" i="24"/>
  <c r="AM7" i="24"/>
  <c r="AP8" i="24"/>
  <c r="V10" i="24"/>
  <c r="AP7" i="24"/>
  <c r="Q48" i="24"/>
  <c r="Z46" i="24"/>
  <c r="AG47" i="24"/>
  <c r="U8" i="24"/>
  <c r="BA7" i="24"/>
  <c r="AX9" i="24"/>
  <c r="Z88" i="24"/>
  <c r="O90" i="24"/>
  <c r="Y90" i="24"/>
  <c r="AY8" i="24"/>
  <c r="AL10" i="24"/>
  <c r="AI8" i="24"/>
  <c r="AF89" i="24"/>
  <c r="AA91" i="24"/>
  <c r="AF88" i="24"/>
  <c r="AE90" i="24"/>
  <c r="AV7" i="24"/>
  <c r="AR8" i="24"/>
  <c r="AK10" i="24"/>
  <c r="V9" i="24"/>
  <c r="O7" i="24"/>
  <c r="AH8" i="24"/>
  <c r="AE9" i="24"/>
  <c r="T7" i="24"/>
  <c r="AX10" i="24"/>
  <c r="AC10" i="24"/>
  <c r="AN10" i="24"/>
  <c r="AM8" i="24"/>
  <c r="AB69" i="24"/>
  <c r="AE70" i="24"/>
  <c r="AC69" i="24"/>
  <c r="AF48" i="24"/>
  <c r="AA47" i="24"/>
  <c r="AB46" i="24"/>
  <c r="U46" i="24"/>
  <c r="X90" i="24"/>
  <c r="V89" i="24"/>
  <c r="U91" i="24"/>
  <c r="AE7" i="24"/>
  <c r="AN9" i="24"/>
  <c r="AG9" i="24"/>
  <c r="R8" i="24"/>
  <c r="T91" i="24"/>
  <c r="T89" i="24"/>
  <c r="Q88" i="24"/>
  <c r="AC89" i="24"/>
  <c r="Q90" i="24"/>
  <c r="AZ9" i="24"/>
  <c r="AR7" i="24"/>
  <c r="AM9" i="24"/>
  <c r="P90" i="24"/>
  <c r="AD91" i="24"/>
  <c r="R88" i="24"/>
  <c r="S91" i="24"/>
  <c r="O91" i="24"/>
  <c r="X88" i="24"/>
  <c r="U89" i="24"/>
  <c r="AA89" i="24"/>
  <c r="W90" i="24"/>
  <c r="X10" i="24"/>
  <c r="AQ10" i="24"/>
  <c r="AQ9" i="24"/>
  <c r="Q8" i="24"/>
  <c r="AL7" i="24"/>
  <c r="AH7" i="24"/>
  <c r="AO7" i="24"/>
  <c r="AB26" i="24"/>
  <c r="Y27" i="24"/>
  <c r="AK9" i="24"/>
  <c r="Z10" i="24"/>
  <c r="X27" i="24"/>
  <c r="AT7" i="24"/>
  <c r="S7" i="24"/>
  <c r="AZ8" i="24"/>
  <c r="P27" i="24"/>
  <c r="AG7" i="24"/>
  <c r="T26" i="24"/>
  <c r="Q27" i="24"/>
  <c r="AC9" i="24"/>
  <c r="AL9" i="24"/>
  <c r="AF28" i="24"/>
  <c r="R7" i="24"/>
  <c r="AA9" i="24"/>
  <c r="P68" i="24"/>
  <c r="Y69" i="24"/>
  <c r="U69" i="24"/>
  <c r="S46" i="24"/>
  <c r="W46" i="24"/>
  <c r="U49" i="24"/>
  <c r="AA49" i="24"/>
  <c r="S9" i="24"/>
  <c r="AM10" i="24"/>
  <c r="Z7" i="24"/>
  <c r="AS7" i="24"/>
  <c r="AU9" i="24"/>
  <c r="AD88" i="24"/>
  <c r="P91" i="24"/>
  <c r="AC90" i="24"/>
  <c r="P88" i="24"/>
  <c r="AE88" i="24"/>
  <c r="S89" i="24"/>
  <c r="AG89" i="24"/>
  <c r="X7" i="24"/>
  <c r="AS10" i="24"/>
  <c r="AB7" i="24"/>
  <c r="Q7" i="24"/>
  <c r="U9" i="24"/>
  <c r="Y8" i="24"/>
  <c r="P8" i="24"/>
  <c r="V8" i="24"/>
  <c r="AX7" i="24"/>
  <c r="AA8" i="24"/>
  <c r="BC10" i="24"/>
  <c r="AS9" i="24"/>
  <c r="BB7" i="24"/>
  <c r="AD10" i="24"/>
  <c r="T48" i="24"/>
  <c r="Y47" i="24"/>
  <c r="AF49" i="24"/>
  <c r="V88" i="24"/>
  <c r="Y88" i="24"/>
  <c r="S90" i="24"/>
  <c r="AO10" i="24"/>
  <c r="U10" i="24"/>
  <c r="AE10" i="24"/>
  <c r="BC9" i="24"/>
  <c r="AG8" i="24"/>
  <c r="N87" i="24"/>
  <c r="N88" i="24" s="1"/>
  <c r="Z90" i="24"/>
  <c r="Z91" i="24"/>
  <c r="V91" i="24"/>
  <c r="O89" i="24"/>
  <c r="X89" i="24"/>
  <c r="AB89" i="24"/>
  <c r="U90" i="24"/>
  <c r="R91" i="24"/>
  <c r="AG91" i="24"/>
  <c r="W88" i="24"/>
  <c r="AC88" i="24"/>
  <c r="AV9" i="24"/>
  <c r="AW9" i="24"/>
  <c r="AR10" i="24"/>
  <c r="AL8" i="24"/>
  <c r="AI10" i="24"/>
  <c r="AN7" i="24"/>
  <c r="W7" i="24"/>
  <c r="AD7" i="24"/>
  <c r="X9" i="24"/>
  <c r="AO9" i="24"/>
  <c r="AK7" i="24"/>
  <c r="Z8" i="24"/>
  <c r="Y9" i="24"/>
  <c r="AV8" i="24"/>
  <c r="V7" i="24"/>
  <c r="AF10" i="24"/>
  <c r="P9" i="24"/>
  <c r="AD9" i="24"/>
  <c r="AQ8" i="24"/>
  <c r="P10" i="24"/>
  <c r="T10" i="24"/>
  <c r="BA9" i="24"/>
  <c r="T69" i="24"/>
  <c r="AD67" i="24"/>
  <c r="U67" i="24"/>
  <c r="T46" i="24"/>
  <c r="AE46" i="24"/>
  <c r="AD46" i="24"/>
  <c r="AE49" i="24"/>
  <c r="W67" i="24"/>
  <c r="N6" i="24" a="1"/>
  <c r="N6" i="24" s="1"/>
  <c r="N7" i="24" s="1"/>
  <c r="P7" i="24"/>
  <c r="R9" i="24"/>
  <c r="V67" i="24"/>
  <c r="P67" i="24"/>
  <c r="Z69" i="24"/>
  <c r="Y68" i="24"/>
  <c r="W70" i="24"/>
  <c r="AD70" i="24"/>
  <c r="T67" i="24"/>
  <c r="AE68" i="24"/>
  <c r="AA69" i="24"/>
  <c r="Y48" i="24"/>
  <c r="S49" i="24"/>
  <c r="P48" i="24"/>
  <c r="R46" i="24"/>
  <c r="Q49" i="24"/>
  <c r="V48" i="24"/>
  <c r="U48" i="24"/>
  <c r="X47" i="24"/>
  <c r="X49" i="24"/>
  <c r="N45" i="24" a="1"/>
  <c r="N45" i="24" s="1"/>
  <c r="N46" i="24" s="1"/>
  <c r="N66" i="24"/>
  <c r="N67" i="24" s="1"/>
  <c r="AE69" i="24"/>
  <c r="Z70" i="24"/>
  <c r="AB68" i="24"/>
  <c r="Z67" i="24"/>
  <c r="AG69" i="24"/>
  <c r="V70" i="24"/>
  <c r="AA67" i="24"/>
  <c r="W68" i="24"/>
  <c r="S69" i="24"/>
  <c r="AC49" i="24"/>
  <c r="S47" i="24"/>
  <c r="AA46" i="24"/>
  <c r="Z47" i="24"/>
  <c r="T47" i="24"/>
  <c r="AB47" i="24"/>
  <c r="U47" i="24"/>
  <c r="X46" i="24"/>
  <c r="S48" i="24"/>
  <c r="AI7" i="24"/>
  <c r="Q9" i="24"/>
  <c r="Z9" i="24"/>
  <c r="AF8" i="24"/>
  <c r="BA10" i="24"/>
  <c r="AR9" i="24"/>
  <c r="AF68" i="24"/>
  <c r="AF70" i="24"/>
  <c r="AD68" i="24"/>
  <c r="Q68" i="24"/>
  <c r="T70" i="24"/>
  <c r="Q69" i="24"/>
  <c r="X69" i="24"/>
  <c r="O69" i="24"/>
  <c r="Y67" i="24"/>
  <c r="U68" i="24"/>
  <c r="AC46" i="24"/>
  <c r="W48" i="24"/>
  <c r="V47" i="24"/>
  <c r="AD48" i="24"/>
  <c r="R47" i="24"/>
  <c r="AC48" i="24"/>
  <c r="Y46" i="24"/>
  <c r="R49" i="24"/>
  <c r="P49" i="24"/>
  <c r="O48" i="24"/>
  <c r="AB8" i="24"/>
  <c r="AY9" i="24"/>
  <c r="AB9" i="24"/>
  <c r="O70" i="24"/>
  <c r="P70" i="24"/>
  <c r="AF67" i="24"/>
  <c r="AB70" i="24"/>
  <c r="V69" i="24"/>
  <c r="AA68" i="24"/>
  <c r="P69" i="24"/>
  <c r="AA70" i="24"/>
  <c r="Q67" i="24"/>
  <c r="AE67" i="24"/>
  <c r="T49" i="24"/>
  <c r="AE48" i="24"/>
  <c r="AB48" i="24"/>
  <c r="AC47" i="24"/>
  <c r="P46" i="24"/>
  <c r="O49" i="24"/>
  <c r="AG48" i="24"/>
  <c r="Q47" i="24"/>
  <c r="W47" i="24"/>
  <c r="X48" i="24"/>
  <c r="W8" i="24"/>
  <c r="BB10" i="24"/>
  <c r="AA10" i="24"/>
  <c r="R70" i="24"/>
  <c r="R69" i="24"/>
  <c r="AC70" i="24"/>
  <c r="O67" i="24"/>
  <c r="X68" i="24"/>
  <c r="S68" i="24"/>
  <c r="Z68" i="24"/>
  <c r="S70" i="24"/>
  <c r="AG70" i="24"/>
  <c r="AD47" i="24"/>
  <c r="AB49" i="24"/>
  <c r="P47" i="24"/>
  <c r="O46" i="24"/>
  <c r="W49" i="24"/>
  <c r="AF47" i="24"/>
  <c r="AF46" i="24"/>
  <c r="Q46" i="24"/>
  <c r="AE47" i="24"/>
  <c r="V4" i="39"/>
  <c r="I54" i="28"/>
  <c r="I109" i="28"/>
  <c r="I22" i="28"/>
  <c r="I93" i="28"/>
  <c r="I69" i="28"/>
  <c r="I65" i="28"/>
  <c r="I97" i="28"/>
  <c r="I51" i="28"/>
  <c r="I96" i="28"/>
  <c r="I64" i="28"/>
  <c r="I52" i="28"/>
  <c r="I55" i="28"/>
  <c r="I104" i="28"/>
  <c r="I95" i="28"/>
  <c r="I108" i="28"/>
  <c r="I62" i="28"/>
  <c r="I56" i="28"/>
  <c r="I67" i="28"/>
  <c r="I101" i="28"/>
  <c r="I94" i="28"/>
  <c r="I99" i="28"/>
  <c r="I68" i="28"/>
  <c r="I100" i="28"/>
  <c r="I60" i="28"/>
  <c r="I105" i="28"/>
  <c r="I59" i="28"/>
  <c r="I107" i="28"/>
  <c r="I106" i="28"/>
  <c r="I53" i="28"/>
  <c r="I102" i="28"/>
  <c r="I58" i="28"/>
  <c r="I63" i="28"/>
  <c r="I66" i="28"/>
  <c r="I57" i="28"/>
  <c r="I111" i="28"/>
  <c r="I103" i="28"/>
  <c r="I10" i="28"/>
  <c r="I61" i="28"/>
  <c r="I110" i="28"/>
  <c r="I98" i="28"/>
  <c r="I136" i="24"/>
  <c r="C28" i="24"/>
  <c r="C29" i="24" s="1"/>
  <c r="C31" i="28"/>
  <c r="C32" i="28" s="1"/>
  <c r="AA143" i="24"/>
  <c r="AA144" i="24" s="1"/>
  <c r="T116" i="24"/>
  <c r="T117" i="24" s="1"/>
  <c r="AB116" i="24"/>
  <c r="AB117" i="24" s="1"/>
  <c r="AE143" i="24"/>
  <c r="AE144" i="24" s="1"/>
  <c r="U116" i="24"/>
  <c r="U117" i="24" s="1"/>
  <c r="W143" i="24"/>
  <c r="W144" i="24" s="1"/>
  <c r="Q116" i="24"/>
  <c r="Q117" i="24" s="1"/>
  <c r="X143" i="24"/>
  <c r="X144" i="24" s="1"/>
  <c r="AD116" i="24"/>
  <c r="AD117" i="24" s="1"/>
  <c r="Q143" i="24"/>
  <c r="Q144" i="24" s="1"/>
  <c r="AG143" i="24"/>
  <c r="AG144" i="24" s="1"/>
  <c r="W116" i="24"/>
  <c r="W117" i="24" s="1"/>
  <c r="Z143" i="24"/>
  <c r="Z144" i="24" s="1"/>
  <c r="Y116" i="24"/>
  <c r="Y117" i="24" s="1"/>
  <c r="AB143" i="24"/>
  <c r="AB144" i="24" s="1"/>
  <c r="R116" i="24"/>
  <c r="R117" i="24" s="1"/>
  <c r="U143" i="24"/>
  <c r="U144" i="24" s="1"/>
  <c r="AA116" i="24"/>
  <c r="AA117" i="24" s="1"/>
  <c r="AD143" i="24"/>
  <c r="AD144" i="24" s="1"/>
  <c r="AG116" i="24"/>
  <c r="AG117" i="24" s="1"/>
  <c r="P143" i="24"/>
  <c r="P144" i="24" s="1"/>
  <c r="AF143" i="24"/>
  <c r="AF144" i="24" s="1"/>
  <c r="V116" i="24"/>
  <c r="V117" i="24" s="1"/>
  <c r="Y143" i="24"/>
  <c r="Y144" i="24" s="1"/>
  <c r="O116" i="24"/>
  <c r="O117" i="24" s="1"/>
  <c r="AE116" i="24"/>
  <c r="AE117" i="24" s="1"/>
  <c r="R143" i="24"/>
  <c r="R144" i="24" s="1"/>
  <c r="T143" i="24"/>
  <c r="T144" i="24" s="1"/>
  <c r="Z116" i="24"/>
  <c r="Z117" i="24" s="1"/>
  <c r="AC143" i="24"/>
  <c r="AC144" i="24" s="1"/>
  <c r="S116" i="24"/>
  <c r="S117" i="24" s="1"/>
  <c r="V143" i="24"/>
  <c r="V144" i="24" s="1"/>
  <c r="M125" i="24" a="1"/>
  <c r="M125" i="24" s="1"/>
  <c r="M124" i="24" a="1"/>
  <c r="M124" i="24" s="1"/>
  <c r="M126" i="24" a="1"/>
  <c r="M126" i="24" s="1"/>
  <c r="M127" i="24" a="1"/>
  <c r="M127" i="24" s="1"/>
  <c r="M134" i="24" a="1"/>
  <c r="M134" i="24" s="1"/>
  <c r="M123" i="24" a="1"/>
  <c r="M123" i="24" s="1"/>
  <c r="M129" i="24" a="1"/>
  <c r="M129" i="24" s="1"/>
  <c r="M130" i="24" a="1"/>
  <c r="M130" i="24" s="1"/>
  <c r="M128" i="24" a="1"/>
  <c r="M128" i="24" s="1"/>
  <c r="M132" i="24" a="1"/>
  <c r="M132" i="24" s="1"/>
  <c r="M136" i="24" a="1"/>
  <c r="M136" i="24" s="1"/>
  <c r="M131" i="24" a="1"/>
  <c r="M131" i="24" s="1"/>
  <c r="M135" i="24" a="1"/>
  <c r="M135" i="24" s="1"/>
  <c r="M133" i="24" a="1"/>
  <c r="M133" i="24" s="1"/>
  <c r="I11" i="24"/>
  <c r="I9" i="43" s="1"/>
  <c r="I19" i="24"/>
  <c r="I17" i="43" s="1"/>
  <c r="I28" i="24"/>
  <c r="I26" i="43" s="1"/>
  <c r="I10" i="24"/>
  <c r="I8" i="43" s="1"/>
  <c r="I14" i="24"/>
  <c r="I12" i="43" s="1"/>
  <c r="I26" i="24"/>
  <c r="I24" i="43" s="1"/>
  <c r="I20" i="24"/>
  <c r="I18" i="43" s="1"/>
  <c r="I13" i="24"/>
  <c r="I11" i="43" s="1"/>
  <c r="I21" i="24"/>
  <c r="I19" i="43" s="1"/>
  <c r="I22" i="24"/>
  <c r="I20" i="43" s="1"/>
  <c r="I17" i="24"/>
  <c r="I15" i="43" s="1"/>
  <c r="I23" i="24"/>
  <c r="I21" i="43" s="1"/>
  <c r="I25" i="24"/>
  <c r="I23" i="43" s="1"/>
  <c r="I29" i="24"/>
  <c r="I27" i="43" s="1"/>
  <c r="I15" i="24"/>
  <c r="I13" i="43" s="1"/>
  <c r="I16" i="24"/>
  <c r="I14" i="43" s="1"/>
  <c r="I18" i="24"/>
  <c r="I16" i="43" s="1"/>
  <c r="I27" i="24"/>
  <c r="I25" i="43" s="1"/>
  <c r="I148" i="28"/>
  <c r="I50" i="28"/>
  <c r="I92" i="28"/>
  <c r="I151" i="28"/>
  <c r="I150" i="28"/>
  <c r="I149" i="28"/>
  <c r="I152" i="28"/>
  <c r="I153" i="28"/>
  <c r="AE149" i="39" l="1"/>
  <c r="AE216" i="39"/>
  <c r="AE86" i="39"/>
  <c r="AE80" i="39"/>
  <c r="AE217" i="39"/>
  <c r="AE49" i="39"/>
  <c r="AE237" i="39"/>
  <c r="BI239" i="22" s="1"/>
  <c r="AE103" i="39"/>
  <c r="BI105" i="22" s="1"/>
  <c r="AD112" i="39"/>
  <c r="AE240" i="39"/>
  <c r="AD15" i="39"/>
  <c r="AE194" i="39"/>
  <c r="AD225" i="39"/>
  <c r="AD154" i="39"/>
  <c r="AE51" i="39"/>
  <c r="AD160" i="39"/>
  <c r="AD159" i="39"/>
  <c r="AD229" i="39"/>
  <c r="AE198" i="39"/>
  <c r="AE241" i="39"/>
  <c r="AE24" i="39"/>
  <c r="AE227" i="39"/>
  <c r="AE164" i="39"/>
  <c r="BI166" i="22" s="1"/>
  <c r="AE26" i="39"/>
  <c r="BI28" i="22" s="1"/>
  <c r="AE117" i="39"/>
  <c r="AE155" i="39"/>
  <c r="BI157" i="22" s="1"/>
  <c r="AD98" i="39"/>
  <c r="AE70" i="39"/>
  <c r="AD10" i="39"/>
  <c r="AE41" i="39"/>
  <c r="AE126" i="39"/>
  <c r="BI128" i="22" s="1"/>
  <c r="AE74" i="39"/>
  <c r="AD236" i="39"/>
  <c r="AE181" i="39"/>
  <c r="BI183" i="22" s="1"/>
  <c r="AD233" i="39"/>
  <c r="AD186" i="39"/>
  <c r="AE33" i="39"/>
  <c r="BI35" i="22" s="1"/>
  <c r="AE130" i="39"/>
  <c r="BI132" i="22" s="1"/>
  <c r="AD150" i="39"/>
  <c r="AD40" i="39"/>
  <c r="AD77" i="39"/>
  <c r="AD57" i="39"/>
  <c r="AD12" i="39"/>
  <c r="AE50" i="39"/>
  <c r="AE203" i="39"/>
  <c r="BI205" i="22" s="1"/>
  <c r="AE68" i="39"/>
  <c r="BI70" i="22" s="1"/>
  <c r="AD180" i="39"/>
  <c r="AD212" i="39"/>
  <c r="AE42" i="39"/>
  <c r="BI44" i="22" s="1"/>
  <c r="AD71" i="39"/>
  <c r="AD132" i="39"/>
  <c r="AD143" i="39"/>
  <c r="AD232" i="39"/>
  <c r="AE161" i="39"/>
  <c r="AD89" i="39"/>
  <c r="AE185" i="39"/>
  <c r="BI187" i="22" s="1"/>
  <c r="AD142" i="39"/>
  <c r="AD238" i="39"/>
  <c r="AE97" i="39"/>
  <c r="BI99" i="22" s="1"/>
  <c r="AD163" i="39"/>
  <c r="AE208" i="39"/>
  <c r="BI210" i="22" s="1"/>
  <c r="AE157" i="39"/>
  <c r="AE7" i="39"/>
  <c r="AD221" i="39"/>
  <c r="AD167" i="39"/>
  <c r="BL251" i="22"/>
  <c r="AD223" i="39"/>
  <c r="AE184" i="39"/>
  <c r="AD59" i="39"/>
  <c r="AD250" i="39"/>
  <c r="AD243" i="39"/>
  <c r="AD102" i="39"/>
  <c r="AD93" i="39"/>
  <c r="AE172" i="39"/>
  <c r="BI174" i="22" s="1"/>
  <c r="AE28" i="39"/>
  <c r="BI30" i="22" s="1"/>
  <c r="AD114" i="39"/>
  <c r="AD148" i="39"/>
  <c r="AE54" i="39"/>
  <c r="AD207" i="39"/>
  <c r="AE207" i="39"/>
  <c r="AD140" i="39"/>
  <c r="AE140" i="39"/>
  <c r="AE124" i="39"/>
  <c r="BI126" i="22" s="1"/>
  <c r="AD124" i="39"/>
  <c r="AD118" i="39"/>
  <c r="AE118" i="39"/>
  <c r="BI120" i="22" s="1"/>
  <c r="AD19" i="39"/>
  <c r="AE19" i="39"/>
  <c r="AD43" i="39"/>
  <c r="AE43" i="39"/>
  <c r="BI45" i="22" s="1"/>
  <c r="AD73" i="39"/>
  <c r="AD25" i="39"/>
  <c r="AE191" i="39"/>
  <c r="AD191" i="39"/>
  <c r="AD152" i="39"/>
  <c r="AE152" i="39"/>
  <c r="AE60" i="39"/>
  <c r="BI62" i="22" s="1"/>
  <c r="AD60" i="39"/>
  <c r="AD94" i="39"/>
  <c r="AE94" i="39"/>
  <c r="BI96" i="22" s="1"/>
  <c r="AD32" i="39"/>
  <c r="AE32" i="39"/>
  <c r="AD196" i="39"/>
  <c r="AE196" i="39"/>
  <c r="BI198" i="22" s="1"/>
  <c r="AD14" i="39"/>
  <c r="AE14" i="39"/>
  <c r="AE115" i="39"/>
  <c r="BI117" i="22" s="1"/>
  <c r="AD115" i="39"/>
  <c r="AE222" i="39"/>
  <c r="BI224" i="22" s="1"/>
  <c r="AD222" i="39"/>
  <c r="AD145" i="39"/>
  <c r="AE145" i="39"/>
  <c r="AE136" i="39"/>
  <c r="AD136" i="39"/>
  <c r="AD209" i="39"/>
  <c r="AE209" i="39"/>
  <c r="AD31" i="39"/>
  <c r="AE31" i="39"/>
  <c r="BI33" i="22" s="1"/>
  <c r="AE35" i="39"/>
  <c r="BI37" i="22" s="1"/>
  <c r="AD35" i="39"/>
  <c r="AD239" i="39"/>
  <c r="AE239" i="39"/>
  <c r="BI241" i="22" s="1"/>
  <c r="AE39" i="39"/>
  <c r="AD39" i="39"/>
  <c r="AD197" i="39"/>
  <c r="AE197" i="39"/>
  <c r="AE9" i="39"/>
  <c r="AD9" i="39"/>
  <c r="AE187" i="39"/>
  <c r="AD187" i="39"/>
  <c r="AD121" i="39"/>
  <c r="AE121" i="39"/>
  <c r="BI123" i="22" s="1"/>
  <c r="AE179" i="39"/>
  <c r="AD179" i="39"/>
  <c r="AD127" i="39"/>
  <c r="AE127" i="39"/>
  <c r="AE173" i="39"/>
  <c r="BI175" i="22" s="1"/>
  <c r="AD173" i="39"/>
  <c r="AE79" i="39"/>
  <c r="AD79" i="39"/>
  <c r="AD17" i="39"/>
  <c r="AE17" i="39"/>
  <c r="AE90" i="39"/>
  <c r="AD248" i="39"/>
  <c r="AE248" i="39"/>
  <c r="AD61" i="39"/>
  <c r="AE61" i="39"/>
  <c r="AD138" i="39"/>
  <c r="AE138" i="39"/>
  <c r="BI140" i="22" s="1"/>
  <c r="AD228" i="39"/>
  <c r="AE228" i="39"/>
  <c r="AE215" i="39"/>
  <c r="AD215" i="39"/>
  <c r="AE116" i="39"/>
  <c r="AD116" i="39"/>
  <c r="AE34" i="39"/>
  <c r="AD34" i="39"/>
  <c r="AE211" i="39"/>
  <c r="AD211" i="39"/>
  <c r="AD139" i="39"/>
  <c r="AE139" i="39"/>
  <c r="BI141" i="22" s="1"/>
  <c r="AD96" i="39"/>
  <c r="AE96" i="39"/>
  <c r="AE214" i="39"/>
  <c r="AD214" i="39"/>
  <c r="AE202" i="39"/>
  <c r="BI204" i="22" s="1"/>
  <c r="AD202" i="39"/>
  <c r="AD11" i="39"/>
  <c r="AE11" i="39"/>
  <c r="BI13" i="22" s="1"/>
  <c r="AE144" i="39"/>
  <c r="BI146" i="22" s="1"/>
  <c r="AD144" i="39"/>
  <c r="AD45" i="39"/>
  <c r="AE45" i="39"/>
  <c r="AD178" i="39"/>
  <c r="AE178" i="39"/>
  <c r="BI180" i="22" s="1"/>
  <c r="AE58" i="39"/>
  <c r="AD58" i="39"/>
  <c r="AE226" i="39"/>
  <c r="AD226" i="39"/>
  <c r="AE201" i="39"/>
  <c r="BI203" i="22" s="1"/>
  <c r="AD201" i="39"/>
  <c r="AE156" i="39"/>
  <c r="BI158" i="22" s="1"/>
  <c r="AD156" i="39"/>
  <c r="AD99" i="39"/>
  <c r="AE99" i="39"/>
  <c r="BI101" i="22" s="1"/>
  <c r="AE133" i="39"/>
  <c r="AD133" i="39"/>
  <c r="AD177" i="39"/>
  <c r="AE204" i="39"/>
  <c r="BI206" i="22" s="1"/>
  <c r="AD204" i="39"/>
  <c r="AD108" i="39"/>
  <c r="AE108" i="39"/>
  <c r="AE189" i="39"/>
  <c r="BI191" i="22" s="1"/>
  <c r="AD189" i="39"/>
  <c r="AD23" i="39"/>
  <c r="AE23" i="39"/>
  <c r="AD69" i="39"/>
  <c r="AE69" i="39"/>
  <c r="AE107" i="39"/>
  <c r="BI109" i="22" s="1"/>
  <c r="AD107" i="39"/>
  <c r="AE67" i="39"/>
  <c r="AD67" i="39"/>
  <c r="AE111" i="39"/>
  <c r="BI113" i="22" s="1"/>
  <c r="AD111" i="39"/>
  <c r="AE18" i="39"/>
  <c r="BI20" i="22" s="1"/>
  <c r="AD18" i="39"/>
  <c r="AE166" i="39"/>
  <c r="AD166" i="39"/>
  <c r="AD91" i="39"/>
  <c r="AE91" i="39"/>
  <c r="BI93" i="22" s="1"/>
  <c r="AE123" i="39"/>
  <c r="AD123" i="39"/>
  <c r="AD66" i="39"/>
  <c r="AE66" i="39"/>
  <c r="BI68" i="22" s="1"/>
  <c r="AD137" i="39"/>
  <c r="AE137" i="39"/>
  <c r="BI139" i="22" s="1"/>
  <c r="AE113" i="39"/>
  <c r="BI115" i="22" s="1"/>
  <c r="AD113" i="39"/>
  <c r="AD44" i="39"/>
  <c r="AE44" i="39"/>
  <c r="BI46" i="22" s="1"/>
  <c r="AD174" i="39"/>
  <c r="AE174" i="39"/>
  <c r="AE65" i="39"/>
  <c r="AD65" i="39"/>
  <c r="AD199" i="39"/>
  <c r="AE199" i="39"/>
  <c r="AE48" i="39"/>
  <c r="BI50" i="22" s="1"/>
  <c r="AD48" i="39"/>
  <c r="AE147" i="39"/>
  <c r="BI149" i="22" s="1"/>
  <c r="AD147" i="39"/>
  <c r="AE205" i="39"/>
  <c r="BI207" i="22" s="1"/>
  <c r="AD205" i="39"/>
  <c r="AD88" i="39"/>
  <c r="AE88" i="39"/>
  <c r="AE153" i="39"/>
  <c r="AD153" i="39"/>
  <c r="AE249" i="39"/>
  <c r="AD249" i="39"/>
  <c r="AE125" i="39"/>
  <c r="AD125" i="39"/>
  <c r="AE195" i="39"/>
  <c r="AD195" i="39"/>
  <c r="AE109" i="39"/>
  <c r="AD109" i="39"/>
  <c r="AD183" i="39"/>
  <c r="AE183" i="39"/>
  <c r="AE218" i="39"/>
  <c r="AD218" i="39"/>
  <c r="AE188" i="39"/>
  <c r="BI190" i="22" s="1"/>
  <c r="AE13" i="39"/>
  <c r="AD13" i="39"/>
  <c r="AE81" i="39"/>
  <c r="AD81" i="39"/>
  <c r="AE76" i="39"/>
  <c r="AD76" i="39"/>
  <c r="AE213" i="39"/>
  <c r="BI215" i="22" s="1"/>
  <c r="AD213" i="39"/>
  <c r="AE131" i="39"/>
  <c r="BI133" i="22" s="1"/>
  <c r="AD131" i="39"/>
  <c r="AD193" i="39"/>
  <c r="AE193" i="39"/>
  <c r="BI195" i="22" s="1"/>
  <c r="AD56" i="39"/>
  <c r="AE56" i="39"/>
  <c r="BI58" i="22" s="1"/>
  <c r="AE122" i="39"/>
  <c r="BI124" i="22" s="1"/>
  <c r="AD122" i="39"/>
  <c r="AE95" i="39"/>
  <c r="AD95" i="39"/>
  <c r="AD146" i="39"/>
  <c r="AE146" i="39"/>
  <c r="BI148" i="22" s="1"/>
  <c r="AD72" i="39"/>
  <c r="AE72" i="39"/>
  <c r="BI74" i="22" s="1"/>
  <c r="AD141" i="39"/>
  <c r="AE141" i="39"/>
  <c r="AD84" i="39"/>
  <c r="AE84" i="39"/>
  <c r="AE100" i="39"/>
  <c r="BI102" i="22" s="1"/>
  <c r="AD100" i="39"/>
  <c r="AE206" i="39"/>
  <c r="AD206" i="39"/>
  <c r="AE151" i="39"/>
  <c r="AD151" i="39"/>
  <c r="AD190" i="39"/>
  <c r="AE190" i="39"/>
  <c r="AD224" i="39"/>
  <c r="AE224" i="39"/>
  <c r="BI226" i="22" s="1"/>
  <c r="AE29" i="39"/>
  <c r="AD29" i="39"/>
  <c r="AD30" i="39"/>
  <c r="AE30" i="39"/>
  <c r="BI32" i="22" s="1"/>
  <c r="AD165" i="39"/>
  <c r="AE165" i="39"/>
  <c r="BI167" i="22" s="1"/>
  <c r="AE38" i="39"/>
  <c r="AD38" i="39"/>
  <c r="AE85" i="39"/>
  <c r="BI87" i="22" s="1"/>
  <c r="AD85" i="39"/>
  <c r="AE176" i="39"/>
  <c r="AD176" i="39"/>
  <c r="AD53" i="39"/>
  <c r="AE53" i="39"/>
  <c r="BG175" i="22"/>
  <c r="AE234" i="39"/>
  <c r="BI236" i="22" s="1"/>
  <c r="AD234" i="39"/>
  <c r="AD75" i="39"/>
  <c r="AE75" i="39"/>
  <c r="AE119" i="39"/>
  <c r="BI121" i="22" s="1"/>
  <c r="AD119" i="39"/>
  <c r="AE120" i="39"/>
  <c r="BI122" i="22" s="1"/>
  <c r="AD120" i="39"/>
  <c r="AD182" i="39"/>
  <c r="AE182" i="39"/>
  <c r="BI184" i="22" s="1"/>
  <c r="AE230" i="39"/>
  <c r="BI232" i="22" s="1"/>
  <c r="AD230" i="39"/>
  <c r="AE64" i="39"/>
  <c r="BI66" i="22" s="1"/>
  <c r="AD64" i="39"/>
  <c r="AE162" i="39"/>
  <c r="BI164" i="22" s="1"/>
  <c r="AD162" i="39"/>
  <c r="AD200" i="39"/>
  <c r="AE200" i="39"/>
  <c r="BI202" i="22" s="1"/>
  <c r="AE235" i="39"/>
  <c r="AD235" i="39"/>
  <c r="AD22" i="39"/>
  <c r="AE22" i="39"/>
  <c r="AD106" i="39"/>
  <c r="AE106" i="39"/>
  <c r="AD83" i="39"/>
  <c r="AE83" i="39"/>
  <c r="BI85" i="22" s="1"/>
  <c r="AD192" i="39"/>
  <c r="AE192" i="39"/>
  <c r="AD168" i="39"/>
  <c r="AE168" i="39"/>
  <c r="BI170" i="22" s="1"/>
  <c r="AE231" i="39"/>
  <c r="AD231" i="39"/>
  <c r="AD134" i="39"/>
  <c r="AE134" i="39"/>
  <c r="AE82" i="39"/>
  <c r="BI84" i="22" s="1"/>
  <c r="AD82" i="39"/>
  <c r="AD47" i="39"/>
  <c r="AE47" i="39"/>
  <c r="BI49" i="22" s="1"/>
  <c r="AD20" i="39"/>
  <c r="AE20" i="39"/>
  <c r="BI22" i="22" s="1"/>
  <c r="AD158" i="39"/>
  <c r="AE158" i="39"/>
  <c r="AD175" i="39"/>
  <c r="AE175" i="39"/>
  <c r="AD242" i="39"/>
  <c r="AE242" i="39"/>
  <c r="AD171" i="39"/>
  <c r="AE171" i="39"/>
  <c r="BI173" i="22" s="1"/>
  <c r="AE246" i="39"/>
  <c r="AD246" i="39"/>
  <c r="AD129" i="39"/>
  <c r="AE21" i="39"/>
  <c r="AE105" i="39"/>
  <c r="AD37" i="39"/>
  <c r="AE37" i="39"/>
  <c r="BI39" i="22" s="1"/>
  <c r="AE110" i="39"/>
  <c r="AD110" i="39"/>
  <c r="AD244" i="39"/>
  <c r="AE244" i="39"/>
  <c r="BI246" i="22" s="1"/>
  <c r="AD36" i="39"/>
  <c r="AE36" i="39"/>
  <c r="AD63" i="39"/>
  <c r="AE63" i="39"/>
  <c r="BI65" i="22" s="1"/>
  <c r="AE78" i="39"/>
  <c r="AD78" i="39"/>
  <c r="AD101" i="39"/>
  <c r="AE101" i="39"/>
  <c r="AE220" i="39"/>
  <c r="AD220" i="39"/>
  <c r="AE8" i="39"/>
  <c r="AD8" i="39"/>
  <c r="AE16" i="39"/>
  <c r="AD16" i="39"/>
  <c r="AD27" i="39"/>
  <c r="AE27" i="39"/>
  <c r="AE170" i="39"/>
  <c r="BI172" i="22" s="1"/>
  <c r="AD170" i="39"/>
  <c r="AD245" i="39"/>
  <c r="AE245" i="39"/>
  <c r="AE135" i="39"/>
  <c r="BI137" i="22" s="1"/>
  <c r="AD135" i="39"/>
  <c r="AD55" i="39"/>
  <c r="AE55" i="39"/>
  <c r="AE52" i="39"/>
  <c r="AD52" i="39"/>
  <c r="AE104" i="39"/>
  <c r="AD104" i="39"/>
  <c r="AE92" i="39"/>
  <c r="AD92" i="39"/>
  <c r="AI249" i="39"/>
  <c r="BN251" i="22" s="1"/>
  <c r="AL159" i="39"/>
  <c r="BR161" i="22" s="1"/>
  <c r="AM159" i="39"/>
  <c r="BS161" i="22" s="1"/>
  <c r="BQ161" i="22"/>
  <c r="AM101" i="39"/>
  <c r="BS103" i="22" s="1"/>
  <c r="AL101" i="39"/>
  <c r="BR103" i="22" s="1"/>
  <c r="BQ103" i="22"/>
  <c r="AL83" i="39"/>
  <c r="BR85" i="22" s="1"/>
  <c r="AM83" i="39"/>
  <c r="BS85" i="22" s="1"/>
  <c r="BQ85" i="22"/>
  <c r="AM188" i="39"/>
  <c r="BS190" i="22" s="1"/>
  <c r="AL188" i="39"/>
  <c r="BR190" i="22" s="1"/>
  <c r="BQ190" i="22"/>
  <c r="AM158" i="39"/>
  <c r="BS160" i="22" s="1"/>
  <c r="AL158" i="39"/>
  <c r="BR160" i="22" s="1"/>
  <c r="BQ160" i="22"/>
  <c r="AL224" i="39"/>
  <c r="BR226" i="22" s="1"/>
  <c r="AM224" i="39"/>
  <c r="BS226" i="22" s="1"/>
  <c r="BQ226" i="22"/>
  <c r="AM69" i="39"/>
  <c r="BS71" i="22" s="1"/>
  <c r="AL69" i="39"/>
  <c r="BR71" i="22" s="1"/>
  <c r="BQ71" i="22"/>
  <c r="AL165" i="39"/>
  <c r="BR167" i="22" s="1"/>
  <c r="AM165" i="39"/>
  <c r="BS167" i="22" s="1"/>
  <c r="BQ167" i="22"/>
  <c r="AM197" i="39"/>
  <c r="BS199" i="22" s="1"/>
  <c r="AL197" i="39"/>
  <c r="BR199" i="22" s="1"/>
  <c r="BQ199" i="22"/>
  <c r="AM49" i="39"/>
  <c r="BS51" i="22" s="1"/>
  <c r="AL49" i="39"/>
  <c r="BR51" i="22" s="1"/>
  <c r="BQ51" i="22"/>
  <c r="AL106" i="39"/>
  <c r="BR108" i="22" s="1"/>
  <c r="AM106" i="39"/>
  <c r="BS108" i="22" s="1"/>
  <c r="BQ108" i="22"/>
  <c r="AL152" i="39"/>
  <c r="BR154" i="22" s="1"/>
  <c r="AM152" i="39"/>
  <c r="BS154" i="22" s="1"/>
  <c r="BQ154" i="22"/>
  <c r="AM112" i="39"/>
  <c r="BS114" i="22" s="1"/>
  <c r="AL112" i="39"/>
  <c r="BR114" i="22" s="1"/>
  <c r="BQ114" i="22"/>
  <c r="AL20" i="39"/>
  <c r="BR22" i="22" s="1"/>
  <c r="AM20" i="39"/>
  <c r="BS22" i="22" s="1"/>
  <c r="BQ22" i="22"/>
  <c r="AL81" i="39"/>
  <c r="BR83" i="22" s="1"/>
  <c r="AM81" i="39"/>
  <c r="BS83" i="22" s="1"/>
  <c r="BQ83" i="22"/>
  <c r="AM198" i="39"/>
  <c r="BS200" i="22" s="1"/>
  <c r="AL198" i="39"/>
  <c r="BR200" i="22" s="1"/>
  <c r="BQ200" i="22"/>
  <c r="AL202" i="39"/>
  <c r="BR204" i="22" s="1"/>
  <c r="AM202" i="39"/>
  <c r="BS204" i="22" s="1"/>
  <c r="BQ204" i="22"/>
  <c r="AM51" i="39"/>
  <c r="BS53" i="22" s="1"/>
  <c r="AL51" i="39"/>
  <c r="BR53" i="22" s="1"/>
  <c r="BQ53" i="22"/>
  <c r="AM244" i="39"/>
  <c r="BS246" i="22" s="1"/>
  <c r="AL244" i="39"/>
  <c r="BR246" i="22" s="1"/>
  <c r="BQ246" i="22"/>
  <c r="AM243" i="39"/>
  <c r="BS245" i="22" s="1"/>
  <c r="AL243" i="39"/>
  <c r="BR245" i="22" s="1"/>
  <c r="BQ245" i="22"/>
  <c r="AL8" i="39"/>
  <c r="BR10" i="22" s="1"/>
  <c r="AM8" i="39"/>
  <c r="BS10" i="22" s="1"/>
  <c r="BQ10" i="22"/>
  <c r="AM138" i="39"/>
  <c r="BS140" i="22" s="1"/>
  <c r="AL138" i="39"/>
  <c r="BR140" i="22" s="1"/>
  <c r="BQ140" i="22"/>
  <c r="AL203" i="39"/>
  <c r="BR205" i="22" s="1"/>
  <c r="AM203" i="39"/>
  <c r="BS205" i="22" s="1"/>
  <c r="BQ205" i="22"/>
  <c r="AL79" i="39"/>
  <c r="BR81" i="22" s="1"/>
  <c r="AM79" i="39"/>
  <c r="BS81" i="22" s="1"/>
  <c r="BQ81" i="22"/>
  <c r="AM76" i="39"/>
  <c r="BS78" i="22" s="1"/>
  <c r="AL76" i="39"/>
  <c r="BR78" i="22" s="1"/>
  <c r="BQ78" i="22"/>
  <c r="AL172" i="39"/>
  <c r="BR174" i="22" s="1"/>
  <c r="AM172" i="39"/>
  <c r="BS174" i="22" s="1"/>
  <c r="BQ174" i="22"/>
  <c r="AM161" i="39"/>
  <c r="BS163" i="22" s="1"/>
  <c r="AL161" i="39"/>
  <c r="BR163" i="22" s="1"/>
  <c r="BQ163" i="22"/>
  <c r="AM121" i="39"/>
  <c r="BS123" i="22" s="1"/>
  <c r="AL121" i="39"/>
  <c r="BR123" i="22" s="1"/>
  <c r="BQ123" i="22"/>
  <c r="AL9" i="39"/>
  <c r="BR11" i="22" s="1"/>
  <c r="AM9" i="39"/>
  <c r="BS11" i="22" s="1"/>
  <c r="BQ11" i="22"/>
  <c r="AM208" i="39"/>
  <c r="BS210" i="22" s="1"/>
  <c r="AL208" i="39"/>
  <c r="BR210" i="22" s="1"/>
  <c r="BQ210" i="22"/>
  <c r="AM6" i="39"/>
  <c r="BS8" i="22" s="1"/>
  <c r="AL6" i="39"/>
  <c r="BR8" i="22" s="1"/>
  <c r="BQ8" i="22"/>
  <c r="AM42" i="39"/>
  <c r="BS44" i="22" s="1"/>
  <c r="AL42" i="39"/>
  <c r="BR44" i="22" s="1"/>
  <c r="BQ44" i="22"/>
  <c r="AM108" i="39"/>
  <c r="BS110" i="22" s="1"/>
  <c r="AL108" i="39"/>
  <c r="BR110" i="22" s="1"/>
  <c r="BQ110" i="22"/>
  <c r="AM109" i="39"/>
  <c r="BS111" i="22" s="1"/>
  <c r="AL109" i="39"/>
  <c r="BR111" i="22" s="1"/>
  <c r="BQ111" i="22"/>
  <c r="AM186" i="39"/>
  <c r="BS188" i="22" s="1"/>
  <c r="AL186" i="39"/>
  <c r="BR188" i="22" s="1"/>
  <c r="BQ188" i="22"/>
  <c r="AL19" i="39"/>
  <c r="BR21" i="22" s="1"/>
  <c r="AM19" i="39"/>
  <c r="BS21" i="22" s="1"/>
  <c r="BQ21" i="22"/>
  <c r="AL30" i="39"/>
  <c r="BR32" i="22" s="1"/>
  <c r="AM30" i="39"/>
  <c r="BS32" i="22" s="1"/>
  <c r="BQ32" i="22"/>
  <c r="AM213" i="39"/>
  <c r="BS215" i="22" s="1"/>
  <c r="AL213" i="39"/>
  <c r="BR215" i="22" s="1"/>
  <c r="BQ215" i="22"/>
  <c r="AM231" i="39"/>
  <c r="BS233" i="22" s="1"/>
  <c r="AL231" i="39"/>
  <c r="BR233" i="22" s="1"/>
  <c r="BQ233" i="22"/>
  <c r="AM28" i="39"/>
  <c r="BS30" i="22" s="1"/>
  <c r="AL28" i="39"/>
  <c r="BR30" i="22" s="1"/>
  <c r="BQ30" i="22"/>
  <c r="AM107" i="39"/>
  <c r="BS109" i="22" s="1"/>
  <c r="AL107" i="39"/>
  <c r="BR109" i="22" s="1"/>
  <c r="BQ109" i="22"/>
  <c r="AL156" i="39"/>
  <c r="BR158" i="22" s="1"/>
  <c r="AM156" i="39"/>
  <c r="BS158" i="22" s="1"/>
  <c r="BQ158" i="22"/>
  <c r="AL151" i="39"/>
  <c r="BR153" i="22" s="1"/>
  <c r="AM151" i="39"/>
  <c r="BS153" i="22" s="1"/>
  <c r="BQ153" i="22"/>
  <c r="AM32" i="39"/>
  <c r="BS34" i="22" s="1"/>
  <c r="AL32" i="39"/>
  <c r="BR34" i="22" s="1"/>
  <c r="BQ34" i="22"/>
  <c r="AM239" i="39"/>
  <c r="BS241" i="22" s="1"/>
  <c r="AL239" i="39"/>
  <c r="BR241" i="22" s="1"/>
  <c r="BQ241" i="22"/>
  <c r="AM204" i="39"/>
  <c r="BS206" i="22" s="1"/>
  <c r="AL204" i="39"/>
  <c r="BR206" i="22" s="1"/>
  <c r="BQ206" i="22"/>
  <c r="AM37" i="39"/>
  <c r="BS39" i="22" s="1"/>
  <c r="AL37" i="39"/>
  <c r="BR39" i="22" s="1"/>
  <c r="BQ39" i="22"/>
  <c r="AL97" i="39"/>
  <c r="BR99" i="22" s="1"/>
  <c r="AM97" i="39"/>
  <c r="BS99" i="22" s="1"/>
  <c r="BQ99" i="22"/>
  <c r="AL132" i="39"/>
  <c r="BR134" i="22" s="1"/>
  <c r="AM132" i="39"/>
  <c r="BS134" i="22" s="1"/>
  <c r="BQ134" i="22"/>
  <c r="AM228" i="39"/>
  <c r="BS230" i="22" s="1"/>
  <c r="AL228" i="39"/>
  <c r="BR230" i="22" s="1"/>
  <c r="BQ230" i="22"/>
  <c r="AM116" i="39"/>
  <c r="BS118" i="22" s="1"/>
  <c r="AL116" i="39"/>
  <c r="BR118" i="22" s="1"/>
  <c r="BQ118" i="22"/>
  <c r="AL218" i="39"/>
  <c r="BR220" i="22" s="1"/>
  <c r="AM218" i="39"/>
  <c r="BS220" i="22" s="1"/>
  <c r="BQ220" i="22"/>
  <c r="AM238" i="39"/>
  <c r="BS240" i="22" s="1"/>
  <c r="AL238" i="39"/>
  <c r="BR240" i="22" s="1"/>
  <c r="BQ240" i="22"/>
  <c r="AM137" i="39"/>
  <c r="BS139" i="22" s="1"/>
  <c r="AL137" i="39"/>
  <c r="BR139" i="22" s="1"/>
  <c r="BQ139" i="22"/>
  <c r="AM105" i="39"/>
  <c r="BS107" i="22" s="1"/>
  <c r="AL105" i="39"/>
  <c r="BR107" i="22" s="1"/>
  <c r="BQ107" i="22"/>
  <c r="AL235" i="39"/>
  <c r="BR237" i="22" s="1"/>
  <c r="AM235" i="39"/>
  <c r="BS237" i="22" s="1"/>
  <c r="BQ237" i="22"/>
  <c r="AM155" i="39"/>
  <c r="BS157" i="22" s="1"/>
  <c r="AL155" i="39"/>
  <c r="BR157" i="22" s="1"/>
  <c r="BQ157" i="22"/>
  <c r="AL126" i="39"/>
  <c r="BR128" i="22" s="1"/>
  <c r="AM126" i="39"/>
  <c r="BS128" i="22" s="1"/>
  <c r="BQ128" i="22"/>
  <c r="AL60" i="39"/>
  <c r="BR62" i="22" s="1"/>
  <c r="AM60" i="39"/>
  <c r="BS62" i="22" s="1"/>
  <c r="BQ62" i="22"/>
  <c r="AL91" i="39"/>
  <c r="BR93" i="22" s="1"/>
  <c r="AM91" i="39"/>
  <c r="BS93" i="22" s="1"/>
  <c r="BQ93" i="22"/>
  <c r="AM178" i="39"/>
  <c r="BS180" i="22" s="1"/>
  <c r="AL178" i="39"/>
  <c r="BR180" i="22" s="1"/>
  <c r="BQ180" i="22"/>
  <c r="AM85" i="39"/>
  <c r="BS87" i="22" s="1"/>
  <c r="AL85" i="39"/>
  <c r="BR87" i="22" s="1"/>
  <c r="BQ87" i="22"/>
  <c r="AM26" i="39"/>
  <c r="BS28" i="22" s="1"/>
  <c r="AL26" i="39"/>
  <c r="BR28" i="22" s="1"/>
  <c r="BQ28" i="22"/>
  <c r="AM154" i="39"/>
  <c r="BS156" i="22" s="1"/>
  <c r="AL154" i="39"/>
  <c r="BR156" i="22" s="1"/>
  <c r="BQ156" i="22"/>
  <c r="AL174" i="39"/>
  <c r="BR176" i="22" s="1"/>
  <c r="AM174" i="39"/>
  <c r="BS176" i="22" s="1"/>
  <c r="BQ176" i="22"/>
  <c r="AM127" i="39"/>
  <c r="BS129" i="22" s="1"/>
  <c r="AL127" i="39"/>
  <c r="BR129" i="22" s="1"/>
  <c r="BQ129" i="22"/>
  <c r="AM113" i="39"/>
  <c r="BS115" i="22" s="1"/>
  <c r="AL113" i="39"/>
  <c r="BR115" i="22" s="1"/>
  <c r="BQ115" i="22"/>
  <c r="AL232" i="39"/>
  <c r="BR234" i="22" s="1"/>
  <c r="AM232" i="39"/>
  <c r="BS234" i="22" s="1"/>
  <c r="BQ234" i="22"/>
  <c r="AL15" i="39"/>
  <c r="BR17" i="22" s="1"/>
  <c r="AM15" i="39"/>
  <c r="BS17" i="22" s="1"/>
  <c r="BQ17" i="22"/>
  <c r="AL48" i="39"/>
  <c r="BR50" i="22" s="1"/>
  <c r="AM48" i="39"/>
  <c r="BS50" i="22" s="1"/>
  <c r="BQ50" i="22"/>
  <c r="AL136" i="39"/>
  <c r="BR138" i="22" s="1"/>
  <c r="AM136" i="39"/>
  <c r="BS138" i="22" s="1"/>
  <c r="BQ138" i="22"/>
  <c r="AL246" i="39"/>
  <c r="BR248" i="22" s="1"/>
  <c r="AM246" i="39"/>
  <c r="BS248" i="22" s="1"/>
  <c r="BQ248" i="22"/>
  <c r="AL84" i="39"/>
  <c r="BR86" i="22" s="1"/>
  <c r="AM84" i="39"/>
  <c r="BS86" i="22" s="1"/>
  <c r="BQ86" i="22"/>
  <c r="AM74" i="39"/>
  <c r="BS76" i="22" s="1"/>
  <c r="AL74" i="39"/>
  <c r="BR76" i="22" s="1"/>
  <c r="BQ76" i="22"/>
  <c r="AL143" i="39"/>
  <c r="BR145" i="22" s="1"/>
  <c r="AM143" i="39"/>
  <c r="BS145" i="22" s="1"/>
  <c r="BQ145" i="22"/>
  <c r="AM196" i="39"/>
  <c r="BS198" i="22" s="1"/>
  <c r="AL196" i="39"/>
  <c r="BR198" i="22" s="1"/>
  <c r="BQ198" i="22"/>
  <c r="AL66" i="39"/>
  <c r="BR68" i="22" s="1"/>
  <c r="AM66" i="39"/>
  <c r="BS68" i="22" s="1"/>
  <c r="BQ68" i="22"/>
  <c r="AM110" i="39"/>
  <c r="BS112" i="22" s="1"/>
  <c r="AL110" i="39"/>
  <c r="BR112" i="22" s="1"/>
  <c r="BQ112" i="22"/>
  <c r="AL205" i="39"/>
  <c r="BR207" i="22" s="1"/>
  <c r="AM205" i="39"/>
  <c r="BS207" i="22" s="1"/>
  <c r="BQ207" i="22"/>
  <c r="AL40" i="39"/>
  <c r="BR42" i="22" s="1"/>
  <c r="AM40" i="39"/>
  <c r="BS42" i="22" s="1"/>
  <c r="BQ42" i="22"/>
  <c r="AM94" i="39"/>
  <c r="BS96" i="22" s="1"/>
  <c r="AL94" i="39"/>
  <c r="BR96" i="22" s="1"/>
  <c r="BQ96" i="22"/>
  <c r="AM147" i="39"/>
  <c r="BS149" i="22" s="1"/>
  <c r="AL147" i="39"/>
  <c r="BR149" i="22" s="1"/>
  <c r="BQ149" i="22"/>
  <c r="AL242" i="39"/>
  <c r="BR244" i="22" s="1"/>
  <c r="AM242" i="39"/>
  <c r="BS244" i="22" s="1"/>
  <c r="BQ244" i="22"/>
  <c r="AL17" i="39"/>
  <c r="BR19" i="22" s="1"/>
  <c r="AM17" i="39"/>
  <c r="BS19" i="22" s="1"/>
  <c r="BQ19" i="22"/>
  <c r="AM65" i="39"/>
  <c r="BS67" i="22" s="1"/>
  <c r="AL65" i="39"/>
  <c r="BR67" i="22" s="1"/>
  <c r="BQ67" i="22"/>
  <c r="AM237" i="39"/>
  <c r="BS239" i="22" s="1"/>
  <c r="AL237" i="39"/>
  <c r="BR239" i="22" s="1"/>
  <c r="BQ239" i="22"/>
  <c r="AM229" i="39"/>
  <c r="BS231" i="22" s="1"/>
  <c r="AL229" i="39"/>
  <c r="BR231" i="22" s="1"/>
  <c r="BQ231" i="22"/>
  <c r="AL36" i="39"/>
  <c r="BR38" i="22" s="1"/>
  <c r="AM36" i="39"/>
  <c r="BS38" i="22" s="1"/>
  <c r="BQ38" i="22"/>
  <c r="AL54" i="39"/>
  <c r="BR56" i="22" s="1"/>
  <c r="AM54" i="39"/>
  <c r="BS56" i="22" s="1"/>
  <c r="BQ56" i="22"/>
  <c r="AM192" i="39"/>
  <c r="BS194" i="22" s="1"/>
  <c r="AL192" i="39"/>
  <c r="BR194" i="22" s="1"/>
  <c r="BQ194" i="22"/>
  <c r="AL183" i="39"/>
  <c r="BR185" i="22" s="1"/>
  <c r="AM183" i="39"/>
  <c r="BS185" i="22" s="1"/>
  <c r="BQ185" i="22"/>
  <c r="AM200" i="39"/>
  <c r="BS202" i="22" s="1"/>
  <c r="AL200" i="39"/>
  <c r="BR202" i="22" s="1"/>
  <c r="BQ202" i="22"/>
  <c r="AM129" i="39"/>
  <c r="BS131" i="22" s="1"/>
  <c r="AL129" i="39"/>
  <c r="BR131" i="22" s="1"/>
  <c r="BQ131" i="22"/>
  <c r="AM61" i="39"/>
  <c r="BS63" i="22" s="1"/>
  <c r="AL61" i="39"/>
  <c r="BR63" i="22" s="1"/>
  <c r="BQ63" i="22"/>
  <c r="AM177" i="39"/>
  <c r="BS179" i="22" s="1"/>
  <c r="AL177" i="39"/>
  <c r="BR179" i="22" s="1"/>
  <c r="BQ179" i="22"/>
  <c r="AM29" i="39"/>
  <c r="BS31" i="22" s="1"/>
  <c r="AL29" i="39"/>
  <c r="BR31" i="22" s="1"/>
  <c r="BQ31" i="22"/>
  <c r="AM118" i="39"/>
  <c r="BS120" i="22" s="1"/>
  <c r="AL118" i="39"/>
  <c r="BR120" i="22" s="1"/>
  <c r="BQ120" i="22"/>
  <c r="AM245" i="39"/>
  <c r="BS247" i="22" s="1"/>
  <c r="AL245" i="39"/>
  <c r="BR247" i="22" s="1"/>
  <c r="BQ247" i="22"/>
  <c r="AM206" i="39"/>
  <c r="BS208" i="22" s="1"/>
  <c r="AL206" i="39"/>
  <c r="BR208" i="22" s="1"/>
  <c r="BQ208" i="22"/>
  <c r="AL12" i="39"/>
  <c r="BR14" i="22" s="1"/>
  <c r="AM12" i="39"/>
  <c r="BS14" i="22" s="1"/>
  <c r="BQ14" i="22"/>
  <c r="AL194" i="39"/>
  <c r="BR196" i="22" s="1"/>
  <c r="AM194" i="39"/>
  <c r="BS196" i="22" s="1"/>
  <c r="BQ196" i="22"/>
  <c r="AM181" i="39"/>
  <c r="BS183" i="22" s="1"/>
  <c r="AL181" i="39"/>
  <c r="BR183" i="22" s="1"/>
  <c r="BQ183" i="22"/>
  <c r="AM173" i="39"/>
  <c r="BS175" i="22" s="1"/>
  <c r="AL173" i="39"/>
  <c r="BR175" i="22" s="1"/>
  <c r="BQ175" i="22"/>
  <c r="AL39" i="39"/>
  <c r="BR41" i="22" s="1"/>
  <c r="AM39" i="39"/>
  <c r="BS41" i="22" s="1"/>
  <c r="BQ41" i="22"/>
  <c r="AM88" i="39"/>
  <c r="BS90" i="22" s="1"/>
  <c r="AL88" i="39"/>
  <c r="BR90" i="22" s="1"/>
  <c r="BQ90" i="22"/>
  <c r="AL16" i="39"/>
  <c r="BR18" i="22" s="1"/>
  <c r="AM16" i="39"/>
  <c r="BS18" i="22" s="1"/>
  <c r="BQ18" i="22"/>
  <c r="AM10" i="39"/>
  <c r="BS12" i="22" s="1"/>
  <c r="AL10" i="39"/>
  <c r="BR12" i="22" s="1"/>
  <c r="BQ12" i="22"/>
  <c r="AL92" i="39"/>
  <c r="BR94" i="22" s="1"/>
  <c r="AM92" i="39"/>
  <c r="BS94" i="22" s="1"/>
  <c r="BQ94" i="22"/>
  <c r="AL247" i="39"/>
  <c r="BR249" i="22" s="1"/>
  <c r="AM247" i="39"/>
  <c r="BS249" i="22" s="1"/>
  <c r="BQ249" i="22"/>
  <c r="AM182" i="39"/>
  <c r="BS184" i="22" s="1"/>
  <c r="AL182" i="39"/>
  <c r="BR184" i="22" s="1"/>
  <c r="BQ184" i="22"/>
  <c r="AM70" i="39"/>
  <c r="BS72" i="22" s="1"/>
  <c r="AL70" i="39"/>
  <c r="BR72" i="22" s="1"/>
  <c r="BQ72" i="22"/>
  <c r="AM223" i="39"/>
  <c r="BS225" i="22" s="1"/>
  <c r="AL223" i="39"/>
  <c r="BR225" i="22" s="1"/>
  <c r="BQ225" i="22"/>
  <c r="AL195" i="39"/>
  <c r="BR197" i="22" s="1"/>
  <c r="AM195" i="39"/>
  <c r="BS197" i="22" s="1"/>
  <c r="BQ197" i="22"/>
  <c r="AM221" i="39"/>
  <c r="BS223" i="22" s="1"/>
  <c r="AL221" i="39"/>
  <c r="BR223" i="22" s="1"/>
  <c r="BQ223" i="22"/>
  <c r="AM146" i="39"/>
  <c r="BS148" i="22" s="1"/>
  <c r="AL146" i="39"/>
  <c r="BR148" i="22" s="1"/>
  <c r="BQ148" i="22"/>
  <c r="AL191" i="39"/>
  <c r="BR193" i="22" s="1"/>
  <c r="AM191" i="39"/>
  <c r="BS193" i="22" s="1"/>
  <c r="BQ193" i="22"/>
  <c r="AM207" i="39"/>
  <c r="BS209" i="22" s="1"/>
  <c r="AL207" i="39"/>
  <c r="BR209" i="22" s="1"/>
  <c r="BQ209" i="22"/>
  <c r="AM68" i="39"/>
  <c r="BS70" i="22" s="1"/>
  <c r="AL68" i="39"/>
  <c r="BR70" i="22" s="1"/>
  <c r="BQ70" i="22"/>
  <c r="AM103" i="39"/>
  <c r="BS105" i="22" s="1"/>
  <c r="AL103" i="39"/>
  <c r="BR105" i="22" s="1"/>
  <c r="BQ105" i="22"/>
  <c r="AM233" i="39"/>
  <c r="BS235" i="22" s="1"/>
  <c r="AL233" i="39"/>
  <c r="BR235" i="22" s="1"/>
  <c r="BQ235" i="22"/>
  <c r="AM176" i="39"/>
  <c r="BS178" i="22" s="1"/>
  <c r="AL176" i="39"/>
  <c r="BR178" i="22" s="1"/>
  <c r="BQ178" i="22"/>
  <c r="AM47" i="39"/>
  <c r="BS49" i="22" s="1"/>
  <c r="AL47" i="39"/>
  <c r="BR49" i="22" s="1"/>
  <c r="BQ49" i="22"/>
  <c r="AM167" i="39"/>
  <c r="BS169" i="22" s="1"/>
  <c r="AL167" i="39"/>
  <c r="BR169" i="22" s="1"/>
  <c r="BQ169" i="22"/>
  <c r="AL111" i="39"/>
  <c r="BR113" i="22" s="1"/>
  <c r="AM111" i="39"/>
  <c r="BS113" i="22" s="1"/>
  <c r="BQ113" i="22"/>
  <c r="AL149" i="39"/>
  <c r="BR151" i="22" s="1"/>
  <c r="AM149" i="39"/>
  <c r="BS151" i="22" s="1"/>
  <c r="BQ151" i="22"/>
  <c r="AL57" i="39"/>
  <c r="BR59" i="22" s="1"/>
  <c r="AM57" i="39"/>
  <c r="BS59" i="22" s="1"/>
  <c r="BQ59" i="22"/>
  <c r="AM162" i="39"/>
  <c r="BS164" i="22" s="1"/>
  <c r="AL162" i="39"/>
  <c r="BR164" i="22" s="1"/>
  <c r="BQ164" i="22"/>
  <c r="AM225" i="39"/>
  <c r="BS227" i="22" s="1"/>
  <c r="AL225" i="39"/>
  <c r="BR227" i="22" s="1"/>
  <c r="BQ227" i="22"/>
  <c r="AL67" i="39"/>
  <c r="BR69" i="22" s="1"/>
  <c r="AM67" i="39"/>
  <c r="BS69" i="22" s="1"/>
  <c r="BQ69" i="22"/>
  <c r="AM72" i="39"/>
  <c r="BS74" i="22" s="1"/>
  <c r="AL72" i="39"/>
  <c r="BR74" i="22" s="1"/>
  <c r="BQ74" i="22"/>
  <c r="AL104" i="39"/>
  <c r="BR106" i="22" s="1"/>
  <c r="AM104" i="39"/>
  <c r="BS106" i="22" s="1"/>
  <c r="BQ106" i="22"/>
  <c r="AM180" i="39"/>
  <c r="BS182" i="22" s="1"/>
  <c r="AL180" i="39"/>
  <c r="BR182" i="22" s="1"/>
  <c r="BQ182" i="22"/>
  <c r="AL141" i="39"/>
  <c r="BR143" i="22" s="1"/>
  <c r="AM141" i="39"/>
  <c r="BS143" i="22" s="1"/>
  <c r="BQ143" i="22"/>
  <c r="AL59" i="39"/>
  <c r="BR61" i="22" s="1"/>
  <c r="AM59" i="39"/>
  <c r="BS61" i="22" s="1"/>
  <c r="BQ61" i="22"/>
  <c r="AM114" i="39"/>
  <c r="BS116" i="22" s="1"/>
  <c r="AL114" i="39"/>
  <c r="BR116" i="22" s="1"/>
  <c r="BQ116" i="22"/>
  <c r="AL219" i="39"/>
  <c r="BR221" i="22" s="1"/>
  <c r="AM219" i="39"/>
  <c r="BS221" i="22" s="1"/>
  <c r="BQ221" i="22"/>
  <c r="AM38" i="39"/>
  <c r="BS40" i="22" s="1"/>
  <c r="AL38" i="39"/>
  <c r="BR40" i="22" s="1"/>
  <c r="BQ40" i="22"/>
  <c r="AL163" i="39"/>
  <c r="BR165" i="22" s="1"/>
  <c r="AM163" i="39"/>
  <c r="BS165" i="22" s="1"/>
  <c r="BQ165" i="22"/>
  <c r="AM56" i="39"/>
  <c r="BS58" i="22" s="1"/>
  <c r="AL56" i="39"/>
  <c r="BR58" i="22" s="1"/>
  <c r="BQ58" i="22"/>
  <c r="AM62" i="39"/>
  <c r="BS64" i="22" s="1"/>
  <c r="AL62" i="39"/>
  <c r="BR64" i="22" s="1"/>
  <c r="BQ64" i="22"/>
  <c r="AM117" i="39"/>
  <c r="BS119" i="22" s="1"/>
  <c r="AL117" i="39"/>
  <c r="BR119" i="22" s="1"/>
  <c r="BQ119" i="22"/>
  <c r="AM212" i="39"/>
  <c r="BS214" i="22" s="1"/>
  <c r="AL212" i="39"/>
  <c r="BR214" i="22" s="1"/>
  <c r="BQ214" i="22"/>
  <c r="AL133" i="39"/>
  <c r="BR135" i="22" s="1"/>
  <c r="AM133" i="39"/>
  <c r="BS135" i="22" s="1"/>
  <c r="BQ135" i="22"/>
  <c r="AM21" i="39"/>
  <c r="BS23" i="22" s="1"/>
  <c r="AL21" i="39"/>
  <c r="BR23" i="22" s="1"/>
  <c r="BQ23" i="22"/>
  <c r="AL14" i="39"/>
  <c r="BR16" i="22" s="1"/>
  <c r="AM14" i="39"/>
  <c r="BS16" i="22" s="1"/>
  <c r="BQ16" i="22"/>
  <c r="AM145" i="39"/>
  <c r="BS147" i="22" s="1"/>
  <c r="AL145" i="39"/>
  <c r="BR147" i="22" s="1"/>
  <c r="BQ147" i="22"/>
  <c r="AM240" i="39"/>
  <c r="BS242" i="22" s="1"/>
  <c r="AL240" i="39"/>
  <c r="BR242" i="22" s="1"/>
  <c r="BQ242" i="22"/>
  <c r="AL82" i="39"/>
  <c r="BR84" i="22" s="1"/>
  <c r="AM82" i="39"/>
  <c r="BS84" i="22" s="1"/>
  <c r="BQ84" i="22"/>
  <c r="AM130" i="39"/>
  <c r="BS132" i="22" s="1"/>
  <c r="AL130" i="39"/>
  <c r="BR132" i="22" s="1"/>
  <c r="BQ132" i="22"/>
  <c r="AM139" i="39"/>
  <c r="BS141" i="22" s="1"/>
  <c r="AL139" i="39"/>
  <c r="BR141" i="22" s="1"/>
  <c r="BQ141" i="22"/>
  <c r="AM25" i="39"/>
  <c r="BS27" i="22" s="1"/>
  <c r="AL25" i="39"/>
  <c r="BR27" i="22" s="1"/>
  <c r="BQ27" i="22"/>
  <c r="AL44" i="39"/>
  <c r="BR46" i="22" s="1"/>
  <c r="AM44" i="39"/>
  <c r="BS46" i="22" s="1"/>
  <c r="BQ46" i="22"/>
  <c r="AM123" i="39"/>
  <c r="BS125" i="22" s="1"/>
  <c r="AL123" i="39"/>
  <c r="BR125" i="22" s="1"/>
  <c r="BQ125" i="22"/>
  <c r="AM164" i="39"/>
  <c r="BS166" i="22" s="1"/>
  <c r="AL164" i="39"/>
  <c r="BR166" i="22" s="1"/>
  <c r="BQ166" i="22"/>
  <c r="AM142" i="39"/>
  <c r="BS144" i="22" s="1"/>
  <c r="AL142" i="39"/>
  <c r="BR144" i="22" s="1"/>
  <c r="BQ144" i="22"/>
  <c r="AM58" i="39"/>
  <c r="BS60" i="22" s="1"/>
  <c r="AL58" i="39"/>
  <c r="BR60" i="22" s="1"/>
  <c r="BQ60" i="22"/>
  <c r="AL199" i="39"/>
  <c r="BR201" i="22" s="1"/>
  <c r="AM199" i="39"/>
  <c r="BS201" i="22" s="1"/>
  <c r="BQ201" i="22"/>
  <c r="AL236" i="39"/>
  <c r="BR238" i="22" s="1"/>
  <c r="AM236" i="39"/>
  <c r="BS238" i="22" s="1"/>
  <c r="BQ238" i="22"/>
  <c r="AM215" i="39"/>
  <c r="BS217" i="22" s="1"/>
  <c r="AL215" i="39"/>
  <c r="BR217" i="22" s="1"/>
  <c r="BQ217" i="22"/>
  <c r="AL63" i="39"/>
  <c r="BR65" i="22" s="1"/>
  <c r="AM63" i="39"/>
  <c r="BS65" i="22" s="1"/>
  <c r="BQ65" i="22"/>
  <c r="AM73" i="39"/>
  <c r="BS75" i="22" s="1"/>
  <c r="AL73" i="39"/>
  <c r="BR75" i="22" s="1"/>
  <c r="BQ75" i="22"/>
  <c r="AM227" i="39"/>
  <c r="BS229" i="22" s="1"/>
  <c r="AL227" i="39"/>
  <c r="BR229" i="22" s="1"/>
  <c r="BQ229" i="22"/>
  <c r="AM45" i="39"/>
  <c r="BS47" i="22" s="1"/>
  <c r="AL45" i="39"/>
  <c r="BR47" i="22" s="1"/>
  <c r="BQ47" i="22"/>
  <c r="AM214" i="39"/>
  <c r="BS216" i="22" s="1"/>
  <c r="AL214" i="39"/>
  <c r="BR216" i="22" s="1"/>
  <c r="BQ216" i="22"/>
  <c r="AL189" i="39"/>
  <c r="BR191" i="22" s="1"/>
  <c r="AM189" i="39"/>
  <c r="BS191" i="22" s="1"/>
  <c r="BQ191" i="22"/>
  <c r="AM80" i="39"/>
  <c r="BS82" i="22" s="1"/>
  <c r="AL80" i="39"/>
  <c r="BR82" i="22" s="1"/>
  <c r="BQ82" i="22"/>
  <c r="AM55" i="39"/>
  <c r="BS57" i="22" s="1"/>
  <c r="AL55" i="39"/>
  <c r="BR57" i="22" s="1"/>
  <c r="BQ57" i="22"/>
  <c r="AM179" i="39"/>
  <c r="BS181" i="22" s="1"/>
  <c r="AL179" i="39"/>
  <c r="BR181" i="22" s="1"/>
  <c r="BQ181" i="22"/>
  <c r="AL222" i="39"/>
  <c r="BR224" i="22" s="1"/>
  <c r="AM222" i="39"/>
  <c r="BS224" i="22" s="1"/>
  <c r="BQ224" i="22"/>
  <c r="AL22" i="39"/>
  <c r="BR24" i="22" s="1"/>
  <c r="AM22" i="39"/>
  <c r="BS24" i="22" s="1"/>
  <c r="BQ24" i="22"/>
  <c r="AL153" i="39"/>
  <c r="BR155" i="22" s="1"/>
  <c r="AM153" i="39"/>
  <c r="BS155" i="22" s="1"/>
  <c r="BQ155" i="22"/>
  <c r="AL43" i="39"/>
  <c r="BR45" i="22" s="1"/>
  <c r="AM43" i="39"/>
  <c r="BS45" i="22" s="1"/>
  <c r="BQ45" i="22"/>
  <c r="AM184" i="39"/>
  <c r="BS186" i="22" s="1"/>
  <c r="AL184" i="39"/>
  <c r="BR186" i="22" s="1"/>
  <c r="BQ186" i="22"/>
  <c r="AL31" i="39"/>
  <c r="BR33" i="22" s="1"/>
  <c r="AM31" i="39"/>
  <c r="BS33" i="22" s="1"/>
  <c r="BQ33" i="22"/>
  <c r="AL86" i="39"/>
  <c r="BR88" i="22" s="1"/>
  <c r="AM86" i="39"/>
  <c r="BS88" i="22" s="1"/>
  <c r="BQ88" i="22"/>
  <c r="AL187" i="39"/>
  <c r="BR189" i="22" s="1"/>
  <c r="AM187" i="39"/>
  <c r="BS189" i="22" s="1"/>
  <c r="BQ189" i="22"/>
  <c r="AM11" i="39"/>
  <c r="BS13" i="22" s="1"/>
  <c r="AL11" i="39"/>
  <c r="BR13" i="22" s="1"/>
  <c r="BQ13" i="22"/>
  <c r="AM124" i="39"/>
  <c r="BS126" i="22" s="1"/>
  <c r="AL124" i="39"/>
  <c r="BR126" i="22" s="1"/>
  <c r="BQ126" i="22"/>
  <c r="AM78" i="39"/>
  <c r="BS80" i="22" s="1"/>
  <c r="AL78" i="39"/>
  <c r="BR80" i="22" s="1"/>
  <c r="BQ80" i="22"/>
  <c r="AM249" i="39"/>
  <c r="BS251" i="22" s="1"/>
  <c r="AL249" i="39"/>
  <c r="BR251" i="22" s="1"/>
  <c r="BQ251" i="22"/>
  <c r="AL230" i="39"/>
  <c r="BR232" i="22" s="1"/>
  <c r="AM230" i="39"/>
  <c r="BS232" i="22" s="1"/>
  <c r="BQ232" i="22"/>
  <c r="AM23" i="39"/>
  <c r="BS25" i="22" s="1"/>
  <c r="AL23" i="39"/>
  <c r="BR25" i="22" s="1"/>
  <c r="BQ25" i="22"/>
  <c r="AL53" i="39"/>
  <c r="BR55" i="22" s="1"/>
  <c r="AM53" i="39"/>
  <c r="BS55" i="22" s="1"/>
  <c r="BQ55" i="22"/>
  <c r="AM185" i="39"/>
  <c r="BS187" i="22" s="1"/>
  <c r="AL185" i="39"/>
  <c r="BR187" i="22" s="1"/>
  <c r="BQ187" i="22"/>
  <c r="AL34" i="39"/>
  <c r="BR36" i="22" s="1"/>
  <c r="AM34" i="39"/>
  <c r="BS36" i="22" s="1"/>
  <c r="BQ36" i="22"/>
  <c r="AM140" i="39"/>
  <c r="BS142" i="22" s="1"/>
  <c r="AL140" i="39"/>
  <c r="BR142" i="22" s="1"/>
  <c r="BQ142" i="22"/>
  <c r="AL99" i="39"/>
  <c r="BR101" i="22" s="1"/>
  <c r="AM99" i="39"/>
  <c r="BS101" i="22" s="1"/>
  <c r="BQ101" i="22"/>
  <c r="AL209" i="39"/>
  <c r="BR211" i="22" s="1"/>
  <c r="AM209" i="39"/>
  <c r="BS211" i="22" s="1"/>
  <c r="BQ211" i="22"/>
  <c r="AM250" i="39"/>
  <c r="BS252" i="22" s="1"/>
  <c r="AL250" i="39"/>
  <c r="BR252" i="22" s="1"/>
  <c r="BQ252" i="22"/>
  <c r="AM13" i="39"/>
  <c r="BS15" i="22" s="1"/>
  <c r="AL13" i="39"/>
  <c r="BR15" i="22" s="1"/>
  <c r="BQ15" i="22"/>
  <c r="AM96" i="39"/>
  <c r="BS98" i="22" s="1"/>
  <c r="AL96" i="39"/>
  <c r="BR98" i="22" s="1"/>
  <c r="BQ98" i="22"/>
  <c r="AM190" i="39"/>
  <c r="BS192" i="22" s="1"/>
  <c r="AL190" i="39"/>
  <c r="BR192" i="22" s="1"/>
  <c r="BQ192" i="22"/>
  <c r="AL125" i="39"/>
  <c r="BR127" i="22" s="1"/>
  <c r="AM125" i="39"/>
  <c r="BS127" i="22" s="1"/>
  <c r="BQ127" i="22"/>
  <c r="AM135" i="39"/>
  <c r="BS137" i="22" s="1"/>
  <c r="AL135" i="39"/>
  <c r="BR137" i="22" s="1"/>
  <c r="BQ137" i="22"/>
  <c r="AM217" i="39"/>
  <c r="BS219" i="22" s="1"/>
  <c r="AL217" i="39"/>
  <c r="BR219" i="22" s="1"/>
  <c r="BQ219" i="22"/>
  <c r="AM27" i="39"/>
  <c r="BS29" i="22" s="1"/>
  <c r="AL27" i="39"/>
  <c r="BR29" i="22" s="1"/>
  <c r="BQ29" i="22"/>
  <c r="AL64" i="39"/>
  <c r="BR66" i="22" s="1"/>
  <c r="AM64" i="39"/>
  <c r="BS66" i="22" s="1"/>
  <c r="BQ66" i="22"/>
  <c r="AM134" i="39"/>
  <c r="BS136" i="22" s="1"/>
  <c r="AL134" i="39"/>
  <c r="BR136" i="22" s="1"/>
  <c r="BQ136" i="22"/>
  <c r="AM201" i="39"/>
  <c r="BS203" i="22" s="1"/>
  <c r="AL201" i="39"/>
  <c r="BR203" i="22" s="1"/>
  <c r="BQ203" i="22"/>
  <c r="AM95" i="39"/>
  <c r="BS97" i="22" s="1"/>
  <c r="AL95" i="39"/>
  <c r="BR97" i="22" s="1"/>
  <c r="BQ97" i="22"/>
  <c r="AM89" i="39"/>
  <c r="BS91" i="22" s="1"/>
  <c r="AL89" i="39"/>
  <c r="BR91" i="22" s="1"/>
  <c r="BQ91" i="22"/>
  <c r="AL170" i="39"/>
  <c r="BR172" i="22" s="1"/>
  <c r="AM170" i="39"/>
  <c r="BS172" i="22" s="1"/>
  <c r="BQ172" i="22"/>
  <c r="AL171" i="39"/>
  <c r="BR173" i="22" s="1"/>
  <c r="AM171" i="39"/>
  <c r="BS173" i="22" s="1"/>
  <c r="BQ173" i="22"/>
  <c r="AL24" i="39"/>
  <c r="BR26" i="22" s="1"/>
  <c r="AM24" i="39"/>
  <c r="BS26" i="22" s="1"/>
  <c r="BQ26" i="22"/>
  <c r="AM115" i="39"/>
  <c r="BS117" i="22" s="1"/>
  <c r="AL115" i="39"/>
  <c r="BR117" i="22" s="1"/>
  <c r="BQ117" i="22"/>
  <c r="AM100" i="39"/>
  <c r="BS102" i="22" s="1"/>
  <c r="AL100" i="39"/>
  <c r="BR102" i="22" s="1"/>
  <c r="BQ102" i="22"/>
  <c r="AM157" i="39"/>
  <c r="BS159" i="22" s="1"/>
  <c r="AL157" i="39"/>
  <c r="BR159" i="22" s="1"/>
  <c r="BQ159" i="22"/>
  <c r="AL98" i="39"/>
  <c r="BR100" i="22" s="1"/>
  <c r="AM98" i="39"/>
  <c r="BS100" i="22" s="1"/>
  <c r="BQ100" i="22"/>
  <c r="AM234" i="39"/>
  <c r="BS236" i="22" s="1"/>
  <c r="AL234" i="39"/>
  <c r="BR236" i="22" s="1"/>
  <c r="BQ236" i="22"/>
  <c r="AL35" i="39"/>
  <c r="BR37" i="22" s="1"/>
  <c r="AM35" i="39"/>
  <c r="BS37" i="22" s="1"/>
  <c r="BQ37" i="22"/>
  <c r="AM248" i="39"/>
  <c r="BS250" i="22" s="1"/>
  <c r="AL248" i="39"/>
  <c r="BR250" i="22" s="1"/>
  <c r="BQ250" i="22"/>
  <c r="AM216" i="39"/>
  <c r="BS218" i="22" s="1"/>
  <c r="AL216" i="39"/>
  <c r="BR218" i="22" s="1"/>
  <c r="BQ218" i="22"/>
  <c r="AM93" i="39"/>
  <c r="BS95" i="22" s="1"/>
  <c r="AL93" i="39"/>
  <c r="BR95" i="22" s="1"/>
  <c r="BQ95" i="22"/>
  <c r="AL175" i="39"/>
  <c r="BR177" i="22" s="1"/>
  <c r="AM175" i="39"/>
  <c r="BS177" i="22" s="1"/>
  <c r="BQ177" i="22"/>
  <c r="AL144" i="39"/>
  <c r="BR146" i="22" s="1"/>
  <c r="AM144" i="39"/>
  <c r="BS146" i="22" s="1"/>
  <c r="BQ146" i="22"/>
  <c r="AM33" i="39"/>
  <c r="BS35" i="22" s="1"/>
  <c r="AL33" i="39"/>
  <c r="BR35" i="22" s="1"/>
  <c r="BQ35" i="22"/>
  <c r="AL50" i="39"/>
  <c r="BR52" i="22" s="1"/>
  <c r="AM50" i="39"/>
  <c r="BS52" i="22" s="1"/>
  <c r="BQ52" i="22"/>
  <c r="AM166" i="39"/>
  <c r="BS168" i="22" s="1"/>
  <c r="AL166" i="39"/>
  <c r="BR168" i="22" s="1"/>
  <c r="BQ168" i="22"/>
  <c r="AM226" i="39"/>
  <c r="BS228" i="22" s="1"/>
  <c r="AL226" i="39"/>
  <c r="BR228" i="22" s="1"/>
  <c r="BQ228" i="22"/>
  <c r="AM168" i="39"/>
  <c r="BS170" i="22" s="1"/>
  <c r="AL168" i="39"/>
  <c r="BR170" i="22" s="1"/>
  <c r="BQ170" i="22"/>
  <c r="AM102" i="39"/>
  <c r="BS104" i="22" s="1"/>
  <c r="AL102" i="39"/>
  <c r="BR104" i="22" s="1"/>
  <c r="BQ104" i="22"/>
  <c r="AM211" i="39"/>
  <c r="BS213" i="22" s="1"/>
  <c r="AL211" i="39"/>
  <c r="BR213" i="22" s="1"/>
  <c r="BQ213" i="22"/>
  <c r="AL7" i="39"/>
  <c r="BR9" i="22" s="1"/>
  <c r="AM7" i="39"/>
  <c r="BS9" i="22" s="1"/>
  <c r="BQ9" i="22"/>
  <c r="AM71" i="39"/>
  <c r="BS73" i="22" s="1"/>
  <c r="AL71" i="39"/>
  <c r="BR73" i="22" s="1"/>
  <c r="BQ73" i="22"/>
  <c r="AM119" i="39"/>
  <c r="BS121" i="22" s="1"/>
  <c r="AL119" i="39"/>
  <c r="BR121" i="22" s="1"/>
  <c r="BQ121" i="22"/>
  <c r="AM241" i="39"/>
  <c r="BS243" i="22" s="1"/>
  <c r="AL241" i="39"/>
  <c r="BR243" i="22" s="1"/>
  <c r="BQ243" i="22"/>
  <c r="AL18" i="39"/>
  <c r="BR20" i="22" s="1"/>
  <c r="AM18" i="39"/>
  <c r="BS20" i="22" s="1"/>
  <c r="BQ20" i="22"/>
  <c r="AM77" i="39"/>
  <c r="BS79" i="22" s="1"/>
  <c r="AL77" i="39"/>
  <c r="BR79" i="22" s="1"/>
  <c r="BQ79" i="22"/>
  <c r="AM131" i="39"/>
  <c r="BS133" i="22" s="1"/>
  <c r="AL131" i="39"/>
  <c r="BR133" i="22" s="1"/>
  <c r="BQ133" i="22"/>
  <c r="AM193" i="39"/>
  <c r="BS195" i="22" s="1"/>
  <c r="AL193" i="39"/>
  <c r="BR195" i="22" s="1"/>
  <c r="BQ195" i="22"/>
  <c r="AM75" i="39"/>
  <c r="BS77" i="22" s="1"/>
  <c r="AL75" i="39"/>
  <c r="BR77" i="22" s="1"/>
  <c r="BQ77" i="22"/>
  <c r="AL90" i="39"/>
  <c r="BR92" i="22" s="1"/>
  <c r="AM90" i="39"/>
  <c r="BS92" i="22" s="1"/>
  <c r="BQ92" i="22"/>
  <c r="AM148" i="39"/>
  <c r="BS150" i="22" s="1"/>
  <c r="AL148" i="39"/>
  <c r="BR150" i="22" s="1"/>
  <c r="BQ150" i="22"/>
  <c r="AL160" i="39"/>
  <c r="BR162" i="22" s="1"/>
  <c r="AM160" i="39"/>
  <c r="BS162" i="22" s="1"/>
  <c r="BQ162" i="22"/>
  <c r="AM52" i="39"/>
  <c r="BS54" i="22" s="1"/>
  <c r="AL52" i="39"/>
  <c r="BR54" i="22" s="1"/>
  <c r="BQ54" i="22"/>
  <c r="AM150" i="39"/>
  <c r="BS152" i="22" s="1"/>
  <c r="AL150" i="39"/>
  <c r="BR152" i="22" s="1"/>
  <c r="BQ152" i="22"/>
  <c r="AM220" i="39"/>
  <c r="BS222" i="22" s="1"/>
  <c r="AL220" i="39"/>
  <c r="BR222" i="22" s="1"/>
  <c r="BQ222" i="22"/>
  <c r="AM41" i="39"/>
  <c r="BS43" i="22" s="1"/>
  <c r="AL41" i="39"/>
  <c r="BR43" i="22" s="1"/>
  <c r="BQ43" i="22"/>
  <c r="AL120" i="39"/>
  <c r="BR122" i="22" s="1"/>
  <c r="AM120" i="39"/>
  <c r="BS122" i="22" s="1"/>
  <c r="BQ122" i="22"/>
  <c r="AM122" i="39"/>
  <c r="BS124" i="22" s="1"/>
  <c r="AL122" i="39"/>
  <c r="BR124" i="22" s="1"/>
  <c r="BQ124" i="22"/>
  <c r="AH161" i="39"/>
  <c r="BM163" i="22" s="1"/>
  <c r="AI161" i="39"/>
  <c r="BN163" i="22" s="1"/>
  <c r="AX41" i="39"/>
  <c r="CG43" i="22" s="1"/>
  <c r="AY41" i="39"/>
  <c r="CH43" i="22" s="1"/>
  <c r="AU204" i="39"/>
  <c r="CC206" i="22" s="1"/>
  <c r="AT204" i="39"/>
  <c r="CB206" i="22" s="1"/>
  <c r="AH203" i="39"/>
  <c r="BM205" i="22" s="1"/>
  <c r="AI203" i="39"/>
  <c r="BN205" i="22" s="1"/>
  <c r="AU248" i="39"/>
  <c r="CC250" i="22" s="1"/>
  <c r="AT248" i="39"/>
  <c r="CB250" i="22" s="1"/>
  <c r="AU163" i="39"/>
  <c r="CC165" i="22" s="1"/>
  <c r="AT163" i="39"/>
  <c r="CB165" i="22" s="1"/>
  <c r="AI228" i="39"/>
  <c r="BN230" i="22" s="1"/>
  <c r="AH228" i="39"/>
  <c r="BM230" i="22" s="1"/>
  <c r="AX96" i="39"/>
  <c r="CG98" i="22" s="1"/>
  <c r="AY96" i="39"/>
  <c r="CH98" i="22" s="1"/>
  <c r="AQ197" i="39"/>
  <c r="BX199" i="22" s="1"/>
  <c r="AP197" i="39"/>
  <c r="BW199" i="22" s="1"/>
  <c r="AQ131" i="39"/>
  <c r="BX133" i="22" s="1"/>
  <c r="AP131" i="39"/>
  <c r="BW133" i="22" s="1"/>
  <c r="AH116" i="39"/>
  <c r="BM118" i="22" s="1"/>
  <c r="AI116" i="39"/>
  <c r="BN118" i="22" s="1"/>
  <c r="AQ20" i="39"/>
  <c r="BX22" i="22" s="1"/>
  <c r="AP20" i="39"/>
  <c r="BW22" i="22" s="1"/>
  <c r="AY180" i="39"/>
  <c r="CH182" i="22" s="1"/>
  <c r="AX180" i="39"/>
  <c r="CG182" i="22" s="1"/>
  <c r="AX203" i="39"/>
  <c r="CG205" i="22" s="1"/>
  <c r="AY203" i="39"/>
  <c r="CH205" i="22" s="1"/>
  <c r="AU212" i="39"/>
  <c r="CC214" i="22" s="1"/>
  <c r="AT212" i="39"/>
  <c r="CB214" i="22" s="1"/>
  <c r="AU157" i="39"/>
  <c r="CC159" i="22" s="1"/>
  <c r="AT157" i="39"/>
  <c r="CB159" i="22" s="1"/>
  <c r="AU104" i="39"/>
  <c r="CC106" i="22" s="1"/>
  <c r="AT104" i="39"/>
  <c r="CB106" i="22" s="1"/>
  <c r="AX198" i="39"/>
  <c r="CG200" i="22" s="1"/>
  <c r="AY198" i="39"/>
  <c r="CH200" i="22" s="1"/>
  <c r="AY184" i="39"/>
  <c r="CH186" i="22" s="1"/>
  <c r="AX184" i="39"/>
  <c r="CG186" i="22" s="1"/>
  <c r="AX222" i="39"/>
  <c r="CG224" i="22" s="1"/>
  <c r="AY222" i="39"/>
  <c r="CH224" i="22" s="1"/>
  <c r="AY70" i="39"/>
  <c r="CH72" i="22" s="1"/>
  <c r="AX70" i="39"/>
  <c r="CG72" i="22" s="1"/>
  <c r="AT16" i="39"/>
  <c r="CB18" i="22" s="1"/>
  <c r="AU16" i="39"/>
  <c r="CC18" i="22" s="1"/>
  <c r="AQ50" i="39"/>
  <c r="BX52" i="22" s="1"/>
  <c r="AP50" i="39"/>
  <c r="BW52" i="22" s="1"/>
  <c r="AI7" i="39"/>
  <c r="BN9" i="22" s="1"/>
  <c r="AH7" i="39"/>
  <c r="BM9" i="22" s="1"/>
  <c r="AU113" i="39"/>
  <c r="CC115" i="22" s="1"/>
  <c r="AT113" i="39"/>
  <c r="CB115" i="22" s="1"/>
  <c r="AH202" i="39"/>
  <c r="BM204" i="22" s="1"/>
  <c r="AI202" i="39"/>
  <c r="BN204" i="22" s="1"/>
  <c r="AQ130" i="39"/>
  <c r="BX132" i="22" s="1"/>
  <c r="AP130" i="39"/>
  <c r="BW132" i="22" s="1"/>
  <c r="AY24" i="39"/>
  <c r="CH26" i="22" s="1"/>
  <c r="AX24" i="39"/>
  <c r="CG26" i="22" s="1"/>
  <c r="AI193" i="39"/>
  <c r="BN195" i="22" s="1"/>
  <c r="AH193" i="39"/>
  <c r="BM195" i="22" s="1"/>
  <c r="AQ63" i="39"/>
  <c r="BX65" i="22" s="1"/>
  <c r="AP63" i="39"/>
  <c r="BW65" i="22" s="1"/>
  <c r="AY113" i="39"/>
  <c r="CH115" i="22" s="1"/>
  <c r="AX113" i="39"/>
  <c r="CG115" i="22" s="1"/>
  <c r="AU206" i="39"/>
  <c r="CC208" i="22" s="1"/>
  <c r="AT206" i="39"/>
  <c r="CB208" i="22" s="1"/>
  <c r="AY188" i="39"/>
  <c r="CH190" i="22" s="1"/>
  <c r="AX188" i="39"/>
  <c r="CG190" i="22" s="1"/>
  <c r="AH182" i="39"/>
  <c r="BM184" i="22" s="1"/>
  <c r="AI182" i="39"/>
  <c r="BN184" i="22" s="1"/>
  <c r="AX29" i="39"/>
  <c r="CG31" i="22" s="1"/>
  <c r="AY29" i="39"/>
  <c r="CH31" i="22" s="1"/>
  <c r="AH17" i="39"/>
  <c r="BM19" i="22" s="1"/>
  <c r="AI17" i="39"/>
  <c r="BN19" i="22" s="1"/>
  <c r="AT14" i="39"/>
  <c r="CB16" i="22" s="1"/>
  <c r="AU14" i="39"/>
  <c r="CC16" i="22" s="1"/>
  <c r="AI144" i="39"/>
  <c r="BN146" i="22" s="1"/>
  <c r="AH144" i="39"/>
  <c r="BM146" i="22" s="1"/>
  <c r="AI131" i="39"/>
  <c r="BN133" i="22" s="1"/>
  <c r="AH131" i="39"/>
  <c r="BM133" i="22" s="1"/>
  <c r="AY220" i="39"/>
  <c r="CH222" i="22" s="1"/>
  <c r="AX220" i="39"/>
  <c r="CG222" i="22" s="1"/>
  <c r="AU240" i="39"/>
  <c r="CC242" i="22" s="1"/>
  <c r="AT240" i="39"/>
  <c r="CB242" i="22" s="1"/>
  <c r="AI66" i="39"/>
  <c r="BN68" i="22" s="1"/>
  <c r="AH66" i="39"/>
  <c r="BM68" i="22" s="1"/>
  <c r="AU15" i="39"/>
  <c r="CC17" i="22" s="1"/>
  <c r="AT15" i="39"/>
  <c r="CB17" i="22" s="1"/>
  <c r="AH25" i="39"/>
  <c r="BM27" i="22" s="1"/>
  <c r="AI25" i="39"/>
  <c r="BN27" i="22" s="1"/>
  <c r="AQ193" i="39"/>
  <c r="BX195" i="22" s="1"/>
  <c r="AP193" i="39"/>
  <c r="BW195" i="22" s="1"/>
  <c r="AQ243" i="39"/>
  <c r="BX245" i="22" s="1"/>
  <c r="AP243" i="39"/>
  <c r="BW245" i="22" s="1"/>
  <c r="AH57" i="39"/>
  <c r="BM59" i="22" s="1"/>
  <c r="AI57" i="39"/>
  <c r="BN59" i="22" s="1"/>
  <c r="AP21" i="39"/>
  <c r="BW23" i="22" s="1"/>
  <c r="AQ21" i="39"/>
  <c r="BX23" i="22" s="1"/>
  <c r="AI50" i="39"/>
  <c r="BN52" i="22" s="1"/>
  <c r="AH50" i="39"/>
  <c r="BM52" i="22" s="1"/>
  <c r="AQ61" i="39"/>
  <c r="BX63" i="22" s="1"/>
  <c r="AP61" i="39"/>
  <c r="BW63" i="22" s="1"/>
  <c r="AP34" i="39"/>
  <c r="BW36" i="22" s="1"/>
  <c r="AQ34" i="39"/>
  <c r="BX36" i="22" s="1"/>
  <c r="AI183" i="39"/>
  <c r="BN185" i="22" s="1"/>
  <c r="AH183" i="39"/>
  <c r="BM185" i="22" s="1"/>
  <c r="AU102" i="39"/>
  <c r="CC104" i="22" s="1"/>
  <c r="AT102" i="39"/>
  <c r="CB104" i="22" s="1"/>
  <c r="AH158" i="39"/>
  <c r="BM160" i="22" s="1"/>
  <c r="AI158" i="39"/>
  <c r="BN160" i="22" s="1"/>
  <c r="AH14" i="39"/>
  <c r="BM16" i="22" s="1"/>
  <c r="AI14" i="39"/>
  <c r="BN16" i="22" s="1"/>
  <c r="AX239" i="39"/>
  <c r="CG241" i="22" s="1"/>
  <c r="AY239" i="39"/>
  <c r="CH241" i="22" s="1"/>
  <c r="AP58" i="39"/>
  <c r="BW60" i="22" s="1"/>
  <c r="AQ58" i="39"/>
  <c r="BX60" i="22" s="1"/>
  <c r="AH204" i="39"/>
  <c r="BM206" i="22" s="1"/>
  <c r="AI204" i="39"/>
  <c r="BN206" i="22" s="1"/>
  <c r="AU221" i="39"/>
  <c r="CC223" i="22" s="1"/>
  <c r="AT221" i="39"/>
  <c r="CB223" i="22" s="1"/>
  <c r="AU81" i="39"/>
  <c r="CC83" i="22" s="1"/>
  <c r="AT81" i="39"/>
  <c r="CB83" i="22" s="1"/>
  <c r="AX196" i="39"/>
  <c r="CG198" i="22" s="1"/>
  <c r="AY196" i="39"/>
  <c r="CH198" i="22" s="1"/>
  <c r="AI130" i="39"/>
  <c r="BN132" i="22" s="1"/>
  <c r="AH130" i="39"/>
  <c r="BM132" i="22" s="1"/>
  <c r="AU227" i="39"/>
  <c r="CC229" i="22" s="1"/>
  <c r="AT227" i="39"/>
  <c r="CB229" i="22" s="1"/>
  <c r="AX13" i="39"/>
  <c r="CG15" i="22" s="1"/>
  <c r="AY13" i="39"/>
  <c r="CH15" i="22" s="1"/>
  <c r="AU180" i="39"/>
  <c r="CC182" i="22" s="1"/>
  <c r="AT180" i="39"/>
  <c r="CB182" i="22" s="1"/>
  <c r="AX162" i="39"/>
  <c r="CG164" i="22" s="1"/>
  <c r="AY162" i="39"/>
  <c r="CH164" i="22" s="1"/>
  <c r="AI96" i="39"/>
  <c r="BN98" i="22" s="1"/>
  <c r="AH96" i="39"/>
  <c r="BM98" i="22" s="1"/>
  <c r="AU59" i="39"/>
  <c r="CC61" i="22" s="1"/>
  <c r="AT59" i="39"/>
  <c r="CB61" i="22" s="1"/>
  <c r="AT37" i="39"/>
  <c r="CB39" i="22" s="1"/>
  <c r="AU37" i="39"/>
  <c r="CC39" i="22" s="1"/>
  <c r="AY80" i="39"/>
  <c r="CH82" i="22" s="1"/>
  <c r="AX80" i="39"/>
  <c r="CG82" i="22" s="1"/>
  <c r="AP166" i="39"/>
  <c r="BW168" i="22" s="1"/>
  <c r="AQ166" i="39"/>
  <c r="BX168" i="22" s="1"/>
  <c r="AY126" i="39"/>
  <c r="CH128" i="22" s="1"/>
  <c r="AX126" i="39"/>
  <c r="CG128" i="22" s="1"/>
  <c r="AU167" i="39"/>
  <c r="CC169" i="22" s="1"/>
  <c r="AT167" i="39"/>
  <c r="CB169" i="22" s="1"/>
  <c r="AX82" i="39"/>
  <c r="CG84" i="22" s="1"/>
  <c r="AY82" i="39"/>
  <c r="CH84" i="22" s="1"/>
  <c r="AQ223" i="39"/>
  <c r="BX225" i="22" s="1"/>
  <c r="AP223" i="39"/>
  <c r="BW225" i="22" s="1"/>
  <c r="AP138" i="39"/>
  <c r="BW140" i="22" s="1"/>
  <c r="AQ138" i="39"/>
  <c r="BX140" i="22" s="1"/>
  <c r="AP194" i="39"/>
  <c r="BW196" i="22" s="1"/>
  <c r="AQ194" i="39"/>
  <c r="BX196" i="22" s="1"/>
  <c r="AI103" i="39"/>
  <c r="BN105" i="22" s="1"/>
  <c r="AH103" i="39"/>
  <c r="BM105" i="22" s="1"/>
  <c r="AX21" i="39"/>
  <c r="CG23" i="22" s="1"/>
  <c r="AY21" i="39"/>
  <c r="CH23" i="22" s="1"/>
  <c r="AP164" i="39"/>
  <c r="BW166" i="22" s="1"/>
  <c r="AQ164" i="39"/>
  <c r="BX166" i="22" s="1"/>
  <c r="AU181" i="39"/>
  <c r="CC183" i="22" s="1"/>
  <c r="AT181" i="39"/>
  <c r="CB183" i="22" s="1"/>
  <c r="AH164" i="39"/>
  <c r="BM166" i="22" s="1"/>
  <c r="AI164" i="39"/>
  <c r="BN166" i="22" s="1"/>
  <c r="AP24" i="39"/>
  <c r="BW26" i="22" s="1"/>
  <c r="AQ24" i="39"/>
  <c r="BX26" i="22" s="1"/>
  <c r="AH108" i="39"/>
  <c r="BM110" i="22" s="1"/>
  <c r="AI108" i="39"/>
  <c r="BN110" i="22" s="1"/>
  <c r="AI170" i="39"/>
  <c r="BN172" i="22" s="1"/>
  <c r="AH170" i="39"/>
  <c r="BM172" i="22" s="1"/>
  <c r="AT170" i="39"/>
  <c r="CB172" i="22" s="1"/>
  <c r="AU170" i="39"/>
  <c r="CC172" i="22" s="1"/>
  <c r="AP30" i="39"/>
  <c r="BW32" i="22" s="1"/>
  <c r="AQ30" i="39"/>
  <c r="BX32" i="22" s="1"/>
  <c r="AY149" i="39"/>
  <c r="CH151" i="22" s="1"/>
  <c r="AX149" i="39"/>
  <c r="CG151" i="22" s="1"/>
  <c r="AQ235" i="39"/>
  <c r="BX237" i="22" s="1"/>
  <c r="AP235" i="39"/>
  <c r="BW237" i="22" s="1"/>
  <c r="AQ185" i="39"/>
  <c r="BX187" i="22" s="1"/>
  <c r="AP185" i="39"/>
  <c r="BW187" i="22" s="1"/>
  <c r="AX168" i="39"/>
  <c r="CG170" i="22" s="1"/>
  <c r="AY168" i="39"/>
  <c r="CH170" i="22" s="1"/>
  <c r="AQ62" i="39"/>
  <c r="BX64" i="22" s="1"/>
  <c r="AP62" i="39"/>
  <c r="BW64" i="22" s="1"/>
  <c r="AY26" i="39"/>
  <c r="CH28" i="22" s="1"/>
  <c r="AX26" i="39"/>
  <c r="CG28" i="22" s="1"/>
  <c r="AU75" i="39"/>
  <c r="CC77" i="22" s="1"/>
  <c r="AT75" i="39"/>
  <c r="CB77" i="22" s="1"/>
  <c r="AY114" i="39"/>
  <c r="CH116" i="22" s="1"/>
  <c r="AX114" i="39"/>
  <c r="CG116" i="22" s="1"/>
  <c r="AQ107" i="39"/>
  <c r="BX109" i="22" s="1"/>
  <c r="AP107" i="39"/>
  <c r="BW109" i="22" s="1"/>
  <c r="AI184" i="39"/>
  <c r="BN186" i="22" s="1"/>
  <c r="AH184" i="39"/>
  <c r="BM186" i="22" s="1"/>
  <c r="AT13" i="39"/>
  <c r="CB15" i="22" s="1"/>
  <c r="AU13" i="39"/>
  <c r="CC15" i="22" s="1"/>
  <c r="AI27" i="39"/>
  <c r="BN29" i="22" s="1"/>
  <c r="AH27" i="39"/>
  <c r="BM29" i="22" s="1"/>
  <c r="AU165" i="39"/>
  <c r="CC167" i="22" s="1"/>
  <c r="AT165" i="39"/>
  <c r="CB167" i="22" s="1"/>
  <c r="AI176" i="39"/>
  <c r="BN178" i="22" s="1"/>
  <c r="AH176" i="39"/>
  <c r="BM178" i="22" s="1"/>
  <c r="AU106" i="39"/>
  <c r="CC108" i="22" s="1"/>
  <c r="AT106" i="39"/>
  <c r="CB108" i="22" s="1"/>
  <c r="AX91" i="39"/>
  <c r="CG93" i="22" s="1"/>
  <c r="AY91" i="39"/>
  <c r="CH93" i="22" s="1"/>
  <c r="AH159" i="39"/>
  <c r="BM161" i="22" s="1"/>
  <c r="AI159" i="39"/>
  <c r="BN161" i="22" s="1"/>
  <c r="AY25" i="39"/>
  <c r="CH27" i="22" s="1"/>
  <c r="AX25" i="39"/>
  <c r="CG27" i="22" s="1"/>
  <c r="AU202" i="39"/>
  <c r="CC204" i="22" s="1"/>
  <c r="AT202" i="39"/>
  <c r="CB204" i="22" s="1"/>
  <c r="AY83" i="39"/>
  <c r="CH85" i="22" s="1"/>
  <c r="AX83" i="39"/>
  <c r="CG85" i="22" s="1"/>
  <c r="AU178" i="39"/>
  <c r="CC180" i="22" s="1"/>
  <c r="AT178" i="39"/>
  <c r="CB180" i="22" s="1"/>
  <c r="AP15" i="39"/>
  <c r="BW17" i="22" s="1"/>
  <c r="AQ15" i="39"/>
  <c r="BX17" i="22" s="1"/>
  <c r="AU68" i="39"/>
  <c r="CC70" i="22" s="1"/>
  <c r="AT68" i="39"/>
  <c r="CB70" i="22" s="1"/>
  <c r="AI136" i="39"/>
  <c r="BN138" i="22" s="1"/>
  <c r="AH136" i="39"/>
  <c r="BM138" i="22" s="1"/>
  <c r="AU33" i="39"/>
  <c r="CC35" i="22" s="1"/>
  <c r="AT33" i="39"/>
  <c r="CB35" i="22" s="1"/>
  <c r="AP97" i="39"/>
  <c r="BW99" i="22" s="1"/>
  <c r="AQ97" i="39"/>
  <c r="BX99" i="22" s="1"/>
  <c r="AQ191" i="39"/>
  <c r="BX193" i="22" s="1"/>
  <c r="AP191" i="39"/>
  <c r="BW193" i="22" s="1"/>
  <c r="AY141" i="39"/>
  <c r="CH143" i="22" s="1"/>
  <c r="AX141" i="39"/>
  <c r="CG143" i="22" s="1"/>
  <c r="AX231" i="39"/>
  <c r="CG233" i="22" s="1"/>
  <c r="AY231" i="39"/>
  <c r="CH233" i="22" s="1"/>
  <c r="AI173" i="39"/>
  <c r="BN175" i="22" s="1"/>
  <c r="AH173" i="39"/>
  <c r="BM175" i="22" s="1"/>
  <c r="AY138" i="39"/>
  <c r="CH140" i="22" s="1"/>
  <c r="AX138" i="39"/>
  <c r="CG140" i="22" s="1"/>
  <c r="AP162" i="39"/>
  <c r="BW164" i="22" s="1"/>
  <c r="AQ162" i="39"/>
  <c r="BX164" i="22" s="1"/>
  <c r="AQ123" i="39"/>
  <c r="BX125" i="22" s="1"/>
  <c r="AP123" i="39"/>
  <c r="BW125" i="22" s="1"/>
  <c r="AP94" i="39"/>
  <c r="BW96" i="22" s="1"/>
  <c r="AQ94" i="39"/>
  <c r="BX96" i="22" s="1"/>
  <c r="AU222" i="39"/>
  <c r="CC224" i="22" s="1"/>
  <c r="AT222" i="39"/>
  <c r="CB224" i="22" s="1"/>
  <c r="AH163" i="39"/>
  <c r="BM165" i="22" s="1"/>
  <c r="AI163" i="39"/>
  <c r="BN165" i="22" s="1"/>
  <c r="AH81" i="39"/>
  <c r="BM83" i="22" s="1"/>
  <c r="AI81" i="39"/>
  <c r="BN83" i="22" s="1"/>
  <c r="AP53" i="39"/>
  <c r="BW55" i="22" s="1"/>
  <c r="AQ53" i="39"/>
  <c r="BX55" i="22" s="1"/>
  <c r="AI214" i="39"/>
  <c r="BN216" i="22" s="1"/>
  <c r="AH214" i="39"/>
  <c r="BM216" i="22" s="1"/>
  <c r="AU191" i="39"/>
  <c r="CC193" i="22" s="1"/>
  <c r="AT191" i="39"/>
  <c r="CB193" i="22" s="1"/>
  <c r="AP119" i="39"/>
  <c r="BW121" i="22" s="1"/>
  <c r="AQ119" i="39"/>
  <c r="BX121" i="22" s="1"/>
  <c r="AQ236" i="39"/>
  <c r="BX238" i="22" s="1"/>
  <c r="AP236" i="39"/>
  <c r="BW238" i="22" s="1"/>
  <c r="AY118" i="39"/>
  <c r="CH120" i="22" s="1"/>
  <c r="AX118" i="39"/>
  <c r="CG120" i="22" s="1"/>
  <c r="AU144" i="39"/>
  <c r="CC146" i="22" s="1"/>
  <c r="AT144" i="39"/>
  <c r="CB146" i="22" s="1"/>
  <c r="AY117" i="39"/>
  <c r="CH119" i="22" s="1"/>
  <c r="AX117" i="39"/>
  <c r="CG119" i="22" s="1"/>
  <c r="AU150" i="39"/>
  <c r="CC152" i="22" s="1"/>
  <c r="AT150" i="39"/>
  <c r="CB152" i="22" s="1"/>
  <c r="AQ172" i="39"/>
  <c r="BX174" i="22" s="1"/>
  <c r="AP172" i="39"/>
  <c r="BW174" i="22" s="1"/>
  <c r="AP198" i="39"/>
  <c r="BW200" i="22" s="1"/>
  <c r="AQ198" i="39"/>
  <c r="BX200" i="22" s="1"/>
  <c r="AQ73" i="39"/>
  <c r="BX75" i="22" s="1"/>
  <c r="AP73" i="39"/>
  <c r="BW75" i="22" s="1"/>
  <c r="AP35" i="39"/>
  <c r="BW37" i="22" s="1"/>
  <c r="AQ35" i="39"/>
  <c r="BX37" i="22" s="1"/>
  <c r="AU246" i="39"/>
  <c r="CC248" i="22" s="1"/>
  <c r="AT246" i="39"/>
  <c r="CB248" i="22" s="1"/>
  <c r="AH124" i="39"/>
  <c r="BM126" i="22" s="1"/>
  <c r="AI124" i="39"/>
  <c r="BN126" i="22" s="1"/>
  <c r="AP70" i="39"/>
  <c r="BW72" i="22" s="1"/>
  <c r="AQ70" i="39"/>
  <c r="BX72" i="22" s="1"/>
  <c r="AU116" i="39"/>
  <c r="CC118" i="22" s="1"/>
  <c r="AT116" i="39"/>
  <c r="CB118" i="22" s="1"/>
  <c r="AX28" i="39"/>
  <c r="CG30" i="22" s="1"/>
  <c r="AY28" i="39"/>
  <c r="CH30" i="22" s="1"/>
  <c r="AI40" i="39"/>
  <c r="BN42" i="22" s="1"/>
  <c r="AH40" i="39"/>
  <c r="BM42" i="22" s="1"/>
  <c r="AY57" i="39"/>
  <c r="CH59" i="22" s="1"/>
  <c r="AX57" i="39"/>
  <c r="CG59" i="22" s="1"/>
  <c r="AQ178" i="39"/>
  <c r="BX180" i="22" s="1"/>
  <c r="AP178" i="39"/>
  <c r="BW180" i="22" s="1"/>
  <c r="AX191" i="39"/>
  <c r="CG193" i="22" s="1"/>
  <c r="AY191" i="39"/>
  <c r="CH193" i="22" s="1"/>
  <c r="AI98" i="39"/>
  <c r="BN100" i="22" s="1"/>
  <c r="AH98" i="39"/>
  <c r="BM100" i="22" s="1"/>
  <c r="AU123" i="39"/>
  <c r="CC125" i="22" s="1"/>
  <c r="AT123" i="39"/>
  <c r="CB125" i="22" s="1"/>
  <c r="AH165" i="39"/>
  <c r="BM167" i="22" s="1"/>
  <c r="AI165" i="39"/>
  <c r="BN167" i="22" s="1"/>
  <c r="AI118" i="39"/>
  <c r="BN120" i="22" s="1"/>
  <c r="AH118" i="39"/>
  <c r="BM120" i="22" s="1"/>
  <c r="AQ179" i="39"/>
  <c r="BX181" i="22" s="1"/>
  <c r="AP179" i="39"/>
  <c r="BW181" i="22" s="1"/>
  <c r="AY228" i="39"/>
  <c r="CH230" i="22" s="1"/>
  <c r="AX228" i="39"/>
  <c r="CG230" i="22" s="1"/>
  <c r="AU214" i="39"/>
  <c r="CC216" i="22" s="1"/>
  <c r="AT214" i="39"/>
  <c r="CB216" i="22" s="1"/>
  <c r="AI246" i="39"/>
  <c r="BN248" i="22" s="1"/>
  <c r="AH246" i="39"/>
  <c r="BM248" i="22" s="1"/>
  <c r="AQ145" i="39"/>
  <c r="BX147" i="22" s="1"/>
  <c r="AP145" i="39"/>
  <c r="BW147" i="22" s="1"/>
  <c r="AP161" i="39"/>
  <c r="BW163" i="22" s="1"/>
  <c r="AQ161" i="39"/>
  <c r="BX163" i="22" s="1"/>
  <c r="AT111" i="39"/>
  <c r="CB113" i="22" s="1"/>
  <c r="AU111" i="39"/>
  <c r="CC113" i="22" s="1"/>
  <c r="AI76" i="39"/>
  <c r="BN78" i="22" s="1"/>
  <c r="AH76" i="39"/>
  <c r="BM78" i="22" s="1"/>
  <c r="AU245" i="39"/>
  <c r="CC247" i="22" s="1"/>
  <c r="AT245" i="39"/>
  <c r="CB247" i="22" s="1"/>
  <c r="AQ165" i="39"/>
  <c r="BX167" i="22" s="1"/>
  <c r="AP165" i="39"/>
  <c r="BW167" i="22" s="1"/>
  <c r="AQ245" i="39"/>
  <c r="BX247" i="22" s="1"/>
  <c r="AP245" i="39"/>
  <c r="BW247" i="22" s="1"/>
  <c r="AU239" i="39"/>
  <c r="CC241" i="22" s="1"/>
  <c r="AT239" i="39"/>
  <c r="CB241" i="22" s="1"/>
  <c r="AU60" i="39"/>
  <c r="CC62" i="22" s="1"/>
  <c r="AT60" i="39"/>
  <c r="CB62" i="22" s="1"/>
  <c r="AT140" i="39"/>
  <c r="CB142" i="22" s="1"/>
  <c r="AU140" i="39"/>
  <c r="CC142" i="22" s="1"/>
  <c r="AH166" i="39"/>
  <c r="BM168" i="22" s="1"/>
  <c r="AI166" i="39"/>
  <c r="BN168" i="22" s="1"/>
  <c r="AQ102" i="39"/>
  <c r="BX104" i="22" s="1"/>
  <c r="AP102" i="39"/>
  <c r="BW104" i="22" s="1"/>
  <c r="AQ146" i="39"/>
  <c r="BX148" i="22" s="1"/>
  <c r="AP146" i="39"/>
  <c r="BW148" i="22" s="1"/>
  <c r="AQ8" i="39"/>
  <c r="BX10" i="22" s="1"/>
  <c r="AP8" i="39"/>
  <c r="BW10" i="22" s="1"/>
  <c r="AY48" i="39"/>
  <c r="CH50" i="22" s="1"/>
  <c r="AX48" i="39"/>
  <c r="CG50" i="22" s="1"/>
  <c r="AY121" i="39"/>
  <c r="CH123" i="22" s="1"/>
  <c r="AX121" i="39"/>
  <c r="CG123" i="22" s="1"/>
  <c r="AQ129" i="39"/>
  <c r="BX131" i="22" s="1"/>
  <c r="AP129" i="39"/>
  <c r="BW131" i="22" s="1"/>
  <c r="AU101" i="39"/>
  <c r="CC103" i="22" s="1"/>
  <c r="AT101" i="39"/>
  <c r="CB103" i="22" s="1"/>
  <c r="AP125" i="39"/>
  <c r="BW127" i="22" s="1"/>
  <c r="AQ125" i="39"/>
  <c r="BX127" i="22" s="1"/>
  <c r="AP84" i="39"/>
  <c r="BW86" i="22" s="1"/>
  <c r="AQ84" i="39"/>
  <c r="BX86" i="22" s="1"/>
  <c r="AH140" i="39"/>
  <c r="BM142" i="22" s="1"/>
  <c r="AI140" i="39"/>
  <c r="BN142" i="22" s="1"/>
  <c r="AX61" i="39"/>
  <c r="CG63" i="22" s="1"/>
  <c r="AY61" i="39"/>
  <c r="CH63" i="22" s="1"/>
  <c r="AI235" i="39"/>
  <c r="BN237" i="22" s="1"/>
  <c r="AH235" i="39"/>
  <c r="BM237" i="22" s="1"/>
  <c r="AQ149" i="39"/>
  <c r="BX151" i="22" s="1"/>
  <c r="AP149" i="39"/>
  <c r="BW151" i="22" s="1"/>
  <c r="AH160" i="39"/>
  <c r="BM162" i="22" s="1"/>
  <c r="AI160" i="39"/>
  <c r="BN162" i="22" s="1"/>
  <c r="AU213" i="39"/>
  <c r="CC215" i="22" s="1"/>
  <c r="AT213" i="39"/>
  <c r="CB215" i="22" s="1"/>
  <c r="AY241" i="39"/>
  <c r="CH243" i="22" s="1"/>
  <c r="AX241" i="39"/>
  <c r="CG243" i="22" s="1"/>
  <c r="AQ187" i="39"/>
  <c r="BX189" i="22" s="1"/>
  <c r="AP187" i="39"/>
  <c r="BW189" i="22" s="1"/>
  <c r="AP23" i="39"/>
  <c r="BW25" i="22" s="1"/>
  <c r="AQ23" i="39"/>
  <c r="BX25" i="22" s="1"/>
  <c r="AY144" i="39"/>
  <c r="CH146" i="22" s="1"/>
  <c r="AX144" i="39"/>
  <c r="CG146" i="22" s="1"/>
  <c r="AQ81" i="39"/>
  <c r="BX83" i="22" s="1"/>
  <c r="AP81" i="39"/>
  <c r="BW83" i="22" s="1"/>
  <c r="AU40" i="39"/>
  <c r="CC42" i="22" s="1"/>
  <c r="AT40" i="39"/>
  <c r="CB42" i="22" s="1"/>
  <c r="AI135" i="39"/>
  <c r="BN137" i="22" s="1"/>
  <c r="AH135" i="39"/>
  <c r="BM137" i="22" s="1"/>
  <c r="AX43" i="39"/>
  <c r="CG45" i="22" s="1"/>
  <c r="AY43" i="39"/>
  <c r="CH45" i="22" s="1"/>
  <c r="AI231" i="39"/>
  <c r="BN233" i="22" s="1"/>
  <c r="AH231" i="39"/>
  <c r="BM233" i="22" s="1"/>
  <c r="AH34" i="39"/>
  <c r="BM36" i="22" s="1"/>
  <c r="AI34" i="39"/>
  <c r="BN36" i="22" s="1"/>
  <c r="AY174" i="39"/>
  <c r="CH176" i="22" s="1"/>
  <c r="AX174" i="39"/>
  <c r="CG176" i="22" s="1"/>
  <c r="AU160" i="39"/>
  <c r="CC162" i="22" s="1"/>
  <c r="AT160" i="39"/>
  <c r="CB162" i="22" s="1"/>
  <c r="AP55" i="39"/>
  <c r="BW57" i="22" s="1"/>
  <c r="AQ55" i="39"/>
  <c r="BX57" i="22" s="1"/>
  <c r="AQ45" i="39"/>
  <c r="BX47" i="22" s="1"/>
  <c r="AP45" i="39"/>
  <c r="BW47" i="22" s="1"/>
  <c r="AP12" i="39"/>
  <c r="BW14" i="22" s="1"/>
  <c r="AQ12" i="39"/>
  <c r="BX14" i="22" s="1"/>
  <c r="AX30" i="39"/>
  <c r="CG32" i="22" s="1"/>
  <c r="AY30" i="39"/>
  <c r="CH32" i="22" s="1"/>
  <c r="AH207" i="39"/>
  <c r="BM209" i="22" s="1"/>
  <c r="AI207" i="39"/>
  <c r="BN209" i="22" s="1"/>
  <c r="AT35" i="39"/>
  <c r="CB37" i="22" s="1"/>
  <c r="AU35" i="39"/>
  <c r="CC37" i="22" s="1"/>
  <c r="AU73" i="39"/>
  <c r="CC75" i="22" s="1"/>
  <c r="AT73" i="39"/>
  <c r="CB75" i="22" s="1"/>
  <c r="AI110" i="39"/>
  <c r="BN112" i="22" s="1"/>
  <c r="AH110" i="39"/>
  <c r="BM112" i="22" s="1"/>
  <c r="AH105" i="39"/>
  <c r="BM107" i="22" s="1"/>
  <c r="AI105" i="39"/>
  <c r="BN107" i="22" s="1"/>
  <c r="AT45" i="39"/>
  <c r="CB47" i="22" s="1"/>
  <c r="AU45" i="39"/>
  <c r="CC47" i="22" s="1"/>
  <c r="AU250" i="39"/>
  <c r="CC252" i="22" s="1"/>
  <c r="AT250" i="39"/>
  <c r="CB252" i="22" s="1"/>
  <c r="AX145" i="39"/>
  <c r="CG147" i="22" s="1"/>
  <c r="AY145" i="39"/>
  <c r="CH147" i="22" s="1"/>
  <c r="AQ38" i="39"/>
  <c r="BX40" i="22" s="1"/>
  <c r="AP38" i="39"/>
  <c r="BW40" i="22" s="1"/>
  <c r="AY60" i="39"/>
  <c r="CH62" i="22" s="1"/>
  <c r="AX60" i="39"/>
  <c r="CG62" i="22" s="1"/>
  <c r="AP201" i="39"/>
  <c r="BW203" i="22" s="1"/>
  <c r="AQ201" i="39"/>
  <c r="BX203" i="22" s="1"/>
  <c r="AH68" i="39"/>
  <c r="BM70" i="22" s="1"/>
  <c r="AI68" i="39"/>
  <c r="BN70" i="22" s="1"/>
  <c r="AQ74" i="39"/>
  <c r="BX76" i="22" s="1"/>
  <c r="AP74" i="39"/>
  <c r="BW76" i="22" s="1"/>
  <c r="AH82" i="39"/>
  <c r="BM84" i="22" s="1"/>
  <c r="AI82" i="39"/>
  <c r="BN84" i="22" s="1"/>
  <c r="AT96" i="39"/>
  <c r="CB98" i="22" s="1"/>
  <c r="AU96" i="39"/>
  <c r="CC98" i="22" s="1"/>
  <c r="AP160" i="39"/>
  <c r="BW162" i="22" s="1"/>
  <c r="AQ160" i="39"/>
  <c r="BX162" i="22" s="1"/>
  <c r="AP93" i="39"/>
  <c r="BW95" i="22" s="1"/>
  <c r="AQ93" i="39"/>
  <c r="BX95" i="22" s="1"/>
  <c r="AH185" i="39"/>
  <c r="BM187" i="22" s="1"/>
  <c r="AI185" i="39"/>
  <c r="BN187" i="22" s="1"/>
  <c r="AH77" i="39"/>
  <c r="BM79" i="22" s="1"/>
  <c r="AI77" i="39"/>
  <c r="BN79" i="22" s="1"/>
  <c r="AH18" i="39"/>
  <c r="BM20" i="22" s="1"/>
  <c r="AI18" i="39"/>
  <c r="BN20" i="22" s="1"/>
  <c r="AU217" i="39"/>
  <c r="CC219" i="22" s="1"/>
  <c r="AT217" i="39"/>
  <c r="CB219" i="22" s="1"/>
  <c r="AP188" i="39"/>
  <c r="BW190" i="22" s="1"/>
  <c r="AQ188" i="39"/>
  <c r="BX190" i="22" s="1"/>
  <c r="AY218" i="39"/>
  <c r="CH220" i="22" s="1"/>
  <c r="AX218" i="39"/>
  <c r="CG220" i="22" s="1"/>
  <c r="AP246" i="39"/>
  <c r="BW248" i="22" s="1"/>
  <c r="AQ246" i="39"/>
  <c r="BX248" i="22" s="1"/>
  <c r="AU247" i="39"/>
  <c r="CC249" i="22" s="1"/>
  <c r="AT247" i="39"/>
  <c r="CB249" i="22" s="1"/>
  <c r="AY71" i="39"/>
  <c r="CH73" i="22" s="1"/>
  <c r="AX71" i="39"/>
  <c r="CG73" i="22" s="1"/>
  <c r="AU209" i="39"/>
  <c r="CC211" i="22" s="1"/>
  <c r="AT209" i="39"/>
  <c r="CB211" i="22" s="1"/>
  <c r="AT79" i="39"/>
  <c r="CB81" i="22" s="1"/>
  <c r="AU79" i="39"/>
  <c r="CC81" i="22" s="1"/>
  <c r="AH42" i="39"/>
  <c r="BM44" i="22" s="1"/>
  <c r="AI42" i="39"/>
  <c r="BN44" i="22" s="1"/>
  <c r="AI53" i="39"/>
  <c r="BN55" i="22" s="1"/>
  <c r="AH53" i="39"/>
  <c r="BM55" i="22" s="1"/>
  <c r="AP153" i="39"/>
  <c r="BW155" i="22" s="1"/>
  <c r="AQ153" i="39"/>
  <c r="BX155" i="22" s="1"/>
  <c r="AU183" i="39"/>
  <c r="CC185" i="22" s="1"/>
  <c r="AT183" i="39"/>
  <c r="CB185" i="22" s="1"/>
  <c r="AQ247" i="39"/>
  <c r="BX249" i="22" s="1"/>
  <c r="AP247" i="39"/>
  <c r="BW249" i="22" s="1"/>
  <c r="AU38" i="39"/>
  <c r="CC40" i="22" s="1"/>
  <c r="AT38" i="39"/>
  <c r="CB40" i="22" s="1"/>
  <c r="AI54" i="39"/>
  <c r="BN56" i="22" s="1"/>
  <c r="AH54" i="39"/>
  <c r="BM56" i="22" s="1"/>
  <c r="AT107" i="39"/>
  <c r="CB109" i="22" s="1"/>
  <c r="AU107" i="39"/>
  <c r="CC109" i="22" s="1"/>
  <c r="AQ98" i="39"/>
  <c r="BX100" i="22" s="1"/>
  <c r="AP98" i="39"/>
  <c r="BW100" i="22" s="1"/>
  <c r="AY219" i="39"/>
  <c r="CH221" i="22" s="1"/>
  <c r="AX219" i="39"/>
  <c r="CG221" i="22" s="1"/>
  <c r="AH15" i="39"/>
  <c r="BM17" i="22" s="1"/>
  <c r="AI15" i="39"/>
  <c r="BN17" i="22" s="1"/>
  <c r="AX79" i="39"/>
  <c r="CG81" i="22" s="1"/>
  <c r="AY79" i="39"/>
  <c r="CH81" i="22" s="1"/>
  <c r="AQ90" i="39"/>
  <c r="BX92" i="22" s="1"/>
  <c r="AP90" i="39"/>
  <c r="BW92" i="22" s="1"/>
  <c r="AX45" i="39"/>
  <c r="CG47" i="22" s="1"/>
  <c r="AY45" i="39"/>
  <c r="CH47" i="22" s="1"/>
  <c r="AI148" i="39"/>
  <c r="BN150" i="22" s="1"/>
  <c r="AH148" i="39"/>
  <c r="BM150" i="22" s="1"/>
  <c r="AH55" i="39"/>
  <c r="BM57" i="22" s="1"/>
  <c r="AI55" i="39"/>
  <c r="BN57" i="22" s="1"/>
  <c r="AQ60" i="39"/>
  <c r="BX62" i="22" s="1"/>
  <c r="AP60" i="39"/>
  <c r="BW62" i="22" s="1"/>
  <c r="AU109" i="39"/>
  <c r="CC111" i="22" s="1"/>
  <c r="AT109" i="39"/>
  <c r="CB111" i="22" s="1"/>
  <c r="AX101" i="39"/>
  <c r="CG103" i="22" s="1"/>
  <c r="AY101" i="39"/>
  <c r="CH103" i="22" s="1"/>
  <c r="AH152" i="39"/>
  <c r="BM154" i="22" s="1"/>
  <c r="AI152" i="39"/>
  <c r="BN154" i="22" s="1"/>
  <c r="AY211" i="39"/>
  <c r="CH213" i="22" s="1"/>
  <c r="AX211" i="39"/>
  <c r="CG213" i="22" s="1"/>
  <c r="AU236" i="39"/>
  <c r="CC238" i="22" s="1"/>
  <c r="AT236" i="39"/>
  <c r="CB238" i="22" s="1"/>
  <c r="AH24" i="39"/>
  <c r="BM26" i="22" s="1"/>
  <c r="AI24" i="39"/>
  <c r="BN26" i="22" s="1"/>
  <c r="AY237" i="39"/>
  <c r="CH239" i="22" s="1"/>
  <c r="AX237" i="39"/>
  <c r="CG239" i="22" s="1"/>
  <c r="AI212" i="39"/>
  <c r="BN214" i="22" s="1"/>
  <c r="AH212" i="39"/>
  <c r="BM214" i="22" s="1"/>
  <c r="AI84" i="39"/>
  <c r="BN86" i="22" s="1"/>
  <c r="AH84" i="39"/>
  <c r="BM86" i="22" s="1"/>
  <c r="AU205" i="39"/>
  <c r="CC207" i="22" s="1"/>
  <c r="AT205" i="39"/>
  <c r="CB207" i="22" s="1"/>
  <c r="AX112" i="39"/>
  <c r="CG114" i="22" s="1"/>
  <c r="AY112" i="39"/>
  <c r="CH114" i="22" s="1"/>
  <c r="AP106" i="39"/>
  <c r="BW108" i="22" s="1"/>
  <c r="AQ106" i="39"/>
  <c r="BX108" i="22" s="1"/>
  <c r="AT130" i="39"/>
  <c r="CB132" i="22" s="1"/>
  <c r="AU130" i="39"/>
  <c r="CC132" i="22" s="1"/>
  <c r="AU158" i="39"/>
  <c r="CC160" i="22" s="1"/>
  <c r="AT158" i="39"/>
  <c r="CB160" i="22" s="1"/>
  <c r="AY240" i="39"/>
  <c r="CH242" i="22" s="1"/>
  <c r="AX240" i="39"/>
  <c r="CG242" i="22" s="1"/>
  <c r="AY86" i="39"/>
  <c r="CH88" i="22" s="1"/>
  <c r="AX86" i="39"/>
  <c r="CG88" i="22" s="1"/>
  <c r="AH51" i="39"/>
  <c r="BM53" i="22" s="1"/>
  <c r="AI51" i="39"/>
  <c r="BN53" i="22" s="1"/>
  <c r="AX164" i="39"/>
  <c r="CG166" i="22" s="1"/>
  <c r="AY164" i="39"/>
  <c r="CH166" i="22" s="1"/>
  <c r="AX243" i="39"/>
  <c r="CG245" i="22" s="1"/>
  <c r="AY243" i="39"/>
  <c r="CH245" i="22" s="1"/>
  <c r="AH44" i="39"/>
  <c r="BM46" i="22" s="1"/>
  <c r="AI44" i="39"/>
  <c r="BN46" i="22" s="1"/>
  <c r="AY10" i="39"/>
  <c r="CH12" i="22" s="1"/>
  <c r="AX10" i="39"/>
  <c r="CG12" i="22" s="1"/>
  <c r="AP32" i="39"/>
  <c r="BW34" i="22" s="1"/>
  <c r="AQ32" i="39"/>
  <c r="BX34" i="22" s="1"/>
  <c r="AT31" i="39"/>
  <c r="CB33" i="22" s="1"/>
  <c r="AU31" i="39"/>
  <c r="CC33" i="22" s="1"/>
  <c r="AP52" i="39"/>
  <c r="BW54" i="22" s="1"/>
  <c r="AQ52" i="39"/>
  <c r="BX54" i="22" s="1"/>
  <c r="AX201" i="39"/>
  <c r="CG203" i="22" s="1"/>
  <c r="AY201" i="39"/>
  <c r="CH203" i="22" s="1"/>
  <c r="AX209" i="39"/>
  <c r="CG211" i="22" s="1"/>
  <c r="AY209" i="39"/>
  <c r="CH211" i="22" s="1"/>
  <c r="AI179" i="39"/>
  <c r="BN181" i="22" s="1"/>
  <c r="AH179" i="39"/>
  <c r="BM181" i="22" s="1"/>
  <c r="AY89" i="39"/>
  <c r="CH91" i="22" s="1"/>
  <c r="AX89" i="39"/>
  <c r="CG91" i="22" s="1"/>
  <c r="AQ96" i="39"/>
  <c r="BX98" i="22" s="1"/>
  <c r="AP96" i="39"/>
  <c r="BW98" i="22" s="1"/>
  <c r="AU135" i="39"/>
  <c r="CC137" i="22" s="1"/>
  <c r="AT135" i="39"/>
  <c r="CB137" i="22" s="1"/>
  <c r="AU124" i="39"/>
  <c r="CC126" i="22" s="1"/>
  <c r="AT124" i="39"/>
  <c r="CB126" i="22" s="1"/>
  <c r="AP109" i="39"/>
  <c r="BW111" i="22" s="1"/>
  <c r="AQ109" i="39"/>
  <c r="BX111" i="22" s="1"/>
  <c r="AH60" i="39"/>
  <c r="BM62" i="22" s="1"/>
  <c r="AI60" i="39"/>
  <c r="BN62" i="22" s="1"/>
  <c r="AQ231" i="39"/>
  <c r="BX233" i="22" s="1"/>
  <c r="AP231" i="39"/>
  <c r="BW233" i="22" s="1"/>
  <c r="AI11" i="39"/>
  <c r="BN13" i="22" s="1"/>
  <c r="AH11" i="39"/>
  <c r="BM13" i="22" s="1"/>
  <c r="AY123" i="39"/>
  <c r="CH125" i="22" s="1"/>
  <c r="AX123" i="39"/>
  <c r="CG125" i="22" s="1"/>
  <c r="AI196" i="39"/>
  <c r="BN198" i="22" s="1"/>
  <c r="AH196" i="39"/>
  <c r="BM198" i="22" s="1"/>
  <c r="AU119" i="39"/>
  <c r="CC121" i="22" s="1"/>
  <c r="AT119" i="39"/>
  <c r="CB121" i="22" s="1"/>
  <c r="AX120" i="39"/>
  <c r="CG122" i="22" s="1"/>
  <c r="AY120" i="39"/>
  <c r="CH122" i="22" s="1"/>
  <c r="AI217" i="39"/>
  <c r="BN219" i="22" s="1"/>
  <c r="AH217" i="39"/>
  <c r="BM219" i="22" s="1"/>
  <c r="AQ217" i="39"/>
  <c r="BX219" i="22" s="1"/>
  <c r="AP217" i="39"/>
  <c r="BW219" i="22" s="1"/>
  <c r="AP77" i="39"/>
  <c r="BW79" i="22" s="1"/>
  <c r="AQ77" i="39"/>
  <c r="BX79" i="22" s="1"/>
  <c r="AQ75" i="39"/>
  <c r="BX77" i="22" s="1"/>
  <c r="AP75" i="39"/>
  <c r="BW77" i="22" s="1"/>
  <c r="AI150" i="39"/>
  <c r="BN152" i="22" s="1"/>
  <c r="AH150" i="39"/>
  <c r="BM152" i="22" s="1"/>
  <c r="AU185" i="39"/>
  <c r="CC187" i="22" s="1"/>
  <c r="AT185" i="39"/>
  <c r="CB187" i="22" s="1"/>
  <c r="AQ127" i="39"/>
  <c r="BX129" i="22" s="1"/>
  <c r="AP127" i="39"/>
  <c r="BW129" i="22" s="1"/>
  <c r="AU125" i="39"/>
  <c r="CC127" i="22" s="1"/>
  <c r="AT125" i="39"/>
  <c r="CB127" i="22" s="1"/>
  <c r="AX206" i="39"/>
  <c r="CG208" i="22" s="1"/>
  <c r="AY206" i="39"/>
  <c r="CH208" i="22" s="1"/>
  <c r="AP44" i="39"/>
  <c r="BW46" i="22" s="1"/>
  <c r="AQ44" i="39"/>
  <c r="BX46" i="22" s="1"/>
  <c r="AY155" i="39"/>
  <c r="CH157" i="22" s="1"/>
  <c r="AX155" i="39"/>
  <c r="CG157" i="22" s="1"/>
  <c r="AT70" i="39"/>
  <c r="CB72" i="22" s="1"/>
  <c r="AU70" i="39"/>
  <c r="CC72" i="22" s="1"/>
  <c r="AY23" i="39"/>
  <c r="CH25" i="22" s="1"/>
  <c r="AX23" i="39"/>
  <c r="CG25" i="22" s="1"/>
  <c r="AU54" i="39"/>
  <c r="CC56" i="22" s="1"/>
  <c r="AT54" i="39"/>
  <c r="CB56" i="22" s="1"/>
  <c r="AH114" i="39"/>
  <c r="BM116" i="22" s="1"/>
  <c r="AI114" i="39"/>
  <c r="BN116" i="22" s="1"/>
  <c r="AX163" i="39"/>
  <c r="CG165" i="22" s="1"/>
  <c r="AY163" i="39"/>
  <c r="CH165" i="22" s="1"/>
  <c r="AI172" i="39"/>
  <c r="BN174" i="22" s="1"/>
  <c r="AH172" i="39"/>
  <c r="BM174" i="22" s="1"/>
  <c r="AT149" i="39"/>
  <c r="CB151" i="22" s="1"/>
  <c r="AU149" i="39"/>
  <c r="CC151" i="22" s="1"/>
  <c r="AP199" i="39"/>
  <c r="BW201" i="22" s="1"/>
  <c r="AQ199" i="39"/>
  <c r="BX201" i="22" s="1"/>
  <c r="AQ232" i="39"/>
  <c r="BX234" i="22" s="1"/>
  <c r="AP232" i="39"/>
  <c r="BW234" i="22" s="1"/>
  <c r="AX84" i="39"/>
  <c r="CG86" i="22" s="1"/>
  <c r="AY84" i="39"/>
  <c r="CH86" i="22" s="1"/>
  <c r="AX92" i="39"/>
  <c r="CG94" i="22" s="1"/>
  <c r="AY92" i="39"/>
  <c r="CH94" i="22" s="1"/>
  <c r="AP234" i="39"/>
  <c r="BW236" i="22" s="1"/>
  <c r="AQ234" i="39"/>
  <c r="BX236" i="22" s="1"/>
  <c r="AP25" i="39"/>
  <c r="BW27" i="22" s="1"/>
  <c r="AQ25" i="39"/>
  <c r="BX27" i="22" s="1"/>
  <c r="AQ40" i="39"/>
  <c r="BX42" i="22" s="1"/>
  <c r="AP40" i="39"/>
  <c r="BW42" i="22" s="1"/>
  <c r="AH209" i="39"/>
  <c r="BM211" i="22" s="1"/>
  <c r="AI209" i="39"/>
  <c r="BN211" i="22" s="1"/>
  <c r="AU134" i="39"/>
  <c r="CC136" i="22" s="1"/>
  <c r="AT134" i="39"/>
  <c r="CB136" i="22" s="1"/>
  <c r="AY172" i="39"/>
  <c r="CH174" i="22" s="1"/>
  <c r="AX172" i="39"/>
  <c r="CG174" i="22" s="1"/>
  <c r="AX154" i="39"/>
  <c r="CG156" i="22" s="1"/>
  <c r="AY154" i="39"/>
  <c r="CH156" i="22" s="1"/>
  <c r="AU120" i="39"/>
  <c r="CC122" i="22" s="1"/>
  <c r="AT120" i="39"/>
  <c r="CB122" i="22" s="1"/>
  <c r="AY183" i="39"/>
  <c r="CH185" i="22" s="1"/>
  <c r="AX183" i="39"/>
  <c r="CG185" i="22" s="1"/>
  <c r="AH85" i="39"/>
  <c r="BM87" i="22" s="1"/>
  <c r="AI85" i="39"/>
  <c r="BN87" i="22" s="1"/>
  <c r="AY140" i="39"/>
  <c r="CH142" i="22" s="1"/>
  <c r="AX140" i="39"/>
  <c r="CG142" i="22" s="1"/>
  <c r="AY190" i="39"/>
  <c r="CH192" i="22" s="1"/>
  <c r="AX190" i="39"/>
  <c r="CG192" i="22" s="1"/>
  <c r="AT189" i="39"/>
  <c r="CB191" i="22" s="1"/>
  <c r="AU189" i="39"/>
  <c r="CC191" i="22" s="1"/>
  <c r="AU9" i="39"/>
  <c r="CC11" i="22" s="1"/>
  <c r="AT9" i="39"/>
  <c r="CB11" i="22" s="1"/>
  <c r="AX9" i="39"/>
  <c r="CG11" i="22" s="1"/>
  <c r="AY9" i="39"/>
  <c r="CH11" i="22" s="1"/>
  <c r="AQ212" i="39"/>
  <c r="BX214" i="22" s="1"/>
  <c r="AP212" i="39"/>
  <c r="BW214" i="22" s="1"/>
  <c r="AT12" i="39"/>
  <c r="CB14" i="22" s="1"/>
  <c r="AU12" i="39"/>
  <c r="CC14" i="22" s="1"/>
  <c r="AT95" i="39"/>
  <c r="CB97" i="22" s="1"/>
  <c r="AU95" i="39"/>
  <c r="CC97" i="22" s="1"/>
  <c r="AQ244" i="39"/>
  <c r="BX246" i="22" s="1"/>
  <c r="AP244" i="39"/>
  <c r="BW246" i="22" s="1"/>
  <c r="AI215" i="39"/>
  <c r="BN217" i="22" s="1"/>
  <c r="AH215" i="39"/>
  <c r="BM217" i="22" s="1"/>
  <c r="AP100" i="39"/>
  <c r="BW102" i="22" s="1"/>
  <c r="AQ100" i="39"/>
  <c r="BX102" i="22" s="1"/>
  <c r="AY22" i="39"/>
  <c r="CH24" i="22" s="1"/>
  <c r="AX22" i="39"/>
  <c r="CG24" i="22" s="1"/>
  <c r="AY250" i="39"/>
  <c r="CH252" i="22" s="1"/>
  <c r="AX250" i="39"/>
  <c r="CG252" i="22" s="1"/>
  <c r="AX63" i="39"/>
  <c r="CG65" i="22" s="1"/>
  <c r="AY63" i="39"/>
  <c r="CH65" i="22" s="1"/>
  <c r="AU208" i="39"/>
  <c r="CC210" i="22" s="1"/>
  <c r="AT208" i="39"/>
  <c r="CB210" i="22" s="1"/>
  <c r="AI234" i="39"/>
  <c r="BN236" i="22" s="1"/>
  <c r="AH234" i="39"/>
  <c r="BM236" i="22" s="1"/>
  <c r="AI220" i="39"/>
  <c r="BN222" i="22" s="1"/>
  <c r="AH220" i="39"/>
  <c r="BM222" i="22" s="1"/>
  <c r="AP155" i="39"/>
  <c r="BW157" i="22" s="1"/>
  <c r="AQ155" i="39"/>
  <c r="BX157" i="22" s="1"/>
  <c r="AU76" i="39"/>
  <c r="CC78" i="22" s="1"/>
  <c r="AT76" i="39"/>
  <c r="CB78" i="22" s="1"/>
  <c r="AI145" i="39"/>
  <c r="BN147" i="22" s="1"/>
  <c r="AH145" i="39"/>
  <c r="BM147" i="22" s="1"/>
  <c r="AU218" i="39"/>
  <c r="CC220" i="22" s="1"/>
  <c r="AT218" i="39"/>
  <c r="CB220" i="22" s="1"/>
  <c r="AP208" i="39"/>
  <c r="BW210" i="22" s="1"/>
  <c r="AQ208" i="39"/>
  <c r="BX210" i="22" s="1"/>
  <c r="AX11" i="39"/>
  <c r="CG13" i="22" s="1"/>
  <c r="AY11" i="39"/>
  <c r="CH13" i="22" s="1"/>
  <c r="AQ171" i="39"/>
  <c r="BX173" i="22" s="1"/>
  <c r="AP171" i="39"/>
  <c r="BW173" i="22" s="1"/>
  <c r="AU139" i="39"/>
  <c r="CC141" i="22" s="1"/>
  <c r="AT139" i="39"/>
  <c r="CB141" i="22" s="1"/>
  <c r="AH33" i="39"/>
  <c r="BM35" i="22" s="1"/>
  <c r="AI33" i="39"/>
  <c r="BN35" i="22" s="1"/>
  <c r="AQ68" i="39"/>
  <c r="BX70" i="22" s="1"/>
  <c r="AP68" i="39"/>
  <c r="BW70" i="22" s="1"/>
  <c r="AU145" i="39"/>
  <c r="CC147" i="22" s="1"/>
  <c r="AT145" i="39"/>
  <c r="CB147" i="22" s="1"/>
  <c r="AU224" i="39"/>
  <c r="CC226" i="22" s="1"/>
  <c r="AT224" i="39"/>
  <c r="CB226" i="22" s="1"/>
  <c r="AY76" i="39"/>
  <c r="CH78" i="22" s="1"/>
  <c r="AX76" i="39"/>
  <c r="CG78" i="22" s="1"/>
  <c r="AU129" i="39"/>
  <c r="CC131" i="22" s="1"/>
  <c r="AT129" i="39"/>
  <c r="CB131" i="22" s="1"/>
  <c r="AH58" i="39"/>
  <c r="BM60" i="22" s="1"/>
  <c r="AI58" i="39"/>
  <c r="BN60" i="22" s="1"/>
  <c r="AH30" i="39"/>
  <c r="BM32" i="22" s="1"/>
  <c r="AI30" i="39"/>
  <c r="BN32" i="22" s="1"/>
  <c r="AY7" i="39"/>
  <c r="CH9" i="22" s="1"/>
  <c r="AX7" i="39"/>
  <c r="CG9" i="22" s="1"/>
  <c r="AT36" i="39"/>
  <c r="CB38" i="22" s="1"/>
  <c r="AU36" i="39"/>
  <c r="CC38" i="22" s="1"/>
  <c r="AY122" i="39"/>
  <c r="CH124" i="22" s="1"/>
  <c r="AX122" i="39"/>
  <c r="CG124" i="22" s="1"/>
  <c r="AT184" i="39"/>
  <c r="CB186" i="22" s="1"/>
  <c r="AU184" i="39"/>
  <c r="CC186" i="22" s="1"/>
  <c r="AT94" i="39"/>
  <c r="CB96" i="22" s="1"/>
  <c r="AU94" i="39"/>
  <c r="CC96" i="22" s="1"/>
  <c r="AX156" i="39"/>
  <c r="CG158" i="22" s="1"/>
  <c r="AY156" i="39"/>
  <c r="CH158" i="22" s="1"/>
  <c r="AU232" i="39"/>
  <c r="CC234" i="22" s="1"/>
  <c r="AT232" i="39"/>
  <c r="CB234" i="22" s="1"/>
  <c r="AP124" i="39"/>
  <c r="BW126" i="22" s="1"/>
  <c r="AQ124" i="39"/>
  <c r="BX126" i="22" s="1"/>
  <c r="AY238" i="39"/>
  <c r="CH240" i="22" s="1"/>
  <c r="AX238" i="39"/>
  <c r="CG240" i="22" s="1"/>
  <c r="AX193" i="39"/>
  <c r="CG195" i="22" s="1"/>
  <c r="AY193" i="39"/>
  <c r="CH195" i="22" s="1"/>
  <c r="AQ103" i="39"/>
  <c r="BX105" i="22" s="1"/>
  <c r="AP103" i="39"/>
  <c r="BW105" i="22" s="1"/>
  <c r="AU237" i="39"/>
  <c r="CC239" i="22" s="1"/>
  <c r="AT237" i="39"/>
  <c r="CB239" i="22" s="1"/>
  <c r="AI175" i="39"/>
  <c r="BN177" i="22" s="1"/>
  <c r="AH175" i="39"/>
  <c r="BM177" i="22" s="1"/>
  <c r="AQ181" i="39"/>
  <c r="BX183" i="22" s="1"/>
  <c r="AP181" i="39"/>
  <c r="BW183" i="22" s="1"/>
  <c r="AQ59" i="39"/>
  <c r="BX61" i="22" s="1"/>
  <c r="AP59" i="39"/>
  <c r="BW61" i="22" s="1"/>
  <c r="AH171" i="39"/>
  <c r="BM173" i="22" s="1"/>
  <c r="AI171" i="39"/>
  <c r="BN173" i="22" s="1"/>
  <c r="AU199" i="39"/>
  <c r="CC201" i="22" s="1"/>
  <c r="AT199" i="39"/>
  <c r="CB201" i="22" s="1"/>
  <c r="AX50" i="39"/>
  <c r="CG52" i="22" s="1"/>
  <c r="AY50" i="39"/>
  <c r="CH52" i="22" s="1"/>
  <c r="AP126" i="39"/>
  <c r="BW128" i="22" s="1"/>
  <c r="AQ126" i="39"/>
  <c r="BX128" i="22" s="1"/>
  <c r="AI218" i="39"/>
  <c r="BN220" i="22" s="1"/>
  <c r="AH218" i="39"/>
  <c r="BM220" i="22" s="1"/>
  <c r="AU133" i="39"/>
  <c r="CC135" i="22" s="1"/>
  <c r="AT133" i="39"/>
  <c r="CB135" i="22" s="1"/>
  <c r="AQ177" i="39"/>
  <c r="BX179" i="22" s="1"/>
  <c r="AP177" i="39"/>
  <c r="BW179" i="22" s="1"/>
  <c r="AP72" i="39"/>
  <c r="BW74" i="22" s="1"/>
  <c r="AQ72" i="39"/>
  <c r="BX74" i="22" s="1"/>
  <c r="AP186" i="39"/>
  <c r="BW188" i="22" s="1"/>
  <c r="AQ186" i="39"/>
  <c r="BX188" i="22" s="1"/>
  <c r="AP202" i="39"/>
  <c r="BW204" i="22" s="1"/>
  <c r="AQ202" i="39"/>
  <c r="BX204" i="22" s="1"/>
  <c r="AH155" i="39"/>
  <c r="BM157" i="22" s="1"/>
  <c r="AI155" i="39"/>
  <c r="BN157" i="22" s="1"/>
  <c r="AP222" i="39"/>
  <c r="BW224" i="22" s="1"/>
  <c r="AQ222" i="39"/>
  <c r="BX224" i="22" s="1"/>
  <c r="AQ69" i="39"/>
  <c r="BX71" i="22" s="1"/>
  <c r="AP69" i="39"/>
  <c r="BW71" i="22" s="1"/>
  <c r="AQ211" i="39"/>
  <c r="BX213" i="22" s="1"/>
  <c r="AP211" i="39"/>
  <c r="BW213" i="22" s="1"/>
  <c r="AP205" i="39"/>
  <c r="BW207" i="22" s="1"/>
  <c r="AQ205" i="39"/>
  <c r="BX207" i="22" s="1"/>
  <c r="AH187" i="39"/>
  <c r="BM189" i="22" s="1"/>
  <c r="AI187" i="39"/>
  <c r="BN189" i="22" s="1"/>
  <c r="AI147" i="39"/>
  <c r="BN149" i="22" s="1"/>
  <c r="AH147" i="39"/>
  <c r="BM149" i="22" s="1"/>
  <c r="AI113" i="39"/>
  <c r="BN115" i="22" s="1"/>
  <c r="AH113" i="39"/>
  <c r="BM115" i="22" s="1"/>
  <c r="AT20" i="39"/>
  <c r="CB22" i="22" s="1"/>
  <c r="AU20" i="39"/>
  <c r="CC22" i="22" s="1"/>
  <c r="AX157" i="39"/>
  <c r="CG159" i="22" s="1"/>
  <c r="AY157" i="39"/>
  <c r="CH159" i="22" s="1"/>
  <c r="AT192" i="39"/>
  <c r="CB194" i="22" s="1"/>
  <c r="AU192" i="39"/>
  <c r="CC194" i="22" s="1"/>
  <c r="AY124" i="39"/>
  <c r="CH126" i="22" s="1"/>
  <c r="AX124" i="39"/>
  <c r="CG126" i="22" s="1"/>
  <c r="AI10" i="39"/>
  <c r="BN12" i="22" s="1"/>
  <c r="AH10" i="39"/>
  <c r="BM12" i="22" s="1"/>
  <c r="AY97" i="39"/>
  <c r="CH99" i="22" s="1"/>
  <c r="AX97" i="39"/>
  <c r="CG99" i="22" s="1"/>
  <c r="AQ104" i="39"/>
  <c r="BX106" i="22" s="1"/>
  <c r="AP104" i="39"/>
  <c r="BW106" i="22" s="1"/>
  <c r="AU151" i="39"/>
  <c r="CC153" i="22" s="1"/>
  <c r="AT151" i="39"/>
  <c r="CB153" i="22" s="1"/>
  <c r="AP91" i="39"/>
  <c r="BW93" i="22" s="1"/>
  <c r="AQ91" i="39"/>
  <c r="BX93" i="22" s="1"/>
  <c r="AY37" i="39"/>
  <c r="CH39" i="22" s="1"/>
  <c r="AX37" i="39"/>
  <c r="CG39" i="22" s="1"/>
  <c r="AX39" i="39"/>
  <c r="CG41" i="22" s="1"/>
  <c r="AY39" i="39"/>
  <c r="CH41" i="22" s="1"/>
  <c r="AU78" i="39"/>
  <c r="CC80" i="22" s="1"/>
  <c r="AT78" i="39"/>
  <c r="CB80" i="22" s="1"/>
  <c r="AY36" i="39"/>
  <c r="CH38" i="22" s="1"/>
  <c r="AX36" i="39"/>
  <c r="CG38" i="22" s="1"/>
  <c r="AY88" i="39"/>
  <c r="CH90" i="22" s="1"/>
  <c r="AX88" i="39"/>
  <c r="CG90" i="22" s="1"/>
  <c r="AI180" i="39"/>
  <c r="BN182" i="22" s="1"/>
  <c r="AH180" i="39"/>
  <c r="BM182" i="22" s="1"/>
  <c r="AU131" i="39"/>
  <c r="CC133" i="22" s="1"/>
  <c r="AT131" i="39"/>
  <c r="CB133" i="22" s="1"/>
  <c r="AP190" i="39"/>
  <c r="BW192" i="22" s="1"/>
  <c r="AQ190" i="39"/>
  <c r="BX192" i="22" s="1"/>
  <c r="AU99" i="39"/>
  <c r="CC101" i="22" s="1"/>
  <c r="AT99" i="39"/>
  <c r="CB101" i="22" s="1"/>
  <c r="AY130" i="39"/>
  <c r="CH132" i="22" s="1"/>
  <c r="AX130" i="39"/>
  <c r="CG132" i="22" s="1"/>
  <c r="AU164" i="39"/>
  <c r="CC166" i="22" s="1"/>
  <c r="AT164" i="39"/>
  <c r="CB166" i="22" s="1"/>
  <c r="AQ240" i="39"/>
  <c r="BX242" i="22" s="1"/>
  <c r="AP240" i="39"/>
  <c r="BW242" i="22" s="1"/>
  <c r="AQ189" i="39"/>
  <c r="BX191" i="22" s="1"/>
  <c r="AP189" i="39"/>
  <c r="BW191" i="22" s="1"/>
  <c r="AX17" i="39"/>
  <c r="CG19" i="22" s="1"/>
  <c r="AY17" i="39"/>
  <c r="CH19" i="22" s="1"/>
  <c r="AY234" i="39"/>
  <c r="CH236" i="22" s="1"/>
  <c r="AX234" i="39"/>
  <c r="AP182" i="39"/>
  <c r="BW184" i="22" s="1"/>
  <c r="AQ182" i="39"/>
  <c r="BX184" i="22" s="1"/>
  <c r="AX105" i="39"/>
  <c r="CG107" i="22" s="1"/>
  <c r="AY105" i="39"/>
  <c r="CH107" i="22" s="1"/>
  <c r="AH206" i="39"/>
  <c r="BM208" i="22" s="1"/>
  <c r="AI206" i="39"/>
  <c r="BN208" i="22" s="1"/>
  <c r="AQ184" i="39"/>
  <c r="BX186" i="22" s="1"/>
  <c r="AP184" i="39"/>
  <c r="BW186" i="22" s="1"/>
  <c r="AH121" i="39"/>
  <c r="BM123" i="22" s="1"/>
  <c r="AI121" i="39"/>
  <c r="BN123" i="22" s="1"/>
  <c r="AI129" i="39"/>
  <c r="BN131" i="22" s="1"/>
  <c r="AH129" i="39"/>
  <c r="BM131" i="22" s="1"/>
  <c r="AI80" i="39"/>
  <c r="BN82" i="22" s="1"/>
  <c r="AH80" i="39"/>
  <c r="BM82" i="22" s="1"/>
  <c r="AI133" i="39"/>
  <c r="BN135" i="22" s="1"/>
  <c r="AH133" i="39"/>
  <c r="BM135" i="22" s="1"/>
  <c r="AX187" i="39"/>
  <c r="CG189" i="22" s="1"/>
  <c r="AY187" i="39"/>
  <c r="CH189" i="22" s="1"/>
  <c r="AI243" i="39"/>
  <c r="BN245" i="22" s="1"/>
  <c r="AH243" i="39"/>
  <c r="BM245" i="22" s="1"/>
  <c r="AU235" i="39"/>
  <c r="CC237" i="22" s="1"/>
  <c r="AT235" i="39"/>
  <c r="CB237" i="22" s="1"/>
  <c r="AT8" i="39"/>
  <c r="CB10" i="22" s="1"/>
  <c r="AU8" i="39"/>
  <c r="CC10" i="22" s="1"/>
  <c r="AY246" i="39"/>
  <c r="CH248" i="22" s="1"/>
  <c r="AX246" i="39"/>
  <c r="CG248" i="22" s="1"/>
  <c r="AP192" i="39"/>
  <c r="BW194" i="22" s="1"/>
  <c r="AQ192" i="39"/>
  <c r="BX194" i="22" s="1"/>
  <c r="AT126" i="39"/>
  <c r="CB128" i="22" s="1"/>
  <c r="AU126" i="39"/>
  <c r="CC128" i="22" s="1"/>
  <c r="AH189" i="39"/>
  <c r="BM191" i="22" s="1"/>
  <c r="AI189" i="39"/>
  <c r="BN191" i="22" s="1"/>
  <c r="AH37" i="39"/>
  <c r="BM39" i="22" s="1"/>
  <c r="AI37" i="39"/>
  <c r="BN39" i="22" s="1"/>
  <c r="AH167" i="39"/>
  <c r="BM169" i="22" s="1"/>
  <c r="AI167" i="39"/>
  <c r="BN169" i="22" s="1"/>
  <c r="AX166" i="39"/>
  <c r="CG168" i="22" s="1"/>
  <c r="AY166" i="39"/>
  <c r="CH168" i="22" s="1"/>
  <c r="AX38" i="39"/>
  <c r="CG40" i="22" s="1"/>
  <c r="AY38" i="39"/>
  <c r="CH40" i="22" s="1"/>
  <c r="AP117" i="39"/>
  <c r="BW119" i="22" s="1"/>
  <c r="AQ117" i="39"/>
  <c r="BX119" i="22" s="1"/>
  <c r="AI74" i="39"/>
  <c r="BN76" i="22" s="1"/>
  <c r="AH74" i="39"/>
  <c r="BM76" i="22" s="1"/>
  <c r="AQ51" i="39"/>
  <c r="BX53" i="22" s="1"/>
  <c r="AP51" i="39"/>
  <c r="BW53" i="22" s="1"/>
  <c r="AU197" i="39"/>
  <c r="CC199" i="22" s="1"/>
  <c r="AT197" i="39"/>
  <c r="CB199" i="22" s="1"/>
  <c r="AY232" i="39"/>
  <c r="CH234" i="22" s="1"/>
  <c r="AX232" i="39"/>
  <c r="CG234" i="22" s="1"/>
  <c r="AU65" i="39"/>
  <c r="CC67" i="22" s="1"/>
  <c r="AT65" i="39"/>
  <c r="CB67" i="22" s="1"/>
  <c r="AU177" i="39"/>
  <c r="CC179" i="22" s="1"/>
  <c r="AT177" i="39"/>
  <c r="CB179" i="22" s="1"/>
  <c r="AI236" i="39"/>
  <c r="BN238" i="22" s="1"/>
  <c r="AH236" i="39"/>
  <c r="BM238" i="22" s="1"/>
  <c r="AX151" i="39"/>
  <c r="CG153" i="22" s="1"/>
  <c r="AY151" i="39"/>
  <c r="CH153" i="22" s="1"/>
  <c r="AQ227" i="39"/>
  <c r="BX229" i="22" s="1"/>
  <c r="AP227" i="39"/>
  <c r="BW229" i="22" s="1"/>
  <c r="AT44" i="39"/>
  <c r="CB46" i="22" s="1"/>
  <c r="AU44" i="39"/>
  <c r="CC46" i="22" s="1"/>
  <c r="AT24" i="39"/>
  <c r="CB26" i="22" s="1"/>
  <c r="AU24" i="39"/>
  <c r="CC26" i="22" s="1"/>
  <c r="AP105" i="39"/>
  <c r="BW107" i="22" s="1"/>
  <c r="AQ105" i="39"/>
  <c r="BX107" i="22" s="1"/>
  <c r="AP22" i="39"/>
  <c r="BW24" i="22" s="1"/>
  <c r="AQ22" i="39"/>
  <c r="BX24" i="22" s="1"/>
  <c r="AQ26" i="39"/>
  <c r="BX28" i="22" s="1"/>
  <c r="AP26" i="39"/>
  <c r="BW28" i="22" s="1"/>
  <c r="AQ67" i="39"/>
  <c r="BX69" i="22" s="1"/>
  <c r="AP67" i="39"/>
  <c r="BW69" i="22" s="1"/>
  <c r="AQ183" i="39"/>
  <c r="BX185" i="22" s="1"/>
  <c r="AP183" i="39"/>
  <c r="BW185" i="22" s="1"/>
  <c r="AU179" i="39"/>
  <c r="CC181" i="22" s="1"/>
  <c r="AT179" i="39"/>
  <c r="CB181" i="22" s="1"/>
  <c r="AU137" i="39"/>
  <c r="CC139" i="22" s="1"/>
  <c r="AT137" i="39"/>
  <c r="CB139" i="22" s="1"/>
  <c r="AX247" i="39"/>
  <c r="CG249" i="22" s="1"/>
  <c r="AY247" i="39"/>
  <c r="CH249" i="22" s="1"/>
  <c r="AT186" i="39"/>
  <c r="CB188" i="22" s="1"/>
  <c r="AU186" i="39"/>
  <c r="CC188" i="22" s="1"/>
  <c r="AH106" i="39"/>
  <c r="BM108" i="22" s="1"/>
  <c r="AI106" i="39"/>
  <c r="BN108" i="22" s="1"/>
  <c r="AQ151" i="39"/>
  <c r="BX153" i="22" s="1"/>
  <c r="AP151" i="39"/>
  <c r="BW153" i="22" s="1"/>
  <c r="AI216" i="39"/>
  <c r="BN218" i="22" s="1"/>
  <c r="AH216" i="39"/>
  <c r="BM218" i="22" s="1"/>
  <c r="AI126" i="39"/>
  <c r="BN128" i="22" s="1"/>
  <c r="AH126" i="39"/>
  <c r="BM128" i="22" s="1"/>
  <c r="AP209" i="39"/>
  <c r="BW211" i="22" s="1"/>
  <c r="AQ209" i="39"/>
  <c r="BX211" i="22" s="1"/>
  <c r="AU228" i="39"/>
  <c r="CC230" i="22" s="1"/>
  <c r="AT228" i="39"/>
  <c r="CB230" i="22" s="1"/>
  <c r="AP238" i="39"/>
  <c r="BW240" i="22" s="1"/>
  <c r="AQ238" i="39"/>
  <c r="BX240" i="22" s="1"/>
  <c r="AI197" i="39"/>
  <c r="BN199" i="22" s="1"/>
  <c r="AH197" i="39"/>
  <c r="BM199" i="22" s="1"/>
  <c r="AX137" i="39"/>
  <c r="CG139" i="22" s="1"/>
  <c r="AY137" i="39"/>
  <c r="CH139" i="22" s="1"/>
  <c r="AU72" i="39"/>
  <c r="CC74" i="22" s="1"/>
  <c r="AT72" i="39"/>
  <c r="CB74" i="22" s="1"/>
  <c r="AU159" i="39"/>
  <c r="CC161" i="22" s="1"/>
  <c r="AT159" i="39"/>
  <c r="CB161" i="22" s="1"/>
  <c r="AH138" i="39"/>
  <c r="BM140" i="22" s="1"/>
  <c r="AI138" i="39"/>
  <c r="BN140" i="22" s="1"/>
  <c r="AU88" i="39"/>
  <c r="CC90" i="22" s="1"/>
  <c r="AT88" i="39"/>
  <c r="CB90" i="22" s="1"/>
  <c r="AY72" i="39"/>
  <c r="CH74" i="22" s="1"/>
  <c r="AX72" i="39"/>
  <c r="CG74" i="22" s="1"/>
  <c r="AX143" i="39"/>
  <c r="CG145" i="22" s="1"/>
  <c r="AY143" i="39"/>
  <c r="CH145" i="22" s="1"/>
  <c r="AY73" i="39"/>
  <c r="CH75" i="22" s="1"/>
  <c r="AX73" i="39"/>
  <c r="CG75" i="22" s="1"/>
  <c r="AP42" i="39"/>
  <c r="BW44" i="22" s="1"/>
  <c r="AQ42" i="39"/>
  <c r="BX44" i="22" s="1"/>
  <c r="AP226" i="39"/>
  <c r="BW228" i="22" s="1"/>
  <c r="AQ226" i="39"/>
  <c r="BX228" i="22" s="1"/>
  <c r="AI72" i="39"/>
  <c r="BN74" i="22" s="1"/>
  <c r="AH72" i="39"/>
  <c r="BM74" i="22" s="1"/>
  <c r="AQ150" i="39"/>
  <c r="BX152" i="22" s="1"/>
  <c r="AP150" i="39"/>
  <c r="BW152" i="22" s="1"/>
  <c r="AU241" i="39"/>
  <c r="CC243" i="22" s="1"/>
  <c r="AT241" i="39"/>
  <c r="CB243" i="22" s="1"/>
  <c r="AX153" i="39"/>
  <c r="CG155" i="22" s="1"/>
  <c r="AY153" i="39"/>
  <c r="CH155" i="22" s="1"/>
  <c r="AX49" i="39"/>
  <c r="CG51" i="22" s="1"/>
  <c r="AY49" i="39"/>
  <c r="CH51" i="22" s="1"/>
  <c r="AI238" i="39"/>
  <c r="BN240" i="22" s="1"/>
  <c r="AH238" i="39"/>
  <c r="BM240" i="22" s="1"/>
  <c r="AP27" i="39"/>
  <c r="BW29" i="22" s="1"/>
  <c r="AQ27" i="39"/>
  <c r="BX29" i="22" s="1"/>
  <c r="AI213" i="39"/>
  <c r="BN215" i="22" s="1"/>
  <c r="AH213" i="39"/>
  <c r="BM215" i="22" s="1"/>
  <c r="AT182" i="39"/>
  <c r="CB184" i="22" s="1"/>
  <c r="AU182" i="39"/>
  <c r="CC184" i="22" s="1"/>
  <c r="AQ147" i="39"/>
  <c r="BX149" i="22" s="1"/>
  <c r="AP147" i="39"/>
  <c r="BW149" i="22" s="1"/>
  <c r="AX110" i="39"/>
  <c r="CG112" i="22" s="1"/>
  <c r="AY110" i="39"/>
  <c r="CH112" i="22" s="1"/>
  <c r="AI188" i="39"/>
  <c r="BN190" i="22" s="1"/>
  <c r="AH188" i="39"/>
  <c r="BM190" i="22" s="1"/>
  <c r="AQ220" i="39"/>
  <c r="BX222" i="22" s="1"/>
  <c r="AP220" i="39"/>
  <c r="BW222" i="22" s="1"/>
  <c r="AY16" i="39"/>
  <c r="CH18" i="22" s="1"/>
  <c r="AX16" i="39"/>
  <c r="CG18" i="22" s="1"/>
  <c r="AX34" i="39"/>
  <c r="CG36" i="22" s="1"/>
  <c r="AY34" i="39"/>
  <c r="CH36" i="22" s="1"/>
  <c r="AY65" i="39"/>
  <c r="CH67" i="22" s="1"/>
  <c r="AX65" i="39"/>
  <c r="CG67" i="22" s="1"/>
  <c r="AP56" i="39"/>
  <c r="BW58" i="22" s="1"/>
  <c r="AQ56" i="39"/>
  <c r="BX58" i="22" s="1"/>
  <c r="AH13" i="39"/>
  <c r="BM15" i="22" s="1"/>
  <c r="AI13" i="39"/>
  <c r="BN15" i="22" s="1"/>
  <c r="AH93" i="39"/>
  <c r="BM95" i="22" s="1"/>
  <c r="AI93" i="39"/>
  <c r="BN95" i="22" s="1"/>
  <c r="AU26" i="39"/>
  <c r="CC28" i="22" s="1"/>
  <c r="AT26" i="39"/>
  <c r="CB28" i="22" s="1"/>
  <c r="AX98" i="39"/>
  <c r="CG100" i="22" s="1"/>
  <c r="AY98" i="39"/>
  <c r="CH100" i="22" s="1"/>
  <c r="AI132" i="39"/>
  <c r="BN134" i="22" s="1"/>
  <c r="AH132" i="39"/>
  <c r="BM134" i="22" s="1"/>
  <c r="AH154" i="39"/>
  <c r="BM156" i="22" s="1"/>
  <c r="AI154" i="39"/>
  <c r="BN156" i="22" s="1"/>
  <c r="AI109" i="39"/>
  <c r="BN111" i="22" s="1"/>
  <c r="AH109" i="39"/>
  <c r="BM111" i="22" s="1"/>
  <c r="AU148" i="39"/>
  <c r="CC150" i="22" s="1"/>
  <c r="AT148" i="39"/>
  <c r="CB150" i="22" s="1"/>
  <c r="AP66" i="39"/>
  <c r="BW68" i="22" s="1"/>
  <c r="AQ66" i="39"/>
  <c r="BX68" i="22" s="1"/>
  <c r="AQ28" i="39"/>
  <c r="BX30" i="22" s="1"/>
  <c r="AP28" i="39"/>
  <c r="BW30" i="22" s="1"/>
  <c r="AU198" i="39"/>
  <c r="CC200" i="22" s="1"/>
  <c r="AT198" i="39"/>
  <c r="AY56" i="39"/>
  <c r="CH58" i="22" s="1"/>
  <c r="AX56" i="39"/>
  <c r="CG58" i="22" s="1"/>
  <c r="AT42" i="39"/>
  <c r="CB44" i="22" s="1"/>
  <c r="AU42" i="39"/>
  <c r="CC44" i="22" s="1"/>
  <c r="AU58" i="39"/>
  <c r="CC60" i="22" s="1"/>
  <c r="AT58" i="39"/>
  <c r="CB60" i="22" s="1"/>
  <c r="AH38" i="39"/>
  <c r="BM40" i="22" s="1"/>
  <c r="AI38" i="39"/>
  <c r="BN40" i="22" s="1"/>
  <c r="AU176" i="39"/>
  <c r="CC178" i="22" s="1"/>
  <c r="AT176" i="39"/>
  <c r="CB178" i="22" s="1"/>
  <c r="AH26" i="39"/>
  <c r="BM28" i="22" s="1"/>
  <c r="AI26" i="39"/>
  <c r="BN28" i="22" s="1"/>
  <c r="AH112" i="39"/>
  <c r="BM114" i="22" s="1"/>
  <c r="AI112" i="39"/>
  <c r="BN114" i="22" s="1"/>
  <c r="AU215" i="39"/>
  <c r="CC217" i="22" s="1"/>
  <c r="AT215" i="39"/>
  <c r="CB217" i="22" s="1"/>
  <c r="AI162" i="39"/>
  <c r="BN164" i="22" s="1"/>
  <c r="AH162" i="39"/>
  <c r="BM164" i="22" s="1"/>
  <c r="AU55" i="39"/>
  <c r="CC57" i="22" s="1"/>
  <c r="AT55" i="39"/>
  <c r="CB57" i="22" s="1"/>
  <c r="AH143" i="39"/>
  <c r="BM145" i="22" s="1"/>
  <c r="AI143" i="39"/>
  <c r="BN145" i="22" s="1"/>
  <c r="AU103" i="39"/>
  <c r="CC105" i="22" s="1"/>
  <c r="AT103" i="39"/>
  <c r="CB105" i="22" s="1"/>
  <c r="AT190" i="39"/>
  <c r="CB192" i="22" s="1"/>
  <c r="AU190" i="39"/>
  <c r="CC192" i="22" s="1"/>
  <c r="AQ218" i="39"/>
  <c r="BX220" i="22" s="1"/>
  <c r="AP218" i="39"/>
  <c r="BW220" i="22" s="1"/>
  <c r="AT90" i="39"/>
  <c r="CB92" i="22" s="1"/>
  <c r="AU90" i="39"/>
  <c r="CC92" i="22" s="1"/>
  <c r="AU225" i="39"/>
  <c r="CC227" i="22" s="1"/>
  <c r="AT225" i="39"/>
  <c r="CB227" i="22" s="1"/>
  <c r="AP76" i="39"/>
  <c r="BW78" i="22" s="1"/>
  <c r="AQ76" i="39"/>
  <c r="BX78" i="22" s="1"/>
  <c r="AQ196" i="39"/>
  <c r="BX198" i="22" s="1"/>
  <c r="AP196" i="39"/>
  <c r="BW198" i="22" s="1"/>
  <c r="AH9" i="39"/>
  <c r="BM11" i="22" s="1"/>
  <c r="AI9" i="39"/>
  <c r="BN11" i="22" s="1"/>
  <c r="AY213" i="39"/>
  <c r="CH215" i="22" s="1"/>
  <c r="AX213" i="39"/>
  <c r="CG215" i="22" s="1"/>
  <c r="AX161" i="39"/>
  <c r="CG163" i="22" s="1"/>
  <c r="AY161" i="39"/>
  <c r="CH163" i="22" s="1"/>
  <c r="AI119" i="39"/>
  <c r="BN121" i="22" s="1"/>
  <c r="AH119" i="39"/>
  <c r="BM121" i="22" s="1"/>
  <c r="AY148" i="39"/>
  <c r="CH150" i="22" s="1"/>
  <c r="AX148" i="39"/>
  <c r="CG150" i="22" s="1"/>
  <c r="AY54" i="39"/>
  <c r="CH56" i="22" s="1"/>
  <c r="AX54" i="39"/>
  <c r="CG56" i="22" s="1"/>
  <c r="AI23" i="39"/>
  <c r="BN25" i="22" s="1"/>
  <c r="AH23" i="39"/>
  <c r="BM25" i="22" s="1"/>
  <c r="AU174" i="39"/>
  <c r="CC176" i="22" s="1"/>
  <c r="AT174" i="39"/>
  <c r="CB176" i="22" s="1"/>
  <c r="AT51" i="39"/>
  <c r="CB53" i="22" s="1"/>
  <c r="AU51" i="39"/>
  <c r="CC53" i="22" s="1"/>
  <c r="AQ250" i="39"/>
  <c r="BX252" i="22" s="1"/>
  <c r="AP250" i="39"/>
  <c r="BW252" i="22" s="1"/>
  <c r="AI8" i="39"/>
  <c r="BN10" i="22" s="1"/>
  <c r="AH8" i="39"/>
  <c r="BM10" i="22" s="1"/>
  <c r="AI156" i="39"/>
  <c r="BN158" i="22" s="1"/>
  <c r="AH156" i="39"/>
  <c r="BM158" i="22" s="1"/>
  <c r="AU175" i="39"/>
  <c r="CC177" i="22" s="1"/>
  <c r="AT175" i="39"/>
  <c r="CB177" i="22" s="1"/>
  <c r="AQ135" i="39"/>
  <c r="BX137" i="22" s="1"/>
  <c r="AP135" i="39"/>
  <c r="BW137" i="22" s="1"/>
  <c r="AU153" i="39"/>
  <c r="CC155" i="22" s="1"/>
  <c r="AT153" i="39"/>
  <c r="CB155" i="22" s="1"/>
  <c r="AH36" i="39"/>
  <c r="BM38" i="22" s="1"/>
  <c r="AI36" i="39"/>
  <c r="BN38" i="22" s="1"/>
  <c r="AY197" i="39"/>
  <c r="CH199" i="22" s="1"/>
  <c r="AX197" i="39"/>
  <c r="CG199" i="22" s="1"/>
  <c r="AQ49" i="39"/>
  <c r="BX51" i="22" s="1"/>
  <c r="AP49" i="39"/>
  <c r="BW51" i="22" s="1"/>
  <c r="AH200" i="39"/>
  <c r="BM202" i="22" s="1"/>
  <c r="AI200" i="39"/>
  <c r="BN202" i="22" s="1"/>
  <c r="AX103" i="39"/>
  <c r="CG105" i="22" s="1"/>
  <c r="AY103" i="39"/>
  <c r="CH105" i="22" s="1"/>
  <c r="AP80" i="39"/>
  <c r="BW82" i="22" s="1"/>
  <c r="AQ80" i="39"/>
  <c r="BX82" i="22" s="1"/>
  <c r="AU196" i="39"/>
  <c r="CC198" i="22" s="1"/>
  <c r="AT196" i="39"/>
  <c r="CB198" i="22" s="1"/>
  <c r="AX208" i="39"/>
  <c r="CG210" i="22" s="1"/>
  <c r="AY208" i="39"/>
  <c r="CH210" i="22" s="1"/>
  <c r="AH99" i="39"/>
  <c r="BM101" i="22" s="1"/>
  <c r="AI99" i="39"/>
  <c r="BN101" i="22" s="1"/>
  <c r="AY12" i="39"/>
  <c r="CH14" i="22" s="1"/>
  <c r="AX12" i="39"/>
  <c r="CG14" i="22" s="1"/>
  <c r="AT30" i="39"/>
  <c r="CB32" i="22" s="1"/>
  <c r="AU30" i="39"/>
  <c r="CC32" i="22" s="1"/>
  <c r="AU127" i="39"/>
  <c r="CC129" i="22" s="1"/>
  <c r="AT127" i="39"/>
  <c r="CB129" i="22" s="1"/>
  <c r="AQ229" i="39"/>
  <c r="BX231" i="22" s="1"/>
  <c r="AP229" i="39"/>
  <c r="BW231" i="22" s="1"/>
  <c r="AH31" i="39"/>
  <c r="BM33" i="22" s="1"/>
  <c r="AI31" i="39"/>
  <c r="BN33" i="22" s="1"/>
  <c r="AQ237" i="39"/>
  <c r="BX239" i="22" s="1"/>
  <c r="AP237" i="39"/>
  <c r="BW239" i="22" s="1"/>
  <c r="AX227" i="39"/>
  <c r="CG229" i="22" s="1"/>
  <c r="AY227" i="39"/>
  <c r="CH229" i="22" s="1"/>
  <c r="AQ241" i="39"/>
  <c r="BX243" i="22" s="1"/>
  <c r="AP241" i="39"/>
  <c r="BW243" i="22" s="1"/>
  <c r="AY178" i="39"/>
  <c r="CH180" i="22" s="1"/>
  <c r="AX178" i="39"/>
  <c r="CG180" i="22" s="1"/>
  <c r="AX18" i="39"/>
  <c r="CG20" i="22" s="1"/>
  <c r="AY18" i="39"/>
  <c r="CH20" i="22" s="1"/>
  <c r="AP16" i="39"/>
  <c r="BW18" i="22" s="1"/>
  <c r="AQ16" i="39"/>
  <c r="BX18" i="22" s="1"/>
  <c r="AI244" i="39"/>
  <c r="BN246" i="22" s="1"/>
  <c r="AH244" i="39"/>
  <c r="BM246" i="22" s="1"/>
  <c r="AY176" i="39"/>
  <c r="CH178" i="22" s="1"/>
  <c r="AX176" i="39"/>
  <c r="CG178" i="22" s="1"/>
  <c r="AT71" i="39"/>
  <c r="CB73" i="22" s="1"/>
  <c r="AU71" i="39"/>
  <c r="CC73" i="22" s="1"/>
  <c r="AT91" i="39"/>
  <c r="CB93" i="22" s="1"/>
  <c r="AU91" i="39"/>
  <c r="CC93" i="22" s="1"/>
  <c r="AT156" i="39"/>
  <c r="CB158" i="22" s="1"/>
  <c r="AU156" i="39"/>
  <c r="CC158" i="22" s="1"/>
  <c r="AP158" i="39"/>
  <c r="BW160" i="22" s="1"/>
  <c r="AQ158" i="39"/>
  <c r="BX160" i="22" s="1"/>
  <c r="AP57" i="39"/>
  <c r="BW59" i="22" s="1"/>
  <c r="AQ57" i="39"/>
  <c r="BX59" i="22" s="1"/>
  <c r="AT22" i="39"/>
  <c r="CB24" i="22" s="1"/>
  <c r="AU22" i="39"/>
  <c r="CC24" i="22" s="1"/>
  <c r="AU193" i="39"/>
  <c r="CC195" i="22" s="1"/>
  <c r="AT193" i="39"/>
  <c r="CB195" i="22" s="1"/>
  <c r="AH208" i="39"/>
  <c r="BM210" i="22" s="1"/>
  <c r="AI208" i="39"/>
  <c r="BN210" i="22" s="1"/>
  <c r="AQ108" i="39"/>
  <c r="BX110" i="22" s="1"/>
  <c r="AP108" i="39"/>
  <c r="BW110" i="22" s="1"/>
  <c r="AP29" i="39"/>
  <c r="BW31" i="22" s="1"/>
  <c r="AQ29" i="39"/>
  <c r="BX31" i="22" s="1"/>
  <c r="AY108" i="39"/>
  <c r="CH110" i="22" s="1"/>
  <c r="AX108" i="39"/>
  <c r="CG110" i="22" s="1"/>
  <c r="AU166" i="39"/>
  <c r="CC168" i="22" s="1"/>
  <c r="AT166" i="39"/>
  <c r="CB168" i="22" s="1"/>
  <c r="AU49" i="39"/>
  <c r="CC51" i="22" s="1"/>
  <c r="AT49" i="39"/>
  <c r="CB51" i="22" s="1"/>
  <c r="AQ65" i="39"/>
  <c r="BX67" i="22" s="1"/>
  <c r="AP65" i="39"/>
  <c r="BW67" i="22" s="1"/>
  <c r="AQ215" i="39"/>
  <c r="BX217" i="22" s="1"/>
  <c r="AP215" i="39"/>
  <c r="BW217" i="22" s="1"/>
  <c r="AT85" i="39"/>
  <c r="CB87" i="22" s="1"/>
  <c r="AU85" i="39"/>
  <c r="CC87" i="22" s="1"/>
  <c r="AI48" i="39"/>
  <c r="BN50" i="22" s="1"/>
  <c r="AH48" i="39"/>
  <c r="BM50" i="22" s="1"/>
  <c r="AQ82" i="39"/>
  <c r="BX84" i="22" s="1"/>
  <c r="AP82" i="39"/>
  <c r="BW84" i="22" s="1"/>
  <c r="AU118" i="39"/>
  <c r="CC120" i="22" s="1"/>
  <c r="AT118" i="39"/>
  <c r="CB120" i="22" s="1"/>
  <c r="AQ195" i="39"/>
  <c r="BX197" i="22" s="1"/>
  <c r="AP195" i="39"/>
  <c r="BW197" i="22" s="1"/>
  <c r="AY181" i="39"/>
  <c r="CH183" i="22" s="1"/>
  <c r="AX181" i="39"/>
  <c r="CG183" i="22" s="1"/>
  <c r="AI69" i="39"/>
  <c r="BN71" i="22" s="1"/>
  <c r="AH69" i="39"/>
  <c r="BM71" i="22" s="1"/>
  <c r="AQ180" i="39"/>
  <c r="BX182" i="22" s="1"/>
  <c r="AP180" i="39"/>
  <c r="BW182" i="22" s="1"/>
  <c r="AU32" i="39"/>
  <c r="CC34" i="22" s="1"/>
  <c r="AT32" i="39"/>
  <c r="CB34" i="22" s="1"/>
  <c r="AQ136" i="39"/>
  <c r="BX138" i="22" s="1"/>
  <c r="AP136" i="39"/>
  <c r="BW138" i="22" s="1"/>
  <c r="AQ39" i="39"/>
  <c r="BX41" i="22" s="1"/>
  <c r="AP39" i="39"/>
  <c r="BW41" i="22" s="1"/>
  <c r="AU216" i="39"/>
  <c r="CC218" i="22" s="1"/>
  <c r="AT216" i="39"/>
  <c r="CB218" i="22" s="1"/>
  <c r="AP41" i="39"/>
  <c r="BW43" i="22" s="1"/>
  <c r="AQ41" i="39"/>
  <c r="BX43" i="22" s="1"/>
  <c r="AY225" i="39"/>
  <c r="CH227" i="22" s="1"/>
  <c r="AX225" i="39"/>
  <c r="CG227" i="22" s="1"/>
  <c r="AP99" i="39"/>
  <c r="BW101" i="22" s="1"/>
  <c r="AQ99" i="39"/>
  <c r="BX101" i="22" s="1"/>
  <c r="AT19" i="39"/>
  <c r="CB21" i="22" s="1"/>
  <c r="AU19" i="39"/>
  <c r="CC21" i="22" s="1"/>
  <c r="AP154" i="39"/>
  <c r="BW156" i="22" s="1"/>
  <c r="AQ154" i="39"/>
  <c r="BX156" i="22" s="1"/>
  <c r="AI111" i="39"/>
  <c r="BN113" i="22" s="1"/>
  <c r="AH111" i="39"/>
  <c r="BM113" i="22" s="1"/>
  <c r="AQ71" i="39"/>
  <c r="BX73" i="22" s="1"/>
  <c r="AP71" i="39"/>
  <c r="BW73" i="22" s="1"/>
  <c r="AY177" i="39"/>
  <c r="CH179" i="22" s="1"/>
  <c r="AX177" i="39"/>
  <c r="CG179" i="22" s="1"/>
  <c r="AH100" i="39"/>
  <c r="BM102" i="22" s="1"/>
  <c r="AI100" i="39"/>
  <c r="BN102" i="22" s="1"/>
  <c r="AX47" i="39"/>
  <c r="CG49" i="22" s="1"/>
  <c r="AY47" i="39"/>
  <c r="CH49" i="22" s="1"/>
  <c r="AU161" i="39"/>
  <c r="CC163" i="22" s="1"/>
  <c r="AT161" i="39"/>
  <c r="CB163" i="22" s="1"/>
  <c r="AH29" i="39"/>
  <c r="BM31" i="22" s="1"/>
  <c r="AI29" i="39"/>
  <c r="BN31" i="22" s="1"/>
  <c r="AQ13" i="39"/>
  <c r="BX15" i="22" s="1"/>
  <c r="AP13" i="39"/>
  <c r="BW15" i="22" s="1"/>
  <c r="AI94" i="39"/>
  <c r="BN96" i="22" s="1"/>
  <c r="AH94" i="39"/>
  <c r="BM96" i="22" s="1"/>
  <c r="AI79" i="39"/>
  <c r="BN81" i="22" s="1"/>
  <c r="AH79" i="39"/>
  <c r="BM81" i="22" s="1"/>
  <c r="AY58" i="39"/>
  <c r="CH60" i="22" s="1"/>
  <c r="AX58" i="39"/>
  <c r="CG60" i="22" s="1"/>
  <c r="AI62" i="39"/>
  <c r="BN64" i="22" s="1"/>
  <c r="AH62" i="39"/>
  <c r="BM64" i="22" s="1"/>
  <c r="AI219" i="39"/>
  <c r="BN221" i="22" s="1"/>
  <c r="AH219" i="39"/>
  <c r="BM221" i="22" s="1"/>
  <c r="AX33" i="39"/>
  <c r="CG35" i="22" s="1"/>
  <c r="AY33" i="39"/>
  <c r="CH35" i="22" s="1"/>
  <c r="AX159" i="39"/>
  <c r="CG161" i="22" s="1"/>
  <c r="AY159" i="39"/>
  <c r="CH161" i="22" s="1"/>
  <c r="AH237" i="39"/>
  <c r="BM239" i="22" s="1"/>
  <c r="AI237" i="39"/>
  <c r="BN239" i="22" s="1"/>
  <c r="AU27" i="39"/>
  <c r="CC29" i="22" s="1"/>
  <c r="AT27" i="39"/>
  <c r="CB29" i="22" s="1"/>
  <c r="AQ121" i="39"/>
  <c r="BX123" i="22" s="1"/>
  <c r="AP121" i="39"/>
  <c r="BW123" i="22" s="1"/>
  <c r="AH71" i="39"/>
  <c r="BM73" i="22" s="1"/>
  <c r="AI71" i="39"/>
  <c r="BN73" i="22" s="1"/>
  <c r="AU63" i="39"/>
  <c r="CC65" i="22" s="1"/>
  <c r="AT63" i="39"/>
  <c r="CB65" i="22" s="1"/>
  <c r="AY230" i="39"/>
  <c r="CH232" i="22" s="1"/>
  <c r="AX230" i="39"/>
  <c r="CG232" i="22" s="1"/>
  <c r="AQ152" i="39"/>
  <c r="BX154" i="22" s="1"/>
  <c r="AP152" i="39"/>
  <c r="BW154" i="22" s="1"/>
  <c r="AH92" i="39"/>
  <c r="BM94" i="22" s="1"/>
  <c r="AI92" i="39"/>
  <c r="BN94" i="22" s="1"/>
  <c r="AI43" i="39"/>
  <c r="BN45" i="22" s="1"/>
  <c r="AH43" i="39"/>
  <c r="BM45" i="22" s="1"/>
  <c r="AU226" i="39"/>
  <c r="CC228" i="22" s="1"/>
  <c r="AT226" i="39"/>
  <c r="CB228" i="22" s="1"/>
  <c r="AP101" i="39"/>
  <c r="BW103" i="22" s="1"/>
  <c r="AQ101" i="39"/>
  <c r="BX103" i="22" s="1"/>
  <c r="AU152" i="39"/>
  <c r="CC154" i="22" s="1"/>
  <c r="AT152" i="39"/>
  <c r="CB154" i="22" s="1"/>
  <c r="AQ137" i="39"/>
  <c r="BX139" i="22" s="1"/>
  <c r="AP137" i="39"/>
  <c r="BW139" i="22" s="1"/>
  <c r="AQ173" i="39"/>
  <c r="BX175" i="22" s="1"/>
  <c r="AP173" i="39"/>
  <c r="BW175" i="22" s="1"/>
  <c r="AU47" i="39"/>
  <c r="CC49" i="22" s="1"/>
  <c r="AT47" i="39"/>
  <c r="CB49" i="22" s="1"/>
  <c r="AY64" i="39"/>
  <c r="CH66" i="22" s="1"/>
  <c r="AX64" i="39"/>
  <c r="CG66" i="22" s="1"/>
  <c r="AH73" i="39"/>
  <c r="BM75" i="22" s="1"/>
  <c r="AI73" i="39"/>
  <c r="BN75" i="22" s="1"/>
  <c r="AH67" i="39"/>
  <c r="BM69" i="22" s="1"/>
  <c r="AI67" i="39"/>
  <c r="BN69" i="22" s="1"/>
  <c r="AQ118" i="39"/>
  <c r="BX120" i="22" s="1"/>
  <c r="AP118" i="39"/>
  <c r="BW120" i="22" s="1"/>
  <c r="AU56" i="39"/>
  <c r="CC58" i="22" s="1"/>
  <c r="AT56" i="39"/>
  <c r="CB58" i="22" s="1"/>
  <c r="AU155" i="39"/>
  <c r="CC157" i="22" s="1"/>
  <c r="AT155" i="39"/>
  <c r="CB157" i="22" s="1"/>
  <c r="AH19" i="39"/>
  <c r="BM21" i="22" s="1"/>
  <c r="AI19" i="39"/>
  <c r="BN21" i="22" s="1"/>
  <c r="AY215" i="39"/>
  <c r="CH217" i="22" s="1"/>
  <c r="AX215" i="39"/>
  <c r="CG217" i="22" s="1"/>
  <c r="AH142" i="39"/>
  <c r="BM144" i="22" s="1"/>
  <c r="AI142" i="39"/>
  <c r="BN144" i="22" s="1"/>
  <c r="AU117" i="39"/>
  <c r="CC119" i="22" s="1"/>
  <c r="AT117" i="39"/>
  <c r="CB119" i="22" s="1"/>
  <c r="AP36" i="39"/>
  <c r="BW38" i="22" s="1"/>
  <c r="AQ36" i="39"/>
  <c r="BX38" i="22" s="1"/>
  <c r="AH201" i="39"/>
  <c r="BM203" i="22" s="1"/>
  <c r="AI201" i="39"/>
  <c r="BN203" i="22" s="1"/>
  <c r="AI178" i="39"/>
  <c r="BN180" i="22" s="1"/>
  <c r="AH178" i="39"/>
  <c r="BM180" i="22" s="1"/>
  <c r="AX158" i="39"/>
  <c r="CG160" i="22" s="1"/>
  <c r="AY158" i="39"/>
  <c r="CH160" i="22" s="1"/>
  <c r="AY90" i="39"/>
  <c r="CH92" i="22" s="1"/>
  <c r="AX90" i="39"/>
  <c r="CG92" i="22" s="1"/>
  <c r="AU89" i="39"/>
  <c r="CC91" i="22" s="1"/>
  <c r="AT89" i="39"/>
  <c r="CB91" i="22" s="1"/>
  <c r="AI47" i="39"/>
  <c r="BN49" i="22" s="1"/>
  <c r="AH47" i="39"/>
  <c r="BM49" i="22" s="1"/>
  <c r="AP224" i="39"/>
  <c r="BW226" i="22" s="1"/>
  <c r="AQ224" i="39"/>
  <c r="BX226" i="22" s="1"/>
  <c r="AY179" i="39"/>
  <c r="CH181" i="22" s="1"/>
  <c r="AX179" i="39"/>
  <c r="CG181" i="22" s="1"/>
  <c r="AU238" i="39"/>
  <c r="CC240" i="22" s="1"/>
  <c r="AT238" i="39"/>
  <c r="CB240" i="22" s="1"/>
  <c r="AU211" i="39"/>
  <c r="CC213" i="22" s="1"/>
  <c r="AT211" i="39"/>
  <c r="CB213" i="22" s="1"/>
  <c r="AT69" i="39"/>
  <c r="CB71" i="22" s="1"/>
  <c r="AU69" i="39"/>
  <c r="CC71" i="22" s="1"/>
  <c r="AP95" i="39"/>
  <c r="BW97" i="22" s="1"/>
  <c r="AQ95" i="39"/>
  <c r="BX97" i="22" s="1"/>
  <c r="AQ249" i="39"/>
  <c r="BX251" i="22" s="1"/>
  <c r="AP249" i="39"/>
  <c r="BW251" i="22" s="1"/>
  <c r="AI146" i="39"/>
  <c r="BN148" i="22" s="1"/>
  <c r="AH146" i="39"/>
  <c r="BM148" i="22" s="1"/>
  <c r="AU162" i="39"/>
  <c r="CC164" i="22" s="1"/>
  <c r="AT162" i="39"/>
  <c r="CB164" i="22" s="1"/>
  <c r="AP203" i="39"/>
  <c r="BW205" i="22" s="1"/>
  <c r="AQ203" i="39"/>
  <c r="BX205" i="22" s="1"/>
  <c r="AU10" i="39"/>
  <c r="CC12" i="22" s="1"/>
  <c r="AT10" i="39"/>
  <c r="CB12" i="22" s="1"/>
  <c r="AT98" i="39"/>
  <c r="CB100" i="22" s="1"/>
  <c r="AU98" i="39"/>
  <c r="CC100" i="22" s="1"/>
  <c r="AY104" i="39"/>
  <c r="CH106" i="22" s="1"/>
  <c r="AX104" i="39"/>
  <c r="CG106" i="22" s="1"/>
  <c r="AY182" i="39"/>
  <c r="CH184" i="22" s="1"/>
  <c r="AX182" i="39"/>
  <c r="CG184" i="22" s="1"/>
  <c r="AU207" i="39"/>
  <c r="CC209" i="22" s="1"/>
  <c r="AT207" i="39"/>
  <c r="CB209" i="22" s="1"/>
  <c r="AX31" i="39"/>
  <c r="CG33" i="22" s="1"/>
  <c r="AY31" i="39"/>
  <c r="CH33" i="22" s="1"/>
  <c r="AX195" i="39"/>
  <c r="CG197" i="22" s="1"/>
  <c r="AY195" i="39"/>
  <c r="CH197" i="22" s="1"/>
  <c r="AX106" i="39"/>
  <c r="CG108" i="22" s="1"/>
  <c r="AY106" i="39"/>
  <c r="CH108" i="22" s="1"/>
  <c r="AQ112" i="39"/>
  <c r="BX114" i="22" s="1"/>
  <c r="AP112" i="39"/>
  <c r="BW114" i="22" s="1"/>
  <c r="AQ142" i="39"/>
  <c r="BX144" i="22" s="1"/>
  <c r="AP142" i="39"/>
  <c r="BW144" i="22" s="1"/>
  <c r="AX20" i="39"/>
  <c r="CG22" i="22" s="1"/>
  <c r="AY20" i="39"/>
  <c r="CH22" i="22" s="1"/>
  <c r="AU147" i="39"/>
  <c r="CC149" i="22" s="1"/>
  <c r="AT147" i="39"/>
  <c r="CB149" i="22" s="1"/>
  <c r="AU173" i="39"/>
  <c r="CC175" i="22" s="1"/>
  <c r="AT173" i="39"/>
  <c r="CB175" i="22" s="1"/>
  <c r="AH223" i="39"/>
  <c r="BM225" i="22" s="1"/>
  <c r="AI223" i="39"/>
  <c r="BN225" i="22" s="1"/>
  <c r="AY8" i="39"/>
  <c r="CH10" i="22" s="1"/>
  <c r="AX8" i="39"/>
  <c r="CG10" i="22" s="1"/>
  <c r="AY244" i="39"/>
  <c r="CH246" i="22" s="1"/>
  <c r="AX244" i="39"/>
  <c r="CG246" i="22" s="1"/>
  <c r="AQ85" i="39"/>
  <c r="BX87" i="22" s="1"/>
  <c r="AP85" i="39"/>
  <c r="BW87" i="22" s="1"/>
  <c r="AQ144" i="39"/>
  <c r="BX146" i="22" s="1"/>
  <c r="AP144" i="39"/>
  <c r="BW146" i="22" s="1"/>
  <c r="AU138" i="39"/>
  <c r="CC140" i="22" s="1"/>
  <c r="AT138" i="39"/>
  <c r="CB140" i="22" s="1"/>
  <c r="AH16" i="39"/>
  <c r="BM18" i="22" s="1"/>
  <c r="AI16" i="39"/>
  <c r="BN18" i="22" s="1"/>
  <c r="AI174" i="39"/>
  <c r="BN176" i="22" s="1"/>
  <c r="AH174" i="39"/>
  <c r="BM176" i="22" s="1"/>
  <c r="AQ120" i="39"/>
  <c r="BX122" i="22" s="1"/>
  <c r="AP120" i="39"/>
  <c r="BW122" i="22" s="1"/>
  <c r="AH78" i="39"/>
  <c r="BM80" i="22" s="1"/>
  <c r="AI78" i="39"/>
  <c r="BN80" i="22" s="1"/>
  <c r="AT39" i="39"/>
  <c r="CB41" i="22" s="1"/>
  <c r="AU39" i="39"/>
  <c r="CC41" i="22" s="1"/>
  <c r="AU83" i="39"/>
  <c r="CC85" i="22" s="1"/>
  <c r="AT83" i="39"/>
  <c r="CB85" i="22" s="1"/>
  <c r="AX135" i="39"/>
  <c r="CG137" i="22" s="1"/>
  <c r="AY135" i="39"/>
  <c r="CH137" i="22" s="1"/>
  <c r="AU201" i="39"/>
  <c r="CC203" i="22" s="1"/>
  <c r="AT201" i="39"/>
  <c r="CB203" i="22" s="1"/>
  <c r="AH229" i="39"/>
  <c r="BM231" i="22" s="1"/>
  <c r="AI229" i="39"/>
  <c r="BN231" i="22" s="1"/>
  <c r="AI198" i="39"/>
  <c r="BN200" i="22" s="1"/>
  <c r="AH198" i="39"/>
  <c r="BM200" i="22" s="1"/>
  <c r="AI21" i="39"/>
  <c r="BN23" i="22" s="1"/>
  <c r="AH21" i="39"/>
  <c r="BM23" i="22" s="1"/>
  <c r="AT43" i="39"/>
  <c r="CB45" i="22" s="1"/>
  <c r="AU43" i="39"/>
  <c r="CC45" i="22" s="1"/>
  <c r="AQ225" i="39"/>
  <c r="BX227" i="22" s="1"/>
  <c r="AP225" i="39"/>
  <c r="BW227" i="22" s="1"/>
  <c r="AI211" i="39"/>
  <c r="BN213" i="22" s="1"/>
  <c r="AH211" i="39"/>
  <c r="BM213" i="22" s="1"/>
  <c r="AQ233" i="39"/>
  <c r="BX235" i="22" s="1"/>
  <c r="AP233" i="39"/>
  <c r="BW235" i="22" s="1"/>
  <c r="AX223" i="39"/>
  <c r="CG225" i="22" s="1"/>
  <c r="AY223" i="39"/>
  <c r="CH225" i="22" s="1"/>
  <c r="AT84" i="39"/>
  <c r="CB86" i="22" s="1"/>
  <c r="AU84" i="39"/>
  <c r="CC86" i="22" s="1"/>
  <c r="AI221" i="39"/>
  <c r="BN223" i="22" s="1"/>
  <c r="AH221" i="39"/>
  <c r="BM223" i="22" s="1"/>
  <c r="AH41" i="39"/>
  <c r="BM43" i="22" s="1"/>
  <c r="AI41" i="39"/>
  <c r="BN43" i="22" s="1"/>
  <c r="AU110" i="39"/>
  <c r="CC112" i="22" s="1"/>
  <c r="AT110" i="39"/>
  <c r="CB112" i="22" s="1"/>
  <c r="AX115" i="39"/>
  <c r="CG117" i="22" s="1"/>
  <c r="AY115" i="39"/>
  <c r="CH117" i="22" s="1"/>
  <c r="AT67" i="39"/>
  <c r="CB69" i="22" s="1"/>
  <c r="AU67" i="39"/>
  <c r="CC69" i="22" s="1"/>
  <c r="AX68" i="39"/>
  <c r="CG70" i="22" s="1"/>
  <c r="AY68" i="39"/>
  <c r="CH70" i="22" s="1"/>
  <c r="AH245" i="39"/>
  <c r="BM247" i="22" s="1"/>
  <c r="AI245" i="39"/>
  <c r="BN247" i="22" s="1"/>
  <c r="AU132" i="39"/>
  <c r="CC134" i="22" s="1"/>
  <c r="AT132" i="39"/>
  <c r="CB134" i="22" s="1"/>
  <c r="AY107" i="39"/>
  <c r="CH109" i="22" s="1"/>
  <c r="AX107" i="39"/>
  <c r="CG109" i="22" s="1"/>
  <c r="AU219" i="39"/>
  <c r="CC221" i="22" s="1"/>
  <c r="AT219" i="39"/>
  <c r="CB221" i="22" s="1"/>
  <c r="AX32" i="39"/>
  <c r="CG34" i="22" s="1"/>
  <c r="AY32" i="39"/>
  <c r="CH34" i="22" s="1"/>
  <c r="AI149" i="39"/>
  <c r="BN151" i="22" s="1"/>
  <c r="AH149" i="39"/>
  <c r="BM151" i="22" s="1"/>
  <c r="AY217" i="39"/>
  <c r="CH219" i="22" s="1"/>
  <c r="AX217" i="39"/>
  <c r="CG219" i="22" s="1"/>
  <c r="AQ83" i="39"/>
  <c r="BX85" i="22" s="1"/>
  <c r="AP83" i="39"/>
  <c r="BW85" i="22" s="1"/>
  <c r="AH224" i="39"/>
  <c r="BM226" i="22" s="1"/>
  <c r="AI224" i="39"/>
  <c r="BN226" i="22" s="1"/>
  <c r="AT28" i="39"/>
  <c r="CB30" i="22" s="1"/>
  <c r="AU28" i="39"/>
  <c r="CC30" i="22" s="1"/>
  <c r="AI101" i="39"/>
  <c r="BN103" i="22" s="1"/>
  <c r="AH101" i="39"/>
  <c r="BM103" i="22" s="1"/>
  <c r="AT50" i="39"/>
  <c r="CB52" i="22" s="1"/>
  <c r="AU50" i="39"/>
  <c r="CC52" i="22" s="1"/>
  <c r="AU243" i="39"/>
  <c r="CC245" i="22" s="1"/>
  <c r="AT243" i="39"/>
  <c r="CB245" i="22" s="1"/>
  <c r="AY14" i="39"/>
  <c r="CH16" i="22" s="1"/>
  <c r="AX14" i="39"/>
  <c r="CG16" i="22" s="1"/>
  <c r="AI190" i="39"/>
  <c r="BN192" i="22" s="1"/>
  <c r="AH190" i="39"/>
  <c r="BM192" i="22" s="1"/>
  <c r="AT97" i="39"/>
  <c r="CB99" i="22" s="1"/>
  <c r="AU97" i="39"/>
  <c r="CC99" i="22" s="1"/>
  <c r="AI186" i="39"/>
  <c r="BN188" i="22" s="1"/>
  <c r="AH186" i="39"/>
  <c r="BM188" i="22" s="1"/>
  <c r="AQ89" i="39"/>
  <c r="BX91" i="22" s="1"/>
  <c r="AP89" i="39"/>
  <c r="BW91" i="22" s="1"/>
  <c r="AP43" i="39"/>
  <c r="BW45" i="22" s="1"/>
  <c r="AQ43" i="39"/>
  <c r="BX45" i="22" s="1"/>
  <c r="AT172" i="39"/>
  <c r="CB174" i="22" s="1"/>
  <c r="AU172" i="39"/>
  <c r="CC174" i="22" s="1"/>
  <c r="AY77" i="39"/>
  <c r="CH79" i="22" s="1"/>
  <c r="AX77" i="39"/>
  <c r="CG79" i="22" s="1"/>
  <c r="AY224" i="39"/>
  <c r="CH226" i="22" s="1"/>
  <c r="AX224" i="39"/>
  <c r="CG226" i="22" s="1"/>
  <c r="AY229" i="39"/>
  <c r="CH231" i="22" s="1"/>
  <c r="AX229" i="39"/>
  <c r="CG231" i="22" s="1"/>
  <c r="AY27" i="39"/>
  <c r="CH29" i="22" s="1"/>
  <c r="AX27" i="39"/>
  <c r="CG29" i="22" s="1"/>
  <c r="AQ174" i="39"/>
  <c r="BX176" i="22" s="1"/>
  <c r="AP174" i="39"/>
  <c r="BW176" i="22" s="1"/>
  <c r="AQ176" i="39"/>
  <c r="BX178" i="22" s="1"/>
  <c r="AP176" i="39"/>
  <c r="BW178" i="22" s="1"/>
  <c r="AI192" i="39"/>
  <c r="BN194" i="22" s="1"/>
  <c r="AH192" i="39"/>
  <c r="BM194" i="22" s="1"/>
  <c r="AI248" i="39"/>
  <c r="BN250" i="22" s="1"/>
  <c r="AH248" i="39"/>
  <c r="BM250" i="22" s="1"/>
  <c r="AT188" i="39"/>
  <c r="CB190" i="22" s="1"/>
  <c r="AU188" i="39"/>
  <c r="CC190" i="22" s="1"/>
  <c r="AU220" i="39"/>
  <c r="CC222" i="22" s="1"/>
  <c r="AT220" i="39"/>
  <c r="CB222" i="22" s="1"/>
  <c r="AP11" i="39"/>
  <c r="BW13" i="22" s="1"/>
  <c r="AQ11" i="39"/>
  <c r="BX13" i="22" s="1"/>
  <c r="AQ19" i="39"/>
  <c r="BX21" i="22" s="1"/>
  <c r="AP19" i="39"/>
  <c r="BW21" i="22" s="1"/>
  <c r="AX44" i="39"/>
  <c r="CG46" i="22" s="1"/>
  <c r="AY44" i="39"/>
  <c r="CH46" i="22" s="1"/>
  <c r="AQ216" i="39"/>
  <c r="BX218" i="22" s="1"/>
  <c r="AP216" i="39"/>
  <c r="BW218" i="22" s="1"/>
  <c r="AP207" i="39"/>
  <c r="BW209" i="22" s="1"/>
  <c r="AQ207" i="39"/>
  <c r="BX209" i="22" s="1"/>
  <c r="AH107" i="39"/>
  <c r="BM109" i="22" s="1"/>
  <c r="AI107" i="39"/>
  <c r="BN109" i="22" s="1"/>
  <c r="AY100" i="39"/>
  <c r="CH102" i="22" s="1"/>
  <c r="AX100" i="39"/>
  <c r="CG102" i="22" s="1"/>
  <c r="AH233" i="39"/>
  <c r="BM235" i="22" s="1"/>
  <c r="AI233" i="39"/>
  <c r="BN235" i="22" s="1"/>
  <c r="AY119" i="39"/>
  <c r="CH121" i="22" s="1"/>
  <c r="AX119" i="39"/>
  <c r="CG121" i="22" s="1"/>
  <c r="AI227" i="39"/>
  <c r="BN229" i="22" s="1"/>
  <c r="AH227" i="39"/>
  <c r="BM229" i="22" s="1"/>
  <c r="AY165" i="39"/>
  <c r="CH167" i="22" s="1"/>
  <c r="AX165" i="39"/>
  <c r="CG167" i="22" s="1"/>
  <c r="AH195" i="39"/>
  <c r="BM197" i="22" s="1"/>
  <c r="AI195" i="39"/>
  <c r="BN197" i="22" s="1"/>
  <c r="AT29" i="39"/>
  <c r="CB31" i="22" s="1"/>
  <c r="AU29" i="39"/>
  <c r="CC31" i="22" s="1"/>
  <c r="AY136" i="39"/>
  <c r="CH138" i="22" s="1"/>
  <c r="AX136" i="39"/>
  <c r="CG138" i="22" s="1"/>
  <c r="AI122" i="39"/>
  <c r="BN124" i="22" s="1"/>
  <c r="AH122" i="39"/>
  <c r="BM124" i="22" s="1"/>
  <c r="AH241" i="39"/>
  <c r="BM243" i="22" s="1"/>
  <c r="AI241" i="39"/>
  <c r="BN243" i="22" s="1"/>
  <c r="AT136" i="39"/>
  <c r="CB138" i="22" s="1"/>
  <c r="AU136" i="39"/>
  <c r="CC138" i="22" s="1"/>
  <c r="AU244" i="39"/>
  <c r="CC246" i="22" s="1"/>
  <c r="AT244" i="39"/>
  <c r="CB246" i="22" s="1"/>
  <c r="AU200" i="39"/>
  <c r="CC202" i="22" s="1"/>
  <c r="AT200" i="39"/>
  <c r="CB202" i="22" s="1"/>
  <c r="AX185" i="39"/>
  <c r="CG187" i="22" s="1"/>
  <c r="AY185" i="39"/>
  <c r="CH187" i="22" s="1"/>
  <c r="AX200" i="39"/>
  <c r="CG202" i="22" s="1"/>
  <c r="AY200" i="39"/>
  <c r="CH202" i="22" s="1"/>
  <c r="AT57" i="39"/>
  <c r="CB59" i="22" s="1"/>
  <c r="AU57" i="39"/>
  <c r="CC59" i="22" s="1"/>
  <c r="AU66" i="39"/>
  <c r="CC68" i="22" s="1"/>
  <c r="AT66" i="39"/>
  <c r="CB68" i="22" s="1"/>
  <c r="AH12" i="39"/>
  <c r="BM14" i="22" s="1"/>
  <c r="AI12" i="39"/>
  <c r="BN14" i="22" s="1"/>
  <c r="AI250" i="39"/>
  <c r="BN252" i="22" s="1"/>
  <c r="AH250" i="39"/>
  <c r="BM252" i="22" s="1"/>
  <c r="AY85" i="39"/>
  <c r="CH87" i="22" s="1"/>
  <c r="AX85" i="39"/>
  <c r="CG87" i="22" s="1"/>
  <c r="AX67" i="39"/>
  <c r="CG69" i="22" s="1"/>
  <c r="AY67" i="39"/>
  <c r="CH69" i="22" s="1"/>
  <c r="AT93" i="39"/>
  <c r="CB95" i="22" s="1"/>
  <c r="AU93" i="39"/>
  <c r="CC95" i="22" s="1"/>
  <c r="AU52" i="39"/>
  <c r="CC54" i="22" s="1"/>
  <c r="AT52" i="39"/>
  <c r="CB54" i="22" s="1"/>
  <c r="AI239" i="39"/>
  <c r="BN241" i="22" s="1"/>
  <c r="AH239" i="39"/>
  <c r="BM241" i="22" s="1"/>
  <c r="AX78" i="39"/>
  <c r="CG80" i="22" s="1"/>
  <c r="AY78" i="39"/>
  <c r="CH80" i="22" s="1"/>
  <c r="AY216" i="39"/>
  <c r="CH218" i="22" s="1"/>
  <c r="AX216" i="39"/>
  <c r="CG218" i="22" s="1"/>
  <c r="AX19" i="39"/>
  <c r="CG21" i="22" s="1"/>
  <c r="AY19" i="39"/>
  <c r="CH21" i="22" s="1"/>
  <c r="AT48" i="39"/>
  <c r="CB50" i="22" s="1"/>
  <c r="AU48" i="39"/>
  <c r="CC50" i="22" s="1"/>
  <c r="AH199" i="39"/>
  <c r="BM201" i="22" s="1"/>
  <c r="AI199" i="39"/>
  <c r="BN201" i="22" s="1"/>
  <c r="AP139" i="39"/>
  <c r="BW141" i="22" s="1"/>
  <c r="AQ139" i="39"/>
  <c r="BX141" i="22" s="1"/>
  <c r="AX15" i="39"/>
  <c r="CG17" i="22" s="1"/>
  <c r="AY15" i="39"/>
  <c r="CH17" i="22" s="1"/>
  <c r="AU203" i="39"/>
  <c r="CC205" i="22" s="1"/>
  <c r="AT203" i="39"/>
  <c r="CB205" i="22" s="1"/>
  <c r="AU154" i="39"/>
  <c r="CC156" i="22" s="1"/>
  <c r="AT154" i="39"/>
  <c r="CB156" i="22" s="1"/>
  <c r="AU187" i="39"/>
  <c r="CC189" i="22" s="1"/>
  <c r="AT187" i="39"/>
  <c r="CB189" i="22" s="1"/>
  <c r="AI97" i="39"/>
  <c r="BN99" i="22" s="1"/>
  <c r="AH97" i="39"/>
  <c r="BM99" i="22" s="1"/>
  <c r="AQ239" i="39"/>
  <c r="BX241" i="22" s="1"/>
  <c r="AP239" i="39"/>
  <c r="BW241" i="22" s="1"/>
  <c r="AI104" i="39"/>
  <c r="BN106" i="22" s="1"/>
  <c r="AH104" i="39"/>
  <c r="BM106" i="22" s="1"/>
  <c r="AU242" i="39"/>
  <c r="CC244" i="22" s="1"/>
  <c r="AT242" i="39"/>
  <c r="CB244" i="22" s="1"/>
  <c r="AU108" i="39"/>
  <c r="CC110" i="22" s="1"/>
  <c r="AT108" i="39"/>
  <c r="CB110" i="22" s="1"/>
  <c r="AY160" i="39"/>
  <c r="CH162" i="22" s="1"/>
  <c r="AX160" i="39"/>
  <c r="CG162" i="22" s="1"/>
  <c r="AH168" i="39"/>
  <c r="BM170" i="22" s="1"/>
  <c r="AI168" i="39"/>
  <c r="BN170" i="22" s="1"/>
  <c r="AU114" i="39"/>
  <c r="CC116" i="22" s="1"/>
  <c r="AT114" i="39"/>
  <c r="CB116" i="22" s="1"/>
  <c r="AQ92" i="39"/>
  <c r="BX94" i="22" s="1"/>
  <c r="AP92" i="39"/>
  <c r="BW94" i="22" s="1"/>
  <c r="AH32" i="39"/>
  <c r="BM34" i="22" s="1"/>
  <c r="AI32" i="39"/>
  <c r="BN34" i="22" s="1"/>
  <c r="AP115" i="39"/>
  <c r="BW117" i="22" s="1"/>
  <c r="AQ115" i="39"/>
  <c r="BX117" i="22" s="1"/>
  <c r="AY192" i="39"/>
  <c r="CH194" i="22" s="1"/>
  <c r="AX192" i="39"/>
  <c r="CG194" i="22" s="1"/>
  <c r="AY249" i="39"/>
  <c r="CH251" i="22" s="1"/>
  <c r="AX249" i="39"/>
  <c r="CG251" i="22" s="1"/>
  <c r="AX199" i="39"/>
  <c r="CG201" i="22" s="1"/>
  <c r="AY199" i="39"/>
  <c r="CH201" i="22" s="1"/>
  <c r="AY242" i="39"/>
  <c r="CH244" i="22" s="1"/>
  <c r="AX242" i="39"/>
  <c r="CG244" i="22" s="1"/>
  <c r="AY94" i="39"/>
  <c r="CH96" i="22" s="1"/>
  <c r="AX94" i="39"/>
  <c r="CG96" i="22" s="1"/>
  <c r="AX131" i="39"/>
  <c r="CG133" i="22" s="1"/>
  <c r="AY131" i="39"/>
  <c r="CH133" i="22" s="1"/>
  <c r="AI64" i="39"/>
  <c r="BN66" i="22" s="1"/>
  <c r="AH64" i="39"/>
  <c r="BM66" i="22" s="1"/>
  <c r="AX152" i="39"/>
  <c r="CG154" i="22" s="1"/>
  <c r="AY152" i="39"/>
  <c r="CH154" i="22" s="1"/>
  <c r="AQ10" i="39"/>
  <c r="BX12" i="22" s="1"/>
  <c r="AP10" i="39"/>
  <c r="BW12" i="22" s="1"/>
  <c r="AH35" i="39"/>
  <c r="BM37" i="22" s="1"/>
  <c r="AI35" i="39"/>
  <c r="BN37" i="22" s="1"/>
  <c r="AP7" i="39"/>
  <c r="BW9" i="22" s="1"/>
  <c r="AQ7" i="39"/>
  <c r="BX9" i="22" s="1"/>
  <c r="AQ141" i="39"/>
  <c r="BX143" i="22" s="1"/>
  <c r="AP141" i="39"/>
  <c r="BW143" i="22" s="1"/>
  <c r="AY150" i="39"/>
  <c r="CH152" i="22" s="1"/>
  <c r="AX150" i="39"/>
  <c r="CG152" i="22" s="1"/>
  <c r="AQ170" i="39"/>
  <c r="BX172" i="22" s="1"/>
  <c r="AP170" i="39"/>
  <c r="BW172" i="22" s="1"/>
  <c r="AP111" i="39"/>
  <c r="BW113" i="22" s="1"/>
  <c r="AQ111" i="39"/>
  <c r="BX113" i="22" s="1"/>
  <c r="AY35" i="39"/>
  <c r="CH37" i="22" s="1"/>
  <c r="AX35" i="39"/>
  <c r="CG37" i="22" s="1"/>
  <c r="AT21" i="39"/>
  <c r="CB23" i="22" s="1"/>
  <c r="AU21" i="39"/>
  <c r="CC23" i="22" s="1"/>
  <c r="AQ48" i="39"/>
  <c r="BX50" i="22" s="1"/>
  <c r="AP48" i="39"/>
  <c r="BW50" i="22" s="1"/>
  <c r="AT53" i="39"/>
  <c r="CB55" i="22" s="1"/>
  <c r="AU53" i="39"/>
  <c r="CC55" i="22" s="1"/>
  <c r="AU223" i="39"/>
  <c r="CC225" i="22" s="1"/>
  <c r="AT223" i="39"/>
  <c r="CB225" i="22" s="1"/>
  <c r="AP47" i="39"/>
  <c r="BW49" i="22" s="1"/>
  <c r="AQ47" i="39"/>
  <c r="BX49" i="22" s="1"/>
  <c r="AY186" i="39"/>
  <c r="CH188" i="22" s="1"/>
  <c r="AX186" i="39"/>
  <c r="CG188" i="22" s="1"/>
  <c r="AH157" i="39"/>
  <c r="BM159" i="22" s="1"/>
  <c r="AI157" i="39"/>
  <c r="BN159" i="22" s="1"/>
  <c r="AQ213" i="39"/>
  <c r="BX215" i="22" s="1"/>
  <c r="AP213" i="39"/>
  <c r="BW215" i="22" s="1"/>
  <c r="AU142" i="39"/>
  <c r="CC144" i="22" s="1"/>
  <c r="AT142" i="39"/>
  <c r="CB144" i="22" s="1"/>
  <c r="AY40" i="39"/>
  <c r="CH42" i="22" s="1"/>
  <c r="AX40" i="39"/>
  <c r="CG42" i="22" s="1"/>
  <c r="AX202" i="39"/>
  <c r="CG204" i="22" s="1"/>
  <c r="AY202" i="39"/>
  <c r="CH204" i="22" s="1"/>
  <c r="AH191" i="39"/>
  <c r="BM193" i="22" s="1"/>
  <c r="AI191" i="39"/>
  <c r="BN193" i="22" s="1"/>
  <c r="AU143" i="39"/>
  <c r="CC145" i="22" s="1"/>
  <c r="AT143" i="39"/>
  <c r="CB145" i="22" s="1"/>
  <c r="AP157" i="39"/>
  <c r="BW159" i="22" s="1"/>
  <c r="AQ157" i="39"/>
  <c r="BX159" i="22" s="1"/>
  <c r="AI222" i="39"/>
  <c r="BN224" i="22" s="1"/>
  <c r="AH222" i="39"/>
  <c r="BM224" i="22" s="1"/>
  <c r="AY214" i="39"/>
  <c r="CH216" i="22" s="1"/>
  <c r="AX214" i="39"/>
  <c r="CG216" i="22" s="1"/>
  <c r="AY102" i="39"/>
  <c r="CH104" i="22" s="1"/>
  <c r="AX102" i="39"/>
  <c r="CG104" i="22" s="1"/>
  <c r="AQ133" i="39"/>
  <c r="BX135" i="22" s="1"/>
  <c r="AP133" i="39"/>
  <c r="BW135" i="22" s="1"/>
  <c r="AU195" i="39"/>
  <c r="CC197" i="22" s="1"/>
  <c r="AT195" i="39"/>
  <c r="CB197" i="22" s="1"/>
  <c r="AI240" i="39"/>
  <c r="BN242" i="22" s="1"/>
  <c r="AH240" i="39"/>
  <c r="BM242" i="22" s="1"/>
  <c r="AY236" i="39"/>
  <c r="CH238" i="22" s="1"/>
  <c r="AX236" i="39"/>
  <c r="CG238" i="22" s="1"/>
  <c r="AI91" i="39"/>
  <c r="BN93" i="22" s="1"/>
  <c r="AH91" i="39"/>
  <c r="BM93" i="22" s="1"/>
  <c r="AU17" i="39"/>
  <c r="CC19" i="22" s="1"/>
  <c r="AT17" i="39"/>
  <c r="CB19" i="22" s="1"/>
  <c r="AP17" i="39"/>
  <c r="BW19" i="22" s="1"/>
  <c r="AQ17" i="39"/>
  <c r="BX19" i="22" s="1"/>
  <c r="AU74" i="39"/>
  <c r="CC76" i="22" s="1"/>
  <c r="AT74" i="39"/>
  <c r="CB76" i="22" s="1"/>
  <c r="AY212" i="39"/>
  <c r="CH214" i="22" s="1"/>
  <c r="AX212" i="39"/>
  <c r="CG214" i="22" s="1"/>
  <c r="AY233" i="39"/>
  <c r="CH235" i="22" s="1"/>
  <c r="AX233" i="39"/>
  <c r="CG235" i="22" s="1"/>
  <c r="AH61" i="39"/>
  <c r="BM63" i="22" s="1"/>
  <c r="AI61" i="39"/>
  <c r="BN63" i="22" s="1"/>
  <c r="AQ228" i="39"/>
  <c r="BX230" i="22" s="1"/>
  <c r="AP228" i="39"/>
  <c r="BW230" i="22" s="1"/>
  <c r="AU122" i="39"/>
  <c r="CC124" i="22" s="1"/>
  <c r="AT122" i="39"/>
  <c r="CB124" i="22" s="1"/>
  <c r="AP78" i="39"/>
  <c r="BW80" i="22" s="1"/>
  <c r="AQ78" i="39"/>
  <c r="BX80" i="22" s="1"/>
  <c r="AP159" i="39"/>
  <c r="BW161" i="22" s="1"/>
  <c r="AQ159" i="39"/>
  <c r="BX161" i="22" s="1"/>
  <c r="AT105" i="39"/>
  <c r="CB107" i="22" s="1"/>
  <c r="AU105" i="39"/>
  <c r="CC107" i="22" s="1"/>
  <c r="AI90" i="39"/>
  <c r="BN92" i="22" s="1"/>
  <c r="AH90" i="39"/>
  <c r="BM92" i="22" s="1"/>
  <c r="AY147" i="39"/>
  <c r="CH149" i="22" s="1"/>
  <c r="AX147" i="39"/>
  <c r="CG149" i="22" s="1"/>
  <c r="AU64" i="39"/>
  <c r="CC66" i="22" s="1"/>
  <c r="AT64" i="39"/>
  <c r="CB66" i="22" s="1"/>
  <c r="AT7" i="39"/>
  <c r="CB9" i="22" s="1"/>
  <c r="AU7" i="39"/>
  <c r="CC9" i="22" s="1"/>
  <c r="AI117" i="39"/>
  <c r="BN119" i="22" s="1"/>
  <c r="AH117" i="39"/>
  <c r="BM119" i="22" s="1"/>
  <c r="AI95" i="39"/>
  <c r="BN97" i="22" s="1"/>
  <c r="AH95" i="39"/>
  <c r="BM97" i="22" s="1"/>
  <c r="AU121" i="39"/>
  <c r="CC123" i="22" s="1"/>
  <c r="AT121" i="39"/>
  <c r="CB123" i="22" s="1"/>
  <c r="AH225" i="39"/>
  <c r="BM227" i="22" s="1"/>
  <c r="AI225" i="39"/>
  <c r="BN227" i="22" s="1"/>
  <c r="AI230" i="39"/>
  <c r="BN232" i="22" s="1"/>
  <c r="AH230" i="39"/>
  <c r="BM232" i="22" s="1"/>
  <c r="AH22" i="39"/>
  <c r="BM24" i="22" s="1"/>
  <c r="AI22" i="39"/>
  <c r="BN24" i="22" s="1"/>
  <c r="AX204" i="39"/>
  <c r="CG206" i="22" s="1"/>
  <c r="AY204" i="39"/>
  <c r="CH206" i="22" s="1"/>
  <c r="AX133" i="39"/>
  <c r="CG135" i="22" s="1"/>
  <c r="AY133" i="39"/>
  <c r="CH135" i="22" s="1"/>
  <c r="AU231" i="39"/>
  <c r="CC233" i="22" s="1"/>
  <c r="AT231" i="39"/>
  <c r="CB233" i="22" s="1"/>
  <c r="AY75" i="39"/>
  <c r="CH77" i="22" s="1"/>
  <c r="AX75" i="39"/>
  <c r="CG77" i="22" s="1"/>
  <c r="AQ122" i="39"/>
  <c r="BX124" i="22" s="1"/>
  <c r="AP122" i="39"/>
  <c r="BW124" i="22" s="1"/>
  <c r="AQ134" i="39"/>
  <c r="BX136" i="22" s="1"/>
  <c r="AP134" i="39"/>
  <c r="BW136" i="22" s="1"/>
  <c r="AX170" i="39"/>
  <c r="CG172" i="22" s="1"/>
  <c r="AY170" i="39"/>
  <c r="CH172" i="22" s="1"/>
  <c r="AI247" i="39"/>
  <c r="BN249" i="22" s="1"/>
  <c r="AH247" i="39"/>
  <c r="BM249" i="22" s="1"/>
  <c r="AU230" i="39"/>
  <c r="CC232" i="22" s="1"/>
  <c r="AT230" i="39"/>
  <c r="CB232" i="22" s="1"/>
  <c r="AU115" i="39"/>
  <c r="CC117" i="22" s="1"/>
  <c r="AT115" i="39"/>
  <c r="CB117" i="22" s="1"/>
  <c r="AT80" i="39"/>
  <c r="CB82" i="22" s="1"/>
  <c r="AU80" i="39"/>
  <c r="CC82" i="22" s="1"/>
  <c r="AT86" i="39"/>
  <c r="CB88" i="22" s="1"/>
  <c r="AU86" i="39"/>
  <c r="CC88" i="22" s="1"/>
  <c r="AY109" i="39"/>
  <c r="CH111" i="22" s="1"/>
  <c r="AX109" i="39"/>
  <c r="CG111" i="22" s="1"/>
  <c r="AY53" i="39"/>
  <c r="CH55" i="22" s="1"/>
  <c r="AX53" i="39"/>
  <c r="CG55" i="22" s="1"/>
  <c r="AY99" i="39"/>
  <c r="CH101" i="22" s="1"/>
  <c r="AX99" i="39"/>
  <c r="CG101" i="22" s="1"/>
  <c r="AI70" i="39"/>
  <c r="BN72" i="22" s="1"/>
  <c r="AH70" i="39"/>
  <c r="BM72" i="22" s="1"/>
  <c r="AI232" i="39"/>
  <c r="BN234" i="22" s="1"/>
  <c r="AH232" i="39"/>
  <c r="BM234" i="22" s="1"/>
  <c r="AU62" i="39"/>
  <c r="CC64" i="22" s="1"/>
  <c r="AT62" i="39"/>
  <c r="CB64" i="22" s="1"/>
  <c r="AX52" i="39"/>
  <c r="CG54" i="22" s="1"/>
  <c r="AY52" i="39"/>
  <c r="CH54" i="22" s="1"/>
  <c r="AI127" i="39"/>
  <c r="BN129" i="22" s="1"/>
  <c r="AH127" i="39"/>
  <c r="BM129" i="22" s="1"/>
  <c r="AP18" i="39"/>
  <c r="BW20" i="22" s="1"/>
  <c r="AQ18" i="39"/>
  <c r="BX20" i="22" s="1"/>
  <c r="AY194" i="39"/>
  <c r="CH196" i="22" s="1"/>
  <c r="AX194" i="39"/>
  <c r="CG196" i="22" s="1"/>
  <c r="AT146" i="39"/>
  <c r="CB148" i="22" s="1"/>
  <c r="AU146" i="39"/>
  <c r="CC148" i="22" s="1"/>
  <c r="AY132" i="39"/>
  <c r="CH134" i="22" s="1"/>
  <c r="AX132" i="39"/>
  <c r="CG134" i="22" s="1"/>
  <c r="AP148" i="39"/>
  <c r="BW150" i="22" s="1"/>
  <c r="AQ148" i="39"/>
  <c r="BX150" i="22" s="1"/>
  <c r="AQ88" i="39"/>
  <c r="BX90" i="22" s="1"/>
  <c r="AP88" i="39"/>
  <c r="BW90" i="22" s="1"/>
  <c r="AY248" i="39"/>
  <c r="CH250" i="22" s="1"/>
  <c r="AX248" i="39"/>
  <c r="CG250" i="22" s="1"/>
  <c r="AQ214" i="39"/>
  <c r="BX216" i="22" s="1"/>
  <c r="AP214" i="39"/>
  <c r="BW216" i="22" s="1"/>
  <c r="AY116" i="39"/>
  <c r="CH118" i="22" s="1"/>
  <c r="AX116" i="39"/>
  <c r="CG118" i="22" s="1"/>
  <c r="AQ114" i="39"/>
  <c r="BX116" i="22" s="1"/>
  <c r="AP114" i="39"/>
  <c r="BW116" i="22" s="1"/>
  <c r="AT194" i="39"/>
  <c r="CB196" i="22" s="1"/>
  <c r="AU194" i="39"/>
  <c r="CC196" i="22" s="1"/>
  <c r="AT25" i="39"/>
  <c r="CB27" i="22" s="1"/>
  <c r="AU25" i="39"/>
  <c r="CC27" i="22" s="1"/>
  <c r="AX189" i="39"/>
  <c r="CG191" i="22" s="1"/>
  <c r="AY189" i="39"/>
  <c r="CH191" i="22" s="1"/>
  <c r="AQ14" i="39"/>
  <c r="BX16" i="22" s="1"/>
  <c r="AP14" i="39"/>
  <c r="BW16" i="22" s="1"/>
  <c r="AI20" i="39"/>
  <c r="BN22" i="22" s="1"/>
  <c r="AH20" i="39"/>
  <c r="BM22" i="22" s="1"/>
  <c r="AT11" i="39"/>
  <c r="CB13" i="22" s="1"/>
  <c r="AU11" i="39"/>
  <c r="CC13" i="22" s="1"/>
  <c r="AH139" i="39"/>
  <c r="BM141" i="22" s="1"/>
  <c r="AI139" i="39"/>
  <c r="BN141" i="22" s="1"/>
  <c r="AU233" i="39"/>
  <c r="CC235" i="22" s="1"/>
  <c r="AT233" i="39"/>
  <c r="CB235" i="22" s="1"/>
  <c r="AI59" i="39"/>
  <c r="BN61" i="22" s="1"/>
  <c r="AH59" i="39"/>
  <c r="BM61" i="22" s="1"/>
  <c r="AP163" i="39"/>
  <c r="BW165" i="22" s="1"/>
  <c r="AQ163" i="39"/>
  <c r="BX165" i="22" s="1"/>
  <c r="AY74" i="39"/>
  <c r="CH76" i="22" s="1"/>
  <c r="AX74" i="39"/>
  <c r="CG76" i="22" s="1"/>
  <c r="AI102" i="39"/>
  <c r="BN104" i="22" s="1"/>
  <c r="AH102" i="39"/>
  <c r="BM104" i="22" s="1"/>
  <c r="AI65" i="39"/>
  <c r="BN67" i="22" s="1"/>
  <c r="AH65" i="39"/>
  <c r="BM67" i="22" s="1"/>
  <c r="AI194" i="39"/>
  <c r="BN196" i="22" s="1"/>
  <c r="AH194" i="39"/>
  <c r="BM196" i="22" s="1"/>
  <c r="AI115" i="39"/>
  <c r="BN117" i="22" s="1"/>
  <c r="AH115" i="39"/>
  <c r="BM117" i="22" s="1"/>
  <c r="AQ86" i="39"/>
  <c r="BX88" i="22" s="1"/>
  <c r="AP86" i="39"/>
  <c r="BW88" i="22" s="1"/>
  <c r="AY134" i="39"/>
  <c r="CH136" i="22" s="1"/>
  <c r="AX134" i="39"/>
  <c r="CG136" i="22" s="1"/>
  <c r="AH151" i="39"/>
  <c r="BM153" i="22" s="1"/>
  <c r="AI151" i="39"/>
  <c r="BN153" i="22" s="1"/>
  <c r="AQ116" i="39"/>
  <c r="BX118" i="22" s="1"/>
  <c r="AP116" i="39"/>
  <c r="BW118" i="22" s="1"/>
  <c r="AU18" i="39"/>
  <c r="CC20" i="22" s="1"/>
  <c r="AT18" i="39"/>
  <c r="CB20" i="22" s="1"/>
  <c r="AX127" i="39"/>
  <c r="CG129" i="22" s="1"/>
  <c r="AY127" i="39"/>
  <c r="CH129" i="22" s="1"/>
  <c r="AI120" i="39"/>
  <c r="BN122" i="22" s="1"/>
  <c r="AH120" i="39"/>
  <c r="BM122" i="22" s="1"/>
  <c r="AH45" i="39"/>
  <c r="BM47" i="22" s="1"/>
  <c r="AI45" i="39"/>
  <c r="BN47" i="22" s="1"/>
  <c r="AQ64" i="39"/>
  <c r="BX66" i="22" s="1"/>
  <c r="AP64" i="39"/>
  <c r="BW66" i="22" s="1"/>
  <c r="AY171" i="39"/>
  <c r="CH173" i="22" s="1"/>
  <c r="AX171" i="39"/>
  <c r="CG173" i="22" s="1"/>
  <c r="AU249" i="39"/>
  <c r="CC251" i="22" s="1"/>
  <c r="AT249" i="39"/>
  <c r="CB251" i="22" s="1"/>
  <c r="AI181" i="39"/>
  <c r="BN183" i="22" s="1"/>
  <c r="AH181" i="39"/>
  <c r="BM183" i="22" s="1"/>
  <c r="AU77" i="39"/>
  <c r="CC79" i="22" s="1"/>
  <c r="AT77" i="39"/>
  <c r="CB79" i="22" s="1"/>
  <c r="AU41" i="39"/>
  <c r="CC43" i="22" s="1"/>
  <c r="AT41" i="39"/>
  <c r="CB43" i="22" s="1"/>
  <c r="AQ168" i="39"/>
  <c r="BX170" i="22" s="1"/>
  <c r="AP168" i="39"/>
  <c r="BW170" i="22" s="1"/>
  <c r="AQ221" i="39"/>
  <c r="BX223" i="22" s="1"/>
  <c r="AP221" i="39"/>
  <c r="BW223" i="22" s="1"/>
  <c r="AU168" i="39"/>
  <c r="CC170" i="22" s="1"/>
  <c r="AT168" i="39"/>
  <c r="CB170" i="22" s="1"/>
  <c r="AQ143" i="39"/>
  <c r="BX145" i="22" s="1"/>
  <c r="AP143" i="39"/>
  <c r="BW145" i="22" s="1"/>
  <c r="AY221" i="39"/>
  <c r="CH223" i="22" s="1"/>
  <c r="AX221" i="39"/>
  <c r="CG223" i="22" s="1"/>
  <c r="AI63" i="39"/>
  <c r="BN65" i="22" s="1"/>
  <c r="AH63" i="39"/>
  <c r="BM65" i="22" s="1"/>
  <c r="AT100" i="39"/>
  <c r="CB102" i="22" s="1"/>
  <c r="AU100" i="39"/>
  <c r="CC102" i="22" s="1"/>
  <c r="AH205" i="39"/>
  <c r="BM207" i="22" s="1"/>
  <c r="AI205" i="39"/>
  <c r="BN207" i="22" s="1"/>
  <c r="AY245" i="39"/>
  <c r="CH247" i="22" s="1"/>
  <c r="AX245" i="39"/>
  <c r="CG247" i="22" s="1"/>
  <c r="AI49" i="39"/>
  <c r="BN51" i="22" s="1"/>
  <c r="AH49" i="39"/>
  <c r="BM51" i="22" s="1"/>
  <c r="AH28" i="39"/>
  <c r="BM30" i="22" s="1"/>
  <c r="AI28" i="39"/>
  <c r="BN30" i="22" s="1"/>
  <c r="AT171" i="39"/>
  <c r="CB173" i="22" s="1"/>
  <c r="AU171" i="39"/>
  <c r="CC173" i="22" s="1"/>
  <c r="AQ248" i="39"/>
  <c r="BX250" i="22" s="1"/>
  <c r="AP248" i="39"/>
  <c r="BW250" i="22" s="1"/>
  <c r="AP200" i="39"/>
  <c r="BW202" i="22" s="1"/>
  <c r="AQ200" i="39"/>
  <c r="BX202" i="22" s="1"/>
  <c r="AI123" i="39"/>
  <c r="BN125" i="22" s="1"/>
  <c r="AH123" i="39"/>
  <c r="BM125" i="22" s="1"/>
  <c r="AH86" i="39"/>
  <c r="BM88" i="22" s="1"/>
  <c r="AI86" i="39"/>
  <c r="BN88" i="22" s="1"/>
  <c r="AT141" i="39"/>
  <c r="CB143" i="22" s="1"/>
  <c r="AU141" i="39"/>
  <c r="CC143" i="22" s="1"/>
  <c r="AI137" i="39"/>
  <c r="BN139" i="22" s="1"/>
  <c r="AH137" i="39"/>
  <c r="BM139" i="22" s="1"/>
  <c r="AX139" i="39"/>
  <c r="CG141" i="22" s="1"/>
  <c r="AY139" i="39"/>
  <c r="CH141" i="22" s="1"/>
  <c r="AP140" i="39"/>
  <c r="BW142" i="22" s="1"/>
  <c r="AQ140" i="39"/>
  <c r="BX142" i="22" s="1"/>
  <c r="AP9" i="39"/>
  <c r="BW11" i="22" s="1"/>
  <c r="AQ9" i="39"/>
  <c r="BX11" i="22" s="1"/>
  <c r="AX51" i="39"/>
  <c r="CG53" i="22" s="1"/>
  <c r="AY51" i="39"/>
  <c r="CH53" i="22" s="1"/>
  <c r="AY93" i="39"/>
  <c r="CH95" i="22" s="1"/>
  <c r="AX93" i="39"/>
  <c r="CG95" i="22" s="1"/>
  <c r="AX66" i="39"/>
  <c r="CG68" i="22" s="1"/>
  <c r="AY66" i="39"/>
  <c r="CH68" i="22" s="1"/>
  <c r="AI89" i="39"/>
  <c r="BN91" i="22" s="1"/>
  <c r="AH89" i="39"/>
  <c r="BM91" i="22" s="1"/>
  <c r="AT61" i="39"/>
  <c r="CB63" i="22" s="1"/>
  <c r="AU61" i="39"/>
  <c r="CC63" i="22" s="1"/>
  <c r="AX205" i="39"/>
  <c r="CG207" i="22" s="1"/>
  <c r="AY205" i="39"/>
  <c r="CH207" i="22" s="1"/>
  <c r="AY59" i="39"/>
  <c r="CH61" i="22" s="1"/>
  <c r="AX59" i="39"/>
  <c r="CG61" i="22" s="1"/>
  <c r="AP167" i="39"/>
  <c r="BW169" i="22" s="1"/>
  <c r="AQ167" i="39"/>
  <c r="BX169" i="22" s="1"/>
  <c r="AP204" i="39"/>
  <c r="BW206" i="22" s="1"/>
  <c r="AQ204" i="39"/>
  <c r="BX206" i="22" s="1"/>
  <c r="AI39" i="39"/>
  <c r="BN41" i="22" s="1"/>
  <c r="AH39" i="39"/>
  <c r="BM41" i="22" s="1"/>
  <c r="AP206" i="39"/>
  <c r="BW208" i="22" s="1"/>
  <c r="AQ206" i="39"/>
  <c r="BX208" i="22" s="1"/>
  <c r="AQ132" i="39"/>
  <c r="BX134" i="22" s="1"/>
  <c r="AP132" i="39"/>
  <c r="BW134" i="22" s="1"/>
  <c r="AP113" i="39"/>
  <c r="BW115" i="22" s="1"/>
  <c r="AQ113" i="39"/>
  <c r="BX115" i="22" s="1"/>
  <c r="AQ31" i="39"/>
  <c r="BX33" i="22" s="1"/>
  <c r="AP31" i="39"/>
  <c r="BW33" i="22" s="1"/>
  <c r="AI125" i="39"/>
  <c r="BN127" i="22" s="1"/>
  <c r="AH125" i="39"/>
  <c r="BM127" i="22" s="1"/>
  <c r="AI88" i="39"/>
  <c r="BN90" i="22" s="1"/>
  <c r="AH88" i="39"/>
  <c r="BM90" i="22" s="1"/>
  <c r="AY125" i="39"/>
  <c r="CH127" i="22" s="1"/>
  <c r="AX125" i="39"/>
  <c r="CG127" i="22" s="1"/>
  <c r="AU82" i="39"/>
  <c r="CC84" i="22" s="1"/>
  <c r="AT82" i="39"/>
  <c r="CB84" i="22" s="1"/>
  <c r="AP156" i="39"/>
  <c r="BW158" i="22" s="1"/>
  <c r="AQ156" i="39"/>
  <c r="BX158" i="22" s="1"/>
  <c r="AI226" i="39"/>
  <c r="BN228" i="22" s="1"/>
  <c r="AH226" i="39"/>
  <c r="BM228" i="22" s="1"/>
  <c r="AX235" i="39"/>
  <c r="CG237" i="22" s="1"/>
  <c r="AY235" i="39"/>
  <c r="CH237" i="22" s="1"/>
  <c r="AP33" i="39"/>
  <c r="BW35" i="22" s="1"/>
  <c r="AQ33" i="39"/>
  <c r="BX35" i="22" s="1"/>
  <c r="AI75" i="39"/>
  <c r="BN77" i="22" s="1"/>
  <c r="AH75" i="39"/>
  <c r="BM77" i="22" s="1"/>
  <c r="AY175" i="39"/>
  <c r="CH177" i="22" s="1"/>
  <c r="AX175" i="39"/>
  <c r="CG177" i="22" s="1"/>
  <c r="AY95" i="39"/>
  <c r="CH97" i="22" s="1"/>
  <c r="AX95" i="39"/>
  <c r="CG97" i="22" s="1"/>
  <c r="AP242" i="39"/>
  <c r="BW244" i="22" s="1"/>
  <c r="AQ242" i="39"/>
  <c r="BX244" i="22" s="1"/>
  <c r="AY142" i="39"/>
  <c r="CH144" i="22" s="1"/>
  <c r="AX142" i="39"/>
  <c r="CG144" i="22" s="1"/>
  <c r="AX55" i="39"/>
  <c r="CG57" i="22" s="1"/>
  <c r="AY55" i="39"/>
  <c r="CH57" i="22" s="1"/>
  <c r="AI134" i="39"/>
  <c r="BN136" i="22" s="1"/>
  <c r="AH134" i="39"/>
  <c r="BM136" i="22" s="1"/>
  <c r="AI52" i="39"/>
  <c r="BN54" i="22" s="1"/>
  <c r="AH52" i="39"/>
  <c r="BM54" i="22" s="1"/>
  <c r="AP37" i="39"/>
  <c r="BW39" i="22" s="1"/>
  <c r="AQ37" i="39"/>
  <c r="BX39" i="22" s="1"/>
  <c r="AU229" i="39"/>
  <c r="CC231" i="22" s="1"/>
  <c r="AT229" i="39"/>
  <c r="CB231" i="22" s="1"/>
  <c r="AY69" i="39"/>
  <c r="CH71" i="22" s="1"/>
  <c r="AX69" i="39"/>
  <c r="CG71" i="22" s="1"/>
  <c r="AU234" i="39"/>
  <c r="CC236" i="22" s="1"/>
  <c r="AT234" i="39"/>
  <c r="CB236" i="22" s="1"/>
  <c r="AH153" i="39"/>
  <c r="BM155" i="22" s="1"/>
  <c r="AI153" i="39"/>
  <c r="BN155" i="22" s="1"/>
  <c r="AX167" i="39"/>
  <c r="CG169" i="22" s="1"/>
  <c r="AY167" i="39"/>
  <c r="CH169" i="22" s="1"/>
  <c r="AH141" i="39"/>
  <c r="BM143" i="22" s="1"/>
  <c r="AI141" i="39"/>
  <c r="BN143" i="22" s="1"/>
  <c r="AQ110" i="39"/>
  <c r="BX112" i="22" s="1"/>
  <c r="AP110" i="39"/>
  <c r="BW112" i="22" s="1"/>
  <c r="AY226" i="39"/>
  <c r="CH228" i="22" s="1"/>
  <c r="AX226" i="39"/>
  <c r="CG228" i="22" s="1"/>
  <c r="AY173" i="39"/>
  <c r="CH175" i="22" s="1"/>
  <c r="AX173" i="39"/>
  <c r="CG175" i="22" s="1"/>
  <c r="AH83" i="39"/>
  <c r="BM85" i="22" s="1"/>
  <c r="AI83" i="39"/>
  <c r="BN85" i="22" s="1"/>
  <c r="AI242" i="39"/>
  <c r="BN244" i="22" s="1"/>
  <c r="AH242" i="39"/>
  <c r="BM244" i="22" s="1"/>
  <c r="AU92" i="39"/>
  <c r="CC94" i="22" s="1"/>
  <c r="AT92" i="39"/>
  <c r="CB94" i="22" s="1"/>
  <c r="AY42" i="39"/>
  <c r="CH44" i="22" s="1"/>
  <c r="AX42" i="39"/>
  <c r="CG44" i="22" s="1"/>
  <c r="AQ175" i="39"/>
  <c r="BX177" i="22" s="1"/>
  <c r="AP175" i="39"/>
  <c r="BW177" i="22" s="1"/>
  <c r="AI56" i="39"/>
  <c r="BN58" i="22" s="1"/>
  <c r="AH56" i="39"/>
  <c r="BM58" i="22" s="1"/>
  <c r="AX207" i="39"/>
  <c r="CG209" i="22" s="1"/>
  <c r="AY207" i="39"/>
  <c r="CH209" i="22" s="1"/>
  <c r="AY129" i="39"/>
  <c r="CH131" i="22" s="1"/>
  <c r="AX129" i="39"/>
  <c r="CG131" i="22" s="1"/>
  <c r="AQ219" i="39"/>
  <c r="BX221" i="22" s="1"/>
  <c r="AP219" i="39"/>
  <c r="BW221" i="22" s="1"/>
  <c r="AU112" i="39"/>
  <c r="CC114" i="22" s="1"/>
  <c r="AT112" i="39"/>
  <c r="CB114" i="22" s="1"/>
  <c r="AP79" i="39"/>
  <c r="BW81" i="22" s="1"/>
  <c r="AQ79" i="39"/>
  <c r="BX81" i="22" s="1"/>
  <c r="AY81" i="39"/>
  <c r="CH83" i="22" s="1"/>
  <c r="AX81" i="39"/>
  <c r="CG83" i="22" s="1"/>
  <c r="AT23" i="39"/>
  <c r="CB25" i="22" s="1"/>
  <c r="AU23" i="39"/>
  <c r="CC25" i="22" s="1"/>
  <c r="AP54" i="39"/>
  <c r="BW56" i="22" s="1"/>
  <c r="AQ54" i="39"/>
  <c r="BX56" i="22" s="1"/>
  <c r="AY146" i="39"/>
  <c r="CH148" i="22" s="1"/>
  <c r="AX146" i="39"/>
  <c r="CG148" i="22" s="1"/>
  <c r="AT34" i="39"/>
  <c r="CB36" i="22" s="1"/>
  <c r="AU34" i="39"/>
  <c r="CC36" i="22" s="1"/>
  <c r="AI177" i="39"/>
  <c r="BN179" i="22" s="1"/>
  <c r="AH177" i="39"/>
  <c r="BM179" i="22" s="1"/>
  <c r="AY111" i="39"/>
  <c r="CH113" i="22" s="1"/>
  <c r="AX111" i="39"/>
  <c r="CG113" i="22" s="1"/>
  <c r="AY62" i="39"/>
  <c r="CH64" i="22" s="1"/>
  <c r="AX62" i="39"/>
  <c r="CG64" i="22" s="1"/>
  <c r="AP230" i="39"/>
  <c r="BW232" i="22" s="1"/>
  <c r="AQ230" i="39"/>
  <c r="BX232" i="22" s="1"/>
  <c r="CA217" i="22"/>
  <c r="BL142" i="22"/>
  <c r="BL238" i="22"/>
  <c r="BL18" i="22"/>
  <c r="BL154" i="22"/>
  <c r="BL145" i="22"/>
  <c r="BL80" i="22"/>
  <c r="CA98" i="22"/>
  <c r="BL187" i="22"/>
  <c r="BL82" i="22"/>
  <c r="CA200" i="22"/>
  <c r="CB200" i="22"/>
  <c r="CA95" i="22"/>
  <c r="BL71" i="22"/>
  <c r="BL241" i="22"/>
  <c r="BL176" i="22"/>
  <c r="BL194" i="22"/>
  <c r="BL138" i="22"/>
  <c r="BL222" i="22"/>
  <c r="BL73" i="22"/>
  <c r="BL135" i="22"/>
  <c r="BL49" i="22"/>
  <c r="BL181" i="22"/>
  <c r="BL108" i="22"/>
  <c r="BL199" i="22"/>
  <c r="BL155" i="22"/>
  <c r="BL124" i="22"/>
  <c r="BL12" i="22"/>
  <c r="BL213" i="22"/>
  <c r="BL20" i="22"/>
  <c r="BL126" i="22"/>
  <c r="BL66" i="22"/>
  <c r="BL150" i="22"/>
  <c r="CA247" i="22"/>
  <c r="CF205" i="22"/>
  <c r="CF37" i="22"/>
  <c r="CF160" i="22"/>
  <c r="CF47" i="22"/>
  <c r="CF86" i="22"/>
  <c r="CF84" i="22"/>
  <c r="CF159" i="22"/>
  <c r="CF42" i="22"/>
  <c r="CF157" i="22"/>
  <c r="CF249" i="22"/>
  <c r="CF124" i="22"/>
  <c r="CF232" i="22"/>
  <c r="CF146" i="22"/>
  <c r="CF44" i="22"/>
  <c r="CF45" i="22"/>
  <c r="CF20" i="22"/>
  <c r="CF141" i="22"/>
  <c r="CF226" i="22"/>
  <c r="CF165" i="22"/>
  <c r="CF179" i="22"/>
  <c r="CF68" i="22"/>
  <c r="CF22" i="22"/>
  <c r="CF214" i="22"/>
  <c r="CF28" i="22"/>
  <c r="CF77" i="22"/>
  <c r="CF138" i="22"/>
  <c r="CF162" i="22"/>
  <c r="CF72" i="22"/>
  <c r="CF170" i="22"/>
  <c r="BL27" i="22"/>
  <c r="CF189" i="22"/>
  <c r="CF222" i="22"/>
  <c r="CF152" i="22"/>
  <c r="CF34" i="22"/>
  <c r="CF128" i="22"/>
  <c r="CF199" i="22"/>
  <c r="CF10" i="22"/>
  <c r="CF207" i="22"/>
  <c r="CF190" i="22"/>
  <c r="CF237" i="22"/>
  <c r="CF50" i="22"/>
  <c r="CF139" i="22"/>
  <c r="CF76" i="22"/>
  <c r="CF142" i="22"/>
  <c r="CF88" i="22"/>
  <c r="CF17" i="22"/>
  <c r="CF87" i="22"/>
  <c r="CF63" i="22"/>
  <c r="CF155" i="22"/>
  <c r="CF153" i="22"/>
  <c r="CF223" i="22"/>
  <c r="CF95" i="22"/>
  <c r="CF185" i="22"/>
  <c r="CF106" i="22"/>
  <c r="CF99" i="22"/>
  <c r="CF208" i="22"/>
  <c r="CF30" i="22"/>
  <c r="CF65" i="22"/>
  <c r="CF176" i="22"/>
  <c r="CF137" i="22"/>
  <c r="BL208" i="22"/>
  <c r="CA27" i="22"/>
  <c r="CF211" i="22"/>
  <c r="CF62" i="22"/>
  <c r="CF246" i="22"/>
  <c r="CF245" i="22"/>
  <c r="CF133" i="22"/>
  <c r="CF229" i="22"/>
  <c r="CF216" i="22"/>
  <c r="CF195" i="22"/>
  <c r="CF243" i="22"/>
  <c r="CF188" i="22"/>
  <c r="CF200" i="22"/>
  <c r="CF187" i="22"/>
  <c r="CF135" i="22"/>
  <c r="CF248" i="22"/>
  <c r="CF239" i="22"/>
  <c r="CF235" i="22"/>
  <c r="CF250" i="22"/>
  <c r="CF96" i="22"/>
  <c r="CF131" i="22"/>
  <c r="CF247" i="22"/>
  <c r="CF178" i="22"/>
  <c r="CF101" i="22"/>
  <c r="CF52" i="22"/>
  <c r="CF110" i="22"/>
  <c r="CF80" i="22"/>
  <c r="CF126" i="22"/>
  <c r="CF54" i="22"/>
  <c r="CF140" i="22"/>
  <c r="CF85" i="22"/>
  <c r="CF24" i="22"/>
  <c r="BL250" i="22"/>
  <c r="CF59" i="22"/>
  <c r="CF92" i="22"/>
  <c r="CF33" i="22"/>
  <c r="CF234" i="22"/>
  <c r="CF156" i="22"/>
  <c r="CF103" i="22"/>
  <c r="CF242" i="22"/>
  <c r="CF218" i="22"/>
  <c r="CF108" i="22"/>
  <c r="CF117" i="22"/>
  <c r="CF98" i="22"/>
  <c r="CF164" i="22"/>
  <c r="CF67" i="22"/>
  <c r="CF228" i="22"/>
  <c r="CF201" i="22"/>
  <c r="CF107" i="22"/>
  <c r="CF174" i="22"/>
  <c r="CF197" i="22"/>
  <c r="CF209" i="22"/>
  <c r="CF123" i="22"/>
  <c r="CF19" i="22"/>
  <c r="CF111" i="22"/>
  <c r="CF38" i="22"/>
  <c r="CF112" i="22"/>
  <c r="CF90" i="22"/>
  <c r="CF196" i="22"/>
  <c r="CF39" i="22"/>
  <c r="CF233" i="22"/>
  <c r="CF122" i="22"/>
  <c r="CF82" i="22"/>
  <c r="CF60" i="22"/>
  <c r="CF74" i="22"/>
  <c r="CF198" i="22"/>
  <c r="CF144" i="22"/>
  <c r="CF227" i="22"/>
  <c r="CF173" i="22"/>
  <c r="CF43" i="22"/>
  <c r="CF69" i="22"/>
  <c r="CF53" i="22"/>
  <c r="CF79" i="22"/>
  <c r="CF238" i="22"/>
  <c r="CF113" i="22"/>
  <c r="CF194" i="22"/>
  <c r="CF83" i="22"/>
  <c r="CF114" i="22"/>
  <c r="CF163" i="22"/>
  <c r="CF181" i="22"/>
  <c r="CF215" i="22"/>
  <c r="CF35" i="22"/>
  <c r="CF23" i="22"/>
  <c r="CF240" i="22"/>
  <c r="CF94" i="22"/>
  <c r="CF58" i="22"/>
  <c r="CF236" i="22"/>
  <c r="CG236" i="22"/>
  <c r="CF169" i="22"/>
  <c r="CF14" i="22"/>
  <c r="CF151" i="22"/>
  <c r="CF224" i="22"/>
  <c r="CF167" i="22"/>
  <c r="CF55" i="22"/>
  <c r="BL101" i="22"/>
  <c r="CF116" i="22"/>
  <c r="CF81" i="22"/>
  <c r="CF71" i="22"/>
  <c r="CF36" i="22"/>
  <c r="CF217" i="22"/>
  <c r="CF18" i="22"/>
  <c r="CF16" i="22"/>
  <c r="CF129" i="22"/>
  <c r="CF115" i="22"/>
  <c r="CF27" i="22"/>
  <c r="CF75" i="22"/>
  <c r="CF119" i="22"/>
  <c r="CF29" i="22"/>
  <c r="CF97" i="22"/>
  <c r="CF241" i="22"/>
  <c r="CF204" i="22"/>
  <c r="CF219" i="22"/>
  <c r="CF78" i="22"/>
  <c r="CF127" i="22"/>
  <c r="CF251" i="22"/>
  <c r="CF93" i="22"/>
  <c r="CF56" i="22"/>
  <c r="CF109" i="22"/>
  <c r="CF91" i="22"/>
  <c r="CF145" i="22"/>
  <c r="CF175" i="22"/>
  <c r="CF183" i="22"/>
  <c r="CF221" i="22"/>
  <c r="CF9" i="22"/>
  <c r="CF210" i="22"/>
  <c r="CF46" i="22"/>
  <c r="CF220" i="22"/>
  <c r="CF147" i="22"/>
  <c r="CF154" i="22"/>
  <c r="CF202" i="22"/>
  <c r="CF25" i="22"/>
  <c r="CF73" i="22"/>
  <c r="CF158" i="22"/>
  <c r="CF125" i="22"/>
  <c r="CF70" i="22"/>
  <c r="CF230" i="22"/>
  <c r="CF166" i="22"/>
  <c r="CF191" i="22"/>
  <c r="CF57" i="22"/>
  <c r="CF161" i="22"/>
  <c r="CF231" i="22"/>
  <c r="CF40" i="22"/>
  <c r="CF206" i="22"/>
  <c r="CF149" i="22"/>
  <c r="CF118" i="22"/>
  <c r="CF51" i="22"/>
  <c r="CF120" i="22"/>
  <c r="CF100" i="22"/>
  <c r="CF172" i="22"/>
  <c r="CF177" i="22"/>
  <c r="CF136" i="22"/>
  <c r="CF134" i="22"/>
  <c r="CF41" i="22"/>
  <c r="CF150" i="22"/>
  <c r="CF61" i="22"/>
  <c r="CF13" i="22"/>
  <c r="CF252" i="22"/>
  <c r="CF132" i="22"/>
  <c r="CF186" i="22"/>
  <c r="CF26" i="22"/>
  <c r="CF102" i="22"/>
  <c r="AX6" i="39"/>
  <c r="CG8" i="22" s="1"/>
  <c r="AY6" i="39"/>
  <c r="CH8" i="22" s="1"/>
  <c r="CF8" i="22"/>
  <c r="CF49" i="22"/>
  <c r="CF64" i="22"/>
  <c r="CF11" i="22"/>
  <c r="CF105" i="22"/>
  <c r="CF31" i="22"/>
  <c r="CF192" i="22"/>
  <c r="CF143" i="22"/>
  <c r="CF184" i="22"/>
  <c r="CF148" i="22"/>
  <c r="CF182" i="22"/>
  <c r="CF244" i="22"/>
  <c r="CF32" i="22"/>
  <c r="CF213" i="22"/>
  <c r="CF21" i="22"/>
  <c r="CF193" i="22"/>
  <c r="CF66" i="22"/>
  <c r="CF203" i="22"/>
  <c r="CF225" i="22"/>
  <c r="CF12" i="22"/>
  <c r="CF180" i="22"/>
  <c r="CF15" i="22"/>
  <c r="CF168" i="22"/>
  <c r="CF104" i="22"/>
  <c r="CF121" i="22"/>
  <c r="BL59" i="22"/>
  <c r="BL218" i="22"/>
  <c r="BL169" i="22"/>
  <c r="BL90" i="22"/>
  <c r="BL217" i="22"/>
  <c r="BL47" i="22"/>
  <c r="BL229" i="22"/>
  <c r="BL77" i="22"/>
  <c r="BL62" i="22"/>
  <c r="CA129" i="22"/>
  <c r="BL163" i="22"/>
  <c r="BL9" i="22"/>
  <c r="BL148" i="22"/>
  <c r="BL164" i="22"/>
  <c r="BL158" i="22"/>
  <c r="CA43" i="22"/>
  <c r="BL116" i="22"/>
  <c r="BL34" i="22"/>
  <c r="BL206" i="22"/>
  <c r="BL79" i="22"/>
  <c r="BV234" i="22"/>
  <c r="BV184" i="22"/>
  <c r="BV96" i="22"/>
  <c r="BV152" i="22"/>
  <c r="BV81" i="22"/>
  <c r="BV173" i="22"/>
  <c r="BV139" i="22"/>
  <c r="BV237" i="22"/>
  <c r="BV188" i="22"/>
  <c r="BV30" i="22"/>
  <c r="BV154" i="22"/>
  <c r="BV182" i="22"/>
  <c r="BV238" i="22"/>
  <c r="BV180" i="22"/>
  <c r="BV69" i="22"/>
  <c r="BV97" i="22"/>
  <c r="BV156" i="22"/>
  <c r="BV240" i="22"/>
  <c r="BV98" i="22"/>
  <c r="BV175" i="22"/>
  <c r="BV40" i="22"/>
  <c r="BV22" i="22"/>
  <c r="BV250" i="22"/>
  <c r="BV111" i="22"/>
  <c r="BV170" i="22"/>
  <c r="BV92" i="22"/>
  <c r="BV167" i="22"/>
  <c r="BV63" i="22"/>
  <c r="BV51" i="22"/>
  <c r="BV187" i="22"/>
  <c r="BV120" i="22"/>
  <c r="BV77" i="22"/>
  <c r="BV46" i="22"/>
  <c r="BV150" i="22"/>
  <c r="BV236" i="22"/>
  <c r="BV90" i="22"/>
  <c r="BV119" i="22"/>
  <c r="BV60" i="22"/>
  <c r="BV205" i="22"/>
  <c r="BV252" i="22"/>
  <c r="BV134" i="22"/>
  <c r="BV117" i="22"/>
  <c r="BV199" i="22"/>
  <c r="BV127" i="22"/>
  <c r="BV148" i="22"/>
  <c r="BV158" i="22"/>
  <c r="BV140" i="22"/>
  <c r="BV164" i="22"/>
  <c r="BV83" i="22"/>
  <c r="BV207" i="22"/>
  <c r="BV200" i="22"/>
  <c r="BV179" i="22"/>
  <c r="BV251" i="22"/>
  <c r="BV244" i="22"/>
  <c r="BV112" i="22"/>
  <c r="BV18" i="22"/>
  <c r="BV23" i="22"/>
  <c r="BV72" i="22"/>
  <c r="BV246" i="22"/>
  <c r="BV70" i="22"/>
  <c r="BV193" i="22"/>
  <c r="BV121" i="22"/>
  <c r="BV177" i="22"/>
  <c r="BV249" i="22"/>
  <c r="BV233" i="22"/>
  <c r="BV65" i="22"/>
  <c r="BV76" i="22"/>
  <c r="BV10" i="22"/>
  <c r="BV84" i="22"/>
  <c r="BV99" i="22"/>
  <c r="BV57" i="22"/>
  <c r="BV165" i="22"/>
  <c r="BV209" i="22"/>
  <c r="BV12" i="22"/>
  <c r="BV151" i="22"/>
  <c r="BV216" i="22"/>
  <c r="BV38" i="22"/>
  <c r="BV29" i="22"/>
  <c r="BV58" i="22"/>
  <c r="BV116" i="22"/>
  <c r="BV71" i="22"/>
  <c r="BV153" i="22"/>
  <c r="BV159" i="22"/>
  <c r="BV32" i="22"/>
  <c r="BV9" i="22"/>
  <c r="BV210" i="22"/>
  <c r="BV11" i="22"/>
  <c r="BV235" i="22"/>
  <c r="BV146" i="22"/>
  <c r="BV226" i="22"/>
  <c r="BV143" i="22"/>
  <c r="BV8" i="22"/>
  <c r="AQ6" i="39"/>
  <c r="BX8" i="22" s="1"/>
  <c r="AP6" i="39"/>
  <c r="BW8" i="22" s="1"/>
  <c r="BV31" i="22"/>
  <c r="BV142" i="22"/>
  <c r="BV178" i="22"/>
  <c r="BV82" i="22"/>
  <c r="BV74" i="22"/>
  <c r="BV201" i="22"/>
  <c r="BV85" i="22"/>
  <c r="BV157" i="22"/>
  <c r="BV107" i="22"/>
  <c r="BV27" i="22"/>
  <c r="BV166" i="22"/>
  <c r="BV206" i="22"/>
  <c r="BV147" i="22"/>
  <c r="BV172" i="22"/>
  <c r="BV224" i="22"/>
  <c r="BV93" i="22"/>
  <c r="BV247" i="22"/>
  <c r="BV128" i="22"/>
  <c r="BV25" i="22"/>
  <c r="BV78" i="22"/>
  <c r="BV16" i="22"/>
  <c r="BV232" i="22"/>
  <c r="BV221" i="22"/>
  <c r="BV79" i="22"/>
  <c r="BV241" i="22"/>
  <c r="BV204" i="22"/>
  <c r="BV196" i="22"/>
  <c r="BV194" i="22"/>
  <c r="BV53" i="22"/>
  <c r="BV162" i="22"/>
  <c r="BV126" i="22"/>
  <c r="BV243" i="22"/>
  <c r="BV186" i="22"/>
  <c r="BV64" i="22"/>
  <c r="BV131" i="22"/>
  <c r="BV225" i="22"/>
  <c r="BV174" i="22"/>
  <c r="BV59" i="22"/>
  <c r="BV13" i="22"/>
  <c r="BV185" i="22"/>
  <c r="BV113" i="22"/>
  <c r="BV61" i="22"/>
  <c r="BV34" i="22"/>
  <c r="BV35" i="22"/>
  <c r="BV160" i="22"/>
  <c r="BV231" i="22"/>
  <c r="BV110" i="22"/>
  <c r="BV45" i="22"/>
  <c r="BV228" i="22"/>
  <c r="BV47" i="22"/>
  <c r="BV106" i="22"/>
  <c r="BV145" i="22"/>
  <c r="BV36" i="22"/>
  <c r="BV54" i="22"/>
  <c r="BV49" i="22"/>
  <c r="BV122" i="22"/>
  <c r="BV109" i="22"/>
  <c r="BV118" i="22"/>
  <c r="BV213" i="22"/>
  <c r="BV214" i="22"/>
  <c r="BV211" i="22"/>
  <c r="BV19" i="22"/>
  <c r="BV132" i="22"/>
  <c r="BV75" i="22"/>
  <c r="BV223" i="22"/>
  <c r="BV66" i="22"/>
  <c r="BV28" i="22"/>
  <c r="BV125" i="22"/>
  <c r="BV17" i="22"/>
  <c r="BV222" i="22"/>
  <c r="BV43" i="22"/>
  <c r="BV133" i="22"/>
  <c r="BV88" i="22"/>
  <c r="BV239" i="22"/>
  <c r="BV21" i="22"/>
  <c r="BV245" i="22"/>
  <c r="BV24" i="22"/>
  <c r="BV137" i="22"/>
  <c r="BV108" i="22"/>
  <c r="BV102" i="22"/>
  <c r="BV208" i="22"/>
  <c r="BV105" i="22"/>
  <c r="BV62" i="22"/>
  <c r="BV103" i="22"/>
  <c r="BV87" i="22"/>
  <c r="BV101" i="22"/>
  <c r="BV203" i="22"/>
  <c r="BV229" i="22"/>
  <c r="BV73" i="22"/>
  <c r="BV15" i="22"/>
  <c r="BV198" i="22"/>
  <c r="BV20" i="22"/>
  <c r="BV42" i="22"/>
  <c r="BV192" i="22"/>
  <c r="BV169" i="22"/>
  <c r="BV217" i="22"/>
  <c r="BV242" i="22"/>
  <c r="BV39" i="22"/>
  <c r="BV123" i="22"/>
  <c r="BV161" i="22"/>
  <c r="BV44" i="22"/>
  <c r="BV227" i="22"/>
  <c r="BV230" i="22"/>
  <c r="BV218" i="22"/>
  <c r="BV220" i="22"/>
  <c r="BV114" i="22"/>
  <c r="BV248" i="22"/>
  <c r="BV50" i="22"/>
  <c r="BV52" i="22"/>
  <c r="BV215" i="22"/>
  <c r="BV67" i="22"/>
  <c r="BV95" i="22"/>
  <c r="BV86" i="22"/>
  <c r="BV55" i="22"/>
  <c r="BV202" i="22"/>
  <c r="BV136" i="22"/>
  <c r="BV80" i="22"/>
  <c r="BV100" i="22"/>
  <c r="BV190" i="22"/>
  <c r="BV138" i="22"/>
  <c r="BV14" i="22"/>
  <c r="BV176" i="22"/>
  <c r="BV181" i="22"/>
  <c r="BV41" i="22"/>
  <c r="BV68" i="22"/>
  <c r="BV191" i="22"/>
  <c r="BV183" i="22"/>
  <c r="BV94" i="22"/>
  <c r="BV149" i="22"/>
  <c r="BV219" i="22"/>
  <c r="BV197" i="22"/>
  <c r="BV163" i="22"/>
  <c r="BV26" i="22"/>
  <c r="BV115" i="22"/>
  <c r="BV129" i="22"/>
  <c r="BV144" i="22"/>
  <c r="BV135" i="22"/>
  <c r="BV124" i="22"/>
  <c r="BV168" i="22"/>
  <c r="BV33" i="22"/>
  <c r="BV155" i="22"/>
  <c r="BV91" i="22"/>
  <c r="BV104" i="22"/>
  <c r="BV56" i="22"/>
  <c r="BV189" i="22"/>
  <c r="BV141" i="22"/>
  <c r="BV37" i="22"/>
  <c r="BV195" i="22"/>
  <c r="CA105" i="22"/>
  <c r="CA16" i="22"/>
  <c r="CA124" i="22"/>
  <c r="CA151" i="22"/>
  <c r="CA81" i="22"/>
  <c r="BL188" i="22"/>
  <c r="CA239" i="22"/>
  <c r="CA136" i="22"/>
  <c r="CA138" i="22"/>
  <c r="CA59" i="22"/>
  <c r="CA170" i="22"/>
  <c r="CA87" i="22"/>
  <c r="CA181" i="22"/>
  <c r="CA134" i="22"/>
  <c r="CA86" i="22"/>
  <c r="CA51" i="22"/>
  <c r="CA231" i="22"/>
  <c r="CA88" i="22"/>
  <c r="CA135" i="22"/>
  <c r="CA140" i="22"/>
  <c r="CA35" i="22"/>
  <c r="CA101" i="22"/>
  <c r="CA246" i="22"/>
  <c r="CA241" i="22"/>
  <c r="CA67" i="22"/>
  <c r="CA202" i="22"/>
  <c r="CA110" i="22"/>
  <c r="CA153" i="22"/>
  <c r="CA142" i="22"/>
  <c r="CA194" i="22"/>
  <c r="CA223" i="22"/>
  <c r="CA114" i="22"/>
  <c r="CA191" i="22"/>
  <c r="CA20" i="22"/>
  <c r="CA22" i="22"/>
  <c r="CA226" i="22"/>
  <c r="CA209" i="22"/>
  <c r="CA78" i="22"/>
  <c r="BL29" i="22"/>
  <c r="BL166" i="22"/>
  <c r="BL35" i="22"/>
  <c r="BL152" i="22"/>
  <c r="CA182" i="22"/>
  <c r="CA53" i="22"/>
  <c r="CA14" i="22"/>
  <c r="CA221" i="22"/>
  <c r="CA106" i="22"/>
  <c r="CA235" i="22"/>
  <c r="CA68" i="22"/>
  <c r="CA128" i="22"/>
  <c r="CA201" i="22"/>
  <c r="CA63" i="22"/>
  <c r="CA172" i="22"/>
  <c r="CA115" i="22"/>
  <c r="CA158" i="22"/>
  <c r="CA187" i="22"/>
  <c r="CA56" i="22"/>
  <c r="CA97" i="22"/>
  <c r="CA60" i="22"/>
  <c r="CA233" i="22"/>
  <c r="CA229" i="22"/>
  <c r="CA116" i="22"/>
  <c r="CA180" i="22"/>
  <c r="CA227" i="22"/>
  <c r="CA243" i="22"/>
  <c r="CA234" i="22"/>
  <c r="CA249" i="22"/>
  <c r="CA183" i="22"/>
  <c r="CA189" i="22"/>
  <c r="CA62" i="22"/>
  <c r="CA30" i="22"/>
  <c r="CA222" i="22"/>
  <c r="BL131" i="22"/>
  <c r="BL153" i="22"/>
  <c r="CA190" i="22"/>
  <c r="CA120" i="22"/>
  <c r="CA72" i="22"/>
  <c r="CA199" i="22"/>
  <c r="CA23" i="22"/>
  <c r="CA159" i="22"/>
  <c r="CA211" i="22"/>
  <c r="CA57" i="22"/>
  <c r="CA188" i="22"/>
  <c r="CA185" i="22"/>
  <c r="CA121" i="22"/>
  <c r="CA149" i="22"/>
  <c r="CA113" i="22"/>
  <c r="CA79" i="22"/>
  <c r="CA17" i="22"/>
  <c r="CA162" i="22"/>
  <c r="CA91" i="22"/>
  <c r="CA58" i="22"/>
  <c r="CA203" i="22"/>
  <c r="CA83" i="22"/>
  <c r="CA179" i="22"/>
  <c r="CA25" i="22"/>
  <c r="CA21" i="22"/>
  <c r="CA176" i="22"/>
  <c r="CA214" i="22"/>
  <c r="CA206" i="22"/>
  <c r="CA167" i="22"/>
  <c r="CA32" i="22"/>
  <c r="CA108" i="22"/>
  <c r="CA251" i="22"/>
  <c r="CA240" i="22"/>
  <c r="CA230" i="22"/>
  <c r="CA244" i="22"/>
  <c r="CA40" i="22"/>
  <c r="CA41" i="22"/>
  <c r="AU6" i="39"/>
  <c r="AT6" i="39"/>
  <c r="CB8" i="22" s="1"/>
  <c r="CA8" i="22"/>
  <c r="CA252" i="22"/>
  <c r="CA133" i="22"/>
  <c r="CA184" i="22"/>
  <c r="CA39" i="22"/>
  <c r="CA152" i="22"/>
  <c r="CA15" i="22"/>
  <c r="CA34" i="22"/>
  <c r="CA225" i="22"/>
  <c r="CA143" i="22"/>
  <c r="CA104" i="22"/>
  <c r="CA77" i="22"/>
  <c r="CA28" i="22"/>
  <c r="CA146" i="22"/>
  <c r="CA156" i="22"/>
  <c r="CA9" i="22"/>
  <c r="CA137" i="22"/>
  <c r="CA49" i="22"/>
  <c r="CA232" i="22"/>
  <c r="CA46" i="22"/>
  <c r="CA150" i="22"/>
  <c r="BL122" i="22"/>
  <c r="BM251" i="22"/>
  <c r="BL15" i="22"/>
  <c r="BL111" i="22"/>
  <c r="CA119" i="22"/>
  <c r="CA69" i="22"/>
  <c r="CA126" i="22"/>
  <c r="CA118" i="22"/>
  <c r="CA174" i="22"/>
  <c r="CA80" i="22"/>
  <c r="CA228" i="22"/>
  <c r="CA74" i="22"/>
  <c r="CA66" i="22"/>
  <c r="CA157" i="22"/>
  <c r="CA207" i="22"/>
  <c r="CA169" i="22"/>
  <c r="CA127" i="22"/>
  <c r="CA173" i="22"/>
  <c r="CA250" i="22"/>
  <c r="CA163" i="22"/>
  <c r="CA96" i="22"/>
  <c r="CA109" i="22"/>
  <c r="CA84" i="22"/>
  <c r="CA160" i="22"/>
  <c r="CA73" i="22"/>
  <c r="CA164" i="22"/>
  <c r="CA245" i="22"/>
  <c r="CA76" i="22"/>
  <c r="CA193" i="22"/>
  <c r="CA125" i="22"/>
  <c r="CA148" i="22"/>
  <c r="CA178" i="22"/>
  <c r="CA195" i="22"/>
  <c r="CA166" i="22"/>
  <c r="CA50" i="22"/>
  <c r="CA107" i="22"/>
  <c r="CA29" i="22"/>
  <c r="CA13" i="22"/>
  <c r="CA65" i="22"/>
  <c r="CA139" i="22"/>
  <c r="CA33" i="22"/>
  <c r="CA155" i="22"/>
  <c r="CA111" i="22"/>
  <c r="CA196" i="22"/>
  <c r="CA61" i="22"/>
  <c r="CA64" i="22"/>
  <c r="CA147" i="22"/>
  <c r="CA154" i="22"/>
  <c r="CA236" i="22"/>
  <c r="CA100" i="22"/>
  <c r="CA42" i="22"/>
  <c r="CA92" i="22"/>
  <c r="CA94" i="22"/>
  <c r="CA141" i="22"/>
  <c r="CA205" i="22"/>
  <c r="CA168" i="22"/>
  <c r="CA165" i="22"/>
  <c r="CA37" i="22"/>
  <c r="CA192" i="22"/>
  <c r="CA11" i="22"/>
  <c r="CA47" i="22"/>
  <c r="CA102" i="22"/>
  <c r="CA38" i="22"/>
  <c r="CA112" i="22"/>
  <c r="CA24" i="22"/>
  <c r="BL91" i="22"/>
  <c r="BL104" i="22"/>
  <c r="CA122" i="22"/>
  <c r="CA18" i="22"/>
  <c r="CA31" i="22"/>
  <c r="CA213" i="22"/>
  <c r="CA145" i="22"/>
  <c r="CA177" i="22"/>
  <c r="CA186" i="22"/>
  <c r="CA85" i="22"/>
  <c r="CA19" i="22"/>
  <c r="CA54" i="22"/>
  <c r="CA220" i="22"/>
  <c r="CA218" i="22"/>
  <c r="CA161" i="22"/>
  <c r="CA70" i="22"/>
  <c r="CA144" i="22"/>
  <c r="CA71" i="22"/>
  <c r="CA204" i="22"/>
  <c r="CA44" i="22"/>
  <c r="CA75" i="22"/>
  <c r="CA26" i="22"/>
  <c r="CA237" i="22"/>
  <c r="CA238" i="22"/>
  <c r="CA12" i="22"/>
  <c r="CA131" i="22"/>
  <c r="CA248" i="22"/>
  <c r="CA215" i="22"/>
  <c r="CA210" i="22"/>
  <c r="CA216" i="22"/>
  <c r="Q38" i="39" a="1"/>
  <c r="Q38" i="39" s="1"/>
  <c r="BL210" i="22"/>
  <c r="AH6" i="39"/>
  <c r="BM8" i="22" s="1"/>
  <c r="BL117" i="22"/>
  <c r="BL231" i="22"/>
  <c r="AI6" i="39"/>
  <c r="BN8" i="22" s="1"/>
  <c r="BL88" i="22"/>
  <c r="BL36" i="22"/>
  <c r="BL247" i="22"/>
  <c r="BL10" i="22"/>
  <c r="BL219" i="22"/>
  <c r="BL25" i="22"/>
  <c r="BL167" i="22"/>
  <c r="BL123" i="22"/>
  <c r="BL240" i="22"/>
  <c r="BL201" i="22"/>
  <c r="BL24" i="22"/>
  <c r="BL221" i="22"/>
  <c r="BL72" i="22"/>
  <c r="BL113" i="22"/>
  <c r="BL252" i="22"/>
  <c r="BL41" i="22"/>
  <c r="Q241" i="39" a="1"/>
  <c r="Q241" i="39" s="1"/>
  <c r="T93" i="39" a="1"/>
  <c r="T93" i="39" s="1"/>
  <c r="N151" i="39" a="1"/>
  <c r="N151" i="39" s="1"/>
  <c r="BI134" i="22"/>
  <c r="BI234" i="22"/>
  <c r="BI231" i="22"/>
  <c r="Q22" i="39" a="1"/>
  <c r="Q22" i="39" s="1"/>
  <c r="T58" i="39" a="1"/>
  <c r="T58" i="39" s="1"/>
  <c r="T14" i="39" a="1"/>
  <c r="T14" i="39" s="1"/>
  <c r="T225" i="39" a="1"/>
  <c r="T225" i="39" s="1"/>
  <c r="Q7" i="39" a="1"/>
  <c r="Q7" i="39" s="1"/>
  <c r="Q86" i="39" a="1"/>
  <c r="Q86" i="39" s="1"/>
  <c r="T76" i="39" a="1"/>
  <c r="T76" i="39" s="1"/>
  <c r="BI223" i="22"/>
  <c r="T62" i="39" a="1"/>
  <c r="T62" i="39" s="1"/>
  <c r="T235" i="39" a="1"/>
  <c r="T235" i="39" s="1"/>
  <c r="N50" i="39" a="1"/>
  <c r="N50" i="39" s="1"/>
  <c r="T248" i="39" a="1"/>
  <c r="T248" i="39" s="1"/>
  <c r="W81" i="39" a="1"/>
  <c r="W81" i="39" s="1"/>
  <c r="Q186" i="39" a="1"/>
  <c r="Q186" i="39" s="1"/>
  <c r="Q108" i="39" a="1"/>
  <c r="Q108" i="39" s="1"/>
  <c r="BI42" i="22"/>
  <c r="N214" i="39" a="1"/>
  <c r="N214" i="39" s="1"/>
  <c r="BL234" i="22"/>
  <c r="T123" i="39" a="1"/>
  <c r="T123" i="39" s="1"/>
  <c r="Q220" i="39" a="1"/>
  <c r="Q220" i="39" s="1"/>
  <c r="T32" i="39" a="1"/>
  <c r="T32" i="39" s="1"/>
  <c r="K49" i="39" a="1"/>
  <c r="K49" i="39" s="1"/>
  <c r="BI235" i="22"/>
  <c r="N125" i="39" a="1"/>
  <c r="N125" i="39" s="1"/>
  <c r="Q207" i="39" a="1"/>
  <c r="Q207" i="39" s="1"/>
  <c r="T206" i="39" a="1"/>
  <c r="T206" i="39" s="1"/>
  <c r="Q247" i="39" a="1"/>
  <c r="Q247" i="39" s="1"/>
  <c r="T23" i="39" a="1"/>
  <c r="T23" i="39" s="1"/>
  <c r="K218" i="39" a="1"/>
  <c r="K218" i="39" s="1"/>
  <c r="T12" i="39" a="1"/>
  <c r="T12" i="39" s="1"/>
  <c r="N104" i="39" a="1"/>
  <c r="N104" i="39" s="1"/>
  <c r="T127" i="39" a="1"/>
  <c r="T127" i="39" s="1"/>
  <c r="T153" i="39" a="1"/>
  <c r="T153" i="39" s="1"/>
  <c r="T211" i="39" a="1"/>
  <c r="T211" i="39" s="1"/>
  <c r="N21" i="39" a="1"/>
  <c r="N21" i="39" s="1"/>
  <c r="Q75" i="39" a="1"/>
  <c r="Q75" i="39" s="1"/>
  <c r="Q61" i="39" a="1"/>
  <c r="Q61" i="39" s="1"/>
  <c r="K245" i="39" a="1"/>
  <c r="K245" i="39" s="1"/>
  <c r="K145" i="39" a="1"/>
  <c r="K145" i="39" s="1"/>
  <c r="T101" i="39" a="1"/>
  <c r="T101" i="39" s="1"/>
  <c r="Q175" i="39" a="1"/>
  <c r="Q175" i="39" s="1"/>
  <c r="T227" i="39" a="1"/>
  <c r="T227" i="39" s="1"/>
  <c r="BI152" i="22"/>
  <c r="BI156" i="22"/>
  <c r="T179" i="39" a="1"/>
  <c r="T179" i="39" s="1"/>
  <c r="BI131" i="22"/>
  <c r="BI75" i="22"/>
  <c r="N15" i="39" a="1"/>
  <c r="N15" i="39" s="1"/>
  <c r="BI145" i="22"/>
  <c r="T39" i="39" a="1"/>
  <c r="T39" i="39" s="1"/>
  <c r="BI150" i="22"/>
  <c r="K69" i="39" a="1"/>
  <c r="K69" i="39" s="1"/>
  <c r="T67" i="39" a="1"/>
  <c r="T67" i="39" s="1"/>
  <c r="T79" i="39" a="1"/>
  <c r="T79" i="39" s="1"/>
  <c r="T149" i="39" a="1"/>
  <c r="T149" i="39" s="1"/>
  <c r="BI182" i="22"/>
  <c r="N36" i="39" a="1"/>
  <c r="N36" i="39" s="1"/>
  <c r="T98" i="39" a="1"/>
  <c r="T98" i="39" s="1"/>
  <c r="K29" i="39" a="1"/>
  <c r="K29" i="39" s="1"/>
  <c r="N24" i="39" a="1"/>
  <c r="N24" i="39" s="1"/>
  <c r="T161" i="39" a="1"/>
  <c r="T161" i="39" s="1"/>
  <c r="T174" i="39" a="1"/>
  <c r="T174" i="39" s="1"/>
  <c r="T166" i="39" a="1"/>
  <c r="T166" i="39" s="1"/>
  <c r="BI53" i="22"/>
  <c r="Q240" i="39" a="1"/>
  <c r="Q240" i="39" s="1"/>
  <c r="T117" i="39" a="1"/>
  <c r="T117" i="39" s="1"/>
  <c r="T27" i="39" a="1"/>
  <c r="T27" i="39" s="1"/>
  <c r="T217" i="39" a="1"/>
  <c r="T217" i="39" s="1"/>
  <c r="N77" i="39" a="1"/>
  <c r="N77" i="39" s="1"/>
  <c r="T194" i="39" a="1"/>
  <c r="T194" i="39" s="1"/>
  <c r="T13" i="39" a="1"/>
  <c r="T13" i="39" s="1"/>
  <c r="K198" i="39" a="1"/>
  <c r="K198" i="39" s="1"/>
  <c r="W191" i="39" a="1"/>
  <c r="W191" i="39" s="1"/>
  <c r="N177" i="39" a="1"/>
  <c r="N177" i="39" s="1"/>
  <c r="Q190" i="39" a="1"/>
  <c r="Q190" i="39" s="1"/>
  <c r="T140" i="39" a="1"/>
  <c r="T140" i="39" s="1"/>
  <c r="T105" i="39" a="1"/>
  <c r="T105" i="39" s="1"/>
  <c r="BI59" i="22"/>
  <c r="T116" i="39" a="1"/>
  <c r="T116" i="39" s="1"/>
  <c r="BI240" i="22"/>
  <c r="W183" i="39" a="1"/>
  <c r="W183" i="39" s="1"/>
  <c r="BI27" i="22"/>
  <c r="T163" i="39" a="1"/>
  <c r="T163" i="39" s="1"/>
  <c r="T160" i="39" a="1"/>
  <c r="T160" i="39" s="1"/>
  <c r="T80" i="39" a="1"/>
  <c r="T80" i="39" s="1"/>
  <c r="BI116" i="22"/>
  <c r="N34" i="39" a="1"/>
  <c r="N34" i="39" s="1"/>
  <c r="BI245" i="22"/>
  <c r="K236" i="39" a="1"/>
  <c r="K236" i="39" s="1"/>
  <c r="T216" i="39" a="1"/>
  <c r="T216" i="39" s="1"/>
  <c r="T8" i="39" a="1"/>
  <c r="T8" i="39" s="1"/>
  <c r="T84" i="39" a="1"/>
  <c r="T84" i="39" s="1"/>
  <c r="Q195" i="39" a="1"/>
  <c r="Q195" i="39" s="1"/>
  <c r="T47" i="39" a="1"/>
  <c r="T47" i="39" s="1"/>
  <c r="K242" i="39" a="1"/>
  <c r="K242" i="39" s="1"/>
  <c r="T133" i="39" a="1"/>
  <c r="T133" i="39" s="1"/>
  <c r="Q212" i="39" a="1"/>
  <c r="Q212" i="39" s="1"/>
  <c r="T207" i="39" a="1"/>
  <c r="T207" i="39" s="1"/>
  <c r="BG113" i="22"/>
  <c r="BG232" i="22"/>
  <c r="BG124" i="22"/>
  <c r="T22" i="39" a="1"/>
  <c r="T22" i="39" s="1"/>
  <c r="T35" i="39" a="1"/>
  <c r="T35" i="39" s="1"/>
  <c r="T113" i="39" a="1"/>
  <c r="T113" i="39" s="1"/>
  <c r="T221" i="39" a="1"/>
  <c r="T221" i="39" s="1"/>
  <c r="T214" i="39" a="1"/>
  <c r="T214" i="39" s="1"/>
  <c r="T215" i="39" a="1"/>
  <c r="T215" i="39" s="1"/>
  <c r="BG59" i="22"/>
  <c r="T11" i="39" a="1"/>
  <c r="T11" i="39" s="1"/>
  <c r="BG123" i="22"/>
  <c r="T177" i="39" a="1"/>
  <c r="T177" i="39" s="1"/>
  <c r="T99" i="39" a="1"/>
  <c r="T99" i="39" s="1"/>
  <c r="T44" i="39" a="1"/>
  <c r="T44" i="39" s="1"/>
  <c r="BG193" i="22"/>
  <c r="T71" i="39" a="1"/>
  <c r="T71" i="39" s="1"/>
  <c r="T21" i="39" a="1"/>
  <c r="T21" i="39" s="1"/>
  <c r="T107" i="39" a="1"/>
  <c r="T107" i="39" s="1"/>
  <c r="BG241" i="22"/>
  <c r="T68" i="39" a="1"/>
  <c r="T68" i="39" s="1"/>
  <c r="T237" i="39" a="1"/>
  <c r="T237" i="39" s="1"/>
  <c r="AE6" i="39"/>
  <c r="N6" i="39" s="1" a="1"/>
  <c r="N6" i="39" s="1"/>
  <c r="T203" i="39" a="1"/>
  <c r="T203" i="39" s="1"/>
  <c r="T218" i="39" a="1"/>
  <c r="T218" i="39" s="1"/>
  <c r="BG250" i="22"/>
  <c r="BG147" i="22"/>
  <c r="BG49" i="22"/>
  <c r="BG230" i="22"/>
  <c r="BG145" i="22"/>
  <c r="BG131" i="22"/>
  <c r="BG183" i="22"/>
  <c r="BG218" i="22"/>
  <c r="BG146" i="22"/>
  <c r="BG32" i="22"/>
  <c r="BG208" i="22"/>
  <c r="BG12" i="22"/>
  <c r="BG56" i="22"/>
  <c r="BG57" i="22"/>
  <c r="BG80" i="22"/>
  <c r="BG31" i="22"/>
  <c r="BG40" i="22"/>
  <c r="BG21" i="22"/>
  <c r="BG10" i="22"/>
  <c r="BG117" i="22"/>
  <c r="BG226" i="22"/>
  <c r="BG98" i="22"/>
  <c r="BG217" i="22"/>
  <c r="BG237" i="22"/>
  <c r="BG106" i="22"/>
  <c r="BG39" i="22"/>
  <c r="BG166" i="22"/>
  <c r="BG205" i="22"/>
  <c r="BG14" i="22"/>
  <c r="BG184" i="22"/>
  <c r="BG90" i="22"/>
  <c r="BG105" i="22"/>
  <c r="BG223" i="22"/>
  <c r="BG22" i="22"/>
  <c r="BG107" i="22"/>
  <c r="BG181" i="22"/>
  <c r="BG134" i="22"/>
  <c r="BG11" i="22"/>
  <c r="BG222" i="22"/>
  <c r="BG28" i="22"/>
  <c r="BG114" i="22"/>
  <c r="BG103" i="22"/>
  <c r="BG244" i="22"/>
  <c r="BG27" i="22"/>
  <c r="BG209" i="22"/>
  <c r="BG54" i="22"/>
  <c r="BG111" i="22"/>
  <c r="BG139" i="22"/>
  <c r="BG41" i="22"/>
  <c r="BG202" i="22"/>
  <c r="BG178" i="22"/>
  <c r="BG188" i="22"/>
  <c r="BG13" i="22"/>
  <c r="BG47" i="22"/>
  <c r="BG69" i="22"/>
  <c r="BG8" i="22"/>
  <c r="BG141" i="22"/>
  <c r="BG214" i="22"/>
  <c r="BG198" i="22"/>
  <c r="BG33" i="22"/>
  <c r="BG110" i="22"/>
  <c r="BG211" i="22"/>
  <c r="BG60" i="22"/>
  <c r="BG219" i="22"/>
  <c r="BG78" i="22"/>
  <c r="BG235" i="22"/>
  <c r="BG119" i="22"/>
  <c r="BG228" i="22"/>
  <c r="BG194" i="22"/>
  <c r="BG92" i="22"/>
  <c r="BG215" i="22"/>
  <c r="BG104" i="22"/>
  <c r="BG173" i="22"/>
  <c r="BG161" i="22"/>
  <c r="BG36" i="22"/>
  <c r="BG252" i="22"/>
  <c r="BG64" i="22"/>
  <c r="BG140" i="22"/>
  <c r="BG148" i="22"/>
  <c r="BG137" i="22"/>
  <c r="BG220" i="22"/>
  <c r="BG138" i="22"/>
  <c r="BG162" i="22"/>
  <c r="BG197" i="22"/>
  <c r="BG177" i="22"/>
  <c r="BG65" i="22"/>
  <c r="BG192" i="22"/>
  <c r="BG101" i="22"/>
  <c r="BG203" i="22"/>
  <c r="BG91" i="22"/>
  <c r="BG77" i="22"/>
  <c r="BG224" i="22"/>
  <c r="BG129" i="22"/>
  <c r="BG30" i="22"/>
  <c r="BG227" i="22"/>
  <c r="BG68" i="22"/>
  <c r="BG34" i="22"/>
  <c r="BG83" i="22"/>
  <c r="BG240" i="22"/>
  <c r="BG109" i="22"/>
  <c r="BG43" i="22"/>
  <c r="BG45" i="22"/>
  <c r="BG163" i="22"/>
  <c r="BG155" i="22"/>
  <c r="BG66" i="22"/>
  <c r="BG126" i="22"/>
  <c r="BG168" i="22"/>
  <c r="BG37" i="22"/>
  <c r="BG172" i="22"/>
  <c r="BG121" i="22"/>
  <c r="BG120" i="22"/>
  <c r="BG53" i="22"/>
  <c r="BG88" i="22"/>
  <c r="BG51" i="22"/>
  <c r="BG154" i="22"/>
  <c r="BG236" i="22"/>
  <c r="BG243" i="22"/>
  <c r="BG132" i="22"/>
  <c r="BG61" i="22"/>
  <c r="BG72" i="22"/>
  <c r="BG112" i="22"/>
  <c r="BG93" i="22"/>
  <c r="BG213" i="22"/>
  <c r="BG159" i="22"/>
  <c r="BG135" i="22"/>
  <c r="BG29" i="22"/>
  <c r="BG165" i="22"/>
  <c r="BG116" i="22"/>
  <c r="BG191" i="22"/>
  <c r="BG152" i="22"/>
  <c r="BG245" i="22"/>
  <c r="BG195" i="22"/>
  <c r="BG248" i="22"/>
  <c r="BG151" i="22"/>
  <c r="BG246" i="22"/>
  <c r="BG229" i="22"/>
  <c r="BG79" i="22"/>
  <c r="BG97" i="22"/>
  <c r="BG50" i="22"/>
  <c r="BG150" i="22"/>
  <c r="BG96" i="22"/>
  <c r="BG87" i="22"/>
  <c r="BG200" i="22"/>
  <c r="BG70" i="22"/>
  <c r="BG231" i="22"/>
  <c r="BG242" i="22"/>
  <c r="BG169" i="22"/>
  <c r="BG20" i="22"/>
  <c r="BG118" i="22"/>
  <c r="BG52" i="22"/>
  <c r="BG136" i="22"/>
  <c r="BG158" i="22"/>
  <c r="BG196" i="22"/>
  <c r="BG67" i="22"/>
  <c r="BG74" i="22"/>
  <c r="BG94" i="22"/>
  <c r="BG115" i="22"/>
  <c r="BG85" i="22"/>
  <c r="BG26" i="22"/>
  <c r="BG221" i="22"/>
  <c r="BG156" i="22"/>
  <c r="BG16" i="22"/>
  <c r="BG75" i="22"/>
  <c r="BG38" i="22"/>
  <c r="BG62" i="22"/>
  <c r="BG201" i="22"/>
  <c r="BG179" i="22"/>
  <c r="BG81" i="22"/>
  <c r="BG190" i="22"/>
  <c r="BG143" i="22"/>
  <c r="BG187" i="22"/>
  <c r="BG100" i="22"/>
  <c r="BG170" i="22"/>
  <c r="BG189" i="22"/>
  <c r="BG239" i="22"/>
  <c r="BG108" i="22"/>
  <c r="BG182" i="22"/>
  <c r="BG199" i="22"/>
  <c r="BG23" i="22"/>
  <c r="BG204" i="22"/>
  <c r="BG142" i="22"/>
  <c r="BG35" i="22"/>
  <c r="BG128" i="22"/>
  <c r="BG144" i="22"/>
  <c r="BG125" i="22"/>
  <c r="BG55" i="22"/>
  <c r="BG24" i="22"/>
  <c r="BG249" i="22"/>
  <c r="BG95" i="22"/>
  <c r="BG157" i="22"/>
  <c r="BG76" i="22"/>
  <c r="BG127" i="22"/>
  <c r="BG216" i="22"/>
  <c r="BG73" i="22"/>
  <c r="BG102" i="22"/>
  <c r="BG233" i="22"/>
  <c r="BG17" i="22"/>
  <c r="BG247" i="22"/>
  <c r="T78" i="39" a="1"/>
  <c r="T78" i="39" s="1"/>
  <c r="T150" i="39" a="1"/>
  <c r="T150" i="39" s="1"/>
  <c r="BG225" i="22"/>
  <c r="BG82" i="22"/>
  <c r="BG44" i="22"/>
  <c r="BG63" i="22"/>
  <c r="BG133" i="22"/>
  <c r="BG167" i="22"/>
  <c r="BG9" i="22"/>
  <c r="BG186" i="22"/>
  <c r="BG234" i="22"/>
  <c r="BG122" i="22"/>
  <c r="BG176" i="22"/>
  <c r="BG206" i="22"/>
  <c r="BG164" i="22"/>
  <c r="BG19" i="22"/>
  <c r="BG251" i="22"/>
  <c r="BG25" i="22"/>
  <c r="BG174" i="22"/>
  <c r="BG58" i="22"/>
  <c r="BG149" i="22"/>
  <c r="BG207" i="22"/>
  <c r="BG153" i="22"/>
  <c r="BG160" i="22"/>
  <c r="BG86" i="22"/>
  <c r="BG15" i="22"/>
  <c r="BG71" i="22"/>
  <c r="BG84" i="22"/>
  <c r="BG210" i="22"/>
  <c r="BG99" i="22"/>
  <c r="T20" i="39" a="1"/>
  <c r="T20" i="39" s="1"/>
  <c r="T112" i="39" a="1"/>
  <c r="T112" i="39" s="1"/>
  <c r="T208" i="39" a="1"/>
  <c r="T208" i="39" s="1"/>
  <c r="T57" i="39" a="1"/>
  <c r="T57" i="39" s="1"/>
  <c r="T18" i="39" a="1"/>
  <c r="T18" i="39" s="1"/>
  <c r="T56" i="39" a="1"/>
  <c r="T56" i="39" s="1"/>
  <c r="T42" i="39" a="1"/>
  <c r="T42" i="39" s="1"/>
  <c r="T220" i="39" a="1"/>
  <c r="T220" i="39" s="1"/>
  <c r="T147" i="39" a="1"/>
  <c r="T147" i="39" s="1"/>
  <c r="T228" i="39" a="1"/>
  <c r="T228" i="39" s="1"/>
  <c r="T156" i="39" a="1"/>
  <c r="T156" i="39" s="1"/>
  <c r="T109" i="39" a="1"/>
  <c r="T109" i="39" s="1"/>
  <c r="T34" i="39" a="1"/>
  <c r="T34" i="39" s="1"/>
  <c r="T200" i="39" a="1"/>
  <c r="T200" i="39" s="1"/>
  <c r="T151" i="39" a="1"/>
  <c r="T151" i="39" s="1"/>
  <c r="T91" i="39" a="1"/>
  <c r="T91" i="39" s="1"/>
  <c r="T38" i="39" a="1"/>
  <c r="T38" i="39" s="1"/>
  <c r="T77" i="39" a="1"/>
  <c r="T77" i="39" s="1"/>
  <c r="T239" i="39" a="1"/>
  <c r="T239" i="39" s="1"/>
  <c r="T89" i="39" a="1"/>
  <c r="T89" i="39" s="1"/>
  <c r="T197" i="39" a="1"/>
  <c r="T197" i="39" s="1"/>
  <c r="T192" i="39" a="1"/>
  <c r="T192" i="39" s="1"/>
  <c r="T108" i="39" a="1"/>
  <c r="T108" i="39" s="1"/>
  <c r="Q136" i="39" a="1"/>
  <c r="Q136" i="39" s="1"/>
  <c r="T26" i="39" a="1"/>
  <c r="T26" i="39" s="1"/>
  <c r="T230" i="39" a="1"/>
  <c r="T230" i="39" s="1"/>
  <c r="T50" i="39" a="1"/>
  <c r="T50" i="39" s="1"/>
  <c r="T241" i="39" a="1"/>
  <c r="T241" i="39" s="1"/>
  <c r="T102" i="39" a="1"/>
  <c r="T102" i="39" s="1"/>
  <c r="T162" i="39" a="1"/>
  <c r="T162" i="39" s="1"/>
  <c r="T137" i="39" a="1"/>
  <c r="T137" i="39" s="1"/>
  <c r="T173" i="39" a="1"/>
  <c r="T173" i="39" s="1"/>
  <c r="T106" i="39" a="1"/>
  <c r="T106" i="39" s="1"/>
  <c r="T198" i="39" a="1"/>
  <c r="T198" i="39" s="1"/>
  <c r="T144" i="39" a="1"/>
  <c r="T144" i="39" s="1"/>
  <c r="T212" i="39" a="1"/>
  <c r="T212" i="39" s="1"/>
  <c r="T10" i="39" a="1"/>
  <c r="T10" i="39" s="1"/>
  <c r="Q239" i="39" a="1"/>
  <c r="Q239" i="39" s="1"/>
  <c r="Q93" i="39" a="1"/>
  <c r="Q93" i="39" s="1"/>
  <c r="Q233" i="39" a="1"/>
  <c r="Q233" i="39" s="1"/>
  <c r="Q205" i="39" a="1"/>
  <c r="Q205" i="39" s="1"/>
  <c r="Q59" i="39" a="1"/>
  <c r="Q59" i="39" s="1"/>
  <c r="Q71" i="39" a="1"/>
  <c r="Q71" i="39" s="1"/>
  <c r="Q10" i="39" a="1"/>
  <c r="Q10" i="39" s="1"/>
  <c r="Q170" i="39" a="1"/>
  <c r="Q170" i="39" s="1"/>
  <c r="Q83" i="39" a="1"/>
  <c r="Q83" i="39" s="1"/>
  <c r="T45" i="39" a="1"/>
  <c r="T45" i="39" s="1"/>
  <c r="Q45" i="39" a="1"/>
  <c r="Q45" i="39" s="1"/>
  <c r="Q237" i="39" a="1"/>
  <c r="Q237" i="39" s="1"/>
  <c r="Q227" i="39" a="1"/>
  <c r="Q227" i="39" s="1"/>
  <c r="Q122" i="39" a="1"/>
  <c r="Q122" i="39" s="1"/>
  <c r="Q244" i="39" a="1"/>
  <c r="Q244" i="39" s="1"/>
  <c r="Q197" i="39" a="1"/>
  <c r="Q197" i="39" s="1"/>
  <c r="Q47" i="39" a="1"/>
  <c r="Q47" i="39" s="1"/>
  <c r="Q219" i="39" a="1"/>
  <c r="Q219" i="39" s="1"/>
  <c r="Q14" i="39" a="1"/>
  <c r="Q14" i="39" s="1"/>
  <c r="Q66" i="39" a="1"/>
  <c r="Q66" i="39" s="1"/>
  <c r="K203" i="39" a="1"/>
  <c r="K203" i="39" s="1"/>
  <c r="Q248" i="39" a="1"/>
  <c r="Q248" i="39" s="1"/>
  <c r="Q76" i="39" a="1"/>
  <c r="Q76" i="39" s="1"/>
  <c r="Q91" i="39" a="1"/>
  <c r="Q91" i="39" s="1"/>
  <c r="Q103" i="39" a="1"/>
  <c r="Q103" i="39" s="1"/>
  <c r="Q209" i="39" a="1"/>
  <c r="Q209" i="39" s="1"/>
  <c r="Q215" i="39" a="1"/>
  <c r="Q215" i="39" s="1"/>
  <c r="Q131" i="39" a="1"/>
  <c r="Q131" i="39" s="1"/>
  <c r="Q158" i="39" a="1"/>
  <c r="Q158" i="39" s="1"/>
  <c r="Q137" i="39" a="1"/>
  <c r="Q137" i="39" s="1"/>
  <c r="Q184" i="39" a="1"/>
  <c r="Q184" i="39" s="1"/>
  <c r="Q96" i="39" a="1"/>
  <c r="Q96" i="39" s="1"/>
  <c r="Q57" i="39" a="1"/>
  <c r="Q57" i="39" s="1"/>
  <c r="Q8" i="39" a="1"/>
  <c r="Q8" i="39" s="1"/>
  <c r="Q74" i="39" a="1"/>
  <c r="Q74" i="39" s="1"/>
  <c r="Q174" i="39" a="1"/>
  <c r="Q174" i="39" s="1"/>
  <c r="Q146" i="39" a="1"/>
  <c r="Q146" i="39" s="1"/>
  <c r="Q55" i="39" a="1"/>
  <c r="Q55" i="39" s="1"/>
  <c r="Q218" i="39" a="1"/>
  <c r="Q218" i="39" s="1"/>
  <c r="Q119" i="39" a="1"/>
  <c r="Q119" i="39" s="1"/>
  <c r="Q28" i="39" a="1"/>
  <c r="Q28" i="39" s="1"/>
  <c r="Q84" i="39" a="1"/>
  <c r="Q84" i="39" s="1"/>
  <c r="Q21" i="39" a="1"/>
  <c r="Q21" i="39" s="1"/>
  <c r="Q245" i="39" a="1"/>
  <c r="Q245" i="39" s="1"/>
  <c r="Q121" i="39" a="1"/>
  <c r="Q121" i="39" s="1"/>
  <c r="Q11" i="39" a="1"/>
  <c r="Q11" i="39" s="1"/>
  <c r="Q214" i="39" a="1"/>
  <c r="Q214" i="39" s="1"/>
  <c r="Q187" i="39" a="1"/>
  <c r="Q187" i="39" s="1"/>
  <c r="Q107" i="39" a="1"/>
  <c r="Q107" i="39" s="1"/>
  <c r="Q147" i="39" a="1"/>
  <c r="Q147" i="39" s="1"/>
  <c r="Q50" i="39" a="1"/>
  <c r="Q50" i="39" s="1"/>
  <c r="Q167" i="39" a="1"/>
  <c r="Q167" i="39" s="1"/>
  <c r="Q16" i="39" a="1"/>
  <c r="Q16" i="39" s="1"/>
  <c r="Q106" i="39" a="1"/>
  <c r="Q106" i="39" s="1"/>
  <c r="Q192" i="39" a="1"/>
  <c r="Q192" i="39" s="1"/>
  <c r="Q193" i="39" a="1"/>
  <c r="Q193" i="39" s="1"/>
  <c r="Q191" i="39" a="1"/>
  <c r="Q191" i="39" s="1"/>
  <c r="Q120" i="39" a="1"/>
  <c r="Q120" i="39" s="1"/>
  <c r="Q225" i="39" a="1"/>
  <c r="Q225" i="39" s="1"/>
  <c r="Q80" i="39" a="1"/>
  <c r="Q80" i="39" s="1"/>
  <c r="Q26" i="39" a="1"/>
  <c r="Q26" i="39" s="1"/>
  <c r="Q139" i="39" a="1"/>
  <c r="Q139" i="39" s="1"/>
  <c r="Q161" i="39" a="1"/>
  <c r="Q161" i="39" s="1"/>
  <c r="Q163" i="39" a="1"/>
  <c r="Q163" i="39" s="1"/>
  <c r="Q228" i="39" a="1"/>
  <c r="Q228" i="39" s="1"/>
  <c r="Q73" i="39" a="1"/>
  <c r="Q73" i="39" s="1"/>
  <c r="Q30" i="39" a="1"/>
  <c r="Q30" i="39" s="1"/>
  <c r="Q115" i="39" a="1"/>
  <c r="Q115" i="39" s="1"/>
  <c r="Q162" i="39" a="1"/>
  <c r="Q162" i="39" s="1"/>
  <c r="Q117" i="39" a="1"/>
  <c r="Q117" i="39" s="1"/>
  <c r="Q98" i="39" a="1"/>
  <c r="Q98" i="39" s="1"/>
  <c r="Q217" i="39" a="1"/>
  <c r="Q217" i="39" s="1"/>
  <c r="Q185" i="39" a="1"/>
  <c r="Q185" i="39" s="1"/>
  <c r="Q113" i="39" a="1"/>
  <c r="Q113" i="39" s="1"/>
  <c r="Q148" i="39" a="1"/>
  <c r="Q148" i="39" s="1"/>
  <c r="Q62" i="39" a="1"/>
  <c r="Q62" i="39" s="1"/>
  <c r="Q88" i="39" a="1"/>
  <c r="Q88" i="39" s="1"/>
  <c r="Q105" i="39" a="1"/>
  <c r="Q105" i="39" s="1"/>
  <c r="Q109" i="39" a="1"/>
  <c r="Q109" i="39" s="1"/>
  <c r="Q229" i="39" a="1"/>
  <c r="Q229" i="39" s="1"/>
  <c r="Q221" i="39" a="1"/>
  <c r="Q221" i="39" s="1"/>
  <c r="Q23" i="39" a="1"/>
  <c r="Q23" i="39" s="1"/>
  <c r="Q37" i="39" a="1"/>
  <c r="Q37" i="39" s="1"/>
  <c r="Q65" i="39" a="1"/>
  <c r="Q65" i="39" s="1"/>
  <c r="Q250" i="39" a="1"/>
  <c r="Q250" i="39" s="1"/>
  <c r="Q249" i="39" a="1"/>
  <c r="Q249" i="39" s="1"/>
  <c r="Q69" i="39" a="1"/>
  <c r="Q69" i="39" s="1"/>
  <c r="Q12" i="39" a="1"/>
  <c r="Q12" i="39" s="1"/>
  <c r="Q211" i="39" a="1"/>
  <c r="Q211" i="39" s="1"/>
  <c r="Q238" i="39" a="1"/>
  <c r="Q238" i="39" s="1"/>
  <c r="Q101" i="39" a="1"/>
  <c r="Q101" i="39" s="1"/>
  <c r="Q110" i="39" a="1"/>
  <c r="Q110" i="39" s="1"/>
  <c r="Q150" i="39" a="1"/>
  <c r="Q150" i="39" s="1"/>
  <c r="Q188" i="39" a="1"/>
  <c r="Q188" i="39" s="1"/>
  <c r="Q206" i="39" a="1"/>
  <c r="Q206" i="39" s="1"/>
  <c r="Q49" i="39" a="1"/>
  <c r="Q49" i="39" s="1"/>
  <c r="Q129" i="39" a="1"/>
  <c r="Q129" i="39" s="1"/>
  <c r="Q79" i="39" a="1"/>
  <c r="Q79" i="39" s="1"/>
  <c r="Q29" i="39" a="1"/>
  <c r="Q29" i="39" s="1"/>
  <c r="Q36" i="39" a="1"/>
  <c r="Q36" i="39" s="1"/>
  <c r="Q151" i="39" a="1"/>
  <c r="Q151" i="39" s="1"/>
  <c r="Q112" i="39" a="1"/>
  <c r="Q112" i="39" s="1"/>
  <c r="Q34" i="39" a="1"/>
  <c r="Q34" i="39" s="1"/>
  <c r="Q133" i="39" a="1"/>
  <c r="Q133" i="39" s="1"/>
  <c r="Q92" i="39" a="1"/>
  <c r="Q92" i="39" s="1"/>
  <c r="Q180" i="39" a="1"/>
  <c r="Q180" i="39" s="1"/>
  <c r="Q77" i="39" a="1"/>
  <c r="Q77" i="39" s="1"/>
  <c r="Q134" i="39" a="1"/>
  <c r="Q134" i="39" s="1"/>
  <c r="Q124" i="39" a="1"/>
  <c r="Q124" i="39" s="1"/>
  <c r="Q222" i="39" a="1"/>
  <c r="Q222" i="39" s="1"/>
  <c r="Q135" i="39" a="1"/>
  <c r="Q135" i="39" s="1"/>
  <c r="Q200" i="39" a="1"/>
  <c r="Q200" i="39" s="1"/>
  <c r="Q95" i="39" a="1"/>
  <c r="Q95" i="39" s="1"/>
  <c r="Q189" i="39" a="1"/>
  <c r="Q189" i="39" s="1"/>
  <c r="Q53" i="39" a="1"/>
  <c r="Q53" i="39" s="1"/>
  <c r="Q54" i="39" a="1"/>
  <c r="Q54" i="39" s="1"/>
  <c r="Q94" i="39" a="1"/>
  <c r="Q94" i="39" s="1"/>
  <c r="Q17" i="39" a="1"/>
  <c r="Q17" i="39" s="1"/>
  <c r="Q42" i="39" a="1"/>
  <c r="Q42" i="39" s="1"/>
  <c r="Q246" i="39" a="1"/>
  <c r="Q246" i="39" s="1"/>
  <c r="Q72" i="39" a="1"/>
  <c r="Q72" i="39" s="1"/>
  <c r="Q155" i="39" a="1"/>
  <c r="Q155" i="39" s="1"/>
  <c r="Q89" i="39" a="1"/>
  <c r="Q89" i="39" s="1"/>
  <c r="Q208" i="39" a="1"/>
  <c r="Q208" i="39" s="1"/>
  <c r="Q32" i="39" a="1"/>
  <c r="Q32" i="39" s="1"/>
  <c r="Q142" i="39" a="1"/>
  <c r="Q142" i="39" s="1"/>
  <c r="Q58" i="39" a="1"/>
  <c r="Q58" i="39" s="1"/>
  <c r="Q203" i="39" a="1"/>
  <c r="Q203" i="39" s="1"/>
  <c r="Q173" i="39" a="1"/>
  <c r="Q173" i="39" s="1"/>
  <c r="Q223" i="39" a="1"/>
  <c r="Q223" i="39" s="1"/>
  <c r="Q130" i="39" a="1"/>
  <c r="Q130" i="39" s="1"/>
  <c r="Q35" i="39" a="1"/>
  <c r="Q35" i="39" s="1"/>
  <c r="Q177" i="39" a="1"/>
  <c r="Q177" i="39" s="1"/>
  <c r="Q99" i="39" a="1"/>
  <c r="Q99" i="39" s="1"/>
  <c r="Q143" i="39" a="1"/>
  <c r="Q143" i="39" s="1"/>
  <c r="Q60" i="39" a="1"/>
  <c r="Q60" i="39" s="1"/>
  <c r="Q15" i="39" a="1"/>
  <c r="Q15" i="39" s="1"/>
  <c r="N217" i="39" a="1"/>
  <c r="N217" i="39" s="1"/>
  <c r="N144" i="39" a="1"/>
  <c r="N144" i="39" s="1"/>
  <c r="N112" i="39" a="1"/>
  <c r="N112" i="39" s="1"/>
  <c r="N57" i="39" a="1"/>
  <c r="N57" i="39" s="1"/>
  <c r="N111" i="39" a="1"/>
  <c r="N111" i="39" s="1"/>
  <c r="N42" i="39" a="1"/>
  <c r="N42" i="39" s="1"/>
  <c r="N183" i="39" a="1"/>
  <c r="N183" i="39" s="1"/>
  <c r="N8" i="39" a="1"/>
  <c r="N8" i="39" s="1"/>
  <c r="N89" i="39" a="1"/>
  <c r="N89" i="39" s="1"/>
  <c r="K189" i="39" a="1"/>
  <c r="K189" i="39" s="1"/>
  <c r="N78" i="39" a="1"/>
  <c r="N78" i="39" s="1"/>
  <c r="N101" i="39" a="1"/>
  <c r="N101" i="39" s="1"/>
  <c r="N163" i="39" a="1"/>
  <c r="N163" i="39" s="1"/>
  <c r="N43" i="39" a="1"/>
  <c r="N43" i="39" s="1"/>
  <c r="N145" i="39" a="1"/>
  <c r="N145" i="39" s="1"/>
  <c r="N31" i="39" a="1"/>
  <c r="N31" i="39" s="1"/>
  <c r="N81" i="39" a="1"/>
  <c r="N81" i="39" s="1"/>
  <c r="N91" i="39" a="1"/>
  <c r="N91" i="39" s="1"/>
  <c r="N44" i="39" a="1"/>
  <c r="N44" i="39" s="1"/>
  <c r="N10" i="39" a="1"/>
  <c r="N10" i="39" s="1"/>
  <c r="N72" i="39" a="1"/>
  <c r="N72" i="39" s="1"/>
  <c r="N211" i="39" a="1"/>
  <c r="N211" i="39" s="1"/>
  <c r="N76" i="39" a="1"/>
  <c r="N76" i="39" s="1"/>
  <c r="N236" i="39" a="1"/>
  <c r="N236" i="39" s="1"/>
  <c r="N241" i="39" a="1"/>
  <c r="N241" i="39" s="1"/>
  <c r="N227" i="39" a="1"/>
  <c r="N227" i="39" s="1"/>
  <c r="N39" i="39" a="1"/>
  <c r="N39" i="39" s="1"/>
  <c r="N58" i="39" a="1"/>
  <c r="N58" i="39" s="1"/>
  <c r="N164" i="39" a="1"/>
  <c r="N164" i="39" s="1"/>
  <c r="N75" i="39" a="1"/>
  <c r="N75" i="39" s="1"/>
  <c r="N207" i="39" a="1"/>
  <c r="N207" i="39" s="1"/>
  <c r="N230" i="39" a="1"/>
  <c r="N230" i="39" s="1"/>
  <c r="N220" i="39" a="1"/>
  <c r="N220" i="39" s="1"/>
  <c r="N172" i="39" a="1"/>
  <c r="N172" i="39" s="1"/>
  <c r="N196" i="39" a="1"/>
  <c r="N196" i="39" s="1"/>
  <c r="N153" i="39" a="1"/>
  <c r="N153" i="39" s="1"/>
  <c r="N165" i="39" a="1"/>
  <c r="N165" i="39" s="1"/>
  <c r="N103" i="39" a="1"/>
  <c r="N103" i="39" s="1"/>
  <c r="N92" i="39" a="1"/>
  <c r="N92" i="39" s="1"/>
  <c r="N30" i="39" a="1"/>
  <c r="N30" i="39" s="1"/>
  <c r="N137" i="39" a="1"/>
  <c r="N137" i="39" s="1"/>
  <c r="N73" i="39" a="1"/>
  <c r="N73" i="39" s="1"/>
  <c r="N122" i="39" a="1"/>
  <c r="N122" i="39" s="1"/>
  <c r="N20" i="39" a="1"/>
  <c r="N20" i="39" s="1"/>
  <c r="N19" i="39" a="1"/>
  <c r="N19" i="39" s="1"/>
  <c r="N100" i="39" a="1"/>
  <c r="N100" i="39" s="1"/>
  <c r="N22" i="39" a="1"/>
  <c r="N22" i="39" s="1"/>
  <c r="N79" i="39" a="1"/>
  <c r="N79" i="39" s="1"/>
  <c r="N186" i="39" a="1"/>
  <c r="N186" i="39" s="1"/>
  <c r="N159" i="39" a="1"/>
  <c r="N159" i="39" s="1"/>
  <c r="N86" i="39" a="1"/>
  <c r="N86" i="39" s="1"/>
  <c r="N203" i="39" a="1"/>
  <c r="N203" i="39" s="1"/>
  <c r="N37" i="39" a="1"/>
  <c r="N37" i="39" s="1"/>
  <c r="N221" i="39" a="1"/>
  <c r="N221" i="39" s="1"/>
  <c r="N48" i="39" a="1"/>
  <c r="N48" i="39" s="1"/>
  <c r="N93" i="39" a="1"/>
  <c r="N93" i="39" s="1"/>
  <c r="N238" i="39" a="1"/>
  <c r="N238" i="39" s="1"/>
  <c r="N64" i="39" a="1"/>
  <c r="N64" i="39" s="1"/>
  <c r="N187" i="39" a="1"/>
  <c r="N187" i="39" s="1"/>
  <c r="N117" i="39" a="1"/>
  <c r="N117" i="39" s="1"/>
  <c r="K8" i="39" a="1"/>
  <c r="K8" i="39" s="1"/>
  <c r="K74" i="39" a="1"/>
  <c r="K74" i="39" s="1"/>
  <c r="K105" i="39" a="1"/>
  <c r="K105" i="39" s="1"/>
  <c r="K50" i="39" a="1"/>
  <c r="K50" i="39" s="1"/>
  <c r="K55" i="39" a="1"/>
  <c r="K55" i="39" s="1"/>
  <c r="W185" i="39" a="1"/>
  <c r="W185" i="39" s="1"/>
  <c r="W91" i="39" a="1"/>
  <c r="W91" i="39" s="1"/>
  <c r="H209" i="39" a="1"/>
  <c r="H209" i="39" s="1"/>
  <c r="N139" i="24"/>
  <c r="N114" i="24"/>
  <c r="N141" i="24"/>
  <c r="N142" i="24"/>
  <c r="N91" i="24"/>
  <c r="I134" i="43"/>
  <c r="N9" i="24"/>
  <c r="N90" i="24"/>
  <c r="N115" i="24"/>
  <c r="N25" i="24"/>
  <c r="N112" i="24"/>
  <c r="N70" i="24"/>
  <c r="N69" i="24"/>
  <c r="N49" i="24"/>
  <c r="N48" i="24"/>
  <c r="I21" i="28"/>
  <c r="I12" i="28"/>
  <c r="N10" i="24"/>
  <c r="I15" i="28"/>
  <c r="I17" i="28"/>
  <c r="I16" i="28"/>
  <c r="I26" i="28"/>
  <c r="I25" i="28"/>
  <c r="I14" i="28"/>
  <c r="I9" i="28"/>
  <c r="I23" i="28"/>
  <c r="I20" i="28"/>
  <c r="I19" i="28"/>
  <c r="I11" i="28"/>
  <c r="I13" i="28"/>
  <c r="I18" i="28"/>
  <c r="I27" i="28"/>
  <c r="I24" i="28"/>
  <c r="I8" i="28"/>
  <c r="N28" i="24"/>
  <c r="K90" i="39" l="1" a="1"/>
  <c r="K90" i="39" s="1"/>
  <c r="H103" i="39" a="1"/>
  <c r="H103" i="39" s="1"/>
  <c r="K78" i="39" a="1"/>
  <c r="K78" i="39" s="1"/>
  <c r="K45" i="39" a="1"/>
  <c r="K45" i="39" s="1"/>
  <c r="K52" i="39" a="1"/>
  <c r="K52" i="39" s="1"/>
  <c r="H20" i="39" a="1"/>
  <c r="H20" i="39" s="1"/>
  <c r="K135" i="39" a="1"/>
  <c r="K135" i="39" s="1"/>
  <c r="K136" i="39" a="1"/>
  <c r="K136" i="39" s="1"/>
  <c r="K95" i="39" a="1"/>
  <c r="K95" i="39" s="1"/>
  <c r="K70" i="39" a="1"/>
  <c r="K70" i="39" s="1"/>
  <c r="K10" i="39" a="1"/>
  <c r="K10" i="39" s="1"/>
  <c r="Q102" i="39" a="1"/>
  <c r="Q102" i="39" s="1"/>
  <c r="K88" i="39" a="1"/>
  <c r="K88" i="39" s="1"/>
  <c r="Q56" i="39" a="1"/>
  <c r="Q56" i="39" s="1"/>
  <c r="Q6" i="39" a="1"/>
  <c r="Q6" i="39" s="1"/>
  <c r="K134" i="39" a="1"/>
  <c r="K134" i="39" s="1"/>
  <c r="Q242" i="39" a="1"/>
  <c r="Q242" i="39" s="1"/>
  <c r="Q39" i="39" a="1"/>
  <c r="Q39" i="39" s="1"/>
  <c r="K159" i="39" a="1"/>
  <c r="K159" i="39" s="1"/>
  <c r="H227" i="39" a="1"/>
  <c r="H227" i="39" s="1"/>
  <c r="H205" i="39" a="1"/>
  <c r="H205" i="39" s="1"/>
  <c r="H51" i="39" a="1"/>
  <c r="H51" i="39" s="1"/>
  <c r="H245" i="39" a="1"/>
  <c r="H245" i="39" s="1"/>
  <c r="H81" i="39" a="1"/>
  <c r="H81" i="39" s="1"/>
  <c r="H216" i="39" a="1"/>
  <c r="H216" i="39" s="1"/>
  <c r="H121" i="39" a="1"/>
  <c r="H121" i="39" s="1"/>
  <c r="H50" i="39" a="1"/>
  <c r="H50" i="39" s="1"/>
  <c r="H195" i="39" a="1"/>
  <c r="H195" i="39" s="1"/>
  <c r="H48" i="39" a="1"/>
  <c r="H48" i="39" s="1"/>
  <c r="H168" i="39" a="1"/>
  <c r="H168" i="39" s="1"/>
  <c r="H180" i="39" a="1"/>
  <c r="H180" i="39" s="1"/>
  <c r="H243" i="39" a="1"/>
  <c r="H243" i="39" s="1"/>
  <c r="H150" i="39" a="1"/>
  <c r="H150" i="39" s="1"/>
  <c r="H148" i="39" a="1"/>
  <c r="H148" i="39" s="1"/>
  <c r="H54" i="39" a="1"/>
  <c r="H54" i="39" s="1"/>
  <c r="H155" i="39" a="1"/>
  <c r="H155" i="39" s="1"/>
  <c r="H135" i="39" a="1"/>
  <c r="H135" i="39" s="1"/>
  <c r="H53" i="39" a="1"/>
  <c r="H53" i="39" s="1"/>
  <c r="H102" i="39" a="1"/>
  <c r="H102" i="39" s="1"/>
  <c r="H112" i="39" a="1"/>
  <c r="H112" i="39" s="1"/>
  <c r="H115" i="39" a="1"/>
  <c r="H115" i="39" s="1"/>
  <c r="H79" i="39" a="1"/>
  <c r="H79" i="39" s="1"/>
  <c r="H186" i="39" a="1"/>
  <c r="H186" i="39" s="1"/>
  <c r="H160" i="39" a="1"/>
  <c r="H160" i="39" s="1"/>
  <c r="H207" i="39" a="1"/>
  <c r="H207" i="39" s="1"/>
  <c r="H158" i="39" a="1"/>
  <c r="H158" i="39" s="1"/>
  <c r="H22" i="39" a="1"/>
  <c r="H22" i="39" s="1"/>
  <c r="H93" i="39" a="1"/>
  <c r="H93" i="39" s="1"/>
  <c r="H126" i="39" a="1"/>
  <c r="H126" i="39" s="1"/>
  <c r="H187" i="39" a="1"/>
  <c r="H187" i="39" s="1"/>
  <c r="H90" i="39" a="1"/>
  <c r="H90" i="39" s="1"/>
  <c r="H36" i="39" a="1"/>
  <c r="H36" i="39" s="1"/>
  <c r="H78" i="39" a="1"/>
  <c r="H78" i="39" s="1"/>
  <c r="H246" i="39" a="1"/>
  <c r="H246" i="39" s="1"/>
  <c r="H98" i="39" a="1"/>
  <c r="H98" i="39" s="1"/>
  <c r="H248" i="39" a="1"/>
  <c r="H248" i="39" s="1"/>
  <c r="H40" i="39" a="1"/>
  <c r="H40" i="39" s="1"/>
  <c r="H64" i="39" a="1"/>
  <c r="H64" i="39" s="1"/>
  <c r="H15" i="39" a="1"/>
  <c r="H15" i="39" s="1"/>
  <c r="H33" i="39" a="1"/>
  <c r="H33" i="39" s="1"/>
  <c r="H199" i="39" a="1"/>
  <c r="H199" i="39" s="1"/>
  <c r="H179" i="39" a="1"/>
  <c r="H179" i="39" s="1"/>
  <c r="H30" i="39" a="1"/>
  <c r="H30" i="39" s="1"/>
  <c r="H154" i="39" a="1"/>
  <c r="H154" i="39" s="1"/>
  <c r="H139" i="39" a="1"/>
  <c r="H139" i="39" s="1"/>
  <c r="H104" i="39" a="1"/>
  <c r="H104" i="39" s="1"/>
  <c r="H41" i="39" a="1"/>
  <c r="H41" i="39" s="1"/>
  <c r="H173" i="39" a="1"/>
  <c r="H173" i="39" s="1"/>
  <c r="H218" i="39" a="1"/>
  <c r="H218" i="39" s="1"/>
  <c r="H91" i="39" a="1"/>
  <c r="H91" i="39" s="1"/>
  <c r="H26" i="39" a="1"/>
  <c r="H26" i="39" s="1"/>
  <c r="H191" i="39" a="1"/>
  <c r="H191" i="39" s="1"/>
  <c r="H37" i="39" a="1"/>
  <c r="H37" i="39" s="1"/>
  <c r="H17" i="39" a="1"/>
  <c r="H17" i="39" s="1"/>
  <c r="H111" i="39" a="1"/>
  <c r="H111" i="39" s="1"/>
  <c r="H92" i="39" a="1"/>
  <c r="H92" i="39" s="1"/>
  <c r="H215" i="39" a="1"/>
  <c r="H215" i="39" s="1"/>
  <c r="H60" i="39" a="1"/>
  <c r="H60" i="39" s="1"/>
  <c r="H13" i="39" a="1"/>
  <c r="H13" i="39" s="1"/>
  <c r="H68" i="39" a="1"/>
  <c r="H68" i="39" s="1"/>
  <c r="H204" i="39" a="1"/>
  <c r="H204" i="39" s="1"/>
  <c r="H99" i="39" a="1"/>
  <c r="H99" i="39" s="1"/>
  <c r="H110" i="39" a="1"/>
  <c r="H110" i="39" s="1"/>
  <c r="H153" i="39" a="1"/>
  <c r="H153" i="39" s="1"/>
  <c r="K126" i="39" a="1"/>
  <c r="K126" i="39" s="1"/>
  <c r="K212" i="39" a="1"/>
  <c r="K212" i="39" s="1"/>
  <c r="K160" i="39" a="1"/>
  <c r="K160" i="39" s="1"/>
  <c r="K111" i="39" a="1"/>
  <c r="K111" i="39" s="1"/>
  <c r="K222" i="39" a="1"/>
  <c r="K222" i="39" s="1"/>
  <c r="K12" i="39" a="1"/>
  <c r="K12" i="39" s="1"/>
  <c r="K103" i="39" a="1"/>
  <c r="K103" i="39" s="1"/>
  <c r="K129" i="39" a="1"/>
  <c r="K129" i="39" s="1"/>
  <c r="K206" i="39" a="1"/>
  <c r="K206" i="39" s="1"/>
  <c r="K101" i="39" a="1"/>
  <c r="K101" i="39" s="1"/>
  <c r="K188" i="39" a="1"/>
  <c r="K188" i="39" s="1"/>
  <c r="K161" i="39" a="1"/>
  <c r="K161" i="39" s="1"/>
  <c r="K14" i="39" a="1"/>
  <c r="K14" i="39" s="1"/>
  <c r="K115" i="39" a="1"/>
  <c r="K115" i="39" s="1"/>
  <c r="K143" i="39" a="1"/>
  <c r="K143" i="39" s="1"/>
  <c r="K193" i="39" a="1"/>
  <c r="K193" i="39" s="1"/>
  <c r="K15" i="39" a="1"/>
  <c r="K15" i="39" s="1"/>
  <c r="K66" i="39" a="1"/>
  <c r="K66" i="39" s="1"/>
  <c r="K36" i="39" a="1"/>
  <c r="K36" i="39" s="1"/>
  <c r="K232" i="39" a="1"/>
  <c r="K232" i="39" s="1"/>
  <c r="K150" i="39" a="1"/>
  <c r="K150" i="39" s="1"/>
  <c r="K35" i="39" a="1"/>
  <c r="K35" i="39" s="1"/>
  <c r="K121" i="39" a="1"/>
  <c r="K121" i="39" s="1"/>
  <c r="K23" i="39" a="1"/>
  <c r="K23" i="39" s="1"/>
  <c r="K146" i="39" a="1"/>
  <c r="K146" i="39" s="1"/>
  <c r="K213" i="39" a="1"/>
  <c r="K213" i="39" s="1"/>
  <c r="K79" i="39" a="1"/>
  <c r="K79" i="39" s="1"/>
  <c r="K62" i="39" a="1"/>
  <c r="K62" i="39" s="1"/>
  <c r="K72" i="39" a="1"/>
  <c r="K72" i="39" s="1"/>
  <c r="K165" i="39" a="1"/>
  <c r="K165" i="39" s="1"/>
  <c r="K21" i="39" a="1"/>
  <c r="K21" i="39" s="1"/>
  <c r="K30" i="39" a="1"/>
  <c r="K30" i="39" s="1"/>
  <c r="K99" i="39" a="1"/>
  <c r="K99" i="39" s="1"/>
  <c r="K248" i="39" a="1"/>
  <c r="K248" i="39" s="1"/>
  <c r="K28" i="39" a="1"/>
  <c r="K28" i="39" s="1"/>
  <c r="K34" i="39" a="1"/>
  <c r="K34" i="39" s="1"/>
  <c r="K221" i="39" a="1"/>
  <c r="K221" i="39" s="1"/>
  <c r="K229" i="39" a="1"/>
  <c r="K229" i="39" s="1"/>
  <c r="K217" i="39" a="1"/>
  <c r="K217" i="39" s="1"/>
  <c r="K172" i="39" a="1"/>
  <c r="K172" i="39" s="1"/>
  <c r="K147" i="39" a="1"/>
  <c r="K147" i="39" s="1"/>
  <c r="K233" i="39" a="1"/>
  <c r="K233" i="39" s="1"/>
  <c r="K84" i="39" a="1"/>
  <c r="K84" i="39" s="1"/>
  <c r="K25" i="39" a="1"/>
  <c r="K25" i="39" s="1"/>
  <c r="K82" i="39" a="1"/>
  <c r="K82" i="39" s="1"/>
  <c r="K235" i="39" a="1"/>
  <c r="K235" i="39" s="1"/>
  <c r="K201" i="39" a="1"/>
  <c r="K201" i="39" s="1"/>
  <c r="K154" i="39" a="1"/>
  <c r="K154" i="39" s="1"/>
  <c r="K40" i="39" a="1"/>
  <c r="K40" i="39" s="1"/>
  <c r="K81" i="39" a="1"/>
  <c r="K81" i="39" s="1"/>
  <c r="K155" i="39" a="1"/>
  <c r="K155" i="39" s="1"/>
  <c r="K86" i="39" a="1"/>
  <c r="K86" i="39" s="1"/>
  <c r="K107" i="39" a="1"/>
  <c r="K107" i="39" s="1"/>
  <c r="K173" i="39" a="1"/>
  <c r="K173" i="39" s="1"/>
  <c r="K42" i="39" a="1"/>
  <c r="K42" i="39" s="1"/>
  <c r="K180" i="39" a="1"/>
  <c r="K180" i="39" s="1"/>
  <c r="K113" i="39" a="1"/>
  <c r="K113" i="39" s="1"/>
  <c r="K123" i="39" a="1"/>
  <c r="K123" i="39" s="1"/>
  <c r="K151" i="39" a="1"/>
  <c r="K151" i="39" s="1"/>
  <c r="H25" i="39" a="1"/>
  <c r="H25" i="39" s="1"/>
  <c r="H45" i="39" a="1"/>
  <c r="H45" i="39" s="1"/>
  <c r="H171" i="39" a="1"/>
  <c r="H171" i="39" s="1"/>
  <c r="H141" i="39" a="1"/>
  <c r="H141" i="39" s="1"/>
  <c r="H29" i="39" a="1"/>
  <c r="H29" i="39" s="1"/>
  <c r="N185" i="39" a="1"/>
  <c r="N185" i="39" s="1"/>
  <c r="N154" i="39" a="1"/>
  <c r="N154" i="39" s="1"/>
  <c r="N66" i="39" a="1"/>
  <c r="N66" i="39" s="1"/>
  <c r="Q116" i="39" a="1"/>
  <c r="Q116" i="39" s="1"/>
  <c r="Q140" i="39" a="1"/>
  <c r="Q140" i="39" s="1"/>
  <c r="N209" i="39" a="1"/>
  <c r="N209" i="39" s="1"/>
  <c r="N158" i="39" a="1"/>
  <c r="N158" i="39" s="1"/>
  <c r="N17" i="39" a="1"/>
  <c r="N17" i="39" s="1"/>
  <c r="N199" i="39" a="1"/>
  <c r="N199" i="39" s="1"/>
  <c r="N61" i="39" a="1"/>
  <c r="N61" i="39" s="1"/>
  <c r="N49" i="39" a="1"/>
  <c r="N49" i="39" s="1"/>
  <c r="N191" i="39" a="1"/>
  <c r="N191" i="39" s="1"/>
  <c r="N136" i="39" a="1"/>
  <c r="N136" i="39" s="1"/>
  <c r="Q132" i="39" a="1"/>
  <c r="Q132" i="39" s="1"/>
  <c r="Q20" i="39" a="1"/>
  <c r="Q20" i="39" s="1"/>
  <c r="Q160" i="39" a="1"/>
  <c r="Q160" i="39" s="1"/>
  <c r="Q166" i="39" a="1"/>
  <c r="Q166" i="39" s="1"/>
  <c r="Q63" i="39" a="1"/>
  <c r="Q63" i="39" s="1"/>
  <c r="N245" i="39" a="1"/>
  <c r="N245" i="39" s="1"/>
  <c r="N218" i="39" a="1"/>
  <c r="N218" i="39" s="1"/>
  <c r="N188" i="39" a="1"/>
  <c r="N188" i="39" s="1"/>
  <c r="H124" i="39" a="1"/>
  <c r="H124" i="39" s="1"/>
  <c r="H185" i="39" a="1"/>
  <c r="H185" i="39" s="1"/>
  <c r="N88" i="39" a="1"/>
  <c r="N88" i="39" s="1"/>
  <c r="N216" i="39" a="1"/>
  <c r="N216" i="39" s="1"/>
  <c r="Q179" i="39" a="1"/>
  <c r="Q179" i="39" s="1"/>
  <c r="H27" i="39" a="1"/>
  <c r="H27" i="39" s="1"/>
  <c r="H222" i="39" a="1"/>
  <c r="H222" i="39" s="1"/>
  <c r="H167" i="39" a="1"/>
  <c r="H167" i="39" s="1"/>
  <c r="N115" i="39" a="1"/>
  <c r="N115" i="39" s="1"/>
  <c r="N126" i="39" a="1"/>
  <c r="N126" i="39" s="1"/>
  <c r="N190" i="39" a="1"/>
  <c r="N190" i="39" s="1"/>
  <c r="Q243" i="39" a="1"/>
  <c r="Q243" i="39" s="1"/>
  <c r="Q31" i="39" a="1"/>
  <c r="Q31" i="39" s="1"/>
  <c r="Q13" i="39" a="1"/>
  <c r="Q13" i="39" s="1"/>
  <c r="Q149" i="39" a="1"/>
  <c r="Q149" i="39" s="1"/>
  <c r="N110" i="39" a="1"/>
  <c r="N110" i="39" s="1"/>
  <c r="N38" i="39" a="1"/>
  <c r="N38" i="39" s="1"/>
  <c r="H39" i="39" a="1"/>
  <c r="H39" i="39" s="1"/>
  <c r="H140" i="39" a="1"/>
  <c r="H140" i="39" s="1"/>
  <c r="H94" i="39" a="1"/>
  <c r="H94" i="39" s="1"/>
  <c r="H62" i="39" a="1"/>
  <c r="H62" i="39" s="1"/>
  <c r="H130" i="39" a="1"/>
  <c r="H130" i="39" s="1"/>
  <c r="N246" i="39" a="1"/>
  <c r="N246" i="39" s="1"/>
  <c r="N14" i="39" a="1"/>
  <c r="N14" i="39" s="1"/>
  <c r="N65" i="39" a="1"/>
  <c r="N65" i="39" s="1"/>
  <c r="N54" i="39" a="1"/>
  <c r="N54" i="39" s="1"/>
  <c r="N250" i="39" a="1"/>
  <c r="N250" i="39" s="1"/>
  <c r="Q33" i="39" a="1"/>
  <c r="Q33" i="39" s="1"/>
  <c r="Q118" i="39" a="1"/>
  <c r="Q118" i="39" s="1"/>
  <c r="Q27" i="39" a="1"/>
  <c r="Q27" i="39" s="1"/>
  <c r="Q178" i="39" a="1"/>
  <c r="Q178" i="39" s="1"/>
  <c r="Q78" i="39" a="1"/>
  <c r="Q78" i="39" s="1"/>
  <c r="H31" i="39" a="1"/>
  <c r="H31" i="39" s="1"/>
  <c r="H250" i="39" a="1"/>
  <c r="H250" i="39" s="1"/>
  <c r="H152" i="39" a="1"/>
  <c r="H152" i="39" s="1"/>
  <c r="H18" i="39" a="1"/>
  <c r="H18" i="39" s="1"/>
  <c r="H159" i="39" a="1"/>
  <c r="H159" i="39" s="1"/>
  <c r="N68" i="39" a="1"/>
  <c r="N68" i="39" s="1"/>
  <c r="N69" i="39" a="1"/>
  <c r="N69" i="39" s="1"/>
  <c r="Q127" i="39" a="1"/>
  <c r="Q127" i="39" s="1"/>
  <c r="Q168" i="39" a="1"/>
  <c r="Q168" i="39" s="1"/>
  <c r="Q182" i="39" a="1"/>
  <c r="Q182" i="39" s="1"/>
  <c r="Q198" i="39" a="1"/>
  <c r="Q198" i="39" s="1"/>
  <c r="H122" i="39" a="1"/>
  <c r="H122" i="39" s="1"/>
  <c r="H100" i="39" a="1"/>
  <c r="H100" i="39" s="1"/>
  <c r="K97" i="39" a="1"/>
  <c r="K97" i="39" s="1"/>
  <c r="Q152" i="39" a="1"/>
  <c r="Q152" i="39" s="1"/>
  <c r="K174" i="39" a="1"/>
  <c r="K174" i="39" s="1"/>
  <c r="T6" i="39" a="1"/>
  <c r="T6" i="39" s="1"/>
  <c r="Q232" i="39" a="1"/>
  <c r="Q232" i="39" s="1"/>
  <c r="H131" i="39" a="1"/>
  <c r="H131" i="39" s="1"/>
  <c r="Q165" i="39" a="1"/>
  <c r="Q165" i="39" s="1"/>
  <c r="H233" i="39" a="1"/>
  <c r="H233" i="39" s="1"/>
  <c r="H55" i="39" a="1"/>
  <c r="H55" i="39" s="1"/>
  <c r="H43" i="39" a="1"/>
  <c r="H43" i="39" s="1"/>
  <c r="K26" i="39" a="1"/>
  <c r="K26" i="39" s="1"/>
  <c r="K191" i="39" a="1"/>
  <c r="K191" i="39" s="1"/>
  <c r="N82" i="39" a="1"/>
  <c r="N82" i="39" s="1"/>
  <c r="N233" i="39" a="1"/>
  <c r="N233" i="39" s="1"/>
  <c r="N29" i="39" a="1"/>
  <c r="N29" i="39" s="1"/>
  <c r="N47" i="39" a="1"/>
  <c r="N47" i="39" s="1"/>
  <c r="T167" i="39" a="1"/>
  <c r="T167" i="39" s="1"/>
  <c r="T54" i="39" a="1"/>
  <c r="T54" i="39" s="1"/>
  <c r="T136" i="39" a="1"/>
  <c r="T136" i="39" s="1"/>
  <c r="H96" i="39" a="1"/>
  <c r="H96" i="39" s="1"/>
  <c r="H147" i="39" a="1"/>
  <c r="H147" i="39" s="1"/>
  <c r="H95" i="39" a="1"/>
  <c r="H95" i="39" s="1"/>
  <c r="K106" i="39" a="1"/>
  <c r="K106" i="39" s="1"/>
  <c r="K37" i="39" a="1"/>
  <c r="K37" i="39" s="1"/>
  <c r="N105" i="39" a="1"/>
  <c r="N105" i="39" s="1"/>
  <c r="N12" i="39" a="1"/>
  <c r="N12" i="39" s="1"/>
  <c r="K187" i="39" a="1"/>
  <c r="K187" i="39" s="1"/>
  <c r="K112" i="39" a="1"/>
  <c r="K112" i="39" s="1"/>
  <c r="H212" i="39" a="1"/>
  <c r="H212" i="39" s="1"/>
  <c r="H238" i="39" a="1"/>
  <c r="H238" i="39" s="1"/>
  <c r="K24" i="39" a="1"/>
  <c r="K24" i="39" s="1"/>
  <c r="N222" i="39" a="1"/>
  <c r="N222" i="39" s="1"/>
  <c r="T130" i="39" a="1"/>
  <c r="T130" i="39" s="1"/>
  <c r="T126" i="39" a="1"/>
  <c r="T126" i="39" s="1"/>
  <c r="T158" i="39" a="1"/>
  <c r="T158" i="39" s="1"/>
  <c r="N197" i="39" a="1"/>
  <c r="N197" i="39" s="1"/>
  <c r="N109" i="39" a="1"/>
  <c r="N109" i="39" s="1"/>
  <c r="N71" i="39" a="1"/>
  <c r="N71" i="39" s="1"/>
  <c r="N106" i="39" a="1"/>
  <c r="N106" i="39" s="1"/>
  <c r="H192" i="39" a="1"/>
  <c r="H192" i="39" s="1"/>
  <c r="H213" i="39" a="1"/>
  <c r="H213" i="39" s="1"/>
  <c r="K39" i="39" a="1"/>
  <c r="K39" i="39" s="1"/>
  <c r="K47" i="39" a="1"/>
  <c r="K47" i="39" s="1"/>
  <c r="N94" i="39" a="1"/>
  <c r="N94" i="39" s="1"/>
  <c r="T185" i="39" a="1"/>
  <c r="T185" i="39" s="1"/>
  <c r="N184" i="39" a="1"/>
  <c r="N184" i="39" s="1"/>
  <c r="N134" i="39" a="1"/>
  <c r="N134" i="39" s="1"/>
  <c r="H12" i="39" a="1"/>
  <c r="H12" i="39" s="1"/>
  <c r="K250" i="39" a="1"/>
  <c r="K250" i="39" s="1"/>
  <c r="K228" i="39" a="1"/>
  <c r="K228" i="39" s="1"/>
  <c r="K225" i="39" a="1"/>
  <c r="K225" i="39" s="1"/>
  <c r="N206" i="39" a="1"/>
  <c r="N206" i="39" s="1"/>
  <c r="N18" i="39" a="1"/>
  <c r="N18" i="39" s="1"/>
  <c r="K185" i="39" a="1"/>
  <c r="K185" i="39" s="1"/>
  <c r="T170" i="39" a="1"/>
  <c r="T170" i="39" s="1"/>
  <c r="T65" i="39" a="1"/>
  <c r="T65" i="39" s="1"/>
  <c r="T134" i="39" a="1"/>
  <c r="T134" i="39" s="1"/>
  <c r="T184" i="39" a="1"/>
  <c r="T184" i="39" s="1"/>
  <c r="H137" i="39" a="1"/>
  <c r="H137" i="39" s="1"/>
  <c r="H10" i="39" a="1"/>
  <c r="H10" i="39" s="1"/>
  <c r="K64" i="39" a="1"/>
  <c r="K64" i="39" s="1"/>
  <c r="K170" i="39" a="1"/>
  <c r="K170" i="39" s="1"/>
  <c r="K148" i="39" a="1"/>
  <c r="K148" i="39" s="1"/>
  <c r="T110" i="39" a="1"/>
  <c r="T110" i="39" s="1"/>
  <c r="N249" i="39" a="1"/>
  <c r="N249" i="39" s="1"/>
  <c r="H188" i="39" a="1"/>
  <c r="H188" i="39" s="1"/>
  <c r="K152" i="39" a="1"/>
  <c r="K152" i="39" s="1"/>
  <c r="K80" i="39" a="1"/>
  <c r="K80" i="39" s="1"/>
  <c r="T189" i="39" a="1"/>
  <c r="T189" i="39" s="1"/>
  <c r="T190" i="39" a="1"/>
  <c r="T190" i="39" s="1"/>
  <c r="T69" i="39" a="1"/>
  <c r="T69" i="39" s="1"/>
  <c r="T49" i="39" a="1"/>
  <c r="T49" i="39" s="1"/>
  <c r="T246" i="39" a="1"/>
  <c r="T246" i="39" s="1"/>
  <c r="N55" i="39" a="1"/>
  <c r="N55" i="39" s="1"/>
  <c r="H56" i="39" a="1"/>
  <c r="H56" i="39" s="1"/>
  <c r="H127" i="39" a="1"/>
  <c r="H127" i="39" s="1"/>
  <c r="H181" i="39" a="1"/>
  <c r="H181" i="39" s="1"/>
  <c r="H42" i="39" a="1"/>
  <c r="H42" i="39" s="1"/>
  <c r="H105" i="39" a="1"/>
  <c r="H105" i="39" s="1"/>
  <c r="H170" i="39" a="1"/>
  <c r="H170" i="39" s="1"/>
  <c r="K153" i="39" a="1"/>
  <c r="K153" i="39" s="1"/>
  <c r="K104" i="39" a="1"/>
  <c r="K104" i="39" s="1"/>
  <c r="K186" i="39" a="1"/>
  <c r="K186" i="39" s="1"/>
  <c r="N52" i="39" a="1"/>
  <c r="N52" i="39" s="1"/>
  <c r="N248" i="39" a="1"/>
  <c r="N248" i="39" s="1"/>
  <c r="N28" i="39" a="1"/>
  <c r="N28" i="39" s="1"/>
  <c r="N32" i="39" a="1"/>
  <c r="N32" i="39" s="1"/>
  <c r="T55" i="39" a="1"/>
  <c r="T55" i="39" s="1"/>
  <c r="T59" i="39" a="1"/>
  <c r="T59" i="39" s="1"/>
  <c r="T187" i="39" a="1"/>
  <c r="T187" i="39" s="1"/>
  <c r="T122" i="39" a="1"/>
  <c r="T122" i="39" s="1"/>
  <c r="T135" i="39" a="1"/>
  <c r="T135" i="39" s="1"/>
  <c r="H28" i="39" a="1"/>
  <c r="H28" i="39" s="1"/>
  <c r="K75" i="39" a="1"/>
  <c r="K75" i="39" s="1"/>
  <c r="H73" i="39" a="1"/>
  <c r="H73" i="39" s="1"/>
  <c r="N129" i="39" a="1"/>
  <c r="N129" i="39" s="1"/>
  <c r="K124" i="39" a="1"/>
  <c r="K124" i="39" s="1"/>
  <c r="T51" i="39" a="1"/>
  <c r="T51" i="39" s="1"/>
  <c r="T96" i="39" a="1"/>
  <c r="T96" i="39" s="1"/>
  <c r="H49" i="39" a="1"/>
  <c r="H49" i="39" s="1"/>
  <c r="N224" i="39" a="1"/>
  <c r="N224" i="39" s="1"/>
  <c r="H211" i="39" a="1"/>
  <c r="H211" i="39" s="1"/>
  <c r="K98" i="39" a="1"/>
  <c r="K98" i="39" s="1"/>
  <c r="K231" i="39" a="1"/>
  <c r="K231" i="39" s="1"/>
  <c r="K205" i="39" a="1"/>
  <c r="K205" i="39" s="1"/>
  <c r="T28" i="39" a="1"/>
  <c r="T28" i="39" s="1"/>
  <c r="T219" i="39" a="1"/>
  <c r="T219" i="39" s="1"/>
  <c r="T247" i="39" a="1"/>
  <c r="T247" i="39" s="1"/>
  <c r="T186" i="39" a="1"/>
  <c r="T186" i="39" s="1"/>
  <c r="H21" i="39" a="1"/>
  <c r="H21" i="39" s="1"/>
  <c r="H97" i="39" a="1"/>
  <c r="H97" i="39" s="1"/>
  <c r="H197" i="39" a="1"/>
  <c r="H197" i="39" s="1"/>
  <c r="K141" i="39" a="1"/>
  <c r="K141" i="39" s="1"/>
  <c r="H89" i="39" a="1"/>
  <c r="H89" i="39" s="1"/>
  <c r="N90" i="39" a="1"/>
  <c r="N90" i="39" s="1"/>
  <c r="T148" i="39" a="1"/>
  <c r="T148" i="39" s="1"/>
  <c r="T15" i="39" a="1"/>
  <c r="T15" i="39" s="1"/>
  <c r="T95" i="39" a="1"/>
  <c r="T95" i="39" s="1"/>
  <c r="H202" i="39" a="1"/>
  <c r="H202" i="39" s="1"/>
  <c r="H75" i="39" a="1"/>
  <c r="H75" i="39" s="1"/>
  <c r="H203" i="39" a="1"/>
  <c r="H203" i="39" s="1"/>
  <c r="N225" i="39" a="1"/>
  <c r="N225" i="39" s="1"/>
  <c r="T53" i="39" a="1"/>
  <c r="T53" i="39" s="1"/>
  <c r="T231" i="39" a="1"/>
  <c r="T231" i="39" s="1"/>
  <c r="T181" i="39" a="1"/>
  <c r="T181" i="39" s="1"/>
  <c r="T75" i="39" a="1"/>
  <c r="T75" i="39" s="1"/>
  <c r="T242" i="39" a="1"/>
  <c r="T242" i="39" s="1"/>
  <c r="T142" i="39" a="1"/>
  <c r="T142" i="39" s="1"/>
  <c r="H85" i="39" a="1"/>
  <c r="H85" i="39" s="1"/>
  <c r="K73" i="39" a="1"/>
  <c r="K73" i="39" s="1"/>
  <c r="N135" i="39" a="1"/>
  <c r="N135" i="39" s="1"/>
  <c r="H134" i="39" a="1"/>
  <c r="H134" i="39" s="1"/>
  <c r="H120" i="39" a="1"/>
  <c r="H120" i="39" s="1"/>
  <c r="H214" i="39" a="1"/>
  <c r="H214" i="39" s="1"/>
  <c r="K92" i="39" a="1"/>
  <c r="K92" i="39" s="1"/>
  <c r="T205" i="39" a="1"/>
  <c r="T205" i="39" s="1"/>
  <c r="T92" i="39" a="1"/>
  <c r="T92" i="39" s="1"/>
  <c r="T175" i="39" a="1"/>
  <c r="T175" i="39" s="1"/>
  <c r="T86" i="39" a="1"/>
  <c r="T86" i="39" s="1"/>
  <c r="T229" i="39" a="1"/>
  <c r="T229" i="39" s="1"/>
  <c r="N215" i="39" a="1"/>
  <c r="N215" i="39" s="1"/>
  <c r="T17" i="39" a="1"/>
  <c r="T17" i="39" s="1"/>
  <c r="T224" i="39" a="1"/>
  <c r="T224" i="39" s="1"/>
  <c r="H162" i="39" a="1"/>
  <c r="H162" i="39" s="1"/>
  <c r="K204" i="39" a="1"/>
  <c r="K204" i="39" s="1"/>
  <c r="N228" i="39" a="1"/>
  <c r="N228" i="39" s="1"/>
  <c r="T74" i="39" a="1"/>
  <c r="T74" i="39" s="1"/>
  <c r="T195" i="39" a="1"/>
  <c r="T195" i="39" s="1"/>
  <c r="T240" i="39" a="1"/>
  <c r="T240" i="39" s="1"/>
  <c r="T223" i="39" a="1"/>
  <c r="T223" i="39" s="1"/>
  <c r="T7" i="39" a="1"/>
  <c r="T7" i="39" s="1"/>
  <c r="H244" i="39" a="1"/>
  <c r="H244" i="39" s="1"/>
  <c r="H109" i="39" a="1"/>
  <c r="H109" i="39" s="1"/>
  <c r="H225" i="39" a="1"/>
  <c r="H225" i="39" s="1"/>
  <c r="K158" i="39" a="1"/>
  <c r="K158" i="39" s="1"/>
  <c r="K19" i="39" a="1"/>
  <c r="K19" i="39" s="1"/>
  <c r="N167" i="39" a="1"/>
  <c r="N167" i="39" s="1"/>
  <c r="N124" i="39" a="1"/>
  <c r="N124" i="39" s="1"/>
  <c r="N234" i="39" a="1"/>
  <c r="N234" i="39" s="1"/>
  <c r="K91" i="39" a="1"/>
  <c r="K91" i="39" s="1"/>
  <c r="T171" i="39" a="1"/>
  <c r="T171" i="39" s="1"/>
  <c r="N16" i="39" a="1"/>
  <c r="N16" i="39" s="1"/>
  <c r="H219" i="39" a="1"/>
  <c r="H219" i="39" s="1"/>
  <c r="H113" i="39" a="1"/>
  <c r="H113" i="39" s="1"/>
  <c r="N193" i="39" a="1"/>
  <c r="N193" i="39" s="1"/>
  <c r="N198" i="39" a="1"/>
  <c r="N198" i="39" s="1"/>
  <c r="N181" i="39" a="1"/>
  <c r="N181" i="39" s="1"/>
  <c r="T29" i="39" a="1"/>
  <c r="T29" i="39" s="1"/>
  <c r="N152" i="39" a="1"/>
  <c r="N152" i="39" s="1"/>
  <c r="H47" i="39" a="1"/>
  <c r="H47" i="39" s="1"/>
  <c r="H80" i="39" a="1"/>
  <c r="H80" i="39" s="1"/>
  <c r="H166" i="39" a="1"/>
  <c r="H166" i="39" s="1"/>
  <c r="K216" i="39" a="1"/>
  <c r="K216" i="39" s="1"/>
  <c r="N141" i="39" a="1"/>
  <c r="N141" i="39" s="1"/>
  <c r="N143" i="39" a="1"/>
  <c r="N143" i="39" s="1"/>
  <c r="H14" i="39" a="1"/>
  <c r="H14" i="39" s="1"/>
  <c r="H32" i="39" a="1"/>
  <c r="H32" i="39" s="1"/>
  <c r="H247" i="39" a="1"/>
  <c r="H247" i="39" s="1"/>
  <c r="H157" i="39" a="1"/>
  <c r="H157" i="39" s="1"/>
  <c r="H19" i="39" a="1"/>
  <c r="H19" i="39" s="1"/>
  <c r="K167" i="39" a="1"/>
  <c r="K167" i="39" s="1"/>
  <c r="K183" i="39" a="1"/>
  <c r="K183" i="39" s="1"/>
  <c r="N27" i="39" a="1"/>
  <c r="N27" i="39" s="1"/>
  <c r="N62" i="39" a="1"/>
  <c r="N62" i="39" s="1"/>
  <c r="N212" i="39" a="1"/>
  <c r="N212" i="39" s="1"/>
  <c r="K239" i="39" a="1"/>
  <c r="K239" i="39" s="1"/>
  <c r="N80" i="39" a="1"/>
  <c r="N80" i="39" s="1"/>
  <c r="T66" i="39" a="1"/>
  <c r="T66" i="39" s="1"/>
  <c r="T245" i="39" a="1"/>
  <c r="T245" i="39" s="1"/>
  <c r="N95" i="39" a="1"/>
  <c r="N95" i="39" s="1"/>
  <c r="N192" i="39" a="1"/>
  <c r="N192" i="39" s="1"/>
  <c r="N45" i="39" a="1"/>
  <c r="N45" i="39" s="1"/>
  <c r="H228" i="39" a="1"/>
  <c r="H228" i="39" s="1"/>
  <c r="K117" i="39" a="1"/>
  <c r="K117" i="39" s="1"/>
  <c r="K227" i="39" a="1"/>
  <c r="K227" i="39" s="1"/>
  <c r="N171" i="39" a="1"/>
  <c r="N171" i="39" s="1"/>
  <c r="N74" i="39" a="1"/>
  <c r="N74" i="39" s="1"/>
  <c r="T88" i="39" a="1"/>
  <c r="T88" i="39" s="1"/>
  <c r="T61" i="39" a="1"/>
  <c r="T61" i="39" s="1"/>
  <c r="T249" i="39" a="1"/>
  <c r="T249" i="39" s="1"/>
  <c r="H136" i="39" a="1"/>
  <c r="H136" i="39" s="1"/>
  <c r="H236" i="39" a="1"/>
  <c r="H236" i="39" s="1"/>
  <c r="H183" i="39" a="1"/>
  <c r="H183" i="39" s="1"/>
  <c r="K58" i="39" a="1"/>
  <c r="K58" i="39" s="1"/>
  <c r="N202" i="39" a="1"/>
  <c r="N202" i="39" s="1"/>
  <c r="T125" i="39" a="1"/>
  <c r="T125" i="39" s="1"/>
  <c r="T152" i="39" a="1"/>
  <c r="T152" i="39" s="1"/>
  <c r="T234" i="39" a="1"/>
  <c r="T234" i="39" s="1"/>
  <c r="H118" i="39" a="1"/>
  <c r="H118" i="39" s="1"/>
  <c r="H117" i="39" a="1"/>
  <c r="H117" i="39" s="1"/>
  <c r="K194" i="39" a="1"/>
  <c r="K194" i="39" s="1"/>
  <c r="K249" i="39" a="1"/>
  <c r="K249" i="39" s="1"/>
  <c r="N174" i="39" a="1"/>
  <c r="N174" i="39" s="1"/>
  <c r="H206" i="39" a="1"/>
  <c r="H206" i="39" s="1"/>
  <c r="T36" i="39" a="1"/>
  <c r="T36" i="39" s="1"/>
  <c r="H34" i="39" a="1"/>
  <c r="H34" i="39" s="1"/>
  <c r="K226" i="39" a="1"/>
  <c r="K226" i="39" s="1"/>
  <c r="N83" i="39" a="1"/>
  <c r="N83" i="39" s="1"/>
  <c r="T48" i="39" a="1"/>
  <c r="T48" i="39" s="1"/>
  <c r="T9" i="39" a="1"/>
  <c r="T9" i="39" s="1"/>
  <c r="H190" i="39" a="1"/>
  <c r="H190" i="39" s="1"/>
  <c r="H38" i="39" a="1"/>
  <c r="H38" i="39" s="1"/>
  <c r="H175" i="39" a="1"/>
  <c r="H175" i="39" s="1"/>
  <c r="H234" i="39" a="1"/>
  <c r="H234" i="39" s="1"/>
  <c r="K192" i="39" a="1"/>
  <c r="K192" i="39" s="1"/>
  <c r="K122" i="39" a="1"/>
  <c r="K122" i="39" s="1"/>
  <c r="N41" i="39" a="1"/>
  <c r="N41" i="39" s="1"/>
  <c r="T24" i="39" a="1"/>
  <c r="T24" i="39" s="1"/>
  <c r="T232" i="39" a="1"/>
  <c r="T232" i="39" s="1"/>
  <c r="N157" i="39" a="1"/>
  <c r="N157" i="39" s="1"/>
  <c r="N96" i="39" a="1"/>
  <c r="N96" i="39" s="1"/>
  <c r="N59" i="39" a="1"/>
  <c r="N59" i="39" s="1"/>
  <c r="K65" i="39" a="1"/>
  <c r="K65" i="39" s="1"/>
  <c r="H101" i="39" a="1"/>
  <c r="H101" i="39" s="1"/>
  <c r="H178" i="39" a="1"/>
  <c r="H178" i="39" s="1"/>
  <c r="N156" i="39" a="1"/>
  <c r="N156" i="39" s="1"/>
  <c r="T19" i="39" a="1"/>
  <c r="T19" i="39" s="1"/>
  <c r="T85" i="39" a="1"/>
  <c r="T85" i="39" s="1"/>
  <c r="T90" i="39" a="1"/>
  <c r="T90" i="39" s="1"/>
  <c r="N219" i="39" a="1"/>
  <c r="N219" i="39" s="1"/>
  <c r="H24" i="39" a="1"/>
  <c r="H24" i="39" s="1"/>
  <c r="H231" i="39" a="1"/>
  <c r="H231" i="39" s="1"/>
  <c r="H196" i="39" a="1"/>
  <c r="H196" i="39" s="1"/>
  <c r="H108" i="39" a="1"/>
  <c r="H108" i="39" s="1"/>
  <c r="H232" i="39" a="1"/>
  <c r="H232" i="39" s="1"/>
  <c r="K32" i="39" a="1"/>
  <c r="K32" i="39" s="1"/>
  <c r="K184" i="39" a="1"/>
  <c r="K184" i="39" s="1"/>
  <c r="N97" i="39" a="1"/>
  <c r="N97" i="39" s="1"/>
  <c r="T165" i="39" a="1"/>
  <c r="T165" i="39" s="1"/>
  <c r="T104" i="39" a="1"/>
  <c r="T104" i="39" s="1"/>
  <c r="T226" i="39" a="1"/>
  <c r="T226" i="39" s="1"/>
  <c r="T176" i="39" a="1"/>
  <c r="T176" i="39" s="1"/>
  <c r="T70" i="39" a="1"/>
  <c r="T70" i="39" s="1"/>
  <c r="H88" i="39" a="1"/>
  <c r="H88" i="39" s="1"/>
  <c r="K163" i="39" a="1"/>
  <c r="K163" i="39" s="1"/>
  <c r="K132" i="39" a="1"/>
  <c r="K132" i="39" s="1"/>
  <c r="K114" i="39" a="1"/>
  <c r="K114" i="39" s="1"/>
  <c r="K142" i="39" a="1"/>
  <c r="K142" i="39" s="1"/>
  <c r="T145" i="39" a="1"/>
  <c r="T145" i="39" s="1"/>
  <c r="N102" i="39" a="1"/>
  <c r="N102" i="39" s="1"/>
  <c r="H76" i="39" a="1"/>
  <c r="H76" i="39" s="1"/>
  <c r="H198" i="39" a="1"/>
  <c r="H198" i="39" s="1"/>
  <c r="H239" i="39" a="1"/>
  <c r="H239" i="39" s="1"/>
  <c r="H106" i="39" a="1"/>
  <c r="H106" i="39" s="1"/>
  <c r="H8" i="39" a="1"/>
  <c r="H8" i="39" s="1"/>
  <c r="K76" i="39" a="1"/>
  <c r="K76" i="39" s="1"/>
  <c r="K133" i="39" a="1"/>
  <c r="K133" i="39" s="1"/>
  <c r="N139" i="39" a="1"/>
  <c r="N139" i="39" s="1"/>
  <c r="N108" i="39" a="1"/>
  <c r="N108" i="39" s="1"/>
  <c r="N51" i="39" a="1"/>
  <c r="N51" i="39" s="1"/>
  <c r="N208" i="39" a="1"/>
  <c r="N208" i="39" s="1"/>
  <c r="T199" i="39" a="1"/>
  <c r="T199" i="39" s="1"/>
  <c r="T202" i="39" a="1"/>
  <c r="T202" i="39" s="1"/>
  <c r="T52" i="39" a="1"/>
  <c r="T52" i="39" s="1"/>
  <c r="T141" i="39" a="1"/>
  <c r="T141" i="39" s="1"/>
  <c r="T250" i="39" a="1"/>
  <c r="T250" i="39" s="1"/>
  <c r="T159" i="39" a="1"/>
  <c r="T159" i="39" s="1"/>
  <c r="H58" i="39" a="1"/>
  <c r="H58" i="39" s="1"/>
  <c r="H65" i="39" a="1"/>
  <c r="H65" i="39" s="1"/>
  <c r="K53" i="39" a="1"/>
  <c r="K53" i="39" s="1"/>
  <c r="Q202" i="39" a="1"/>
  <c r="Q202" i="39" s="1"/>
  <c r="Q199" i="39" a="1"/>
  <c r="Q199" i="39" s="1"/>
  <c r="Q111" i="39" a="1"/>
  <c r="Q111" i="39" s="1"/>
  <c r="H133" i="39" a="1"/>
  <c r="H133" i="39" s="1"/>
  <c r="H176" i="39" a="1"/>
  <c r="H176" i="39" s="1"/>
  <c r="H132" i="39" a="1"/>
  <c r="H132" i="39" s="1"/>
  <c r="K219" i="39" a="1"/>
  <c r="K219" i="39" s="1"/>
  <c r="K139" i="39" a="1"/>
  <c r="K139" i="39" s="1"/>
  <c r="Q157" i="39" a="1"/>
  <c r="Q157" i="39" s="1"/>
  <c r="Q41" i="39" a="1"/>
  <c r="Q41" i="39" s="1"/>
  <c r="Q183" i="39" a="1"/>
  <c r="Q183" i="39" s="1"/>
  <c r="T16" i="39" a="1"/>
  <c r="T16" i="39" s="1"/>
  <c r="H249" i="39" a="1"/>
  <c r="H249" i="39" s="1"/>
  <c r="K102" i="39" a="1"/>
  <c r="K102" i="39" s="1"/>
  <c r="K11" i="39" a="1"/>
  <c r="K11" i="39" s="1"/>
  <c r="Q85" i="39" a="1"/>
  <c r="Q85" i="39" s="1"/>
  <c r="Q52" i="39" a="1"/>
  <c r="Q52" i="39" s="1"/>
  <c r="Q90" i="39" a="1"/>
  <c r="Q90" i="39" s="1"/>
  <c r="T43" i="39" a="1"/>
  <c r="T43" i="39" s="1"/>
  <c r="H9" i="39" a="1"/>
  <c r="H9" i="39" s="1"/>
  <c r="H230" i="39" a="1"/>
  <c r="H230" i="39" s="1"/>
  <c r="K202" i="39" a="1"/>
  <c r="K202" i="39" s="1"/>
  <c r="Q159" i="39" a="1"/>
  <c r="Q159" i="39" s="1"/>
  <c r="Q125" i="39" a="1"/>
  <c r="Q125" i="39" s="1"/>
  <c r="Q153" i="39" a="1"/>
  <c r="Q153" i="39" s="1"/>
  <c r="Q19" i="39" a="1"/>
  <c r="Q19" i="39" s="1"/>
  <c r="Q104" i="39" a="1"/>
  <c r="Q104" i="39" s="1"/>
  <c r="Q172" i="39" a="1"/>
  <c r="Q172" i="39" s="1"/>
  <c r="H116" i="39" a="1"/>
  <c r="H116" i="39" s="1"/>
  <c r="H16" i="39" a="1"/>
  <c r="H16" i="39" s="1"/>
  <c r="H142" i="39" a="1"/>
  <c r="H142" i="39" s="1"/>
  <c r="H184" i="39" a="1"/>
  <c r="H184" i="39" s="1"/>
  <c r="H226" i="39" a="1"/>
  <c r="H226" i="39" s="1"/>
  <c r="H11" i="39" a="1"/>
  <c r="H11" i="39" s="1"/>
  <c r="H7" i="39" a="1"/>
  <c r="H7" i="39" s="1"/>
  <c r="K83" i="39" a="1"/>
  <c r="K83" i="39" s="1"/>
  <c r="Q114" i="39" a="1"/>
  <c r="Q114" i="39" s="1"/>
  <c r="Q196" i="39" a="1"/>
  <c r="Q196" i="39" s="1"/>
  <c r="T209" i="39" a="1"/>
  <c r="T209" i="39" s="1"/>
  <c r="H163" i="39" a="1"/>
  <c r="H163" i="39" s="1"/>
  <c r="H114" i="39" a="1"/>
  <c r="H114" i="39" s="1"/>
  <c r="H177" i="39" a="1"/>
  <c r="H177" i="39" s="1"/>
  <c r="K237" i="39" a="1"/>
  <c r="K237" i="39" s="1"/>
  <c r="Q141" i="39" a="1"/>
  <c r="Q141" i="39" s="1"/>
  <c r="Q9" i="39" a="1"/>
  <c r="Q9" i="39" s="1"/>
  <c r="Q145" i="39" a="1"/>
  <c r="Q145" i="39" s="1"/>
  <c r="Q43" i="39" a="1"/>
  <c r="Q43" i="39" s="1"/>
  <c r="H220" i="39" a="1"/>
  <c r="H220" i="39" s="1"/>
  <c r="H194" i="39" a="1"/>
  <c r="H194" i="39" s="1"/>
  <c r="K208" i="39" a="1"/>
  <c r="K208" i="39" s="1"/>
  <c r="Q24" i="39" a="1"/>
  <c r="Q24" i="39" s="1"/>
  <c r="Q100" i="39" a="1"/>
  <c r="Q100" i="39" s="1"/>
  <c r="T157" i="39" a="1"/>
  <c r="T157" i="39" s="1"/>
  <c r="H125" i="39" a="1"/>
  <c r="H125" i="39" s="1"/>
  <c r="H182" i="39" a="1"/>
  <c r="H182" i="39" s="1"/>
  <c r="H143" i="39" a="1"/>
  <c r="H143" i="39" s="1"/>
  <c r="H146" i="39" a="1"/>
  <c r="H146" i="39" s="1"/>
  <c r="K93" i="39" a="1"/>
  <c r="K93" i="39" s="1"/>
  <c r="K54" i="39" a="1"/>
  <c r="K54" i="39" s="1"/>
  <c r="K110" i="39" a="1"/>
  <c r="K110" i="39" s="1"/>
  <c r="K246" i="39" a="1"/>
  <c r="K246" i="39" s="1"/>
  <c r="K120" i="39" a="1"/>
  <c r="K120" i="39" s="1"/>
  <c r="Q70" i="39" a="1"/>
  <c r="Q70" i="39" s="1"/>
  <c r="Q235" i="39" a="1"/>
  <c r="Q235" i="39" s="1"/>
  <c r="Q64" i="39" a="1"/>
  <c r="Q64" i="39" s="1"/>
  <c r="H221" i="39" a="1"/>
  <c r="H221" i="39" s="1"/>
  <c r="H44" i="39" a="1"/>
  <c r="H44" i="39" s="1"/>
  <c r="H200" i="39" a="1"/>
  <c r="H200" i="39" s="1"/>
  <c r="H74" i="39" a="1"/>
  <c r="H74" i="39" s="1"/>
  <c r="H57" i="39" a="1"/>
  <c r="H57" i="39" s="1"/>
  <c r="K196" i="39" a="1"/>
  <c r="K196" i="39" s="1"/>
  <c r="K67" i="39" a="1"/>
  <c r="K67" i="39" s="1"/>
  <c r="K43" i="39" a="1"/>
  <c r="K43" i="39" s="1"/>
  <c r="Q226" i="39" a="1"/>
  <c r="Q226" i="39" s="1"/>
  <c r="Q25" i="39" a="1"/>
  <c r="Q25" i="39" s="1"/>
  <c r="Q194" i="39" a="1"/>
  <c r="Q194" i="39" s="1"/>
  <c r="H217" i="39" a="1"/>
  <c r="H217" i="39" s="1"/>
  <c r="H208" i="39" a="1"/>
  <c r="H208" i="39" s="1"/>
  <c r="H235" i="39" a="1"/>
  <c r="H235" i="39" s="1"/>
  <c r="K238" i="39" a="1"/>
  <c r="K238" i="39" s="1"/>
  <c r="K89" i="39" a="1"/>
  <c r="K89" i="39" s="1"/>
  <c r="K57" i="39" a="1"/>
  <c r="K57" i="39" s="1"/>
  <c r="Q82" i="39" a="1"/>
  <c r="Q82" i="39" s="1"/>
  <c r="Q204" i="39" a="1"/>
  <c r="Q204" i="39" s="1"/>
  <c r="Q164" i="39" a="1"/>
  <c r="Q164" i="39" s="1"/>
  <c r="Q123" i="39" a="1"/>
  <c r="Q123" i="39" s="1"/>
  <c r="Q201" i="39" a="1"/>
  <c r="Q201" i="39" s="1"/>
  <c r="Q97" i="39" a="1"/>
  <c r="Q97" i="39" s="1"/>
  <c r="H164" i="39" a="1"/>
  <c r="H164" i="39" s="1"/>
  <c r="H129" i="39" a="1"/>
  <c r="H129" i="39" s="1"/>
  <c r="K177" i="39" a="1"/>
  <c r="K177" i="39" s="1"/>
  <c r="K200" i="39" a="1"/>
  <c r="K200" i="39" s="1"/>
  <c r="K211" i="39" a="1"/>
  <c r="K211" i="39" s="1"/>
  <c r="Q176" i="39" a="1"/>
  <c r="Q176" i="39" s="1"/>
  <c r="Q231" i="39" a="1"/>
  <c r="Q231" i="39" s="1"/>
  <c r="K61" i="39" a="1"/>
  <c r="K61" i="39" s="1"/>
  <c r="H84" i="39" a="1"/>
  <c r="H84" i="39" s="1"/>
  <c r="H151" i="39" a="1"/>
  <c r="H151" i="39" s="1"/>
  <c r="K125" i="39" a="1"/>
  <c r="K125" i="39" s="1"/>
  <c r="H69" i="39" a="1"/>
  <c r="H69" i="39" s="1"/>
  <c r="Q81" i="39" a="1"/>
  <c r="Q81" i="39" s="1"/>
  <c r="Q138" i="39" a="1"/>
  <c r="Q138" i="39" s="1"/>
  <c r="H161" i="39" a="1"/>
  <c r="H161" i="39" s="1"/>
  <c r="H72" i="39" a="1"/>
  <c r="H72" i="39" s="1"/>
  <c r="H165" i="39" a="1"/>
  <c r="H165" i="39" s="1"/>
  <c r="K164" i="39" a="1"/>
  <c r="K164" i="39" s="1"/>
  <c r="K138" i="39" a="1"/>
  <c r="K138" i="39" s="1"/>
  <c r="K56" i="39" a="1"/>
  <c r="K56" i="39" s="1"/>
  <c r="K215" i="39" a="1"/>
  <c r="K215" i="39" s="1"/>
  <c r="Q154" i="39" a="1"/>
  <c r="Q154" i="39" s="1"/>
  <c r="K77" i="39" a="1"/>
  <c r="K77" i="39" s="1"/>
  <c r="H77" i="39" a="1"/>
  <c r="H77" i="39" s="1"/>
  <c r="H145" i="39" a="1"/>
  <c r="H145" i="39" s="1"/>
  <c r="H82" i="39" a="1"/>
  <c r="H82" i="39" s="1"/>
  <c r="H86" i="39" a="1"/>
  <c r="H86" i="39" s="1"/>
  <c r="H156" i="39" a="1"/>
  <c r="H156" i="39" s="1"/>
  <c r="H23" i="39" a="1"/>
  <c r="H23" i="39" s="1"/>
  <c r="H59" i="39" a="1"/>
  <c r="H59" i="39" s="1"/>
  <c r="H70" i="39" a="1"/>
  <c r="H70" i="39" s="1"/>
  <c r="H241" i="39" a="1"/>
  <c r="H241" i="39" s="1"/>
  <c r="H83" i="39" a="1"/>
  <c r="H83" i="39" s="1"/>
  <c r="H35" i="39" a="1"/>
  <c r="H35" i="39" s="1"/>
  <c r="K176" i="39" a="1"/>
  <c r="K176" i="39" s="1"/>
  <c r="K100" i="39" a="1"/>
  <c r="K100" i="39" s="1"/>
  <c r="K137" i="39" a="1"/>
  <c r="K137" i="39" s="1"/>
  <c r="Q67" i="39" a="1"/>
  <c r="Q67" i="39" s="1"/>
  <c r="Q213" i="39" a="1"/>
  <c r="Q213" i="39" s="1"/>
  <c r="Q40" i="39" a="1"/>
  <c r="Q40" i="39" s="1"/>
  <c r="H123" i="39" a="1"/>
  <c r="H123" i="39" s="1"/>
  <c r="H144" i="39" a="1"/>
  <c r="H144" i="39" s="1"/>
  <c r="H201" i="39" a="1"/>
  <c r="H201" i="39" s="1"/>
  <c r="N121" i="39" a="1"/>
  <c r="N121" i="39" s="1"/>
  <c r="N26" i="39" a="1"/>
  <c r="N26" i="39" s="1"/>
  <c r="N150" i="39" a="1"/>
  <c r="N150" i="39" s="1"/>
  <c r="CC8" i="22"/>
  <c r="H6" i="39" a="1"/>
  <c r="H6" i="39" s="1"/>
  <c r="H240" i="39" a="1"/>
  <c r="H240" i="39" s="1"/>
  <c r="H52" i="39" a="1"/>
  <c r="H52" i="39" s="1"/>
  <c r="H119" i="39" a="1"/>
  <c r="H119" i="39" s="1"/>
  <c r="N239" i="39" a="1"/>
  <c r="N239" i="39" s="1"/>
  <c r="N142" i="39" a="1"/>
  <c r="N142" i="39" s="1"/>
  <c r="H229" i="39" a="1"/>
  <c r="H229" i="39" s="1"/>
  <c r="H149" i="39" a="1"/>
  <c r="H149" i="39" s="1"/>
  <c r="H237" i="39" a="1"/>
  <c r="H237" i="39" s="1"/>
  <c r="H189" i="39" a="1"/>
  <c r="H189" i="39" s="1"/>
  <c r="N180" i="39" a="1"/>
  <c r="N180" i="39" s="1"/>
  <c r="N23" i="39" a="1"/>
  <c r="N23" i="39" s="1"/>
  <c r="N242" i="39" a="1"/>
  <c r="N242" i="39" s="1"/>
  <c r="H61" i="39" a="1"/>
  <c r="H61" i="39" s="1"/>
  <c r="H224" i="39" a="1"/>
  <c r="H224" i="39" s="1"/>
  <c r="H71" i="39" a="1"/>
  <c r="H71" i="39" s="1"/>
  <c r="N35" i="39" a="1"/>
  <c r="N35" i="39" s="1"/>
  <c r="N161" i="39" a="1"/>
  <c r="N161" i="39" s="1"/>
  <c r="H242" i="39" a="1"/>
  <c r="H242" i="39" s="1"/>
  <c r="N200" i="39" a="1"/>
  <c r="N200" i="39" s="1"/>
  <c r="H174" i="39" a="1"/>
  <c r="H174" i="39" s="1"/>
  <c r="H172" i="39" a="1"/>
  <c r="H172" i="39" s="1"/>
  <c r="H193" i="39" a="1"/>
  <c r="H193" i="39" s="1"/>
  <c r="N114" i="39" a="1"/>
  <c r="N114" i="39" s="1"/>
  <c r="H63" i="39" a="1"/>
  <c r="H63" i="39" s="1"/>
  <c r="H223" i="39" a="1"/>
  <c r="H223" i="39" s="1"/>
  <c r="H138" i="39" a="1"/>
  <c r="H138" i="39" s="1"/>
  <c r="H67" i="39" a="1"/>
  <c r="H67" i="39" s="1"/>
  <c r="H66" i="39" a="1"/>
  <c r="H66" i="39" s="1"/>
  <c r="H107" i="39" a="1"/>
  <c r="H107" i="39" s="1"/>
  <c r="N232" i="39" a="1"/>
  <c r="N232" i="39" s="1"/>
  <c r="N170" i="39" a="1"/>
  <c r="N170" i="39" s="1"/>
  <c r="N11" i="39" a="1"/>
  <c r="N11" i="39" s="1"/>
  <c r="N113" i="39" a="1"/>
  <c r="N113" i="39" s="1"/>
  <c r="K96" i="39" a="1"/>
  <c r="K96" i="39" s="1"/>
  <c r="K85" i="39" a="1"/>
  <c r="K85" i="39" s="1"/>
  <c r="K162" i="39" a="1"/>
  <c r="K162" i="39" s="1"/>
  <c r="K199" i="39" a="1"/>
  <c r="K199" i="39" s="1"/>
  <c r="K209" i="39" a="1"/>
  <c r="K209" i="39" s="1"/>
  <c r="K130" i="39" a="1"/>
  <c r="K130" i="39" s="1"/>
  <c r="K59" i="39" a="1"/>
  <c r="K59" i="39" s="1"/>
  <c r="K244" i="39" a="1"/>
  <c r="K244" i="39" s="1"/>
  <c r="K17" i="39" a="1"/>
  <c r="K17" i="39" s="1"/>
  <c r="K71" i="39" a="1"/>
  <c r="K71" i="39" s="1"/>
  <c r="K214" i="39" a="1"/>
  <c r="K214" i="39" s="1"/>
  <c r="K109" i="39" a="1"/>
  <c r="K109" i="39" s="1"/>
  <c r="K197" i="39" a="1"/>
  <c r="K197" i="39" s="1"/>
  <c r="K157" i="39" a="1"/>
  <c r="K157" i="39" s="1"/>
  <c r="K16" i="39" a="1"/>
  <c r="K16" i="39" s="1"/>
  <c r="K9" i="39" a="1"/>
  <c r="K9" i="39" s="1"/>
  <c r="K94" i="39" a="1"/>
  <c r="K94" i="39" s="1"/>
  <c r="K60" i="39" a="1"/>
  <c r="K60" i="39" s="1"/>
  <c r="K175" i="39" a="1"/>
  <c r="K175" i="39" s="1"/>
  <c r="K140" i="39" a="1"/>
  <c r="K140" i="39" s="1"/>
  <c r="K31" i="39" a="1"/>
  <c r="K31" i="39" s="1"/>
  <c r="K7" i="39" a="1"/>
  <c r="K7" i="39" s="1"/>
  <c r="K6" i="39" a="1"/>
  <c r="K6" i="39" s="1"/>
  <c r="K33" i="39" a="1"/>
  <c r="K33" i="39" s="1"/>
  <c r="K182" i="39" a="1"/>
  <c r="K182" i="39" s="1"/>
  <c r="K63" i="39" a="1"/>
  <c r="K63" i="39" s="1"/>
  <c r="K247" i="39" a="1"/>
  <c r="K247" i="39" s="1"/>
  <c r="K240" i="39" a="1"/>
  <c r="K240" i="39" s="1"/>
  <c r="K127" i="39" a="1"/>
  <c r="K127" i="39" s="1"/>
  <c r="K131" i="39" a="1"/>
  <c r="K131" i="39" s="1"/>
  <c r="K116" i="39" a="1"/>
  <c r="K116" i="39" s="1"/>
  <c r="K178" i="39" a="1"/>
  <c r="K178" i="39" s="1"/>
  <c r="K119" i="39" a="1"/>
  <c r="K119" i="39" s="1"/>
  <c r="K166" i="39" a="1"/>
  <c r="K166" i="39" s="1"/>
  <c r="K168" i="39" a="1"/>
  <c r="K168" i="39" s="1"/>
  <c r="K243" i="39" a="1"/>
  <c r="K243" i="39" s="1"/>
  <c r="K13" i="39" a="1"/>
  <c r="K13" i="39" s="1"/>
  <c r="K223" i="39" a="1"/>
  <c r="K223" i="39" s="1"/>
  <c r="K195" i="39" a="1"/>
  <c r="K195" i="39" s="1"/>
  <c r="K27" i="39" a="1"/>
  <c r="K27" i="39" s="1"/>
  <c r="K149" i="39" a="1"/>
  <c r="K149" i="39" s="1"/>
  <c r="K179" i="39" a="1"/>
  <c r="K179" i="39" s="1"/>
  <c r="K38" i="39" a="1"/>
  <c r="K38" i="39" s="1"/>
  <c r="K118" i="39" a="1"/>
  <c r="K118" i="39" s="1"/>
  <c r="K20" i="39" a="1"/>
  <c r="K20" i="39" s="1"/>
  <c r="K18" i="39" a="1"/>
  <c r="K18" i="39" s="1"/>
  <c r="K234" i="39" a="1"/>
  <c r="K234" i="39" s="1"/>
  <c r="K51" i="39" a="1"/>
  <c r="K51" i="39" s="1"/>
  <c r="K108" i="39" a="1"/>
  <c r="K108" i="39" s="1"/>
  <c r="K224" i="39" a="1"/>
  <c r="K224" i="39" s="1"/>
  <c r="K230" i="39" a="1"/>
  <c r="K230" i="39" s="1"/>
  <c r="K44" i="39" a="1"/>
  <c r="K44" i="39" s="1"/>
  <c r="K48" i="39" a="1"/>
  <c r="K48" i="39" s="1"/>
  <c r="K22" i="39" a="1"/>
  <c r="K22" i="39" s="1"/>
  <c r="K68" i="39" a="1"/>
  <c r="K68" i="39" s="1"/>
  <c r="K144" i="39" a="1"/>
  <c r="K144" i="39" s="1"/>
  <c r="K171" i="39" a="1"/>
  <c r="K171" i="39" s="1"/>
  <c r="K156" i="39" a="1"/>
  <c r="K156" i="39" s="1"/>
  <c r="K190" i="39" a="1"/>
  <c r="K190" i="39" s="1"/>
  <c r="K241" i="39" a="1"/>
  <c r="K241" i="39" s="1"/>
  <c r="K181" i="39" a="1"/>
  <c r="K181" i="39" s="1"/>
  <c r="K207" i="39" a="1"/>
  <c r="K207" i="39" s="1"/>
  <c r="K220" i="39" a="1"/>
  <c r="K220" i="39" s="1"/>
  <c r="T41" i="39" a="1"/>
  <c r="T41" i="39" s="1"/>
  <c r="K41" i="39" a="1"/>
  <c r="K41" i="39" s="1"/>
  <c r="N9" i="39" a="1"/>
  <c r="N9" i="39" s="1"/>
  <c r="N195" i="39" a="1"/>
  <c r="N195" i="39" s="1"/>
  <c r="N131" i="39" a="1"/>
  <c r="N131" i="39" s="1"/>
  <c r="N243" i="39" a="1"/>
  <c r="N243" i="39" s="1"/>
  <c r="N140" i="39" a="1"/>
  <c r="N140" i="39" s="1"/>
  <c r="N60" i="39" a="1"/>
  <c r="N60" i="39" s="1"/>
  <c r="N132" i="39" a="1"/>
  <c r="N132" i="39" s="1"/>
  <c r="N160" i="39" a="1"/>
  <c r="N160" i="39" s="1"/>
  <c r="N240" i="39" a="1"/>
  <c r="N240" i="39" s="1"/>
  <c r="N13" i="39" a="1"/>
  <c r="N13" i="39" s="1"/>
  <c r="N247" i="39" a="1"/>
  <c r="N247" i="39" s="1"/>
  <c r="N178" i="39" a="1"/>
  <c r="N178" i="39" s="1"/>
  <c r="N133" i="39" a="1"/>
  <c r="N133" i="39" s="1"/>
  <c r="N166" i="39" a="1"/>
  <c r="N166" i="39" s="1"/>
  <c r="BI40" i="22"/>
  <c r="N118" i="39" a="1"/>
  <c r="N118" i="39" s="1"/>
  <c r="N223" i="39" a="1"/>
  <c r="N223" i="39" s="1"/>
  <c r="N182" i="39" a="1"/>
  <c r="N182" i="39" s="1"/>
  <c r="N33" i="39" a="1"/>
  <c r="N33" i="39" s="1"/>
  <c r="N119" i="39" a="1"/>
  <c r="N119" i="39" s="1"/>
  <c r="N168" i="39" a="1"/>
  <c r="N168" i="39" s="1"/>
  <c r="N127" i="39" a="1"/>
  <c r="N127" i="39" s="1"/>
  <c r="N179" i="39" a="1"/>
  <c r="N179" i="39" s="1"/>
  <c r="N63" i="39" a="1"/>
  <c r="N63" i="39" s="1"/>
  <c r="N116" i="39" a="1"/>
  <c r="N116" i="39" s="1"/>
  <c r="N7" i="39" a="1"/>
  <c r="N7" i="39" s="1"/>
  <c r="N149" i="39" a="1"/>
  <c r="N149" i="39" s="1"/>
  <c r="N175" i="39" a="1"/>
  <c r="N175" i="39" s="1"/>
  <c r="N53" i="39" a="1"/>
  <c r="N53" i="39" s="1"/>
  <c r="N201" i="39" a="1"/>
  <c r="N201" i="39" s="1"/>
  <c r="N204" i="39" a="1"/>
  <c r="N204" i="39" s="1"/>
  <c r="N213" i="39" a="1"/>
  <c r="N213" i="39" s="1"/>
  <c r="N70" i="39" a="1"/>
  <c r="N70" i="39" s="1"/>
  <c r="N67" i="39" a="1"/>
  <c r="N67" i="39" s="1"/>
  <c r="N176" i="39" a="1"/>
  <c r="N176" i="39" s="1"/>
  <c r="N226" i="39" a="1"/>
  <c r="N226" i="39" s="1"/>
  <c r="N25" i="39" a="1"/>
  <c r="N25" i="39" s="1"/>
  <c r="N146" i="39" a="1"/>
  <c r="N146" i="39" s="1"/>
  <c r="N138" i="39" a="1"/>
  <c r="N138" i="39" s="1"/>
  <c r="N235" i="39" a="1"/>
  <c r="N235" i="39" s="1"/>
  <c r="N231" i="39" a="1"/>
  <c r="N231" i="39" s="1"/>
  <c r="N123" i="39" a="1"/>
  <c r="N123" i="39" s="1"/>
  <c r="N40" i="39" a="1"/>
  <c r="N40" i="39" s="1"/>
  <c r="N194" i="39" a="1"/>
  <c r="N194" i="39" s="1"/>
  <c r="N148" i="39" a="1"/>
  <c r="N148" i="39" s="1"/>
  <c r="N205" i="39" a="1"/>
  <c r="N205" i="39" s="1"/>
  <c r="N189" i="39" a="1"/>
  <c r="N189" i="39" s="1"/>
  <c r="N130" i="39" a="1"/>
  <c r="N130" i="39" s="1"/>
  <c r="BI82" i="22"/>
  <c r="N120" i="39" a="1"/>
  <c r="N120" i="39" s="1"/>
  <c r="N229" i="39" a="1"/>
  <c r="N229" i="39" s="1"/>
  <c r="N162" i="39" a="1"/>
  <c r="N162" i="39" s="1"/>
  <c r="N85" i="39" a="1"/>
  <c r="N85" i="39" s="1"/>
  <c r="N173" i="39" a="1"/>
  <c r="N173" i="39" s="1"/>
  <c r="BI18" i="22"/>
  <c r="BI185" i="22"/>
  <c r="N244" i="39" a="1"/>
  <c r="N244" i="39" s="1"/>
  <c r="N237" i="39" a="1"/>
  <c r="N237" i="39" s="1"/>
  <c r="N147" i="39" a="1"/>
  <c r="N147" i="39" s="1"/>
  <c r="N56" i="39" a="1"/>
  <c r="N56" i="39" s="1"/>
  <c r="N98" i="39" a="1"/>
  <c r="N98" i="39" s="1"/>
  <c r="N99" i="39" a="1"/>
  <c r="N99" i="39" s="1"/>
  <c r="N107" i="39" a="1"/>
  <c r="N107" i="39" s="1"/>
  <c r="N155" i="39" a="1"/>
  <c r="N155" i="39" s="1"/>
  <c r="N84" i="39" a="1"/>
  <c r="N84" i="39" s="1"/>
  <c r="BI238" i="22"/>
  <c r="Q236" i="39" a="1"/>
  <c r="Q236" i="39" s="1"/>
  <c r="Q51" i="39" a="1"/>
  <c r="Q51" i="39" s="1"/>
  <c r="Q171" i="39" a="1"/>
  <c r="Q171" i="39" s="1"/>
  <c r="Q144" i="39" a="1"/>
  <c r="Q144" i="39" s="1"/>
  <c r="Q44" i="39" a="1"/>
  <c r="Q44" i="39" s="1"/>
  <c r="Q216" i="39" a="1"/>
  <c r="Q216" i="39" s="1"/>
  <c r="Q230" i="39" a="1"/>
  <c r="Q230" i="39" s="1"/>
  <c r="Q48" i="39" a="1"/>
  <c r="Q48" i="39" s="1"/>
  <c r="Q234" i="39" a="1"/>
  <c r="Q234" i="39" s="1"/>
  <c r="Q18" i="39" a="1"/>
  <c r="Q18" i="39" s="1"/>
  <c r="Q181" i="39" a="1"/>
  <c r="Q181" i="39" s="1"/>
  <c r="Q156" i="39" a="1"/>
  <c r="Q156" i="39" s="1"/>
  <c r="Q126" i="39" a="1"/>
  <c r="Q126" i="39" s="1"/>
  <c r="Q68" i="39" a="1"/>
  <c r="Q68" i="39" s="1"/>
  <c r="Q224" i="39" a="1"/>
  <c r="Q224" i="39" s="1"/>
  <c r="BI165" i="22"/>
  <c r="BI107" i="22"/>
  <c r="T124" i="39" a="1"/>
  <c r="T124" i="39" s="1"/>
  <c r="T129" i="39" a="1"/>
  <c r="T129" i="39" s="1"/>
  <c r="T193" i="39" a="1"/>
  <c r="T193" i="39" s="1"/>
  <c r="T103" i="39" a="1"/>
  <c r="T103" i="39" s="1"/>
  <c r="BI16" i="22"/>
  <c r="T188" i="39" a="1"/>
  <c r="T188" i="39" s="1"/>
  <c r="T238" i="39" a="1"/>
  <c r="T238" i="39" s="1"/>
  <c r="T164" i="39" a="1"/>
  <c r="T164" i="39" s="1"/>
  <c r="T40" i="39" a="1"/>
  <c r="T40" i="39" s="1"/>
  <c r="T97" i="39" a="1"/>
  <c r="T97" i="39" s="1"/>
  <c r="T82" i="39" a="1"/>
  <c r="T82" i="39" s="1"/>
  <c r="T64" i="39" a="1"/>
  <c r="T64" i="39" s="1"/>
  <c r="T139" i="39" a="1"/>
  <c r="T139" i="39" s="1"/>
  <c r="T213" i="39" a="1"/>
  <c r="T213" i="39" s="1"/>
  <c r="T204" i="39" a="1"/>
  <c r="T204" i="39" s="1"/>
  <c r="T138" i="39" a="1"/>
  <c r="T138" i="39" s="1"/>
  <c r="T154" i="39" a="1"/>
  <c r="T154" i="39" s="1"/>
  <c r="T81" i="39" a="1"/>
  <c r="T81" i="39" s="1"/>
  <c r="T121" i="39" a="1"/>
  <c r="T121" i="39" s="1"/>
  <c r="T114" i="39" a="1"/>
  <c r="T114" i="39" s="1"/>
  <c r="T120" i="39" a="1"/>
  <c r="T120" i="39" s="1"/>
  <c r="T201" i="39" a="1"/>
  <c r="T201" i="39" s="1"/>
  <c r="T25" i="39" a="1"/>
  <c r="T25" i="39" s="1"/>
  <c r="T146" i="39" a="1"/>
  <c r="T146" i="39" s="1"/>
  <c r="T183" i="39" a="1"/>
  <c r="T183" i="39" s="1"/>
  <c r="T182" i="39" a="1"/>
  <c r="T182" i="39" s="1"/>
  <c r="T33" i="39" a="1"/>
  <c r="T33" i="39" s="1"/>
  <c r="T168" i="39" a="1"/>
  <c r="T168" i="39" s="1"/>
  <c r="T178" i="39" a="1"/>
  <c r="T178" i="39" s="1"/>
  <c r="T132" i="39" a="1"/>
  <c r="T132" i="39" s="1"/>
  <c r="T118" i="39" a="1"/>
  <c r="T118" i="39" s="1"/>
  <c r="T236" i="39" a="1"/>
  <c r="T236" i="39" s="1"/>
  <c r="T31" i="39" a="1"/>
  <c r="T31" i="39" s="1"/>
  <c r="T60" i="39" a="1"/>
  <c r="T60" i="39" s="1"/>
  <c r="T94" i="39" a="1"/>
  <c r="T94" i="39" s="1"/>
  <c r="T131" i="39" a="1"/>
  <c r="T131" i="39" s="1"/>
  <c r="T243" i="39" a="1"/>
  <c r="T243" i="39" s="1"/>
  <c r="T119" i="39" a="1"/>
  <c r="T119" i="39" s="1"/>
  <c r="T233" i="39" a="1"/>
  <c r="T233" i="39" s="1"/>
  <c r="T73" i="39" a="1"/>
  <c r="T73" i="39" s="1"/>
  <c r="T72" i="39" a="1"/>
  <c r="T72" i="39" s="1"/>
  <c r="T191" i="39" a="1"/>
  <c r="T191" i="39" s="1"/>
  <c r="T100" i="39" a="1"/>
  <c r="T100" i="39" s="1"/>
  <c r="T111" i="39" a="1"/>
  <c r="T111" i="39" s="1"/>
  <c r="T30" i="39" a="1"/>
  <c r="T30" i="39" s="1"/>
  <c r="T172" i="39" a="1"/>
  <c r="T172" i="39" s="1"/>
  <c r="T196" i="39" a="1"/>
  <c r="T196" i="39" s="1"/>
  <c r="T83" i="39" a="1"/>
  <c r="T83" i="39" s="1"/>
  <c r="T222" i="39" a="1"/>
  <c r="T222" i="39" s="1"/>
  <c r="T143" i="39" a="1"/>
  <c r="T143" i="39" s="1"/>
  <c r="T37" i="39" a="1"/>
  <c r="T37" i="39" s="1"/>
  <c r="T115" i="39" a="1"/>
  <c r="T115" i="39" s="1"/>
  <c r="T155" i="39" a="1"/>
  <c r="T155" i="39" s="1"/>
  <c r="T63" i="39" a="1"/>
  <c r="T63" i="39" s="1"/>
  <c r="T180" i="39" a="1"/>
  <c r="T180" i="39" s="1"/>
  <c r="T244" i="39" a="1"/>
  <c r="T244" i="39" s="1"/>
  <c r="W244" i="39" a="1"/>
  <c r="W244" i="39" s="1"/>
  <c r="W57" i="39" a="1"/>
  <c r="W57" i="39" s="1"/>
  <c r="W122" i="39" a="1"/>
  <c r="W122" i="39" s="1"/>
  <c r="BI193" i="22"/>
  <c r="W111" i="39" a="1"/>
  <c r="W111" i="39" s="1"/>
  <c r="W44" i="39" a="1"/>
  <c r="W44" i="39" s="1"/>
  <c r="W230" i="39" a="1"/>
  <c r="W230" i="39" s="1"/>
  <c r="W239" i="39" a="1"/>
  <c r="W239" i="39" s="1"/>
  <c r="W121" i="39" a="1"/>
  <c r="W121" i="39" s="1"/>
  <c r="W178" i="39" a="1"/>
  <c r="W178" i="39" s="1"/>
  <c r="BI83" i="22"/>
  <c r="W173" i="39" a="1"/>
  <c r="W173" i="39" s="1"/>
  <c r="W43" i="39" a="1"/>
  <c r="W43" i="39" s="1"/>
  <c r="W181" i="39" a="1"/>
  <c r="W181" i="39" s="1"/>
  <c r="W233" i="39" a="1"/>
  <c r="W233" i="39" s="1"/>
  <c r="W83" i="39" a="1"/>
  <c r="W83" i="39" s="1"/>
  <c r="W138" i="39" a="1"/>
  <c r="W138" i="39" s="1"/>
  <c r="W80" i="39" a="1"/>
  <c r="W80" i="39" s="1"/>
  <c r="W33" i="39" a="1"/>
  <c r="W33" i="39" s="1"/>
  <c r="W129" i="39" a="1"/>
  <c r="W129" i="39" s="1"/>
  <c r="W182" i="39" a="1"/>
  <c r="W182" i="39" s="1"/>
  <c r="W37" i="39" a="1"/>
  <c r="W37" i="39" s="1"/>
  <c r="W124" i="39" a="1"/>
  <c r="W124" i="39" s="1"/>
  <c r="W119" i="39" a="1"/>
  <c r="W119" i="39" s="1"/>
  <c r="W85" i="39" a="1"/>
  <c r="W85" i="39" s="1"/>
  <c r="W14" i="39" a="1"/>
  <c r="W14" i="39" s="1"/>
  <c r="W63" i="39" a="1"/>
  <c r="W63" i="39" s="1"/>
  <c r="W200" i="39" a="1"/>
  <c r="W200" i="39" s="1"/>
  <c r="W155" i="39" a="1"/>
  <c r="W155" i="39" s="1"/>
  <c r="W40" i="39" a="1"/>
  <c r="W40" i="39" s="1"/>
  <c r="W16" i="39" a="1"/>
  <c r="W16" i="39" s="1"/>
  <c r="W236" i="39" a="1"/>
  <c r="W236" i="39" s="1"/>
  <c r="W72" i="39" a="1"/>
  <c r="W72" i="39" s="1"/>
  <c r="W163" i="39" a="1"/>
  <c r="W163" i="39" s="1"/>
  <c r="W238" i="39" a="1"/>
  <c r="W238" i="39" s="1"/>
  <c r="W118" i="39" a="1"/>
  <c r="W118" i="39" s="1"/>
  <c r="W146" i="39" a="1"/>
  <c r="W146" i="39" s="1"/>
  <c r="W48" i="39" a="1"/>
  <c r="W48" i="39" s="1"/>
  <c r="W126" i="39" a="1"/>
  <c r="W126" i="39" s="1"/>
  <c r="W237" i="39" a="1"/>
  <c r="W237" i="39" s="1"/>
  <c r="W73" i="39" a="1"/>
  <c r="W73" i="39" s="1"/>
  <c r="W164" i="39" a="1"/>
  <c r="W164" i="39" s="1"/>
  <c r="W120" i="39" a="1"/>
  <c r="W120" i="39" s="1"/>
  <c r="W213" i="39" a="1"/>
  <c r="W213" i="39" s="1"/>
  <c r="W196" i="39" a="1"/>
  <c r="W196" i="39" s="1"/>
  <c r="W243" i="39" a="1"/>
  <c r="W243" i="39" s="1"/>
  <c r="W165" i="39" a="1"/>
  <c r="W165" i="39" s="1"/>
  <c r="W137" i="39" a="1"/>
  <c r="W137" i="39" s="1"/>
  <c r="W205" i="39" a="1"/>
  <c r="W205" i="39" s="1"/>
  <c r="W25" i="39" a="1"/>
  <c r="W25" i="39" s="1"/>
  <c r="W31" i="39" a="1"/>
  <c r="W31" i="39" s="1"/>
  <c r="W139" i="39" a="1"/>
  <c r="W139" i="39" s="1"/>
  <c r="W148" i="39" a="1"/>
  <c r="W148" i="39" s="1"/>
  <c r="W35" i="39" a="1"/>
  <c r="W35" i="39" s="1"/>
  <c r="W18" i="39" a="1"/>
  <c r="W18" i="39" s="1"/>
  <c r="W26" i="39" a="1"/>
  <c r="W26" i="39" s="1"/>
  <c r="W135" i="39" a="1"/>
  <c r="W135" i="39" s="1"/>
  <c r="W224" i="39" a="1"/>
  <c r="W224" i="39" s="1"/>
  <c r="W188" i="39" a="1"/>
  <c r="W188" i="39" s="1"/>
  <c r="W64" i="39" a="1"/>
  <c r="W64" i="39" s="1"/>
  <c r="W180" i="39" a="1"/>
  <c r="W180" i="39" s="1"/>
  <c r="W168" i="39" a="1"/>
  <c r="W168" i="39" s="1"/>
  <c r="W201" i="39" a="1"/>
  <c r="W201" i="39" s="1"/>
  <c r="W204" i="39" a="1"/>
  <c r="W204" i="39" s="1"/>
  <c r="W68" i="39" a="1"/>
  <c r="W68" i="39" s="1"/>
  <c r="W222" i="39" a="1"/>
  <c r="W222" i="39" s="1"/>
  <c r="W42" i="39" a="1"/>
  <c r="W42" i="39" s="1"/>
  <c r="W107" i="39" a="1"/>
  <c r="W107" i="39" s="1"/>
  <c r="W203" i="39" a="1"/>
  <c r="W203" i="39" s="1"/>
  <c r="W234" i="39" a="1"/>
  <c r="W234" i="39" s="1"/>
  <c r="W114" i="39" a="1"/>
  <c r="W114" i="39" s="1"/>
  <c r="W156" i="39" a="1"/>
  <c r="W156" i="39" s="1"/>
  <c r="W51" i="39" a="1"/>
  <c r="W51" i="39" s="1"/>
  <c r="W193" i="39" a="1"/>
  <c r="W193" i="39" s="1"/>
  <c r="W99" i="39" a="1"/>
  <c r="W99" i="39" s="1"/>
  <c r="W202" i="39" a="1"/>
  <c r="W202" i="39" s="1"/>
  <c r="W66" i="39" a="1"/>
  <c r="W66" i="39" s="1"/>
  <c r="W115" i="39" a="1"/>
  <c r="W115" i="39" s="1"/>
  <c r="W103" i="39" a="1"/>
  <c r="W103" i="39" s="1"/>
  <c r="W208" i="39" a="1"/>
  <c r="W208" i="39" s="1"/>
  <c r="W100" i="39" a="1"/>
  <c r="W100" i="39" s="1"/>
  <c r="W147" i="39" a="1"/>
  <c r="W147" i="39" s="1"/>
  <c r="W105" i="39" a="1"/>
  <c r="W105" i="39" s="1"/>
  <c r="W28" i="39" a="1"/>
  <c r="W28" i="39" s="1"/>
  <c r="W82" i="39" a="1"/>
  <c r="W82" i="39" s="1"/>
  <c r="W30" i="39" a="1"/>
  <c r="W30" i="39" s="1"/>
  <c r="W20" i="39" a="1"/>
  <c r="W20" i="39" s="1"/>
  <c r="W130" i="39" a="1"/>
  <c r="W130" i="39" s="1"/>
  <c r="W150" i="39" a="1"/>
  <c r="W150" i="39" s="1"/>
  <c r="W56" i="39" a="1"/>
  <c r="W56" i="39" s="1"/>
  <c r="W171" i="39" a="1"/>
  <c r="W171" i="39" s="1"/>
  <c r="W170" i="39" a="1"/>
  <c r="W170" i="39" s="1"/>
  <c r="W97" i="39" a="1"/>
  <c r="W97" i="39" s="1"/>
  <c r="W113" i="39" a="1"/>
  <c r="W113" i="39" s="1"/>
  <c r="W154" i="39" a="1"/>
  <c r="W154" i="39" s="1"/>
  <c r="W94" i="39" a="1"/>
  <c r="W94" i="39" s="1"/>
  <c r="W221" i="39" a="1"/>
  <c r="W221" i="39" s="1"/>
  <c r="W60" i="39" a="1"/>
  <c r="W60" i="39" s="1"/>
  <c r="W229" i="39" a="1"/>
  <c r="W229" i="39" s="1"/>
  <c r="W132" i="39" a="1"/>
  <c r="W132" i="39" s="1"/>
  <c r="W162" i="39" a="1"/>
  <c r="W162" i="39" s="1"/>
  <c r="W172" i="39" a="1"/>
  <c r="W172" i="39" s="1"/>
  <c r="W144" i="39" a="1"/>
  <c r="W144" i="39" s="1"/>
  <c r="W143" i="39" a="1"/>
  <c r="W143" i="39" s="1"/>
  <c r="W11" i="39" a="1"/>
  <c r="W11" i="39" s="1"/>
  <c r="W38" i="39" a="1"/>
  <c r="W38" i="39" s="1"/>
  <c r="W189" i="39" a="1"/>
  <c r="W189" i="39" s="1"/>
  <c r="W131" i="39" a="1"/>
  <c r="W131" i="39" s="1"/>
  <c r="W232" i="39" a="1"/>
  <c r="W232" i="39" s="1"/>
  <c r="BI9" i="22"/>
  <c r="W7" i="39" a="1"/>
  <c r="W7" i="39" s="1"/>
  <c r="BI127" i="22"/>
  <c r="W125" i="39" a="1"/>
  <c r="W125" i="39" s="1"/>
  <c r="BI249" i="22"/>
  <c r="W247" i="39" a="1"/>
  <c r="W247" i="39" s="1"/>
  <c r="BI108" i="22"/>
  <c r="W106" i="39" a="1"/>
  <c r="W106" i="39" s="1"/>
  <c r="BI100" i="22"/>
  <c r="W98" i="39" a="1"/>
  <c r="W98" i="39" s="1"/>
  <c r="BI81" i="22"/>
  <c r="W79" i="39" a="1"/>
  <c r="W79" i="39" s="1"/>
  <c r="BI221" i="22"/>
  <c r="W219" i="39" a="1"/>
  <c r="W219" i="39" s="1"/>
  <c r="BI94" i="22"/>
  <c r="W92" i="39" a="1"/>
  <c r="W92" i="39" s="1"/>
  <c r="BI159" i="22"/>
  <c r="W157" i="39" a="1"/>
  <c r="W157" i="39" s="1"/>
  <c r="BI72" i="22"/>
  <c r="W70" i="39" a="1"/>
  <c r="W70" i="39" s="1"/>
  <c r="BI155" i="22"/>
  <c r="W153" i="39" a="1"/>
  <c r="W153" i="39" s="1"/>
  <c r="BI197" i="22"/>
  <c r="W195" i="39" a="1"/>
  <c r="W195" i="39" s="1"/>
  <c r="BI252" i="22"/>
  <c r="W250" i="39" a="1"/>
  <c r="W250" i="39" s="1"/>
  <c r="BI104" i="22"/>
  <c r="W102" i="39" a="1"/>
  <c r="W102" i="39" s="1"/>
  <c r="BI228" i="22"/>
  <c r="W226" i="39" a="1"/>
  <c r="W226" i="39" s="1"/>
  <c r="BI219" i="22"/>
  <c r="W217" i="39" a="1"/>
  <c r="W217" i="39" s="1"/>
  <c r="BI181" i="22"/>
  <c r="W179" i="39" a="1"/>
  <c r="W179" i="39" s="1"/>
  <c r="BI237" i="22"/>
  <c r="W235" i="39" a="1"/>
  <c r="W235" i="39" s="1"/>
  <c r="BI31" i="22"/>
  <c r="W29" i="39" a="1"/>
  <c r="W29" i="39" s="1"/>
  <c r="BI12" i="22"/>
  <c r="W10" i="39" a="1"/>
  <c r="W10" i="39" s="1"/>
  <c r="BI86" i="22"/>
  <c r="W84" i="39" a="1"/>
  <c r="W84" i="39" s="1"/>
  <c r="BI251" i="22"/>
  <c r="W249" i="39" a="1"/>
  <c r="W249" i="39" s="1"/>
  <c r="BI176" i="22"/>
  <c r="W174" i="39" a="1"/>
  <c r="W174" i="39" s="1"/>
  <c r="BI24" i="22"/>
  <c r="W22" i="39" a="1"/>
  <c r="W22" i="39" s="1"/>
  <c r="BI23" i="22"/>
  <c r="W21" i="39" a="1"/>
  <c r="W21" i="39" s="1"/>
  <c r="BI26" i="22"/>
  <c r="W24" i="39" a="1"/>
  <c r="W24" i="39" s="1"/>
  <c r="BI136" i="22"/>
  <c r="W134" i="39" a="1"/>
  <c r="W134" i="39" s="1"/>
  <c r="BI200" i="22"/>
  <c r="W198" i="39" a="1"/>
  <c r="W198" i="39" s="1"/>
  <c r="BI213" i="22"/>
  <c r="W211" i="39" a="1"/>
  <c r="W211" i="39" s="1"/>
  <c r="BI154" i="22"/>
  <c r="W152" i="39" a="1"/>
  <c r="W152" i="39" s="1"/>
  <c r="BI192" i="22"/>
  <c r="W190" i="39" a="1"/>
  <c r="W190" i="39" s="1"/>
  <c r="BI36" i="22"/>
  <c r="W34" i="39" a="1"/>
  <c r="W34" i="39" s="1"/>
  <c r="BI8" i="22"/>
  <c r="W6" i="39" a="1"/>
  <c r="W6" i="39" s="1"/>
  <c r="BI188" i="22"/>
  <c r="W186" i="39" a="1"/>
  <c r="W186" i="39" s="1"/>
  <c r="BI218" i="22"/>
  <c r="W216" i="39" a="1"/>
  <c r="W216" i="39" s="1"/>
  <c r="BI230" i="22"/>
  <c r="W228" i="39" a="1"/>
  <c r="W228" i="39" s="1"/>
  <c r="BI19" i="22"/>
  <c r="W17" i="39" a="1"/>
  <c r="W17" i="39" s="1"/>
  <c r="BI76" i="22"/>
  <c r="W74" i="39" a="1"/>
  <c r="W74" i="39" s="1"/>
  <c r="BI179" i="22"/>
  <c r="W177" i="39" a="1"/>
  <c r="W177" i="39" s="1"/>
  <c r="BI169" i="22"/>
  <c r="W167" i="39" a="1"/>
  <c r="W167" i="39" s="1"/>
  <c r="BI61" i="22"/>
  <c r="W59" i="39" a="1"/>
  <c r="W59" i="39" s="1"/>
  <c r="BI168" i="22"/>
  <c r="W166" i="39" a="1"/>
  <c r="W166" i="39" s="1"/>
  <c r="BI163" i="22"/>
  <c r="W161" i="39" a="1"/>
  <c r="W161" i="39" s="1"/>
  <c r="BI227" i="22"/>
  <c r="W225" i="39" a="1"/>
  <c r="W225" i="39" s="1"/>
  <c r="BI77" i="22"/>
  <c r="W75" i="39" a="1"/>
  <c r="W75" i="39" s="1"/>
  <c r="BI162" i="22"/>
  <c r="W160" i="39" a="1"/>
  <c r="W160" i="39" s="1"/>
  <c r="BI119" i="22"/>
  <c r="W117" i="39" a="1"/>
  <c r="W117" i="39" s="1"/>
  <c r="BI60" i="22"/>
  <c r="W58" i="39" a="1"/>
  <c r="W58" i="39" s="1"/>
  <c r="BI222" i="22"/>
  <c r="W220" i="39" a="1"/>
  <c r="W220" i="39" s="1"/>
  <c r="BI10" i="22"/>
  <c r="W8" i="39" a="1"/>
  <c r="W8" i="39" s="1"/>
  <c r="BI208" i="22"/>
  <c r="W206" i="39" a="1"/>
  <c r="W206" i="39" s="1"/>
  <c r="BI160" i="22"/>
  <c r="W158" i="39" a="1"/>
  <c r="W158" i="39" s="1"/>
  <c r="BI247" i="22"/>
  <c r="W245" i="39" a="1"/>
  <c r="W245" i="39" s="1"/>
  <c r="BI143" i="22"/>
  <c r="W141" i="39" a="1"/>
  <c r="W141" i="39" s="1"/>
  <c r="BI29" i="22"/>
  <c r="W27" i="39" a="1"/>
  <c r="W27" i="39" s="1"/>
  <c r="BI69" i="22"/>
  <c r="W67" i="39" a="1"/>
  <c r="W67" i="39" s="1"/>
  <c r="BI178" i="22"/>
  <c r="W176" i="39" a="1"/>
  <c r="W176" i="39" s="1"/>
  <c r="BI111" i="22"/>
  <c r="W109" i="39" a="1"/>
  <c r="W109" i="39" s="1"/>
  <c r="BI244" i="22"/>
  <c r="W242" i="39" a="1"/>
  <c r="W242" i="39" s="1"/>
  <c r="BI90" i="22"/>
  <c r="W88" i="39" a="1"/>
  <c r="W88" i="39" s="1"/>
  <c r="BI217" i="22"/>
  <c r="W215" i="39" a="1"/>
  <c r="W215" i="39" s="1"/>
  <c r="BI80" i="22"/>
  <c r="W78" i="39" a="1"/>
  <c r="W78" i="39" s="1"/>
  <c r="W47" i="39" a="1"/>
  <c r="W47" i="39" s="1"/>
  <c r="BI153" i="22"/>
  <c r="W151" i="39" a="1"/>
  <c r="W151" i="39" s="1"/>
  <c r="BI73" i="22"/>
  <c r="W71" i="39" a="1"/>
  <c r="W71" i="39" s="1"/>
  <c r="BI55" i="22"/>
  <c r="W53" i="39" a="1"/>
  <c r="W53" i="39" s="1"/>
  <c r="BI199" i="22"/>
  <c r="W197" i="39" a="1"/>
  <c r="W197" i="39" s="1"/>
  <c r="BI189" i="22"/>
  <c r="W187" i="39" a="1"/>
  <c r="W187" i="39" s="1"/>
  <c r="BI201" i="22"/>
  <c r="W199" i="39" a="1"/>
  <c r="W199" i="39" s="1"/>
  <c r="BI67" i="22"/>
  <c r="W65" i="39" a="1"/>
  <c r="W65" i="39" s="1"/>
  <c r="BI52" i="22"/>
  <c r="W50" i="39" a="1"/>
  <c r="W50" i="39" s="1"/>
  <c r="BI242" i="22"/>
  <c r="W240" i="39" a="1"/>
  <c r="W240" i="39" s="1"/>
  <c r="BI97" i="22"/>
  <c r="W95" i="39" a="1"/>
  <c r="W95" i="39" s="1"/>
  <c r="BI151" i="22"/>
  <c r="W149" i="39" a="1"/>
  <c r="W149" i="39" s="1"/>
  <c r="BI51" i="22"/>
  <c r="W49" i="39" a="1"/>
  <c r="W49" i="39" s="1"/>
  <c r="BI91" i="22"/>
  <c r="W89" i="39" a="1"/>
  <c r="W89" i="39" s="1"/>
  <c r="BI138" i="22"/>
  <c r="W136" i="39" a="1"/>
  <c r="W136" i="39" s="1"/>
  <c r="BI161" i="22"/>
  <c r="W159" i="39" a="1"/>
  <c r="W159" i="39" s="1"/>
  <c r="BI92" i="22"/>
  <c r="W90" i="39" a="1"/>
  <c r="W90" i="39" s="1"/>
  <c r="BI211" i="22"/>
  <c r="W209" i="39" a="1"/>
  <c r="W209" i="39" s="1"/>
  <c r="BI214" i="22"/>
  <c r="W212" i="39" a="1"/>
  <c r="W212" i="39" s="1"/>
  <c r="BI47" i="22"/>
  <c r="W45" i="39" a="1"/>
  <c r="W45" i="39" s="1"/>
  <c r="BI11" i="22"/>
  <c r="W9" i="39" a="1"/>
  <c r="W9" i="39" s="1"/>
  <c r="BI21" i="22"/>
  <c r="W19" i="39" a="1"/>
  <c r="W19" i="39" s="1"/>
  <c r="BI147" i="22"/>
  <c r="W145" i="39" a="1"/>
  <c r="W145" i="39" s="1"/>
  <c r="BI71" i="22"/>
  <c r="W69" i="39" a="1"/>
  <c r="W69" i="39" s="1"/>
  <c r="BI225" i="22"/>
  <c r="W223" i="39" a="1"/>
  <c r="W223" i="39" s="1"/>
  <c r="BI17" i="22"/>
  <c r="W15" i="39" a="1"/>
  <c r="W15" i="39" s="1"/>
  <c r="BI43" i="22"/>
  <c r="W41" i="39" a="1"/>
  <c r="W41" i="39" s="1"/>
  <c r="BI34" i="22"/>
  <c r="W32" i="39" a="1"/>
  <c r="W32" i="39" s="1"/>
  <c r="BI194" i="22"/>
  <c r="W192" i="39" a="1"/>
  <c r="W192" i="39" s="1"/>
  <c r="BI54" i="22"/>
  <c r="W52" i="39" a="1"/>
  <c r="W52" i="39" s="1"/>
  <c r="BI103" i="22"/>
  <c r="W101" i="39" a="1"/>
  <c r="W101" i="39" s="1"/>
  <c r="BI98" i="22"/>
  <c r="W96" i="39" a="1"/>
  <c r="W96" i="39" s="1"/>
  <c r="BI57" i="22"/>
  <c r="W55" i="39" a="1"/>
  <c r="W55" i="39" s="1"/>
  <c r="BI15" i="22"/>
  <c r="W13" i="39" a="1"/>
  <c r="W13" i="39" s="1"/>
  <c r="BI25" i="22"/>
  <c r="W23" i="39" a="1"/>
  <c r="W23" i="39" s="1"/>
  <c r="BI216" i="22"/>
  <c r="W214" i="39" a="1"/>
  <c r="W214" i="39" s="1"/>
  <c r="BI95" i="22"/>
  <c r="W93" i="39" a="1"/>
  <c r="W93" i="39" s="1"/>
  <c r="BI125" i="22"/>
  <c r="W123" i="39" a="1"/>
  <c r="W123" i="39" s="1"/>
  <c r="BI142" i="22"/>
  <c r="W140" i="39" a="1"/>
  <c r="W140" i="39" s="1"/>
  <c r="BI196" i="22"/>
  <c r="W194" i="39" a="1"/>
  <c r="W194" i="39" s="1"/>
  <c r="BI118" i="22"/>
  <c r="W116" i="39" a="1"/>
  <c r="W116" i="39" s="1"/>
  <c r="BI79" i="22"/>
  <c r="W77" i="39" a="1"/>
  <c r="W77" i="39" s="1"/>
  <c r="BI248" i="22"/>
  <c r="W246" i="39" a="1"/>
  <c r="W246" i="39" s="1"/>
  <c r="BI135" i="22"/>
  <c r="W133" i="39" a="1"/>
  <c r="W133" i="39" s="1"/>
  <c r="BI112" i="22"/>
  <c r="W110" i="39" a="1"/>
  <c r="W110" i="39" s="1"/>
  <c r="BI243" i="22"/>
  <c r="W241" i="39" a="1"/>
  <c r="W241" i="39" s="1"/>
  <c r="BI88" i="22"/>
  <c r="W86" i="39" a="1"/>
  <c r="W86" i="39" s="1"/>
  <c r="BI129" i="22"/>
  <c r="W127" i="39" a="1"/>
  <c r="W127" i="39" s="1"/>
  <c r="BI177" i="22"/>
  <c r="W175" i="39" a="1"/>
  <c r="W175" i="39" s="1"/>
  <c r="BI220" i="22"/>
  <c r="W218" i="39" a="1"/>
  <c r="W218" i="39" s="1"/>
  <c r="BI64" i="22"/>
  <c r="W62" i="39" a="1"/>
  <c r="W62" i="39" s="1"/>
  <c r="BI78" i="22"/>
  <c r="W76" i="39" a="1"/>
  <c r="W76" i="39" s="1"/>
  <c r="BI110" i="22"/>
  <c r="W108" i="39" a="1"/>
  <c r="W108" i="39" s="1"/>
  <c r="BI41" i="22"/>
  <c r="W39" i="39" a="1"/>
  <c r="W39" i="39" s="1"/>
  <c r="BI14" i="22"/>
  <c r="W12" i="39" a="1"/>
  <c r="W12" i="39" s="1"/>
  <c r="BI186" i="22"/>
  <c r="W184" i="39" a="1"/>
  <c r="W184" i="39" s="1"/>
  <c r="BI63" i="22"/>
  <c r="W61" i="39" a="1"/>
  <c r="W61" i="39" s="1"/>
  <c r="BI233" i="22"/>
  <c r="W231" i="39" a="1"/>
  <c r="W231" i="39" s="1"/>
  <c r="BI144" i="22"/>
  <c r="W142" i="39" a="1"/>
  <c r="W142" i="39" s="1"/>
  <c r="BI38" i="22"/>
  <c r="W36" i="39" a="1"/>
  <c r="W36" i="39" s="1"/>
  <c r="BI229" i="22"/>
  <c r="W227" i="39" a="1"/>
  <c r="W227" i="39" s="1"/>
  <c r="BI209" i="22"/>
  <c r="W207" i="39" a="1"/>
  <c r="W207" i="39" s="1"/>
  <c r="BI114" i="22"/>
  <c r="W112" i="39" a="1"/>
  <c r="W112" i="39" s="1"/>
  <c r="BI106" i="22"/>
  <c r="W104" i="39" a="1"/>
  <c r="W104" i="39" s="1"/>
  <c r="BI56" i="22"/>
  <c r="W54" i="39" a="1"/>
  <c r="W54" i="39" s="1"/>
  <c r="BI250" i="22"/>
  <c r="W248" i="39" a="1"/>
  <c r="W248" i="39" s="1"/>
  <c r="T23" i="12"/>
  <c r="E147" i="5"/>
  <c r="T19" i="12"/>
  <c r="O23" i="12"/>
  <c r="O21" i="12"/>
  <c r="O19" i="12"/>
  <c r="J23" i="12"/>
  <c r="J21" i="12"/>
  <c r="J19" i="12"/>
  <c r="E23" i="12"/>
  <c r="E21" i="12"/>
  <c r="E19" i="12"/>
  <c r="T17" i="12"/>
  <c r="T15" i="12"/>
  <c r="T13" i="12"/>
  <c r="T11" i="12"/>
  <c r="T9" i="12"/>
  <c r="T7" i="12"/>
  <c r="F131" i="22"/>
  <c r="O5" i="12"/>
  <c r="O17" i="12"/>
  <c r="O15" i="12"/>
  <c r="O13" i="12"/>
  <c r="O11" i="12"/>
  <c r="O9" i="12"/>
  <c r="O7" i="12"/>
  <c r="J17" i="12"/>
  <c r="J15" i="12"/>
  <c r="J13" i="12"/>
  <c r="J11" i="12"/>
  <c r="J9" i="12"/>
  <c r="J7" i="12"/>
  <c r="F49" i="22"/>
  <c r="E17" i="12"/>
  <c r="E15" i="12"/>
  <c r="E13" i="12"/>
  <c r="E11" i="12"/>
  <c r="E9" i="12"/>
  <c r="E7" i="12"/>
  <c r="CM8" i="22" l="1"/>
  <c r="F67" i="22"/>
  <c r="E65" i="39"/>
  <c r="E67" i="37"/>
  <c r="F96" i="22"/>
  <c r="E94" i="39"/>
  <c r="E96" i="37"/>
  <c r="F65" i="22"/>
  <c r="E63" i="39"/>
  <c r="E65" i="37"/>
  <c r="F55" i="22"/>
  <c r="E53" i="39"/>
  <c r="E55" i="37"/>
  <c r="F100" i="22"/>
  <c r="E98" i="39"/>
  <c r="E100" i="37"/>
  <c r="F141" i="22"/>
  <c r="E141" i="37"/>
  <c r="E139" i="39"/>
  <c r="F104" i="22"/>
  <c r="E102" i="39"/>
  <c r="E104" i="37"/>
  <c r="F53" i="22"/>
  <c r="E51" i="39"/>
  <c r="E53" i="37"/>
  <c r="F57" i="22"/>
  <c r="E57" i="37"/>
  <c r="E55" i="39"/>
  <c r="F102" i="22"/>
  <c r="E100" i="39"/>
  <c r="E102" i="37"/>
  <c r="F143" i="22"/>
  <c r="E141" i="39"/>
  <c r="E143" i="37"/>
  <c r="F106" i="22"/>
  <c r="E106" i="37"/>
  <c r="E104" i="39"/>
  <c r="F51" i="22"/>
  <c r="E49" i="39"/>
  <c r="E51" i="37"/>
  <c r="F98" i="22"/>
  <c r="E96" i="39"/>
  <c r="E98" i="37"/>
  <c r="F59" i="22"/>
  <c r="E57" i="39"/>
  <c r="E59" i="37"/>
  <c r="F90" i="22"/>
  <c r="E90" i="37"/>
  <c r="E88" i="39"/>
  <c r="F108" i="22"/>
  <c r="E106" i="39"/>
  <c r="E108" i="37"/>
  <c r="F139" i="22"/>
  <c r="E139" i="37"/>
  <c r="E137" i="39"/>
  <c r="F61" i="22"/>
  <c r="E59" i="39"/>
  <c r="E61" i="37"/>
  <c r="F145" i="22"/>
  <c r="E145" i="37"/>
  <c r="E143" i="39"/>
  <c r="F137" i="22"/>
  <c r="E137" i="37"/>
  <c r="E135" i="39"/>
  <c r="F92" i="22"/>
  <c r="E90" i="39"/>
  <c r="E92" i="37"/>
  <c r="F133" i="22"/>
  <c r="E133" i="37"/>
  <c r="E131" i="39"/>
  <c r="F94" i="22"/>
  <c r="E92" i="39"/>
  <c r="E94" i="37"/>
  <c r="F135" i="22"/>
  <c r="E133" i="39"/>
  <c r="E135" i="37"/>
  <c r="F63" i="22"/>
  <c r="E61" i="39"/>
  <c r="E63" i="37"/>
  <c r="F149" i="22"/>
  <c r="E149" i="37"/>
  <c r="E147" i="39"/>
  <c r="E8" i="37"/>
  <c r="E6" i="39"/>
  <c r="F10" i="22"/>
  <c r="E8" i="39"/>
  <c r="E10" i="37"/>
  <c r="F20" i="22"/>
  <c r="E18" i="39"/>
  <c r="E20" i="37"/>
  <c r="F12" i="22"/>
  <c r="E12" i="37"/>
  <c r="E10" i="39"/>
  <c r="F22" i="22"/>
  <c r="E22" i="37"/>
  <c r="E20" i="39"/>
  <c r="F26" i="22"/>
  <c r="E24" i="39"/>
  <c r="E26" i="37"/>
  <c r="F14" i="22"/>
  <c r="E12" i="39"/>
  <c r="E14" i="37"/>
  <c r="F16" i="22"/>
  <c r="E16" i="37"/>
  <c r="E14" i="39"/>
  <c r="F18" i="22"/>
  <c r="E16" i="39"/>
  <c r="E18" i="37"/>
  <c r="E24" i="37"/>
  <c r="E22" i="39"/>
  <c r="F8" i="22"/>
  <c r="Q71" i="24"/>
  <c r="Q72" i="24" s="1"/>
  <c r="AE11" i="24"/>
  <c r="AE12" i="24" s="1"/>
  <c r="P50" i="24"/>
  <c r="P51" i="24" s="1"/>
  <c r="AD92" i="24"/>
  <c r="AD93" i="24" s="1"/>
  <c r="V71" i="24"/>
  <c r="V72" i="24" s="1"/>
  <c r="AD71" i="24"/>
  <c r="AD72" i="24" s="1"/>
  <c r="R71" i="24"/>
  <c r="R72" i="24" s="1"/>
  <c r="Q50" i="24"/>
  <c r="Q51" i="24" s="1"/>
  <c r="F24" i="22"/>
  <c r="AB71" i="24"/>
  <c r="AB72" i="24" s="1"/>
  <c r="E137" i="5"/>
  <c r="E135" i="21"/>
  <c r="E139" i="5"/>
  <c r="E137" i="21"/>
  <c r="E149" i="5"/>
  <c r="E147" i="21"/>
  <c r="E141" i="5"/>
  <c r="E139" i="21"/>
  <c r="E143" i="5"/>
  <c r="E141" i="21"/>
  <c r="E131" i="5"/>
  <c r="E129" i="21"/>
  <c r="E145" i="5"/>
  <c r="E143" i="21"/>
  <c r="E133" i="5"/>
  <c r="E131" i="21"/>
  <c r="E135" i="5"/>
  <c r="E133" i="21"/>
  <c r="E98" i="5"/>
  <c r="E96" i="21"/>
  <c r="E100" i="5"/>
  <c r="E98" i="21"/>
  <c r="E104" i="5"/>
  <c r="E102" i="21"/>
  <c r="E106" i="5"/>
  <c r="E104" i="21"/>
  <c r="E94" i="5"/>
  <c r="E92" i="21"/>
  <c r="E108" i="5"/>
  <c r="E106" i="21"/>
  <c r="E96" i="5"/>
  <c r="E94" i="21"/>
  <c r="E102" i="5"/>
  <c r="E100" i="21"/>
  <c r="E90" i="5"/>
  <c r="E88" i="21"/>
  <c r="E92" i="5"/>
  <c r="E90" i="21"/>
  <c r="E55" i="5"/>
  <c r="E53" i="21"/>
  <c r="E57" i="5"/>
  <c r="E55" i="21"/>
  <c r="E51" i="5"/>
  <c r="E49" i="21"/>
  <c r="E67" i="5"/>
  <c r="E65" i="21"/>
  <c r="E59" i="5"/>
  <c r="E57" i="21"/>
  <c r="E53" i="5"/>
  <c r="E51" i="21"/>
  <c r="E61" i="5"/>
  <c r="E59" i="21"/>
  <c r="E65" i="5"/>
  <c r="E63" i="21"/>
  <c r="E49" i="5"/>
  <c r="E47" i="21"/>
  <c r="E63" i="5"/>
  <c r="E61" i="21"/>
  <c r="E8" i="5"/>
  <c r="E6" i="21"/>
  <c r="E10" i="5"/>
  <c r="E8" i="21"/>
  <c r="E14" i="5"/>
  <c r="E12" i="21"/>
  <c r="E16" i="5"/>
  <c r="E14" i="21"/>
  <c r="E22" i="5"/>
  <c r="E20" i="21"/>
  <c r="E12" i="5"/>
  <c r="E10" i="21"/>
  <c r="E24" i="5"/>
  <c r="E22" i="21"/>
  <c r="E26" i="5"/>
  <c r="E24" i="21"/>
  <c r="E18" i="5"/>
  <c r="E16" i="21"/>
  <c r="E20" i="5"/>
  <c r="E18" i="21"/>
  <c r="Y71" i="24" l="1"/>
  <c r="Y72" i="24" s="1"/>
  <c r="Y50" i="24"/>
  <c r="Y51" i="24" s="1"/>
  <c r="AC92" i="24"/>
  <c r="AC93" i="24" s="1"/>
  <c r="AC71" i="24"/>
  <c r="AC72" i="24" s="1"/>
  <c r="AE50" i="24"/>
  <c r="AE51" i="24" s="1"/>
  <c r="X50" i="24"/>
  <c r="X51" i="24" s="1"/>
  <c r="AB50" i="24"/>
  <c r="AB51" i="24" s="1"/>
  <c r="AC11" i="24"/>
  <c r="AC12" i="24" s="1"/>
  <c r="AC50" i="24"/>
  <c r="AC51" i="24" s="1"/>
  <c r="W50" i="24"/>
  <c r="W51" i="24" s="1"/>
  <c r="R50" i="24"/>
  <c r="R51" i="24" s="1"/>
  <c r="S71" i="24"/>
  <c r="S72" i="24" s="1"/>
  <c r="AG92" i="24"/>
  <c r="AG93" i="24" s="1"/>
  <c r="U50" i="24"/>
  <c r="U51" i="24" s="1"/>
  <c r="U71" i="24"/>
  <c r="U72" i="24" s="1"/>
  <c r="AG71" i="24"/>
  <c r="AG72" i="24" s="1"/>
  <c r="S50" i="24"/>
  <c r="S51" i="24" s="1"/>
  <c r="AE71" i="24"/>
  <c r="AE72" i="24" s="1"/>
  <c r="AA50" i="24"/>
  <c r="AA51" i="24" s="1"/>
  <c r="AE92" i="24"/>
  <c r="AE93" i="24" s="1"/>
  <c r="AA71" i="24"/>
  <c r="AA72" i="24" s="1"/>
  <c r="W71" i="24"/>
  <c r="W72" i="24" s="1"/>
  <c r="AG50" i="24"/>
  <c r="AG51" i="24" s="1"/>
  <c r="V50" i="24"/>
  <c r="V51" i="24" s="1"/>
  <c r="Y11" i="24"/>
  <c r="Y12" i="24" s="1"/>
  <c r="AD50" i="24"/>
  <c r="AD51" i="24" s="1"/>
  <c r="AB11" i="24"/>
  <c r="AB12" i="24" s="1"/>
  <c r="AF50" i="24"/>
  <c r="AF51" i="24" s="1"/>
  <c r="T50" i="24"/>
  <c r="T51" i="24" s="1"/>
  <c r="Z50" i="24"/>
  <c r="Z51" i="24" s="1"/>
  <c r="AG11" i="24"/>
  <c r="AG12" i="24" s="1"/>
  <c r="AA11" i="24"/>
  <c r="AA12" i="24" s="1"/>
  <c r="AB92" i="24"/>
  <c r="AB93" i="24" s="1"/>
  <c r="AF92" i="24"/>
  <c r="AF93" i="24" s="1"/>
  <c r="T71" i="24"/>
  <c r="T72" i="24" s="1"/>
  <c r="Z71" i="24"/>
  <c r="Z72" i="24" s="1"/>
  <c r="X71" i="24"/>
  <c r="X72" i="24" s="1"/>
  <c r="U11" i="24"/>
  <c r="U12" i="24" s="1"/>
  <c r="AF11" i="24"/>
  <c r="AF12" i="24" s="1"/>
  <c r="Z11" i="24"/>
  <c r="Z12" i="24" s="1"/>
  <c r="V15" i="24"/>
  <c r="Q11" i="24"/>
  <c r="Q12" i="24" s="1"/>
  <c r="R11" i="24"/>
  <c r="R12" i="24" s="1"/>
  <c r="V11" i="24"/>
  <c r="V12" i="24" s="1"/>
  <c r="S11" i="24"/>
  <c r="S12" i="24" s="1"/>
  <c r="O50" i="24"/>
  <c r="O51" i="24" s="1"/>
  <c r="O11" i="24"/>
  <c r="O12" i="24" s="1"/>
  <c r="P11" i="24"/>
  <c r="P12" i="24" s="1"/>
  <c r="T11" i="24"/>
  <c r="T12" i="24" s="1"/>
  <c r="I137" i="28"/>
  <c r="I139" i="28"/>
  <c r="I136" i="28"/>
  <c r="I135" i="28"/>
  <c r="I144" i="28" l="1"/>
  <c r="I140" i="28"/>
  <c r="I141" i="28"/>
  <c r="I146" i="28"/>
  <c r="I134" i="28"/>
  <c r="I143" i="28"/>
  <c r="C53" i="24"/>
  <c r="I138" i="28"/>
  <c r="I145" i="28" l="1"/>
  <c r="I147" i="28"/>
  <c r="I142" i="28"/>
  <c r="T92" i="24" l="1"/>
  <c r="T93" i="24" s="1"/>
  <c r="W92" i="24"/>
  <c r="W93" i="24" s="1"/>
  <c r="U92" i="24"/>
  <c r="U93" i="24" s="1"/>
  <c r="Z92" i="24"/>
  <c r="Z93" i="24" s="1"/>
  <c r="X92" i="24"/>
  <c r="X93" i="24" s="1"/>
  <c r="Q92" i="24"/>
  <c r="Q93" i="24" s="1"/>
  <c r="S92" i="24"/>
  <c r="S93" i="24" s="1"/>
  <c r="O92" i="24"/>
  <c r="O93" i="24" s="1"/>
  <c r="Y92" i="24" l="1"/>
  <c r="Y93" i="24" s="1"/>
  <c r="V92" i="24"/>
  <c r="V93" i="24" s="1"/>
  <c r="AA92" i="24"/>
  <c r="AA93" i="24" s="1"/>
  <c r="R92" i="24"/>
  <c r="R93" i="24" s="1"/>
  <c r="P92" i="24"/>
  <c r="P93" i="24" s="1"/>
  <c r="Z29" i="24" l="1"/>
  <c r="Z30" i="24" s="1"/>
  <c r="AB29" i="24"/>
  <c r="AB30" i="24" s="1"/>
  <c r="Q29" i="24"/>
  <c r="Q30" i="24" s="1"/>
  <c r="AC29" i="24"/>
  <c r="AC30" i="24" s="1"/>
  <c r="T29" i="24"/>
  <c r="T30" i="24" s="1"/>
  <c r="O29" i="24"/>
  <c r="O30" i="24" s="1"/>
  <c r="P29" i="24"/>
  <c r="P30" i="24" s="1"/>
  <c r="W29" i="24"/>
  <c r="W30" i="24" s="1"/>
  <c r="AF29" i="24"/>
  <c r="AF30" i="24" s="1"/>
  <c r="V29" i="24"/>
  <c r="V30" i="24" s="1"/>
  <c r="R29" i="24"/>
  <c r="R30" i="24" s="1"/>
  <c r="U29" i="24"/>
  <c r="U30" i="24" s="1"/>
  <c r="AD29" i="24"/>
  <c r="AD30" i="24" s="1"/>
  <c r="AA29" i="24"/>
  <c r="AA30" i="24" s="1"/>
  <c r="Y29" i="24"/>
  <c r="Y30" i="24" s="1"/>
  <c r="S29" i="24"/>
  <c r="S30" i="24" s="1"/>
  <c r="X29" i="24"/>
  <c r="X30" i="24" s="1"/>
  <c r="AE29" i="24"/>
  <c r="AE30" i="24" s="1"/>
  <c r="AG29" i="24"/>
  <c r="AG30" i="24" s="1"/>
  <c r="O71" i="24"/>
  <c r="O72" i="24" s="1"/>
  <c r="W11" i="24"/>
  <c r="W12" i="24" s="1"/>
  <c r="AF71" i="24"/>
  <c r="AF72" i="24" s="1"/>
  <c r="AD11" i="24"/>
  <c r="AD12" i="24" s="1"/>
  <c r="X11" i="24"/>
  <c r="X12" i="24" s="1"/>
  <c r="P71" i="24"/>
  <c r="P72" i="24" s="1"/>
  <c r="BV6" i="22" l="1"/>
  <c r="CF6" i="22"/>
  <c r="V3" i="21"/>
  <c r="BQ6" i="22"/>
  <c r="M3" i="21"/>
  <c r="J3" i="21"/>
  <c r="P3" i="21"/>
  <c r="M4" i="21" l="1"/>
  <c r="P4" i="21"/>
  <c r="J4" i="21"/>
  <c r="V4" i="21"/>
  <c r="Q169" i="21" a="1"/>
  <c r="Q169" i="21" s="1"/>
  <c r="Q128" i="21" a="1"/>
  <c r="Q128" i="21" s="1"/>
  <c r="Q87" i="21" a="1"/>
  <c r="Q87" i="21" s="1"/>
  <c r="Q210" i="21" a="1"/>
  <c r="Q210" i="21" s="1"/>
  <c r="Q46" i="21" a="1"/>
  <c r="Q46" i="21" s="1"/>
  <c r="N87" i="21" a="1"/>
  <c r="N87" i="21" s="1"/>
  <c r="N210" i="21" a="1"/>
  <c r="N210" i="21" s="1"/>
  <c r="N169" i="21" a="1"/>
  <c r="N169" i="21" s="1"/>
  <c r="N46" i="21" a="1"/>
  <c r="N46" i="21" s="1"/>
  <c r="N128" i="21" a="1"/>
  <c r="N128" i="21" s="1"/>
  <c r="BO6" i="22"/>
  <c r="CA6" i="22"/>
  <c r="BL6" i="22"/>
  <c r="BG6" i="22"/>
  <c r="H210" i="21" l="1" a="1"/>
  <c r="H210" i="21" s="1"/>
  <c r="H128" i="21" a="1"/>
  <c r="H128" i="21" s="1"/>
  <c r="H169" i="21" a="1"/>
  <c r="H169" i="21" s="1"/>
  <c r="H46" i="21" a="1"/>
  <c r="H46" i="21" s="1"/>
  <c r="H87" i="21" a="1"/>
  <c r="H87" i="21" s="1"/>
  <c r="CM66" i="22"/>
  <c r="L67" i="43" s="1"/>
  <c r="CM82" i="22"/>
  <c r="L83" i="43" s="1"/>
  <c r="CM61" i="22"/>
  <c r="L62" i="43" s="1"/>
  <c r="CM67" i="22"/>
  <c r="L68" i="43" s="1"/>
  <c r="CM68" i="22"/>
  <c r="L69" i="43" s="1"/>
  <c r="CM41" i="22"/>
  <c r="L41" i="43" s="1"/>
  <c r="CM69" i="22"/>
  <c r="L70" i="43" s="1"/>
  <c r="CM84" i="22"/>
  <c r="L85" i="43" s="1"/>
  <c r="CM24" i="22"/>
  <c r="L24" i="43" s="1"/>
  <c r="CM14" i="22"/>
  <c r="L14" i="43" s="1"/>
  <c r="M14" i="43" s="1"/>
  <c r="CM135" i="22"/>
  <c r="L138" i="43" s="1"/>
  <c r="M138" i="43" s="1"/>
  <c r="CM219" i="22"/>
  <c r="L224" i="43" s="1"/>
  <c r="M224" i="43" s="1"/>
  <c r="CM176" i="22"/>
  <c r="L180" i="43" s="1"/>
  <c r="M180" i="43" s="1"/>
  <c r="CM222" i="22"/>
  <c r="L227" i="43" s="1"/>
  <c r="CM234" i="22"/>
  <c r="L239" i="43" s="1"/>
  <c r="CM225" i="22"/>
  <c r="L230" i="43" s="1"/>
  <c r="CM238" i="22"/>
  <c r="L243" i="43" s="1"/>
  <c r="CM241" i="22"/>
  <c r="L246" i="43" s="1"/>
  <c r="CM200" i="22"/>
  <c r="L204" i="43" s="1"/>
  <c r="CM226" i="22"/>
  <c r="L231" i="43" s="1"/>
  <c r="CM151" i="22"/>
  <c r="L154" i="43" s="1"/>
  <c r="CM122" i="22"/>
  <c r="L124" i="43" s="1"/>
  <c r="CM113" i="22"/>
  <c r="L115" i="43" s="1"/>
  <c r="CM204" i="22"/>
  <c r="L208" i="43" s="1"/>
  <c r="CM127" i="22"/>
  <c r="L129" i="43" s="1"/>
  <c r="CM119" i="22"/>
  <c r="L121" i="43" s="1"/>
  <c r="CM111" i="22"/>
  <c r="L113" i="43" s="1"/>
  <c r="CM162" i="22"/>
  <c r="L165" i="43" s="1"/>
  <c r="CM157" i="22"/>
  <c r="L160" i="43" s="1"/>
  <c r="CM211" i="22"/>
  <c r="L215" i="43" s="1"/>
  <c r="M215" i="43" s="1"/>
  <c r="CM191" i="22"/>
  <c r="L195" i="43" s="1"/>
  <c r="CM185" i="22"/>
  <c r="L189" i="43" s="1"/>
  <c r="CM187" i="22"/>
  <c r="L191" i="43" s="1"/>
  <c r="CM180" i="22"/>
  <c r="L184" i="43" s="1"/>
  <c r="CM153" i="22"/>
  <c r="L156" i="43" s="1"/>
  <c r="CM198" i="22"/>
  <c r="L202" i="43" s="1"/>
  <c r="CM240" i="22"/>
  <c r="L245" i="43" s="1"/>
  <c r="CM181" i="22"/>
  <c r="L185" i="43" s="1"/>
  <c r="CM169" i="22"/>
  <c r="L172" i="43" s="1"/>
  <c r="CM116" i="22"/>
  <c r="L118" i="43" s="1"/>
  <c r="CM183" i="22"/>
  <c r="L187" i="43" s="1"/>
  <c r="CM115" i="22"/>
  <c r="L117" i="43" s="1"/>
  <c r="CM128" i="22"/>
  <c r="L130" i="43" s="1"/>
  <c r="M130" i="43" s="1"/>
  <c r="CM167" i="22"/>
  <c r="L170" i="43" s="1"/>
  <c r="CM210" i="22"/>
  <c r="L214" i="43" s="1"/>
  <c r="CM197" i="22"/>
  <c r="L201" i="43" s="1"/>
  <c r="CM179" i="22"/>
  <c r="L183" i="43" s="1"/>
  <c r="M183" i="43" s="1"/>
  <c r="CM166" i="22"/>
  <c r="L169" i="43" s="1"/>
  <c r="CM156" i="22"/>
  <c r="L159" i="43" s="1"/>
  <c r="CM170" i="22"/>
  <c r="L173" i="43" s="1"/>
  <c r="M173" i="43" s="1"/>
  <c r="CM152" i="22"/>
  <c r="L155" i="43" s="1"/>
  <c r="CM123" i="22"/>
  <c r="L125" i="43" s="1"/>
  <c r="CM112" i="22"/>
  <c r="L114" i="43" s="1"/>
  <c r="CM118" i="22"/>
  <c r="L120" i="43" s="1"/>
  <c r="CM110" i="22"/>
  <c r="L112" i="43" s="1"/>
  <c r="CM158" i="22"/>
  <c r="L161" i="43" s="1"/>
  <c r="CM124" i="22"/>
  <c r="L126" i="43" s="1"/>
  <c r="CM125" i="22"/>
  <c r="L127" i="43" s="1"/>
  <c r="CM190" i="22"/>
  <c r="L194" i="43" s="1"/>
  <c r="CM206" i="22"/>
  <c r="L210" i="43" s="1"/>
  <c r="CM192" i="22"/>
  <c r="L196" i="43" s="1"/>
  <c r="CM188" i="22"/>
  <c r="L192" i="43" s="1"/>
  <c r="CM165" i="22"/>
  <c r="L168" i="43" s="1"/>
  <c r="CM186" i="22"/>
  <c r="L190" i="43" s="1"/>
  <c r="CM177" i="22"/>
  <c r="L181" i="43" s="1"/>
  <c r="CM175" i="22"/>
  <c r="L179" i="43" s="1"/>
  <c r="M179" i="43" s="1"/>
  <c r="CM173" i="22"/>
  <c r="L177" i="43" s="1"/>
  <c r="M177" i="43" s="1"/>
  <c r="CM126" i="22"/>
  <c r="L128" i="43" s="1"/>
  <c r="CM161" i="22"/>
  <c r="L164" i="43" s="1"/>
  <c r="CM117" i="22"/>
  <c r="L119" i="43" s="1"/>
  <c r="CM207" i="22"/>
  <c r="L211" i="43" s="1"/>
  <c r="CM205" i="22"/>
  <c r="L209" i="43" s="1"/>
  <c r="CM182" i="22"/>
  <c r="L186" i="43" s="1"/>
  <c r="CM232" i="22"/>
  <c r="L237" i="43" s="1"/>
  <c r="CM214" i="22"/>
  <c r="L219" i="43" s="1"/>
  <c r="M219" i="43" s="1"/>
  <c r="CM199" i="22"/>
  <c r="L203" i="43" s="1"/>
  <c r="CM114" i="22"/>
  <c r="L116" i="43" s="1"/>
  <c r="CM120" i="22"/>
  <c r="L122" i="43" s="1"/>
  <c r="CM201" i="22"/>
  <c r="L205" i="43" s="1"/>
  <c r="CM196" i="22"/>
  <c r="L200" i="43" s="1"/>
  <c r="CM155" i="22"/>
  <c r="L158" i="43" s="1"/>
  <c r="CM195" i="22"/>
  <c r="L199" i="43" s="1"/>
  <c r="CM160" i="22"/>
  <c r="L163" i="43" s="1"/>
  <c r="CM203" i="22"/>
  <c r="L207" i="43" s="1"/>
  <c r="CM172" i="22"/>
  <c r="L176" i="43" s="1"/>
  <c r="M176" i="43" s="1"/>
  <c r="CM178" i="22"/>
  <c r="L182" i="43" s="1"/>
  <c r="M182" i="43" s="1"/>
  <c r="CM189" i="22"/>
  <c r="L193" i="43" s="1"/>
  <c r="CM184" i="22"/>
  <c r="L188" i="43" s="1"/>
  <c r="CM164" i="22"/>
  <c r="L167" i="43" s="1"/>
  <c r="CM129" i="22"/>
  <c r="L131" i="43" s="1"/>
  <c r="M131" i="43" s="1"/>
  <c r="CM168" i="22"/>
  <c r="L171" i="43" s="1"/>
  <c r="CM194" i="22"/>
  <c r="L198" i="43" s="1"/>
  <c r="CM208" i="22"/>
  <c r="L212" i="43" s="1"/>
  <c r="CM159" i="22"/>
  <c r="L162" i="43" s="1"/>
  <c r="CM154" i="22"/>
  <c r="L157" i="43" s="1"/>
  <c r="CM209" i="22"/>
  <c r="L213" i="43" s="1"/>
  <c r="CM193" i="22"/>
  <c r="L197" i="43" s="1"/>
  <c r="CM174" i="22"/>
  <c r="L178" i="43" s="1"/>
  <c r="M178" i="43" s="1"/>
  <c r="CM121" i="22"/>
  <c r="L123" i="43" s="1"/>
  <c r="CM163" i="22"/>
  <c r="L166" i="43" s="1"/>
  <c r="CM202" i="22"/>
  <c r="L206" i="43" s="1"/>
  <c r="CM147" i="22"/>
  <c r="L150" i="43" s="1"/>
  <c r="CM109" i="22"/>
  <c r="L111" i="43" s="1"/>
  <c r="CM132" i="22"/>
  <c r="L135" i="43" s="1"/>
  <c r="M135" i="43" s="1"/>
  <c r="CM108" i="22"/>
  <c r="L110" i="43" s="1"/>
  <c r="CM98" i="22"/>
  <c r="L100" i="43" s="1"/>
  <c r="CM99" i="22"/>
  <c r="L101" i="43" s="1"/>
  <c r="CM148" i="22"/>
  <c r="L151" i="43" s="1"/>
  <c r="CM137" i="22"/>
  <c r="L140" i="43" s="1"/>
  <c r="CM138" i="22"/>
  <c r="L141" i="43" s="1"/>
  <c r="CM141" i="22"/>
  <c r="L144" i="43" s="1"/>
  <c r="CM136" i="22"/>
  <c r="L139" i="43" s="1"/>
  <c r="L167" i="28" l="1"/>
  <c r="L203" i="28"/>
  <c r="L110" i="28"/>
  <c r="M110" i="28" s="1"/>
  <c r="L163" i="28"/>
  <c r="L219" i="28"/>
  <c r="M219" i="28" s="1"/>
  <c r="L177" i="28"/>
  <c r="M177" i="28" s="1"/>
  <c r="L194" i="28"/>
  <c r="M194" i="28" s="1"/>
  <c r="L245" i="28"/>
  <c r="L160" i="28"/>
  <c r="L14" i="28"/>
  <c r="M14" i="28" s="1"/>
  <c r="L85" i="28"/>
  <c r="L69" i="28"/>
  <c r="M69" i="28" s="1"/>
  <c r="L83" i="28"/>
  <c r="L197" i="28"/>
  <c r="L139" i="28"/>
  <c r="L166" i="28"/>
  <c r="L237" i="28"/>
  <c r="M237" i="28" s="1"/>
  <c r="L179" i="28"/>
  <c r="M179" i="28" s="1"/>
  <c r="L127" i="28"/>
  <c r="L202" i="28"/>
  <c r="L154" i="28"/>
  <c r="L144" i="28"/>
  <c r="L181" i="28"/>
  <c r="L126" i="28"/>
  <c r="L156" i="28"/>
  <c r="L113" i="28"/>
  <c r="L231" i="28"/>
  <c r="L246" i="28"/>
  <c r="L239" i="28"/>
  <c r="L141" i="28"/>
  <c r="L190" i="28"/>
  <c r="L243" i="28"/>
  <c r="L70" i="28"/>
  <c r="L68" i="28"/>
  <c r="M68" i="28" s="1"/>
  <c r="L178" i="28"/>
  <c r="M178" i="28" s="1"/>
  <c r="L140" i="28"/>
  <c r="M140" i="28" s="1"/>
  <c r="L182" i="28"/>
  <c r="M182" i="28" s="1"/>
  <c r="L211" i="28"/>
  <c r="L168" i="28"/>
  <c r="L112" i="28"/>
  <c r="L172" i="28"/>
  <c r="M172" i="28" s="1"/>
  <c r="L227" i="28"/>
  <c r="L224" i="28"/>
  <c r="M224" i="28" s="1"/>
  <c r="L41" i="28"/>
  <c r="L62" i="28"/>
  <c r="L151" i="28"/>
  <c r="L150" i="28"/>
  <c r="L119" i="28"/>
  <c r="L120" i="28"/>
  <c r="L201" i="28"/>
  <c r="L24" i="28"/>
  <c r="L101" i="28"/>
  <c r="L214" i="28"/>
  <c r="M214" i="28" s="1"/>
  <c r="L204" i="28"/>
  <c r="L138" i="28"/>
  <c r="M138" i="28" s="1"/>
  <c r="L100" i="28"/>
  <c r="M100" i="28" s="1"/>
  <c r="L210" i="28"/>
  <c r="L170" i="28"/>
  <c r="L67" i="28"/>
  <c r="CP192" i="22"/>
  <c r="L196" i="28"/>
  <c r="CP194" i="22"/>
  <c r="L198" i="28"/>
  <c r="CP201" i="22"/>
  <c r="L205" i="28"/>
  <c r="CP179" i="22"/>
  <c r="L183" i="28"/>
  <c r="M183" i="28" s="1"/>
  <c r="CP187" i="22"/>
  <c r="L191" i="28"/>
  <c r="CP127" i="22"/>
  <c r="L129" i="28"/>
  <c r="CP161" i="22"/>
  <c r="L164" i="28"/>
  <c r="CP168" i="22"/>
  <c r="L171" i="28"/>
  <c r="CP120" i="22"/>
  <c r="L122" i="28"/>
  <c r="CP188" i="22"/>
  <c r="L192" i="28"/>
  <c r="CP185" i="22"/>
  <c r="L189" i="28"/>
  <c r="CP204" i="22"/>
  <c r="L208" i="28"/>
  <c r="CP112" i="22"/>
  <c r="L114" i="28"/>
  <c r="CP132" i="22"/>
  <c r="L135" i="28"/>
  <c r="M135" i="28" s="1"/>
  <c r="CP202" i="22"/>
  <c r="L206" i="28"/>
  <c r="CP203" i="22"/>
  <c r="L207" i="28"/>
  <c r="CP126" i="22"/>
  <c r="L128" i="28"/>
  <c r="CP123" i="22"/>
  <c r="L125" i="28"/>
  <c r="CP181" i="22"/>
  <c r="L185" i="28"/>
  <c r="CP211" i="22"/>
  <c r="L215" i="28"/>
  <c r="M215" i="28" s="1"/>
  <c r="CP122" i="22"/>
  <c r="L124" i="28"/>
  <c r="CP225" i="22"/>
  <c r="L230" i="28"/>
  <c r="CP176" i="22"/>
  <c r="L180" i="28"/>
  <c r="M180" i="28" s="1"/>
  <c r="CP209" i="22"/>
  <c r="L213" i="28"/>
  <c r="CP152" i="22"/>
  <c r="L155" i="28"/>
  <c r="CP128" i="22"/>
  <c r="L130" i="28"/>
  <c r="M130" i="28" s="1"/>
  <c r="CP172" i="22"/>
  <c r="L176" i="28"/>
  <c r="M176" i="28" s="1"/>
  <c r="CP113" i="22"/>
  <c r="L115" i="28"/>
  <c r="CP109" i="22"/>
  <c r="L111" i="28"/>
  <c r="M111" i="28" s="1"/>
  <c r="CP154" i="22"/>
  <c r="L157" i="28"/>
  <c r="CP184" i="22"/>
  <c r="L188" i="28"/>
  <c r="CP195" i="22"/>
  <c r="L199" i="28"/>
  <c r="CP170" i="22"/>
  <c r="L173" i="28"/>
  <c r="M173" i="28" s="1"/>
  <c r="CP115" i="22"/>
  <c r="L117" i="28"/>
  <c r="CP162" i="22"/>
  <c r="L165" i="28"/>
  <c r="CP114" i="22"/>
  <c r="L116" i="28"/>
  <c r="CP191" i="22"/>
  <c r="L195" i="28"/>
  <c r="M195" i="28" s="1"/>
  <c r="CP121" i="22"/>
  <c r="L123" i="28"/>
  <c r="CP159" i="22"/>
  <c r="L162" i="28"/>
  <c r="CP189" i="22"/>
  <c r="L193" i="28"/>
  <c r="CP155" i="22"/>
  <c r="L158" i="28"/>
  <c r="CP182" i="22"/>
  <c r="L186" i="28"/>
  <c r="CP156" i="22"/>
  <c r="L159" i="28"/>
  <c r="CP183" i="22"/>
  <c r="L187" i="28"/>
  <c r="CP129" i="22"/>
  <c r="L131" i="28"/>
  <c r="M131" i="28" s="1"/>
  <c r="CP208" i="22"/>
  <c r="L212" i="28"/>
  <c r="CP196" i="22"/>
  <c r="L200" i="28"/>
  <c r="CP205" i="22"/>
  <c r="L209" i="28"/>
  <c r="CP158" i="22"/>
  <c r="L161" i="28"/>
  <c r="CP166" i="22"/>
  <c r="L169" i="28"/>
  <c r="CP116" i="22"/>
  <c r="L118" i="28"/>
  <c r="CP180" i="22"/>
  <c r="L184" i="28"/>
  <c r="M184" i="28" s="1"/>
  <c r="CP119" i="22"/>
  <c r="L121" i="28"/>
  <c r="CP69" i="22"/>
  <c r="CP61" i="22"/>
  <c r="CP84" i="22"/>
  <c r="CP68" i="22"/>
  <c r="CP82" i="22"/>
  <c r="L8" i="43"/>
  <c r="M8" i="43" s="1"/>
  <c r="CM88" i="22"/>
  <c r="L89" i="43" s="1"/>
  <c r="M89" i="43" s="1"/>
  <c r="CM36" i="22"/>
  <c r="L36" i="43" s="1"/>
  <c r="CM76" i="22"/>
  <c r="L77" i="43" s="1"/>
  <c r="CM20" i="22"/>
  <c r="L20" i="43" s="1"/>
  <c r="CM45" i="22"/>
  <c r="L45" i="43" s="1"/>
  <c r="CM55" i="22"/>
  <c r="L56" i="43" s="1"/>
  <c r="M56" i="43" s="1"/>
  <c r="CM77" i="22"/>
  <c r="L78" i="43" s="1"/>
  <c r="CP66" i="22"/>
  <c r="CM63" i="22"/>
  <c r="L64" i="43" s="1"/>
  <c r="CM26" i="22"/>
  <c r="L26" i="43" s="1"/>
  <c r="CM11" i="22"/>
  <c r="L11" i="43" s="1"/>
  <c r="M11" i="43" s="1"/>
  <c r="CM83" i="22"/>
  <c r="L84" i="43" s="1"/>
  <c r="CP24" i="22"/>
  <c r="CM60" i="22"/>
  <c r="L61" i="43" s="1"/>
  <c r="CM42" i="22"/>
  <c r="L42" i="43" s="1"/>
  <c r="CM30" i="22"/>
  <c r="L30" i="43" s="1"/>
  <c r="CM27" i="22"/>
  <c r="L27" i="43" s="1"/>
  <c r="CM86" i="22"/>
  <c r="L87" i="43" s="1"/>
  <c r="CM74" i="22"/>
  <c r="L75" i="43" s="1"/>
  <c r="CM28" i="22"/>
  <c r="L28" i="43" s="1"/>
  <c r="CM75" i="22"/>
  <c r="L76" i="43" s="1"/>
  <c r="CM54" i="22"/>
  <c r="L55" i="43" s="1"/>
  <c r="M55" i="43" s="1"/>
  <c r="CM56" i="22"/>
  <c r="L57" i="43" s="1"/>
  <c r="M57" i="43" s="1"/>
  <c r="CM52" i="22"/>
  <c r="L53" i="43" s="1"/>
  <c r="M53" i="43" s="1"/>
  <c r="CM59" i="22"/>
  <c r="L60" i="43" s="1"/>
  <c r="CM79" i="22"/>
  <c r="L80" i="43" s="1"/>
  <c r="CM15" i="22"/>
  <c r="L15" i="43" s="1"/>
  <c r="CM19" i="22"/>
  <c r="L19" i="43" s="1"/>
  <c r="CM29" i="22"/>
  <c r="L29" i="43" s="1"/>
  <c r="CM46" i="22"/>
  <c r="L46" i="43" s="1"/>
  <c r="CM40" i="22"/>
  <c r="L40" i="43" s="1"/>
  <c r="CM34" i="22"/>
  <c r="L34" i="43" s="1"/>
  <c r="CM85" i="22"/>
  <c r="L86" i="43" s="1"/>
  <c r="CM80" i="22"/>
  <c r="L81" i="43" s="1"/>
  <c r="CM38" i="22"/>
  <c r="L38" i="43" s="1"/>
  <c r="CM62" i="22"/>
  <c r="L63" i="43" s="1"/>
  <c r="CM53" i="22"/>
  <c r="L54" i="43" s="1"/>
  <c r="M54" i="43" s="1"/>
  <c r="CM13" i="22"/>
  <c r="L13" i="43" s="1"/>
  <c r="M13" i="43" s="1"/>
  <c r="CM21" i="22"/>
  <c r="L21" i="43" s="1"/>
  <c r="CM44" i="22"/>
  <c r="L44" i="43" s="1"/>
  <c r="CM58" i="22"/>
  <c r="L59" i="43" s="1"/>
  <c r="CM47" i="22"/>
  <c r="L47" i="43" s="1"/>
  <c r="CM70" i="22"/>
  <c r="L71" i="43" s="1"/>
  <c r="CM18" i="22"/>
  <c r="L18" i="43" s="1"/>
  <c r="CM78" i="22"/>
  <c r="L79" i="43" s="1"/>
  <c r="CM31" i="22"/>
  <c r="L31" i="43" s="1"/>
  <c r="CM35" i="22"/>
  <c r="L35" i="43" s="1"/>
  <c r="CM73" i="22"/>
  <c r="L74" i="43" s="1"/>
  <c r="CP67" i="22"/>
  <c r="CM72" i="22"/>
  <c r="L73" i="43" s="1"/>
  <c r="CP14" i="22"/>
  <c r="CM12" i="22"/>
  <c r="L12" i="43" s="1"/>
  <c r="M12" i="43" s="1"/>
  <c r="CM25" i="22"/>
  <c r="L25" i="43" s="1"/>
  <c r="CM64" i="22"/>
  <c r="L65" i="43" s="1"/>
  <c r="CM87" i="22"/>
  <c r="L88" i="43" s="1"/>
  <c r="CM17" i="22"/>
  <c r="L17" i="43" s="1"/>
  <c r="CM71" i="22"/>
  <c r="L72" i="43" s="1"/>
  <c r="CM23" i="22"/>
  <c r="L23" i="43" s="1"/>
  <c r="CM51" i="22"/>
  <c r="L52" i="43" s="1"/>
  <c r="M52" i="43" s="1"/>
  <c r="CM16" i="22"/>
  <c r="L16" i="43" s="1"/>
  <c r="CM22" i="22"/>
  <c r="L22" i="43" s="1"/>
  <c r="CM33" i="22"/>
  <c r="L33" i="43" s="1"/>
  <c r="CM10" i="22"/>
  <c r="L10" i="43" s="1"/>
  <c r="M10" i="43" s="1"/>
  <c r="CM39" i="22"/>
  <c r="L39" i="43" s="1"/>
  <c r="CM32" i="22"/>
  <c r="L32" i="43" s="1"/>
  <c r="CM57" i="22"/>
  <c r="L58" i="43" s="1"/>
  <c r="CM43" i="22"/>
  <c r="L43" i="43" s="1"/>
  <c r="CM65" i="22"/>
  <c r="L66" i="43" s="1"/>
  <c r="CM37" i="22"/>
  <c r="L37" i="43" s="1"/>
  <c r="CP41" i="22"/>
  <c r="CM81" i="22"/>
  <c r="L82" i="43" s="1"/>
  <c r="CP175" i="22"/>
  <c r="CP110" i="22"/>
  <c r="CP153" i="22"/>
  <c r="CP219" i="22"/>
  <c r="CP234" i="22"/>
  <c r="CP163" i="22"/>
  <c r="CM224" i="22"/>
  <c r="L229" i="43" s="1"/>
  <c r="CP232" i="22"/>
  <c r="CP125" i="22"/>
  <c r="CM239" i="22"/>
  <c r="L244" i="43" s="1"/>
  <c r="CM215" i="22"/>
  <c r="L220" i="43" s="1"/>
  <c r="M220" i="43" s="1"/>
  <c r="CM228" i="22"/>
  <c r="L233" i="43" s="1"/>
  <c r="CM217" i="22"/>
  <c r="L222" i="43" s="1"/>
  <c r="M222" i="43" s="1"/>
  <c r="CP151" i="22"/>
  <c r="CP222" i="22"/>
  <c r="CP200" i="22"/>
  <c r="CM233" i="22"/>
  <c r="L238" i="43" s="1"/>
  <c r="CM251" i="22"/>
  <c r="L256" i="43" s="1"/>
  <c r="CP160" i="22"/>
  <c r="CP177" i="22"/>
  <c r="CP118" i="22"/>
  <c r="CP167" i="22"/>
  <c r="CM237" i="22"/>
  <c r="L242" i="43" s="1"/>
  <c r="CP111" i="22"/>
  <c r="CM245" i="22"/>
  <c r="L250" i="43" s="1"/>
  <c r="CM227" i="22"/>
  <c r="L232" i="43" s="1"/>
  <c r="CM243" i="22"/>
  <c r="L248" i="43" s="1"/>
  <c r="CM229" i="22"/>
  <c r="L234" i="43" s="1"/>
  <c r="CM248" i="22"/>
  <c r="L253" i="43" s="1"/>
  <c r="CP210" i="22"/>
  <c r="CP198" i="22"/>
  <c r="CM250" i="22"/>
  <c r="L255" i="43" s="1"/>
  <c r="CM213" i="22"/>
  <c r="L218" i="43" s="1"/>
  <c r="M218" i="43" s="1"/>
  <c r="CP241" i="22"/>
  <c r="CP226" i="22"/>
  <c r="CP240" i="22"/>
  <c r="CP238" i="22"/>
  <c r="CP174" i="22"/>
  <c r="CM242" i="22"/>
  <c r="L247" i="43" s="1"/>
  <c r="CP199" i="22"/>
  <c r="CP186" i="22"/>
  <c r="CP206" i="22"/>
  <c r="CP124" i="22"/>
  <c r="CM216" i="22"/>
  <c r="L221" i="43" s="1"/>
  <c r="M221" i="43" s="1"/>
  <c r="CM236" i="22"/>
  <c r="L241" i="43" s="1"/>
  <c r="CM223" i="22"/>
  <c r="L228" i="43" s="1"/>
  <c r="CM249" i="22"/>
  <c r="L254" i="43" s="1"/>
  <c r="CM231" i="22"/>
  <c r="L236" i="43" s="1"/>
  <c r="CP157" i="22"/>
  <c r="CP178" i="22"/>
  <c r="CP117" i="22"/>
  <c r="CM246" i="22"/>
  <c r="L251" i="43" s="1"/>
  <c r="CM218" i="22"/>
  <c r="L223" i="43" s="1"/>
  <c r="M223" i="43" s="1"/>
  <c r="CP193" i="22"/>
  <c r="CM221" i="22"/>
  <c r="L226" i="43" s="1"/>
  <c r="CM244" i="22"/>
  <c r="L249" i="43" s="1"/>
  <c r="CP164" i="22"/>
  <c r="CP214" i="22"/>
  <c r="CP207" i="22"/>
  <c r="CP173" i="22"/>
  <c r="CP165" i="22"/>
  <c r="CP190" i="22"/>
  <c r="CP197" i="22"/>
  <c r="CP169" i="22"/>
  <c r="CM230" i="22"/>
  <c r="L235" i="43" s="1"/>
  <c r="CM252" i="22"/>
  <c r="L257" i="43" s="1"/>
  <c r="M257" i="43" s="1"/>
  <c r="CM235" i="22"/>
  <c r="L240" i="43" s="1"/>
  <c r="CM220" i="22"/>
  <c r="L225" i="43" s="1"/>
  <c r="CM247" i="22"/>
  <c r="L252" i="43" s="1"/>
  <c r="BJ6" i="22"/>
  <c r="CP136" i="22"/>
  <c r="CP99" i="22"/>
  <c r="CP147" i="22"/>
  <c r="CP98" i="22"/>
  <c r="CM142" i="22"/>
  <c r="L145" i="43" s="1"/>
  <c r="CM94" i="22"/>
  <c r="L96" i="43" s="1"/>
  <c r="M96" i="43" s="1"/>
  <c r="CM105" i="22"/>
  <c r="L107" i="43" s="1"/>
  <c r="CM146" i="22"/>
  <c r="L149" i="43" s="1"/>
  <c r="CP141" i="22"/>
  <c r="CM140" i="22"/>
  <c r="L143" i="43" s="1"/>
  <c r="CM50" i="22"/>
  <c r="L51" i="43" s="1"/>
  <c r="M51" i="43" s="1"/>
  <c r="CM97" i="22"/>
  <c r="L99" i="43" s="1"/>
  <c r="CM92" i="22"/>
  <c r="L94" i="43" s="1"/>
  <c r="M94" i="43" s="1"/>
  <c r="CM101" i="22"/>
  <c r="L103" i="43" s="1"/>
  <c r="CM106" i="22"/>
  <c r="L108" i="43" s="1"/>
  <c r="CM149" i="22"/>
  <c r="L152" i="43" s="1"/>
  <c r="CP138" i="22"/>
  <c r="CP135" i="22"/>
  <c r="CP137" i="22"/>
  <c r="CM150" i="22"/>
  <c r="L153" i="43" s="1"/>
  <c r="CM134" i="22"/>
  <c r="L137" i="43" s="1"/>
  <c r="M137" i="43" s="1"/>
  <c r="CM107" i="22"/>
  <c r="L109" i="43" s="1"/>
  <c r="CM131" i="22"/>
  <c r="L134" i="43" s="1"/>
  <c r="M134" i="43" s="1"/>
  <c r="CM49" i="22"/>
  <c r="L50" i="43" s="1"/>
  <c r="M50" i="43" s="1"/>
  <c r="CM139" i="22"/>
  <c r="L142" i="43" s="1"/>
  <c r="CM143" i="22"/>
  <c r="L146" i="43" s="1"/>
  <c r="CP108" i="22"/>
  <c r="CM103" i="22"/>
  <c r="L105" i="43" s="1"/>
  <c r="CM102" i="22"/>
  <c r="L104" i="43" s="1"/>
  <c r="CM96" i="22"/>
  <c r="L98" i="43" s="1"/>
  <c r="CM145" i="22"/>
  <c r="L148" i="43" s="1"/>
  <c r="CM104" i="22"/>
  <c r="L106" i="43" s="1"/>
  <c r="CM100" i="22"/>
  <c r="L102" i="43" s="1"/>
  <c r="CM95" i="22"/>
  <c r="L97" i="43" s="1"/>
  <c r="CM90" i="22"/>
  <c r="L92" i="43" s="1"/>
  <c r="M92" i="43" s="1"/>
  <c r="CM91" i="22"/>
  <c r="L93" i="43" s="1"/>
  <c r="M93" i="43" s="1"/>
  <c r="CM133" i="22"/>
  <c r="L136" i="43" s="1"/>
  <c r="M136" i="43" s="1"/>
  <c r="CM93" i="22"/>
  <c r="L95" i="43" s="1"/>
  <c r="M95" i="43" s="1"/>
  <c r="CM144" i="22"/>
  <c r="L147" i="43" s="1"/>
  <c r="CM9" i="22"/>
  <c r="L9" i="43" s="1"/>
  <c r="M9" i="43" s="1"/>
  <c r="CP148" i="22"/>
  <c r="BO219" i="22" l="1" a="1"/>
  <c r="BO219" i="22" s="1"/>
  <c r="CI219" i="22" a="1"/>
  <c r="CI219" i="22" s="1"/>
  <c r="CD219" i="22" a="1"/>
  <c r="CD219" i="22" s="1"/>
  <c r="BT219" i="22" a="1"/>
  <c r="BT219" i="22" s="1"/>
  <c r="BY219" i="22" a="1"/>
  <c r="BY219" i="22" s="1"/>
  <c r="BY234" i="22" a="1"/>
  <c r="BY234" i="22" s="1"/>
  <c r="CD234" i="22" a="1"/>
  <c r="CD234" i="22" s="1"/>
  <c r="CI234" i="22" a="1"/>
  <c r="CI234" i="22" s="1"/>
  <c r="BO234" i="22" a="1"/>
  <c r="BO234" i="22" s="1"/>
  <c r="BT234" i="22" a="1"/>
  <c r="BT234" i="22" s="1"/>
  <c r="CD240" i="22" a="1"/>
  <c r="CD240" i="22" s="1"/>
  <c r="CI240" i="22" a="1"/>
  <c r="CI240" i="22" s="1"/>
  <c r="BY240" i="22" a="1"/>
  <c r="BY240" i="22" s="1"/>
  <c r="BT240" i="22" a="1"/>
  <c r="BT240" i="22" s="1"/>
  <c r="BO240" i="22" a="1"/>
  <c r="BO240" i="22" s="1"/>
  <c r="BO226" i="22" a="1"/>
  <c r="BO226" i="22" s="1"/>
  <c r="BT226" i="22" a="1"/>
  <c r="BT226" i="22" s="1"/>
  <c r="CD226" i="22" a="1"/>
  <c r="CD226" i="22" s="1"/>
  <c r="CI226" i="22" a="1"/>
  <c r="CI226" i="22" s="1"/>
  <c r="BY226" i="22" a="1"/>
  <c r="BY226" i="22" s="1"/>
  <c r="BY238" i="22" a="1"/>
  <c r="BY238" i="22" s="1"/>
  <c r="BO238" i="22" a="1"/>
  <c r="BO238" i="22" s="1"/>
  <c r="CD238" i="22" a="1"/>
  <c r="CD238" i="22" s="1"/>
  <c r="CI238" i="22" a="1"/>
  <c r="CI238" i="22" s="1"/>
  <c r="BT238" i="22" a="1"/>
  <c r="BT238" i="22" s="1"/>
  <c r="CD214" i="22" a="1"/>
  <c r="CD214" i="22" s="1"/>
  <c r="CI214" i="22" a="1"/>
  <c r="CI214" i="22" s="1"/>
  <c r="BY214" i="22" a="1"/>
  <c r="BY214" i="22" s="1"/>
  <c r="BO214" i="22" a="1"/>
  <c r="BO214" i="22" s="1"/>
  <c r="BT214" i="22" a="1"/>
  <c r="BT214" i="22" s="1"/>
  <c r="CD241" i="22" a="1"/>
  <c r="CD241" i="22" s="1"/>
  <c r="BO241" i="22" a="1"/>
  <c r="BO241" i="22" s="1"/>
  <c r="BT241" i="22" a="1"/>
  <c r="BT241" i="22" s="1"/>
  <c r="CI241" i="22" a="1"/>
  <c r="CI241" i="22" s="1"/>
  <c r="BY241" i="22" a="1"/>
  <c r="BY241" i="22" s="1"/>
  <c r="CI225" i="22" a="1"/>
  <c r="CI225" i="22" s="1"/>
  <c r="CD225" i="22" a="1"/>
  <c r="CD225" i="22" s="1"/>
  <c r="BO225" i="22" a="1"/>
  <c r="BO225" i="22" s="1"/>
  <c r="BT225" i="22" a="1"/>
  <c r="BT225" i="22" s="1"/>
  <c r="BY225" i="22" a="1"/>
  <c r="BY225" i="22" s="1"/>
  <c r="CI232" i="22" a="1"/>
  <c r="CI232" i="22" s="1"/>
  <c r="BO232" i="22" a="1"/>
  <c r="BO232" i="22" s="1"/>
  <c r="CD232" i="22" a="1"/>
  <c r="CD232" i="22" s="1"/>
  <c r="BT232" i="22" a="1"/>
  <c r="BT232" i="22" s="1"/>
  <c r="BY232" i="22" a="1"/>
  <c r="BY232" i="22" s="1"/>
  <c r="BO222" i="22" a="1"/>
  <c r="BO222" i="22" s="1"/>
  <c r="CD222" i="22" a="1"/>
  <c r="CD222" i="22" s="1"/>
  <c r="CI222" i="22" a="1"/>
  <c r="CI222" i="22" s="1"/>
  <c r="BT222" i="22" a="1"/>
  <c r="BT222" i="22" s="1"/>
  <c r="BY222" i="22" a="1"/>
  <c r="BY222" i="22" s="1"/>
  <c r="BO210" i="22" a="1"/>
  <c r="BO210" i="22" s="1"/>
  <c r="CD210" i="22" a="1"/>
  <c r="CD210" i="22" s="1"/>
  <c r="BT210" i="22" a="1"/>
  <c r="BT210" i="22" s="1"/>
  <c r="BY210" i="22" a="1"/>
  <c r="BY210" i="22" s="1"/>
  <c r="CI210" i="22" a="1"/>
  <c r="CI210" i="22" s="1"/>
  <c r="CD196" i="22" a="1"/>
  <c r="CD196" i="22" s="1"/>
  <c r="BO196" i="22" a="1"/>
  <c r="BO196" i="22" s="1"/>
  <c r="BY196" i="22" a="1"/>
  <c r="BY196" i="22" s="1"/>
  <c r="CI196" i="22" a="1"/>
  <c r="CI196" i="22" s="1"/>
  <c r="BT196" i="22" a="1"/>
  <c r="BT196" i="22" s="1"/>
  <c r="BT176" i="22" a="1"/>
  <c r="BT176" i="22" s="1"/>
  <c r="BY176" i="22" a="1"/>
  <c r="BY176" i="22" s="1"/>
  <c r="CI176" i="22" a="1"/>
  <c r="CI176" i="22" s="1"/>
  <c r="CD176" i="22" a="1"/>
  <c r="CD176" i="22" s="1"/>
  <c r="BO176" i="22" a="1"/>
  <c r="BO176" i="22" s="1"/>
  <c r="CD190" i="22" a="1"/>
  <c r="CD190" i="22" s="1"/>
  <c r="CI190" i="22" a="1"/>
  <c r="CI190" i="22" s="1"/>
  <c r="BY190" i="22" a="1"/>
  <c r="BY190" i="22" s="1"/>
  <c r="BO190" i="22" a="1"/>
  <c r="BO190" i="22" s="1"/>
  <c r="BT190" i="22" a="1"/>
  <c r="BT190" i="22" s="1"/>
  <c r="CD185" i="22" a="1"/>
  <c r="CD185" i="22" s="1"/>
  <c r="BY185" i="22" a="1"/>
  <c r="BY185" i="22" s="1"/>
  <c r="CI185" i="22" a="1"/>
  <c r="CI185" i="22" s="1"/>
  <c r="BT185" i="22" a="1"/>
  <c r="BT185" i="22" s="1"/>
  <c r="BO185" i="22" a="1"/>
  <c r="BO185" i="22" s="1"/>
  <c r="CD173" i="22" a="1"/>
  <c r="CD173" i="22" s="1"/>
  <c r="BT173" i="22" a="1"/>
  <c r="BT173" i="22" s="1"/>
  <c r="BY173" i="22" a="1"/>
  <c r="BY173" i="22" s="1"/>
  <c r="BO173" i="22" a="1"/>
  <c r="BO173" i="22" s="1"/>
  <c r="CI173" i="22" a="1"/>
  <c r="CI173" i="22" s="1"/>
  <c r="BT177" i="22" a="1"/>
  <c r="BT177" i="22" s="1"/>
  <c r="CI177" i="22" a="1"/>
  <c r="CI177" i="22" s="1"/>
  <c r="BO177" i="22" a="1"/>
  <c r="BO177" i="22" s="1"/>
  <c r="CD177" i="22" a="1"/>
  <c r="CD177" i="22" s="1"/>
  <c r="BY177" i="22" a="1"/>
  <c r="BY177" i="22" s="1"/>
  <c r="CI208" i="22" a="1"/>
  <c r="CI208" i="22" s="1"/>
  <c r="CD208" i="22" a="1"/>
  <c r="CD208" i="22" s="1"/>
  <c r="BY208" i="22" a="1"/>
  <c r="BY208" i="22" s="1"/>
  <c r="BT208" i="22" a="1"/>
  <c r="BT208" i="22" s="1"/>
  <c r="BO208" i="22" a="1"/>
  <c r="BO208" i="22" s="1"/>
  <c r="BT182" i="22" a="1"/>
  <c r="BT182" i="22" s="1"/>
  <c r="CI182" i="22" a="1"/>
  <c r="CI182" i="22" s="1"/>
  <c r="CD182" i="22" a="1"/>
  <c r="CD182" i="22" s="1"/>
  <c r="BO182" i="22" a="1"/>
  <c r="BO182" i="22" s="1"/>
  <c r="BY182" i="22" a="1"/>
  <c r="BY182" i="22" s="1"/>
  <c r="BY188" i="22" a="1"/>
  <c r="BY188" i="22" s="1"/>
  <c r="BO188" i="22" a="1"/>
  <c r="BO188" i="22" s="1"/>
  <c r="CD188" i="22" a="1"/>
  <c r="CD188" i="22" s="1"/>
  <c r="CI188" i="22" a="1"/>
  <c r="CI188" i="22" s="1"/>
  <c r="BT188" i="22" a="1"/>
  <c r="BT188" i="22" s="1"/>
  <c r="BT194" i="22" a="1"/>
  <c r="BT194" i="22" s="1"/>
  <c r="BY194" i="22" a="1"/>
  <c r="BY194" i="22" s="1"/>
  <c r="CD194" i="22" a="1"/>
  <c r="CD194" i="22" s="1"/>
  <c r="CI194" i="22" a="1"/>
  <c r="CI194" i="22" s="1"/>
  <c r="BO194" i="22" a="1"/>
  <c r="BO194" i="22" s="1"/>
  <c r="CD193" i="22" a="1"/>
  <c r="CD193" i="22" s="1"/>
  <c r="CI193" i="22" a="1"/>
  <c r="CI193" i="22" s="1"/>
  <c r="BO193" i="22" a="1"/>
  <c r="BO193" i="22" s="1"/>
  <c r="BT193" i="22" a="1"/>
  <c r="BT193" i="22" s="1"/>
  <c r="BY193" i="22" a="1"/>
  <c r="BY193" i="22" s="1"/>
  <c r="BT184" i="22" a="1"/>
  <c r="BT184" i="22" s="1"/>
  <c r="CI184" i="22" a="1"/>
  <c r="CI184" i="22" s="1"/>
  <c r="CD184" i="22" a="1"/>
  <c r="CD184" i="22" s="1"/>
  <c r="BY184" i="22" a="1"/>
  <c r="BY184" i="22" s="1"/>
  <c r="BO184" i="22" a="1"/>
  <c r="BO184" i="22" s="1"/>
  <c r="BT201" i="22" a="1"/>
  <c r="BT201" i="22" s="1"/>
  <c r="BO201" i="22" a="1"/>
  <c r="BO201" i="22" s="1"/>
  <c r="CD201" i="22" a="1"/>
  <c r="CD201" i="22" s="1"/>
  <c r="BY201" i="22" a="1"/>
  <c r="BY201" i="22" s="1"/>
  <c r="CI201" i="22" a="1"/>
  <c r="CI201" i="22" s="1"/>
  <c r="CD207" i="22" a="1"/>
  <c r="CD207" i="22" s="1"/>
  <c r="BT207" i="22" a="1"/>
  <c r="BT207" i="22" s="1"/>
  <c r="CI207" i="22" a="1"/>
  <c r="CI207" i="22" s="1"/>
  <c r="BY207" i="22" a="1"/>
  <c r="BY207" i="22" s="1"/>
  <c r="BO207" i="22" a="1"/>
  <c r="BO207" i="22" s="1"/>
  <c r="CI174" i="22" a="1"/>
  <c r="CI174" i="22" s="1"/>
  <c r="BT174" i="22" a="1"/>
  <c r="BT174" i="22" s="1"/>
  <c r="CD174" i="22" a="1"/>
  <c r="CD174" i="22" s="1"/>
  <c r="BO174" i="22" a="1"/>
  <c r="BO174" i="22" s="1"/>
  <c r="BY174" i="22" a="1"/>
  <c r="BY174" i="22" s="1"/>
  <c r="BT172" i="22" a="1"/>
  <c r="BT172" i="22" s="1"/>
  <c r="CD172" i="22" a="1"/>
  <c r="CD172" i="22" s="1"/>
  <c r="BO172" i="22" a="1"/>
  <c r="BO172" i="22" s="1"/>
  <c r="CI172" i="22" a="1"/>
  <c r="CI172" i="22" s="1"/>
  <c r="BY172" i="22" a="1"/>
  <c r="BY172" i="22" s="1"/>
  <c r="BO178" i="22" a="1"/>
  <c r="BO178" i="22" s="1"/>
  <c r="CD178" i="22" a="1"/>
  <c r="CD178" i="22" s="1"/>
  <c r="BT178" i="22" a="1"/>
  <c r="BT178" i="22" s="1"/>
  <c r="CI178" i="22" a="1"/>
  <c r="CI178" i="22" s="1"/>
  <c r="BY178" i="22" a="1"/>
  <c r="BY178" i="22" s="1"/>
  <c r="BO206" i="22" a="1"/>
  <c r="BO206" i="22" s="1"/>
  <c r="BY206" i="22" a="1"/>
  <c r="BY206" i="22" s="1"/>
  <c r="CI206" i="22" a="1"/>
  <c r="CI206" i="22" s="1"/>
  <c r="CD206" i="22" a="1"/>
  <c r="CD206" i="22" s="1"/>
  <c r="BT206" i="22" a="1"/>
  <c r="BT206" i="22" s="1"/>
  <c r="BT191" i="22" a="1"/>
  <c r="BT191" i="22" s="1"/>
  <c r="BY191" i="22" a="1"/>
  <c r="BY191" i="22" s="1"/>
  <c r="CD191" i="22" a="1"/>
  <c r="CD191" i="22" s="1"/>
  <c r="BO191" i="22" a="1"/>
  <c r="BO191" i="22" s="1"/>
  <c r="CI191" i="22" a="1"/>
  <c r="CI191" i="22" s="1"/>
  <c r="BY187" i="22" a="1"/>
  <c r="BY187" i="22" s="1"/>
  <c r="CI187" i="22" a="1"/>
  <c r="CI187" i="22" s="1"/>
  <c r="BT187" i="22" a="1"/>
  <c r="BT187" i="22" s="1"/>
  <c r="BO187" i="22" a="1"/>
  <c r="BO187" i="22" s="1"/>
  <c r="CD187" i="22" a="1"/>
  <c r="CD187" i="22" s="1"/>
  <c r="BY192" i="22" a="1"/>
  <c r="BY192" i="22" s="1"/>
  <c r="CI192" i="22" a="1"/>
  <c r="CI192" i="22" s="1"/>
  <c r="BT192" i="22" a="1"/>
  <c r="BT192" i="22" s="1"/>
  <c r="BO192" i="22" a="1"/>
  <c r="BO192" i="22" s="1"/>
  <c r="CD192" i="22" a="1"/>
  <c r="CD192" i="22" s="1"/>
  <c r="CI186" i="22" a="1"/>
  <c r="CI186" i="22" s="1"/>
  <c r="BO186" i="22" a="1"/>
  <c r="BO186" i="22" s="1"/>
  <c r="BT186" i="22" a="1"/>
  <c r="BT186" i="22" s="1"/>
  <c r="BY186" i="22" a="1"/>
  <c r="BY186" i="22" s="1"/>
  <c r="CD186" i="22" a="1"/>
  <c r="CD186" i="22" s="1"/>
  <c r="BT175" i="22" a="1"/>
  <c r="BT175" i="22" s="1"/>
  <c r="CD175" i="22" a="1"/>
  <c r="CD175" i="22" s="1"/>
  <c r="CI175" i="22" a="1"/>
  <c r="CI175" i="22" s="1"/>
  <c r="BO175" i="22" a="1"/>
  <c r="BO175" i="22" s="1"/>
  <c r="BY175" i="22" a="1"/>
  <c r="BY175" i="22" s="1"/>
  <c r="BO202" i="22" a="1"/>
  <c r="BO202" i="22" s="1"/>
  <c r="BT202" i="22" a="1"/>
  <c r="BT202" i="22" s="1"/>
  <c r="CD202" i="22" a="1"/>
  <c r="CD202" i="22" s="1"/>
  <c r="CI202" i="22" a="1"/>
  <c r="CI202" i="22" s="1"/>
  <c r="BY202" i="22" a="1"/>
  <c r="BY202" i="22" s="1"/>
  <c r="CI200" i="22" a="1"/>
  <c r="CI200" i="22" s="1"/>
  <c r="BT200" i="22" a="1"/>
  <c r="BT200" i="22" s="1"/>
  <c r="BO200" i="22" a="1"/>
  <c r="BO200" i="22" s="1"/>
  <c r="BY200" i="22" a="1"/>
  <c r="BY200" i="22" s="1"/>
  <c r="CD200" i="22" a="1"/>
  <c r="CD200" i="22" s="1"/>
  <c r="CD180" i="22" a="1"/>
  <c r="CD180" i="22" s="1"/>
  <c r="BT180" i="22" a="1"/>
  <c r="BT180" i="22" s="1"/>
  <c r="BO180" i="22" a="1"/>
  <c r="BO180" i="22" s="1"/>
  <c r="BY180" i="22" a="1"/>
  <c r="BY180" i="22" s="1"/>
  <c r="CI180" i="22" a="1"/>
  <c r="CI180" i="22" s="1"/>
  <c r="CI205" i="22" a="1"/>
  <c r="CI205" i="22" s="1"/>
  <c r="BO205" i="22" a="1"/>
  <c r="BO205" i="22" s="1"/>
  <c r="CD205" i="22" a="1"/>
  <c r="CD205" i="22" s="1"/>
  <c r="BT205" i="22" a="1"/>
  <c r="BT205" i="22" s="1"/>
  <c r="BY205" i="22" a="1"/>
  <c r="BY205" i="22" s="1"/>
  <c r="BO183" i="22" a="1"/>
  <c r="BO183" i="22" s="1"/>
  <c r="BY183" i="22" a="1"/>
  <c r="BY183" i="22" s="1"/>
  <c r="BT183" i="22" a="1"/>
  <c r="BT183" i="22" s="1"/>
  <c r="CD183" i="22" a="1"/>
  <c r="CD183" i="22" s="1"/>
  <c r="CI183" i="22" a="1"/>
  <c r="CI183" i="22" s="1"/>
  <c r="BO189" i="22" a="1"/>
  <c r="BO189" i="22" s="1"/>
  <c r="BY189" i="22" a="1"/>
  <c r="BY189" i="22" s="1"/>
  <c r="CI189" i="22" a="1"/>
  <c r="CI189" i="22" s="1"/>
  <c r="BT189" i="22" a="1"/>
  <c r="BT189" i="22" s="1"/>
  <c r="CD189" i="22" a="1"/>
  <c r="CD189" i="22" s="1"/>
  <c r="BT195" i="22" a="1"/>
  <c r="BT195" i="22" s="1"/>
  <c r="CD195" i="22" a="1"/>
  <c r="CD195" i="22" s="1"/>
  <c r="BY195" i="22" a="1"/>
  <c r="BY195" i="22" s="1"/>
  <c r="BO195" i="22" a="1"/>
  <c r="BO195" i="22" s="1"/>
  <c r="CI195" i="22" a="1"/>
  <c r="CI195" i="22" s="1"/>
  <c r="CD209" i="22" a="1"/>
  <c r="CD209" i="22" s="1"/>
  <c r="BY209" i="22" a="1"/>
  <c r="BY209" i="22" s="1"/>
  <c r="BO209" i="22" a="1"/>
  <c r="BO209" i="22" s="1"/>
  <c r="CI209" i="22" a="1"/>
  <c r="CI209" i="22" s="1"/>
  <c r="BT209" i="22" a="1"/>
  <c r="BT209" i="22" s="1"/>
  <c r="CD211" i="22" a="1"/>
  <c r="CD211" i="22" s="1"/>
  <c r="CI211" i="22" a="1"/>
  <c r="CI211" i="22" s="1"/>
  <c r="BY211" i="22" a="1"/>
  <c r="BY211" i="22" s="1"/>
  <c r="BO211" i="22" a="1"/>
  <c r="BO211" i="22" s="1"/>
  <c r="BT211" i="22" a="1"/>
  <c r="BT211" i="22" s="1"/>
  <c r="BO203" i="22" a="1"/>
  <c r="BO203" i="22" s="1"/>
  <c r="BT203" i="22" a="1"/>
  <c r="BT203" i="22" s="1"/>
  <c r="CD203" i="22" a="1"/>
  <c r="CD203" i="22" s="1"/>
  <c r="CI203" i="22" a="1"/>
  <c r="CI203" i="22" s="1"/>
  <c r="BY203" i="22" a="1"/>
  <c r="BY203" i="22" s="1"/>
  <c r="CD204" i="22" a="1"/>
  <c r="CD204" i="22" s="1"/>
  <c r="BO204" i="22" a="1"/>
  <c r="BO204" i="22" s="1"/>
  <c r="BT204" i="22" a="1"/>
  <c r="BT204" i="22" s="1"/>
  <c r="CI204" i="22" a="1"/>
  <c r="CI204" i="22" s="1"/>
  <c r="BY204" i="22" a="1"/>
  <c r="BY204" i="22" s="1"/>
  <c r="BY179" i="22" a="1"/>
  <c r="BY179" i="22" s="1"/>
  <c r="CI179" i="22" a="1"/>
  <c r="CI179" i="22" s="1"/>
  <c r="BO179" i="22" a="1"/>
  <c r="BO179" i="22" s="1"/>
  <c r="BT179" i="22" a="1"/>
  <c r="BT179" i="22" s="1"/>
  <c r="CD179" i="22" a="1"/>
  <c r="CD179" i="22" s="1"/>
  <c r="BO181" i="22" a="1"/>
  <c r="BO181" i="22" s="1"/>
  <c r="CD181" i="22" a="1"/>
  <c r="CD181" i="22" s="1"/>
  <c r="CI181" i="22" a="1"/>
  <c r="CI181" i="22" s="1"/>
  <c r="BT181" i="22" a="1"/>
  <c r="BT181" i="22" s="1"/>
  <c r="BY181" i="22" a="1"/>
  <c r="BY181" i="22" s="1"/>
  <c r="BY199" i="22" a="1"/>
  <c r="BY199" i="22" s="1"/>
  <c r="CD199" i="22" a="1"/>
  <c r="CD199" i="22" s="1"/>
  <c r="BO199" i="22" a="1"/>
  <c r="BO199" i="22" s="1"/>
  <c r="CI199" i="22" a="1"/>
  <c r="CI199" i="22" s="1"/>
  <c r="BT199" i="22" a="1"/>
  <c r="BT199" i="22" s="1"/>
  <c r="BT197" i="22" a="1"/>
  <c r="BT197" i="22" s="1"/>
  <c r="BY197" i="22" a="1"/>
  <c r="BY197" i="22" s="1"/>
  <c r="CI197" i="22" a="1"/>
  <c r="CI197" i="22" s="1"/>
  <c r="BO197" i="22" a="1"/>
  <c r="BO197" i="22" s="1"/>
  <c r="CD197" i="22" a="1"/>
  <c r="CD197" i="22" s="1"/>
  <c r="BY198" i="22" a="1"/>
  <c r="BY198" i="22" s="1"/>
  <c r="CI198" i="22" a="1"/>
  <c r="CI198" i="22" s="1"/>
  <c r="BT198" i="22" a="1"/>
  <c r="BT198" i="22" s="1"/>
  <c r="CD198" i="22" a="1"/>
  <c r="CD198" i="22" s="1"/>
  <c r="BO198" i="22" a="1"/>
  <c r="BO198" i="22" s="1"/>
  <c r="BY167" i="22" a="1"/>
  <c r="BY167" i="22" s="1"/>
  <c r="CD167" i="22" a="1"/>
  <c r="CD167" i="22" s="1"/>
  <c r="BO167" i="22" a="1"/>
  <c r="BO167" i="22" s="1"/>
  <c r="BT167" i="22" a="1"/>
  <c r="BT167" i="22" s="1"/>
  <c r="CI167" i="22" a="1"/>
  <c r="CI167" i="22" s="1"/>
  <c r="BO151" i="22" a="1"/>
  <c r="BO151" i="22" s="1"/>
  <c r="CI151" i="22" a="1"/>
  <c r="CI151" i="22" s="1"/>
  <c r="CD151" i="22" a="1"/>
  <c r="CD151" i="22" s="1"/>
  <c r="BY151" i="22" a="1"/>
  <c r="BY151" i="22" s="1"/>
  <c r="BT151" i="22" a="1"/>
  <c r="BT151" i="22" s="1"/>
  <c r="BO163" i="22" a="1"/>
  <c r="BO163" i="22" s="1"/>
  <c r="BY163" i="22" a="1"/>
  <c r="BY163" i="22" s="1"/>
  <c r="CD163" i="22" a="1"/>
  <c r="CD163" i="22" s="1"/>
  <c r="BT163" i="22" a="1"/>
  <c r="BT163" i="22" s="1"/>
  <c r="CI163" i="22" a="1"/>
  <c r="CI163" i="22" s="1"/>
  <c r="BO156" i="22" a="1"/>
  <c r="BO156" i="22" s="1"/>
  <c r="CI156" i="22" a="1"/>
  <c r="CI156" i="22" s="1"/>
  <c r="CD156" i="22" a="1"/>
  <c r="CD156" i="22" s="1"/>
  <c r="BT156" i="22" a="1"/>
  <c r="BT156" i="22" s="1"/>
  <c r="BY156" i="22" a="1"/>
  <c r="BY156" i="22" s="1"/>
  <c r="BT159" i="22" a="1"/>
  <c r="BT159" i="22" s="1"/>
  <c r="CD159" i="22" a="1"/>
  <c r="CD159" i="22" s="1"/>
  <c r="CI159" i="22" a="1"/>
  <c r="CI159" i="22" s="1"/>
  <c r="BO159" i="22" a="1"/>
  <c r="BO159" i="22" s="1"/>
  <c r="BY159" i="22" a="1"/>
  <c r="BY159" i="22" s="1"/>
  <c r="CD162" i="22" a="1"/>
  <c r="CD162" i="22" s="1"/>
  <c r="BT162" i="22" a="1"/>
  <c r="BT162" i="22" s="1"/>
  <c r="BO162" i="22" a="1"/>
  <c r="BO162" i="22" s="1"/>
  <c r="CI162" i="22" a="1"/>
  <c r="CI162" i="22" s="1"/>
  <c r="BY162" i="22" a="1"/>
  <c r="BY162" i="22" s="1"/>
  <c r="BY161" i="22" a="1"/>
  <c r="BY161" i="22" s="1"/>
  <c r="CI161" i="22" a="1"/>
  <c r="CI161" i="22" s="1"/>
  <c r="BO161" i="22" a="1"/>
  <c r="BO161" i="22" s="1"/>
  <c r="BT161" i="22" a="1"/>
  <c r="BT161" i="22" s="1"/>
  <c r="CD161" i="22" a="1"/>
  <c r="CD161" i="22" s="1"/>
  <c r="CI154" i="22" a="1"/>
  <c r="CI154" i="22" s="1"/>
  <c r="BO154" i="22" a="1"/>
  <c r="BO154" i="22" s="1"/>
  <c r="BT154" i="22" a="1"/>
  <c r="BT154" i="22" s="1"/>
  <c r="BY154" i="22" a="1"/>
  <c r="BY154" i="22" s="1"/>
  <c r="CD154" i="22" a="1"/>
  <c r="CD154" i="22" s="1"/>
  <c r="CI165" i="22" a="1"/>
  <c r="CI165" i="22" s="1"/>
  <c r="BT165" i="22" a="1"/>
  <c r="BT165" i="22" s="1"/>
  <c r="CD165" i="22" a="1"/>
  <c r="CD165" i="22" s="1"/>
  <c r="BO165" i="22" a="1"/>
  <c r="BO165" i="22" s="1"/>
  <c r="BY165" i="22" a="1"/>
  <c r="BY165" i="22" s="1"/>
  <c r="BO160" i="22" a="1"/>
  <c r="BO160" i="22" s="1"/>
  <c r="CD160" i="22" a="1"/>
  <c r="CD160" i="22" s="1"/>
  <c r="BY160" i="22" a="1"/>
  <c r="BY160" i="22" s="1"/>
  <c r="CI160" i="22" a="1"/>
  <c r="CI160" i="22" s="1"/>
  <c r="BT160" i="22" a="1"/>
  <c r="BT160" i="22" s="1"/>
  <c r="BO153" i="22" a="1"/>
  <c r="BO153" i="22" s="1"/>
  <c r="CD153" i="22" a="1"/>
  <c r="CD153" i="22" s="1"/>
  <c r="BT153" i="22" a="1"/>
  <c r="BT153" i="22" s="1"/>
  <c r="BY153" i="22" a="1"/>
  <c r="BY153" i="22" s="1"/>
  <c r="CI153" i="22" a="1"/>
  <c r="CI153" i="22" s="1"/>
  <c r="CI158" i="22" a="1"/>
  <c r="CI158" i="22" s="1"/>
  <c r="CD158" i="22" a="1"/>
  <c r="CD158" i="22" s="1"/>
  <c r="BY158" i="22" a="1"/>
  <c r="BY158" i="22" s="1"/>
  <c r="BO158" i="22" a="1"/>
  <c r="BO158" i="22" s="1"/>
  <c r="BT158" i="22" a="1"/>
  <c r="BT158" i="22" s="1"/>
  <c r="BY155" i="22" a="1"/>
  <c r="BY155" i="22" s="1"/>
  <c r="BT155" i="22" a="1"/>
  <c r="BT155" i="22" s="1"/>
  <c r="CI155" i="22" a="1"/>
  <c r="CI155" i="22" s="1"/>
  <c r="BO155" i="22" a="1"/>
  <c r="BO155" i="22" s="1"/>
  <c r="CD155" i="22" a="1"/>
  <c r="CD155" i="22" s="1"/>
  <c r="CI170" i="22" a="1"/>
  <c r="CI170" i="22" s="1"/>
  <c r="BT170" i="22" a="1"/>
  <c r="BT170" i="22" s="1"/>
  <c r="BO170" i="22" a="1"/>
  <c r="BO170" i="22" s="1"/>
  <c r="BY170" i="22" a="1"/>
  <c r="BY170" i="22" s="1"/>
  <c r="CD170" i="22" a="1"/>
  <c r="CD170" i="22" s="1"/>
  <c r="CI152" i="22" a="1"/>
  <c r="CI152" i="22" s="1"/>
  <c r="BT152" i="22" a="1"/>
  <c r="BT152" i="22" s="1"/>
  <c r="CD152" i="22" a="1"/>
  <c r="CD152" i="22" s="1"/>
  <c r="BY152" i="22" a="1"/>
  <c r="BY152" i="22" s="1"/>
  <c r="BO152" i="22" a="1"/>
  <c r="BO152" i="22" s="1"/>
  <c r="BY137" i="22" a="1"/>
  <c r="BY137" i="22" s="1"/>
  <c r="BT137" i="22" a="1"/>
  <c r="BT137" i="22" s="1"/>
  <c r="CD137" i="22" a="1"/>
  <c r="CD137" i="22" s="1"/>
  <c r="BO137" i="22" a="1"/>
  <c r="BO137" i="22" s="1"/>
  <c r="CI137" i="22" a="1"/>
  <c r="CI137" i="22" s="1"/>
  <c r="BY147" i="22" a="1"/>
  <c r="BY147" i="22" s="1"/>
  <c r="BO147" i="22" a="1"/>
  <c r="BO147" i="22" s="1"/>
  <c r="BT147" i="22" a="1"/>
  <c r="BT147" i="22" s="1"/>
  <c r="CD147" i="22" a="1"/>
  <c r="CD147" i="22" s="1"/>
  <c r="CI147" i="22" a="1"/>
  <c r="CI147" i="22" s="1"/>
  <c r="CD164" i="22" a="1"/>
  <c r="CD164" i="22" s="1"/>
  <c r="CI164" i="22" a="1"/>
  <c r="CI164" i="22" s="1"/>
  <c r="BO164" i="22" a="1"/>
  <c r="BO164" i="22" s="1"/>
  <c r="BY164" i="22" a="1"/>
  <c r="BY164" i="22" s="1"/>
  <c r="BT164" i="22" a="1"/>
  <c r="BT164" i="22" s="1"/>
  <c r="BO157" i="22" a="1"/>
  <c r="BO157" i="22" s="1"/>
  <c r="CD157" i="22" a="1"/>
  <c r="CD157" i="22" s="1"/>
  <c r="BY157" i="22" a="1"/>
  <c r="BY157" i="22" s="1"/>
  <c r="CI157" i="22" a="1"/>
  <c r="CI157" i="22" s="1"/>
  <c r="BT157" i="22" a="1"/>
  <c r="BT157" i="22" s="1"/>
  <c r="CI166" i="22" a="1"/>
  <c r="CI166" i="22" s="1"/>
  <c r="BO166" i="22" a="1"/>
  <c r="BO166" i="22" s="1"/>
  <c r="CD166" i="22" a="1"/>
  <c r="CD166" i="22" s="1"/>
  <c r="BT166" i="22" a="1"/>
  <c r="BT166" i="22" s="1"/>
  <c r="BY166" i="22" a="1"/>
  <c r="BY166" i="22" s="1"/>
  <c r="BY132" i="22" a="1"/>
  <c r="BY132" i="22" s="1"/>
  <c r="CI132" i="22" a="1"/>
  <c r="CI132" i="22" s="1"/>
  <c r="BO132" i="22" a="1"/>
  <c r="BO132" i="22" s="1"/>
  <c r="BT132" i="22" a="1"/>
  <c r="BT132" i="22" s="1"/>
  <c r="CD132" i="22" a="1"/>
  <c r="CD132" i="22" s="1"/>
  <c r="BO135" i="22" a="1"/>
  <c r="BO135" i="22" s="1"/>
  <c r="CD135" i="22" a="1"/>
  <c r="CD135" i="22" s="1"/>
  <c r="CI135" i="22" a="1"/>
  <c r="CI135" i="22" s="1"/>
  <c r="BT135" i="22" a="1"/>
  <c r="BT135" i="22" s="1"/>
  <c r="BY135" i="22" a="1"/>
  <c r="BY135" i="22" s="1"/>
  <c r="BY169" i="22" a="1"/>
  <c r="BY169" i="22" s="1"/>
  <c r="CI169" i="22" a="1"/>
  <c r="CI169" i="22" s="1"/>
  <c r="BT169" i="22" a="1"/>
  <c r="BT169" i="22" s="1"/>
  <c r="BO169" i="22" a="1"/>
  <c r="BO169" i="22" s="1"/>
  <c r="CD169" i="22" a="1"/>
  <c r="CD169" i="22" s="1"/>
  <c r="BT168" i="22" a="1"/>
  <c r="BT168" i="22" s="1"/>
  <c r="CD168" i="22" a="1"/>
  <c r="CD168" i="22" s="1"/>
  <c r="BY168" i="22" a="1"/>
  <c r="BY168" i="22" s="1"/>
  <c r="BO168" i="22" a="1"/>
  <c r="BO168" i="22" s="1"/>
  <c r="CI168" i="22" a="1"/>
  <c r="CI168" i="22" s="1"/>
  <c r="BY148" i="22" a="1"/>
  <c r="BY148" i="22" s="1"/>
  <c r="CD148" i="22" a="1"/>
  <c r="CD148" i="22" s="1"/>
  <c r="BT148" i="22" a="1"/>
  <c r="BT148" i="22" s="1"/>
  <c r="BO148" i="22" a="1"/>
  <c r="BO148" i="22" s="1"/>
  <c r="CI148" i="22" a="1"/>
  <c r="CI148" i="22" s="1"/>
  <c r="BT138" i="22" a="1"/>
  <c r="BT138" i="22" s="1"/>
  <c r="BO138" i="22" a="1"/>
  <c r="BO138" i="22" s="1"/>
  <c r="BY138" i="22" a="1"/>
  <c r="BY138" i="22" s="1"/>
  <c r="CD138" i="22" a="1"/>
  <c r="CD138" i="22" s="1"/>
  <c r="CI138" i="22" a="1"/>
  <c r="CI138" i="22" s="1"/>
  <c r="BO141" i="22" a="1"/>
  <c r="BO141" i="22" s="1"/>
  <c r="BT141" i="22" a="1"/>
  <c r="BT141" i="22" s="1"/>
  <c r="CI141" i="22" a="1"/>
  <c r="CI141" i="22" s="1"/>
  <c r="CD141" i="22" a="1"/>
  <c r="CD141" i="22" s="1"/>
  <c r="BY141" i="22" a="1"/>
  <c r="BY141" i="22" s="1"/>
  <c r="CD136" i="22" a="1"/>
  <c r="CD136" i="22" s="1"/>
  <c r="BO136" i="22" a="1"/>
  <c r="BO136" i="22" s="1"/>
  <c r="BT136" i="22" a="1"/>
  <c r="BT136" i="22" s="1"/>
  <c r="BY136" i="22" a="1"/>
  <c r="BY136" i="22" s="1"/>
  <c r="CI136" i="22" a="1"/>
  <c r="CI136" i="22" s="1"/>
  <c r="BT118" i="22" a="1"/>
  <c r="BT118" i="22" s="1"/>
  <c r="CI118" i="22" a="1"/>
  <c r="CI118" i="22" s="1"/>
  <c r="CD118" i="22" a="1"/>
  <c r="CD118" i="22" s="1"/>
  <c r="BY118" i="22" a="1"/>
  <c r="BY118" i="22" s="1"/>
  <c r="BO118" i="22" a="1"/>
  <c r="BO118" i="22" s="1"/>
  <c r="CI121" i="22" a="1"/>
  <c r="CI121" i="22" s="1"/>
  <c r="BY121" i="22" a="1"/>
  <c r="BY121" i="22" s="1"/>
  <c r="BT121" i="22" a="1"/>
  <c r="BT121" i="22" s="1"/>
  <c r="BO121" i="22" a="1"/>
  <c r="BO121" i="22" s="1"/>
  <c r="CD121" i="22" a="1"/>
  <c r="CD121" i="22" s="1"/>
  <c r="CI115" i="22" a="1"/>
  <c r="CI115" i="22" s="1"/>
  <c r="BO115" i="22" a="1"/>
  <c r="BO115" i="22" s="1"/>
  <c r="CD115" i="22" a="1"/>
  <c r="CD115" i="22" s="1"/>
  <c r="BT115" i="22" a="1"/>
  <c r="BT115" i="22" s="1"/>
  <c r="BY115" i="22" a="1"/>
  <c r="BY115" i="22" s="1"/>
  <c r="BO128" i="22" a="1"/>
  <c r="BO128" i="22" s="1"/>
  <c r="BT128" i="22" a="1"/>
  <c r="BT128" i="22" s="1"/>
  <c r="BY128" i="22" a="1"/>
  <c r="BY128" i="22" s="1"/>
  <c r="CI128" i="22" a="1"/>
  <c r="CI128" i="22" s="1"/>
  <c r="CD128" i="22" a="1"/>
  <c r="CD128" i="22" s="1"/>
  <c r="CD123" i="22" a="1"/>
  <c r="CD123" i="22" s="1"/>
  <c r="BT123" i="22" a="1"/>
  <c r="BT123" i="22" s="1"/>
  <c r="BO123" i="22" a="1"/>
  <c r="BO123" i="22" s="1"/>
  <c r="BY123" i="22" a="1"/>
  <c r="BY123" i="22" s="1"/>
  <c r="CI123" i="22" a="1"/>
  <c r="CI123" i="22" s="1"/>
  <c r="BO127" i="22" a="1"/>
  <c r="BO127" i="22" s="1"/>
  <c r="CI127" i="22" a="1"/>
  <c r="CI127" i="22" s="1"/>
  <c r="CD127" i="22" a="1"/>
  <c r="CD127" i="22" s="1"/>
  <c r="BT127" i="22" a="1"/>
  <c r="BT127" i="22" s="1"/>
  <c r="BY127" i="22" a="1"/>
  <c r="BY127" i="22" s="1"/>
  <c r="CI117" i="22" a="1"/>
  <c r="CI117" i="22" s="1"/>
  <c r="BT117" i="22" a="1"/>
  <c r="BT117" i="22" s="1"/>
  <c r="BY117" i="22" a="1"/>
  <c r="BY117" i="22" s="1"/>
  <c r="CD117" i="22" a="1"/>
  <c r="CD117" i="22" s="1"/>
  <c r="BO117" i="22" a="1"/>
  <c r="BO117" i="22" s="1"/>
  <c r="BY124" i="22" a="1"/>
  <c r="BY124" i="22" s="1"/>
  <c r="BT124" i="22" a="1"/>
  <c r="BT124" i="22" s="1"/>
  <c r="CI124" i="22" a="1"/>
  <c r="CI124" i="22" s="1"/>
  <c r="CD124" i="22" a="1"/>
  <c r="CD124" i="22" s="1"/>
  <c r="BO124" i="22" a="1"/>
  <c r="BO124" i="22" s="1"/>
  <c r="CI98" i="22" a="1"/>
  <c r="CI98" i="22" s="1"/>
  <c r="BO98" i="22" a="1"/>
  <c r="BO98" i="22" s="1"/>
  <c r="CD98" i="22" a="1"/>
  <c r="CD98" i="22" s="1"/>
  <c r="BY98" i="22" a="1"/>
  <c r="BY98" i="22" s="1"/>
  <c r="BT98" i="22" a="1"/>
  <c r="BT98" i="22" s="1"/>
  <c r="BY110" i="22" a="1"/>
  <c r="BY110" i="22" s="1"/>
  <c r="BT110" i="22" a="1"/>
  <c r="BT110" i="22" s="1"/>
  <c r="BO110" i="22" a="1"/>
  <c r="BO110" i="22" s="1"/>
  <c r="CI110" i="22" a="1"/>
  <c r="CI110" i="22" s="1"/>
  <c r="CD110" i="22" a="1"/>
  <c r="CD110" i="22" s="1"/>
  <c r="BO119" i="22" a="1"/>
  <c r="BO119" i="22" s="1"/>
  <c r="CD119" i="22" a="1"/>
  <c r="CD119" i="22" s="1"/>
  <c r="CI119" i="22" a="1"/>
  <c r="CI119" i="22" s="1"/>
  <c r="BY119" i="22" a="1"/>
  <c r="BY119" i="22" s="1"/>
  <c r="BT119" i="22" a="1"/>
  <c r="BT119" i="22" s="1"/>
  <c r="CI129" i="22" a="1"/>
  <c r="CI129" i="22" s="1"/>
  <c r="BO129" i="22" a="1"/>
  <c r="BO129" i="22" s="1"/>
  <c r="BT129" i="22" a="1"/>
  <c r="BT129" i="22" s="1"/>
  <c r="CD129" i="22" a="1"/>
  <c r="CD129" i="22" s="1"/>
  <c r="BY129" i="22" a="1"/>
  <c r="BY129" i="22" s="1"/>
  <c r="BT109" i="22" a="1"/>
  <c r="BT109" i="22" s="1"/>
  <c r="CD109" i="22" a="1"/>
  <c r="CD109" i="22" s="1"/>
  <c r="BO109" i="22" a="1"/>
  <c r="BO109" i="22" s="1"/>
  <c r="BY109" i="22" a="1"/>
  <c r="BY109" i="22" s="1"/>
  <c r="CI109" i="22" a="1"/>
  <c r="CI109" i="22" s="1"/>
  <c r="BO122" i="22" a="1"/>
  <c r="BO122" i="22" s="1"/>
  <c r="BY122" i="22" a="1"/>
  <c r="BY122" i="22" s="1"/>
  <c r="CD122" i="22" a="1"/>
  <c r="CD122" i="22" s="1"/>
  <c r="CI122" i="22" a="1"/>
  <c r="CI122" i="22" s="1"/>
  <c r="BT122" i="22" a="1"/>
  <c r="BT122" i="22" s="1"/>
  <c r="BY126" i="22" a="1"/>
  <c r="BY126" i="22" s="1"/>
  <c r="CI126" i="22" a="1"/>
  <c r="CI126" i="22" s="1"/>
  <c r="BT126" i="22" a="1"/>
  <c r="BT126" i="22" s="1"/>
  <c r="CD126" i="22" a="1"/>
  <c r="CD126" i="22" s="1"/>
  <c r="BO126" i="22" a="1"/>
  <c r="BO126" i="22" s="1"/>
  <c r="BY112" i="22" a="1"/>
  <c r="BY112" i="22" s="1"/>
  <c r="BT112" i="22" a="1"/>
  <c r="BT112" i="22" s="1"/>
  <c r="CD112" i="22" a="1"/>
  <c r="CD112" i="22" s="1"/>
  <c r="BO112" i="22" a="1"/>
  <c r="BO112" i="22" s="1"/>
  <c r="CI112" i="22" a="1"/>
  <c r="CI112" i="22" s="1"/>
  <c r="BY120" i="22" a="1"/>
  <c r="BY120" i="22" s="1"/>
  <c r="BT120" i="22" a="1"/>
  <c r="BT120" i="22" s="1"/>
  <c r="BO120" i="22" a="1"/>
  <c r="BO120" i="22" s="1"/>
  <c r="CI120" i="22" a="1"/>
  <c r="CI120" i="22" s="1"/>
  <c r="CD120" i="22" a="1"/>
  <c r="CD120" i="22" s="1"/>
  <c r="BO108" i="22" a="1"/>
  <c r="BO108" i="22" s="1"/>
  <c r="BY108" i="22" a="1"/>
  <c r="BY108" i="22" s="1"/>
  <c r="CD108" i="22" a="1"/>
  <c r="CD108" i="22" s="1"/>
  <c r="CI108" i="22" a="1"/>
  <c r="CI108" i="22" s="1"/>
  <c r="BT108" i="22" a="1"/>
  <c r="BT108" i="22" s="1"/>
  <c r="BO125" i="22" a="1"/>
  <c r="BO125" i="22" s="1"/>
  <c r="BY125" i="22" a="1"/>
  <c r="BY125" i="22" s="1"/>
  <c r="CD125" i="22" a="1"/>
  <c r="CD125" i="22" s="1"/>
  <c r="CI125" i="22" a="1"/>
  <c r="CI125" i="22" s="1"/>
  <c r="BT125" i="22" a="1"/>
  <c r="BT125" i="22" s="1"/>
  <c r="CI116" i="22" a="1"/>
  <c r="CI116" i="22" s="1"/>
  <c r="BT116" i="22" a="1"/>
  <c r="BT116" i="22" s="1"/>
  <c r="CD116" i="22" a="1"/>
  <c r="CD116" i="22" s="1"/>
  <c r="BY116" i="22" a="1"/>
  <c r="BY116" i="22" s="1"/>
  <c r="BO116" i="22" a="1"/>
  <c r="BO116" i="22" s="1"/>
  <c r="BT99" i="22" a="1"/>
  <c r="BT99" i="22" s="1"/>
  <c r="BO99" i="22" a="1"/>
  <c r="BO99" i="22" s="1"/>
  <c r="BY99" i="22" a="1"/>
  <c r="BY99" i="22" s="1"/>
  <c r="CI99" i="22" a="1"/>
  <c r="CI99" i="22" s="1"/>
  <c r="CD99" i="22" a="1"/>
  <c r="CD99" i="22" s="1"/>
  <c r="BY111" i="22" a="1"/>
  <c r="BY111" i="22" s="1"/>
  <c r="CD111" i="22" a="1"/>
  <c r="CD111" i="22" s="1"/>
  <c r="BO111" i="22" a="1"/>
  <c r="BO111" i="22" s="1"/>
  <c r="BT111" i="22" a="1"/>
  <c r="BT111" i="22" s="1"/>
  <c r="CI111" i="22" a="1"/>
  <c r="CI111" i="22" s="1"/>
  <c r="BY114" i="22" a="1"/>
  <c r="BY114" i="22" s="1"/>
  <c r="BO114" i="22" a="1"/>
  <c r="BO114" i="22" s="1"/>
  <c r="CD114" i="22" a="1"/>
  <c r="CD114" i="22" s="1"/>
  <c r="CI114" i="22" a="1"/>
  <c r="CI114" i="22" s="1"/>
  <c r="BT114" i="22" a="1"/>
  <c r="BT114" i="22" s="1"/>
  <c r="BO113" i="22" a="1"/>
  <c r="BO113" i="22" s="1"/>
  <c r="BT113" i="22" a="1"/>
  <c r="BT113" i="22" s="1"/>
  <c r="BY113" i="22" a="1"/>
  <c r="BY113" i="22" s="1"/>
  <c r="CD113" i="22" a="1"/>
  <c r="CD113" i="22" s="1"/>
  <c r="CI113" i="22" a="1"/>
  <c r="CI113" i="22" s="1"/>
  <c r="BT61" i="22" a="1"/>
  <c r="BT61" i="22" s="1"/>
  <c r="BY61" i="22" a="1"/>
  <c r="BY61" i="22" s="1"/>
  <c r="CI61" i="22" a="1"/>
  <c r="CI61" i="22" s="1"/>
  <c r="CD61" i="22" a="1"/>
  <c r="CD61" i="22" s="1"/>
  <c r="BO61" i="22" a="1"/>
  <c r="BO61" i="22" s="1"/>
  <c r="CD84" i="22" a="1"/>
  <c r="CD84" i="22" s="1"/>
  <c r="CI84" i="22" a="1"/>
  <c r="CI84" i="22" s="1"/>
  <c r="BO84" i="22" a="1"/>
  <c r="BO84" i="22" s="1"/>
  <c r="BT84" i="22" a="1"/>
  <c r="BT84" i="22" s="1"/>
  <c r="BY84" i="22" a="1"/>
  <c r="BY84" i="22" s="1"/>
  <c r="BO69" i="22" a="1"/>
  <c r="BO69" i="22" s="1"/>
  <c r="CD69" i="22" a="1"/>
  <c r="CD69" i="22" s="1"/>
  <c r="BT69" i="22" a="1"/>
  <c r="BT69" i="22" s="1"/>
  <c r="CI69" i="22" a="1"/>
  <c r="CI69" i="22" s="1"/>
  <c r="BY69" i="22" a="1"/>
  <c r="BY69" i="22" s="1"/>
  <c r="CI67" i="22" a="1"/>
  <c r="CI67" i="22" s="1"/>
  <c r="BY67" i="22" a="1"/>
  <c r="BY67" i="22" s="1"/>
  <c r="CD67" i="22" a="1"/>
  <c r="CD67" i="22" s="1"/>
  <c r="BO67" i="22" a="1"/>
  <c r="BO67" i="22" s="1"/>
  <c r="BT67" i="22" a="1"/>
  <c r="BT67" i="22" s="1"/>
  <c r="CI82" i="22" a="1"/>
  <c r="CI82" i="22" s="1"/>
  <c r="BY82" i="22" a="1"/>
  <c r="BY82" i="22" s="1"/>
  <c r="CD82" i="22" a="1"/>
  <c r="CD82" i="22" s="1"/>
  <c r="BT82" i="22" a="1"/>
  <c r="BT82" i="22" s="1"/>
  <c r="BO82" i="22" a="1"/>
  <c r="BO82" i="22" s="1"/>
  <c r="CD66" i="22" a="1"/>
  <c r="CD66" i="22" s="1"/>
  <c r="BT66" i="22" a="1"/>
  <c r="BT66" i="22" s="1"/>
  <c r="BY66" i="22" a="1"/>
  <c r="BY66" i="22" s="1"/>
  <c r="CI66" i="22" a="1"/>
  <c r="CI66" i="22" s="1"/>
  <c r="BO66" i="22" a="1"/>
  <c r="BO66" i="22" s="1"/>
  <c r="BO68" i="22" a="1"/>
  <c r="BO68" i="22" s="1"/>
  <c r="BY68" i="22" a="1"/>
  <c r="BY68" i="22" s="1"/>
  <c r="CI68" i="22" a="1"/>
  <c r="CI68" i="22" s="1"/>
  <c r="CD68" i="22" a="1"/>
  <c r="CD68" i="22" s="1"/>
  <c r="BT68" i="22" a="1"/>
  <c r="BT68" i="22" s="1"/>
  <c r="BT14" i="22" a="1"/>
  <c r="BT14" i="22" s="1"/>
  <c r="BO14" i="22" a="1"/>
  <c r="BO14" i="22" s="1"/>
  <c r="CI14" i="22" a="1"/>
  <c r="CI14" i="22" s="1"/>
  <c r="CD14" i="22" a="1"/>
  <c r="CD14" i="22" s="1"/>
  <c r="BY14" i="22" a="1"/>
  <c r="BY14" i="22" s="1"/>
  <c r="BY24" i="22" a="1"/>
  <c r="BY24" i="22" s="1"/>
  <c r="CD24" i="22" a="1"/>
  <c r="CD24" i="22" s="1"/>
  <c r="CI24" i="22" a="1"/>
  <c r="CI24" i="22" s="1"/>
  <c r="BT24" i="22" a="1"/>
  <c r="BT24" i="22" s="1"/>
  <c r="BO24" i="22" a="1"/>
  <c r="BO24" i="22" s="1"/>
  <c r="BO41" i="22" a="1"/>
  <c r="BO41" i="22" s="1"/>
  <c r="CD41" i="22" a="1"/>
  <c r="CD41" i="22" s="1"/>
  <c r="CI41" i="22" a="1"/>
  <c r="CI41" i="22" s="1"/>
  <c r="BT41" i="22" a="1"/>
  <c r="BT41" i="22" s="1"/>
  <c r="BY41" i="22" a="1"/>
  <c r="BY41" i="22" s="1"/>
  <c r="BJ238" i="22" a="1"/>
  <c r="BJ238" i="22" s="1"/>
  <c r="BJ240" i="22" a="1"/>
  <c r="BJ240" i="22" s="1"/>
  <c r="BJ219" i="22" a="1"/>
  <c r="BJ219" i="22" s="1"/>
  <c r="BJ225" i="22" a="1"/>
  <c r="BJ225" i="22" s="1"/>
  <c r="BJ234" i="22" a="1"/>
  <c r="BJ234" i="22" s="1"/>
  <c r="BJ226" i="22" a="1"/>
  <c r="BJ226" i="22" s="1"/>
  <c r="BJ214" i="22" a="1"/>
  <c r="BJ214" i="22" s="1"/>
  <c r="BJ241" i="22" a="1"/>
  <c r="BJ241" i="22" s="1"/>
  <c r="BJ232" i="22" a="1"/>
  <c r="BJ232" i="22" s="1"/>
  <c r="BJ222" i="22" a="1"/>
  <c r="BJ222" i="22" s="1"/>
  <c r="BJ190" i="22" a="1"/>
  <c r="BJ190" i="22" s="1"/>
  <c r="BJ193" i="22" a="1"/>
  <c r="BJ193" i="22" s="1"/>
  <c r="BJ174" i="22" a="1"/>
  <c r="BJ174" i="22" s="1"/>
  <c r="BJ210" i="22" a="1"/>
  <c r="BJ210" i="22" s="1"/>
  <c r="BJ196" i="22" a="1"/>
  <c r="BJ196" i="22" s="1"/>
  <c r="BJ184" i="22" a="1"/>
  <c r="BJ184" i="22" s="1"/>
  <c r="BJ172" i="22" a="1"/>
  <c r="BJ172" i="22" s="1"/>
  <c r="BJ176" i="22" a="1"/>
  <c r="BJ176" i="22" s="1"/>
  <c r="BJ181" i="22" a="1"/>
  <c r="BJ181" i="22" s="1"/>
  <c r="BJ202" i="22" a="1"/>
  <c r="BJ202" i="22" s="1"/>
  <c r="BJ185" i="22" a="1"/>
  <c r="BJ185" i="22" s="1"/>
  <c r="BJ201" i="22" a="1"/>
  <c r="BJ201" i="22" s="1"/>
  <c r="BJ177" i="22" a="1"/>
  <c r="BJ177" i="22" s="1"/>
  <c r="BJ182" i="22" a="1"/>
  <c r="BJ182" i="22" s="1"/>
  <c r="BJ188" i="22" a="1"/>
  <c r="BJ188" i="22" s="1"/>
  <c r="BJ173" i="22" a="1"/>
  <c r="BJ173" i="22" s="1"/>
  <c r="BJ194" i="22" a="1"/>
  <c r="BJ194" i="22" s="1"/>
  <c r="BJ207" i="22" a="1"/>
  <c r="BJ207" i="22" s="1"/>
  <c r="BJ208" i="22" a="1"/>
  <c r="BJ208" i="22" s="1"/>
  <c r="BJ178" i="22" a="1"/>
  <c r="BJ178" i="22" s="1"/>
  <c r="BJ206" i="22" a="1"/>
  <c r="BJ206" i="22" s="1"/>
  <c r="BJ191" i="22" a="1"/>
  <c r="BJ191" i="22" s="1"/>
  <c r="BJ187" i="22" a="1"/>
  <c r="BJ187" i="22" s="1"/>
  <c r="BJ192" i="22" a="1"/>
  <c r="BJ192" i="22" s="1"/>
  <c r="BJ186" i="22" a="1"/>
  <c r="BJ186" i="22" s="1"/>
  <c r="BJ175" i="22" a="1"/>
  <c r="BJ175" i="22" s="1"/>
  <c r="BJ199" i="22" a="1"/>
  <c r="BJ199" i="22" s="1"/>
  <c r="BJ200" i="22" a="1"/>
  <c r="BJ200" i="22" s="1"/>
  <c r="BJ180" i="22" a="1"/>
  <c r="BJ180" i="22" s="1"/>
  <c r="BJ205" i="22" a="1"/>
  <c r="BJ205" i="22" s="1"/>
  <c r="BJ183" i="22" a="1"/>
  <c r="BJ183" i="22" s="1"/>
  <c r="BJ189" i="22" a="1"/>
  <c r="BJ189" i="22" s="1"/>
  <c r="BJ195" i="22" a="1"/>
  <c r="BJ195" i="22" s="1"/>
  <c r="BJ209" i="22" a="1"/>
  <c r="BJ209" i="22" s="1"/>
  <c r="BJ211" i="22" a="1"/>
  <c r="BJ211" i="22" s="1"/>
  <c r="BJ203" i="22" a="1"/>
  <c r="BJ203" i="22" s="1"/>
  <c r="BJ204" i="22" a="1"/>
  <c r="BJ204" i="22" s="1"/>
  <c r="BJ179" i="22" a="1"/>
  <c r="BJ179" i="22" s="1"/>
  <c r="BJ197" i="22" a="1"/>
  <c r="BJ197" i="22" s="1"/>
  <c r="BJ198" i="22" a="1"/>
  <c r="BJ198" i="22" s="1"/>
  <c r="BJ167" i="22" a="1"/>
  <c r="BJ167" i="22" s="1"/>
  <c r="BJ151" i="22" a="1"/>
  <c r="BJ151" i="22" s="1"/>
  <c r="BJ163" i="22" a="1"/>
  <c r="BJ163" i="22" s="1"/>
  <c r="BJ156" i="22" a="1"/>
  <c r="BJ156" i="22" s="1"/>
  <c r="BJ159" i="22" a="1"/>
  <c r="BJ159" i="22" s="1"/>
  <c r="BJ162" i="22" a="1"/>
  <c r="BJ162" i="22" s="1"/>
  <c r="BJ161" i="22" a="1"/>
  <c r="BJ161" i="22" s="1"/>
  <c r="BJ165" i="22" a="1"/>
  <c r="BJ165" i="22" s="1"/>
  <c r="BJ166" i="22" a="1"/>
  <c r="BJ166" i="22" s="1"/>
  <c r="BJ154" i="22" a="1"/>
  <c r="BJ154" i="22" s="1"/>
  <c r="BJ132" i="22" a="1"/>
  <c r="BJ132" i="22" s="1"/>
  <c r="BJ160" i="22" a="1"/>
  <c r="BJ160" i="22" s="1"/>
  <c r="BJ153" i="22" a="1"/>
  <c r="BJ153" i="22" s="1"/>
  <c r="BJ158" i="22" a="1"/>
  <c r="BJ158" i="22" s="1"/>
  <c r="BJ155" i="22" a="1"/>
  <c r="BJ155" i="22" s="1"/>
  <c r="BJ170" i="22" a="1"/>
  <c r="BJ170" i="22" s="1"/>
  <c r="BJ152" i="22" a="1"/>
  <c r="BJ152" i="22" s="1"/>
  <c r="BJ137" i="22" a="1"/>
  <c r="BJ137" i="22" s="1"/>
  <c r="BJ147" i="22" a="1"/>
  <c r="BJ147" i="22" s="1"/>
  <c r="BJ164" i="22" a="1"/>
  <c r="BJ164" i="22" s="1"/>
  <c r="BJ157" i="22" a="1"/>
  <c r="BJ157" i="22" s="1"/>
  <c r="BJ169" i="22" a="1"/>
  <c r="BJ169" i="22" s="1"/>
  <c r="BJ168" i="22" a="1"/>
  <c r="BJ168" i="22" s="1"/>
  <c r="BJ135" i="22" a="1"/>
  <c r="BJ135" i="22" s="1"/>
  <c r="BJ148" i="22" a="1"/>
  <c r="BJ148" i="22" s="1"/>
  <c r="BJ138" i="22" a="1"/>
  <c r="BJ138" i="22" s="1"/>
  <c r="BJ141" i="22" a="1"/>
  <c r="BJ141" i="22" s="1"/>
  <c r="BJ136" i="22" a="1"/>
  <c r="BJ136" i="22" s="1"/>
  <c r="BJ118" i="22" a="1"/>
  <c r="BJ118" i="22" s="1"/>
  <c r="BJ121" i="22" a="1"/>
  <c r="BJ121" i="22" s="1"/>
  <c r="BJ115" i="22" a="1"/>
  <c r="BJ115" i="22" s="1"/>
  <c r="BJ128" i="22" a="1"/>
  <c r="BJ128" i="22" s="1"/>
  <c r="BJ123" i="22" a="1"/>
  <c r="BJ123" i="22" s="1"/>
  <c r="BJ127" i="22" a="1"/>
  <c r="BJ127" i="22" s="1"/>
  <c r="BJ116" i="22" a="1"/>
  <c r="BJ116" i="22" s="1"/>
  <c r="BJ117" i="22" a="1"/>
  <c r="BJ117" i="22" s="1"/>
  <c r="BJ124" i="22" a="1"/>
  <c r="BJ124" i="22" s="1"/>
  <c r="BJ98" i="22" a="1"/>
  <c r="BJ98" i="22" s="1"/>
  <c r="BJ110" i="22" a="1"/>
  <c r="BJ110" i="22" s="1"/>
  <c r="BJ119" i="22" a="1"/>
  <c r="BJ119" i="22" s="1"/>
  <c r="BJ129" i="22" a="1"/>
  <c r="BJ129" i="22" s="1"/>
  <c r="BJ109" i="22" a="1"/>
  <c r="BJ109" i="22" s="1"/>
  <c r="BJ122" i="22" a="1"/>
  <c r="BJ122" i="22" s="1"/>
  <c r="BJ126" i="22" a="1"/>
  <c r="BJ126" i="22" s="1"/>
  <c r="BJ112" i="22" a="1"/>
  <c r="BJ112" i="22" s="1"/>
  <c r="BJ120" i="22" a="1"/>
  <c r="BJ120" i="22" s="1"/>
  <c r="BJ125" i="22" a="1"/>
  <c r="BJ125" i="22" s="1"/>
  <c r="BJ99" i="22" a="1"/>
  <c r="BJ99" i="22" s="1"/>
  <c r="BJ111" i="22" a="1"/>
  <c r="BJ111" i="22" s="1"/>
  <c r="BJ114" i="22" a="1"/>
  <c r="BJ114" i="22" s="1"/>
  <c r="BJ113" i="22" a="1"/>
  <c r="BJ113" i="22" s="1"/>
  <c r="BJ108" i="22" a="1"/>
  <c r="BJ108" i="22" s="1"/>
  <c r="BJ61" i="22" a="1"/>
  <c r="BJ61" i="22" s="1"/>
  <c r="BJ84" i="22" a="1"/>
  <c r="BJ84" i="22" s="1"/>
  <c r="BJ69" i="22" a="1"/>
  <c r="BJ69" i="22" s="1"/>
  <c r="BJ67" i="22" a="1"/>
  <c r="BJ67" i="22" s="1"/>
  <c r="BJ66" i="22" a="1"/>
  <c r="BJ66" i="22" s="1"/>
  <c r="BJ82" i="22" a="1"/>
  <c r="BJ82" i="22" s="1"/>
  <c r="BJ68" i="22" a="1"/>
  <c r="BJ68" i="22" s="1"/>
  <c r="BJ24" i="22" a="1"/>
  <c r="BJ24" i="22" s="1"/>
  <c r="BJ14" i="22" a="1"/>
  <c r="BJ14" i="22" s="1"/>
  <c r="BJ41" i="22" a="1"/>
  <c r="BJ41" i="22" s="1"/>
  <c r="CN117" i="22"/>
  <c r="CO117" i="22" s="1"/>
  <c r="CN124" i="22"/>
  <c r="CO124" i="22" s="1"/>
  <c r="CN160" i="22"/>
  <c r="CO160" i="22" s="1"/>
  <c r="CN193" i="22"/>
  <c r="CO193" i="22" s="1"/>
  <c r="CN167" i="22"/>
  <c r="CO167" i="22" s="1"/>
  <c r="CN163" i="22"/>
  <c r="CO163" i="22" s="1"/>
  <c r="CN118" i="22"/>
  <c r="CO118" i="22" s="1"/>
  <c r="CN234" i="22"/>
  <c r="CO234" i="22" s="1"/>
  <c r="CN214" i="22"/>
  <c r="CO214" i="22" s="1"/>
  <c r="CN178" i="22"/>
  <c r="CO178" i="22" s="1"/>
  <c r="CN206" i="22"/>
  <c r="CO206" i="22" s="1"/>
  <c r="CN155" i="22"/>
  <c r="CO155" i="22" s="1"/>
  <c r="CN109" i="22"/>
  <c r="CO109" i="22" s="1"/>
  <c r="CN210" i="22"/>
  <c r="CO210" i="22" s="1"/>
  <c r="CN201" i="22"/>
  <c r="CO201" i="22" s="1"/>
  <c r="CN240" i="22"/>
  <c r="CO240" i="22" s="1"/>
  <c r="CN177" i="22"/>
  <c r="CO177" i="22" s="1"/>
  <c r="CN219" i="22"/>
  <c r="CO219" i="22" s="1"/>
  <c r="CN137" i="22"/>
  <c r="CO137" i="22" s="1"/>
  <c r="CN157" i="22"/>
  <c r="CO157" i="22" s="1"/>
  <c r="CN176" i="22"/>
  <c r="CO176" i="22" s="1"/>
  <c r="CN135" i="22"/>
  <c r="CO135" i="22" s="1"/>
  <c r="CN99" i="22"/>
  <c r="CO99" i="22" s="1"/>
  <c r="CN169" i="22"/>
  <c r="CO169" i="22" s="1"/>
  <c r="CN111" i="22"/>
  <c r="CO111" i="22" s="1"/>
  <c r="CN232" i="22"/>
  <c r="CO232" i="22" s="1"/>
  <c r="CN189" i="22"/>
  <c r="CO189" i="22" s="1"/>
  <c r="CN151" i="22"/>
  <c r="CO151" i="22" s="1"/>
  <c r="CN162" i="22"/>
  <c r="CO162" i="22" s="1"/>
  <c r="CN165" i="22"/>
  <c r="CO165" i="22" s="1"/>
  <c r="CN238" i="22"/>
  <c r="CO238" i="22" s="1"/>
  <c r="CN108" i="22"/>
  <c r="CO108" i="22" s="1"/>
  <c r="CN138" i="22"/>
  <c r="CO138" i="22" s="1"/>
  <c r="CN198" i="22"/>
  <c r="CO198" i="22" s="1"/>
  <c r="CN84" i="22"/>
  <c r="CO84" i="22" s="1"/>
  <c r="CN61" i="22"/>
  <c r="CO61" i="22" s="1"/>
  <c r="CN66" i="22"/>
  <c r="CO66" i="22" s="1"/>
  <c r="CN82" i="22"/>
  <c r="CO82" i="22" s="1"/>
  <c r="CN41" i="22"/>
  <c r="CO41" i="22" s="1"/>
  <c r="L137" i="28"/>
  <c r="M137" i="28" s="1"/>
  <c r="L147" i="28"/>
  <c r="L134" i="28"/>
  <c r="M134" i="28" s="1"/>
  <c r="L108" i="28"/>
  <c r="L107" i="28"/>
  <c r="L249" i="28"/>
  <c r="L232" i="28"/>
  <c r="L244" i="28"/>
  <c r="L58" i="28"/>
  <c r="M58" i="28" s="1"/>
  <c r="L23" i="28"/>
  <c r="L47" i="28"/>
  <c r="M47" i="28" s="1"/>
  <c r="L26" i="28"/>
  <c r="M26" i="28" s="1"/>
  <c r="L95" i="28"/>
  <c r="M95" i="28" s="1"/>
  <c r="L98" i="28"/>
  <c r="M98" i="28" s="1"/>
  <c r="L109" i="28"/>
  <c r="L103" i="28"/>
  <c r="L96" i="28"/>
  <c r="M96" i="28" s="1"/>
  <c r="L218" i="28"/>
  <c r="M218" i="28" s="1"/>
  <c r="L250" i="28"/>
  <c r="L238" i="28"/>
  <c r="L32" i="28"/>
  <c r="L72" i="28"/>
  <c r="L59" i="28"/>
  <c r="L86" i="28"/>
  <c r="L60" i="28"/>
  <c r="L27" i="28"/>
  <c r="M27" i="28" s="1"/>
  <c r="L64" i="28"/>
  <c r="L136" i="28"/>
  <c r="M136" i="28" s="1"/>
  <c r="L145" i="28"/>
  <c r="L236" i="28"/>
  <c r="M236" i="28" s="1"/>
  <c r="L17" i="28"/>
  <c r="L44" i="28"/>
  <c r="L94" i="28"/>
  <c r="M94" i="28" s="1"/>
  <c r="L39" i="28"/>
  <c r="L74" i="28"/>
  <c r="L34" i="28"/>
  <c r="L53" i="28"/>
  <c r="M53" i="28" s="1"/>
  <c r="L30" i="28"/>
  <c r="L8" i="28"/>
  <c r="M8" i="28" s="1"/>
  <c r="L93" i="28"/>
  <c r="M93" i="28" s="1"/>
  <c r="L105" i="28"/>
  <c r="L153" i="28"/>
  <c r="M153" i="28" s="1"/>
  <c r="L99" i="28"/>
  <c r="L252" i="28"/>
  <c r="L223" i="28"/>
  <c r="M223" i="28" s="1"/>
  <c r="L254" i="28"/>
  <c r="L247" i="28"/>
  <c r="L229" i="28"/>
  <c r="L82" i="28"/>
  <c r="L88" i="28"/>
  <c r="M88" i="28" s="1"/>
  <c r="L35" i="28"/>
  <c r="L21" i="28"/>
  <c r="L40" i="28"/>
  <c r="L57" i="28"/>
  <c r="M57" i="28" s="1"/>
  <c r="L42" i="28"/>
  <c r="L78" i="28"/>
  <c r="L228" i="28"/>
  <c r="L33" i="28"/>
  <c r="L55" i="28"/>
  <c r="M55" i="28" s="1"/>
  <c r="L51" i="28"/>
  <c r="M51" i="28" s="1"/>
  <c r="L225" i="28"/>
  <c r="L65" i="28"/>
  <c r="L31" i="28"/>
  <c r="L46" i="28"/>
  <c r="M46" i="28" s="1"/>
  <c r="L61" i="28"/>
  <c r="L56" i="28"/>
  <c r="M56" i="28" s="1"/>
  <c r="L97" i="28"/>
  <c r="L146" i="28"/>
  <c r="L143" i="28"/>
  <c r="L251" i="28"/>
  <c r="L241" i="28"/>
  <c r="L37" i="28"/>
  <c r="L22" i="28"/>
  <c r="L25" i="28"/>
  <c r="L79" i="28"/>
  <c r="L54" i="28"/>
  <c r="M54" i="28" s="1"/>
  <c r="L29" i="28"/>
  <c r="L76" i="28"/>
  <c r="L45" i="28"/>
  <c r="L92" i="28"/>
  <c r="M92" i="28" s="1"/>
  <c r="L102" i="28"/>
  <c r="L142" i="28"/>
  <c r="M142" i="28" s="1"/>
  <c r="L257" i="28"/>
  <c r="M257" i="28" s="1"/>
  <c r="L221" i="28"/>
  <c r="M221" i="28" s="1"/>
  <c r="L234" i="28"/>
  <c r="L16" i="28"/>
  <c r="M16" i="28" s="1"/>
  <c r="L12" i="28"/>
  <c r="M12" i="28" s="1"/>
  <c r="L19" i="28"/>
  <c r="L20" i="28"/>
  <c r="L66" i="28"/>
  <c r="L63" i="28"/>
  <c r="L28" i="28"/>
  <c r="L9" i="28"/>
  <c r="M9" i="28" s="1"/>
  <c r="L106" i="28"/>
  <c r="L50" i="28"/>
  <c r="M50" i="28" s="1"/>
  <c r="L152" i="28"/>
  <c r="M152" i="28" s="1"/>
  <c r="L149" i="28"/>
  <c r="L248" i="28"/>
  <c r="L15" i="28"/>
  <c r="L11" i="28"/>
  <c r="M11" i="28" s="1"/>
  <c r="L77" i="28"/>
  <c r="L104" i="28"/>
  <c r="L148" i="28"/>
  <c r="L81" i="28"/>
  <c r="CN127" i="22"/>
  <c r="CO127" i="22" s="1"/>
  <c r="CN132" i="22"/>
  <c r="CO132" i="22" s="1"/>
  <c r="CN192" i="22"/>
  <c r="CO192" i="22" s="1"/>
  <c r="CN128" i="22"/>
  <c r="CO128" i="22" s="1"/>
  <c r="CN154" i="22"/>
  <c r="CO154" i="22" s="1"/>
  <c r="CN194" i="22"/>
  <c r="CO194" i="22" s="1"/>
  <c r="CN120" i="22"/>
  <c r="CO120" i="22" s="1"/>
  <c r="CN187" i="22"/>
  <c r="CO187" i="22" s="1"/>
  <c r="CN202" i="22"/>
  <c r="CO202" i="22" s="1"/>
  <c r="CN168" i="22"/>
  <c r="CO168" i="22" s="1"/>
  <c r="CN112" i="22"/>
  <c r="CO112" i="22" s="1"/>
  <c r="CP8" i="22"/>
  <c r="CN181" i="22"/>
  <c r="CO181" i="22" s="1"/>
  <c r="CN161" i="22"/>
  <c r="CO161" i="22" s="1"/>
  <c r="CN121" i="22"/>
  <c r="CO121" i="22" s="1"/>
  <c r="CN196" i="22"/>
  <c r="CO196" i="22" s="1"/>
  <c r="CN203" i="22"/>
  <c r="CO203" i="22" s="1"/>
  <c r="CN185" i="22"/>
  <c r="CO185" i="22" s="1"/>
  <c r="CN184" i="22"/>
  <c r="CO184" i="22" s="1"/>
  <c r="CN182" i="22"/>
  <c r="CO182" i="22" s="1"/>
  <c r="CN172" i="22"/>
  <c r="CO172" i="22" s="1"/>
  <c r="CN159" i="22"/>
  <c r="CO159" i="22" s="1"/>
  <c r="CN204" i="22"/>
  <c r="CO204" i="22" s="1"/>
  <c r="CN208" i="22"/>
  <c r="CO208" i="22" s="1"/>
  <c r="CN166" i="22"/>
  <c r="CO166" i="22" s="1"/>
  <c r="CN183" i="22"/>
  <c r="CO183" i="22" s="1"/>
  <c r="CN211" i="22"/>
  <c r="CO211" i="22" s="1"/>
  <c r="CN195" i="22"/>
  <c r="CO195" i="22" s="1"/>
  <c r="CN179" i="22"/>
  <c r="CO179" i="22" s="1"/>
  <c r="CN158" i="22"/>
  <c r="CO158" i="22" s="1"/>
  <c r="CN126" i="22"/>
  <c r="CO126" i="22" s="1"/>
  <c r="CN129" i="22"/>
  <c r="CO129" i="22" s="1"/>
  <c r="CN152" i="22"/>
  <c r="CO152" i="22" s="1"/>
  <c r="CN191" i="22"/>
  <c r="CO191" i="22" s="1"/>
  <c r="CN123" i="22"/>
  <c r="CO123" i="22" s="1"/>
  <c r="CN225" i="22"/>
  <c r="CO225" i="22" s="1"/>
  <c r="CN209" i="22"/>
  <c r="CO209" i="22" s="1"/>
  <c r="CN122" i="22"/>
  <c r="CO122" i="22" s="1"/>
  <c r="CN180" i="22"/>
  <c r="CO180" i="22" s="1"/>
  <c r="CN170" i="22"/>
  <c r="CO170" i="22" s="1"/>
  <c r="CN205" i="22"/>
  <c r="CO205" i="22" s="1"/>
  <c r="CN188" i="22"/>
  <c r="CO188" i="22" s="1"/>
  <c r="CN115" i="22"/>
  <c r="CO115" i="22" s="1"/>
  <c r="CN114" i="22"/>
  <c r="CO114" i="22" s="1"/>
  <c r="CN119" i="22"/>
  <c r="CO119" i="22" s="1"/>
  <c r="CN113" i="22"/>
  <c r="CO113" i="22" s="1"/>
  <c r="CN156" i="22"/>
  <c r="CO156" i="22" s="1"/>
  <c r="CP230" i="22"/>
  <c r="L235" i="28"/>
  <c r="CP221" i="22"/>
  <c r="L226" i="28"/>
  <c r="M226" i="28" s="1"/>
  <c r="CP237" i="22"/>
  <c r="L242" i="28"/>
  <c r="CP10" i="22"/>
  <c r="L10" i="28"/>
  <c r="M10" i="28" s="1"/>
  <c r="CP250" i="22"/>
  <c r="L255" i="28"/>
  <c r="CP13" i="22"/>
  <c r="L13" i="28"/>
  <c r="M13" i="28" s="1"/>
  <c r="CP248" i="22"/>
  <c r="L253" i="28"/>
  <c r="CN116" i="22"/>
  <c r="CO116" i="22" s="1"/>
  <c r="CP18" i="22"/>
  <c r="L18" i="28"/>
  <c r="CP83" i="22"/>
  <c r="L84" i="28"/>
  <c r="CP217" i="22"/>
  <c r="L222" i="28"/>
  <c r="M222" i="28" s="1"/>
  <c r="CP43" i="22"/>
  <c r="L43" i="28"/>
  <c r="CP51" i="22"/>
  <c r="L52" i="28"/>
  <c r="M52" i="28" s="1"/>
  <c r="CP70" i="22"/>
  <c r="L71" i="28"/>
  <c r="CP38" i="22"/>
  <c r="L38" i="28"/>
  <c r="CP74" i="22"/>
  <c r="L75" i="28"/>
  <c r="CP228" i="22"/>
  <c r="L233" i="28"/>
  <c r="CP72" i="22"/>
  <c r="L73" i="28"/>
  <c r="CP79" i="22"/>
  <c r="L80" i="28"/>
  <c r="CP86" i="22"/>
  <c r="L87" i="28"/>
  <c r="CP36" i="22"/>
  <c r="L36" i="28"/>
  <c r="CP235" i="22"/>
  <c r="L240" i="28"/>
  <c r="CP251" i="22"/>
  <c r="L256" i="28"/>
  <c r="M256" i="28" s="1"/>
  <c r="CP215" i="22"/>
  <c r="L220" i="28"/>
  <c r="M220" i="28" s="1"/>
  <c r="CP88" i="22"/>
  <c r="L89" i="28"/>
  <c r="M89" i="28" s="1"/>
  <c r="CN67" i="22"/>
  <c r="CO67" i="22" s="1"/>
  <c r="CN14" i="22"/>
  <c r="CO14" i="22" s="1"/>
  <c r="CN24" i="22"/>
  <c r="CO24" i="22" s="1"/>
  <c r="CP22" i="22"/>
  <c r="CP64" i="22"/>
  <c r="CP58" i="22"/>
  <c r="CP85" i="22"/>
  <c r="CP29" i="22"/>
  <c r="CP54" i="22"/>
  <c r="CP57" i="22"/>
  <c r="CP16" i="22"/>
  <c r="CP73" i="22"/>
  <c r="CP62" i="22"/>
  <c r="CP19" i="22"/>
  <c r="CP63" i="22"/>
  <c r="CN68" i="22"/>
  <c r="CO68" i="22" s="1"/>
  <c r="CP71" i="22"/>
  <c r="CP25" i="22"/>
  <c r="CP44" i="22"/>
  <c r="CP34" i="22"/>
  <c r="CP15" i="22"/>
  <c r="CP75" i="22"/>
  <c r="CP60" i="22"/>
  <c r="CP11" i="22"/>
  <c r="CP37" i="22"/>
  <c r="CP32" i="22"/>
  <c r="CP12" i="22"/>
  <c r="CP35" i="22"/>
  <c r="CP52" i="22"/>
  <c r="CP28" i="22"/>
  <c r="CP27" i="22"/>
  <c r="CP45" i="22"/>
  <c r="CP17" i="22"/>
  <c r="CP21" i="22"/>
  <c r="CP40" i="22"/>
  <c r="CP65" i="22"/>
  <c r="CP39" i="22"/>
  <c r="CP23" i="22"/>
  <c r="CP31" i="22"/>
  <c r="CP80" i="22"/>
  <c r="CP59" i="22"/>
  <c r="CP56" i="22"/>
  <c r="CP30" i="22"/>
  <c r="CP26" i="22"/>
  <c r="CP77" i="22"/>
  <c r="CP20" i="22"/>
  <c r="CP81" i="22"/>
  <c r="CP87" i="22"/>
  <c r="CP47" i="22"/>
  <c r="CP46" i="22"/>
  <c r="CP33" i="22"/>
  <c r="CP78" i="22"/>
  <c r="CP53" i="22"/>
  <c r="CP42" i="22"/>
  <c r="CP55" i="22"/>
  <c r="CP76" i="22"/>
  <c r="CN69" i="22"/>
  <c r="CO69" i="22" s="1"/>
  <c r="CN226" i="22"/>
  <c r="CO226" i="22" s="1"/>
  <c r="CP220" i="22"/>
  <c r="CP246" i="22"/>
  <c r="CP243" i="22"/>
  <c r="CP239" i="22"/>
  <c r="CP247" i="22"/>
  <c r="CP231" i="22"/>
  <c r="CP223" i="22"/>
  <c r="CP236" i="22"/>
  <c r="CP229" i="22"/>
  <c r="CP252" i="22"/>
  <c r="CP242" i="22"/>
  <c r="CP227" i="22"/>
  <c r="CP245" i="22"/>
  <c r="CN200" i="22"/>
  <c r="CO200" i="22" s="1"/>
  <c r="CP244" i="22"/>
  <c r="CP233" i="22"/>
  <c r="CP224" i="22"/>
  <c r="CN197" i="22"/>
  <c r="CO197" i="22" s="1"/>
  <c r="CN190" i="22"/>
  <c r="CO190" i="22" s="1"/>
  <c r="CN173" i="22"/>
  <c r="CO173" i="22" s="1"/>
  <c r="CN207" i="22"/>
  <c r="CO207" i="22" s="1"/>
  <c r="CN164" i="22"/>
  <c r="CO164" i="22" s="1"/>
  <c r="CP218" i="22"/>
  <c r="CP249" i="22"/>
  <c r="CP216" i="22"/>
  <c r="CN186" i="22"/>
  <c r="CO186" i="22" s="1"/>
  <c r="CN199" i="22"/>
  <c r="CO199" i="22" s="1"/>
  <c r="CN174" i="22"/>
  <c r="CO174" i="22" s="1"/>
  <c r="CN241" i="22"/>
  <c r="CO241" i="22" s="1"/>
  <c r="CP213" i="22"/>
  <c r="CN222" i="22"/>
  <c r="CO222" i="22" s="1"/>
  <c r="CN125" i="22"/>
  <c r="CO125" i="22" s="1"/>
  <c r="CN153" i="22"/>
  <c r="CO153" i="22" s="1"/>
  <c r="CN110" i="22"/>
  <c r="CO110" i="22" s="1"/>
  <c r="CN175" i="22"/>
  <c r="CO175" i="22" s="1"/>
  <c r="CN136" i="22"/>
  <c r="CO136" i="22" s="1"/>
  <c r="CN147" i="22"/>
  <c r="CO147" i="22" s="1"/>
  <c r="CN98" i="22"/>
  <c r="CO98" i="22" s="1"/>
  <c r="CP96" i="22"/>
  <c r="CP49" i="22"/>
  <c r="CP97" i="22"/>
  <c r="CP94" i="22"/>
  <c r="CP9" i="22"/>
  <c r="CP93" i="22"/>
  <c r="CP100" i="22"/>
  <c r="CP101" i="22"/>
  <c r="CP131" i="22"/>
  <c r="CP50" i="22"/>
  <c r="CP104" i="22"/>
  <c r="CP143" i="22"/>
  <c r="CP95" i="22"/>
  <c r="CN148" i="22"/>
  <c r="CO148" i="22" s="1"/>
  <c r="CP140" i="22"/>
  <c r="CN141" i="22"/>
  <c r="CO141" i="22" s="1"/>
  <c r="CP146" i="22"/>
  <c r="CP133" i="22"/>
  <c r="CP90" i="22"/>
  <c r="CP145" i="22"/>
  <c r="CP102" i="22"/>
  <c r="CP150" i="22"/>
  <c r="CP106" i="22"/>
  <c r="CP103" i="22"/>
  <c r="CP144" i="22"/>
  <c r="CP91" i="22"/>
  <c r="CP139" i="22"/>
  <c r="CP107" i="22"/>
  <c r="CP134" i="22"/>
  <c r="CP149" i="22"/>
  <c r="CP92" i="22"/>
  <c r="CP105" i="22"/>
  <c r="CP142" i="22"/>
  <c r="BY218" i="22" l="1" a="1"/>
  <c r="BY218" i="22" s="1"/>
  <c r="BT218" i="22" a="1"/>
  <c r="BT218" i="22" s="1"/>
  <c r="BO218" i="22" a="1"/>
  <c r="BO218" i="22" s="1"/>
  <c r="CD218" i="22" a="1"/>
  <c r="CD218" i="22" s="1"/>
  <c r="CI218" i="22" a="1"/>
  <c r="CI218" i="22" s="1"/>
  <c r="BY213" i="22" a="1"/>
  <c r="BY213" i="22" s="1"/>
  <c r="CI213" i="22" a="1"/>
  <c r="CI213" i="22" s="1"/>
  <c r="BT213" i="22" a="1"/>
  <c r="BT213" i="22" s="1"/>
  <c r="CD213" i="22" a="1"/>
  <c r="CD213" i="22" s="1"/>
  <c r="BO213" i="22" a="1"/>
  <c r="BO213" i="22" s="1"/>
  <c r="BO245" i="22" a="1"/>
  <c r="BO245" i="22" s="1"/>
  <c r="BT245" i="22" a="1"/>
  <c r="BT245" i="22" s="1"/>
  <c r="BY245" i="22" a="1"/>
  <c r="BY245" i="22" s="1"/>
  <c r="CD245" i="22" a="1"/>
  <c r="CD245" i="22" s="1"/>
  <c r="CI245" i="22" a="1"/>
  <c r="CI245" i="22" s="1"/>
  <c r="BT228" i="22" a="1"/>
  <c r="BT228" i="22" s="1"/>
  <c r="BY228" i="22" a="1"/>
  <c r="BY228" i="22" s="1"/>
  <c r="BO228" i="22" a="1"/>
  <c r="BO228" i="22" s="1"/>
  <c r="CD228" i="22" a="1"/>
  <c r="CD228" i="22" s="1"/>
  <c r="CI228" i="22" a="1"/>
  <c r="CI228" i="22" s="1"/>
  <c r="BY244" i="22" a="1"/>
  <c r="BY244" i="22" s="1"/>
  <c r="CI244" i="22" a="1"/>
  <c r="CI244" i="22" s="1"/>
  <c r="BT244" i="22" a="1"/>
  <c r="BT244" i="22" s="1"/>
  <c r="CD244" i="22" a="1"/>
  <c r="CD244" i="22" s="1"/>
  <c r="BO244" i="22" a="1"/>
  <c r="BO244" i="22" s="1"/>
  <c r="BT235" i="22" a="1"/>
  <c r="BT235" i="22" s="1"/>
  <c r="BO235" i="22" a="1"/>
  <c r="BO235" i="22" s="1"/>
  <c r="CI235" i="22" a="1"/>
  <c r="CI235" i="22" s="1"/>
  <c r="CD235" i="22" a="1"/>
  <c r="CD235" i="22" s="1"/>
  <c r="BY235" i="22" a="1"/>
  <c r="BY235" i="22" s="1"/>
  <c r="BT239" i="22" a="1"/>
  <c r="BT239" i="22" s="1"/>
  <c r="CI239" i="22" a="1"/>
  <c r="CI239" i="22" s="1"/>
  <c r="CD239" i="22" a="1"/>
  <c r="CD239" i="22" s="1"/>
  <c r="BY239" i="22" a="1"/>
  <c r="BY239" i="22" s="1"/>
  <c r="BO239" i="22" a="1"/>
  <c r="BO239" i="22" s="1"/>
  <c r="BT250" i="22" a="1"/>
  <c r="BT250" i="22" s="1"/>
  <c r="CD250" i="22" a="1"/>
  <c r="CD250" i="22" s="1"/>
  <c r="BO250" i="22" a="1"/>
  <c r="BO250" i="22" s="1"/>
  <c r="CI250" i="22" a="1"/>
  <c r="CI250" i="22" s="1"/>
  <c r="BY250" i="22" a="1"/>
  <c r="BY250" i="22" s="1"/>
  <c r="CI242" i="22" a="1"/>
  <c r="CI242" i="22" s="1"/>
  <c r="BO242" i="22" a="1"/>
  <c r="BO242" i="22" s="1"/>
  <c r="CD242" i="22" a="1"/>
  <c r="CD242" i="22" s="1"/>
  <c r="BT242" i="22" a="1"/>
  <c r="BT242" i="22" s="1"/>
  <c r="BY242" i="22" a="1"/>
  <c r="BY242" i="22" s="1"/>
  <c r="BT243" i="22" a="1"/>
  <c r="BT243" i="22" s="1"/>
  <c r="BY243" i="22" a="1"/>
  <c r="BY243" i="22" s="1"/>
  <c r="BO243" i="22" a="1"/>
  <c r="BO243" i="22" s="1"/>
  <c r="CI243" i="22" a="1"/>
  <c r="CI243" i="22" s="1"/>
  <c r="CD243" i="22" a="1"/>
  <c r="CD243" i="22" s="1"/>
  <c r="BT215" i="22" a="1"/>
  <c r="BT215" i="22" s="1"/>
  <c r="BO215" i="22" a="1"/>
  <c r="BO215" i="22" s="1"/>
  <c r="CD215" i="22" a="1"/>
  <c r="CD215" i="22" s="1"/>
  <c r="BY215" i="22" a="1"/>
  <c r="BY215" i="22" s="1"/>
  <c r="CI215" i="22" a="1"/>
  <c r="CI215" i="22" s="1"/>
  <c r="CD231" i="22" a="1"/>
  <c r="CD231" i="22" s="1"/>
  <c r="BY231" i="22" a="1"/>
  <c r="BY231" i="22" s="1"/>
  <c r="BT231" i="22" a="1"/>
  <c r="BT231" i="22" s="1"/>
  <c r="BO231" i="22" a="1"/>
  <c r="BO231" i="22" s="1"/>
  <c r="CI231" i="22" a="1"/>
  <c r="CI231" i="22" s="1"/>
  <c r="BY230" i="22" a="1"/>
  <c r="BY230" i="22" s="1"/>
  <c r="CI230" i="22" a="1"/>
  <c r="CI230" i="22" s="1"/>
  <c r="BT230" i="22" a="1"/>
  <c r="BT230" i="22" s="1"/>
  <c r="CD230" i="22" a="1"/>
  <c r="CD230" i="22" s="1"/>
  <c r="BO230" i="22" a="1"/>
  <c r="BO230" i="22" s="1"/>
  <c r="BO247" i="22" a="1"/>
  <c r="BO247" i="22" s="1"/>
  <c r="CI247" i="22" a="1"/>
  <c r="CI247" i="22" s="1"/>
  <c r="CD247" i="22" a="1"/>
  <c r="CD247" i="22" s="1"/>
  <c r="BY247" i="22" a="1"/>
  <c r="BY247" i="22" s="1"/>
  <c r="BT247" i="22" a="1"/>
  <c r="BT247" i="22" s="1"/>
  <c r="CI252" i="22" a="1"/>
  <c r="CI252" i="22" s="1"/>
  <c r="BY252" i="22" a="1"/>
  <c r="BY252" i="22" s="1"/>
  <c r="BT252" i="22" a="1"/>
  <c r="BT252" i="22" s="1"/>
  <c r="CD252" i="22" a="1"/>
  <c r="CD252" i="22" s="1"/>
  <c r="BO252" i="22" a="1"/>
  <c r="BO252" i="22" s="1"/>
  <c r="BT246" i="22" a="1"/>
  <c r="BT246" i="22" s="1"/>
  <c r="BO246" i="22" a="1"/>
  <c r="BO246" i="22" s="1"/>
  <c r="BY246" i="22" a="1"/>
  <c r="BY246" i="22" s="1"/>
  <c r="CI246" i="22" a="1"/>
  <c r="CI246" i="22" s="1"/>
  <c r="CD246" i="22" a="1"/>
  <c r="CD246" i="22" s="1"/>
  <c r="BO248" i="22" a="1"/>
  <c r="BO248" i="22" s="1"/>
  <c r="BY248" i="22" a="1"/>
  <c r="BY248" i="22" s="1"/>
  <c r="CD248" i="22" a="1"/>
  <c r="CD248" i="22" s="1"/>
  <c r="BT248" i="22" a="1"/>
  <c r="BT248" i="22" s="1"/>
  <c r="CI248" i="22" a="1"/>
  <c r="CI248" i="22" s="1"/>
  <c r="BT237" i="22" a="1"/>
  <c r="BT237" i="22" s="1"/>
  <c r="BO237" i="22" a="1"/>
  <c r="BO237" i="22" s="1"/>
  <c r="BY237" i="22" a="1"/>
  <c r="BY237" i="22" s="1"/>
  <c r="CD237" i="22" a="1"/>
  <c r="CD237" i="22" s="1"/>
  <c r="CI237" i="22" a="1"/>
  <c r="CI237" i="22" s="1"/>
  <c r="BY227" i="22" a="1"/>
  <c r="BY227" i="22" s="1"/>
  <c r="CI227" i="22" a="1"/>
  <c r="CI227" i="22" s="1"/>
  <c r="BO227" i="22" a="1"/>
  <c r="BO227" i="22" s="1"/>
  <c r="BT227" i="22" a="1"/>
  <c r="BT227" i="22" s="1"/>
  <c r="CD227" i="22" a="1"/>
  <c r="CD227" i="22" s="1"/>
  <c r="BT216" i="22" a="1"/>
  <c r="BT216" i="22" s="1"/>
  <c r="BO216" i="22" a="1"/>
  <c r="BO216" i="22" s="1"/>
  <c r="CD216" i="22" a="1"/>
  <c r="CD216" i="22" s="1"/>
  <c r="BY216" i="22" a="1"/>
  <c r="BY216" i="22" s="1"/>
  <c r="CI216" i="22" a="1"/>
  <c r="CI216" i="22" s="1"/>
  <c r="BY224" i="22" a="1"/>
  <c r="BY224" i="22" s="1"/>
  <c r="BO224" i="22" a="1"/>
  <c r="BO224" i="22" s="1"/>
  <c r="BT224" i="22" a="1"/>
  <c r="BT224" i="22" s="1"/>
  <c r="CI224" i="22" a="1"/>
  <c r="CI224" i="22" s="1"/>
  <c r="CD224" i="22" a="1"/>
  <c r="CD224" i="22" s="1"/>
  <c r="BT229" i="22" a="1"/>
  <c r="BT229" i="22" s="1"/>
  <c r="BO229" i="22" a="1"/>
  <c r="BO229" i="22" s="1"/>
  <c r="CD229" i="22" a="1"/>
  <c r="CD229" i="22" s="1"/>
  <c r="CI229" i="22" a="1"/>
  <c r="CI229" i="22" s="1"/>
  <c r="BY229" i="22" a="1"/>
  <c r="BY229" i="22" s="1"/>
  <c r="BY220" i="22" a="1"/>
  <c r="BY220" i="22" s="1"/>
  <c r="BO220" i="22" a="1"/>
  <c r="BO220" i="22" s="1"/>
  <c r="BT220" i="22" a="1"/>
  <c r="BT220" i="22" s="1"/>
  <c r="CD220" i="22" a="1"/>
  <c r="CD220" i="22" s="1"/>
  <c r="CI220" i="22" a="1"/>
  <c r="CI220" i="22" s="1"/>
  <c r="CI251" i="22" a="1"/>
  <c r="CI251" i="22" s="1"/>
  <c r="BO251" i="22" a="1"/>
  <c r="BO251" i="22" s="1"/>
  <c r="CD251" i="22" a="1"/>
  <c r="CD251" i="22" s="1"/>
  <c r="BT251" i="22" a="1"/>
  <c r="BT251" i="22" s="1"/>
  <c r="BY251" i="22" a="1"/>
  <c r="BY251" i="22" s="1"/>
  <c r="CI217" i="22" a="1"/>
  <c r="CI217" i="22" s="1"/>
  <c r="BT217" i="22" a="1"/>
  <c r="BT217" i="22" s="1"/>
  <c r="CD217" i="22" a="1"/>
  <c r="CD217" i="22" s="1"/>
  <c r="BY217" i="22" a="1"/>
  <c r="BY217" i="22" s="1"/>
  <c r="BO217" i="22" a="1"/>
  <c r="BO217" i="22" s="1"/>
  <c r="CI223" i="22" a="1"/>
  <c r="CI223" i="22" s="1"/>
  <c r="CD223" i="22" a="1"/>
  <c r="CD223" i="22" s="1"/>
  <c r="BT223" i="22" a="1"/>
  <c r="BT223" i="22" s="1"/>
  <c r="BY223" i="22" a="1"/>
  <c r="BY223" i="22" s="1"/>
  <c r="BO223" i="22" a="1"/>
  <c r="BO223" i="22" s="1"/>
  <c r="BO249" i="22" a="1"/>
  <c r="BO249" i="22" s="1"/>
  <c r="BY249" i="22" a="1"/>
  <c r="BY249" i="22" s="1"/>
  <c r="CI249" i="22" a="1"/>
  <c r="CI249" i="22" s="1"/>
  <c r="BT249" i="22" a="1"/>
  <c r="BT249" i="22" s="1"/>
  <c r="CD249" i="22" a="1"/>
  <c r="CD249" i="22" s="1"/>
  <c r="CI233" i="22" a="1"/>
  <c r="CI233" i="22" s="1"/>
  <c r="BY233" i="22" a="1"/>
  <c r="BY233" i="22" s="1"/>
  <c r="BT233" i="22" a="1"/>
  <c r="BT233" i="22" s="1"/>
  <c r="CD233" i="22" a="1"/>
  <c r="CD233" i="22" s="1"/>
  <c r="BO233" i="22" a="1"/>
  <c r="BO233" i="22" s="1"/>
  <c r="BY236" i="22" a="1"/>
  <c r="BY236" i="22" s="1"/>
  <c r="BT236" i="22" a="1"/>
  <c r="BT236" i="22" s="1"/>
  <c r="CD236" i="22" a="1"/>
  <c r="CD236" i="22" s="1"/>
  <c r="BO236" i="22" a="1"/>
  <c r="BO236" i="22" s="1"/>
  <c r="CI236" i="22" a="1"/>
  <c r="CI236" i="22" s="1"/>
  <c r="BO221" i="22" a="1"/>
  <c r="BO221" i="22" s="1"/>
  <c r="CI221" i="22" a="1"/>
  <c r="CI221" i="22" s="1"/>
  <c r="BY221" i="22" a="1"/>
  <c r="BY221" i="22" s="1"/>
  <c r="CD221" i="22" a="1"/>
  <c r="CD221" i="22" s="1"/>
  <c r="BT221" i="22" a="1"/>
  <c r="BT221" i="22" s="1"/>
  <c r="BY131" i="22" a="1"/>
  <c r="BY131" i="22" s="1"/>
  <c r="BT131" i="22" a="1"/>
  <c r="BT131" i="22" s="1"/>
  <c r="CI131" i="22" a="1"/>
  <c r="CI131" i="22" s="1"/>
  <c r="CD131" i="22" a="1"/>
  <c r="CD131" i="22" s="1"/>
  <c r="BO131" i="22" a="1"/>
  <c r="BO131" i="22" s="1"/>
  <c r="BT144" i="22" a="1"/>
  <c r="BT144" i="22" s="1"/>
  <c r="CI144" i="22" a="1"/>
  <c r="CI144" i="22" s="1"/>
  <c r="BO144" i="22" a="1"/>
  <c r="BO144" i="22" s="1"/>
  <c r="CD144" i="22" a="1"/>
  <c r="CD144" i="22" s="1"/>
  <c r="BY144" i="22" a="1"/>
  <c r="BY144" i="22" s="1"/>
  <c r="BO146" i="22" a="1"/>
  <c r="BO146" i="22" s="1"/>
  <c r="CD146" i="22" a="1"/>
  <c r="CD146" i="22" s="1"/>
  <c r="CI146" i="22" a="1"/>
  <c r="CI146" i="22" s="1"/>
  <c r="BY146" i="22" a="1"/>
  <c r="BY146" i="22" s="1"/>
  <c r="BT146" i="22" a="1"/>
  <c r="BT146" i="22" s="1"/>
  <c r="BO150" i="22" a="1"/>
  <c r="BO150" i="22" s="1"/>
  <c r="BT150" i="22" a="1"/>
  <c r="BT150" i="22" s="1"/>
  <c r="CD150" i="22" a="1"/>
  <c r="CD150" i="22" s="1"/>
  <c r="BY150" i="22" a="1"/>
  <c r="BY150" i="22" s="1"/>
  <c r="CI150" i="22" a="1"/>
  <c r="CI150" i="22" s="1"/>
  <c r="BO145" i="22" a="1"/>
  <c r="BO145" i="22" s="1"/>
  <c r="BY145" i="22" a="1"/>
  <c r="BY145" i="22" s="1"/>
  <c r="CI145" i="22" a="1"/>
  <c r="CI145" i="22" s="1"/>
  <c r="BT145" i="22" a="1"/>
  <c r="BT145" i="22" s="1"/>
  <c r="CD145" i="22" a="1"/>
  <c r="CD145" i="22" s="1"/>
  <c r="CD139" i="22" a="1"/>
  <c r="CD139" i="22" s="1"/>
  <c r="CI139" i="22" a="1"/>
  <c r="CI139" i="22" s="1"/>
  <c r="BY139" i="22" a="1"/>
  <c r="BY139" i="22" s="1"/>
  <c r="BO139" i="22" a="1"/>
  <c r="BO139" i="22" s="1"/>
  <c r="BT139" i="22" a="1"/>
  <c r="BT139" i="22" s="1"/>
  <c r="CI142" i="22" a="1"/>
  <c r="CI142" i="22" s="1"/>
  <c r="BO142" i="22" a="1"/>
  <c r="BO142" i="22" s="1"/>
  <c r="BY142" i="22" a="1"/>
  <c r="BY142" i="22" s="1"/>
  <c r="CD142" i="22" a="1"/>
  <c r="CD142" i="22" s="1"/>
  <c r="BT142" i="22" a="1"/>
  <c r="BT142" i="22" s="1"/>
  <c r="BY140" i="22" a="1"/>
  <c r="BY140" i="22" s="1"/>
  <c r="BO140" i="22" a="1"/>
  <c r="BO140" i="22" s="1"/>
  <c r="CD140" i="22" a="1"/>
  <c r="CD140" i="22" s="1"/>
  <c r="CI140" i="22" a="1"/>
  <c r="CI140" i="22" s="1"/>
  <c r="BT140" i="22" a="1"/>
  <c r="BT140" i="22" s="1"/>
  <c r="BY149" i="22" a="1"/>
  <c r="BY149" i="22" s="1"/>
  <c r="CD149" i="22" a="1"/>
  <c r="CD149" i="22" s="1"/>
  <c r="CI149" i="22" a="1"/>
  <c r="CI149" i="22" s="1"/>
  <c r="BT149" i="22" a="1"/>
  <c r="BT149" i="22" s="1"/>
  <c r="BO149" i="22" a="1"/>
  <c r="BO149" i="22" s="1"/>
  <c r="BO134" i="22" a="1"/>
  <c r="BO134" i="22" s="1"/>
  <c r="CD134" i="22" a="1"/>
  <c r="CD134" i="22" s="1"/>
  <c r="CI134" i="22" a="1"/>
  <c r="CI134" i="22" s="1"/>
  <c r="BY134" i="22" a="1"/>
  <c r="BY134" i="22" s="1"/>
  <c r="BT134" i="22" a="1"/>
  <c r="BT134" i="22" s="1"/>
  <c r="CD143" i="22" a="1"/>
  <c r="CD143" i="22" s="1"/>
  <c r="BO143" i="22" a="1"/>
  <c r="BO143" i="22" s="1"/>
  <c r="BY143" i="22" a="1"/>
  <c r="BY143" i="22" s="1"/>
  <c r="CI143" i="22" a="1"/>
  <c r="CI143" i="22" s="1"/>
  <c r="BT143" i="22" a="1"/>
  <c r="BT143" i="22" s="1"/>
  <c r="BO133" i="22" a="1"/>
  <c r="BO133" i="22" s="1"/>
  <c r="BY133" i="22" a="1"/>
  <c r="BY133" i="22" s="1"/>
  <c r="CD133" i="22" a="1"/>
  <c r="CD133" i="22" s="1"/>
  <c r="CI133" i="22" a="1"/>
  <c r="CI133" i="22" s="1"/>
  <c r="BT133" i="22" a="1"/>
  <c r="BT133" i="22" s="1"/>
  <c r="CI103" i="22" a="1"/>
  <c r="CI103" i="22" s="1"/>
  <c r="BO103" i="22" a="1"/>
  <c r="BO103" i="22" s="1"/>
  <c r="BT103" i="22" a="1"/>
  <c r="BT103" i="22" s="1"/>
  <c r="CD103" i="22" a="1"/>
  <c r="CD103" i="22" s="1"/>
  <c r="BY103" i="22" a="1"/>
  <c r="BY103" i="22" s="1"/>
  <c r="BT105" i="22" a="1"/>
  <c r="BT105" i="22" s="1"/>
  <c r="CD105" i="22" a="1"/>
  <c r="CD105" i="22" s="1"/>
  <c r="BY105" i="22" a="1"/>
  <c r="BY105" i="22" s="1"/>
  <c r="BO105" i="22" a="1"/>
  <c r="BO105" i="22" s="1"/>
  <c r="CI105" i="22" a="1"/>
  <c r="CI105" i="22" s="1"/>
  <c r="CI101" i="22" a="1"/>
  <c r="CI101" i="22" s="1"/>
  <c r="BY101" i="22" a="1"/>
  <c r="BY101" i="22" s="1"/>
  <c r="BO101" i="22" a="1"/>
  <c r="BO101" i="22" s="1"/>
  <c r="BT101" i="22" a="1"/>
  <c r="BT101" i="22" s="1"/>
  <c r="CD101" i="22" a="1"/>
  <c r="CD101" i="22" s="1"/>
  <c r="CI92" i="22" a="1"/>
  <c r="CI92" i="22" s="1"/>
  <c r="CD92" i="22" a="1"/>
  <c r="CD92" i="22" s="1"/>
  <c r="BO92" i="22" a="1"/>
  <c r="BO92" i="22" s="1"/>
  <c r="BY92" i="22" a="1"/>
  <c r="BY92" i="22" s="1"/>
  <c r="BT92" i="22" a="1"/>
  <c r="BT92" i="22" s="1"/>
  <c r="BY106" i="22" a="1"/>
  <c r="BY106" i="22" s="1"/>
  <c r="CD106" i="22" a="1"/>
  <c r="CD106" i="22" s="1"/>
  <c r="BO106" i="22" a="1"/>
  <c r="BO106" i="22" s="1"/>
  <c r="BT106" i="22" a="1"/>
  <c r="BT106" i="22" s="1"/>
  <c r="CI106" i="22" a="1"/>
  <c r="CI106" i="22" s="1"/>
  <c r="CD100" i="22" a="1"/>
  <c r="CD100" i="22" s="1"/>
  <c r="BO100" i="22" a="1"/>
  <c r="BO100" i="22" s="1"/>
  <c r="BT100" i="22" a="1"/>
  <c r="BT100" i="22" s="1"/>
  <c r="CI100" i="22" a="1"/>
  <c r="CI100" i="22" s="1"/>
  <c r="BY100" i="22" a="1"/>
  <c r="BY100" i="22" s="1"/>
  <c r="BY93" i="22" a="1"/>
  <c r="BY93" i="22" s="1"/>
  <c r="BO93" i="22" a="1"/>
  <c r="BO93" i="22" s="1"/>
  <c r="CD93" i="22" a="1"/>
  <c r="CD93" i="22" s="1"/>
  <c r="CI93" i="22" a="1"/>
  <c r="CI93" i="22" s="1"/>
  <c r="BT93" i="22" a="1"/>
  <c r="BT93" i="22" s="1"/>
  <c r="BY102" i="22" a="1"/>
  <c r="BY102" i="22" s="1"/>
  <c r="CD102" i="22" a="1"/>
  <c r="CD102" i="22" s="1"/>
  <c r="BO102" i="22" a="1"/>
  <c r="BO102" i="22" s="1"/>
  <c r="CI102" i="22" a="1"/>
  <c r="CI102" i="22" s="1"/>
  <c r="BT102" i="22" a="1"/>
  <c r="BT102" i="22" s="1"/>
  <c r="CD95" i="22" a="1"/>
  <c r="CD95" i="22" s="1"/>
  <c r="BT95" i="22" a="1"/>
  <c r="BT95" i="22" s="1"/>
  <c r="CI95" i="22" a="1"/>
  <c r="CI95" i="22" s="1"/>
  <c r="BO95" i="22" a="1"/>
  <c r="BO95" i="22" s="1"/>
  <c r="BY95" i="22" a="1"/>
  <c r="BY95" i="22" s="1"/>
  <c r="CI96" i="22" a="1"/>
  <c r="CI96" i="22" s="1"/>
  <c r="BT96" i="22" a="1"/>
  <c r="BT96" i="22" s="1"/>
  <c r="BO96" i="22" a="1"/>
  <c r="BO96" i="22" s="1"/>
  <c r="BY96" i="22" a="1"/>
  <c r="BY96" i="22" s="1"/>
  <c r="CD96" i="22" a="1"/>
  <c r="CD96" i="22" s="1"/>
  <c r="BY94" i="22" a="1"/>
  <c r="BY94" i="22" s="1"/>
  <c r="BT94" i="22" a="1"/>
  <c r="BT94" i="22" s="1"/>
  <c r="CD94" i="22" a="1"/>
  <c r="CD94" i="22" s="1"/>
  <c r="CI94" i="22" a="1"/>
  <c r="CI94" i="22" s="1"/>
  <c r="BO94" i="22" a="1"/>
  <c r="BO94" i="22" s="1"/>
  <c r="BO90" i="22" a="1"/>
  <c r="BO90" i="22" s="1"/>
  <c r="BT90" i="22" a="1"/>
  <c r="BT90" i="22" s="1"/>
  <c r="CD90" i="22" a="1"/>
  <c r="CD90" i="22" s="1"/>
  <c r="BY90" i="22" a="1"/>
  <c r="BY90" i="22" s="1"/>
  <c r="CI90" i="22" a="1"/>
  <c r="CI90" i="22" s="1"/>
  <c r="BT104" i="22" a="1"/>
  <c r="BT104" i="22" s="1"/>
  <c r="CD104" i="22" a="1"/>
  <c r="CD104" i="22" s="1"/>
  <c r="BY104" i="22" a="1"/>
  <c r="BY104" i="22" s="1"/>
  <c r="CI104" i="22" a="1"/>
  <c r="CI104" i="22" s="1"/>
  <c r="BO104" i="22" a="1"/>
  <c r="BO104" i="22" s="1"/>
  <c r="CI97" i="22" a="1"/>
  <c r="CI97" i="22" s="1"/>
  <c r="BY97" i="22" a="1"/>
  <c r="BY97" i="22" s="1"/>
  <c r="BO97" i="22" a="1"/>
  <c r="BO97" i="22" s="1"/>
  <c r="CD97" i="22" a="1"/>
  <c r="CD97" i="22" s="1"/>
  <c r="BT97" i="22" a="1"/>
  <c r="BT97" i="22" s="1"/>
  <c r="BO107" i="22" a="1"/>
  <c r="BO107" i="22" s="1"/>
  <c r="CI107" i="22" a="1"/>
  <c r="CI107" i="22" s="1"/>
  <c r="BY107" i="22" a="1"/>
  <c r="BY107" i="22" s="1"/>
  <c r="CD107" i="22" a="1"/>
  <c r="CD107" i="22" s="1"/>
  <c r="BT107" i="22" a="1"/>
  <c r="BT107" i="22" s="1"/>
  <c r="CI91" i="22" a="1"/>
  <c r="CI91" i="22" s="1"/>
  <c r="BY91" i="22" a="1"/>
  <c r="BY91" i="22" s="1"/>
  <c r="CD91" i="22" a="1"/>
  <c r="CD91" i="22" s="1"/>
  <c r="BT91" i="22" a="1"/>
  <c r="BT91" i="22" s="1"/>
  <c r="BO91" i="22" a="1"/>
  <c r="BO91" i="22" s="1"/>
  <c r="CD83" i="22" a="1"/>
  <c r="CD83" i="22" s="1"/>
  <c r="BT83" i="22" a="1"/>
  <c r="BT83" i="22" s="1"/>
  <c r="BY83" i="22" a="1"/>
  <c r="BY83" i="22" s="1"/>
  <c r="BO83" i="22" a="1"/>
  <c r="BO83" i="22" s="1"/>
  <c r="CI83" i="22" a="1"/>
  <c r="CI83" i="22" s="1"/>
  <c r="CD81" i="22" a="1"/>
  <c r="CD81" i="22" s="1"/>
  <c r="BY81" i="22" a="1"/>
  <c r="BY81" i="22" s="1"/>
  <c r="BO81" i="22" a="1"/>
  <c r="BO81" i="22" s="1"/>
  <c r="BT81" i="22" a="1"/>
  <c r="BT81" i="22" s="1"/>
  <c r="CI81" i="22" a="1"/>
  <c r="CI81" i="22" s="1"/>
  <c r="BO88" i="22" a="1"/>
  <c r="BO88" i="22" s="1"/>
  <c r="CI88" i="22" a="1"/>
  <c r="CI88" i="22" s="1"/>
  <c r="CD88" i="22" a="1"/>
  <c r="CD88" i="22" s="1"/>
  <c r="BT88" i="22" a="1"/>
  <c r="BT88" i="22" s="1"/>
  <c r="BY88" i="22" a="1"/>
  <c r="BY88" i="22" s="1"/>
  <c r="CD59" i="22" a="1"/>
  <c r="CD59" i="22" s="1"/>
  <c r="BO59" i="22" a="1"/>
  <c r="BO59" i="22" s="1"/>
  <c r="CI59" i="22" a="1"/>
  <c r="CI59" i="22" s="1"/>
  <c r="BT59" i="22" a="1"/>
  <c r="BT59" i="22" s="1"/>
  <c r="BY59" i="22" a="1"/>
  <c r="BY59" i="22" s="1"/>
  <c r="CI72" i="22" a="1"/>
  <c r="CI72" i="22" s="1"/>
  <c r="BO72" i="22" a="1"/>
  <c r="BO72" i="22" s="1"/>
  <c r="BT72" i="22" a="1"/>
  <c r="BT72" i="22" s="1"/>
  <c r="CD72" i="22" a="1"/>
  <c r="CD72" i="22" s="1"/>
  <c r="BY72" i="22" a="1"/>
  <c r="BY72" i="22" s="1"/>
  <c r="CI87" i="22" a="1"/>
  <c r="CI87" i="22" s="1"/>
  <c r="BO87" i="22" a="1"/>
  <c r="BO87" i="22" s="1"/>
  <c r="BT87" i="22" a="1"/>
  <c r="BT87" i="22" s="1"/>
  <c r="BY87" i="22" a="1"/>
  <c r="BY87" i="22" s="1"/>
  <c r="CD87" i="22" a="1"/>
  <c r="CD87" i="22" s="1"/>
  <c r="BT55" i="22" a="1"/>
  <c r="BT55" i="22" s="1"/>
  <c r="CD55" i="22" a="1"/>
  <c r="CD55" i="22" s="1"/>
  <c r="BO55" i="22" a="1"/>
  <c r="BO55" i="22" s="1"/>
  <c r="CI55" i="22" a="1"/>
  <c r="CI55" i="22" s="1"/>
  <c r="BY55" i="22" a="1"/>
  <c r="BY55" i="22" s="1"/>
  <c r="BO60" i="22" a="1"/>
  <c r="BO60" i="22" s="1"/>
  <c r="CI60" i="22" a="1"/>
  <c r="CI60" i="22" s="1"/>
  <c r="BT60" i="22" a="1"/>
  <c r="BT60" i="22" s="1"/>
  <c r="BY60" i="22" a="1"/>
  <c r="BY60" i="22" s="1"/>
  <c r="CD60" i="22" a="1"/>
  <c r="CD60" i="22" s="1"/>
  <c r="CI63" i="22" a="1"/>
  <c r="CI63" i="22" s="1"/>
  <c r="BT63" i="22" a="1"/>
  <c r="BT63" i="22" s="1"/>
  <c r="CD63" i="22" a="1"/>
  <c r="CD63" i="22" s="1"/>
  <c r="BY63" i="22" a="1"/>
  <c r="BY63" i="22" s="1"/>
  <c r="BO63" i="22" a="1"/>
  <c r="BO63" i="22" s="1"/>
  <c r="CD85" i="22" a="1"/>
  <c r="CD85" i="22" s="1"/>
  <c r="BY85" i="22" a="1"/>
  <c r="BY85" i="22" s="1"/>
  <c r="CI85" i="22" a="1"/>
  <c r="CI85" i="22" s="1"/>
  <c r="BO85" i="22" a="1"/>
  <c r="BO85" i="22" s="1"/>
  <c r="BT85" i="22" a="1"/>
  <c r="BT85" i="22" s="1"/>
  <c r="CI51" i="22" a="1"/>
  <c r="CI51" i="22" s="1"/>
  <c r="BT51" i="22" a="1"/>
  <c r="BT51" i="22" s="1"/>
  <c r="CD51" i="22" a="1"/>
  <c r="CD51" i="22" s="1"/>
  <c r="BY51" i="22" a="1"/>
  <c r="BY51" i="22" s="1"/>
  <c r="BO51" i="22" a="1"/>
  <c r="BO51" i="22" s="1"/>
  <c r="CD75" i="22" a="1"/>
  <c r="CD75" i="22" s="1"/>
  <c r="CI75" i="22" a="1"/>
  <c r="CI75" i="22" s="1"/>
  <c r="BY75" i="22" a="1"/>
  <c r="BY75" i="22" s="1"/>
  <c r="BO75" i="22" a="1"/>
  <c r="BO75" i="22" s="1"/>
  <c r="BT75" i="22" a="1"/>
  <c r="BT75" i="22" s="1"/>
  <c r="BO58" i="22" a="1"/>
  <c r="BO58" i="22" s="1"/>
  <c r="CD58" i="22" a="1"/>
  <c r="CD58" i="22" s="1"/>
  <c r="BY58" i="22" a="1"/>
  <c r="BY58" i="22" s="1"/>
  <c r="BT58" i="22" a="1"/>
  <c r="BT58" i="22" s="1"/>
  <c r="CI58" i="22" a="1"/>
  <c r="CI58" i="22" s="1"/>
  <c r="CI71" i="22" a="1"/>
  <c r="CI71" i="22" s="1"/>
  <c r="BT71" i="22" a="1"/>
  <c r="BT71" i="22" s="1"/>
  <c r="BO71" i="22" a="1"/>
  <c r="BO71" i="22" s="1"/>
  <c r="CD71" i="22" a="1"/>
  <c r="CD71" i="22" s="1"/>
  <c r="BY71" i="22" a="1"/>
  <c r="BY71" i="22" s="1"/>
  <c r="BO53" i="22" a="1"/>
  <c r="BO53" i="22" s="1"/>
  <c r="BY53" i="22" a="1"/>
  <c r="BY53" i="22" s="1"/>
  <c r="CD53" i="22" a="1"/>
  <c r="CD53" i="22" s="1"/>
  <c r="CI53" i="22" a="1"/>
  <c r="CI53" i="22" s="1"/>
  <c r="BT53" i="22" a="1"/>
  <c r="BT53" i="22" s="1"/>
  <c r="BT74" i="22" a="1"/>
  <c r="BT74" i="22" s="1"/>
  <c r="BY74" i="22" a="1"/>
  <c r="BY74" i="22" s="1"/>
  <c r="CI74" i="22" a="1"/>
  <c r="CI74" i="22" s="1"/>
  <c r="BO74" i="22" a="1"/>
  <c r="BO74" i="22" s="1"/>
  <c r="CD74" i="22" a="1"/>
  <c r="CD74" i="22" s="1"/>
  <c r="BY52" i="22" a="1"/>
  <c r="BY52" i="22" s="1"/>
  <c r="BO52" i="22" a="1"/>
  <c r="BO52" i="22" s="1"/>
  <c r="BT52" i="22" a="1"/>
  <c r="BT52" i="22" s="1"/>
  <c r="CI52" i="22" a="1"/>
  <c r="CI52" i="22" s="1"/>
  <c r="CD52" i="22" a="1"/>
  <c r="CD52" i="22" s="1"/>
  <c r="BO62" i="22" a="1"/>
  <c r="BO62" i="22" s="1"/>
  <c r="BY62" i="22" a="1"/>
  <c r="BY62" i="22" s="1"/>
  <c r="CI62" i="22" a="1"/>
  <c r="CI62" i="22" s="1"/>
  <c r="CD62" i="22" a="1"/>
  <c r="CD62" i="22" s="1"/>
  <c r="BT62" i="22" a="1"/>
  <c r="BT62" i="22" s="1"/>
  <c r="BO86" i="22" a="1"/>
  <c r="BO86" i="22" s="1"/>
  <c r="CD86" i="22" a="1"/>
  <c r="CD86" i="22" s="1"/>
  <c r="BY86" i="22" a="1"/>
  <c r="BY86" i="22" s="1"/>
  <c r="BT86" i="22" a="1"/>
  <c r="BT86" i="22" s="1"/>
  <c r="CI86" i="22" a="1"/>
  <c r="CI86" i="22" s="1"/>
  <c r="BO73" i="22" a="1"/>
  <c r="BO73" i="22" s="1"/>
  <c r="CD73" i="22" a="1"/>
  <c r="CD73" i="22" s="1"/>
  <c r="CI73" i="22" a="1"/>
  <c r="CI73" i="22" s="1"/>
  <c r="BY73" i="22" a="1"/>
  <c r="BY73" i="22" s="1"/>
  <c r="BT73" i="22" a="1"/>
  <c r="BT73" i="22" s="1"/>
  <c r="CD64" i="22" a="1"/>
  <c r="CD64" i="22" s="1"/>
  <c r="CI64" i="22" a="1"/>
  <c r="CI64" i="22" s="1"/>
  <c r="BO64" i="22" a="1"/>
  <c r="BO64" i="22" s="1"/>
  <c r="BY64" i="22" a="1"/>
  <c r="BY64" i="22" s="1"/>
  <c r="BT64" i="22" a="1"/>
  <c r="BT64" i="22" s="1"/>
  <c r="CD79" i="22" a="1"/>
  <c r="CD79" i="22" s="1"/>
  <c r="BY79" i="22" a="1"/>
  <c r="BY79" i="22" s="1"/>
  <c r="BO79" i="22" a="1"/>
  <c r="BO79" i="22" s="1"/>
  <c r="BT79" i="22" a="1"/>
  <c r="BT79" i="22" s="1"/>
  <c r="CI79" i="22" a="1"/>
  <c r="CI79" i="22" s="1"/>
  <c r="BY54" i="22" a="1"/>
  <c r="BY54" i="22" s="1"/>
  <c r="BO54" i="22" a="1"/>
  <c r="BO54" i="22" s="1"/>
  <c r="CD54" i="22" a="1"/>
  <c r="CD54" i="22" s="1"/>
  <c r="BT54" i="22" a="1"/>
  <c r="BT54" i="22" s="1"/>
  <c r="CI54" i="22" a="1"/>
  <c r="CI54" i="22" s="1"/>
  <c r="BT70" i="22" a="1"/>
  <c r="BT70" i="22" s="1"/>
  <c r="CI70" i="22" a="1"/>
  <c r="CI70" i="22" s="1"/>
  <c r="CD70" i="22" a="1"/>
  <c r="CD70" i="22" s="1"/>
  <c r="BO70" i="22" a="1"/>
  <c r="BO70" i="22" s="1"/>
  <c r="BY70" i="22" a="1"/>
  <c r="BY70" i="22" s="1"/>
  <c r="BT76" i="22" a="1"/>
  <c r="BT76" i="22" s="1"/>
  <c r="BY76" i="22" a="1"/>
  <c r="BY76" i="22" s="1"/>
  <c r="BO76" i="22" a="1"/>
  <c r="BO76" i="22" s="1"/>
  <c r="CI76" i="22" a="1"/>
  <c r="CI76" i="22" s="1"/>
  <c r="CD76" i="22" a="1"/>
  <c r="CD76" i="22" s="1"/>
  <c r="BY80" i="22" a="1"/>
  <c r="BY80" i="22" s="1"/>
  <c r="CD80" i="22" a="1"/>
  <c r="CD80" i="22" s="1"/>
  <c r="BT80" i="22" a="1"/>
  <c r="BT80" i="22" s="1"/>
  <c r="BO80" i="22" a="1"/>
  <c r="BO80" i="22" s="1"/>
  <c r="CI80" i="22" a="1"/>
  <c r="CI80" i="22" s="1"/>
  <c r="BY77" i="22" a="1"/>
  <c r="BY77" i="22" s="1"/>
  <c r="BO77" i="22" a="1"/>
  <c r="BO77" i="22" s="1"/>
  <c r="CI77" i="22" a="1"/>
  <c r="CI77" i="22" s="1"/>
  <c r="BT77" i="22" a="1"/>
  <c r="BT77" i="22" s="1"/>
  <c r="CD77" i="22" a="1"/>
  <c r="CD77" i="22" s="1"/>
  <c r="BO78" i="22" a="1"/>
  <c r="BO78" i="22" s="1"/>
  <c r="CI78" i="22" a="1"/>
  <c r="CI78" i="22" s="1"/>
  <c r="CD78" i="22" a="1"/>
  <c r="CD78" i="22" s="1"/>
  <c r="BY78" i="22" a="1"/>
  <c r="BY78" i="22" s="1"/>
  <c r="BT78" i="22" a="1"/>
  <c r="BT78" i="22" s="1"/>
  <c r="BO65" i="22" a="1"/>
  <c r="BO65" i="22" s="1"/>
  <c r="BY65" i="22" a="1"/>
  <c r="BY65" i="22" s="1"/>
  <c r="BT65" i="22" a="1"/>
  <c r="BT65" i="22" s="1"/>
  <c r="CD65" i="22" a="1"/>
  <c r="CD65" i="22" s="1"/>
  <c r="CI65" i="22" a="1"/>
  <c r="CI65" i="22" s="1"/>
  <c r="BO50" i="22" a="1"/>
  <c r="BO50" i="22" s="1"/>
  <c r="BT50" i="22" a="1"/>
  <c r="BT50" i="22" s="1"/>
  <c r="CI50" i="22" a="1"/>
  <c r="CI50" i="22" s="1"/>
  <c r="BY50" i="22" a="1"/>
  <c r="BY50" i="22" s="1"/>
  <c r="CD50" i="22" a="1"/>
  <c r="CD50" i="22" s="1"/>
  <c r="CD49" i="22" a="1"/>
  <c r="CD49" i="22" s="1"/>
  <c r="CI49" i="22" a="1"/>
  <c r="CI49" i="22" s="1"/>
  <c r="BO49" i="22" a="1"/>
  <c r="BO49" i="22" s="1"/>
  <c r="BY49" i="22" a="1"/>
  <c r="BY49" i="22" s="1"/>
  <c r="BT49" i="22" a="1"/>
  <c r="BT49" i="22" s="1"/>
  <c r="BT56" i="22" a="1"/>
  <c r="BT56" i="22" s="1"/>
  <c r="BY56" i="22" a="1"/>
  <c r="BY56" i="22" s="1"/>
  <c r="CD56" i="22" a="1"/>
  <c r="CD56" i="22" s="1"/>
  <c r="BO56" i="22" a="1"/>
  <c r="BO56" i="22" s="1"/>
  <c r="CI56" i="22" a="1"/>
  <c r="CI56" i="22" s="1"/>
  <c r="BT57" i="22" a="1"/>
  <c r="BT57" i="22" s="1"/>
  <c r="BY57" i="22" a="1"/>
  <c r="BY57" i="22" s="1"/>
  <c r="BO57" i="22" a="1"/>
  <c r="BO57" i="22" s="1"/>
  <c r="CI57" i="22" a="1"/>
  <c r="CI57" i="22" s="1"/>
  <c r="CD57" i="22" a="1"/>
  <c r="CD57" i="22" s="1"/>
  <c r="CI17" i="22" a="1"/>
  <c r="CI17" i="22" s="1"/>
  <c r="BO17" i="22" a="1"/>
  <c r="BO17" i="22" s="1"/>
  <c r="BT17" i="22" a="1"/>
  <c r="BT17" i="22" s="1"/>
  <c r="CD17" i="22" a="1"/>
  <c r="CD17" i="22" s="1"/>
  <c r="BY17" i="22" a="1"/>
  <c r="BY17" i="22" s="1"/>
  <c r="BT45" i="22" a="1"/>
  <c r="BT45" i="22" s="1"/>
  <c r="CD45" i="22" a="1"/>
  <c r="CD45" i="22" s="1"/>
  <c r="BY45" i="22" a="1"/>
  <c r="BY45" i="22" s="1"/>
  <c r="BO45" i="22" a="1"/>
  <c r="BO45" i="22" s="1"/>
  <c r="CI45" i="22" a="1"/>
  <c r="CI45" i="22" s="1"/>
  <c r="BY11" i="22" a="1"/>
  <c r="BY11" i="22" s="1"/>
  <c r="CI11" i="22" a="1"/>
  <c r="CI11" i="22" s="1"/>
  <c r="BT11" i="22" a="1"/>
  <c r="BT11" i="22" s="1"/>
  <c r="CD11" i="22" a="1"/>
  <c r="CD11" i="22" s="1"/>
  <c r="BO11" i="22" a="1"/>
  <c r="BO11" i="22" s="1"/>
  <c r="BT29" i="22" a="1"/>
  <c r="BT29" i="22" s="1"/>
  <c r="CD29" i="22" a="1"/>
  <c r="CD29" i="22" s="1"/>
  <c r="BO29" i="22" a="1"/>
  <c r="BO29" i="22" s="1"/>
  <c r="BY29" i="22" a="1"/>
  <c r="BY29" i="22" s="1"/>
  <c r="CI29" i="22" a="1"/>
  <c r="CI29" i="22" s="1"/>
  <c r="CI31" i="22" a="1"/>
  <c r="CI31" i="22" s="1"/>
  <c r="BO31" i="22" a="1"/>
  <c r="BO31" i="22" s="1"/>
  <c r="BY31" i="22" a="1"/>
  <c r="BY31" i="22" s="1"/>
  <c r="BT31" i="22" a="1"/>
  <c r="BT31" i="22" s="1"/>
  <c r="CD31" i="22" a="1"/>
  <c r="CD31" i="22" s="1"/>
  <c r="BY27" i="22" a="1"/>
  <c r="BY27" i="22" s="1"/>
  <c r="BT27" i="22" a="1"/>
  <c r="BT27" i="22" s="1"/>
  <c r="CI27" i="22" a="1"/>
  <c r="CI27" i="22" s="1"/>
  <c r="BO27" i="22" a="1"/>
  <c r="BO27" i="22" s="1"/>
  <c r="CD27" i="22" a="1"/>
  <c r="CD27" i="22" s="1"/>
  <c r="BO36" i="22" a="1"/>
  <c r="BO36" i="22" s="1"/>
  <c r="BY36" i="22" a="1"/>
  <c r="BY36" i="22" s="1"/>
  <c r="CD36" i="22" a="1"/>
  <c r="CD36" i="22" s="1"/>
  <c r="CI36" i="22" a="1"/>
  <c r="CI36" i="22" s="1"/>
  <c r="BT36" i="22" a="1"/>
  <c r="BT36" i="22" s="1"/>
  <c r="BY18" i="22" a="1"/>
  <c r="BY18" i="22" s="1"/>
  <c r="CD18" i="22" a="1"/>
  <c r="CD18" i="22" s="1"/>
  <c r="BO18" i="22" a="1"/>
  <c r="BO18" i="22" s="1"/>
  <c r="CI18" i="22" a="1"/>
  <c r="CI18" i="22" s="1"/>
  <c r="BT18" i="22" a="1"/>
  <c r="BT18" i="22" s="1"/>
  <c r="BT37" i="22" a="1"/>
  <c r="BT37" i="22" s="1"/>
  <c r="CI37" i="22" a="1"/>
  <c r="CI37" i="22" s="1"/>
  <c r="BY37" i="22" a="1"/>
  <c r="BY37" i="22" s="1"/>
  <c r="BO37" i="22" a="1"/>
  <c r="BO37" i="22" s="1"/>
  <c r="CD37" i="22" a="1"/>
  <c r="CD37" i="22" s="1"/>
  <c r="BO42" i="22" a="1"/>
  <c r="BO42" i="22" s="1"/>
  <c r="BT42" i="22" a="1"/>
  <c r="BT42" i="22" s="1"/>
  <c r="BY42" i="22" a="1"/>
  <c r="BY42" i="22" s="1"/>
  <c r="CI42" i="22" a="1"/>
  <c r="CI42" i="22" s="1"/>
  <c r="CD42" i="22" a="1"/>
  <c r="CD42" i="22" s="1"/>
  <c r="CD20" i="22" a="1"/>
  <c r="CD20" i="22" s="1"/>
  <c r="BO20" i="22" a="1"/>
  <c r="BO20" i="22" s="1"/>
  <c r="BY20" i="22" a="1"/>
  <c r="BY20" i="22" s="1"/>
  <c r="BT20" i="22" a="1"/>
  <c r="BT20" i="22" s="1"/>
  <c r="CI20" i="22" a="1"/>
  <c r="CI20" i="22" s="1"/>
  <c r="CD23" i="22" a="1"/>
  <c r="CD23" i="22" s="1"/>
  <c r="BO23" i="22" a="1"/>
  <c r="BO23" i="22" s="1"/>
  <c r="BT23" i="22" a="1"/>
  <c r="BT23" i="22" s="1"/>
  <c r="BY23" i="22" a="1"/>
  <c r="BY23" i="22" s="1"/>
  <c r="CI23" i="22" a="1"/>
  <c r="CI23" i="22" s="1"/>
  <c r="CD28" i="22" a="1"/>
  <c r="CD28" i="22" s="1"/>
  <c r="BO28" i="22" a="1"/>
  <c r="BO28" i="22" s="1"/>
  <c r="CI28" i="22" a="1"/>
  <c r="CI28" i="22" s="1"/>
  <c r="BY28" i="22" a="1"/>
  <c r="BY28" i="22" s="1"/>
  <c r="BT28" i="22" a="1"/>
  <c r="BT28" i="22" s="1"/>
  <c r="BO19" i="22" a="1"/>
  <c r="BO19" i="22" s="1"/>
  <c r="CI19" i="22" a="1"/>
  <c r="CI19" i="22" s="1"/>
  <c r="CD19" i="22" a="1"/>
  <c r="CD19" i="22" s="1"/>
  <c r="BT19" i="22" a="1"/>
  <c r="BT19" i="22" s="1"/>
  <c r="BY19" i="22" a="1"/>
  <c r="BY19" i="22" s="1"/>
  <c r="CD10" i="22" a="1"/>
  <c r="CD10" i="22" s="1"/>
  <c r="BY10" i="22" a="1"/>
  <c r="BY10" i="22" s="1"/>
  <c r="BO10" i="22" a="1"/>
  <c r="BO10" i="22" s="1"/>
  <c r="CI10" i="22" a="1"/>
  <c r="CI10" i="22" s="1"/>
  <c r="BT10" i="22" a="1"/>
  <c r="BT10" i="22" s="1"/>
  <c r="CD47" i="22" a="1"/>
  <c r="CD47" i="22" s="1"/>
  <c r="CI47" i="22" a="1"/>
  <c r="CI47" i="22" s="1"/>
  <c r="BY47" i="22" a="1"/>
  <c r="BY47" i="22" s="1"/>
  <c r="BO47" i="22" a="1"/>
  <c r="BO47" i="22" s="1"/>
  <c r="BT47" i="22" a="1"/>
  <c r="BT47" i="22" s="1"/>
  <c r="CD39" i="22" a="1"/>
  <c r="CD39" i="22" s="1"/>
  <c r="BY39" i="22" a="1"/>
  <c r="BY39" i="22" s="1"/>
  <c r="BT39" i="22" a="1"/>
  <c r="BT39" i="22" s="1"/>
  <c r="CI39" i="22" a="1"/>
  <c r="CI39" i="22" s="1"/>
  <c r="BO39" i="22" a="1"/>
  <c r="BO39" i="22" s="1"/>
  <c r="BT15" i="22" a="1"/>
  <c r="BT15" i="22" s="1"/>
  <c r="CI15" i="22" a="1"/>
  <c r="CI15" i="22" s="1"/>
  <c r="BY15" i="22" a="1"/>
  <c r="BY15" i="22" s="1"/>
  <c r="BO15" i="22" a="1"/>
  <c r="BO15" i="22" s="1"/>
  <c r="CD15" i="22" a="1"/>
  <c r="CD15" i="22" s="1"/>
  <c r="BT43" i="22" a="1"/>
  <c r="BT43" i="22" s="1"/>
  <c r="BY43" i="22" a="1"/>
  <c r="BY43" i="22" s="1"/>
  <c r="CI43" i="22" a="1"/>
  <c r="CI43" i="22" s="1"/>
  <c r="BO43" i="22" a="1"/>
  <c r="BO43" i="22" s="1"/>
  <c r="CD43" i="22" a="1"/>
  <c r="CD43" i="22" s="1"/>
  <c r="BY26" i="22" a="1"/>
  <c r="BY26" i="22" s="1"/>
  <c r="CD26" i="22" a="1"/>
  <c r="CD26" i="22" s="1"/>
  <c r="CI26" i="22" a="1"/>
  <c r="CI26" i="22" s="1"/>
  <c r="BT26" i="22" a="1"/>
  <c r="BT26" i="22" s="1"/>
  <c r="BO26" i="22" a="1"/>
  <c r="BO26" i="22" s="1"/>
  <c r="BO35" i="22" a="1"/>
  <c r="BO35" i="22" s="1"/>
  <c r="BT35" i="22" a="1"/>
  <c r="BT35" i="22" s="1"/>
  <c r="CD35" i="22" a="1"/>
  <c r="CD35" i="22" s="1"/>
  <c r="CI35" i="22" a="1"/>
  <c r="CI35" i="22" s="1"/>
  <c r="BY35" i="22" a="1"/>
  <c r="BY35" i="22" s="1"/>
  <c r="BT34" i="22" a="1"/>
  <c r="BT34" i="22" s="1"/>
  <c r="BO34" i="22" a="1"/>
  <c r="BO34" i="22" s="1"/>
  <c r="CD34" i="22" a="1"/>
  <c r="CD34" i="22" s="1"/>
  <c r="CI34" i="22" a="1"/>
  <c r="CI34" i="22" s="1"/>
  <c r="BY34" i="22" a="1"/>
  <c r="BY34" i="22" s="1"/>
  <c r="BY22" i="22" a="1"/>
  <c r="BY22" i="22" s="1"/>
  <c r="BT22" i="22" a="1"/>
  <c r="BT22" i="22" s="1"/>
  <c r="CI22" i="22" a="1"/>
  <c r="CI22" i="22" s="1"/>
  <c r="CD22" i="22" a="1"/>
  <c r="CD22" i="22" s="1"/>
  <c r="BO22" i="22" a="1"/>
  <c r="BO22" i="22" s="1"/>
  <c r="CI33" i="22" a="1"/>
  <c r="CI33" i="22" s="1"/>
  <c r="CD33" i="22" a="1"/>
  <c r="CD33" i="22" s="1"/>
  <c r="BY33" i="22" a="1"/>
  <c r="BY33" i="22" s="1"/>
  <c r="BT33" i="22" a="1"/>
  <c r="BT33" i="22" s="1"/>
  <c r="BO33" i="22" a="1"/>
  <c r="BO33" i="22" s="1"/>
  <c r="CI30" i="22" a="1"/>
  <c r="CI30" i="22" s="1"/>
  <c r="CD30" i="22" a="1"/>
  <c r="CD30" i="22" s="1"/>
  <c r="BO30" i="22" a="1"/>
  <c r="BO30" i="22" s="1"/>
  <c r="BT30" i="22" a="1"/>
  <c r="BT30" i="22" s="1"/>
  <c r="BY30" i="22" a="1"/>
  <c r="BY30" i="22" s="1"/>
  <c r="BO40" i="22" a="1"/>
  <c r="BO40" i="22" s="1"/>
  <c r="BT40" i="22" a="1"/>
  <c r="BT40" i="22" s="1"/>
  <c r="BY40" i="22" a="1"/>
  <c r="BY40" i="22" s="1"/>
  <c r="CD40" i="22" a="1"/>
  <c r="CD40" i="22" s="1"/>
  <c r="CI40" i="22" a="1"/>
  <c r="CI40" i="22" s="1"/>
  <c r="BY12" i="22" a="1"/>
  <c r="BY12" i="22" s="1"/>
  <c r="CD12" i="22" a="1"/>
  <c r="CD12" i="22" s="1"/>
  <c r="BT12" i="22" a="1"/>
  <c r="BT12" i="22" s="1"/>
  <c r="CI12" i="22" a="1"/>
  <c r="CI12" i="22" s="1"/>
  <c r="BO12" i="22" a="1"/>
  <c r="BO12" i="22" s="1"/>
  <c r="BO44" i="22" a="1"/>
  <c r="BO44" i="22" s="1"/>
  <c r="BT44" i="22" a="1"/>
  <c r="BT44" i="22" s="1"/>
  <c r="CD44" i="22" a="1"/>
  <c r="CD44" i="22" s="1"/>
  <c r="BY44" i="22" a="1"/>
  <c r="BY44" i="22" s="1"/>
  <c r="CI44" i="22" a="1"/>
  <c r="CI44" i="22" s="1"/>
  <c r="BY16" i="22" a="1"/>
  <c r="BY16" i="22" s="1"/>
  <c r="BO16" i="22" a="1"/>
  <c r="BO16" i="22" s="1"/>
  <c r="BT16" i="22" a="1"/>
  <c r="BT16" i="22" s="1"/>
  <c r="CD16" i="22" a="1"/>
  <c r="CD16" i="22" s="1"/>
  <c r="CI16" i="22" a="1"/>
  <c r="CI16" i="22" s="1"/>
  <c r="BY38" i="22" a="1"/>
  <c r="BY38" i="22" s="1"/>
  <c r="BT38" i="22" a="1"/>
  <c r="BT38" i="22" s="1"/>
  <c r="BO38" i="22" a="1"/>
  <c r="BO38" i="22" s="1"/>
  <c r="CI38" i="22" a="1"/>
  <c r="CI38" i="22" s="1"/>
  <c r="CD38" i="22" a="1"/>
  <c r="CD38" i="22" s="1"/>
  <c r="CD46" i="22" a="1"/>
  <c r="CD46" i="22" s="1"/>
  <c r="CI46" i="22" a="1"/>
  <c r="CI46" i="22" s="1"/>
  <c r="BT46" i="22" a="1"/>
  <c r="BT46" i="22" s="1"/>
  <c r="BY46" i="22" a="1"/>
  <c r="BY46" i="22" s="1"/>
  <c r="BO46" i="22" a="1"/>
  <c r="BO46" i="22" s="1"/>
  <c r="BY21" i="22" a="1"/>
  <c r="BY21" i="22" s="1"/>
  <c r="BO21" i="22" a="1"/>
  <c r="BO21" i="22" s="1"/>
  <c r="CI21" i="22" a="1"/>
  <c r="CI21" i="22" s="1"/>
  <c r="BT21" i="22" a="1"/>
  <c r="BT21" i="22" s="1"/>
  <c r="CD21" i="22" a="1"/>
  <c r="CD21" i="22" s="1"/>
  <c r="BO32" i="22" a="1"/>
  <c r="BO32" i="22" s="1"/>
  <c r="BY32" i="22" a="1"/>
  <c r="BY32" i="22" s="1"/>
  <c r="BT32" i="22" a="1"/>
  <c r="BT32" i="22" s="1"/>
  <c r="CI32" i="22" a="1"/>
  <c r="CI32" i="22" s="1"/>
  <c r="CD32" i="22" a="1"/>
  <c r="CD32" i="22" s="1"/>
  <c r="BO25" i="22" a="1"/>
  <c r="BO25" i="22" s="1"/>
  <c r="BT25" i="22" a="1"/>
  <c r="BT25" i="22" s="1"/>
  <c r="BY25" i="22" a="1"/>
  <c r="BY25" i="22" s="1"/>
  <c r="CI25" i="22" a="1"/>
  <c r="CI25" i="22" s="1"/>
  <c r="CD25" i="22" a="1"/>
  <c r="CD25" i="22" s="1"/>
  <c r="CD13" i="22" a="1"/>
  <c r="CD13" i="22" s="1"/>
  <c r="BT13" i="22" a="1"/>
  <c r="BT13" i="22" s="1"/>
  <c r="BO13" i="22" a="1"/>
  <c r="BO13" i="22" s="1"/>
  <c r="BY13" i="22" a="1"/>
  <c r="BY13" i="22" s="1"/>
  <c r="CI13" i="22" a="1"/>
  <c r="CI13" i="22" s="1"/>
  <c r="CD9" i="22" a="1"/>
  <c r="CD9" i="22" s="1"/>
  <c r="CI9" i="22" a="1"/>
  <c r="CI9" i="22" s="1"/>
  <c r="BO9" i="22" a="1"/>
  <c r="BO9" i="22" s="1"/>
  <c r="BY9" i="22" a="1"/>
  <c r="BY9" i="22" s="1"/>
  <c r="CI8" i="22" a="1"/>
  <c r="CI8" i="22" s="1"/>
  <c r="BT8" i="22" a="1"/>
  <c r="BT8" i="22" s="1"/>
  <c r="BJ218" i="22" a="1"/>
  <c r="BJ218" i="22" s="1"/>
  <c r="BJ244" i="22" a="1"/>
  <c r="BJ244" i="22" s="1"/>
  <c r="BJ223" i="22" a="1"/>
  <c r="BJ223" i="22" s="1"/>
  <c r="BJ235" i="22" a="1"/>
  <c r="BJ235" i="22" s="1"/>
  <c r="BJ247" i="22" a="1"/>
  <c r="BJ247" i="22" s="1"/>
  <c r="BJ213" i="22" a="1"/>
  <c r="BJ213" i="22" s="1"/>
  <c r="BJ231" i="22" a="1"/>
  <c r="BJ231" i="22" s="1"/>
  <c r="BJ250" i="22" a="1"/>
  <c r="BJ250" i="22" s="1"/>
  <c r="BJ230" i="22" a="1"/>
  <c r="BJ230" i="22" s="1"/>
  <c r="BJ227" i="22" a="1"/>
  <c r="BJ227" i="22" s="1"/>
  <c r="BJ239" i="22" a="1"/>
  <c r="BJ239" i="22" s="1"/>
  <c r="BJ242" i="22" a="1"/>
  <c r="BJ242" i="22" s="1"/>
  <c r="BJ243" i="22" a="1"/>
  <c r="BJ243" i="22" s="1"/>
  <c r="BJ215" i="22" a="1"/>
  <c r="BJ215" i="22" s="1"/>
  <c r="BJ245" i="22" a="1"/>
  <c r="BJ245" i="22" s="1"/>
  <c r="BJ228" i="22" a="1"/>
  <c r="BJ228" i="22" s="1"/>
  <c r="BJ246" i="22" a="1"/>
  <c r="BJ246" i="22" s="1"/>
  <c r="BJ248" i="22" a="1"/>
  <c r="BJ248" i="22" s="1"/>
  <c r="BJ237" i="22" a="1"/>
  <c r="BJ237" i="22" s="1"/>
  <c r="BJ216" i="22" a="1"/>
  <c r="BJ216" i="22" s="1"/>
  <c r="BJ220" i="22" a="1"/>
  <c r="BJ220" i="22" s="1"/>
  <c r="BJ251" i="22" a="1"/>
  <c r="BJ251" i="22" s="1"/>
  <c r="BJ217" i="22" a="1"/>
  <c r="BJ217" i="22" s="1"/>
  <c r="BJ252" i="22" a="1"/>
  <c r="BJ252" i="22" s="1"/>
  <c r="BJ224" i="22" a="1"/>
  <c r="BJ224" i="22" s="1"/>
  <c r="BJ229" i="22" a="1"/>
  <c r="BJ229" i="22" s="1"/>
  <c r="BJ249" i="22" a="1"/>
  <c r="BJ249" i="22" s="1"/>
  <c r="BJ233" i="22" a="1"/>
  <c r="BJ233" i="22" s="1"/>
  <c r="BJ236" i="22" a="1"/>
  <c r="BJ236" i="22" s="1"/>
  <c r="BJ221" i="22" a="1"/>
  <c r="BJ221" i="22" s="1"/>
  <c r="BJ144" i="22" a="1"/>
  <c r="BJ144" i="22" s="1"/>
  <c r="BJ146" i="22" a="1"/>
  <c r="BJ146" i="22" s="1"/>
  <c r="BJ140" i="22" a="1"/>
  <c r="BJ140" i="22" s="1"/>
  <c r="BJ131" i="22" a="1"/>
  <c r="BJ131" i="22" s="1"/>
  <c r="BJ150" i="22" a="1"/>
  <c r="BJ150" i="22" s="1"/>
  <c r="BJ142" i="22" a="1"/>
  <c r="BJ142" i="22" s="1"/>
  <c r="BJ149" i="22" a="1"/>
  <c r="BJ149" i="22" s="1"/>
  <c r="BJ134" i="22" a="1"/>
  <c r="BJ134" i="22" s="1"/>
  <c r="BJ145" i="22" a="1"/>
  <c r="BJ145" i="22" s="1"/>
  <c r="BJ143" i="22" a="1"/>
  <c r="BJ143" i="22" s="1"/>
  <c r="BJ139" i="22" a="1"/>
  <c r="BJ139" i="22" s="1"/>
  <c r="BJ133" i="22" a="1"/>
  <c r="BJ133" i="22" s="1"/>
  <c r="BJ105" i="22" a="1"/>
  <c r="BJ105" i="22" s="1"/>
  <c r="BJ103" i="22" a="1"/>
  <c r="BJ103" i="22" s="1"/>
  <c r="BJ101" i="22" a="1"/>
  <c r="BJ101" i="22" s="1"/>
  <c r="BJ106" i="22" a="1"/>
  <c r="BJ106" i="22" s="1"/>
  <c r="BJ92" i="22" a="1"/>
  <c r="BJ92" i="22" s="1"/>
  <c r="BJ100" i="22" a="1"/>
  <c r="BJ100" i="22" s="1"/>
  <c r="BJ93" i="22" a="1"/>
  <c r="BJ93" i="22" s="1"/>
  <c r="BJ102" i="22" a="1"/>
  <c r="BJ102" i="22" s="1"/>
  <c r="BJ95" i="22" a="1"/>
  <c r="BJ95" i="22" s="1"/>
  <c r="BJ96" i="22" a="1"/>
  <c r="BJ96" i="22" s="1"/>
  <c r="BJ107" i="22" a="1"/>
  <c r="BJ107" i="22" s="1"/>
  <c r="BJ94" i="22" a="1"/>
  <c r="BJ94" i="22" s="1"/>
  <c r="BJ104" i="22" a="1"/>
  <c r="BJ104" i="22" s="1"/>
  <c r="BJ90" i="22" a="1"/>
  <c r="BJ90" i="22" s="1"/>
  <c r="BJ97" i="22" a="1"/>
  <c r="BJ97" i="22" s="1"/>
  <c r="BJ91" i="22" a="1"/>
  <c r="BJ91" i="22" s="1"/>
  <c r="BJ72" i="22" a="1"/>
  <c r="BJ72" i="22" s="1"/>
  <c r="BJ76" i="22" a="1"/>
  <c r="BJ76" i="22" s="1"/>
  <c r="BJ87" i="22" a="1"/>
  <c r="BJ87" i="22" s="1"/>
  <c r="BJ80" i="22" a="1"/>
  <c r="BJ80" i="22" s="1"/>
  <c r="BJ59" i="22" a="1"/>
  <c r="BJ59" i="22" s="1"/>
  <c r="BJ55" i="22" a="1"/>
  <c r="BJ55" i="22" s="1"/>
  <c r="BJ60" i="22" a="1"/>
  <c r="BJ60" i="22" s="1"/>
  <c r="BJ85" i="22" a="1"/>
  <c r="BJ85" i="22" s="1"/>
  <c r="BJ88" i="22" a="1"/>
  <c r="BJ88" i="22" s="1"/>
  <c r="BJ51" i="22" a="1"/>
  <c r="BJ51" i="22" s="1"/>
  <c r="BJ54" i="22" a="1"/>
  <c r="BJ54" i="22" s="1"/>
  <c r="BJ81" i="22" a="1"/>
  <c r="BJ81" i="22" s="1"/>
  <c r="BJ63" i="22" a="1"/>
  <c r="BJ63" i="22" s="1"/>
  <c r="BJ75" i="22" a="1"/>
  <c r="BJ75" i="22" s="1"/>
  <c r="BJ58" i="22" a="1"/>
  <c r="BJ58" i="22" s="1"/>
  <c r="BJ53" i="22" a="1"/>
  <c r="BJ53" i="22" s="1"/>
  <c r="BJ77" i="22" a="1"/>
  <c r="BJ77" i="22" s="1"/>
  <c r="BJ52" i="22" a="1"/>
  <c r="BJ52" i="22" s="1"/>
  <c r="BJ62" i="22" a="1"/>
  <c r="BJ62" i="22" s="1"/>
  <c r="BJ64" i="22" a="1"/>
  <c r="BJ64" i="22" s="1"/>
  <c r="BJ86" i="22" a="1"/>
  <c r="BJ86" i="22" s="1"/>
  <c r="BJ74" i="22" a="1"/>
  <c r="BJ74" i="22" s="1"/>
  <c r="BJ70" i="22" a="1"/>
  <c r="BJ70" i="22" s="1"/>
  <c r="BJ78" i="22" a="1"/>
  <c r="BJ78" i="22" s="1"/>
  <c r="BJ65" i="22" a="1"/>
  <c r="BJ65" i="22" s="1"/>
  <c r="BJ83" i="22" a="1"/>
  <c r="BJ83" i="22" s="1"/>
  <c r="BJ73" i="22" a="1"/>
  <c r="BJ73" i="22" s="1"/>
  <c r="BJ79" i="22" a="1"/>
  <c r="BJ79" i="22" s="1"/>
  <c r="BJ71" i="22" a="1"/>
  <c r="BJ71" i="22" s="1"/>
  <c r="BJ50" i="22" a="1"/>
  <c r="BJ50" i="22" s="1"/>
  <c r="BJ49" i="22" a="1"/>
  <c r="BJ49" i="22" s="1"/>
  <c r="BJ56" i="22" a="1"/>
  <c r="BJ56" i="22" s="1"/>
  <c r="BJ57" i="22" a="1"/>
  <c r="BJ57" i="22" s="1"/>
  <c r="BJ45" i="22" a="1"/>
  <c r="BJ45" i="22" s="1"/>
  <c r="BJ11" i="22" a="1"/>
  <c r="BJ11" i="22" s="1"/>
  <c r="BJ29" i="22" a="1"/>
  <c r="BJ29" i="22" s="1"/>
  <c r="BJ17" i="22" a="1"/>
  <c r="BJ17" i="22" s="1"/>
  <c r="BJ31" i="22" a="1"/>
  <c r="BJ31" i="22" s="1"/>
  <c r="BJ36" i="22" a="1"/>
  <c r="BJ36" i="22" s="1"/>
  <c r="BJ18" i="22" a="1"/>
  <c r="BJ18" i="22" s="1"/>
  <c r="BJ27" i="22" a="1"/>
  <c r="BJ27" i="22" s="1"/>
  <c r="BJ42" i="22" a="1"/>
  <c r="BJ42" i="22" s="1"/>
  <c r="BJ20" i="22" a="1"/>
  <c r="BJ20" i="22" s="1"/>
  <c r="BJ23" i="22" a="1"/>
  <c r="BJ23" i="22" s="1"/>
  <c r="BJ28" i="22" a="1"/>
  <c r="BJ28" i="22" s="1"/>
  <c r="BJ19" i="22" a="1"/>
  <c r="BJ19" i="22" s="1"/>
  <c r="BJ10" i="22" a="1"/>
  <c r="BJ10" i="22" s="1"/>
  <c r="BJ9" i="22" a="1"/>
  <c r="BJ9" i="22" s="1"/>
  <c r="BT9" i="22" a="1"/>
  <c r="BT9" i="22" s="1"/>
  <c r="BJ39" i="22" a="1"/>
  <c r="BJ39" i="22" s="1"/>
  <c r="BJ15" i="22" a="1"/>
  <c r="BJ15" i="22" s="1"/>
  <c r="BJ43" i="22" a="1"/>
  <c r="BJ43" i="22" s="1"/>
  <c r="BJ47" i="22" a="1"/>
  <c r="BJ47" i="22" s="1"/>
  <c r="BJ26" i="22" a="1"/>
  <c r="BJ26" i="22" s="1"/>
  <c r="BJ35" i="22" a="1"/>
  <c r="BJ35" i="22" s="1"/>
  <c r="BJ34" i="22" a="1"/>
  <c r="BJ34" i="22" s="1"/>
  <c r="BJ22" i="22" a="1"/>
  <c r="BJ22" i="22" s="1"/>
  <c r="BJ37" i="22" a="1"/>
  <c r="BJ37" i="22" s="1"/>
  <c r="BJ33" i="22" a="1"/>
  <c r="BJ33" i="22" s="1"/>
  <c r="BJ30" i="22" a="1"/>
  <c r="BJ30" i="22" s="1"/>
  <c r="BJ40" i="22" a="1"/>
  <c r="BJ40" i="22" s="1"/>
  <c r="BJ12" i="22" a="1"/>
  <c r="BJ12" i="22" s="1"/>
  <c r="BJ44" i="22" a="1"/>
  <c r="BJ44" i="22" s="1"/>
  <c r="BJ16" i="22" a="1"/>
  <c r="BJ16" i="22" s="1"/>
  <c r="BJ38" i="22" a="1"/>
  <c r="BJ38" i="22" s="1"/>
  <c r="BJ46" i="22" a="1"/>
  <c r="BJ46" i="22" s="1"/>
  <c r="BJ21" i="22" a="1"/>
  <c r="BJ21" i="22" s="1"/>
  <c r="BJ32" i="22" a="1"/>
  <c r="BJ32" i="22" s="1"/>
  <c r="BJ25" i="22" a="1"/>
  <c r="BJ25" i="22" s="1"/>
  <c r="BJ13" i="22" a="1"/>
  <c r="BJ13" i="22" s="1"/>
  <c r="BY8" i="22" a="1"/>
  <c r="BY8" i="22" s="1"/>
  <c r="CD8" i="22" a="1"/>
  <c r="CD8" i="22" s="1"/>
  <c r="BO8" i="22" a="1"/>
  <c r="BO8" i="22" s="1"/>
  <c r="BJ8" i="22" a="1"/>
  <c r="BJ8" i="22" s="1"/>
  <c r="CN218" i="22"/>
  <c r="CO218" i="22" s="1"/>
  <c r="CN231" i="22"/>
  <c r="CO231" i="22" s="1"/>
  <c r="CN144" i="22"/>
  <c r="CO144" i="22" s="1"/>
  <c r="CN100" i="22"/>
  <c r="CO100" i="22" s="1"/>
  <c r="CN245" i="22"/>
  <c r="CO245" i="22" s="1"/>
  <c r="CN93" i="22"/>
  <c r="CO93" i="22" s="1"/>
  <c r="CN227" i="22"/>
  <c r="CO227" i="22" s="1"/>
  <c r="CN142" i="22"/>
  <c r="CO142" i="22" s="1"/>
  <c r="CN103" i="22"/>
  <c r="CO103" i="22" s="1"/>
  <c r="CN101" i="22"/>
  <c r="CO101" i="22" s="1"/>
  <c r="CN239" i="22"/>
  <c r="CO239" i="22" s="1"/>
  <c r="CN134" i="22"/>
  <c r="CO134" i="22" s="1"/>
  <c r="CN95" i="22"/>
  <c r="CO95" i="22" s="1"/>
  <c r="CN242" i="22"/>
  <c r="CO242" i="22" s="1"/>
  <c r="CN146" i="22"/>
  <c r="CO146" i="22" s="1"/>
  <c r="CN105" i="22"/>
  <c r="CO105" i="22" s="1"/>
  <c r="CN213" i="22"/>
  <c r="CO213" i="22" s="1"/>
  <c r="CN149" i="22"/>
  <c r="CO149" i="22" s="1"/>
  <c r="CN145" i="22"/>
  <c r="CO145" i="22" s="1"/>
  <c r="CN94" i="22"/>
  <c r="CO94" i="22" s="1"/>
  <c r="CN246" i="22"/>
  <c r="CO246" i="22" s="1"/>
  <c r="CN237" i="22"/>
  <c r="CO237" i="22" s="1"/>
  <c r="CN92" i="22"/>
  <c r="CO92" i="22" s="1"/>
  <c r="CN107" i="22"/>
  <c r="CO107" i="22" s="1"/>
  <c r="CN139" i="22"/>
  <c r="CO139" i="22" s="1"/>
  <c r="CN90" i="22"/>
  <c r="CO90" i="22" s="1"/>
  <c r="CN104" i="22"/>
  <c r="CO104" i="22" s="1"/>
  <c r="CN216" i="22"/>
  <c r="CO216" i="22" s="1"/>
  <c r="CN224" i="22"/>
  <c r="CO224" i="22" s="1"/>
  <c r="CN229" i="22"/>
  <c r="CO229" i="22" s="1"/>
  <c r="CN220" i="22"/>
  <c r="CO220" i="22" s="1"/>
  <c r="CN91" i="22"/>
  <c r="CO91" i="22" s="1"/>
  <c r="CN133" i="22"/>
  <c r="CO133" i="22" s="1"/>
  <c r="CN233" i="22"/>
  <c r="CO233" i="22" s="1"/>
  <c r="CN236" i="22"/>
  <c r="CO236" i="22" s="1"/>
  <c r="CN71" i="22"/>
  <c r="CO71" i="22" s="1"/>
  <c r="CN55" i="22"/>
  <c r="CO55" i="22" s="1"/>
  <c r="CN81" i="22"/>
  <c r="CO81" i="22" s="1"/>
  <c r="CN59" i="22"/>
  <c r="CO59" i="22" s="1"/>
  <c r="CN75" i="22"/>
  <c r="CO75" i="22" s="1"/>
  <c r="CN53" i="22"/>
  <c r="CO53" i="22" s="1"/>
  <c r="CN52" i="22"/>
  <c r="CO52" i="22" s="1"/>
  <c r="CN62" i="22"/>
  <c r="CO62" i="22" s="1"/>
  <c r="CN64" i="22"/>
  <c r="CO64" i="22" s="1"/>
  <c r="CN87" i="22"/>
  <c r="CO87" i="22" s="1"/>
  <c r="CN78" i="22"/>
  <c r="CO78" i="22" s="1"/>
  <c r="CN65" i="22"/>
  <c r="CO65" i="22" s="1"/>
  <c r="CN73" i="22"/>
  <c r="CO73" i="22" s="1"/>
  <c r="CN80" i="22"/>
  <c r="CO80" i="22" s="1"/>
  <c r="CN54" i="22"/>
  <c r="CO54" i="22" s="1"/>
  <c r="CN56" i="22"/>
  <c r="CO56" i="22" s="1"/>
  <c r="CN49" i="22"/>
  <c r="CO49" i="22" s="1"/>
  <c r="CN47" i="22"/>
  <c r="CO47" i="22" s="1"/>
  <c r="CN20" i="22"/>
  <c r="CO20" i="22" s="1"/>
  <c r="CN23" i="22"/>
  <c r="CO23" i="22" s="1"/>
  <c r="CN37" i="22"/>
  <c r="CO37" i="22" s="1"/>
  <c r="CN22" i="22"/>
  <c r="CO22" i="22" s="1"/>
  <c r="CN25" i="22"/>
  <c r="CO25" i="22" s="1"/>
  <c r="CN39" i="22"/>
  <c r="CO39" i="22" s="1"/>
  <c r="CN11" i="22"/>
  <c r="CO11" i="22" s="1"/>
  <c r="CN29" i="22"/>
  <c r="CO29" i="22" s="1"/>
  <c r="CN26" i="22"/>
  <c r="CO26" i="22" s="1"/>
  <c r="CN27" i="22"/>
  <c r="CO27" i="22" s="1"/>
  <c r="CN31" i="22"/>
  <c r="CO31" i="22" s="1"/>
  <c r="CN30" i="22"/>
  <c r="CO30" i="22" s="1"/>
  <c r="CN28" i="22"/>
  <c r="CO28" i="22" s="1"/>
  <c r="CN10" i="22"/>
  <c r="CO10" i="22" s="1"/>
  <c r="CN50" i="22"/>
  <c r="CO50" i="22" s="1"/>
  <c r="CN45" i="22"/>
  <c r="CO45" i="22" s="1"/>
  <c r="CN15" i="22"/>
  <c r="CO15" i="22" s="1"/>
  <c r="CN35" i="22"/>
  <c r="CO35" i="22" s="1"/>
  <c r="CN34" i="22"/>
  <c r="CO34" i="22" s="1"/>
  <c r="CN32" i="22"/>
  <c r="CO32" i="22" s="1"/>
  <c r="CN42" i="22"/>
  <c r="CO42" i="22" s="1"/>
  <c r="CN17" i="22"/>
  <c r="CO17" i="22" s="1"/>
  <c r="CN12" i="22"/>
  <c r="CO12" i="22" s="1"/>
  <c r="CN44" i="22"/>
  <c r="CO44" i="22" s="1"/>
  <c r="CN8" i="22"/>
  <c r="CO8" i="22" s="1"/>
  <c r="CT132" i="22"/>
  <c r="CU132" i="22" s="1"/>
  <c r="CT194" i="22"/>
  <c r="G200" i="24" s="1"/>
  <c r="G198" i="43" s="1"/>
  <c r="CT120" i="22"/>
  <c r="G124" i="24" s="1"/>
  <c r="CT225" i="22"/>
  <c r="G232" i="24" s="1"/>
  <c r="G230" i="43" s="1"/>
  <c r="CT112" i="22"/>
  <c r="G116" i="24" s="1"/>
  <c r="G114" i="43" s="1"/>
  <c r="CT126" i="22"/>
  <c r="G130" i="24" s="1"/>
  <c r="G128" i="43" s="1"/>
  <c r="CN215" i="22"/>
  <c r="CO215" i="22" s="1"/>
  <c r="CN217" i="22"/>
  <c r="CO217" i="22" s="1"/>
  <c r="CT192" i="22"/>
  <c r="CV192" i="22" s="1"/>
  <c r="CY192" i="22" s="1"/>
  <c r="DA192" i="22" s="1"/>
  <c r="CN228" i="22"/>
  <c r="CO228" i="22" s="1"/>
  <c r="CT179" i="22"/>
  <c r="G185" i="24" s="1"/>
  <c r="G183" i="43" s="1"/>
  <c r="CT109" i="22"/>
  <c r="CV109" i="22" s="1"/>
  <c r="CY109" i="22" s="1"/>
  <c r="CT209" i="22"/>
  <c r="G215" i="24" s="1"/>
  <c r="G213" i="43" s="1"/>
  <c r="CT187" i="22"/>
  <c r="G193" i="24" s="1"/>
  <c r="G191" i="43" s="1"/>
  <c r="CN230" i="22"/>
  <c r="CO230" i="22" s="1"/>
  <c r="CN221" i="22"/>
  <c r="CO221" i="22" s="1"/>
  <c r="CT201" i="22"/>
  <c r="CU201" i="22" s="1"/>
  <c r="CT162" i="22"/>
  <c r="G167" i="24" s="1"/>
  <c r="G165" i="43" s="1"/>
  <c r="CN251" i="22"/>
  <c r="CO251" i="22" s="1"/>
  <c r="CT188" i="22"/>
  <c r="CU188" i="22" s="1"/>
  <c r="CT183" i="22"/>
  <c r="CV183" i="22" s="1"/>
  <c r="CY183" i="22" s="1"/>
  <c r="CZ183" i="22" s="1"/>
  <c r="CT211" i="22"/>
  <c r="G217" i="24" s="1"/>
  <c r="G215" i="43" s="1"/>
  <c r="CT172" i="22"/>
  <c r="CV172" i="22" s="1"/>
  <c r="CY172" i="22" s="1"/>
  <c r="DA172" i="22" s="1"/>
  <c r="CT195" i="22"/>
  <c r="CV195" i="22" s="1"/>
  <c r="CY195" i="22" s="1"/>
  <c r="DA195" i="22" s="1"/>
  <c r="CT205" i="22"/>
  <c r="G211" i="24" s="1"/>
  <c r="G209" i="43" s="1"/>
  <c r="CT196" i="22"/>
  <c r="CV196" i="22" s="1"/>
  <c r="CY196" i="22" s="1"/>
  <c r="CZ196" i="22" s="1"/>
  <c r="CN250" i="22"/>
  <c r="CO250" i="22" s="1"/>
  <c r="CT168" i="22"/>
  <c r="G173" i="24" s="1"/>
  <c r="G171" i="43" s="1"/>
  <c r="CT128" i="22"/>
  <c r="G132" i="24" s="1"/>
  <c r="G130" i="43" s="1"/>
  <c r="CT181" i="22"/>
  <c r="G187" i="24" s="1"/>
  <c r="G185" i="43" s="1"/>
  <c r="CT202" i="22"/>
  <c r="G208" i="24" s="1"/>
  <c r="G206" i="43" s="1"/>
  <c r="CT184" i="22"/>
  <c r="CU184" i="22" s="1"/>
  <c r="CT115" i="22"/>
  <c r="G119" i="24" s="1"/>
  <c r="G117" i="43" s="1"/>
  <c r="CN72" i="22"/>
  <c r="CO72" i="22" s="1"/>
  <c r="CN74" i="22"/>
  <c r="CO74" i="22" s="1"/>
  <c r="CT203" i="22"/>
  <c r="CU203" i="22" s="1"/>
  <c r="CT152" i="22"/>
  <c r="G157" i="24" s="1"/>
  <c r="G155" i="43" s="1"/>
  <c r="CT114" i="22"/>
  <c r="G118" i="24" s="1"/>
  <c r="G116" i="43" s="1"/>
  <c r="CN235" i="22"/>
  <c r="CO235" i="22" s="1"/>
  <c r="CN79" i="22"/>
  <c r="CO79" i="22" s="1"/>
  <c r="CT170" i="22"/>
  <c r="G175" i="24" s="1"/>
  <c r="G173" i="43" s="1"/>
  <c r="CT180" i="22"/>
  <c r="G186" i="24" s="1"/>
  <c r="G184" i="43" s="1"/>
  <c r="CN51" i="22"/>
  <c r="CO51" i="22" s="1"/>
  <c r="CT191" i="22"/>
  <c r="CU191" i="22" s="1"/>
  <c r="CT166" i="22"/>
  <c r="G171" i="24" s="1"/>
  <c r="G169" i="43" s="1"/>
  <c r="CT185" i="22"/>
  <c r="G191" i="24" s="1"/>
  <c r="G189" i="43" s="1"/>
  <c r="CT208" i="22"/>
  <c r="CU208" i="22" s="1"/>
  <c r="CT204" i="22"/>
  <c r="CU204" i="22" s="1"/>
  <c r="CT156" i="22"/>
  <c r="G161" i="24" s="1"/>
  <c r="G159" i="43" s="1"/>
  <c r="CN36" i="22"/>
  <c r="CO36" i="22" s="1"/>
  <c r="CT161" i="22"/>
  <c r="G166" i="24" s="1"/>
  <c r="G164" i="43" s="1"/>
  <c r="CT155" i="22"/>
  <c r="G160" i="24" s="1"/>
  <c r="G158" i="43" s="1"/>
  <c r="CT182" i="22"/>
  <c r="G188" i="24" s="1"/>
  <c r="G186" i="43" s="1"/>
  <c r="CN43" i="22"/>
  <c r="CO43" i="22" s="1"/>
  <c r="CN88" i="22"/>
  <c r="CO88" i="22" s="1"/>
  <c r="CN248" i="22"/>
  <c r="CO248" i="22" s="1"/>
  <c r="CN86" i="22"/>
  <c r="CO86" i="22" s="1"/>
  <c r="CN70" i="22"/>
  <c r="CO70" i="22" s="1"/>
  <c r="CT129" i="22"/>
  <c r="G133" i="24" s="1"/>
  <c r="G131" i="43" s="1"/>
  <c r="CT116" i="22"/>
  <c r="G120" i="24" s="1"/>
  <c r="G118" i="43" s="1"/>
  <c r="CT113" i="22"/>
  <c r="G117" i="24" s="1"/>
  <c r="G115" i="43" s="1"/>
  <c r="CT127" i="22"/>
  <c r="G131" i="24" s="1"/>
  <c r="G129" i="43" s="1"/>
  <c r="CT122" i="22"/>
  <c r="G126" i="24" s="1"/>
  <c r="G124" i="43" s="1"/>
  <c r="CT121" i="22"/>
  <c r="G125" i="24" s="1"/>
  <c r="G123" i="43" s="1"/>
  <c r="CT158" i="22"/>
  <c r="CU158" i="22" s="1"/>
  <c r="CT123" i="22"/>
  <c r="CV123" i="22" s="1"/>
  <c r="CY123" i="22" s="1"/>
  <c r="CT159" i="22"/>
  <c r="G164" i="24" s="1"/>
  <c r="G162" i="43" s="1"/>
  <c r="CN13" i="22"/>
  <c r="CO13" i="22" s="1"/>
  <c r="CN38" i="22"/>
  <c r="CO38" i="22" s="1"/>
  <c r="CT154" i="22"/>
  <c r="G159" i="24" s="1"/>
  <c r="G157" i="43" s="1"/>
  <c r="CT176" i="22"/>
  <c r="CV176" i="22" s="1"/>
  <c r="CY176" i="22" s="1"/>
  <c r="DA176" i="22" s="1"/>
  <c r="CT189" i="22"/>
  <c r="CV189" i="22" s="1"/>
  <c r="CY189" i="22" s="1"/>
  <c r="CZ189" i="22" s="1"/>
  <c r="CT119" i="22"/>
  <c r="G123" i="24" s="1"/>
  <c r="G121" i="43" s="1"/>
  <c r="CN18" i="22"/>
  <c r="CO18" i="22" s="1"/>
  <c r="CN83" i="22"/>
  <c r="CO83" i="22" s="1"/>
  <c r="CN252" i="22"/>
  <c r="CO252" i="22" s="1"/>
  <c r="C54" i="24"/>
  <c r="C55" i="24" s="1"/>
  <c r="CT68" i="22"/>
  <c r="CU68" i="22" s="1"/>
  <c r="CT67" i="22"/>
  <c r="CU67" i="22" s="1"/>
  <c r="CT66" i="22"/>
  <c r="CU66" i="22" s="1"/>
  <c r="CT24" i="22"/>
  <c r="CU24" i="22" s="1"/>
  <c r="CT14" i="22"/>
  <c r="CU14" i="22" s="1"/>
  <c r="CT61" i="22"/>
  <c r="CV61" i="22" s="1"/>
  <c r="CY61" i="22" s="1"/>
  <c r="CT82" i="22"/>
  <c r="G85" i="24" s="1"/>
  <c r="G83" i="43" s="1"/>
  <c r="CT69" i="22"/>
  <c r="CU69" i="22" s="1"/>
  <c r="CT84" i="22"/>
  <c r="CN16" i="22"/>
  <c r="CO16" i="22" s="1"/>
  <c r="CT41" i="22"/>
  <c r="G43" i="24" s="1"/>
  <c r="G41" i="43" s="1"/>
  <c r="CN76" i="22"/>
  <c r="CO76" i="22" s="1"/>
  <c r="CN77" i="22"/>
  <c r="CO77" i="22" s="1"/>
  <c r="CN60" i="22"/>
  <c r="CO60" i="22" s="1"/>
  <c r="CN40" i="22"/>
  <c r="CO40" i="22" s="1"/>
  <c r="CN57" i="22"/>
  <c r="CO57" i="22" s="1"/>
  <c r="CN85" i="22"/>
  <c r="CO85" i="22" s="1"/>
  <c r="CN33" i="22"/>
  <c r="CO33" i="22" s="1"/>
  <c r="CN46" i="22"/>
  <c r="CO46" i="22" s="1"/>
  <c r="CN21" i="22"/>
  <c r="CO21" i="22" s="1"/>
  <c r="CN63" i="22"/>
  <c r="CO63" i="22" s="1"/>
  <c r="CN19" i="22"/>
  <c r="CO19" i="22" s="1"/>
  <c r="CN58" i="22"/>
  <c r="CO58" i="22" s="1"/>
  <c r="CT200" i="22"/>
  <c r="G206" i="24" s="1"/>
  <c r="G204" i="43" s="1"/>
  <c r="CT199" i="22"/>
  <c r="CT160" i="22"/>
  <c r="CU160" i="22" s="1"/>
  <c r="CT153" i="22"/>
  <c r="CV153" i="22" s="1"/>
  <c r="CY153" i="22" s="1"/>
  <c r="CT240" i="22"/>
  <c r="CT167" i="22"/>
  <c r="CU167" i="22" s="1"/>
  <c r="CT193" i="22"/>
  <c r="CT186" i="22"/>
  <c r="G192" i="24" s="1"/>
  <c r="G190" i="43" s="1"/>
  <c r="CT219" i="22"/>
  <c r="G226" i="24" s="1"/>
  <c r="G224" i="43" s="1"/>
  <c r="CT177" i="22"/>
  <c r="G183" i="24" s="1"/>
  <c r="G181" i="43" s="1"/>
  <c r="CT206" i="22"/>
  <c r="G212" i="24" s="1"/>
  <c r="G210" i="43" s="1"/>
  <c r="CT124" i="22"/>
  <c r="CV124" i="22" s="1"/>
  <c r="CY124" i="22" s="1"/>
  <c r="CT151" i="22"/>
  <c r="CU151" i="22" s="1"/>
  <c r="CT118" i="22"/>
  <c r="G122" i="24" s="1"/>
  <c r="G120" i="43" s="1"/>
  <c r="CT174" i="22"/>
  <c r="CT190" i="22"/>
  <c r="G196" i="24" s="1"/>
  <c r="G194" i="43" s="1"/>
  <c r="CT197" i="22"/>
  <c r="CT222" i="22"/>
  <c r="CT164" i="22"/>
  <c r="G169" i="24" s="1"/>
  <c r="G167" i="43" s="1"/>
  <c r="CT111" i="22"/>
  <c r="CU111" i="22" s="1"/>
  <c r="CT226" i="22"/>
  <c r="CT238" i="22"/>
  <c r="CT163" i="22"/>
  <c r="CV163" i="22" s="1"/>
  <c r="CY163" i="22" s="1"/>
  <c r="DA163" i="22" s="1"/>
  <c r="CT117" i="22"/>
  <c r="CU117" i="22" s="1"/>
  <c r="CT165" i="22"/>
  <c r="CV165" i="22" s="1"/>
  <c r="CY165" i="22" s="1"/>
  <c r="CT234" i="22"/>
  <c r="CT210" i="22"/>
  <c r="CT169" i="22"/>
  <c r="CU169" i="22" s="1"/>
  <c r="CT175" i="22"/>
  <c r="G181" i="24" s="1"/>
  <c r="G179" i="43" s="1"/>
  <c r="CT110" i="22"/>
  <c r="CV110" i="22" s="1"/>
  <c r="CY110" i="22" s="1"/>
  <c r="CT232" i="22"/>
  <c r="G239" i="24" s="1"/>
  <c r="G237" i="43" s="1"/>
  <c r="CT157" i="22"/>
  <c r="CV157" i="22" s="1"/>
  <c r="CY157" i="22" s="1"/>
  <c r="CT198" i="22"/>
  <c r="G204" i="24" s="1"/>
  <c r="G202" i="43" s="1"/>
  <c r="CN244" i="22"/>
  <c r="CO244" i="22" s="1"/>
  <c r="CT241" i="22"/>
  <c r="G248" i="24" s="1"/>
  <c r="G246" i="43" s="1"/>
  <c r="CT214" i="22"/>
  <c r="G221" i="24" s="1"/>
  <c r="G219" i="43" s="1"/>
  <c r="CT125" i="22"/>
  <c r="CT178" i="22"/>
  <c r="G184" i="24" s="1"/>
  <c r="G182" i="43" s="1"/>
  <c r="CN249" i="22"/>
  <c r="CO249" i="22" s="1"/>
  <c r="CT173" i="22"/>
  <c r="G179" i="24" s="1"/>
  <c r="G177" i="43" s="1"/>
  <c r="CT207" i="22"/>
  <c r="G213" i="24" s="1"/>
  <c r="G211" i="43" s="1"/>
  <c r="CN223" i="22"/>
  <c r="CO223" i="22" s="1"/>
  <c r="CN247" i="22"/>
  <c r="CO247" i="22" s="1"/>
  <c r="CN243" i="22"/>
  <c r="CO243" i="22" s="1"/>
  <c r="CT136" i="22"/>
  <c r="CT99" i="22"/>
  <c r="CV99" i="22" s="1"/>
  <c r="CY99" i="22" s="1"/>
  <c r="CT147" i="22"/>
  <c r="CU147" i="22" s="1"/>
  <c r="CT98" i="22"/>
  <c r="G102" i="24" s="1"/>
  <c r="G100" i="43" s="1"/>
  <c r="CT148" i="22"/>
  <c r="CV148" i="22" s="1"/>
  <c r="CY148" i="22" s="1"/>
  <c r="CT108" i="22"/>
  <c r="CT141" i="22"/>
  <c r="CN97" i="22"/>
  <c r="CO97" i="22" s="1"/>
  <c r="CN102" i="22"/>
  <c r="CO102" i="22" s="1"/>
  <c r="CN140" i="22"/>
  <c r="CO140" i="22" s="1"/>
  <c r="CN143" i="22"/>
  <c r="CO143" i="22" s="1"/>
  <c r="CN96" i="22"/>
  <c r="CO96" i="22" s="1"/>
  <c r="CT137" i="22"/>
  <c r="CT135" i="22"/>
  <c r="CN106" i="22"/>
  <c r="CO106" i="22" s="1"/>
  <c r="CN9" i="22"/>
  <c r="CO9" i="22" s="1"/>
  <c r="CT138" i="22"/>
  <c r="CN150" i="22"/>
  <c r="CO150" i="22" s="1"/>
  <c r="CN131" i="22"/>
  <c r="CO131" i="22" s="1"/>
  <c r="C48" i="24" l="1"/>
  <c r="C49" i="24" s="1"/>
  <c r="CU61" i="22"/>
  <c r="J124" i="24"/>
  <c r="J122" i="43" s="1"/>
  <c r="G122" i="43"/>
  <c r="CV225" i="22"/>
  <c r="CY225" i="22" s="1"/>
  <c r="CZ225" i="22" s="1"/>
  <c r="CU194" i="22"/>
  <c r="CU120" i="22"/>
  <c r="CV120" i="22"/>
  <c r="CY120" i="22" s="1"/>
  <c r="CZ120" i="22" s="1"/>
  <c r="G137" i="24"/>
  <c r="CV132" i="22"/>
  <c r="CY132" i="22" s="1"/>
  <c r="CZ132" i="22" s="1"/>
  <c r="CV194" i="22"/>
  <c r="CY194" i="22" s="1"/>
  <c r="DA194" i="22" s="1"/>
  <c r="J248" i="24"/>
  <c r="J246" i="43" s="1"/>
  <c r="G115" i="28"/>
  <c r="G164" i="28"/>
  <c r="J179" i="24"/>
  <c r="J177" i="43" s="1"/>
  <c r="K177" i="43" s="1"/>
  <c r="J221" i="24"/>
  <c r="J219" i="43" s="1"/>
  <c r="K219" i="43" s="1"/>
  <c r="J181" i="24"/>
  <c r="J200" i="24"/>
  <c r="G173" i="28"/>
  <c r="J211" i="24"/>
  <c r="J209" i="43" s="1"/>
  <c r="J185" i="24"/>
  <c r="G114" i="28"/>
  <c r="G157" i="28"/>
  <c r="G131" i="28"/>
  <c r="G159" i="28"/>
  <c r="G155" i="28"/>
  <c r="J208" i="24"/>
  <c r="G171" i="28"/>
  <c r="J184" i="24"/>
  <c r="J182" i="43" s="1"/>
  <c r="K182" i="43" s="1"/>
  <c r="J212" i="24"/>
  <c r="J210" i="43" s="1"/>
  <c r="G162" i="28"/>
  <c r="G116" i="28"/>
  <c r="J187" i="24"/>
  <c r="J130" i="24"/>
  <c r="J128" i="43" s="1"/>
  <c r="J213" i="24"/>
  <c r="J183" i="24"/>
  <c r="J181" i="43" s="1"/>
  <c r="G130" i="28"/>
  <c r="G165" i="28"/>
  <c r="J204" i="24"/>
  <c r="J202" i="43" s="1"/>
  <c r="J226" i="24"/>
  <c r="J224" i="43" s="1"/>
  <c r="K224" i="43" s="1"/>
  <c r="G121" i="28"/>
  <c r="G123" i="28"/>
  <c r="J191" i="24"/>
  <c r="J189" i="43" s="1"/>
  <c r="J232" i="24"/>
  <c r="J230" i="43" s="1"/>
  <c r="J196" i="24"/>
  <c r="J194" i="43" s="1"/>
  <c r="J206" i="24"/>
  <c r="J126" i="24"/>
  <c r="J124" i="43" s="1"/>
  <c r="J188" i="24"/>
  <c r="G169" i="28"/>
  <c r="J119" i="24"/>
  <c r="J117" i="43" s="1"/>
  <c r="J193" i="24"/>
  <c r="G122" i="28"/>
  <c r="J239" i="24"/>
  <c r="J237" i="43" s="1"/>
  <c r="G129" i="28"/>
  <c r="J160" i="24"/>
  <c r="J215" i="24"/>
  <c r="J213" i="43" s="1"/>
  <c r="CU225" i="22"/>
  <c r="CZ176" i="22"/>
  <c r="CV112" i="22"/>
  <c r="CY112" i="22" s="1"/>
  <c r="DA112" i="22" s="1"/>
  <c r="CU112" i="22"/>
  <c r="J116" i="24"/>
  <c r="J114" i="43" s="1"/>
  <c r="CU192" i="22"/>
  <c r="CU109" i="22"/>
  <c r="G113" i="24"/>
  <c r="G111" i="43" s="1"/>
  <c r="G198" i="24"/>
  <c r="G196" i="43" s="1"/>
  <c r="CV209" i="22"/>
  <c r="CY209" i="22" s="1"/>
  <c r="DA209" i="22" s="1"/>
  <c r="CU209" i="22"/>
  <c r="CV126" i="22"/>
  <c r="CY126" i="22" s="1"/>
  <c r="CZ126" i="22" s="1"/>
  <c r="G163" i="24"/>
  <c r="G161" i="43" s="1"/>
  <c r="CV129" i="22"/>
  <c r="CY129" i="22" s="1"/>
  <c r="CZ129" i="22" s="1"/>
  <c r="G128" i="28"/>
  <c r="CU156" i="22"/>
  <c r="CU126" i="22"/>
  <c r="CT228" i="22"/>
  <c r="CV228" i="22" s="1"/>
  <c r="CY228" i="22" s="1"/>
  <c r="DA228" i="22" s="1"/>
  <c r="CU168" i="22"/>
  <c r="J173" i="24"/>
  <c r="J171" i="43" s="1"/>
  <c r="G201" i="24"/>
  <c r="G199" i="43" s="1"/>
  <c r="CU129" i="22"/>
  <c r="CU195" i="22"/>
  <c r="J133" i="24"/>
  <c r="J131" i="43" s="1"/>
  <c r="K131" i="43" s="1"/>
  <c r="CT8" i="22"/>
  <c r="CV8" i="22" s="1"/>
  <c r="CT217" i="22"/>
  <c r="G224" i="24" s="1"/>
  <c r="G222" i="43" s="1"/>
  <c r="CU162" i="22"/>
  <c r="CV211" i="22"/>
  <c r="CY211" i="22" s="1"/>
  <c r="DA211" i="22" s="1"/>
  <c r="J167" i="24"/>
  <c r="J165" i="43" s="1"/>
  <c r="CV162" i="22"/>
  <c r="CY162" i="22" s="1"/>
  <c r="DA162" i="22" s="1"/>
  <c r="CU211" i="22"/>
  <c r="CU152" i="22"/>
  <c r="G202" i="24"/>
  <c r="G200" i="43" s="1"/>
  <c r="CT230" i="22"/>
  <c r="G237" i="24" s="1"/>
  <c r="G235" i="43" s="1"/>
  <c r="CU205" i="22"/>
  <c r="CV179" i="22"/>
  <c r="CY179" i="22" s="1"/>
  <c r="CZ179" i="22" s="1"/>
  <c r="CU179" i="22"/>
  <c r="CV205" i="22"/>
  <c r="CY205" i="22" s="1"/>
  <c r="CZ205" i="22" s="1"/>
  <c r="G190" i="24"/>
  <c r="G188" i="43" s="1"/>
  <c r="CV184" i="22"/>
  <c r="CY184" i="22" s="1"/>
  <c r="DA184" i="22" s="1"/>
  <c r="CV187" i="22"/>
  <c r="CY187" i="22" s="1"/>
  <c r="CZ187" i="22" s="1"/>
  <c r="G207" i="24"/>
  <c r="G205" i="43" s="1"/>
  <c r="CU187" i="22"/>
  <c r="CU196" i="22"/>
  <c r="G191" i="28"/>
  <c r="CV115" i="22"/>
  <c r="CY115" i="22" s="1"/>
  <c r="CZ115" i="22" s="1"/>
  <c r="G189" i="24"/>
  <c r="G187" i="43" s="1"/>
  <c r="CU185" i="22"/>
  <c r="CV185" i="22"/>
  <c r="CY185" i="22" s="1"/>
  <c r="DA185" i="22" s="1"/>
  <c r="CU183" i="22"/>
  <c r="CT215" i="22"/>
  <c r="CU215" i="22" s="1"/>
  <c r="CV122" i="22"/>
  <c r="CY122" i="22" s="1"/>
  <c r="CZ122" i="22" s="1"/>
  <c r="CV180" i="22"/>
  <c r="CY180" i="22" s="1"/>
  <c r="CZ180" i="22" s="1"/>
  <c r="J166" i="24"/>
  <c r="J164" i="43" s="1"/>
  <c r="CT251" i="22"/>
  <c r="G258" i="24" s="1"/>
  <c r="G256" i="43" s="1"/>
  <c r="CU115" i="22"/>
  <c r="CV166" i="22"/>
  <c r="CY166" i="22" s="1"/>
  <c r="CZ166" i="22" s="1"/>
  <c r="CV201" i="22"/>
  <c r="CY201" i="22" s="1"/>
  <c r="CZ201" i="22" s="1"/>
  <c r="CU166" i="22"/>
  <c r="G194" i="24"/>
  <c r="G192" i="43" s="1"/>
  <c r="J171" i="24"/>
  <c r="J169" i="43" s="1"/>
  <c r="CV188" i="22"/>
  <c r="CY188" i="22" s="1"/>
  <c r="DA188" i="22" s="1"/>
  <c r="G117" i="28"/>
  <c r="CU161" i="22"/>
  <c r="CV161" i="22"/>
  <c r="CY161" i="22" s="1"/>
  <c r="DA161" i="22" s="1"/>
  <c r="G178" i="24"/>
  <c r="G176" i="43" s="1"/>
  <c r="CV119" i="22"/>
  <c r="CY119" i="22" s="1"/>
  <c r="CZ119" i="22" s="1"/>
  <c r="J123" i="24"/>
  <c r="J121" i="43" s="1"/>
  <c r="CU172" i="22"/>
  <c r="CU119" i="22"/>
  <c r="CT250" i="22"/>
  <c r="CU250" i="22" s="1"/>
  <c r="CV158" i="22"/>
  <c r="CY158" i="22" s="1"/>
  <c r="DA158" i="22" s="1"/>
  <c r="CU176" i="22"/>
  <c r="CV203" i="22"/>
  <c r="CY203" i="22" s="1"/>
  <c r="CZ203" i="22" s="1"/>
  <c r="CV181" i="22"/>
  <c r="CY181" i="22" s="1"/>
  <c r="DA181" i="22" s="1"/>
  <c r="CT235" i="22"/>
  <c r="G242" i="24" s="1"/>
  <c r="G240" i="43" s="1"/>
  <c r="DA183" i="22"/>
  <c r="CV156" i="22"/>
  <c r="CY156" i="22" s="1"/>
  <c r="CZ156" i="22" s="1"/>
  <c r="G185" i="28"/>
  <c r="CV168" i="22"/>
  <c r="CY168" i="22" s="1"/>
  <c r="DA168" i="22" s="1"/>
  <c r="J175" i="24"/>
  <c r="J173" i="43" s="1"/>
  <c r="K173" i="43" s="1"/>
  <c r="G209" i="24"/>
  <c r="G207" i="43" s="1"/>
  <c r="CU128" i="22"/>
  <c r="CU122" i="22"/>
  <c r="J132" i="24"/>
  <c r="J130" i="43" s="1"/>
  <c r="K130" i="43" s="1"/>
  <c r="CT79" i="22"/>
  <c r="G82" i="24" s="1"/>
  <c r="G80" i="43" s="1"/>
  <c r="CV128" i="22"/>
  <c r="CY128" i="22" s="1"/>
  <c r="CZ128" i="22" s="1"/>
  <c r="CU170" i="22"/>
  <c r="G124" i="28"/>
  <c r="CV170" i="22"/>
  <c r="CY170" i="22" s="1"/>
  <c r="CZ170" i="22" s="1"/>
  <c r="J161" i="24"/>
  <c r="J159" i="43" s="1"/>
  <c r="CV208" i="22"/>
  <c r="CY208" i="22" s="1"/>
  <c r="CZ208" i="22" s="1"/>
  <c r="CU181" i="22"/>
  <c r="J157" i="24"/>
  <c r="J155" i="43" s="1"/>
  <c r="CU202" i="22"/>
  <c r="CU180" i="22"/>
  <c r="CV152" i="22"/>
  <c r="CY152" i="22" s="1"/>
  <c r="CZ152" i="22" s="1"/>
  <c r="CT70" i="22"/>
  <c r="G73" i="24" s="1"/>
  <c r="G71" i="43" s="1"/>
  <c r="CT237" i="22"/>
  <c r="G244" i="24" s="1"/>
  <c r="G242" i="43" s="1"/>
  <c r="CV202" i="22"/>
  <c r="CY202" i="22" s="1"/>
  <c r="CZ202" i="22" s="1"/>
  <c r="CV154" i="22"/>
  <c r="CY154" i="22" s="1"/>
  <c r="CZ154" i="22" s="1"/>
  <c r="CV114" i="22"/>
  <c r="CY114" i="22" s="1"/>
  <c r="CV204" i="22"/>
  <c r="CY204" i="22" s="1"/>
  <c r="CZ204" i="22" s="1"/>
  <c r="J159" i="24"/>
  <c r="J157" i="43" s="1"/>
  <c r="CU154" i="22"/>
  <c r="G210" i="24"/>
  <c r="G208" i="43" s="1"/>
  <c r="J118" i="24"/>
  <c r="J116" i="43" s="1"/>
  <c r="CV155" i="22"/>
  <c r="CY155" i="22" s="1"/>
  <c r="DA155" i="22" s="1"/>
  <c r="G206" i="28"/>
  <c r="CT248" i="22"/>
  <c r="CU248" i="22" s="1"/>
  <c r="CU182" i="22"/>
  <c r="G214" i="24"/>
  <c r="G212" i="43" s="1"/>
  <c r="CV182" i="22"/>
  <c r="CY182" i="22" s="1"/>
  <c r="CU114" i="22"/>
  <c r="CT88" i="22"/>
  <c r="G91" i="24" s="1"/>
  <c r="G89" i="43" s="1"/>
  <c r="CT51" i="22"/>
  <c r="CV51" i="22" s="1"/>
  <c r="CY51" i="22" s="1"/>
  <c r="DA51" i="22" s="1"/>
  <c r="CU159" i="22"/>
  <c r="G197" i="24"/>
  <c r="G195" i="43" s="1"/>
  <c r="CV159" i="22"/>
  <c r="CY159" i="22" s="1"/>
  <c r="CZ159" i="22" s="1"/>
  <c r="CV191" i="22"/>
  <c r="CY191" i="22" s="1"/>
  <c r="CZ191" i="22" s="1"/>
  <c r="J164" i="24"/>
  <c r="J162" i="43" s="1"/>
  <c r="CT18" i="22"/>
  <c r="G20" i="24" s="1"/>
  <c r="G18" i="43" s="1"/>
  <c r="CT43" i="22"/>
  <c r="G45" i="24" s="1"/>
  <c r="G43" i="43" s="1"/>
  <c r="CT221" i="22"/>
  <c r="G228" i="24" s="1"/>
  <c r="G226" i="43" s="1"/>
  <c r="CT74" i="22"/>
  <c r="CV74" i="22" s="1"/>
  <c r="CY74" i="22" s="1"/>
  <c r="CZ74" i="22" s="1"/>
  <c r="CT72" i="22"/>
  <c r="CV72" i="22" s="1"/>
  <c r="CY72" i="22" s="1"/>
  <c r="DA72" i="22" s="1"/>
  <c r="CT86" i="22"/>
  <c r="CU86" i="22" s="1"/>
  <c r="CV113" i="22"/>
  <c r="CY113" i="22" s="1"/>
  <c r="CZ113" i="22" s="1"/>
  <c r="CV67" i="22"/>
  <c r="CY67" i="22" s="1"/>
  <c r="CZ67" i="22" s="1"/>
  <c r="J117" i="24"/>
  <c r="J115" i="43" s="1"/>
  <c r="CU155" i="22"/>
  <c r="CU113" i="22"/>
  <c r="G158" i="28"/>
  <c r="J131" i="24"/>
  <c r="J129" i="43" s="1"/>
  <c r="CU127" i="22"/>
  <c r="CV127" i="22"/>
  <c r="CY127" i="22" s="1"/>
  <c r="DA127" i="22" s="1"/>
  <c r="CV116" i="22"/>
  <c r="CY116" i="22" s="1"/>
  <c r="DA116" i="22" s="1"/>
  <c r="CT38" i="22"/>
  <c r="CU38" i="22" s="1"/>
  <c r="CU116" i="22"/>
  <c r="G182" i="24"/>
  <c r="G180" i="43" s="1"/>
  <c r="G127" i="24"/>
  <c r="G125" i="43" s="1"/>
  <c r="CU121" i="22"/>
  <c r="CU123" i="22"/>
  <c r="CZ123" i="22"/>
  <c r="DA123" i="22"/>
  <c r="J125" i="24"/>
  <c r="J123" i="43" s="1"/>
  <c r="CV121" i="22"/>
  <c r="CY121" i="22" s="1"/>
  <c r="G118" i="28"/>
  <c r="J120" i="24"/>
  <c r="J118" i="43" s="1"/>
  <c r="G186" i="28"/>
  <c r="CT13" i="22"/>
  <c r="CU13" i="22" s="1"/>
  <c r="G195" i="24"/>
  <c r="G193" i="43" s="1"/>
  <c r="CU189" i="22"/>
  <c r="CT83" i="22"/>
  <c r="CU83" i="22" s="1"/>
  <c r="CT36" i="22"/>
  <c r="CU36" i="22" s="1"/>
  <c r="J186" i="24"/>
  <c r="J184" i="43" s="1"/>
  <c r="G184" i="28"/>
  <c r="G183" i="28"/>
  <c r="J192" i="24"/>
  <c r="J190" i="43" s="1"/>
  <c r="G190" i="28"/>
  <c r="CV222" i="22"/>
  <c r="CY222" i="22" s="1"/>
  <c r="DA222" i="22" s="1"/>
  <c r="G229" i="24"/>
  <c r="G227" i="43" s="1"/>
  <c r="CU193" i="22"/>
  <c r="G199" i="24"/>
  <c r="G197" i="43" s="1"/>
  <c r="CU238" i="22"/>
  <c r="G245" i="24"/>
  <c r="G243" i="43" s="1"/>
  <c r="CU197" i="22"/>
  <c r="G203" i="24"/>
  <c r="G201" i="43" s="1"/>
  <c r="G202" i="28"/>
  <c r="G205" i="24"/>
  <c r="G203" i="43" s="1"/>
  <c r="G179" i="28"/>
  <c r="G198" i="28"/>
  <c r="CV226" i="22"/>
  <c r="CY226" i="22" s="1"/>
  <c r="DA226" i="22" s="1"/>
  <c r="G233" i="24"/>
  <c r="G231" i="43" s="1"/>
  <c r="CU240" i="22"/>
  <c r="G247" i="24"/>
  <c r="G245" i="43" s="1"/>
  <c r="G204" i="28"/>
  <c r="CV210" i="22"/>
  <c r="CY210" i="22" s="1"/>
  <c r="CZ210" i="22" s="1"/>
  <c r="G216" i="24"/>
  <c r="G214" i="43" s="1"/>
  <c r="CV174" i="22"/>
  <c r="CY174" i="22" s="1"/>
  <c r="CZ174" i="22" s="1"/>
  <c r="G180" i="24"/>
  <c r="G178" i="43" s="1"/>
  <c r="G211" i="28"/>
  <c r="CU234" i="22"/>
  <c r="G241" i="24"/>
  <c r="G239" i="43" s="1"/>
  <c r="G182" i="28"/>
  <c r="G194" i="28"/>
  <c r="CZ195" i="22"/>
  <c r="J217" i="24"/>
  <c r="J215" i="43" s="1"/>
  <c r="K215" i="43" s="1"/>
  <c r="G215" i="28"/>
  <c r="DA196" i="22"/>
  <c r="DA189" i="22"/>
  <c r="G158" i="24"/>
  <c r="G156" i="43" s="1"/>
  <c r="CV66" i="22"/>
  <c r="CY66" i="22" s="1"/>
  <c r="DA66" i="22" s="1"/>
  <c r="CU200" i="22"/>
  <c r="CV68" i="22"/>
  <c r="CY68" i="22" s="1"/>
  <c r="DA68" i="22" s="1"/>
  <c r="CV24" i="22"/>
  <c r="CY24" i="22" s="1"/>
  <c r="DA24" i="22" s="1"/>
  <c r="CT21" i="22"/>
  <c r="CV21" i="22" s="1"/>
  <c r="CY21" i="22" s="1"/>
  <c r="CT59" i="22"/>
  <c r="CU59" i="22" s="1"/>
  <c r="CT29" i="22"/>
  <c r="G31" i="24" s="1"/>
  <c r="G29" i="43" s="1"/>
  <c r="CT60" i="22"/>
  <c r="CV60" i="22" s="1"/>
  <c r="CY60" i="22" s="1"/>
  <c r="CV82" i="22"/>
  <c r="CY82" i="22" s="1"/>
  <c r="DA82" i="22" s="1"/>
  <c r="CV164" i="22"/>
  <c r="CY164" i="22" s="1"/>
  <c r="CZ164" i="22" s="1"/>
  <c r="CU82" i="22"/>
  <c r="CV14" i="22"/>
  <c r="CY14" i="22" s="1"/>
  <c r="DA14" i="22" s="1"/>
  <c r="CU222" i="22"/>
  <c r="CZ172" i="22"/>
  <c r="CV240" i="22"/>
  <c r="CY240" i="22" s="1"/>
  <c r="DA240" i="22" s="1"/>
  <c r="CT64" i="22"/>
  <c r="CU64" i="22" s="1"/>
  <c r="CT80" i="22"/>
  <c r="CU80" i="22" s="1"/>
  <c r="CT28" i="22"/>
  <c r="G30" i="24" s="1"/>
  <c r="G28" i="43" s="1"/>
  <c r="CT45" i="22"/>
  <c r="CU45" i="22" s="1"/>
  <c r="CT77" i="22"/>
  <c r="CV77" i="22" s="1"/>
  <c r="CY77" i="22" s="1"/>
  <c r="CV175" i="22"/>
  <c r="CY175" i="22" s="1"/>
  <c r="DA175" i="22" s="1"/>
  <c r="CT62" i="22"/>
  <c r="CU62" i="22" s="1"/>
  <c r="CT87" i="22"/>
  <c r="CU87" i="22" s="1"/>
  <c r="CT27" i="22"/>
  <c r="CU27" i="22" s="1"/>
  <c r="G72" i="24"/>
  <c r="G70" i="43" s="1"/>
  <c r="G237" i="28"/>
  <c r="CV69" i="22"/>
  <c r="CY69" i="22" s="1"/>
  <c r="DA69" i="22" s="1"/>
  <c r="CT32" i="22"/>
  <c r="G34" i="24" s="1"/>
  <c r="G32" i="43" s="1"/>
  <c r="CU199" i="22"/>
  <c r="CV200" i="22"/>
  <c r="CY200" i="22" s="1"/>
  <c r="CT56" i="22"/>
  <c r="G83" i="28"/>
  <c r="J85" i="24"/>
  <c r="J83" i="43" s="1"/>
  <c r="CT54" i="22"/>
  <c r="CT75" i="22"/>
  <c r="CZ61" i="22"/>
  <c r="DA61" i="22"/>
  <c r="CT55" i="22"/>
  <c r="G58" i="24" s="1"/>
  <c r="G56" i="43" s="1"/>
  <c r="CT25" i="22"/>
  <c r="CT65" i="22"/>
  <c r="CT16" i="22"/>
  <c r="CT30" i="22"/>
  <c r="CT19" i="22"/>
  <c r="CT63" i="22"/>
  <c r="CT85" i="22"/>
  <c r="CT34" i="22"/>
  <c r="CT47" i="22"/>
  <c r="CT23" i="22"/>
  <c r="CT58" i="22"/>
  <c r="CT46" i="22"/>
  <c r="CT57" i="22"/>
  <c r="CT40" i="22"/>
  <c r="CT78" i="22"/>
  <c r="CT81" i="22"/>
  <c r="CT76" i="22"/>
  <c r="CT39" i="22"/>
  <c r="CT73" i="22"/>
  <c r="CT22" i="22"/>
  <c r="CT37" i="22"/>
  <c r="G39" i="24" s="1"/>
  <c r="G37" i="43" s="1"/>
  <c r="CT42" i="22"/>
  <c r="G44" i="24" s="1"/>
  <c r="G42" i="43" s="1"/>
  <c r="CT71" i="22"/>
  <c r="CT17" i="22"/>
  <c r="CT26" i="22"/>
  <c r="CT44" i="22"/>
  <c r="CV41" i="22"/>
  <c r="CY41" i="22" s="1"/>
  <c r="CU41" i="22"/>
  <c r="CV84" i="22"/>
  <c r="CY84" i="22" s="1"/>
  <c r="CU84" i="22"/>
  <c r="G87" i="24"/>
  <c r="G85" i="43" s="1"/>
  <c r="CT15" i="22"/>
  <c r="CT52" i="22"/>
  <c r="G55" i="24" s="1"/>
  <c r="G53" i="43" s="1"/>
  <c r="CT33" i="22"/>
  <c r="CT31" i="22"/>
  <c r="G33" i="24" s="1"/>
  <c r="G31" i="43" s="1"/>
  <c r="CT20" i="22"/>
  <c r="CT35" i="22"/>
  <c r="CT53" i="22"/>
  <c r="CV169" i="22"/>
  <c r="CY169" i="22" s="1"/>
  <c r="CZ169" i="22" s="1"/>
  <c r="CU164" i="22"/>
  <c r="G156" i="24"/>
  <c r="G154" i="43" s="1"/>
  <c r="CU163" i="22"/>
  <c r="CV111" i="22"/>
  <c r="CY111" i="22" s="1"/>
  <c r="CZ111" i="22" s="1"/>
  <c r="CU124" i="22"/>
  <c r="G128" i="24"/>
  <c r="G126" i="43" s="1"/>
  <c r="CV186" i="22"/>
  <c r="CY186" i="22" s="1"/>
  <c r="CU157" i="22"/>
  <c r="CU206" i="22"/>
  <c r="CU153" i="22"/>
  <c r="CV232" i="22"/>
  <c r="CY232" i="22" s="1"/>
  <c r="CZ232" i="22" s="1"/>
  <c r="G172" i="24"/>
  <c r="G170" i="43" s="1"/>
  <c r="CU165" i="22"/>
  <c r="CZ157" i="22"/>
  <c r="DA157" i="22"/>
  <c r="DA124" i="22"/>
  <c r="CZ124" i="22"/>
  <c r="CZ192" i="22"/>
  <c r="CV177" i="22"/>
  <c r="CY177" i="22" s="1"/>
  <c r="G162" i="24"/>
  <c r="G160" i="43" s="1"/>
  <c r="G174" i="24"/>
  <c r="G172" i="43" s="1"/>
  <c r="G115" i="24"/>
  <c r="G113" i="43" s="1"/>
  <c r="CV199" i="22"/>
  <c r="CY199" i="22" s="1"/>
  <c r="CU177" i="22"/>
  <c r="CV193" i="22"/>
  <c r="CY193" i="22" s="1"/>
  <c r="CU174" i="22"/>
  <c r="CV219" i="22"/>
  <c r="CY219" i="22" s="1"/>
  <c r="CZ219" i="22" s="1"/>
  <c r="CV197" i="22"/>
  <c r="CY197" i="22" s="1"/>
  <c r="G121" i="24"/>
  <c r="G119" i="43" s="1"/>
  <c r="CU198" i="22"/>
  <c r="DA153" i="22"/>
  <c r="CZ153" i="22"/>
  <c r="CU210" i="22"/>
  <c r="CV206" i="22"/>
  <c r="CY206" i="22" s="1"/>
  <c r="CU219" i="22"/>
  <c r="CU186" i="22"/>
  <c r="CV190" i="22"/>
  <c r="CY190" i="22" s="1"/>
  <c r="CV118" i="22"/>
  <c r="CY118" i="22" s="1"/>
  <c r="CZ118" i="22" s="1"/>
  <c r="CV198" i="22"/>
  <c r="CY198" i="22" s="1"/>
  <c r="CU118" i="22"/>
  <c r="G114" i="24"/>
  <c r="G112" i="43" s="1"/>
  <c r="G213" i="28"/>
  <c r="CU190" i="22"/>
  <c r="CU175" i="22"/>
  <c r="CV234" i="22"/>
  <c r="CY234" i="22" s="1"/>
  <c r="CZ234" i="22" s="1"/>
  <c r="G168" i="24"/>
  <c r="G166" i="43" s="1"/>
  <c r="CU110" i="22"/>
  <c r="CV117" i="22"/>
  <c r="CY117" i="22" s="1"/>
  <c r="CU226" i="22"/>
  <c r="G165" i="24"/>
  <c r="G163" i="43" s="1"/>
  <c r="CV160" i="22"/>
  <c r="CY160" i="22" s="1"/>
  <c r="CV151" i="22"/>
  <c r="CY151" i="22" s="1"/>
  <c r="CZ165" i="22"/>
  <c r="DA165" i="22"/>
  <c r="CU232" i="22"/>
  <c r="G170" i="24"/>
  <c r="G168" i="43" s="1"/>
  <c r="CV167" i="22"/>
  <c r="CY167" i="22" s="1"/>
  <c r="CV238" i="22"/>
  <c r="CY238" i="22" s="1"/>
  <c r="DA238" i="22" s="1"/>
  <c r="CT224" i="22"/>
  <c r="CT223" i="22"/>
  <c r="G230" i="24" s="1"/>
  <c r="G228" i="43" s="1"/>
  <c r="DA110" i="22"/>
  <c r="CZ110" i="22"/>
  <c r="CT227" i="22"/>
  <c r="CT244" i="22"/>
  <c r="CU207" i="22"/>
  <c r="CV207" i="22"/>
  <c r="CY207" i="22" s="1"/>
  <c r="CT246" i="22"/>
  <c r="G253" i="24" s="1"/>
  <c r="G251" i="43" s="1"/>
  <c r="CT249" i="22"/>
  <c r="G256" i="24" s="1"/>
  <c r="G254" i="43" s="1"/>
  <c r="CT239" i="22"/>
  <c r="G246" i="24" s="1"/>
  <c r="G244" i="43" s="1"/>
  <c r="CV178" i="22"/>
  <c r="CY178" i="22" s="1"/>
  <c r="CU178" i="22"/>
  <c r="CT236" i="22"/>
  <c r="G243" i="24" s="1"/>
  <c r="G241" i="43" s="1"/>
  <c r="CT242" i="22"/>
  <c r="G249" i="24" s="1"/>
  <c r="G247" i="43" s="1"/>
  <c r="G41" i="28"/>
  <c r="J43" i="24"/>
  <c r="J41" i="43" s="1"/>
  <c r="G167" i="28"/>
  <c r="J169" i="24"/>
  <c r="J167" i="43" s="1"/>
  <c r="G224" i="28"/>
  <c r="CZ163" i="22"/>
  <c r="CT245" i="22"/>
  <c r="G252" i="24" s="1"/>
  <c r="G250" i="43" s="1"/>
  <c r="CU173" i="22"/>
  <c r="CV173" i="22"/>
  <c r="CY173" i="22" s="1"/>
  <c r="CT213" i="22"/>
  <c r="G220" i="24" s="1"/>
  <c r="G218" i="43" s="1"/>
  <c r="CT231" i="22"/>
  <c r="G238" i="24" s="1"/>
  <c r="G236" i="43" s="1"/>
  <c r="G129" i="24"/>
  <c r="G127" i="43" s="1"/>
  <c r="CU125" i="22"/>
  <c r="CV125" i="22"/>
  <c r="CY125" i="22" s="1"/>
  <c r="CU241" i="22"/>
  <c r="CV241" i="22"/>
  <c r="CY241" i="22" s="1"/>
  <c r="CT243" i="22"/>
  <c r="G250" i="24" s="1"/>
  <c r="G248" i="43" s="1"/>
  <c r="G209" i="28"/>
  <c r="G189" i="28"/>
  <c r="G120" i="28"/>
  <c r="J122" i="24"/>
  <c r="J120" i="43" s="1"/>
  <c r="CT218" i="22"/>
  <c r="G225" i="24" s="1"/>
  <c r="G223" i="43" s="1"/>
  <c r="CT233" i="22"/>
  <c r="G240" i="24" s="1"/>
  <c r="G238" i="43" s="1"/>
  <c r="CT216" i="22"/>
  <c r="G223" i="24" s="1"/>
  <c r="G221" i="43" s="1"/>
  <c r="CT247" i="22"/>
  <c r="G254" i="24" s="1"/>
  <c r="G252" i="43" s="1"/>
  <c r="CT252" i="22"/>
  <c r="G259" i="24" s="1"/>
  <c r="G257" i="43" s="1"/>
  <c r="CU214" i="22"/>
  <c r="CV214" i="22"/>
  <c r="CY214" i="22" s="1"/>
  <c r="CT220" i="22"/>
  <c r="G227" i="24" s="1"/>
  <c r="G225" i="43" s="1"/>
  <c r="CT229" i="22"/>
  <c r="G236" i="24" s="1"/>
  <c r="G234" i="43" s="1"/>
  <c r="G103" i="24"/>
  <c r="G101" i="43" s="1"/>
  <c r="CU99" i="22"/>
  <c r="DA99" i="22"/>
  <c r="CZ99" i="22"/>
  <c r="CV147" i="22"/>
  <c r="CY147" i="22" s="1"/>
  <c r="DA147" i="22" s="1"/>
  <c r="G141" i="24"/>
  <c r="G139" i="43" s="1"/>
  <c r="CV136" i="22"/>
  <c r="CY136" i="22" s="1"/>
  <c r="CU136" i="22"/>
  <c r="G152" i="24"/>
  <c r="G150" i="43" s="1"/>
  <c r="CU98" i="22"/>
  <c r="CV98" i="22"/>
  <c r="CY98" i="22" s="1"/>
  <c r="G100" i="28"/>
  <c r="J102" i="24"/>
  <c r="J100" i="43" s="1"/>
  <c r="G153" i="24"/>
  <c r="G151" i="43" s="1"/>
  <c r="CU148" i="22"/>
  <c r="CT9" i="22"/>
  <c r="CV9" i="22" s="1"/>
  <c r="CY9" i="22" s="1"/>
  <c r="CT107" i="22"/>
  <c r="G111" i="24" s="1"/>
  <c r="G109" i="43" s="1"/>
  <c r="CT131" i="22"/>
  <c r="CU131" i="22" s="1"/>
  <c r="CT103" i="22"/>
  <c r="CU103" i="22" s="1"/>
  <c r="CZ109" i="22"/>
  <c r="DA109" i="22"/>
  <c r="CU137" i="22"/>
  <c r="G142" i="24"/>
  <c r="G140" i="43" s="1"/>
  <c r="CV137" i="22"/>
  <c r="CY137" i="22" s="1"/>
  <c r="CT94" i="22"/>
  <c r="CT142" i="22"/>
  <c r="CT150" i="22"/>
  <c r="G146" i="24"/>
  <c r="G144" i="43" s="1"/>
  <c r="CU141" i="22"/>
  <c r="CV141" i="22"/>
  <c r="CY141" i="22" s="1"/>
  <c r="CV108" i="22"/>
  <c r="CY108" i="22" s="1"/>
  <c r="CU108" i="22"/>
  <c r="G112" i="24"/>
  <c r="G110" i="43" s="1"/>
  <c r="CT95" i="22"/>
  <c r="CT139" i="22"/>
  <c r="CT106" i="22"/>
  <c r="CT101" i="22"/>
  <c r="CT143" i="22"/>
  <c r="CT97" i="22"/>
  <c r="G16" i="24"/>
  <c r="G14" i="43" s="1"/>
  <c r="CT11" i="22"/>
  <c r="CV135" i="22"/>
  <c r="CY135" i="22" s="1"/>
  <c r="G140" i="24"/>
  <c r="G138" i="43" s="1"/>
  <c r="CU135" i="22"/>
  <c r="CT12" i="22"/>
  <c r="CT90" i="22"/>
  <c r="G143" i="24"/>
  <c r="G141" i="43" s="1"/>
  <c r="CV138" i="22"/>
  <c r="CY138" i="22" s="1"/>
  <c r="CU138" i="22"/>
  <c r="CT145" i="22"/>
  <c r="CT133" i="22"/>
  <c r="CT149" i="22"/>
  <c r="CT104" i="22"/>
  <c r="CT102" i="22"/>
  <c r="CT92" i="22"/>
  <c r="CT50" i="22"/>
  <c r="G70" i="24"/>
  <c r="G68" i="43" s="1"/>
  <c r="CT144" i="22"/>
  <c r="CT91" i="22"/>
  <c r="CT10" i="22"/>
  <c r="CT134" i="22"/>
  <c r="CT96" i="22"/>
  <c r="CT140" i="22"/>
  <c r="CT93" i="22"/>
  <c r="CT100" i="22"/>
  <c r="CT146" i="22"/>
  <c r="CT49" i="22"/>
  <c r="CT105" i="22"/>
  <c r="CZ148" i="22"/>
  <c r="DA148" i="22"/>
  <c r="DA225" i="22" l="1"/>
  <c r="J122" i="28"/>
  <c r="K122" i="28" s="1"/>
  <c r="G135" i="28"/>
  <c r="G135" i="43"/>
  <c r="C36" i="43"/>
  <c r="J191" i="28"/>
  <c r="K191" i="28" s="1"/>
  <c r="J191" i="43"/>
  <c r="J211" i="28"/>
  <c r="K211" i="28" s="1"/>
  <c r="J211" i="43"/>
  <c r="J206" i="28"/>
  <c r="K206" i="28" s="1"/>
  <c r="J206" i="43"/>
  <c r="J185" i="28"/>
  <c r="K185" i="28" s="1"/>
  <c r="J185" i="43"/>
  <c r="J179" i="28"/>
  <c r="K179" i="28" s="1"/>
  <c r="J179" i="43"/>
  <c r="K179" i="43" s="1"/>
  <c r="J186" i="28"/>
  <c r="K186" i="28" s="1"/>
  <c r="J186" i="43"/>
  <c r="J198" i="28"/>
  <c r="K198" i="28" s="1"/>
  <c r="J198" i="43"/>
  <c r="J158" i="28"/>
  <c r="K158" i="28" s="1"/>
  <c r="J158" i="43"/>
  <c r="J204" i="28"/>
  <c r="K204" i="28" s="1"/>
  <c r="J204" i="43"/>
  <c r="J183" i="28"/>
  <c r="K183" i="28" s="1"/>
  <c r="J183" i="43"/>
  <c r="K183" i="43" s="1"/>
  <c r="DA132" i="22"/>
  <c r="J137" i="24"/>
  <c r="DA120" i="22"/>
  <c r="J209" i="28"/>
  <c r="K209" i="28" s="1"/>
  <c r="J224" i="28"/>
  <c r="K224" i="28" s="1"/>
  <c r="CZ194" i="22"/>
  <c r="J237" i="28"/>
  <c r="K237" i="28" s="1"/>
  <c r="CZ112" i="22"/>
  <c r="J189" i="28"/>
  <c r="K189" i="28" s="1"/>
  <c r="J177" i="28"/>
  <c r="K177" i="28" s="1"/>
  <c r="J202" i="28"/>
  <c r="K202" i="28" s="1"/>
  <c r="J194" i="28"/>
  <c r="K194" i="28" s="1"/>
  <c r="J182" i="28"/>
  <c r="K182" i="28" s="1"/>
  <c r="J117" i="28"/>
  <c r="K117" i="28" s="1"/>
  <c r="J124" i="28"/>
  <c r="K124" i="28" s="1"/>
  <c r="J128" i="28"/>
  <c r="K128" i="28" s="1"/>
  <c r="G150" i="28"/>
  <c r="J240" i="24"/>
  <c r="J238" i="43" s="1"/>
  <c r="G166" i="28"/>
  <c r="J205" i="24"/>
  <c r="J229" i="24"/>
  <c r="J227" i="43" s="1"/>
  <c r="J210" i="24"/>
  <c r="G71" i="28"/>
  <c r="J209" i="24"/>
  <c r="J207" i="24"/>
  <c r="J237" i="24"/>
  <c r="J225" i="24"/>
  <c r="J223" i="43" s="1"/>
  <c r="K223" i="43" s="1"/>
  <c r="J238" i="24"/>
  <c r="J236" i="43" s="1"/>
  <c r="G119" i="28"/>
  <c r="J158" i="24"/>
  <c r="J202" i="24"/>
  <c r="J200" i="43" s="1"/>
  <c r="J224" i="24"/>
  <c r="J236" i="24"/>
  <c r="J234" i="43" s="1"/>
  <c r="J246" i="24"/>
  <c r="J244" i="43" s="1"/>
  <c r="J227" i="24"/>
  <c r="J225" i="43" s="1"/>
  <c r="J256" i="24"/>
  <c r="J230" i="24"/>
  <c r="J115" i="24"/>
  <c r="J128" i="24"/>
  <c r="J126" i="43" s="1"/>
  <c r="J241" i="24"/>
  <c r="J239" i="43" s="1"/>
  <c r="J247" i="24"/>
  <c r="J245" i="43" s="1"/>
  <c r="J203" i="24"/>
  <c r="J195" i="24"/>
  <c r="J214" i="24"/>
  <c r="J198" i="24"/>
  <c r="J196" i="43" s="1"/>
  <c r="J250" i="24"/>
  <c r="J248" i="43" s="1"/>
  <c r="J258" i="24"/>
  <c r="J189" i="24"/>
  <c r="J190" i="24"/>
  <c r="G111" i="28"/>
  <c r="J174" i="24"/>
  <c r="G160" i="28"/>
  <c r="J172" i="24"/>
  <c r="G37" i="28"/>
  <c r="J233" i="24"/>
  <c r="J245" i="24"/>
  <c r="J243" i="43" s="1"/>
  <c r="J197" i="24"/>
  <c r="G80" i="28"/>
  <c r="J253" i="24"/>
  <c r="G42" i="28"/>
  <c r="J252" i="24"/>
  <c r="J250" i="43" s="1"/>
  <c r="J249" i="24"/>
  <c r="J247" i="43" s="1"/>
  <c r="G112" i="28"/>
  <c r="G28" i="28"/>
  <c r="J180" i="24"/>
  <c r="J178" i="43" s="1"/>
  <c r="K178" i="43" s="1"/>
  <c r="J127" i="24"/>
  <c r="J125" i="43" s="1"/>
  <c r="G151" i="28"/>
  <c r="J254" i="24"/>
  <c r="J252" i="43" s="1"/>
  <c r="J243" i="24"/>
  <c r="G168" i="28"/>
  <c r="J72" i="24"/>
  <c r="J182" i="24"/>
  <c r="J228" i="24"/>
  <c r="J226" i="43" s="1"/>
  <c r="J242" i="24"/>
  <c r="J240" i="43" s="1"/>
  <c r="J194" i="24"/>
  <c r="J192" i="43" s="1"/>
  <c r="J201" i="24"/>
  <c r="J199" i="43" s="1"/>
  <c r="J163" i="24"/>
  <c r="J161" i="43" s="1"/>
  <c r="C36" i="28"/>
  <c r="J223" i="24"/>
  <c r="J221" i="43" s="1"/>
  <c r="K221" i="43" s="1"/>
  <c r="G154" i="28"/>
  <c r="G89" i="28"/>
  <c r="J244" i="24"/>
  <c r="J242" i="43" s="1"/>
  <c r="J215" i="28"/>
  <c r="K215" i="28" s="1"/>
  <c r="J118" i="28"/>
  <c r="K118" i="28" s="1"/>
  <c r="J130" i="28"/>
  <c r="K130" i="28" s="1"/>
  <c r="J169" i="28"/>
  <c r="K169" i="28" s="1"/>
  <c r="J165" i="28"/>
  <c r="K165" i="28" s="1"/>
  <c r="J129" i="28"/>
  <c r="K129" i="28" s="1"/>
  <c r="J164" i="28"/>
  <c r="K164" i="28" s="1"/>
  <c r="J83" i="28"/>
  <c r="K83" i="28" s="1"/>
  <c r="J184" i="28"/>
  <c r="K184" i="28" s="1"/>
  <c r="J121" i="28"/>
  <c r="K121" i="28" s="1"/>
  <c r="J116" i="28"/>
  <c r="K116" i="28" s="1"/>
  <c r="J159" i="28"/>
  <c r="K159" i="28" s="1"/>
  <c r="J171" i="28"/>
  <c r="K171" i="28" s="1"/>
  <c r="J114" i="28"/>
  <c r="K114" i="28" s="1"/>
  <c r="J123" i="28"/>
  <c r="K123" i="28" s="1"/>
  <c r="J115" i="28"/>
  <c r="K115" i="28" s="1"/>
  <c r="J100" i="28"/>
  <c r="K100" i="28" s="1"/>
  <c r="J155" i="28"/>
  <c r="K155" i="28" s="1"/>
  <c r="J167" i="28"/>
  <c r="K167" i="28" s="1"/>
  <c r="J162" i="28"/>
  <c r="K162" i="28" s="1"/>
  <c r="J173" i="28"/>
  <c r="K173" i="28" s="1"/>
  <c r="J157" i="28"/>
  <c r="K157" i="28" s="1"/>
  <c r="J120" i="28"/>
  <c r="K120" i="28" s="1"/>
  <c r="J41" i="28"/>
  <c r="K41" i="28" s="1"/>
  <c r="J190" i="28"/>
  <c r="K190" i="28" s="1"/>
  <c r="J131" i="28"/>
  <c r="K131" i="28" s="1"/>
  <c r="G196" i="28"/>
  <c r="J113" i="24"/>
  <c r="J111" i="43" s="1"/>
  <c r="DA126" i="22"/>
  <c r="G222" i="24"/>
  <c r="G220" i="43" s="1"/>
  <c r="CV215" i="22"/>
  <c r="CY215" i="22" s="1"/>
  <c r="DA215" i="22" s="1"/>
  <c r="DA179" i="22"/>
  <c r="G199" i="28"/>
  <c r="G218" i="28"/>
  <c r="N140" i="24"/>
  <c r="N143" i="24" s="1"/>
  <c r="N144" i="24" s="1"/>
  <c r="G176" i="28"/>
  <c r="N113" i="24"/>
  <c r="N116" i="24" s="1"/>
  <c r="N117" i="24" s="1"/>
  <c r="G161" i="28"/>
  <c r="DA129" i="22"/>
  <c r="DA205" i="22"/>
  <c r="CZ209" i="22"/>
  <c r="G235" i="24"/>
  <c r="G233" i="43" s="1"/>
  <c r="G222" i="28"/>
  <c r="CV217" i="22"/>
  <c r="CY217" i="22" s="1"/>
  <c r="DA217" i="22" s="1"/>
  <c r="CU228" i="22"/>
  <c r="G200" i="28"/>
  <c r="CU217" i="22"/>
  <c r="CZ184" i="22"/>
  <c r="G10" i="24"/>
  <c r="G8" i="43" s="1"/>
  <c r="CU230" i="22"/>
  <c r="G205" i="28"/>
  <c r="CV230" i="22"/>
  <c r="CY230" i="22" s="1"/>
  <c r="DA230" i="22" s="1"/>
  <c r="DA201" i="22"/>
  <c r="CU8" i="22"/>
  <c r="CV251" i="22"/>
  <c r="CY251" i="22" s="1"/>
  <c r="DA251" i="22" s="1"/>
  <c r="DA159" i="22"/>
  <c r="G187" i="28"/>
  <c r="CU251" i="22"/>
  <c r="CZ211" i="22"/>
  <c r="DA180" i="22"/>
  <c r="CZ162" i="22"/>
  <c r="DA115" i="22"/>
  <c r="CZ185" i="22"/>
  <c r="DA74" i="22"/>
  <c r="CZ168" i="22"/>
  <c r="DA166" i="22"/>
  <c r="CZ161" i="22"/>
  <c r="DA187" i="22"/>
  <c r="G188" i="28"/>
  <c r="G77" i="24"/>
  <c r="G75" i="43" s="1"/>
  <c r="DA122" i="22"/>
  <c r="CZ51" i="22"/>
  <c r="G256" i="28"/>
  <c r="G156" i="28"/>
  <c r="CU237" i="22"/>
  <c r="DA119" i="22"/>
  <c r="G212" i="28"/>
  <c r="CU235" i="22"/>
  <c r="DA203" i="22"/>
  <c r="CV235" i="22"/>
  <c r="CY235" i="22" s="1"/>
  <c r="DA235" i="22" s="1"/>
  <c r="CV237" i="22"/>
  <c r="CY237" i="22" s="1"/>
  <c r="DA237" i="22" s="1"/>
  <c r="CZ188" i="22"/>
  <c r="G192" i="28"/>
  <c r="CZ158" i="22"/>
  <c r="G89" i="24"/>
  <c r="G87" i="43" s="1"/>
  <c r="CV43" i="22"/>
  <c r="CY43" i="22" s="1"/>
  <c r="CZ43" i="22" s="1"/>
  <c r="CU43" i="22"/>
  <c r="DA170" i="22"/>
  <c r="J73" i="24"/>
  <c r="J71" i="43" s="1"/>
  <c r="CU70" i="22"/>
  <c r="G208" i="28"/>
  <c r="CV70" i="22"/>
  <c r="CY70" i="22" s="1"/>
  <c r="DA70" i="22" s="1"/>
  <c r="CV250" i="22"/>
  <c r="CY250" i="22" s="1"/>
  <c r="CZ250" i="22" s="1"/>
  <c r="G257" i="24"/>
  <c r="G255" i="43" s="1"/>
  <c r="G178" i="28"/>
  <c r="G255" i="24"/>
  <c r="G253" i="43" s="1"/>
  <c r="DA128" i="22"/>
  <c r="CU221" i="22"/>
  <c r="CZ181" i="22"/>
  <c r="CU79" i="22"/>
  <c r="J82" i="24"/>
  <c r="J80" i="43" s="1"/>
  <c r="CV79" i="22"/>
  <c r="CY79" i="22" s="1"/>
  <c r="CZ79" i="22" s="1"/>
  <c r="DA208" i="22"/>
  <c r="DA156" i="22"/>
  <c r="CU51" i="22"/>
  <c r="CZ127" i="22"/>
  <c r="CV86" i="22"/>
  <c r="CY86" i="22" s="1"/>
  <c r="CZ86" i="22" s="1"/>
  <c r="G75" i="24"/>
  <c r="G73" i="43" s="1"/>
  <c r="CU74" i="22"/>
  <c r="CV248" i="22"/>
  <c r="CY248" i="22" s="1"/>
  <c r="DA248" i="22" s="1"/>
  <c r="CU72" i="22"/>
  <c r="DA204" i="22"/>
  <c r="DA191" i="22"/>
  <c r="CZ175" i="22"/>
  <c r="DA152" i="22"/>
  <c r="CZ222" i="22"/>
  <c r="G207" i="28"/>
  <c r="CZ72" i="22"/>
  <c r="G195" i="28"/>
  <c r="G201" i="28"/>
  <c r="CV221" i="22"/>
  <c r="CY221" i="22" s="1"/>
  <c r="CZ221" i="22" s="1"/>
  <c r="CZ240" i="22"/>
  <c r="DA154" i="22"/>
  <c r="CV18" i="22"/>
  <c r="CY18" i="22" s="1"/>
  <c r="DA18" i="22" s="1"/>
  <c r="CV88" i="22"/>
  <c r="CY88" i="22" s="1"/>
  <c r="DA88" i="22" s="1"/>
  <c r="CU18" i="22"/>
  <c r="CU88" i="22"/>
  <c r="J91" i="24"/>
  <c r="J89" i="43" s="1"/>
  <c r="K89" i="43" s="1"/>
  <c r="DA202" i="22"/>
  <c r="CZ182" i="22"/>
  <c r="DA182" i="22"/>
  <c r="CZ155" i="22"/>
  <c r="G240" i="28"/>
  <c r="CZ114" i="22"/>
  <c r="DA114" i="22"/>
  <c r="G235" i="28"/>
  <c r="G180" i="28"/>
  <c r="DA67" i="22"/>
  <c r="J30" i="24"/>
  <c r="J28" i="43" s="1"/>
  <c r="DA113" i="22"/>
  <c r="G203" i="28"/>
  <c r="G125" i="28"/>
  <c r="CV38" i="22"/>
  <c r="CY38" i="22" s="1"/>
  <c r="CZ38" i="22" s="1"/>
  <c r="CZ116" i="22"/>
  <c r="G40" i="24"/>
  <c r="G38" i="43" s="1"/>
  <c r="CZ226" i="22"/>
  <c r="G193" i="28"/>
  <c r="G38" i="24"/>
  <c r="G36" i="43" s="1"/>
  <c r="G243" i="28"/>
  <c r="CV36" i="22"/>
  <c r="CY36" i="22" s="1"/>
  <c r="DA36" i="22" s="1"/>
  <c r="DA174" i="22"/>
  <c r="CZ121" i="22"/>
  <c r="DA121" i="22"/>
  <c r="CV13" i="22"/>
  <c r="CY13" i="22" s="1"/>
  <c r="DA13" i="22" s="1"/>
  <c r="DA210" i="22"/>
  <c r="CZ24" i="22"/>
  <c r="CZ82" i="22"/>
  <c r="G228" i="28"/>
  <c r="G86" i="24"/>
  <c r="G84" i="43" s="1"/>
  <c r="G225" i="28"/>
  <c r="CV83" i="22"/>
  <c r="CY83" i="22" s="1"/>
  <c r="CV244" i="22"/>
  <c r="CY244" i="22" s="1"/>
  <c r="CZ244" i="22" s="1"/>
  <c r="G251" i="24"/>
  <c r="G249" i="43" s="1"/>
  <c r="J199" i="24"/>
  <c r="J197" i="43" s="1"/>
  <c r="G197" i="28"/>
  <c r="CU227" i="22"/>
  <c r="G234" i="24"/>
  <c r="G232" i="43" s="1"/>
  <c r="J216" i="24"/>
  <c r="J214" i="43" s="1"/>
  <c r="G214" i="28"/>
  <c r="G238" i="28"/>
  <c r="G254" i="28"/>
  <c r="G241" i="28"/>
  <c r="CU224" i="22"/>
  <c r="G231" i="24"/>
  <c r="G229" i="43" s="1"/>
  <c r="G257" i="28"/>
  <c r="J259" i="24"/>
  <c r="J257" i="43" s="1"/>
  <c r="K257" i="43" s="1"/>
  <c r="CU21" i="22"/>
  <c r="CZ66" i="22"/>
  <c r="CV59" i="22"/>
  <c r="CY59" i="22" s="1"/>
  <c r="CZ59" i="22" s="1"/>
  <c r="CU60" i="22"/>
  <c r="CU28" i="22"/>
  <c r="CZ14" i="22"/>
  <c r="G170" i="28"/>
  <c r="CU29" i="22"/>
  <c r="CZ68" i="22"/>
  <c r="G65" i="24"/>
  <c r="G63" i="43" s="1"/>
  <c r="J156" i="24"/>
  <c r="J154" i="43" s="1"/>
  <c r="CV29" i="22"/>
  <c r="CY29" i="22" s="1"/>
  <c r="DA29" i="22" s="1"/>
  <c r="G70" i="28"/>
  <c r="G113" i="28"/>
  <c r="G251" i="28"/>
  <c r="CV32" i="22"/>
  <c r="CY32" i="22" s="1"/>
  <c r="DA32" i="22" s="1"/>
  <c r="CZ238" i="22"/>
  <c r="DA164" i="22"/>
  <c r="CV80" i="22"/>
  <c r="CY80" i="22" s="1"/>
  <c r="CZ80" i="22" s="1"/>
  <c r="CV45" i="22"/>
  <c r="CY45" i="22" s="1"/>
  <c r="DA45" i="22" s="1"/>
  <c r="G231" i="28"/>
  <c r="G172" i="28"/>
  <c r="G83" i="24"/>
  <c r="G81" i="43" s="1"/>
  <c r="CU32" i="22"/>
  <c r="CV28" i="22"/>
  <c r="CY28" i="22" s="1"/>
  <c r="DA28" i="22" s="1"/>
  <c r="DA169" i="22"/>
  <c r="G80" i="24"/>
  <c r="G78" i="43" s="1"/>
  <c r="CU77" i="22"/>
  <c r="J44" i="24"/>
  <c r="J42" i="43" s="1"/>
  <c r="DA111" i="22"/>
  <c r="G31" i="28"/>
  <c r="J33" i="24"/>
  <c r="J31" i="43" s="1"/>
  <c r="G47" i="24"/>
  <c r="G45" i="43" s="1"/>
  <c r="CV62" i="22"/>
  <c r="CY62" i="22" s="1"/>
  <c r="CZ62" i="22" s="1"/>
  <c r="J230" i="28"/>
  <c r="K230" i="28" s="1"/>
  <c r="CZ69" i="22"/>
  <c r="CV64" i="22"/>
  <c r="CY64" i="22" s="1"/>
  <c r="CZ64" i="22" s="1"/>
  <c r="G90" i="24"/>
  <c r="G88" i="43" s="1"/>
  <c r="CV87" i="22"/>
  <c r="CY87" i="22" s="1"/>
  <c r="DA87" i="22" s="1"/>
  <c r="J114" i="24"/>
  <c r="J112" i="43" s="1"/>
  <c r="CV27" i="22"/>
  <c r="CY27" i="22" s="1"/>
  <c r="CZ27" i="22" s="1"/>
  <c r="J31" i="24"/>
  <c r="J29" i="43" s="1"/>
  <c r="G29" i="28"/>
  <c r="G32" i="28"/>
  <c r="J34" i="24"/>
  <c r="J32" i="43" s="1"/>
  <c r="CU52" i="22"/>
  <c r="CV52" i="22"/>
  <c r="CY52" i="22" s="1"/>
  <c r="DA84" i="22"/>
  <c r="CZ84" i="22"/>
  <c r="CU37" i="22"/>
  <c r="CV37" i="22"/>
  <c r="CY37" i="22" s="1"/>
  <c r="CU76" i="22"/>
  <c r="CV76" i="22"/>
  <c r="CY76" i="22" s="1"/>
  <c r="G79" i="24"/>
  <c r="G77" i="43" s="1"/>
  <c r="CU58" i="22"/>
  <c r="CV58" i="22"/>
  <c r="CY58" i="22" s="1"/>
  <c r="CV19" i="22"/>
  <c r="CY19" i="22" s="1"/>
  <c r="CU19" i="22"/>
  <c r="CU16" i="22"/>
  <c r="CV16" i="22"/>
  <c r="CY16" i="22" s="1"/>
  <c r="CU75" i="22"/>
  <c r="CV75" i="22"/>
  <c r="CY75" i="22" s="1"/>
  <c r="G78" i="24"/>
  <c r="G76" i="43" s="1"/>
  <c r="G43" i="28"/>
  <c r="J45" i="24"/>
  <c r="J43" i="43" s="1"/>
  <c r="CV20" i="22"/>
  <c r="CY20" i="22" s="1"/>
  <c r="CU20" i="22"/>
  <c r="CU15" i="22"/>
  <c r="CV15" i="22"/>
  <c r="CY15" i="22" s="1"/>
  <c r="CU22" i="22"/>
  <c r="CV22" i="22"/>
  <c r="CY22" i="22" s="1"/>
  <c r="CU81" i="22"/>
  <c r="CV81" i="22"/>
  <c r="CY81" i="22" s="1"/>
  <c r="G84" i="24"/>
  <c r="G82" i="43" s="1"/>
  <c r="CU30" i="22"/>
  <c r="CV30" i="22"/>
  <c r="CY30" i="22" s="1"/>
  <c r="G32" i="24"/>
  <c r="G30" i="43" s="1"/>
  <c r="CZ41" i="22"/>
  <c r="DA41" i="22"/>
  <c r="DA21" i="22"/>
  <c r="CZ21" i="22"/>
  <c r="CU44" i="22"/>
  <c r="CV44" i="22"/>
  <c r="CY44" i="22" s="1"/>
  <c r="G46" i="24"/>
  <c r="G44" i="43" s="1"/>
  <c r="CU23" i="22"/>
  <c r="CV23" i="22"/>
  <c r="CY23" i="22" s="1"/>
  <c r="CU65" i="22"/>
  <c r="CV65" i="22"/>
  <c r="CY65" i="22" s="1"/>
  <c r="DA200" i="22"/>
  <c r="CZ200" i="22"/>
  <c r="CU53" i="22"/>
  <c r="CV53" i="22"/>
  <c r="CY53" i="22" s="1"/>
  <c r="CU26" i="22"/>
  <c r="CV26" i="22"/>
  <c r="CY26" i="22" s="1"/>
  <c r="CU78" i="22"/>
  <c r="CV78" i="22"/>
  <c r="CY78" i="22" s="1"/>
  <c r="G81" i="24"/>
  <c r="G79" i="43" s="1"/>
  <c r="CU47" i="22"/>
  <c r="CV47" i="22"/>
  <c r="CY47" i="22" s="1"/>
  <c r="G49" i="24"/>
  <c r="G47" i="43" s="1"/>
  <c r="CU25" i="22"/>
  <c r="CV25" i="22"/>
  <c r="CY25" i="22" s="1"/>
  <c r="CU35" i="22"/>
  <c r="CV35" i="22"/>
  <c r="CY35" i="22" s="1"/>
  <c r="G37" i="24"/>
  <c r="G35" i="43" s="1"/>
  <c r="CZ77" i="22"/>
  <c r="DA77" i="22"/>
  <c r="CU17" i="22"/>
  <c r="CV17" i="22"/>
  <c r="CY17" i="22" s="1"/>
  <c r="CV40" i="22"/>
  <c r="CY40" i="22" s="1"/>
  <c r="CU40" i="22"/>
  <c r="G42" i="24"/>
  <c r="G40" i="43" s="1"/>
  <c r="CV34" i="22"/>
  <c r="CY34" i="22" s="1"/>
  <c r="CU34" i="22"/>
  <c r="G36" i="24"/>
  <c r="G34" i="43" s="1"/>
  <c r="CU55" i="22"/>
  <c r="CV55" i="22"/>
  <c r="CY55" i="22" s="1"/>
  <c r="CV54" i="22"/>
  <c r="CY54" i="22" s="1"/>
  <c r="CU54" i="22"/>
  <c r="CU56" i="22"/>
  <c r="CV56" i="22"/>
  <c r="CY56" i="22" s="1"/>
  <c r="CU31" i="22"/>
  <c r="CV31" i="22"/>
  <c r="CY31" i="22" s="1"/>
  <c r="G85" i="28"/>
  <c r="J87" i="24"/>
  <c r="J85" i="43" s="1"/>
  <c r="CU71" i="22"/>
  <c r="CV71" i="22"/>
  <c r="CY71" i="22" s="1"/>
  <c r="G74" i="24"/>
  <c r="G72" i="43" s="1"/>
  <c r="CU73" i="22"/>
  <c r="CV73" i="22"/>
  <c r="CY73" i="22" s="1"/>
  <c r="G76" i="24"/>
  <c r="G74" i="43" s="1"/>
  <c r="CU57" i="22"/>
  <c r="CV57" i="22"/>
  <c r="CY57" i="22" s="1"/>
  <c r="CU85" i="22"/>
  <c r="CV85" i="22"/>
  <c r="CY85" i="22" s="1"/>
  <c r="G88" i="24"/>
  <c r="G86" i="43" s="1"/>
  <c r="CZ60" i="22"/>
  <c r="DA60" i="22"/>
  <c r="CV33" i="22"/>
  <c r="CY33" i="22" s="1"/>
  <c r="CU33" i="22"/>
  <c r="G35" i="24"/>
  <c r="G33" i="43" s="1"/>
  <c r="CU42" i="22"/>
  <c r="CV42" i="22"/>
  <c r="CY42" i="22" s="1"/>
  <c r="CV39" i="22"/>
  <c r="CY39" i="22" s="1"/>
  <c r="CU39" i="22"/>
  <c r="G41" i="24"/>
  <c r="G39" i="43" s="1"/>
  <c r="CU46" i="22"/>
  <c r="CV46" i="22"/>
  <c r="CY46" i="22" s="1"/>
  <c r="G48" i="24"/>
  <c r="G46" i="43" s="1"/>
  <c r="CU63" i="22"/>
  <c r="CV63" i="22"/>
  <c r="CY63" i="22" s="1"/>
  <c r="J39" i="24"/>
  <c r="J37" i="43" s="1"/>
  <c r="G177" i="28"/>
  <c r="CV227" i="22"/>
  <c r="CY227" i="22" s="1"/>
  <c r="DA227" i="22" s="1"/>
  <c r="J220" i="24"/>
  <c r="J218" i="43" s="1"/>
  <c r="K218" i="43" s="1"/>
  <c r="J170" i="24"/>
  <c r="J168" i="43" s="1"/>
  <c r="CZ186" i="22"/>
  <c r="DA186" i="22"/>
  <c r="G126" i="28"/>
  <c r="J162" i="24"/>
  <c r="J160" i="43" s="1"/>
  <c r="CZ228" i="22"/>
  <c r="DA232" i="22"/>
  <c r="DA219" i="22"/>
  <c r="J168" i="24"/>
  <c r="J166" i="43" s="1"/>
  <c r="CV223" i="22"/>
  <c r="CY223" i="22" s="1"/>
  <c r="CZ223" i="22" s="1"/>
  <c r="DA197" i="22"/>
  <c r="CZ197" i="22"/>
  <c r="CZ199" i="22"/>
  <c r="DA199" i="22"/>
  <c r="J121" i="24"/>
  <c r="J119" i="43" s="1"/>
  <c r="J213" i="28"/>
  <c r="K213" i="28" s="1"/>
  <c r="CU223" i="22"/>
  <c r="DA177" i="22"/>
  <c r="CZ177" i="22"/>
  <c r="CZ193" i="22"/>
  <c r="DA193" i="22"/>
  <c r="DA206" i="22"/>
  <c r="CZ206" i="22"/>
  <c r="DA190" i="22"/>
  <c r="CZ190" i="22"/>
  <c r="DA234" i="22"/>
  <c r="CZ198" i="22"/>
  <c r="DA198" i="22"/>
  <c r="DA118" i="22"/>
  <c r="CZ160" i="22"/>
  <c r="DA160" i="22"/>
  <c r="DA117" i="22"/>
  <c r="CZ117" i="22"/>
  <c r="G163" i="28"/>
  <c r="J165" i="24"/>
  <c r="J163" i="43" s="1"/>
  <c r="CU244" i="22"/>
  <c r="G247" i="28"/>
  <c r="CZ151" i="22"/>
  <c r="DA151" i="22"/>
  <c r="CV224" i="22"/>
  <c r="CY224" i="22" s="1"/>
  <c r="CZ224" i="22" s="1"/>
  <c r="CZ167" i="22"/>
  <c r="DA167" i="22"/>
  <c r="CU243" i="22"/>
  <c r="CV243" i="22"/>
  <c r="CY243" i="22" s="1"/>
  <c r="CU233" i="22"/>
  <c r="CV233" i="22"/>
  <c r="CY233" i="22" s="1"/>
  <c r="G226" i="28"/>
  <c r="CZ241" i="22"/>
  <c r="DA241" i="22"/>
  <c r="CZ173" i="22"/>
  <c r="DA173" i="22"/>
  <c r="CU242" i="22"/>
  <c r="CV242" i="22"/>
  <c r="CY242" i="22" s="1"/>
  <c r="G181" i="28"/>
  <c r="J181" i="28"/>
  <c r="K181" i="28" s="1"/>
  <c r="DA207" i="22"/>
  <c r="CZ207" i="22"/>
  <c r="CZ214" i="22"/>
  <c r="DA214" i="22"/>
  <c r="CU213" i="22"/>
  <c r="CV213" i="22"/>
  <c r="CY213" i="22" s="1"/>
  <c r="DA178" i="22"/>
  <c r="CZ178" i="22"/>
  <c r="CU229" i="22"/>
  <c r="CV229" i="22"/>
  <c r="CY229" i="22" s="1"/>
  <c r="CU252" i="22"/>
  <c r="CV252" i="22"/>
  <c r="CU218" i="22"/>
  <c r="CV218" i="22"/>
  <c r="CY218" i="22" s="1"/>
  <c r="G244" i="28"/>
  <c r="J129" i="24"/>
  <c r="J127" i="43" s="1"/>
  <c r="G127" i="28"/>
  <c r="CU236" i="22"/>
  <c r="CV236" i="22"/>
  <c r="CY236" i="22" s="1"/>
  <c r="CU239" i="22"/>
  <c r="CV239" i="22"/>
  <c r="CY239" i="22" s="1"/>
  <c r="CU216" i="22"/>
  <c r="CV216" i="22"/>
  <c r="CY216" i="22" s="1"/>
  <c r="CZ125" i="22"/>
  <c r="DA125" i="22"/>
  <c r="CU245" i="22"/>
  <c r="CV245" i="22"/>
  <c r="CY245" i="22" s="1"/>
  <c r="CU246" i="22"/>
  <c r="CV246" i="22"/>
  <c r="CY246" i="22" s="1"/>
  <c r="CU220" i="22"/>
  <c r="CV220" i="22"/>
  <c r="CY220" i="22" s="1"/>
  <c r="CU247" i="22"/>
  <c r="CV247" i="22"/>
  <c r="CY247" i="22" s="1"/>
  <c r="CU231" i="22"/>
  <c r="CV231" i="22"/>
  <c r="CY231" i="22" s="1"/>
  <c r="J178" i="24"/>
  <c r="J176" i="43" s="1"/>
  <c r="K176" i="43" s="1"/>
  <c r="CU249" i="22"/>
  <c r="CV249" i="22"/>
  <c r="CY249" i="22" s="1"/>
  <c r="G210" i="28"/>
  <c r="J210" i="28"/>
  <c r="K210" i="28" s="1"/>
  <c r="G56" i="24"/>
  <c r="G54" i="43" s="1"/>
  <c r="G23" i="24"/>
  <c r="G21" i="43" s="1"/>
  <c r="G22" i="24"/>
  <c r="G20" i="43" s="1"/>
  <c r="J103" i="24"/>
  <c r="J101" i="43" s="1"/>
  <c r="G101" i="28"/>
  <c r="J152" i="24"/>
  <c r="J150" i="43" s="1"/>
  <c r="DA136" i="22"/>
  <c r="CZ136" i="22"/>
  <c r="J141" i="24"/>
  <c r="J139" i="43" s="1"/>
  <c r="G139" i="28"/>
  <c r="CZ147" i="22"/>
  <c r="CU107" i="22"/>
  <c r="CV107" i="22"/>
  <c r="CY107" i="22" s="1"/>
  <c r="DA107" i="22" s="1"/>
  <c r="CV103" i="22"/>
  <c r="CY103" i="22" s="1"/>
  <c r="CZ103" i="22" s="1"/>
  <c r="G107" i="24"/>
  <c r="G105" i="43" s="1"/>
  <c r="J153" i="24"/>
  <c r="J151" i="43" s="1"/>
  <c r="CZ98" i="22"/>
  <c r="DA98" i="22"/>
  <c r="CU9" i="22"/>
  <c r="G11" i="24"/>
  <c r="CV131" i="22"/>
  <c r="CY131" i="22" s="1"/>
  <c r="DA131" i="22" s="1"/>
  <c r="G136" i="24"/>
  <c r="G134" i="43" s="1"/>
  <c r="J58" i="24"/>
  <c r="J56" i="43" s="1"/>
  <c r="K56" i="43" s="1"/>
  <c r="G56" i="28"/>
  <c r="G59" i="24"/>
  <c r="G57" i="43" s="1"/>
  <c r="G155" i="24"/>
  <c r="G153" i="43" s="1"/>
  <c r="CV150" i="22"/>
  <c r="CY150" i="22" s="1"/>
  <c r="CU150" i="22"/>
  <c r="G64" i="24"/>
  <c r="G62" i="43" s="1"/>
  <c r="G61" i="24"/>
  <c r="G59" i="43" s="1"/>
  <c r="G62" i="24"/>
  <c r="G60" i="43" s="1"/>
  <c r="CZ138" i="22"/>
  <c r="DA138" i="22"/>
  <c r="G57" i="24"/>
  <c r="G55" i="43" s="1"/>
  <c r="G52" i="24"/>
  <c r="G50" i="43" s="1"/>
  <c r="CV49" i="22"/>
  <c r="CY49" i="22" s="1"/>
  <c r="CU49" i="22"/>
  <c r="G63" i="24"/>
  <c r="G61" i="43" s="1"/>
  <c r="G26" i="24"/>
  <c r="G24" i="43" s="1"/>
  <c r="J111" i="24"/>
  <c r="J109" i="43" s="1"/>
  <c r="G109" i="28"/>
  <c r="CU149" i="22"/>
  <c r="CV149" i="22"/>
  <c r="CY149" i="22" s="1"/>
  <c r="G154" i="24"/>
  <c r="G152" i="43" s="1"/>
  <c r="J143" i="24"/>
  <c r="J141" i="43" s="1"/>
  <c r="G141" i="28"/>
  <c r="J140" i="24"/>
  <c r="J138" i="43" s="1"/>
  <c r="K138" i="43" s="1"/>
  <c r="G138" i="28"/>
  <c r="G105" i="24"/>
  <c r="G103" i="43" s="1"/>
  <c r="CU101" i="22"/>
  <c r="CV101" i="22"/>
  <c r="CY101" i="22" s="1"/>
  <c r="G110" i="28"/>
  <c r="J112" i="24"/>
  <c r="J110" i="43" s="1"/>
  <c r="CV142" i="22"/>
  <c r="CY142" i="22" s="1"/>
  <c r="CU142" i="22"/>
  <c r="G147" i="24"/>
  <c r="G145" i="43" s="1"/>
  <c r="G15" i="24"/>
  <c r="G13" i="43" s="1"/>
  <c r="G60" i="24"/>
  <c r="G58" i="43" s="1"/>
  <c r="G18" i="24"/>
  <c r="G16" i="43" s="1"/>
  <c r="J20" i="24"/>
  <c r="J18" i="43" s="1"/>
  <c r="G18" i="28"/>
  <c r="G28" i="24"/>
  <c r="G26" i="43" s="1"/>
  <c r="G29" i="24"/>
  <c r="G27" i="43" s="1"/>
  <c r="G138" i="24"/>
  <c r="G136" i="43" s="1"/>
  <c r="CU133" i="22"/>
  <c r="CV133" i="22"/>
  <c r="CY133" i="22" s="1"/>
  <c r="CV90" i="22"/>
  <c r="CY90" i="22" s="1"/>
  <c r="CU90" i="22"/>
  <c r="G94" i="24"/>
  <c r="G92" i="43" s="1"/>
  <c r="DA135" i="22"/>
  <c r="CZ135" i="22"/>
  <c r="J16" i="24"/>
  <c r="J14" i="43" s="1"/>
  <c r="K14" i="43" s="1"/>
  <c r="G14" i="28"/>
  <c r="G69" i="24"/>
  <c r="G67" i="43" s="1"/>
  <c r="G68" i="24"/>
  <c r="G66" i="43" s="1"/>
  <c r="G19" i="24"/>
  <c r="G17" i="43" s="1"/>
  <c r="G99" i="24"/>
  <c r="G97" i="43" s="1"/>
  <c r="CU95" i="22"/>
  <c r="CV95" i="22"/>
  <c r="CY95" i="22" s="1"/>
  <c r="G151" i="24"/>
  <c r="G149" i="43" s="1"/>
  <c r="CV146" i="22"/>
  <c r="CY146" i="22" s="1"/>
  <c r="CU146" i="22"/>
  <c r="CU144" i="22"/>
  <c r="G149" i="24"/>
  <c r="G147" i="43" s="1"/>
  <c r="CV144" i="22"/>
  <c r="CY144" i="22" s="1"/>
  <c r="G53" i="24"/>
  <c r="G51" i="43" s="1"/>
  <c r="CV50" i="22"/>
  <c r="CY50" i="22" s="1"/>
  <c r="CU50" i="22"/>
  <c r="G150" i="24"/>
  <c r="G148" i="43" s="1"/>
  <c r="CU145" i="22"/>
  <c r="CV145" i="22"/>
  <c r="CY145" i="22" s="1"/>
  <c r="G14" i="24"/>
  <c r="G12" i="43" s="1"/>
  <c r="CV12" i="22"/>
  <c r="CY12" i="22" s="1"/>
  <c r="CU12" i="22"/>
  <c r="G13" i="24"/>
  <c r="G11" i="43" s="1"/>
  <c r="CU11" i="22"/>
  <c r="CV11" i="22"/>
  <c r="CY11" i="22" s="1"/>
  <c r="G24" i="24"/>
  <c r="G22" i="43" s="1"/>
  <c r="DA108" i="22"/>
  <c r="CZ108" i="22"/>
  <c r="CV94" i="22"/>
  <c r="CY94" i="22" s="1"/>
  <c r="CU94" i="22"/>
  <c r="G98" i="24"/>
  <c r="G96" i="43" s="1"/>
  <c r="G53" i="28"/>
  <c r="J55" i="24"/>
  <c r="J53" i="43" s="1"/>
  <c r="K53" i="43" s="1"/>
  <c r="CV96" i="22"/>
  <c r="CY96" i="22" s="1"/>
  <c r="CU96" i="22"/>
  <c r="G100" i="24"/>
  <c r="G98" i="43" s="1"/>
  <c r="J70" i="24"/>
  <c r="J68" i="43" s="1"/>
  <c r="G68" i="28"/>
  <c r="CU92" i="22"/>
  <c r="G96" i="24"/>
  <c r="G94" i="43" s="1"/>
  <c r="CV92" i="22"/>
  <c r="CY92" i="22" s="1"/>
  <c r="G66" i="24"/>
  <c r="G64" i="43" s="1"/>
  <c r="G27" i="24"/>
  <c r="G25" i="43" s="1"/>
  <c r="G101" i="24"/>
  <c r="G99" i="43" s="1"/>
  <c r="CV97" i="22"/>
  <c r="CY97" i="22" s="1"/>
  <c r="CU97" i="22"/>
  <c r="CU106" i="22"/>
  <c r="G110" i="24"/>
  <c r="G108" i="43" s="1"/>
  <c r="CV106" i="22"/>
  <c r="CY106" i="22" s="1"/>
  <c r="CZ141" i="22"/>
  <c r="DA141" i="22"/>
  <c r="CZ137" i="22"/>
  <c r="DA137" i="22"/>
  <c r="G25" i="24"/>
  <c r="G23" i="43" s="1"/>
  <c r="CU93" i="22"/>
  <c r="CV93" i="22"/>
  <c r="CY93" i="22" s="1"/>
  <c r="G97" i="24"/>
  <c r="G95" i="43" s="1"/>
  <c r="G139" i="24"/>
  <c r="G137" i="43" s="1"/>
  <c r="CU134" i="22"/>
  <c r="CV134" i="22"/>
  <c r="CY134" i="22" s="1"/>
  <c r="CV102" i="22"/>
  <c r="CY102" i="22" s="1"/>
  <c r="CU102" i="22"/>
  <c r="G106" i="24"/>
  <c r="G104" i="43" s="1"/>
  <c r="G17" i="24"/>
  <c r="G15" i="43" s="1"/>
  <c r="CZ9" i="22"/>
  <c r="DA9" i="22"/>
  <c r="CV143" i="22"/>
  <c r="CY143" i="22" s="1"/>
  <c r="CU143" i="22"/>
  <c r="G148" i="24"/>
  <c r="G146" i="43" s="1"/>
  <c r="G54" i="24"/>
  <c r="G52" i="43" s="1"/>
  <c r="J142" i="24"/>
  <c r="J140" i="43" s="1"/>
  <c r="G140" i="28"/>
  <c r="G71" i="24"/>
  <c r="G69" i="43" s="1"/>
  <c r="CY8" i="22"/>
  <c r="G145" i="24"/>
  <c r="G143" i="43" s="1"/>
  <c r="CU140" i="22"/>
  <c r="CV140" i="22"/>
  <c r="CY140" i="22" s="1"/>
  <c r="CU100" i="22"/>
  <c r="G104" i="24"/>
  <c r="G102" i="43" s="1"/>
  <c r="CV100" i="22"/>
  <c r="CY100" i="22" s="1"/>
  <c r="CU105" i="22"/>
  <c r="G109" i="24"/>
  <c r="G107" i="43" s="1"/>
  <c r="CV105" i="22"/>
  <c r="CY105" i="22" s="1"/>
  <c r="G67" i="24"/>
  <c r="G65" i="43" s="1"/>
  <c r="CU10" i="22"/>
  <c r="CV10" i="22"/>
  <c r="CY10" i="22" s="1"/>
  <c r="G12" i="24"/>
  <c r="G10" i="43" s="1"/>
  <c r="G95" i="24"/>
  <c r="G93" i="43" s="1"/>
  <c r="CV91" i="22"/>
  <c r="CY91" i="22" s="1"/>
  <c r="CU91" i="22"/>
  <c r="G108" i="24"/>
  <c r="G106" i="43" s="1"/>
  <c r="CV104" i="22"/>
  <c r="CY104" i="22" s="1"/>
  <c r="CU104" i="22"/>
  <c r="G21" i="24"/>
  <c r="G19" i="43" s="1"/>
  <c r="G144" i="24"/>
  <c r="G142" i="43" s="1"/>
  <c r="CU139" i="22"/>
  <c r="CV139" i="22"/>
  <c r="CY139" i="22" s="1"/>
  <c r="J146" i="24"/>
  <c r="J144" i="43" s="1"/>
  <c r="G144" i="28"/>
  <c r="G9" i="43" l="1"/>
  <c r="G9" i="28"/>
  <c r="J251" i="28"/>
  <c r="K251" i="28" s="1"/>
  <c r="J251" i="43"/>
  <c r="J172" i="28"/>
  <c r="K172" i="28" s="1"/>
  <c r="J172" i="43"/>
  <c r="J193" i="28"/>
  <c r="K193" i="28" s="1"/>
  <c r="J193" i="43"/>
  <c r="J201" i="28"/>
  <c r="K201" i="28" s="1"/>
  <c r="J201" i="43"/>
  <c r="J235" i="28"/>
  <c r="K235" i="28" s="1"/>
  <c r="J235" i="43"/>
  <c r="J135" i="28"/>
  <c r="K135" i="28" s="1"/>
  <c r="J135" i="43"/>
  <c r="K135" i="43" s="1"/>
  <c r="J188" i="28"/>
  <c r="K188" i="28" s="1"/>
  <c r="J188" i="43"/>
  <c r="J205" i="28"/>
  <c r="K205" i="28" s="1"/>
  <c r="J205" i="43"/>
  <c r="J180" i="28"/>
  <c r="K180" i="28" s="1"/>
  <c r="J180" i="43"/>
  <c r="K180" i="43" s="1"/>
  <c r="J187" i="28"/>
  <c r="K187" i="28" s="1"/>
  <c r="J187" i="43"/>
  <c r="J222" i="28"/>
  <c r="K222" i="28" s="1"/>
  <c r="J222" i="43"/>
  <c r="K222" i="43" s="1"/>
  <c r="J207" i="28"/>
  <c r="K207" i="28" s="1"/>
  <c r="J207" i="43"/>
  <c r="J70" i="28"/>
  <c r="K70" i="28" s="1"/>
  <c r="J70" i="43"/>
  <c r="J231" i="28"/>
  <c r="K231" i="28" s="1"/>
  <c r="J231" i="43"/>
  <c r="J256" i="28"/>
  <c r="K256" i="28" s="1"/>
  <c r="J256" i="43"/>
  <c r="J113" i="28"/>
  <c r="K113" i="28" s="1"/>
  <c r="J113" i="43"/>
  <c r="J156" i="28"/>
  <c r="K156" i="28" s="1"/>
  <c r="J156" i="43"/>
  <c r="J208" i="28"/>
  <c r="K208" i="28" s="1"/>
  <c r="J208" i="43"/>
  <c r="J195" i="28"/>
  <c r="K195" i="28" s="1"/>
  <c r="J195" i="43"/>
  <c r="J241" i="28"/>
  <c r="K241" i="28" s="1"/>
  <c r="J241" i="43"/>
  <c r="J170" i="28"/>
  <c r="K170" i="28" s="1"/>
  <c r="J170" i="43"/>
  <c r="J228" i="28"/>
  <c r="K228" i="28" s="1"/>
  <c r="J228" i="43"/>
  <c r="J212" i="28"/>
  <c r="K212" i="28" s="1"/>
  <c r="J212" i="43"/>
  <c r="J254" i="28"/>
  <c r="K254" i="28" s="1"/>
  <c r="J254" i="43"/>
  <c r="J203" i="28"/>
  <c r="K203" i="28" s="1"/>
  <c r="J203" i="43"/>
  <c r="C33" i="43"/>
  <c r="J196" i="28"/>
  <c r="K196" i="28" s="1"/>
  <c r="J227" i="28"/>
  <c r="K227" i="28" s="1"/>
  <c r="J243" i="28"/>
  <c r="K243" i="28" s="1"/>
  <c r="J225" i="28"/>
  <c r="K225" i="28" s="1"/>
  <c r="J126" i="28"/>
  <c r="K126" i="28" s="1"/>
  <c r="J200" i="28"/>
  <c r="K200" i="28" s="1"/>
  <c r="J178" i="28"/>
  <c r="K178" i="28" s="1"/>
  <c r="J226" i="28"/>
  <c r="K226" i="28" s="1"/>
  <c r="J161" i="28"/>
  <c r="K161" i="28" s="1"/>
  <c r="J125" i="28"/>
  <c r="K125" i="28" s="1"/>
  <c r="J240" i="28"/>
  <c r="K240" i="28" s="1"/>
  <c r="J238" i="28"/>
  <c r="K238" i="28" s="1"/>
  <c r="J199" i="28"/>
  <c r="K199" i="28" s="1"/>
  <c r="J192" i="28"/>
  <c r="K192" i="28" s="1"/>
  <c r="J244" i="28"/>
  <c r="K244" i="28" s="1"/>
  <c r="J11" i="24"/>
  <c r="J9" i="43" s="1"/>
  <c r="K9" i="43" s="1"/>
  <c r="J80" i="24"/>
  <c r="J234" i="24"/>
  <c r="J232" i="43" s="1"/>
  <c r="N47" i="24"/>
  <c r="N50" i="24" s="1"/>
  <c r="N51" i="24" s="1"/>
  <c r="J22" i="24"/>
  <c r="J20" i="43" s="1"/>
  <c r="J257" i="24"/>
  <c r="J255" i="43" s="1"/>
  <c r="G75" i="28"/>
  <c r="J222" i="24"/>
  <c r="J220" i="43" s="1"/>
  <c r="K220" i="43" s="1"/>
  <c r="J23" i="24"/>
  <c r="J21" i="43" s="1"/>
  <c r="J47" i="24"/>
  <c r="J45" i="43" s="1"/>
  <c r="G87" i="28"/>
  <c r="G57" i="28"/>
  <c r="J56" i="24"/>
  <c r="G63" i="28"/>
  <c r="J38" i="24"/>
  <c r="J83" i="24"/>
  <c r="J81" i="43" s="1"/>
  <c r="J251" i="24"/>
  <c r="J249" i="43" s="1"/>
  <c r="J107" i="24"/>
  <c r="G88" i="28"/>
  <c r="J235" i="24"/>
  <c r="J233" i="43" s="1"/>
  <c r="G38" i="28"/>
  <c r="N68" i="24"/>
  <c r="N71" i="24" s="1"/>
  <c r="N72" i="24" s="1"/>
  <c r="J255" i="24"/>
  <c r="J176" i="28"/>
  <c r="K176" i="28" s="1"/>
  <c r="J43" i="28"/>
  <c r="K43" i="28" s="1"/>
  <c r="J154" i="28"/>
  <c r="K154" i="28" s="1"/>
  <c r="J80" i="28"/>
  <c r="K80" i="28" s="1"/>
  <c r="J29" i="28"/>
  <c r="K29" i="28" s="1"/>
  <c r="J144" i="28"/>
  <c r="K144" i="28" s="1"/>
  <c r="J139" i="28"/>
  <c r="K139" i="28" s="1"/>
  <c r="J37" i="28"/>
  <c r="K37" i="28" s="1"/>
  <c r="J112" i="28"/>
  <c r="K112" i="28" s="1"/>
  <c r="J31" i="28"/>
  <c r="K31" i="28" s="1"/>
  <c r="J197" i="28"/>
  <c r="K197" i="28" s="1"/>
  <c r="J111" i="28"/>
  <c r="K111" i="28" s="1"/>
  <c r="J160" i="28"/>
  <c r="K160" i="28" s="1"/>
  <c r="J163" i="28"/>
  <c r="K163" i="28" s="1"/>
  <c r="J127" i="28"/>
  <c r="K127" i="28" s="1"/>
  <c r="J28" i="28"/>
  <c r="K28" i="28" s="1"/>
  <c r="J101" i="28"/>
  <c r="K101" i="28" s="1"/>
  <c r="J53" i="28"/>
  <c r="K53" i="28" s="1"/>
  <c r="J14" i="28"/>
  <c r="K14" i="28" s="1"/>
  <c r="J140" i="28"/>
  <c r="K140" i="28" s="1"/>
  <c r="J56" i="28"/>
  <c r="K56" i="28" s="1"/>
  <c r="J166" i="28"/>
  <c r="K166" i="28" s="1"/>
  <c r="J168" i="28"/>
  <c r="K168" i="28" s="1"/>
  <c r="J109" i="28"/>
  <c r="K109" i="28" s="1"/>
  <c r="J151" i="28"/>
  <c r="K151" i="28" s="1"/>
  <c r="J138" i="28"/>
  <c r="K138" i="28" s="1"/>
  <c r="J150" i="28"/>
  <c r="K150" i="28" s="1"/>
  <c r="J119" i="28"/>
  <c r="K119" i="28" s="1"/>
  <c r="J218" i="28"/>
  <c r="K218" i="28" s="1"/>
  <c r="J85" i="28"/>
  <c r="K85" i="28" s="1"/>
  <c r="J32" i="28"/>
  <c r="K32" i="28" s="1"/>
  <c r="J42" i="28"/>
  <c r="K42" i="28" s="1"/>
  <c r="J71" i="28"/>
  <c r="K71" i="28" s="1"/>
  <c r="J18" i="28"/>
  <c r="K18" i="28" s="1"/>
  <c r="J68" i="28"/>
  <c r="K68" i="28" s="1"/>
  <c r="J110" i="28"/>
  <c r="K110" i="28" s="1"/>
  <c r="J141" i="28"/>
  <c r="K141" i="28" s="1"/>
  <c r="J257" i="28"/>
  <c r="K257" i="28" s="1"/>
  <c r="J214" i="28"/>
  <c r="K214" i="28" s="1"/>
  <c r="J89" i="28"/>
  <c r="K89" i="28" s="1"/>
  <c r="CZ215" i="22"/>
  <c r="N8" i="24"/>
  <c r="N11" i="24" s="1"/>
  <c r="N12" i="24" s="1"/>
  <c r="G233" i="28"/>
  <c r="G220" i="28"/>
  <c r="G8" i="28"/>
  <c r="N26" i="24"/>
  <c r="N29" i="24" s="1"/>
  <c r="N30" i="24" s="1"/>
  <c r="J10" i="24"/>
  <c r="CZ217" i="22"/>
  <c r="CZ230" i="22"/>
  <c r="CZ251" i="22"/>
  <c r="CZ70" i="22"/>
  <c r="DA221" i="22"/>
  <c r="DA244" i="22"/>
  <c r="J77" i="24"/>
  <c r="J75" i="43" s="1"/>
  <c r="DA79" i="22"/>
  <c r="CZ235" i="22"/>
  <c r="CZ237" i="22"/>
  <c r="DA43" i="22"/>
  <c r="DA250" i="22"/>
  <c r="J89" i="24"/>
  <c r="J87" i="43" s="1"/>
  <c r="G253" i="28"/>
  <c r="CZ18" i="22"/>
  <c r="CZ248" i="22"/>
  <c r="DA86" i="22"/>
  <c r="CZ88" i="22"/>
  <c r="CZ36" i="22"/>
  <c r="G36" i="28"/>
  <c r="J75" i="24"/>
  <c r="J73" i="43" s="1"/>
  <c r="G73" i="28"/>
  <c r="J40" i="24"/>
  <c r="J38" i="43" s="1"/>
  <c r="DA38" i="22"/>
  <c r="CZ13" i="22"/>
  <c r="CZ227" i="22"/>
  <c r="G84" i="28"/>
  <c r="J86" i="24"/>
  <c r="J84" i="43" s="1"/>
  <c r="DA83" i="22"/>
  <c r="CZ83" i="22"/>
  <c r="DA59" i="22"/>
  <c r="J231" i="24"/>
  <c r="J229" i="43" s="1"/>
  <c r="G229" i="28"/>
  <c r="DA80" i="22"/>
  <c r="CY252" i="22"/>
  <c r="DA252" i="22" s="1"/>
  <c r="C30" i="24"/>
  <c r="C33" i="28"/>
  <c r="C34" i="28" s="1"/>
  <c r="CZ29" i="22"/>
  <c r="DA62" i="22"/>
  <c r="J65" i="24"/>
  <c r="J63" i="43" s="1"/>
  <c r="G45" i="28"/>
  <c r="G81" i="28"/>
  <c r="CZ32" i="22"/>
  <c r="CZ28" i="22"/>
  <c r="G230" i="28"/>
  <c r="G78" i="28"/>
  <c r="CZ45" i="22"/>
  <c r="G227" i="28"/>
  <c r="DA223" i="22"/>
  <c r="DA64" i="22"/>
  <c r="CZ87" i="22"/>
  <c r="J90" i="24"/>
  <c r="J88" i="43" s="1"/>
  <c r="DA27" i="22"/>
  <c r="J76" i="24"/>
  <c r="J74" i="43" s="1"/>
  <c r="G74" i="28"/>
  <c r="DA47" i="22"/>
  <c r="CZ47" i="22"/>
  <c r="CZ81" i="22"/>
  <c r="DA81" i="22"/>
  <c r="CZ15" i="22"/>
  <c r="DA15" i="22"/>
  <c r="G76" i="28"/>
  <c r="J78" i="24"/>
  <c r="J76" i="43" s="1"/>
  <c r="CZ39" i="22"/>
  <c r="DA39" i="22"/>
  <c r="CZ73" i="22"/>
  <c r="DA73" i="22"/>
  <c r="CZ54" i="22"/>
  <c r="DA54" i="22"/>
  <c r="CZ40" i="22"/>
  <c r="DA40" i="22"/>
  <c r="CZ53" i="22"/>
  <c r="DA53" i="22"/>
  <c r="G44" i="28"/>
  <c r="J46" i="24"/>
  <c r="J44" i="43" s="1"/>
  <c r="DA75" i="22"/>
  <c r="CZ75" i="22"/>
  <c r="G77" i="28"/>
  <c r="J79" i="24"/>
  <c r="J77" i="43" s="1"/>
  <c r="CZ63" i="22"/>
  <c r="DA63" i="22"/>
  <c r="CZ42" i="22"/>
  <c r="DA42" i="22"/>
  <c r="G33" i="28"/>
  <c r="J35" i="24"/>
  <c r="J33" i="43" s="1"/>
  <c r="CZ55" i="22"/>
  <c r="DA55" i="22"/>
  <c r="CZ17" i="22"/>
  <c r="DA17" i="22"/>
  <c r="G35" i="28"/>
  <c r="J37" i="24"/>
  <c r="J35" i="43" s="1"/>
  <c r="G79" i="28"/>
  <c r="J81" i="24"/>
  <c r="J79" i="43" s="1"/>
  <c r="DA44" i="22"/>
  <c r="CZ44" i="22"/>
  <c r="CZ22" i="22"/>
  <c r="DA22" i="22"/>
  <c r="CZ76" i="22"/>
  <c r="DA76" i="22"/>
  <c r="CZ52" i="22"/>
  <c r="DA52" i="22"/>
  <c r="G86" i="28"/>
  <c r="J88" i="24"/>
  <c r="J86" i="43" s="1"/>
  <c r="G72" i="28"/>
  <c r="J74" i="24"/>
  <c r="J72" i="43" s="1"/>
  <c r="DA35" i="22"/>
  <c r="CZ35" i="22"/>
  <c r="DA78" i="22"/>
  <c r="CZ78" i="22"/>
  <c r="CZ20" i="22"/>
  <c r="DA20" i="22"/>
  <c r="CZ16" i="22"/>
  <c r="DA16" i="22"/>
  <c r="G46" i="28"/>
  <c r="J48" i="24"/>
  <c r="J46" i="43" s="1"/>
  <c r="DA33" i="22"/>
  <c r="CZ33" i="22"/>
  <c r="CZ85" i="22"/>
  <c r="DA85" i="22"/>
  <c r="DA71" i="22"/>
  <c r="CZ71" i="22"/>
  <c r="DA31" i="22"/>
  <c r="CZ31" i="22"/>
  <c r="G34" i="28"/>
  <c r="J36" i="24"/>
  <c r="J34" i="43" s="1"/>
  <c r="G30" i="28"/>
  <c r="J32" i="24"/>
  <c r="J30" i="43" s="1"/>
  <c r="CZ37" i="22"/>
  <c r="DA37" i="22"/>
  <c r="DA46" i="22"/>
  <c r="CZ46" i="22"/>
  <c r="CZ25" i="22"/>
  <c r="DA25" i="22"/>
  <c r="CZ26" i="22"/>
  <c r="DA26" i="22"/>
  <c r="CZ65" i="22"/>
  <c r="DA65" i="22"/>
  <c r="DA30" i="22"/>
  <c r="CZ30" i="22"/>
  <c r="G134" i="28"/>
  <c r="N89" i="24"/>
  <c r="N92" i="24" s="1"/>
  <c r="N93" i="24" s="1"/>
  <c r="DA57" i="22"/>
  <c r="CZ57" i="22"/>
  <c r="DA56" i="22"/>
  <c r="CZ56" i="22"/>
  <c r="CZ34" i="22"/>
  <c r="DA34" i="22"/>
  <c r="CZ19" i="22"/>
  <c r="DA19" i="22"/>
  <c r="G39" i="28"/>
  <c r="J41" i="24"/>
  <c r="J39" i="43" s="1"/>
  <c r="G40" i="28"/>
  <c r="J42" i="24"/>
  <c r="J40" i="43" s="1"/>
  <c r="G47" i="28"/>
  <c r="J49" i="24"/>
  <c r="J47" i="43" s="1"/>
  <c r="CZ23" i="22"/>
  <c r="DA23" i="22"/>
  <c r="G82" i="28"/>
  <c r="J84" i="24"/>
  <c r="J82" i="43" s="1"/>
  <c r="CZ58" i="22"/>
  <c r="DA58" i="22"/>
  <c r="J247" i="28"/>
  <c r="K247" i="28" s="1"/>
  <c r="DA224" i="22"/>
  <c r="DA220" i="22"/>
  <c r="CZ220" i="22"/>
  <c r="G221" i="28"/>
  <c r="J221" i="28"/>
  <c r="K221" i="28" s="1"/>
  <c r="CZ229" i="22"/>
  <c r="DA229" i="22"/>
  <c r="G236" i="28"/>
  <c r="J236" i="28"/>
  <c r="K236" i="28" s="1"/>
  <c r="G252" i="28"/>
  <c r="J252" i="28"/>
  <c r="K252" i="28" s="1"/>
  <c r="DA247" i="22"/>
  <c r="CZ247" i="22"/>
  <c r="G249" i="28"/>
  <c r="DA216" i="22"/>
  <c r="CZ216" i="22"/>
  <c r="CZ236" i="22"/>
  <c r="DA236" i="22"/>
  <c r="CZ242" i="22"/>
  <c r="DA242" i="22"/>
  <c r="DA243" i="22"/>
  <c r="CZ243" i="22"/>
  <c r="G242" i="28"/>
  <c r="J242" i="28"/>
  <c r="K242" i="28" s="1"/>
  <c r="G234" i="28"/>
  <c r="J234" i="28"/>
  <c r="K234" i="28" s="1"/>
  <c r="G223" i="28"/>
  <c r="J223" i="28"/>
  <c r="K223" i="28" s="1"/>
  <c r="G248" i="28"/>
  <c r="J248" i="28"/>
  <c r="K248" i="28" s="1"/>
  <c r="DA239" i="22"/>
  <c r="CZ239" i="22"/>
  <c r="CZ218" i="22"/>
  <c r="DA218" i="22"/>
  <c r="G232" i="28"/>
  <c r="DA233" i="22"/>
  <c r="CZ233" i="22"/>
  <c r="CZ231" i="22"/>
  <c r="DA231" i="22"/>
  <c r="DA245" i="22"/>
  <c r="CZ245" i="22"/>
  <c r="DA249" i="22"/>
  <c r="CZ249" i="22"/>
  <c r="G250" i="28"/>
  <c r="J250" i="28"/>
  <c r="K250" i="28" s="1"/>
  <c r="DA246" i="22"/>
  <c r="CZ246" i="22"/>
  <c r="G219" i="28"/>
  <c r="J219" i="28"/>
  <c r="K219" i="28" s="1"/>
  <c r="G239" i="28"/>
  <c r="J239" i="28"/>
  <c r="K239" i="28" s="1"/>
  <c r="G255" i="28"/>
  <c r="CZ213" i="22"/>
  <c r="DA213" i="22"/>
  <c r="G245" i="28"/>
  <c r="J245" i="28"/>
  <c r="K245" i="28" s="1"/>
  <c r="G246" i="28"/>
  <c r="J246" i="28"/>
  <c r="K246" i="28" s="1"/>
  <c r="G54" i="28"/>
  <c r="G20" i="28"/>
  <c r="J136" i="24"/>
  <c r="J134" i="43" s="1"/>
  <c r="K134" i="43" s="1"/>
  <c r="DA103" i="22"/>
  <c r="G105" i="28"/>
  <c r="G21" i="28"/>
  <c r="CZ131" i="22"/>
  <c r="J59" i="24"/>
  <c r="J57" i="43" s="1"/>
  <c r="K57" i="43" s="1"/>
  <c r="CZ107" i="22"/>
  <c r="DA91" i="22"/>
  <c r="CZ91" i="22"/>
  <c r="DA102" i="22"/>
  <c r="CZ102" i="22"/>
  <c r="DA11" i="22"/>
  <c r="CZ11" i="22"/>
  <c r="CZ90" i="22"/>
  <c r="DA90" i="22"/>
  <c r="J57" i="24"/>
  <c r="J55" i="43" s="1"/>
  <c r="K55" i="43" s="1"/>
  <c r="G55" i="28"/>
  <c r="DA104" i="22"/>
  <c r="CZ104" i="22"/>
  <c r="G15" i="28"/>
  <c r="J17" i="24"/>
  <c r="J15" i="43" s="1"/>
  <c r="DA96" i="22"/>
  <c r="CZ96" i="22"/>
  <c r="G149" i="28"/>
  <c r="J151" i="24"/>
  <c r="J149" i="43" s="1"/>
  <c r="G66" i="28"/>
  <c r="J68" i="24"/>
  <c r="J66" i="43" s="1"/>
  <c r="DA133" i="22"/>
  <c r="CZ133" i="22"/>
  <c r="J28" i="24"/>
  <c r="J26" i="43" s="1"/>
  <c r="G26" i="28"/>
  <c r="G58" i="28"/>
  <c r="J60" i="24"/>
  <c r="J58" i="43" s="1"/>
  <c r="J26" i="24"/>
  <c r="J24" i="43" s="1"/>
  <c r="G24" i="28"/>
  <c r="G148" i="28"/>
  <c r="J150" i="24"/>
  <c r="J148" i="43" s="1"/>
  <c r="J63" i="24"/>
  <c r="J61" i="43" s="1"/>
  <c r="G61" i="28"/>
  <c r="G69" i="28"/>
  <c r="J71" i="24"/>
  <c r="J69" i="43" s="1"/>
  <c r="J148" i="24"/>
  <c r="J146" i="43" s="1"/>
  <c r="G146" i="28"/>
  <c r="CZ106" i="22"/>
  <c r="DA106" i="22"/>
  <c r="DA92" i="22"/>
  <c r="CZ92" i="22"/>
  <c r="G11" i="28"/>
  <c r="J13" i="24"/>
  <c r="J11" i="43" s="1"/>
  <c r="K11" i="43" s="1"/>
  <c r="CZ50" i="22"/>
  <c r="DA50" i="22"/>
  <c r="DA95" i="22"/>
  <c r="CZ95" i="22"/>
  <c r="G60" i="28"/>
  <c r="J62" i="24"/>
  <c r="J60" i="43" s="1"/>
  <c r="DA139" i="22"/>
  <c r="CZ139" i="22"/>
  <c r="J104" i="24"/>
  <c r="J102" i="43" s="1"/>
  <c r="G102" i="28"/>
  <c r="DA146" i="22"/>
  <c r="CZ146" i="22"/>
  <c r="J144" i="24"/>
  <c r="J142" i="43" s="1"/>
  <c r="G142" i="28"/>
  <c r="G106" i="28"/>
  <c r="J108" i="24"/>
  <c r="J106" i="43" s="1"/>
  <c r="CZ140" i="22"/>
  <c r="DA140" i="22"/>
  <c r="J67" i="24"/>
  <c r="J65" i="43" s="1"/>
  <c r="G65" i="28"/>
  <c r="DA134" i="22"/>
  <c r="CZ134" i="22"/>
  <c r="J25" i="24"/>
  <c r="J23" i="43" s="1"/>
  <c r="G23" i="28"/>
  <c r="G108" i="28"/>
  <c r="J110" i="24"/>
  <c r="J108" i="43" s="1"/>
  <c r="G25" i="28"/>
  <c r="J27" i="24"/>
  <c r="J25" i="43" s="1"/>
  <c r="J96" i="24"/>
  <c r="J94" i="43" s="1"/>
  <c r="K94" i="43" s="1"/>
  <c r="G94" i="28"/>
  <c r="G22" i="28"/>
  <c r="J24" i="24"/>
  <c r="J22" i="43" s="1"/>
  <c r="J53" i="24"/>
  <c r="J51" i="43" s="1"/>
  <c r="K51" i="43" s="1"/>
  <c r="G51" i="28"/>
  <c r="G136" i="28"/>
  <c r="J138" i="24"/>
  <c r="J136" i="43" s="1"/>
  <c r="K136" i="43" s="1"/>
  <c r="G13" i="28"/>
  <c r="J15" i="24"/>
  <c r="J13" i="43" s="1"/>
  <c r="K13" i="43" s="1"/>
  <c r="J154" i="24"/>
  <c r="J152" i="43" s="1"/>
  <c r="G152" i="28"/>
  <c r="DA49" i="22"/>
  <c r="CZ49" i="22"/>
  <c r="J64" i="24"/>
  <c r="J62" i="43" s="1"/>
  <c r="G62" i="28"/>
  <c r="J29" i="24"/>
  <c r="J27" i="43" s="1"/>
  <c r="G27" i="28"/>
  <c r="CZ101" i="22"/>
  <c r="DA101" i="22"/>
  <c r="DA149" i="22"/>
  <c r="CZ149" i="22"/>
  <c r="J52" i="24"/>
  <c r="J50" i="43" s="1"/>
  <c r="K50" i="43" s="1"/>
  <c r="G50" i="28"/>
  <c r="DA143" i="22"/>
  <c r="CZ143" i="22"/>
  <c r="DA12" i="22"/>
  <c r="CZ12" i="22"/>
  <c r="J95" i="24"/>
  <c r="J93" i="43" s="1"/>
  <c r="K93" i="43" s="1"/>
  <c r="G93" i="28"/>
  <c r="J139" i="24"/>
  <c r="J137" i="43" s="1"/>
  <c r="K137" i="43" s="1"/>
  <c r="G137" i="28"/>
  <c r="G12" i="28"/>
  <c r="J14" i="24"/>
  <c r="J12" i="43" s="1"/>
  <c r="K12" i="43" s="1"/>
  <c r="J149" i="24"/>
  <c r="J147" i="43" s="1"/>
  <c r="G147" i="28"/>
  <c r="J19" i="24"/>
  <c r="J17" i="43" s="1"/>
  <c r="G17" i="28"/>
  <c r="J18" i="24"/>
  <c r="J16" i="43" s="1"/>
  <c r="G16" i="28"/>
  <c r="J147" i="24"/>
  <c r="J145" i="43" s="1"/>
  <c r="G145" i="28"/>
  <c r="J145" i="24"/>
  <c r="J143" i="43" s="1"/>
  <c r="G143" i="28"/>
  <c r="J98" i="24"/>
  <c r="J96" i="43" s="1"/>
  <c r="K96" i="43" s="1"/>
  <c r="G96" i="28"/>
  <c r="G97" i="28"/>
  <c r="J99" i="24"/>
  <c r="J97" i="43" s="1"/>
  <c r="CZ8" i="22"/>
  <c r="DA8" i="22"/>
  <c r="G104" i="28"/>
  <c r="J106" i="24"/>
  <c r="J104" i="43" s="1"/>
  <c r="G95" i="28"/>
  <c r="J97" i="24"/>
  <c r="J95" i="43" s="1"/>
  <c r="K95" i="43" s="1"/>
  <c r="CZ97" i="22"/>
  <c r="DA97" i="22"/>
  <c r="CZ94" i="22"/>
  <c r="DA94" i="22"/>
  <c r="CZ145" i="22"/>
  <c r="DA145" i="22"/>
  <c r="J94" i="24"/>
  <c r="J92" i="43" s="1"/>
  <c r="K92" i="43" s="1"/>
  <c r="G92" i="28"/>
  <c r="J105" i="24"/>
  <c r="J103" i="43" s="1"/>
  <c r="G103" i="28"/>
  <c r="CZ150" i="22"/>
  <c r="DA150" i="22"/>
  <c r="CZ105" i="22"/>
  <c r="DA105" i="22"/>
  <c r="CZ144" i="22"/>
  <c r="DA144" i="22"/>
  <c r="J21" i="24"/>
  <c r="J19" i="43" s="1"/>
  <c r="G19" i="28"/>
  <c r="J109" i="24"/>
  <c r="J107" i="43" s="1"/>
  <c r="G107" i="28"/>
  <c r="J12" i="24"/>
  <c r="J10" i="43" s="1"/>
  <c r="K10" i="43" s="1"/>
  <c r="G10" i="28"/>
  <c r="CZ10" i="22"/>
  <c r="DA10" i="22"/>
  <c r="DA100" i="22"/>
  <c r="CZ100" i="22"/>
  <c r="J54" i="24"/>
  <c r="J52" i="43" s="1"/>
  <c r="K52" i="43" s="1"/>
  <c r="G52" i="28"/>
  <c r="DA93" i="22"/>
  <c r="CZ93" i="22"/>
  <c r="G99" i="28"/>
  <c r="J101" i="24"/>
  <c r="J99" i="43" s="1"/>
  <c r="G64" i="28"/>
  <c r="J66" i="24"/>
  <c r="J64" i="43" s="1"/>
  <c r="J100" i="24"/>
  <c r="J98" i="43" s="1"/>
  <c r="G98" i="28"/>
  <c r="J69" i="24"/>
  <c r="J67" i="43" s="1"/>
  <c r="G67" i="28"/>
  <c r="CZ142" i="22"/>
  <c r="DA142" i="22"/>
  <c r="G59" i="28"/>
  <c r="J61" i="24"/>
  <c r="J59" i="43" s="1"/>
  <c r="J155" i="24"/>
  <c r="J153" i="43" s="1"/>
  <c r="G153" i="28"/>
  <c r="C38" i="24" l="1"/>
  <c r="C40" i="24"/>
  <c r="C45" i="24" s="1"/>
  <c r="J8" i="43"/>
  <c r="K8" i="43" s="1"/>
  <c r="J45" i="28"/>
  <c r="K45" i="28" s="1"/>
  <c r="J54" i="28"/>
  <c r="K54" i="28" s="1"/>
  <c r="J54" i="43"/>
  <c r="K54" i="43" s="1"/>
  <c r="J105" i="28"/>
  <c r="K105" i="28" s="1"/>
  <c r="J105" i="43"/>
  <c r="J78" i="28"/>
  <c r="K78" i="28" s="1"/>
  <c r="J78" i="43"/>
  <c r="C34" i="43"/>
  <c r="J253" i="28"/>
  <c r="K253" i="28" s="1"/>
  <c r="J253" i="43"/>
  <c r="J36" i="28"/>
  <c r="K36" i="28" s="1"/>
  <c r="J36" i="43"/>
  <c r="J232" i="28"/>
  <c r="K232" i="28" s="1"/>
  <c r="J233" i="28"/>
  <c r="K233" i="28" s="1"/>
  <c r="J20" i="28"/>
  <c r="K20" i="28" s="1"/>
  <c r="J81" i="28"/>
  <c r="K81" i="28" s="1"/>
  <c r="J9" i="28"/>
  <c r="K9" i="28" s="1"/>
  <c r="J21" i="28"/>
  <c r="K21" i="28" s="1"/>
  <c r="J220" i="28"/>
  <c r="K220" i="28" s="1"/>
  <c r="J249" i="28"/>
  <c r="K249" i="28" s="1"/>
  <c r="J255" i="28"/>
  <c r="K255" i="28" s="1"/>
  <c r="J59" i="28"/>
  <c r="K59" i="28" s="1"/>
  <c r="J15" i="28"/>
  <c r="K15" i="28" s="1"/>
  <c r="J103" i="28"/>
  <c r="K103" i="28" s="1"/>
  <c r="J50" i="28"/>
  <c r="K50" i="28" s="1"/>
  <c r="J99" i="28"/>
  <c r="K99" i="28" s="1"/>
  <c r="J95" i="28"/>
  <c r="K95" i="28" s="1"/>
  <c r="J108" i="28"/>
  <c r="K108" i="28" s="1"/>
  <c r="J66" i="28"/>
  <c r="K66" i="28" s="1"/>
  <c r="J34" i="28"/>
  <c r="K34" i="28" s="1"/>
  <c r="J79" i="28"/>
  <c r="K79" i="28" s="1"/>
  <c r="J33" i="28"/>
  <c r="K33" i="28" s="1"/>
  <c r="J92" i="28"/>
  <c r="K92" i="28" s="1"/>
  <c r="J96" i="28"/>
  <c r="K96" i="28" s="1"/>
  <c r="J17" i="28"/>
  <c r="K17" i="28" s="1"/>
  <c r="J93" i="28"/>
  <c r="K93" i="28" s="1"/>
  <c r="J51" i="28"/>
  <c r="K51" i="28" s="1"/>
  <c r="J102" i="28"/>
  <c r="K102" i="28" s="1"/>
  <c r="J146" i="28"/>
  <c r="K146" i="28" s="1"/>
  <c r="J24" i="28"/>
  <c r="K24" i="28" s="1"/>
  <c r="J88" i="28"/>
  <c r="K88" i="28" s="1"/>
  <c r="J73" i="28"/>
  <c r="K73" i="28" s="1"/>
  <c r="J87" i="28"/>
  <c r="K87" i="28" s="1"/>
  <c r="J137" i="28"/>
  <c r="K137" i="28" s="1"/>
  <c r="J104" i="28"/>
  <c r="K104" i="28" s="1"/>
  <c r="J22" i="28"/>
  <c r="K22" i="28" s="1"/>
  <c r="J106" i="28"/>
  <c r="K106" i="28" s="1"/>
  <c r="J11" i="28"/>
  <c r="K11" i="28" s="1"/>
  <c r="J69" i="28"/>
  <c r="K69" i="28" s="1"/>
  <c r="J58" i="28"/>
  <c r="K58" i="28" s="1"/>
  <c r="J149" i="28"/>
  <c r="K149" i="28" s="1"/>
  <c r="J47" i="28"/>
  <c r="K47" i="28" s="1"/>
  <c r="J46" i="28"/>
  <c r="K46" i="28" s="1"/>
  <c r="J35" i="28"/>
  <c r="K35" i="28" s="1"/>
  <c r="J44" i="28"/>
  <c r="K44" i="28" s="1"/>
  <c r="J84" i="28"/>
  <c r="K84" i="28" s="1"/>
  <c r="J136" i="28"/>
  <c r="K136" i="28" s="1"/>
  <c r="J82" i="28"/>
  <c r="K82" i="28" s="1"/>
  <c r="J229" i="28"/>
  <c r="K229" i="28" s="1"/>
  <c r="J8" i="28"/>
  <c r="J19" i="28"/>
  <c r="K19" i="28" s="1"/>
  <c r="J16" i="28"/>
  <c r="K16" i="28" s="1"/>
  <c r="J65" i="28"/>
  <c r="K65" i="28" s="1"/>
  <c r="J74" i="28"/>
  <c r="K74" i="28" s="1"/>
  <c r="J38" i="28"/>
  <c r="K38" i="28" s="1"/>
  <c r="J10" i="28"/>
  <c r="K10" i="28" s="1"/>
  <c r="J143" i="28"/>
  <c r="K143" i="28" s="1"/>
  <c r="J147" i="28"/>
  <c r="K147" i="28" s="1"/>
  <c r="J152" i="28"/>
  <c r="K152" i="28" s="1"/>
  <c r="J23" i="28"/>
  <c r="K23" i="28" s="1"/>
  <c r="J55" i="28"/>
  <c r="K55" i="28" s="1"/>
  <c r="J134" i="28"/>
  <c r="K134" i="28" s="1"/>
  <c r="J64" i="28"/>
  <c r="K64" i="28" s="1"/>
  <c r="J97" i="28"/>
  <c r="K97" i="28" s="1"/>
  <c r="J25" i="28"/>
  <c r="K25" i="28" s="1"/>
  <c r="J148" i="28"/>
  <c r="K148" i="28" s="1"/>
  <c r="J30" i="28"/>
  <c r="K30" i="28" s="1"/>
  <c r="J86" i="28"/>
  <c r="K86" i="28" s="1"/>
  <c r="J76" i="28"/>
  <c r="K76" i="28" s="1"/>
  <c r="J62" i="28"/>
  <c r="K62" i="28" s="1"/>
  <c r="J75" i="28"/>
  <c r="K75" i="28" s="1"/>
  <c r="J67" i="28"/>
  <c r="K67" i="28" s="1"/>
  <c r="J12" i="28"/>
  <c r="K12" i="28" s="1"/>
  <c r="J13" i="28"/>
  <c r="K13" i="28" s="1"/>
  <c r="J60" i="28"/>
  <c r="K60" i="28" s="1"/>
  <c r="J40" i="28"/>
  <c r="K40" i="28" s="1"/>
  <c r="J72" i="28"/>
  <c r="K72" i="28" s="1"/>
  <c r="J39" i="28"/>
  <c r="K39" i="28" s="1"/>
  <c r="J77" i="28"/>
  <c r="K77" i="28" s="1"/>
  <c r="J153" i="28"/>
  <c r="K153" i="28" s="1"/>
  <c r="J98" i="28"/>
  <c r="K98" i="28" s="1"/>
  <c r="J52" i="28"/>
  <c r="K52" i="28" s="1"/>
  <c r="J107" i="28"/>
  <c r="K107" i="28" s="1"/>
  <c r="J145" i="28"/>
  <c r="K145" i="28" s="1"/>
  <c r="J27" i="28"/>
  <c r="K27" i="28" s="1"/>
  <c r="J94" i="28"/>
  <c r="K94" i="28" s="1"/>
  <c r="J142" i="28"/>
  <c r="K142" i="28" s="1"/>
  <c r="J61" i="28"/>
  <c r="K61" i="28" s="1"/>
  <c r="J26" i="28"/>
  <c r="K26" i="28" s="1"/>
  <c r="J57" i="28"/>
  <c r="K57" i="28" s="1"/>
  <c r="J63" i="28"/>
  <c r="K63" i="28" s="1"/>
  <c r="C66" i="24"/>
  <c r="CZ252" i="22"/>
  <c r="C33" i="24" s="1"/>
  <c r="C32" i="24" s="1"/>
  <c r="C35" i="28" s="1"/>
  <c r="C31" i="24"/>
  <c r="V16" i="24" s="1"/>
  <c r="C43" i="24" l="1"/>
  <c r="C42" i="24" s="1"/>
  <c r="C45" i="28" s="1"/>
  <c r="C39" i="24"/>
  <c r="C42" i="28" s="1"/>
  <c r="C43" i="28"/>
  <c r="C41" i="24"/>
  <c r="C44" i="28" s="1"/>
  <c r="C41" i="28"/>
  <c r="C44" i="24"/>
  <c r="C46" i="28" s="1"/>
  <c r="C41" i="43"/>
  <c r="C42" i="43" s="1"/>
  <c r="K8" i="28"/>
  <c r="V17" i="24"/>
  <c r="C35" i="43"/>
  <c r="C43" i="43"/>
  <c r="C44" i="43" s="1"/>
  <c r="C46" i="43"/>
  <c r="C45" i="43"/>
  <c r="H15" i="21"/>
  <c r="H8" i="21"/>
  <c r="H19" i="21"/>
  <c r="H9" i="21"/>
  <c r="H17" i="21"/>
  <c r="H13" i="21"/>
  <c r="H6" i="21"/>
  <c r="H14" i="21"/>
  <c r="H18" i="21"/>
  <c r="H20" i="21"/>
  <c r="H16" i="21"/>
  <c r="H11" i="21"/>
  <c r="H21" i="21"/>
  <c r="H10" i="21" l="1"/>
  <c r="H12" i="21"/>
  <c r="H7" i="21"/>
  <c r="K10" i="21"/>
  <c r="K11" i="21"/>
  <c r="K14" i="21"/>
  <c r="K6" i="21"/>
  <c r="K9" i="21"/>
  <c r="K22" i="21"/>
  <c r="K17" i="21"/>
  <c r="K13" i="21"/>
  <c r="W13" i="21"/>
  <c r="W12" i="21"/>
  <c r="K7" i="21"/>
  <c r="W7" i="21"/>
  <c r="K8" i="21"/>
  <c r="K15" i="21"/>
  <c r="K12" i="21" l="1"/>
  <c r="W8" i="21"/>
  <c r="W19" i="21"/>
  <c r="W17" i="21"/>
  <c r="K19" i="21"/>
  <c r="K18" i="21"/>
  <c r="W14" i="21"/>
  <c r="K16" i="21"/>
  <c r="W6" i="21"/>
  <c r="W21" i="21"/>
  <c r="K21" i="21"/>
  <c r="K20" i="21"/>
  <c r="W11" i="21"/>
  <c r="W10" i="21"/>
  <c r="W16" i="21" l="1"/>
  <c r="W20" i="21"/>
  <c r="W18" i="21"/>
  <c r="W22" i="21"/>
  <c r="W15" i="21"/>
  <c r="W9" i="21"/>
  <c r="H22" i="21" l="1"/>
  <c r="N6" i="21"/>
  <c r="T6" i="21" l="1"/>
  <c r="Q6" i="21" l="1"/>
  <c r="H27" i="21"/>
  <c r="H37" i="21"/>
  <c r="H29" i="21"/>
  <c r="H30" i="21"/>
  <c r="W27" i="21"/>
  <c r="H45" i="21"/>
  <c r="K37" i="21"/>
  <c r="W37" i="21"/>
  <c r="K27" i="21"/>
  <c r="W30" i="21"/>
  <c r="W26" i="21"/>
  <c r="H26" i="21"/>
  <c r="H28" i="21"/>
  <c r="Q41" i="21"/>
  <c r="H42" i="21"/>
  <c r="Q27" i="21"/>
  <c r="Q30" i="21"/>
  <c r="H31" i="21"/>
  <c r="H38" i="21"/>
  <c r="W23" i="21"/>
  <c r="H23" i="21"/>
  <c r="K29" i="21"/>
  <c r="W29" i="21"/>
  <c r="K38" i="21"/>
  <c r="W38" i="21"/>
  <c r="Q18" i="21"/>
  <c r="W44" i="21"/>
  <c r="K26" i="21"/>
  <c r="K44" i="21"/>
  <c r="H36" i="21"/>
  <c r="K42" i="21"/>
  <c r="W42" i="21"/>
  <c r="W36" i="21"/>
  <c r="K43" i="21"/>
  <c r="W43" i="21"/>
  <c r="H43" i="21"/>
  <c r="K23" i="21"/>
  <c r="K45" i="21"/>
  <c r="W45" i="21"/>
  <c r="W41" i="21"/>
  <c r="H41" i="21"/>
  <c r="K30" i="21"/>
  <c r="K31" i="21"/>
  <c r="W31" i="21"/>
  <c r="K41" i="21"/>
  <c r="W28" i="21"/>
  <c r="T18" i="21"/>
  <c r="N18" i="21"/>
  <c r="K28" i="21"/>
  <c r="K36" i="21"/>
  <c r="W40" i="21"/>
  <c r="H40" i="21"/>
  <c r="K40" i="21"/>
  <c r="Q23" i="21"/>
  <c r="Q35" i="21"/>
  <c r="N30" i="21"/>
  <c r="T30" i="21"/>
  <c r="K33" i="21"/>
  <c r="W33" i="21"/>
  <c r="H33" i="21"/>
  <c r="Q22" i="21"/>
  <c r="N23" i="21"/>
  <c r="T23" i="21"/>
  <c r="H34" i="21"/>
  <c r="K25" i="21"/>
  <c r="W25" i="21"/>
  <c r="H25" i="21"/>
  <c r="Q44" i="21"/>
  <c r="W24" i="21"/>
  <c r="H24" i="21"/>
  <c r="N9" i="21"/>
  <c r="T9" i="21"/>
  <c r="Q9" i="21"/>
  <c r="T27" i="21"/>
  <c r="N27" i="21"/>
  <c r="K35" i="21"/>
  <c r="W35" i="21"/>
  <c r="H35" i="21"/>
  <c r="K24" i="21"/>
  <c r="Q28" i="21"/>
  <c r="Q36" i="21"/>
  <c r="Q25" i="21"/>
  <c r="Q20" i="21"/>
  <c r="K34" i="21"/>
  <c r="W34" i="21"/>
  <c r="Q37" i="21"/>
  <c r="Q39" i="21"/>
  <c r="Q43" i="21"/>
  <c r="N43" i="21"/>
  <c r="T43" i="21"/>
  <c r="N25" i="21"/>
  <c r="T25" i="21"/>
  <c r="Q13" i="21"/>
  <c r="Q24" i="21"/>
  <c r="N35" i="21"/>
  <c r="T35" i="21"/>
  <c r="T24" i="21"/>
  <c r="N24" i="21"/>
  <c r="Q19" i="21"/>
  <c r="T36" i="21"/>
  <c r="N36" i="21"/>
  <c r="N37" i="21"/>
  <c r="T37" i="21"/>
  <c r="Q17" i="21"/>
  <c r="N15" i="21"/>
  <c r="T15" i="21"/>
  <c r="Q15" i="21"/>
  <c r="N14" i="21"/>
  <c r="T14" i="21"/>
  <c r="Q14" i="21"/>
  <c r="H32" i="21"/>
  <c r="K32" i="21"/>
  <c r="W32" i="21"/>
  <c r="N12" i="21"/>
  <c r="T12" i="21"/>
  <c r="Q12" i="21"/>
  <c r="Q7" i="21"/>
  <c r="N44" i="21"/>
  <c r="T44" i="21"/>
  <c r="Q11" i="21"/>
  <c r="T41" i="21"/>
  <c r="N41" i="21"/>
  <c r="Q31" i="21"/>
  <c r="N39" i="21"/>
  <c r="T39" i="21"/>
  <c r="K39" i="21"/>
  <c r="W39" i="21"/>
  <c r="H39" i="21"/>
  <c r="N20" i="21"/>
  <c r="T20" i="21"/>
  <c r="Q10" i="21"/>
  <c r="Q42" i="21"/>
  <c r="Q38" i="21"/>
  <c r="N28" i="21"/>
  <c r="T28" i="21"/>
  <c r="Q16" i="21"/>
  <c r="N33" i="21"/>
  <c r="T33" i="21"/>
  <c r="Q33" i="21"/>
  <c r="Q21" i="21"/>
  <c r="N17" i="21"/>
  <c r="T17" i="21"/>
  <c r="T22" i="21"/>
  <c r="N22" i="21"/>
  <c r="N29" i="21"/>
  <c r="T29" i="21"/>
  <c r="Q29" i="21"/>
  <c r="T16" i="21"/>
  <c r="N16" i="21"/>
  <c r="T19" i="21"/>
  <c r="N19" i="21"/>
  <c r="N11" i="21"/>
  <c r="T11" i="21"/>
  <c r="Q40" i="21"/>
  <c r="Q26" i="21"/>
  <c r="T26" i="21"/>
  <c r="N26" i="21"/>
  <c r="T13" i="21"/>
  <c r="N13" i="21"/>
  <c r="N31" i="21"/>
  <c r="T31" i="21"/>
  <c r="N10" i="21"/>
  <c r="T10" i="21"/>
  <c r="N21" i="21"/>
  <c r="T21" i="21"/>
  <c r="N38" i="21"/>
  <c r="T38" i="21"/>
  <c r="Q34" i="21"/>
  <c r="N40" i="21"/>
  <c r="T40" i="21"/>
  <c r="N34" i="21"/>
  <c r="T34" i="21"/>
  <c r="N45" i="21"/>
  <c r="T45" i="21"/>
  <c r="Q45" i="21"/>
  <c r="N42" i="21"/>
  <c r="T42" i="21"/>
  <c r="N32" i="21"/>
  <c r="T32" i="21"/>
  <c r="Q32" i="21"/>
  <c r="N7" i="21"/>
  <c r="T7" i="21"/>
  <c r="N8" i="21"/>
  <c r="T8" i="21"/>
  <c r="Q8" i="21"/>
  <c r="H44" i="21" l="1"/>
  <c r="Q76" i="21"/>
  <c r="H72" i="21"/>
  <c r="H63" i="21"/>
  <c r="H58" i="21"/>
  <c r="Q52" i="21"/>
  <c r="Q69" i="21"/>
  <c r="Q73" i="21"/>
  <c r="Q75" i="21"/>
  <c r="Q86" i="21"/>
  <c r="Q82" i="21"/>
  <c r="H66" i="21"/>
  <c r="Q66" i="21"/>
  <c r="K84" i="21"/>
  <c r="Q72" i="21"/>
  <c r="W72" i="21"/>
  <c r="K72" i="21"/>
  <c r="W80" i="21"/>
  <c r="H80" i="21"/>
  <c r="H83" i="21"/>
  <c r="Q81" i="21"/>
  <c r="W84" i="21"/>
  <c r="H84" i="21"/>
  <c r="Q80" i="21"/>
  <c r="K80" i="21"/>
  <c r="Q53" i="21"/>
  <c r="H75" i="21"/>
  <c r="K63" i="21"/>
  <c r="W63" i="21"/>
  <c r="Q64" i="21"/>
  <c r="Q84" i="21"/>
  <c r="H59" i="21"/>
  <c r="K75" i="21"/>
  <c r="W75" i="21"/>
  <c r="H55" i="21"/>
  <c r="H68" i="21"/>
  <c r="N72" i="21"/>
  <c r="T72" i="21"/>
  <c r="K58" i="21"/>
  <c r="W58" i="21"/>
  <c r="N84" i="21"/>
  <c r="T84" i="21"/>
  <c r="Q63" i="21"/>
  <c r="K77" i="21"/>
  <c r="W68" i="21"/>
  <c r="Q61" i="21"/>
  <c r="H70" i="21"/>
  <c r="T80" i="21"/>
  <c r="N80" i="21"/>
  <c r="K83" i="21"/>
  <c r="W83" i="21"/>
  <c r="H60" i="21"/>
  <c r="K68" i="21"/>
  <c r="K59" i="21"/>
  <c r="W59" i="21"/>
  <c r="W70" i="21"/>
  <c r="W81" i="21"/>
  <c r="H81" i="21"/>
  <c r="Q50" i="21"/>
  <c r="K74" i="21"/>
  <c r="W74" i="21"/>
  <c r="H74" i="21"/>
  <c r="K65" i="21"/>
  <c r="W65" i="21"/>
  <c r="H65" i="21"/>
  <c r="Q60" i="21"/>
  <c r="K70" i="21"/>
  <c r="H62" i="21"/>
  <c r="Q49" i="21"/>
  <c r="W77" i="21"/>
  <c r="H77" i="21"/>
  <c r="K73" i="21"/>
  <c r="W73" i="21"/>
  <c r="H73" i="21"/>
  <c r="Q67" i="21"/>
  <c r="Q85" i="21"/>
  <c r="N63" i="21"/>
  <c r="T63" i="21"/>
  <c r="K60" i="21"/>
  <c r="W60" i="21"/>
  <c r="T73" i="21"/>
  <c r="N73" i="21"/>
  <c r="Q56" i="21"/>
  <c r="N60" i="21"/>
  <c r="T60" i="21"/>
  <c r="K66" i="21"/>
  <c r="W66" i="21"/>
  <c r="K55" i="21"/>
  <c r="W55" i="21"/>
  <c r="Q58" i="21"/>
  <c r="H69" i="21"/>
  <c r="K82" i="21"/>
  <c r="W82" i="21"/>
  <c r="H82" i="21"/>
  <c r="T82" i="21"/>
  <c r="N82" i="21"/>
  <c r="N58" i="21"/>
  <c r="T58" i="21"/>
  <c r="Q83" i="21"/>
  <c r="Q57" i="21"/>
  <c r="N66" i="21"/>
  <c r="T66" i="21"/>
  <c r="Q54" i="21"/>
  <c r="N81" i="21"/>
  <c r="T81" i="21"/>
  <c r="K81" i="21"/>
  <c r="N59" i="21"/>
  <c r="T59" i="21"/>
  <c r="Q59" i="21"/>
  <c r="H85" i="21"/>
  <c r="Q55" i="21"/>
  <c r="N55" i="21"/>
  <c r="T55" i="21"/>
  <c r="Q65" i="21"/>
  <c r="W56" i="21"/>
  <c r="H56" i="21"/>
  <c r="K85" i="21"/>
  <c r="W85" i="21"/>
  <c r="K49" i="21"/>
  <c r="W49" i="21"/>
  <c r="H49" i="21"/>
  <c r="T75" i="21"/>
  <c r="N75" i="21"/>
  <c r="T85" i="21"/>
  <c r="N85" i="21"/>
  <c r="K78" i="21"/>
  <c r="W78" i="21"/>
  <c r="H78" i="21"/>
  <c r="Q48" i="21"/>
  <c r="N56" i="21"/>
  <c r="T56" i="21"/>
  <c r="K56" i="21"/>
  <c r="K62" i="21"/>
  <c r="W62" i="21"/>
  <c r="W86" i="21"/>
  <c r="N65" i="21"/>
  <c r="T65" i="21"/>
  <c r="N69" i="21"/>
  <c r="T69" i="21"/>
  <c r="K69" i="21"/>
  <c r="W69" i="21"/>
  <c r="N83" i="21"/>
  <c r="T83" i="21"/>
  <c r="Q71" i="21"/>
  <c r="T49" i="21"/>
  <c r="N49" i="21"/>
  <c r="W47" i="21"/>
  <c r="H47" i="21"/>
  <c r="K47" i="21"/>
  <c r="Q68" i="21"/>
  <c r="N77" i="21"/>
  <c r="T77" i="21"/>
  <c r="Q77" i="21"/>
  <c r="Q51" i="21"/>
  <c r="Q62" i="21"/>
  <c r="H79" i="21"/>
  <c r="H76" i="21"/>
  <c r="H52" i="21"/>
  <c r="N86" i="21"/>
  <c r="T86" i="21"/>
  <c r="K86" i="21"/>
  <c r="N76" i="21"/>
  <c r="T76" i="21"/>
  <c r="K76" i="21"/>
  <c r="W76" i="21"/>
  <c r="H61" i="21"/>
  <c r="H53" i="21"/>
  <c r="K67" i="21"/>
  <c r="K61" i="21"/>
  <c r="W52" i="21"/>
  <c r="Q79" i="21"/>
  <c r="N47" i="21"/>
  <c r="T47" i="21"/>
  <c r="Q47" i="21"/>
  <c r="K79" i="21"/>
  <c r="W79" i="21"/>
  <c r="N68" i="21"/>
  <c r="T68" i="21"/>
  <c r="H57" i="21"/>
  <c r="N62" i="21"/>
  <c r="T62" i="21"/>
  <c r="H51" i="21"/>
  <c r="K52" i="21"/>
  <c r="N67" i="21"/>
  <c r="T67" i="21"/>
  <c r="W67" i="21"/>
  <c r="H67" i="21"/>
  <c r="N61" i="21"/>
  <c r="T61" i="21"/>
  <c r="W61" i="21"/>
  <c r="N52" i="21"/>
  <c r="T52" i="21"/>
  <c r="N79" i="21"/>
  <c r="T79" i="21"/>
  <c r="N50" i="21"/>
  <c r="T50" i="21"/>
  <c r="K50" i="21"/>
  <c r="W50" i="21"/>
  <c r="H50" i="21"/>
  <c r="N57" i="21"/>
  <c r="T57" i="21"/>
  <c r="K57" i="21"/>
  <c r="W57" i="21"/>
  <c r="Q74" i="21"/>
  <c r="K54" i="21"/>
  <c r="W54" i="21"/>
  <c r="H54" i="21"/>
  <c r="N74" i="21"/>
  <c r="T74" i="21"/>
  <c r="N53" i="21"/>
  <c r="T53" i="21"/>
  <c r="K53" i="21"/>
  <c r="W53" i="21"/>
  <c r="N70" i="21"/>
  <c r="T70" i="21"/>
  <c r="Q70" i="21"/>
  <c r="H64" i="21"/>
  <c r="T54" i="21"/>
  <c r="N54" i="21"/>
  <c r="K51" i="21"/>
  <c r="W51" i="21"/>
  <c r="N64" i="21"/>
  <c r="T64" i="21"/>
  <c r="K64" i="21"/>
  <c r="W64" i="21"/>
  <c r="N78" i="21"/>
  <c r="T78" i="21"/>
  <c r="Q78" i="21"/>
  <c r="W48" i="21"/>
  <c r="N48" i="21"/>
  <c r="T48" i="21"/>
  <c r="K48" i="21"/>
  <c r="H48" i="21"/>
  <c r="N71" i="21"/>
  <c r="T71" i="21"/>
  <c r="K71" i="21"/>
  <c r="W71" i="21"/>
  <c r="H71" i="21"/>
  <c r="N51" i="21"/>
  <c r="T51" i="21"/>
  <c r="H86" i="21" l="1"/>
  <c r="K88" i="21"/>
  <c r="W88" i="21"/>
  <c r="Q88" i="21"/>
  <c r="N88" i="21"/>
  <c r="T88" i="21"/>
  <c r="H88" i="21" l="1"/>
  <c r="H107" i="21"/>
  <c r="Q94" i="21"/>
  <c r="H124" i="21"/>
  <c r="Q125" i="21"/>
  <c r="H97" i="21"/>
  <c r="H120" i="21"/>
  <c r="Q120" i="21"/>
  <c r="Q98" i="21"/>
  <c r="H126" i="21"/>
  <c r="H96" i="21"/>
  <c r="H109" i="21"/>
  <c r="Q95" i="21"/>
  <c r="Q106" i="21"/>
  <c r="W120" i="21"/>
  <c r="W126" i="21"/>
  <c r="Q115" i="21"/>
  <c r="Q103" i="21"/>
  <c r="Q114" i="21"/>
  <c r="Q90" i="21"/>
  <c r="K120" i="21"/>
  <c r="H122" i="21"/>
  <c r="H111" i="21"/>
  <c r="H106" i="21"/>
  <c r="H121" i="21"/>
  <c r="H103" i="21"/>
  <c r="Q89" i="21"/>
  <c r="H98" i="21"/>
  <c r="H110" i="21"/>
  <c r="W92" i="21"/>
  <c r="H92" i="21"/>
  <c r="W109" i="21"/>
  <c r="H94" i="21"/>
  <c r="H114" i="21"/>
  <c r="W107" i="21"/>
  <c r="W103" i="21"/>
  <c r="K110" i="21"/>
  <c r="W110" i="21"/>
  <c r="K122" i="21"/>
  <c r="W122" i="21"/>
  <c r="K92" i="21"/>
  <c r="K116" i="21"/>
  <c r="W116" i="21"/>
  <c r="H116" i="21"/>
  <c r="K94" i="21"/>
  <c r="W94" i="21"/>
  <c r="K96" i="21"/>
  <c r="W96" i="21"/>
  <c r="N94" i="21"/>
  <c r="T94" i="21"/>
  <c r="N98" i="21"/>
  <c r="T98" i="21"/>
  <c r="K98" i="21"/>
  <c r="W98" i="21"/>
  <c r="K126" i="21"/>
  <c r="Q100" i="21"/>
  <c r="K124" i="21"/>
  <c r="W124" i="21"/>
  <c r="Q91" i="21"/>
  <c r="K109" i="21"/>
  <c r="T120" i="21"/>
  <c r="N120" i="21"/>
  <c r="K107" i="21"/>
  <c r="W118" i="21"/>
  <c r="W111" i="21"/>
  <c r="Q113" i="21"/>
  <c r="Q107" i="21"/>
  <c r="Q92" i="21"/>
  <c r="H101" i="21"/>
  <c r="N126" i="21"/>
  <c r="T126" i="21"/>
  <c r="Q126" i="21"/>
  <c r="H105" i="21"/>
  <c r="H119" i="21"/>
  <c r="N103" i="21"/>
  <c r="T103" i="21"/>
  <c r="K103" i="21"/>
  <c r="T107" i="21"/>
  <c r="N114" i="21"/>
  <c r="T114" i="21"/>
  <c r="K114" i="21"/>
  <c r="W114" i="21"/>
  <c r="Q108" i="21"/>
  <c r="K105" i="21"/>
  <c r="W105" i="21"/>
  <c r="N95" i="21"/>
  <c r="T95" i="21"/>
  <c r="K95" i="21"/>
  <c r="W95" i="21"/>
  <c r="H95" i="21"/>
  <c r="K101" i="21"/>
  <c r="W101" i="21"/>
  <c r="W97" i="21"/>
  <c r="W119" i="21"/>
  <c r="K111" i="21"/>
  <c r="W106" i="21"/>
  <c r="K121" i="21"/>
  <c r="W121" i="21"/>
  <c r="Q119" i="21"/>
  <c r="K91" i="21"/>
  <c r="W91" i="21"/>
  <c r="H91" i="21"/>
  <c r="Q123" i="21"/>
  <c r="Q109" i="21"/>
  <c r="K97" i="21"/>
  <c r="K118" i="21"/>
  <c r="H118" i="21"/>
  <c r="H104" i="21"/>
  <c r="Q101" i="21"/>
  <c r="T92" i="21"/>
  <c r="N92" i="21"/>
  <c r="W102" i="21"/>
  <c r="H102" i="21"/>
  <c r="K102" i="21"/>
  <c r="N121" i="21"/>
  <c r="T121" i="21"/>
  <c r="Q121" i="21"/>
  <c r="N109" i="21"/>
  <c r="T109" i="21"/>
  <c r="Q93" i="21"/>
  <c r="N91" i="21"/>
  <c r="T91" i="21"/>
  <c r="N97" i="21"/>
  <c r="T97" i="21"/>
  <c r="Q97" i="21"/>
  <c r="K119" i="21"/>
  <c r="N106" i="21"/>
  <c r="T106" i="21"/>
  <c r="K106" i="21"/>
  <c r="Q111" i="21"/>
  <c r="H112" i="21"/>
  <c r="N119" i="21"/>
  <c r="T119" i="21"/>
  <c r="T111" i="21"/>
  <c r="N111" i="21"/>
  <c r="Q99" i="21"/>
  <c r="K104" i="21"/>
  <c r="W104" i="21"/>
  <c r="N107" i="21"/>
  <c r="H89" i="21"/>
  <c r="K117" i="21"/>
  <c r="W117" i="21"/>
  <c r="H117" i="21"/>
  <c r="W89" i="21"/>
  <c r="W113" i="21"/>
  <c r="W112" i="21"/>
  <c r="K112" i="21"/>
  <c r="N101" i="21"/>
  <c r="T101" i="21"/>
  <c r="Q112" i="21"/>
  <c r="N113" i="21"/>
  <c r="T113" i="21"/>
  <c r="K113" i="21"/>
  <c r="H113" i="21"/>
  <c r="N102" i="21"/>
  <c r="T102" i="21"/>
  <c r="Q102" i="21"/>
  <c r="H127" i="21"/>
  <c r="N89" i="21"/>
  <c r="T89" i="21"/>
  <c r="K89" i="21"/>
  <c r="N112" i="21"/>
  <c r="T112" i="21"/>
  <c r="Q110" i="21"/>
  <c r="N124" i="21"/>
  <c r="T124" i="21"/>
  <c r="Q124" i="21"/>
  <c r="N115" i="21"/>
  <c r="T115" i="21"/>
  <c r="K115" i="21"/>
  <c r="W115" i="21"/>
  <c r="H115" i="21"/>
  <c r="Q117" i="21"/>
  <c r="N110" i="21"/>
  <c r="T110" i="21"/>
  <c r="Q96" i="21"/>
  <c r="K127" i="21"/>
  <c r="W127" i="21"/>
  <c r="N96" i="21"/>
  <c r="T96" i="21"/>
  <c r="N118" i="21"/>
  <c r="T118" i="21"/>
  <c r="Q118" i="21"/>
  <c r="T117" i="21"/>
  <c r="N117" i="21"/>
  <c r="Q105" i="21"/>
  <c r="H123" i="21"/>
  <c r="H93" i="21"/>
  <c r="W99" i="21"/>
  <c r="H99" i="21"/>
  <c r="N100" i="21"/>
  <c r="T100" i="21"/>
  <c r="K100" i="21"/>
  <c r="W100" i="21"/>
  <c r="H100" i="21"/>
  <c r="N105" i="21"/>
  <c r="T105" i="21"/>
  <c r="N122" i="21"/>
  <c r="T122" i="21"/>
  <c r="Q122" i="21"/>
  <c r="N123" i="21"/>
  <c r="T123" i="21"/>
  <c r="K123" i="21"/>
  <c r="W123" i="21"/>
  <c r="W93" i="21"/>
  <c r="H90" i="21"/>
  <c r="Q104" i="21"/>
  <c r="T127" i="21"/>
  <c r="N99" i="21"/>
  <c r="T99" i="21"/>
  <c r="K99" i="21"/>
  <c r="K93" i="21"/>
  <c r="W90" i="21"/>
  <c r="N127" i="21"/>
  <c r="Q127" i="21"/>
  <c r="W108" i="21"/>
  <c r="H108" i="21"/>
  <c r="N125" i="21"/>
  <c r="T125" i="21"/>
  <c r="K125" i="21"/>
  <c r="W125" i="21"/>
  <c r="H125" i="21"/>
  <c r="N90" i="21"/>
  <c r="T90" i="21"/>
  <c r="K90" i="21"/>
  <c r="N104" i="21"/>
  <c r="T104" i="21"/>
  <c r="N108" i="21"/>
  <c r="T108" i="21"/>
  <c r="K108" i="21"/>
  <c r="N116" i="21"/>
  <c r="T116" i="21"/>
  <c r="Q116" i="21"/>
  <c r="N93" i="21"/>
  <c r="T93" i="21"/>
  <c r="H157" i="21"/>
  <c r="H140" i="21"/>
  <c r="H167" i="21"/>
  <c r="H159" i="21"/>
  <c r="Q145" i="21"/>
  <c r="K140" i="21"/>
  <c r="Q164" i="21"/>
  <c r="W157" i="21"/>
  <c r="W140" i="21"/>
  <c r="K157" i="21"/>
  <c r="W168" i="21"/>
  <c r="W159" i="21"/>
  <c r="K168" i="21"/>
  <c r="H168" i="21"/>
  <c r="K167" i="21"/>
  <c r="W167" i="21"/>
  <c r="H151" i="21"/>
  <c r="H135" i="21"/>
  <c r="Q137" i="21"/>
  <c r="Q163" i="21"/>
  <c r="H143" i="21"/>
  <c r="W135" i="21"/>
  <c r="Q129" i="21"/>
  <c r="K159" i="21"/>
  <c r="W151" i="21"/>
  <c r="K143" i="21"/>
  <c r="W143" i="21"/>
  <c r="K151" i="21"/>
  <c r="Q165" i="21"/>
  <c r="H146" i="21"/>
  <c r="K162" i="21"/>
  <c r="W162" i="21"/>
  <c r="H162" i="21"/>
  <c r="Q162" i="21"/>
  <c r="K135" i="21"/>
  <c r="T159" i="21"/>
  <c r="Q155" i="21"/>
  <c r="K146" i="21"/>
  <c r="K154" i="21"/>
  <c r="W154" i="21"/>
  <c r="H154" i="21"/>
  <c r="T162" i="21"/>
  <c r="N162" i="21"/>
  <c r="Q157" i="21"/>
  <c r="W142" i="21"/>
  <c r="H142" i="21"/>
  <c r="Q158" i="21"/>
  <c r="Q131" i="21"/>
  <c r="N159" i="21"/>
  <c r="Q159" i="21"/>
  <c r="H161" i="21"/>
  <c r="Q140" i="21"/>
  <c r="Q151" i="21"/>
  <c r="W146" i="21"/>
  <c r="Q160" i="21"/>
  <c r="W161" i="21"/>
  <c r="Q133" i="21"/>
  <c r="K161" i="21"/>
  <c r="Q153" i="21"/>
  <c r="K142" i="21"/>
  <c r="Q148" i="21"/>
  <c r="N163" i="21"/>
  <c r="T163" i="21"/>
  <c r="K163" i="21"/>
  <c r="W163" i="21"/>
  <c r="H163" i="21"/>
  <c r="Q147" i="21"/>
  <c r="W156" i="21"/>
  <c r="H156" i="21"/>
  <c r="H138" i="21"/>
  <c r="N151" i="21"/>
  <c r="T151" i="21"/>
  <c r="N140" i="21"/>
  <c r="T140" i="21"/>
  <c r="K149" i="21"/>
  <c r="W149" i="21"/>
  <c r="H149" i="21"/>
  <c r="K156" i="21"/>
  <c r="Q134" i="21"/>
  <c r="Q144" i="21"/>
  <c r="H133" i="21"/>
  <c r="H141" i="21"/>
  <c r="K133" i="21"/>
  <c r="W133" i="21"/>
  <c r="Q150" i="21"/>
  <c r="Q132" i="21"/>
  <c r="H160" i="21"/>
  <c r="Q142" i="21"/>
  <c r="T157" i="21"/>
  <c r="N157" i="21"/>
  <c r="N160" i="21"/>
  <c r="H166" i="21"/>
  <c r="Q135" i="21"/>
  <c r="N142" i="21"/>
  <c r="T142" i="21"/>
  <c r="Q166" i="21"/>
  <c r="N156" i="21"/>
  <c r="T156" i="21"/>
  <c r="Q156" i="21"/>
  <c r="H158" i="21"/>
  <c r="H164" i="21"/>
  <c r="Q130" i="21"/>
  <c r="H131" i="21"/>
  <c r="Q141" i="21"/>
  <c r="N158" i="21"/>
  <c r="T158" i="21"/>
  <c r="K158" i="21"/>
  <c r="W158" i="21"/>
  <c r="H165" i="21"/>
  <c r="T160" i="21"/>
  <c r="K160" i="21"/>
  <c r="W160" i="21"/>
  <c r="N154" i="21"/>
  <c r="T154" i="21"/>
  <c r="Q154" i="21"/>
  <c r="H147" i="21"/>
  <c r="T166" i="21"/>
  <c r="H155" i="21"/>
  <c r="H132" i="21"/>
  <c r="Q139" i="21"/>
  <c r="H148" i="21"/>
  <c r="Q167" i="21"/>
  <c r="W147" i="21"/>
  <c r="K147" i="21"/>
  <c r="Q143" i="21"/>
  <c r="N166" i="21"/>
  <c r="K166" i="21"/>
  <c r="W166" i="21"/>
  <c r="Q138" i="21"/>
  <c r="K164" i="21"/>
  <c r="H150" i="21"/>
  <c r="N164" i="21"/>
  <c r="T164" i="21"/>
  <c r="W164" i="21"/>
  <c r="N147" i="21"/>
  <c r="T147" i="21"/>
  <c r="W130" i="21"/>
  <c r="H130" i="21"/>
  <c r="T152" i="21"/>
  <c r="T139" i="21"/>
  <c r="W155" i="21"/>
  <c r="Q149" i="21"/>
  <c r="N161" i="21"/>
  <c r="T161" i="21"/>
  <c r="Q161" i="21"/>
  <c r="K130" i="21"/>
  <c r="W148" i="21"/>
  <c r="Q168" i="21"/>
  <c r="H145" i="21"/>
  <c r="Q152" i="21"/>
  <c r="W137" i="21"/>
  <c r="H137" i="21"/>
  <c r="W150" i="21"/>
  <c r="H136" i="21"/>
  <c r="T167" i="21"/>
  <c r="N167" i="21"/>
  <c r="H153" i="21"/>
  <c r="H139" i="21"/>
  <c r="Q146" i="21"/>
  <c r="H152" i="21"/>
  <c r="N145" i="21"/>
  <c r="T145" i="21"/>
  <c r="K145" i="21"/>
  <c r="W145" i="21"/>
  <c r="W165" i="21"/>
  <c r="H129" i="21"/>
  <c r="N129" i="21"/>
  <c r="T129" i="21"/>
  <c r="K129" i="21"/>
  <c r="W129" i="21"/>
  <c r="N155" i="21"/>
  <c r="T155" i="21"/>
  <c r="K155" i="21"/>
  <c r="T133" i="21"/>
  <c r="N133" i="21"/>
  <c r="W134" i="21"/>
  <c r="H134" i="21"/>
  <c r="N137" i="21"/>
  <c r="T137" i="21"/>
  <c r="K137" i="21"/>
  <c r="N131" i="21"/>
  <c r="T131" i="21"/>
  <c r="K131" i="21"/>
  <c r="W131" i="21"/>
  <c r="T150" i="21"/>
  <c r="N143" i="21"/>
  <c r="T143" i="21"/>
  <c r="N165" i="21"/>
  <c r="T165" i="21"/>
  <c r="K165" i="21"/>
  <c r="N148" i="21"/>
  <c r="T148" i="21"/>
  <c r="K148" i="21"/>
  <c r="N149" i="21"/>
  <c r="T149" i="21"/>
  <c r="N130" i="21"/>
  <c r="T130" i="21"/>
  <c r="N135" i="21"/>
  <c r="T135" i="21"/>
  <c r="N150" i="21"/>
  <c r="K150" i="21"/>
  <c r="N144" i="21"/>
  <c r="T144" i="21"/>
  <c r="K144" i="21"/>
  <c r="W144" i="21"/>
  <c r="H144" i="21"/>
  <c r="K136" i="21"/>
  <c r="W136" i="21"/>
  <c r="K138" i="21"/>
  <c r="W138" i="21"/>
  <c r="N153" i="21"/>
  <c r="T153" i="21"/>
  <c r="K153" i="21"/>
  <c r="W153" i="21"/>
  <c r="N134" i="21"/>
  <c r="T134" i="21"/>
  <c r="K134" i="21"/>
  <c r="N139" i="21"/>
  <c r="K139" i="21"/>
  <c r="W139" i="21"/>
  <c r="N146" i="21"/>
  <c r="T146" i="21"/>
  <c r="N152" i="21"/>
  <c r="K152" i="21"/>
  <c r="W152" i="21"/>
  <c r="T168" i="21"/>
  <c r="N168" i="21"/>
  <c r="N136" i="21"/>
  <c r="T136" i="21"/>
  <c r="Q136" i="21"/>
  <c r="N132" i="21"/>
  <c r="T132" i="21"/>
  <c r="K132" i="21"/>
  <c r="W132" i="21"/>
  <c r="N141" i="21"/>
  <c r="T141" i="21"/>
  <c r="K141" i="21"/>
  <c r="W141" i="21"/>
  <c r="N138" i="21"/>
  <c r="T138" i="21"/>
  <c r="Q207" i="21"/>
  <c r="H187" i="21"/>
  <c r="Q187" i="21"/>
  <c r="Q195" i="21"/>
  <c r="H173" i="21"/>
  <c r="Q208" i="21"/>
  <c r="K173" i="21"/>
  <c r="W173" i="21"/>
  <c r="W189" i="21"/>
  <c r="H189" i="21"/>
  <c r="H194" i="21"/>
  <c r="H172" i="21"/>
  <c r="W202" i="21"/>
  <c r="H202" i="21"/>
  <c r="Q178" i="21"/>
  <c r="H190" i="21"/>
  <c r="W187" i="21"/>
  <c r="H177" i="21"/>
  <c r="K189" i="21"/>
  <c r="W203" i="21"/>
  <c r="H203" i="21"/>
  <c r="Q176" i="21"/>
  <c r="H192" i="21"/>
  <c r="K203" i="21"/>
  <c r="K202" i="21"/>
  <c r="W188" i="21"/>
  <c r="K188" i="21"/>
  <c r="H188" i="21"/>
  <c r="Q196" i="21"/>
  <c r="K179" i="21"/>
  <c r="W179" i="21"/>
  <c r="H179" i="21"/>
  <c r="Q170" i="21"/>
  <c r="K177" i="21"/>
  <c r="W177" i="21"/>
  <c r="Q209" i="21"/>
  <c r="Q197" i="21"/>
  <c r="H199" i="21"/>
  <c r="Q189" i="21"/>
  <c r="H181" i="21"/>
  <c r="K178" i="21"/>
  <c r="W178" i="21"/>
  <c r="H178" i="21"/>
  <c r="H193" i="21"/>
  <c r="Q171" i="21"/>
  <c r="H209" i="21"/>
  <c r="W194" i="21"/>
  <c r="Q175" i="21"/>
  <c r="N193" i="21"/>
  <c r="K194" i="21"/>
  <c r="H175" i="21"/>
  <c r="Q191" i="21"/>
  <c r="K193" i="21"/>
  <c r="W193" i="21"/>
  <c r="W190" i="21"/>
  <c r="K195" i="21"/>
  <c r="Q183" i="21"/>
  <c r="H195" i="21"/>
  <c r="K190" i="21"/>
  <c r="Q180" i="21"/>
  <c r="K172" i="21"/>
  <c r="W172" i="21"/>
  <c r="K187" i="21"/>
  <c r="W195" i="21"/>
  <c r="W199" i="21"/>
  <c r="W175" i="21"/>
  <c r="H207" i="21"/>
  <c r="Q204" i="21"/>
  <c r="Q200" i="21"/>
  <c r="Q194" i="21"/>
  <c r="H180" i="21"/>
  <c r="H205" i="21"/>
  <c r="N189" i="21"/>
  <c r="T189" i="21"/>
  <c r="Q205" i="21"/>
  <c r="N178" i="21"/>
  <c r="T178" i="21"/>
  <c r="H186" i="21"/>
  <c r="Q174" i="21"/>
  <c r="Q172" i="21"/>
  <c r="Q193" i="21"/>
  <c r="K186" i="21"/>
  <c r="W186" i="21"/>
  <c r="N174" i="21"/>
  <c r="K175" i="21"/>
  <c r="K199" i="21"/>
  <c r="N172" i="21"/>
  <c r="T172" i="21"/>
  <c r="T193" i="21"/>
  <c r="T174" i="21"/>
  <c r="K174" i="21"/>
  <c r="W174" i="21"/>
  <c r="H174" i="21"/>
  <c r="K198" i="21"/>
  <c r="K207" i="21"/>
  <c r="W207" i="21"/>
  <c r="Q179" i="21"/>
  <c r="Q182" i="21"/>
  <c r="H200" i="21"/>
  <c r="N179" i="21"/>
  <c r="T179" i="21"/>
  <c r="N194" i="21"/>
  <c r="T194" i="21"/>
  <c r="H198" i="21"/>
  <c r="H208" i="21"/>
  <c r="W198" i="21"/>
  <c r="Q177" i="21"/>
  <c r="Q184" i="21"/>
  <c r="Q192" i="21"/>
  <c r="T175" i="21"/>
  <c r="N175" i="21"/>
  <c r="W192" i="21"/>
  <c r="T187" i="21"/>
  <c r="N187" i="21"/>
  <c r="H197" i="21"/>
  <c r="K181" i="21"/>
  <c r="W181" i="21"/>
  <c r="W182" i="21"/>
  <c r="H171" i="21"/>
  <c r="N171" i="21"/>
  <c r="T171" i="21"/>
  <c r="K171" i="21"/>
  <c r="W171" i="21"/>
  <c r="Q185" i="21"/>
  <c r="T195" i="21"/>
  <c r="N195" i="21"/>
  <c r="T177" i="21"/>
  <c r="N177" i="21"/>
  <c r="N209" i="21"/>
  <c r="T209" i="21"/>
  <c r="K209" i="21"/>
  <c r="W209" i="21"/>
  <c r="H184" i="21"/>
  <c r="H201" i="21"/>
  <c r="K182" i="21"/>
  <c r="H182" i="21"/>
  <c r="N183" i="21"/>
  <c r="K185" i="21"/>
  <c r="W183" i="21"/>
  <c r="H183" i="21"/>
  <c r="H185" i="21"/>
  <c r="W185" i="21"/>
  <c r="T183" i="21"/>
  <c r="K183" i="21"/>
  <c r="Q201" i="21"/>
  <c r="Q199" i="21"/>
  <c r="Q206" i="21"/>
  <c r="Q198" i="21"/>
  <c r="H196" i="21"/>
  <c r="K192" i="21"/>
  <c r="Q186" i="21"/>
  <c r="H204" i="21"/>
  <c r="N190" i="21"/>
  <c r="T190" i="21"/>
  <c r="Q190" i="21"/>
  <c r="T192" i="21"/>
  <c r="W201" i="21"/>
  <c r="N192" i="21"/>
  <c r="N182" i="21"/>
  <c r="T182" i="21"/>
  <c r="W204" i="21"/>
  <c r="H191" i="21"/>
  <c r="N203" i="21"/>
  <c r="T203" i="21"/>
  <c r="Q203" i="21"/>
  <c r="K176" i="21"/>
  <c r="W176" i="21"/>
  <c r="H176" i="21"/>
  <c r="Q181" i="21"/>
  <c r="W196" i="21"/>
  <c r="T207" i="21"/>
  <c r="N207" i="21"/>
  <c r="K184" i="21"/>
  <c r="W184" i="21"/>
  <c r="T176" i="21"/>
  <c r="N176" i="21"/>
  <c r="Q173" i="21"/>
  <c r="T186" i="21"/>
  <c r="N186" i="21"/>
  <c r="N206" i="21"/>
  <c r="T206" i="21"/>
  <c r="K206" i="21"/>
  <c r="W206" i="21"/>
  <c r="H206" i="21"/>
  <c r="T184" i="21"/>
  <c r="N184" i="21"/>
  <c r="Q188" i="21"/>
  <c r="N170" i="21"/>
  <c r="T170" i="21"/>
  <c r="K170" i="21"/>
  <c r="W170" i="21"/>
  <c r="H170" i="21"/>
  <c r="T199" i="21"/>
  <c r="N199" i="21"/>
  <c r="N201" i="21"/>
  <c r="T201" i="21"/>
  <c r="K201" i="21"/>
  <c r="N205" i="21"/>
  <c r="T205" i="21"/>
  <c r="K205" i="21"/>
  <c r="W205" i="21"/>
  <c r="N198" i="21"/>
  <c r="N180" i="21"/>
  <c r="T180" i="21"/>
  <c r="K180" i="21"/>
  <c r="W180" i="21"/>
  <c r="N197" i="21"/>
  <c r="T197" i="21"/>
  <c r="K197" i="21"/>
  <c r="W197" i="21"/>
  <c r="N196" i="21"/>
  <c r="T196" i="21"/>
  <c r="K196" i="21"/>
  <c r="N200" i="21"/>
  <c r="T200" i="21"/>
  <c r="K200" i="21"/>
  <c r="W200" i="21"/>
  <c r="N204" i="21"/>
  <c r="T204" i="21"/>
  <c r="K204" i="21"/>
  <c r="W191" i="21"/>
  <c r="N191" i="21"/>
  <c r="T191" i="21"/>
  <c r="K191" i="21"/>
  <c r="N173" i="21"/>
  <c r="T173" i="21"/>
  <c r="N185" i="21"/>
  <c r="T185" i="21"/>
  <c r="T198" i="21"/>
  <c r="N181" i="21"/>
  <c r="T181" i="21"/>
  <c r="N188" i="21"/>
  <c r="T188" i="21"/>
  <c r="N202" i="21"/>
  <c r="T202" i="21"/>
  <c r="Q202" i="21"/>
  <c r="N208" i="21"/>
  <c r="T208" i="21"/>
  <c r="K208" i="21"/>
  <c r="W208" i="21"/>
  <c r="Q220" i="21"/>
  <c r="Q234" i="21"/>
  <c r="Q231" i="21"/>
  <c r="H222" i="21"/>
  <c r="Q218" i="21"/>
  <c r="H246" i="21"/>
  <c r="Q228" i="21"/>
  <c r="H244" i="21"/>
  <c r="H219" i="21"/>
  <c r="Q216" i="21"/>
  <c r="H245" i="21"/>
  <c r="H216" i="21"/>
  <c r="H213" i="21"/>
  <c r="W230" i="21"/>
  <c r="Q244" i="21"/>
  <c r="H215" i="21"/>
  <c r="Q230" i="21"/>
  <c r="Q215" i="21"/>
  <c r="H235" i="21"/>
  <c r="H236" i="21"/>
  <c r="W216" i="21"/>
  <c r="T220" i="21"/>
  <c r="W213" i="21"/>
  <c r="H230" i="21"/>
  <c r="W222" i="21"/>
  <c r="H237" i="21"/>
  <c r="W223" i="21"/>
  <c r="Q238" i="21"/>
  <c r="H223" i="21"/>
  <c r="K212" i="21"/>
  <c r="W233" i="21"/>
  <c r="H233" i="21"/>
  <c r="K216" i="21"/>
  <c r="Q243" i="21"/>
  <c r="W241" i="21"/>
  <c r="H241" i="21"/>
  <c r="H249" i="21"/>
  <c r="K241" i="21"/>
  <c r="H217" i="21"/>
  <c r="H226" i="21"/>
  <c r="T241" i="21"/>
  <c r="H218" i="21"/>
  <c r="N230" i="21"/>
  <c r="T230" i="21"/>
  <c r="K230" i="21"/>
  <c r="K246" i="21"/>
  <c r="Q246" i="21"/>
  <c r="Q235" i="21"/>
  <c r="H224" i="21"/>
  <c r="H234" i="21"/>
  <c r="Q242" i="21"/>
  <c r="Q227" i="21"/>
  <c r="Q248" i="21"/>
  <c r="W249" i="21"/>
  <c r="Q225" i="21"/>
  <c r="Q214" i="21"/>
  <c r="Q237" i="21"/>
  <c r="Q212" i="21"/>
  <c r="K213" i="21"/>
  <c r="W217" i="21"/>
  <c r="K226" i="21"/>
  <c r="Q232" i="21"/>
  <c r="Q224" i="21"/>
  <c r="W246" i="21"/>
  <c r="K223" i="21"/>
  <c r="H221" i="21"/>
  <c r="W235" i="21"/>
  <c r="H238" i="21"/>
  <c r="H231" i="21"/>
  <c r="W226" i="21"/>
  <c r="K217" i="21"/>
  <c r="Q213" i="21"/>
  <c r="K236" i="21"/>
  <c r="W236" i="21"/>
  <c r="K233" i="21"/>
  <c r="K222" i="21"/>
  <c r="K221" i="21"/>
  <c r="W221" i="21"/>
  <c r="K215" i="21"/>
  <c r="W238" i="21"/>
  <c r="W215" i="21"/>
  <c r="W219" i="21"/>
  <c r="T226" i="21"/>
  <c r="H228" i="21"/>
  <c r="W231" i="21"/>
  <c r="K237" i="21"/>
  <c r="W237" i="21"/>
  <c r="W228" i="21"/>
  <c r="N246" i="21"/>
  <c r="T246" i="21"/>
  <c r="T215" i="21"/>
  <c r="N215" i="21"/>
  <c r="K235" i="21"/>
  <c r="K245" i="21"/>
  <c r="W245" i="21"/>
  <c r="K231" i="21"/>
  <c r="Q250" i="21"/>
  <c r="Q229" i="21"/>
  <c r="Q236" i="21"/>
  <c r="H242" i="21"/>
  <c r="Q233" i="21"/>
  <c r="Q247" i="21"/>
  <c r="N233" i="21"/>
  <c r="H239" i="21"/>
  <c r="K219" i="21"/>
  <c r="H227" i="21"/>
  <c r="T213" i="21"/>
  <c r="N213" i="21"/>
  <c r="Q217" i="21"/>
  <c r="Q211" i="21"/>
  <c r="Q245" i="21"/>
  <c r="W239" i="21"/>
  <c r="K220" i="21"/>
  <c r="W220" i="21"/>
  <c r="H220" i="21"/>
  <c r="K249" i="21"/>
  <c r="N231" i="21"/>
  <c r="T231" i="21"/>
  <c r="N236" i="21"/>
  <c r="T236" i="21"/>
  <c r="H225" i="21"/>
  <c r="N220" i="21"/>
  <c r="W211" i="21"/>
  <c r="H211" i="21"/>
  <c r="H247" i="21"/>
  <c r="H232" i="21"/>
  <c r="W212" i="21"/>
  <c r="H212" i="21"/>
  <c r="H240" i="21"/>
  <c r="Q219" i="21"/>
  <c r="W240" i="21"/>
  <c r="K243" i="21"/>
  <c r="W243" i="21"/>
  <c r="H243" i="21"/>
  <c r="N237" i="21"/>
  <c r="T237" i="21"/>
  <c r="N238" i="21"/>
  <c r="T238" i="21"/>
  <c r="K238" i="21"/>
  <c r="W227" i="21"/>
  <c r="W250" i="21"/>
  <c r="H250" i="21"/>
  <c r="W225" i="21"/>
  <c r="K211" i="21"/>
  <c r="K232" i="21"/>
  <c r="W232" i="21"/>
  <c r="K214" i="21"/>
  <c r="H214" i="21"/>
  <c r="K240" i="21"/>
  <c r="Q222" i="21"/>
  <c r="Q221" i="21"/>
  <c r="T243" i="21"/>
  <c r="N243" i="21"/>
  <c r="Q239" i="21"/>
  <c r="N248" i="21"/>
  <c r="T248" i="21"/>
  <c r="K248" i="21"/>
  <c r="W248" i="21"/>
  <c r="H248" i="21"/>
  <c r="T247" i="21"/>
  <c r="K242" i="21"/>
  <c r="W242" i="21"/>
  <c r="T235" i="21"/>
  <c r="N235" i="21"/>
  <c r="K247" i="21"/>
  <c r="W247" i="21"/>
  <c r="T216" i="21"/>
  <c r="N216" i="21"/>
  <c r="N247" i="21"/>
  <c r="Q240" i="21"/>
  <c r="T227" i="21"/>
  <c r="N232" i="21"/>
  <c r="T232" i="21"/>
  <c r="N242" i="21"/>
  <c r="T242" i="21"/>
  <c r="N217" i="21"/>
  <c r="T217" i="21"/>
  <c r="N249" i="21"/>
  <c r="T249" i="21"/>
  <c r="Q249" i="21"/>
  <c r="W214" i="21"/>
  <c r="T233" i="21"/>
  <c r="N227" i="21"/>
  <c r="N241" i="21"/>
  <c r="Q241" i="21"/>
  <c r="N250" i="21"/>
  <c r="T250" i="21"/>
  <c r="K250" i="21"/>
  <c r="N224" i="21"/>
  <c r="T224" i="21"/>
  <c r="K224" i="21"/>
  <c r="W224" i="21"/>
  <c r="N228" i="21"/>
  <c r="T228" i="21"/>
  <c r="K228" i="21"/>
  <c r="K227" i="21"/>
  <c r="N221" i="21"/>
  <c r="T221" i="21"/>
  <c r="K225" i="21"/>
  <c r="N212" i="21"/>
  <c r="T212" i="21"/>
  <c r="N218" i="21"/>
  <c r="T218" i="21"/>
  <c r="K218" i="21"/>
  <c r="W218" i="21"/>
  <c r="N226" i="21"/>
  <c r="Q226" i="21"/>
  <c r="T222" i="21"/>
  <c r="N222" i="21"/>
  <c r="K239" i="21"/>
  <c r="N234" i="21"/>
  <c r="T234" i="21"/>
  <c r="K234" i="21"/>
  <c r="W234" i="21"/>
  <c r="N229" i="21"/>
  <c r="T229" i="21"/>
  <c r="K229" i="21"/>
  <c r="W229" i="21"/>
  <c r="H229" i="21"/>
  <c r="T239" i="21"/>
  <c r="N239" i="21"/>
  <c r="Q223" i="21"/>
  <c r="N211" i="21"/>
  <c r="T211" i="21"/>
  <c r="N214" i="21"/>
  <c r="T214" i="21"/>
  <c r="T219" i="21"/>
  <c r="N219" i="21"/>
  <c r="N244" i="21"/>
  <c r="T244" i="21"/>
  <c r="K244" i="21"/>
  <c r="W244" i="21"/>
  <c r="N223" i="21"/>
  <c r="T223" i="21"/>
  <c r="N225" i="21"/>
  <c r="T225" i="21"/>
  <c r="T245" i="21"/>
  <c r="N245" i="21"/>
  <c r="N240" i="21"/>
  <c r="T240"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<sst xmlns="http://schemas.openxmlformats.org/spreadsheetml/2006/main" count="8727" uniqueCount="4199">
  <si>
    <t>Position</t>
  </si>
  <si>
    <t>Total workers</t>
  </si>
  <si>
    <t>Unit</t>
  </si>
  <si>
    <t>Average wage / day</t>
  </si>
  <si>
    <t>In-kind benefits</t>
  </si>
  <si>
    <t>Varieties grown</t>
  </si>
  <si>
    <t>Job Category</t>
  </si>
  <si>
    <t>How many Seasons</t>
  </si>
  <si>
    <t>Select One</t>
  </si>
  <si>
    <t>How many areas of job categories do you have?</t>
  </si>
  <si>
    <t>Units</t>
  </si>
  <si>
    <t>Months</t>
  </si>
  <si>
    <t>Weeks</t>
  </si>
  <si>
    <t>Work Area</t>
  </si>
  <si>
    <t>#</t>
  </si>
  <si>
    <t>Number of Men and Women</t>
  </si>
  <si>
    <t>One to Ten</t>
  </si>
  <si>
    <t>Albania</t>
  </si>
  <si>
    <t>Algeria</t>
  </si>
  <si>
    <t>Angola</t>
  </si>
  <si>
    <t>Argentina</t>
  </si>
  <si>
    <t>Australia</t>
  </si>
  <si>
    <t>Austria</t>
  </si>
  <si>
    <t>Azerbaijan</t>
  </si>
  <si>
    <t>Bahamas</t>
  </si>
  <si>
    <t>Bangladesh</t>
  </si>
  <si>
    <t>Belarus</t>
  </si>
  <si>
    <t>Belgium</t>
  </si>
  <si>
    <t>Benin</t>
  </si>
  <si>
    <t>Bolivia</t>
  </si>
  <si>
    <t>Botswana</t>
  </si>
  <si>
    <t>Brazil</t>
  </si>
  <si>
    <t>Bulgaria</t>
  </si>
  <si>
    <t>Burkina Faso</t>
  </si>
  <si>
    <t>Cambodia</t>
  </si>
  <si>
    <t>Cameroon</t>
  </si>
  <si>
    <t>Canada</t>
  </si>
  <si>
    <t>Chad</t>
  </si>
  <si>
    <t>Chile</t>
  </si>
  <si>
    <t>China</t>
  </si>
  <si>
    <t>Colombia</t>
  </si>
  <si>
    <t>Costa Rica</t>
  </si>
  <si>
    <t>Croatia</t>
  </si>
  <si>
    <t>Cyprus</t>
  </si>
  <si>
    <t>Czech Republic</t>
  </si>
  <si>
    <t>Dominican Republic</t>
  </si>
  <si>
    <t>Ecuador</t>
  </si>
  <si>
    <t>Egypt</t>
  </si>
  <si>
    <t>El Salvador</t>
  </si>
  <si>
    <t>Estonia</t>
  </si>
  <si>
    <t>Ethiopia</t>
  </si>
  <si>
    <t>Fiji</t>
  </si>
  <si>
    <t>Finland</t>
  </si>
  <si>
    <t>France</t>
  </si>
  <si>
    <t>Gabon</t>
  </si>
  <si>
    <t>Germany</t>
  </si>
  <si>
    <t>Ghana</t>
  </si>
  <si>
    <t>Greece</t>
  </si>
  <si>
    <t>Guatemala</t>
  </si>
  <si>
    <t>Guinea</t>
  </si>
  <si>
    <t>Haiti</t>
  </si>
  <si>
    <t>Honduras</t>
  </si>
  <si>
    <t>Hungary</t>
  </si>
  <si>
    <t>India</t>
  </si>
  <si>
    <t>Indonesia</t>
  </si>
  <si>
    <t>Ireland</t>
  </si>
  <si>
    <t>Israel</t>
  </si>
  <si>
    <t>Italy</t>
  </si>
  <si>
    <t>Jamaica</t>
  </si>
  <si>
    <t>Japan</t>
  </si>
  <si>
    <t>Jordan</t>
  </si>
  <si>
    <t>Kazakhstan</t>
  </si>
  <si>
    <t>Kenya</t>
  </si>
  <si>
    <t>Kyrgyzstan</t>
  </si>
  <si>
    <t>Latvia</t>
  </si>
  <si>
    <t>Lithuania</t>
  </si>
  <si>
    <t>Luxembourg</t>
  </si>
  <si>
    <t>Madagascar</t>
  </si>
  <si>
    <t>Malaysia</t>
  </si>
  <si>
    <t>Malta</t>
  </si>
  <si>
    <t>Mauritius</t>
  </si>
  <si>
    <t>Mexico</t>
  </si>
  <si>
    <t>Montenegro</t>
  </si>
  <si>
    <t>Morocco</t>
  </si>
  <si>
    <t>Mozambique</t>
  </si>
  <si>
    <t>Myanmar</t>
  </si>
  <si>
    <t>Namibia</t>
  </si>
  <si>
    <t>Nepal</t>
  </si>
  <si>
    <t>Netherlands</t>
  </si>
  <si>
    <t>New Caledonia</t>
  </si>
  <si>
    <t>New Zealand</t>
  </si>
  <si>
    <t>Nicaragua</t>
  </si>
  <si>
    <t>Niger</t>
  </si>
  <si>
    <t>Nigeria</t>
  </si>
  <si>
    <t>Pakistan</t>
  </si>
  <si>
    <t>Panama</t>
  </si>
  <si>
    <t>Paraguay</t>
  </si>
  <si>
    <t>Peru</t>
  </si>
  <si>
    <t>Philippines</t>
  </si>
  <si>
    <t>Poland</t>
  </si>
  <si>
    <t>Portugal</t>
  </si>
  <si>
    <t>Puerto Rico</t>
  </si>
  <si>
    <t>Romania</t>
  </si>
  <si>
    <t>Russian Federation</t>
  </si>
  <si>
    <t>Rwanda</t>
  </si>
  <si>
    <t>Senegal</t>
  </si>
  <si>
    <t>Serbia</t>
  </si>
  <si>
    <t>Slovakia</t>
  </si>
  <si>
    <t>Slovenia</t>
  </si>
  <si>
    <t>South Africa</t>
  </si>
  <si>
    <t>Spain</t>
  </si>
  <si>
    <t>Sri Lanka</t>
  </si>
  <si>
    <t>Taiwan</t>
  </si>
  <si>
    <t>Tajikistan</t>
  </si>
  <si>
    <t>Tanzania</t>
  </si>
  <si>
    <t>Turkey</t>
  </si>
  <si>
    <t>Uganda</t>
  </si>
  <si>
    <t>Ukraine</t>
  </si>
  <si>
    <t>United Kingdom</t>
  </si>
  <si>
    <t>Uzbekistan</t>
  </si>
  <si>
    <t>Vietnam</t>
  </si>
  <si>
    <t>Zambia</t>
  </si>
  <si>
    <t>Zimbabwe</t>
  </si>
  <si>
    <t>Country</t>
  </si>
  <si>
    <t>Other (average)</t>
  </si>
  <si>
    <t xml:space="preserve">Average total wage / hour </t>
  </si>
  <si>
    <t>Average total wage / week</t>
  </si>
  <si>
    <t>Food</t>
  </si>
  <si>
    <t>Bonuses</t>
  </si>
  <si>
    <t>Workers</t>
  </si>
  <si>
    <t>USD</t>
  </si>
  <si>
    <t>Summary Table</t>
  </si>
  <si>
    <t>Bonus</t>
  </si>
  <si>
    <t>Salary</t>
  </si>
  <si>
    <t>Position:</t>
  </si>
  <si>
    <t>Number of Workers:</t>
  </si>
  <si>
    <t>Living Wage</t>
  </si>
  <si>
    <t>Total</t>
  </si>
  <si>
    <t>GPS location</t>
  </si>
  <si>
    <t>General Information</t>
  </si>
  <si>
    <t>Contact Information</t>
  </si>
  <si>
    <t>Location Information</t>
  </si>
  <si>
    <t>Production Information</t>
  </si>
  <si>
    <t>Crop</t>
  </si>
  <si>
    <t>Producer Country</t>
  </si>
  <si>
    <t>Producer Region</t>
  </si>
  <si>
    <t>Producer Location</t>
  </si>
  <si>
    <t>Salary Matrix Manager</t>
  </si>
  <si>
    <t>Phone Number</t>
  </si>
  <si>
    <t>Email</t>
  </si>
  <si>
    <t>Year of Salary Matrix</t>
  </si>
  <si>
    <t>Certifications and Standards</t>
  </si>
  <si>
    <t>Total Annual Production</t>
  </si>
  <si>
    <t>Work Areas Information</t>
  </si>
  <si>
    <t>Job Categories Information</t>
  </si>
  <si>
    <t>Monthly Itemized Food Costs</t>
  </si>
  <si>
    <t>Season One</t>
  </si>
  <si>
    <t>Area of Production</t>
  </si>
  <si>
    <t>Select Units of Production</t>
  </si>
  <si>
    <t>Yes</t>
  </si>
  <si>
    <t>No</t>
  </si>
  <si>
    <t>Work Week</t>
  </si>
  <si>
    <t>Season One Math</t>
  </si>
  <si>
    <t>Season Two Math</t>
  </si>
  <si>
    <t>Season Three Math</t>
  </si>
  <si>
    <t>Season Four Math</t>
  </si>
  <si>
    <t>Number for Units</t>
  </si>
  <si>
    <t>Unites of Production</t>
  </si>
  <si>
    <t>kg (kilograms)</t>
  </si>
  <si>
    <t>boxes</t>
  </si>
  <si>
    <t>Months Number</t>
  </si>
  <si>
    <t>Months_Number</t>
  </si>
  <si>
    <t>Correct Option:</t>
  </si>
  <si>
    <t>Number of Weeks</t>
  </si>
  <si>
    <t>Number of Months</t>
  </si>
  <si>
    <t>Number</t>
  </si>
  <si>
    <t>quintales</t>
  </si>
  <si>
    <t>lbs (pounds)</t>
  </si>
  <si>
    <t>Currency</t>
  </si>
  <si>
    <t>Alpha2 country code</t>
  </si>
  <si>
    <t>Afghanistan</t>
  </si>
  <si>
    <t>AF</t>
  </si>
  <si>
    <t>AFN</t>
  </si>
  <si>
    <t>AL</t>
  </si>
  <si>
    <t>ALL</t>
  </si>
  <si>
    <t>DZ</t>
  </si>
  <si>
    <t>DZD</t>
  </si>
  <si>
    <t>Andorra</t>
  </si>
  <si>
    <t>AD</t>
  </si>
  <si>
    <t>EUR</t>
  </si>
  <si>
    <t>AO</t>
  </si>
  <si>
    <t>AOA</t>
  </si>
  <si>
    <t>Anguilla</t>
  </si>
  <si>
    <t>AI</t>
  </si>
  <si>
    <t>XCD</t>
  </si>
  <si>
    <t>AR</t>
  </si>
  <si>
    <t>ARS</t>
  </si>
  <si>
    <t>Armenia</t>
  </si>
  <si>
    <t>AM</t>
  </si>
  <si>
    <t>AMD</t>
  </si>
  <si>
    <t>Aruba</t>
  </si>
  <si>
    <t>AW</t>
  </si>
  <si>
    <t>AWG</t>
  </si>
  <si>
    <t>AU</t>
  </si>
  <si>
    <t>AUD</t>
  </si>
  <si>
    <t>AT</t>
  </si>
  <si>
    <t>AZ</t>
  </si>
  <si>
    <t>AZN</t>
  </si>
  <si>
    <t>BS</t>
  </si>
  <si>
    <t>BSD</t>
  </si>
  <si>
    <t>Bahrain</t>
  </si>
  <si>
    <t>BH</t>
  </si>
  <si>
    <t>BHD</t>
  </si>
  <si>
    <t>BD</t>
  </si>
  <si>
    <t>BDT</t>
  </si>
  <si>
    <t>Barbados</t>
  </si>
  <si>
    <t>BB</t>
  </si>
  <si>
    <t>BBD</t>
  </si>
  <si>
    <t>BY</t>
  </si>
  <si>
    <t>BGN</t>
  </si>
  <si>
    <t>BE</t>
  </si>
  <si>
    <t>Belize</t>
  </si>
  <si>
    <t>BZ</t>
  </si>
  <si>
    <t>BZD</t>
  </si>
  <si>
    <t>BJ</t>
  </si>
  <si>
    <t>XOF</t>
  </si>
  <si>
    <t>Bermuda</t>
  </si>
  <si>
    <t>BM</t>
  </si>
  <si>
    <t>BMD</t>
  </si>
  <si>
    <t>BO</t>
  </si>
  <si>
    <t>BOB</t>
  </si>
  <si>
    <t>Bosnia and Herzegovina</t>
  </si>
  <si>
    <t>BA</t>
  </si>
  <si>
    <t>BAM</t>
  </si>
  <si>
    <t>BW</t>
  </si>
  <si>
    <t>BWP</t>
  </si>
  <si>
    <t>BR</t>
  </si>
  <si>
    <t>BRL</t>
  </si>
  <si>
    <t>BG</t>
  </si>
  <si>
    <t>BF</t>
  </si>
  <si>
    <t>Burundi</t>
  </si>
  <si>
    <t>BI</t>
  </si>
  <si>
    <t>BIF</t>
  </si>
  <si>
    <t>KH</t>
  </si>
  <si>
    <t>KHR</t>
  </si>
  <si>
    <t>CM</t>
  </si>
  <si>
    <t>XAF</t>
  </si>
  <si>
    <t>CA</t>
  </si>
  <si>
    <t>CAD</t>
  </si>
  <si>
    <t>Cape Verde</t>
  </si>
  <si>
    <t>CV</t>
  </si>
  <si>
    <t>CVE</t>
  </si>
  <si>
    <t>Central African Republic</t>
  </si>
  <si>
    <t>CF</t>
  </si>
  <si>
    <t>TD</t>
  </si>
  <si>
    <t>CL</t>
  </si>
  <si>
    <t>CLP</t>
  </si>
  <si>
    <t>CN</t>
  </si>
  <si>
    <t>CNY</t>
  </si>
  <si>
    <t>CO</t>
  </si>
  <si>
    <t>COP</t>
  </si>
  <si>
    <t>Comoros</t>
  </si>
  <si>
    <t>KM</t>
  </si>
  <si>
    <t>KMF</t>
  </si>
  <si>
    <t>Congo (Brazzaville)</t>
  </si>
  <si>
    <t>CG</t>
  </si>
  <si>
    <t>Congo (Kinshasa)</t>
  </si>
  <si>
    <t>CD</t>
  </si>
  <si>
    <t>CDF</t>
  </si>
  <si>
    <t>CR</t>
  </si>
  <si>
    <t>CRC</t>
  </si>
  <si>
    <t>HR</t>
  </si>
  <si>
    <t>HRK</t>
  </si>
  <si>
    <t>CY</t>
  </si>
  <si>
    <t>CZ</t>
  </si>
  <si>
    <t>CZK</t>
  </si>
  <si>
    <t>Côte d'Ivoire</t>
  </si>
  <si>
    <t>CI</t>
  </si>
  <si>
    <t>Denmark</t>
  </si>
  <si>
    <t>DK</t>
  </si>
  <si>
    <t>DKK</t>
  </si>
  <si>
    <t>Dominica</t>
  </si>
  <si>
    <t>DM</t>
  </si>
  <si>
    <t>DO</t>
  </si>
  <si>
    <t>DOP</t>
  </si>
  <si>
    <t>EC</t>
  </si>
  <si>
    <t>EG</t>
  </si>
  <si>
    <t>EGP</t>
  </si>
  <si>
    <t>SV</t>
  </si>
  <si>
    <t>EE</t>
  </si>
  <si>
    <t>ET</t>
  </si>
  <si>
    <t>ETB</t>
  </si>
  <si>
    <t>Falkland Islands</t>
  </si>
  <si>
    <t>FK</t>
  </si>
  <si>
    <t>FKP</t>
  </si>
  <si>
    <t>Faroe Islands</t>
  </si>
  <si>
    <t>FO</t>
  </si>
  <si>
    <t>FJ</t>
  </si>
  <si>
    <t>FJD</t>
  </si>
  <si>
    <t>FI</t>
  </si>
  <si>
    <t>FR</t>
  </si>
  <si>
    <t>French Guiana</t>
  </si>
  <si>
    <t>GF</t>
  </si>
  <si>
    <t>French Polynesia</t>
  </si>
  <si>
    <t>PF</t>
  </si>
  <si>
    <t>XPF</t>
  </si>
  <si>
    <t>GA</t>
  </si>
  <si>
    <t>Gambia</t>
  </si>
  <si>
    <t>GM</t>
  </si>
  <si>
    <t>GMD</t>
  </si>
  <si>
    <t>Georgia</t>
  </si>
  <si>
    <t>GE</t>
  </si>
  <si>
    <t>GEL</t>
  </si>
  <si>
    <t>DE</t>
  </si>
  <si>
    <t>GH</t>
  </si>
  <si>
    <t>GHS</t>
  </si>
  <si>
    <t>Gibraltar</t>
  </si>
  <si>
    <t>GI</t>
  </si>
  <si>
    <t>GIP</t>
  </si>
  <si>
    <t>GR</t>
  </si>
  <si>
    <t>Grenada</t>
  </si>
  <si>
    <t>GD</t>
  </si>
  <si>
    <t>Guadeloupe</t>
  </si>
  <si>
    <t>GP</t>
  </si>
  <si>
    <t>GT</t>
  </si>
  <si>
    <t>GTQ</t>
  </si>
  <si>
    <t>GN</t>
  </si>
  <si>
    <t>GNF</t>
  </si>
  <si>
    <t>Guinea-Bissau</t>
  </si>
  <si>
    <t>GW</t>
  </si>
  <si>
    <t>Guyana</t>
  </si>
  <si>
    <t>GY</t>
  </si>
  <si>
    <t>GYD</t>
  </si>
  <si>
    <t>HT</t>
  </si>
  <si>
    <t>HTG</t>
  </si>
  <si>
    <t>HN</t>
  </si>
  <si>
    <t>HNL</t>
  </si>
  <si>
    <t>Hong Kong</t>
  </si>
  <si>
    <t>HK</t>
  </si>
  <si>
    <t>HKD</t>
  </si>
  <si>
    <t>HU</t>
  </si>
  <si>
    <t>HUF</t>
  </si>
  <si>
    <t>Iceland</t>
  </si>
  <si>
    <t>IS</t>
  </si>
  <si>
    <t>ISK</t>
  </si>
  <si>
    <t>IN</t>
  </si>
  <si>
    <t>INR</t>
  </si>
  <si>
    <t>ID</t>
  </si>
  <si>
    <t>IDR</t>
  </si>
  <si>
    <t>Iran</t>
  </si>
  <si>
    <t>IR</t>
  </si>
  <si>
    <t>IRR</t>
  </si>
  <si>
    <t>Iraq</t>
  </si>
  <si>
    <t>IQ</t>
  </si>
  <si>
    <t>IQD</t>
  </si>
  <si>
    <t>IE</t>
  </si>
  <si>
    <t>IL</t>
  </si>
  <si>
    <t>ILS</t>
  </si>
  <si>
    <t>IT</t>
  </si>
  <si>
    <t>JM</t>
  </si>
  <si>
    <t>JMD</t>
  </si>
  <si>
    <t>JP</t>
  </si>
  <si>
    <t>JPY</t>
  </si>
  <si>
    <t>JO</t>
  </si>
  <si>
    <t>JOD</t>
  </si>
  <si>
    <t>KZ</t>
  </si>
  <si>
    <t>KZT</t>
  </si>
  <si>
    <t>KE</t>
  </si>
  <si>
    <t>KES</t>
  </si>
  <si>
    <t>Kiribati</t>
  </si>
  <si>
    <t>KI</t>
  </si>
  <si>
    <t>Korea, South</t>
  </si>
  <si>
    <t>KR</t>
  </si>
  <si>
    <t>KRW</t>
  </si>
  <si>
    <t>Kuwait</t>
  </si>
  <si>
    <t>KW</t>
  </si>
  <si>
    <t>KWD</t>
  </si>
  <si>
    <t>KG</t>
  </si>
  <si>
    <t>KGS</t>
  </si>
  <si>
    <t>LV</t>
  </si>
  <si>
    <t>Lebanon</t>
  </si>
  <si>
    <t>LB</t>
  </si>
  <si>
    <t>LBP</t>
  </si>
  <si>
    <t>Lesotho</t>
  </si>
  <si>
    <t>LS</t>
  </si>
  <si>
    <t>LSL</t>
  </si>
  <si>
    <t>Liberia</t>
  </si>
  <si>
    <t>LR</t>
  </si>
  <si>
    <t>LRD</t>
  </si>
  <si>
    <t>Libya</t>
  </si>
  <si>
    <t>LY</t>
  </si>
  <si>
    <t>LYD</t>
  </si>
  <si>
    <t>LT</t>
  </si>
  <si>
    <t>LU</t>
  </si>
  <si>
    <t>MG</t>
  </si>
  <si>
    <t>MGA</t>
  </si>
  <si>
    <t>Malawi</t>
  </si>
  <si>
    <t>MW</t>
  </si>
  <si>
    <t>MWK</t>
  </si>
  <si>
    <t>MY</t>
  </si>
  <si>
    <t>MYR</t>
  </si>
  <si>
    <t>Maldives</t>
  </si>
  <si>
    <t>MV</t>
  </si>
  <si>
    <t>MVR</t>
  </si>
  <si>
    <t>Mali</t>
  </si>
  <si>
    <t>ML</t>
  </si>
  <si>
    <t>MT</t>
  </si>
  <si>
    <t>MU</t>
  </si>
  <si>
    <t>MUR</t>
  </si>
  <si>
    <t>MX</t>
  </si>
  <si>
    <t>MXN</t>
  </si>
  <si>
    <t>Moldova</t>
  </si>
  <si>
    <t>MD</t>
  </si>
  <si>
    <t>MDL</t>
  </si>
  <si>
    <t>Mongolia</t>
  </si>
  <si>
    <t>MN</t>
  </si>
  <si>
    <t>MNT</t>
  </si>
  <si>
    <t>ME</t>
  </si>
  <si>
    <t>MA</t>
  </si>
  <si>
    <t>MAD</t>
  </si>
  <si>
    <t>MZ</t>
  </si>
  <si>
    <t>MZN</t>
  </si>
  <si>
    <t>MM</t>
  </si>
  <si>
    <t>MMK</t>
  </si>
  <si>
    <t>NA</t>
  </si>
  <si>
    <t>NAD</t>
  </si>
  <si>
    <t>NP</t>
  </si>
  <si>
    <t>NPR</t>
  </si>
  <si>
    <t>NL</t>
  </si>
  <si>
    <t>NC</t>
  </si>
  <si>
    <t>NZ</t>
  </si>
  <si>
    <t>NZD</t>
  </si>
  <si>
    <t>NI</t>
  </si>
  <si>
    <t>NIO</t>
  </si>
  <si>
    <t>NE</t>
  </si>
  <si>
    <t>NG</t>
  </si>
  <si>
    <t>NGN</t>
  </si>
  <si>
    <t>North Macedonia</t>
  </si>
  <si>
    <t>MK</t>
  </si>
  <si>
    <t>MKD</t>
  </si>
  <si>
    <t>Norway</t>
  </si>
  <si>
    <t>NO</t>
  </si>
  <si>
    <t>NOK</t>
  </si>
  <si>
    <t>Oman</t>
  </si>
  <si>
    <t>OM</t>
  </si>
  <si>
    <t>OMR</t>
  </si>
  <si>
    <t>PK</t>
  </si>
  <si>
    <t>PKR</t>
  </si>
  <si>
    <t>PA</t>
  </si>
  <si>
    <t>PAB</t>
  </si>
  <si>
    <t>PY</t>
  </si>
  <si>
    <t>PYG</t>
  </si>
  <si>
    <t>PE</t>
  </si>
  <si>
    <t>PEN</t>
  </si>
  <si>
    <t>PH</t>
  </si>
  <si>
    <t>PHP</t>
  </si>
  <si>
    <t>PL</t>
  </si>
  <si>
    <t>PLN</t>
  </si>
  <si>
    <t>PT</t>
  </si>
  <si>
    <t>PR</t>
  </si>
  <si>
    <t>Qatar</t>
  </si>
  <si>
    <t>QA</t>
  </si>
  <si>
    <t>QAR</t>
  </si>
  <si>
    <t>Reunion</t>
  </si>
  <si>
    <t>RE</t>
  </si>
  <si>
    <t>RO</t>
  </si>
  <si>
    <t>RON</t>
  </si>
  <si>
    <t>RU</t>
  </si>
  <si>
    <t>RUB</t>
  </si>
  <si>
    <t>RW</t>
  </si>
  <si>
    <t>RWF</t>
  </si>
  <si>
    <t>Samoa</t>
  </si>
  <si>
    <t>WS</t>
  </si>
  <si>
    <t>WST</t>
  </si>
  <si>
    <t>Saudi Arabia</t>
  </si>
  <si>
    <t>SA</t>
  </si>
  <si>
    <t>SAR</t>
  </si>
  <si>
    <t>SN</t>
  </si>
  <si>
    <t>RS</t>
  </si>
  <si>
    <t>RSD</t>
  </si>
  <si>
    <t>Seychelles</t>
  </si>
  <si>
    <t>SC</t>
  </si>
  <si>
    <t>SCR</t>
  </si>
  <si>
    <t>Sierra Leone</t>
  </si>
  <si>
    <t>SL</t>
  </si>
  <si>
    <t>SLL</t>
  </si>
  <si>
    <t>Singapore</t>
  </si>
  <si>
    <t>SG</t>
  </si>
  <si>
    <t>SGD</t>
  </si>
  <si>
    <t>SK</t>
  </si>
  <si>
    <t>SI</t>
  </si>
  <si>
    <t>Solomon Islands</t>
  </si>
  <si>
    <t>SB</t>
  </si>
  <si>
    <t>SBD</t>
  </si>
  <si>
    <t>Somalia</t>
  </si>
  <si>
    <t>SO</t>
  </si>
  <si>
    <t>SOS</t>
  </si>
  <si>
    <t>ZA</t>
  </si>
  <si>
    <t>ZAR</t>
  </si>
  <si>
    <t>South Sudan</t>
  </si>
  <si>
    <t>SS</t>
  </si>
  <si>
    <t>SDG</t>
  </si>
  <si>
    <t>ES</t>
  </si>
  <si>
    <t>LK</t>
  </si>
  <si>
    <t>LKR</t>
  </si>
  <si>
    <t>Sudan</t>
  </si>
  <si>
    <t>SD</t>
  </si>
  <si>
    <t>Eswatini</t>
  </si>
  <si>
    <t>SZ</t>
  </si>
  <si>
    <t>SZL</t>
  </si>
  <si>
    <t>Sweden</t>
  </si>
  <si>
    <t>SE</t>
  </si>
  <si>
    <t>SEK</t>
  </si>
  <si>
    <t>Switzerland</t>
  </si>
  <si>
    <t>CH</t>
  </si>
  <si>
    <t>CHF</t>
  </si>
  <si>
    <t>Syria</t>
  </si>
  <si>
    <t>SY</t>
  </si>
  <si>
    <t>SYP</t>
  </si>
  <si>
    <t>TW</t>
  </si>
  <si>
    <t>TWD</t>
  </si>
  <si>
    <t>TJ</t>
  </si>
  <si>
    <t>TJS</t>
  </si>
  <si>
    <t>TZ</t>
  </si>
  <si>
    <t>TZS</t>
  </si>
  <si>
    <t>Thailand</t>
  </si>
  <si>
    <t>TH</t>
  </si>
  <si>
    <t>THB</t>
  </si>
  <si>
    <t>Togo</t>
  </si>
  <si>
    <t>TG</t>
  </si>
  <si>
    <t>Trinidad and Tobago</t>
  </si>
  <si>
    <t>TT</t>
  </si>
  <si>
    <t>TTD</t>
  </si>
  <si>
    <t>Tunisia</t>
  </si>
  <si>
    <t>TN</t>
  </si>
  <si>
    <t>TND</t>
  </si>
  <si>
    <t>TR</t>
  </si>
  <si>
    <t>TRY</t>
  </si>
  <si>
    <t>Turkmenistan</t>
  </si>
  <si>
    <t>TM</t>
  </si>
  <si>
    <t>TMT</t>
  </si>
  <si>
    <t>UG</t>
  </si>
  <si>
    <t>UGX</t>
  </si>
  <si>
    <t>UA</t>
  </si>
  <si>
    <t>UAH</t>
  </si>
  <si>
    <t>United Arab Emirates</t>
  </si>
  <si>
    <t>AE</t>
  </si>
  <si>
    <t>AED</t>
  </si>
  <si>
    <t>GB</t>
  </si>
  <si>
    <t>GBP</t>
  </si>
  <si>
    <t>United States of America</t>
  </si>
  <si>
    <t>US</t>
  </si>
  <si>
    <t>Uruguay</t>
  </si>
  <si>
    <t>UY</t>
  </si>
  <si>
    <t>UYU</t>
  </si>
  <si>
    <t>UZ</t>
  </si>
  <si>
    <t>UZS</t>
  </si>
  <si>
    <t>Venezuela</t>
  </si>
  <si>
    <t>VE</t>
  </si>
  <si>
    <t>VES</t>
  </si>
  <si>
    <t>VN</t>
  </si>
  <si>
    <t>VND</t>
  </si>
  <si>
    <t>Yemen</t>
  </si>
  <si>
    <t>YE</t>
  </si>
  <si>
    <t>YER</t>
  </si>
  <si>
    <t>ZM</t>
  </si>
  <si>
    <t>ZMW</t>
  </si>
  <si>
    <t>ZW</t>
  </si>
  <si>
    <t>Local currency</t>
  </si>
  <si>
    <t>Yes or No</t>
  </si>
  <si>
    <t>January</t>
  </si>
  <si>
    <t>February</t>
  </si>
  <si>
    <t>March</t>
  </si>
  <si>
    <t>April</t>
  </si>
  <si>
    <t>May</t>
  </si>
  <si>
    <t>June</t>
  </si>
  <si>
    <t>July</t>
  </si>
  <si>
    <t>August</t>
  </si>
  <si>
    <t>September</t>
  </si>
  <si>
    <t>October</t>
  </si>
  <si>
    <t>November</t>
  </si>
  <si>
    <t>December</t>
  </si>
  <si>
    <t>Standard Work Week (2019)</t>
  </si>
  <si>
    <t>List of countries with standard work week</t>
  </si>
  <si>
    <t>Week 1</t>
  </si>
  <si>
    <t>Week 22</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</si>
  <si>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</si>
  <si>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</si>
  <si>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</si>
  <si>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</si>
  <si>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</si>
  <si>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</si>
  <si>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</si>
  <si>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</si>
  <si>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</si>
  <si>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</si>
  <si>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</si>
  <si>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</si>
  <si>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</si>
  <si>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</si>
  <si>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</si>
  <si>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</si>
  <si>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</si>
  <si>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</si>
  <si>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</si>
  <si>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</si>
  <si>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</si>
  <si>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</si>
  <si>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</si>
  <si>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</si>
  <si>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</si>
  <si>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</si>
  <si>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</si>
  <si>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</si>
  <si>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</si>
  <si>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</si>
  <si>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</si>
  <si>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</si>
  <si>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</si>
  <si>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</si>
  <si>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</si>
  <si>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</si>
  <si>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</si>
  <si>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</si>
  <si>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</si>
  <si>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</si>
  <si>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</si>
  <si>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</si>
  <si>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</si>
  <si>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</si>
  <si>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</si>
  <si>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</si>
  <si>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</si>
  <si>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</si>
  <si>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</si>
  <si>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</si>
  <si>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53</t>
  </si>
  <si>
    <t>Value per worker</t>
  </si>
  <si>
    <t>Shifting List of In-kind benefits</t>
  </si>
  <si>
    <t>Full List</t>
  </si>
  <si>
    <t>List with no blanks</t>
  </si>
  <si>
    <t>Average total wage per month (prorated for year)</t>
  </si>
  <si>
    <t>Bonus (per month)</t>
  </si>
  <si>
    <t>Total Monthly Take Home Pay (not capped)</t>
  </si>
  <si>
    <t>In-kind benefits (capped at 30%)</t>
  </si>
  <si>
    <t>Distance to LW</t>
  </si>
  <si>
    <t>Monthly Take Home Pay (Comparable to Living Wage)</t>
  </si>
  <si>
    <t>Number of Workers</t>
  </si>
  <si>
    <t>Graph and Table Information</t>
  </si>
  <si>
    <t>Field</t>
  </si>
  <si>
    <t>Total number of Workers</t>
  </si>
  <si>
    <t>Workers with only wages below LW (%)</t>
  </si>
  <si>
    <t>Workers with only wages below LW (#)</t>
  </si>
  <si>
    <t>Workers with all remuneration under LW (#)</t>
  </si>
  <si>
    <t>Workers with all remuneration under LW (%)</t>
  </si>
  <si>
    <t>Average size of LW gap (% of LW)</t>
  </si>
  <si>
    <t>Average size of LW gap ($)</t>
  </si>
  <si>
    <t>Average size of LW gap for men ($)</t>
  </si>
  <si>
    <t>Average size of LW gap for men (%)</t>
  </si>
  <si>
    <t>Average size of LW gap for women (%)</t>
  </si>
  <si>
    <t>Average size of LW gap for women ($)</t>
  </si>
  <si>
    <t>Area of Production (ha)</t>
  </si>
  <si>
    <t>Number of workers who receive food</t>
  </si>
  <si>
    <t>Workers have the choice to receive cash value instead of food</t>
  </si>
  <si>
    <t>Workers receive food</t>
  </si>
  <si>
    <t>Value of cash that worker receives per month instead of food</t>
  </si>
  <si>
    <t>Workers receive transportation</t>
  </si>
  <si>
    <t>Number of workers who receive transportation</t>
  </si>
  <si>
    <t>Workers have the choice to receive cash value instead of transportation</t>
  </si>
  <si>
    <t>Value of cash that worker receives per month instead of transportation</t>
  </si>
  <si>
    <t>Workers receive housing</t>
  </si>
  <si>
    <t>Number of workers who receive housing</t>
  </si>
  <si>
    <t>Workers have the choice to receive cash value instead of housing</t>
  </si>
  <si>
    <t>Value of cash that worker receives per month instead of housing</t>
  </si>
  <si>
    <t>Workers receive healthcare</t>
  </si>
  <si>
    <t>Number of workers who receive healthcare</t>
  </si>
  <si>
    <t>Workers have the choice to receive cash value instead of healthcare</t>
  </si>
  <si>
    <t>Value of cash that worker receives per month instead of healthcare</t>
  </si>
  <si>
    <t>Workers receive children's education</t>
  </si>
  <si>
    <t>Number of workers who receive children's education</t>
  </si>
  <si>
    <t>Workers have the choice to receive cash value instead of children's education</t>
  </si>
  <si>
    <t>Workers receive child care</t>
  </si>
  <si>
    <t>Number of workers who receive child care</t>
  </si>
  <si>
    <t>Workers have the choice to receive cash value instead of child care</t>
  </si>
  <si>
    <t>Value of cash that worker receives per month instead of child care</t>
  </si>
  <si>
    <t>Child care</t>
  </si>
  <si>
    <t>Children's education</t>
  </si>
  <si>
    <t>Healthcare</t>
  </si>
  <si>
    <t>Housing</t>
  </si>
  <si>
    <t>Transportation</t>
  </si>
  <si>
    <t>Gender</t>
  </si>
  <si>
    <t>Total Remuneration Received (not capped)</t>
  </si>
  <si>
    <t>Men with LW gap (#)</t>
  </si>
  <si>
    <t>Men with LW gap (%)</t>
  </si>
  <si>
    <t>Total Women:</t>
  </si>
  <si>
    <t>Total Men:</t>
  </si>
  <si>
    <t>Total number of men:</t>
  </si>
  <si>
    <t>Total number of women:</t>
  </si>
  <si>
    <t>Women with LW gap (#)</t>
  </si>
  <si>
    <t>Women with LW gap (%)</t>
  </si>
  <si>
    <t>Gap as % of LW</t>
  </si>
  <si>
    <t>Average amount of in-kind benefits paid to men</t>
  </si>
  <si>
    <t>Living Wage Benchmark Source</t>
  </si>
  <si>
    <t>Living Wage Benchmark</t>
  </si>
  <si>
    <t>IKB x # of workers</t>
  </si>
  <si>
    <t>Office</t>
  </si>
  <si>
    <t>Work Areas</t>
  </si>
  <si>
    <t>Cleaning Area</t>
  </si>
  <si>
    <t>Packing Area</t>
  </si>
  <si>
    <t>Bananas</t>
  </si>
  <si>
    <t>Coffee</t>
  </si>
  <si>
    <t>Flowers</t>
  </si>
  <si>
    <t>Pineapple</t>
  </si>
  <si>
    <t>Tea</t>
  </si>
  <si>
    <t>Drying Area</t>
  </si>
  <si>
    <t>% of total wage allowed</t>
  </si>
  <si>
    <t>Management</t>
  </si>
  <si>
    <t>Other</t>
  </si>
  <si>
    <t>Number of Seasons of production per year</t>
  </si>
  <si>
    <t>What other in-kind benefits are provided?</t>
  </si>
  <si>
    <t>Other In-kind benefits</t>
  </si>
  <si>
    <t>Other Bonuses</t>
  </si>
  <si>
    <t>Holiday bonuses</t>
  </si>
  <si>
    <t>Performance/Quality Bonuses</t>
  </si>
  <si>
    <t>13th or 14th Month Payment</t>
  </si>
  <si>
    <t>Food capped at 10%</t>
  </si>
  <si>
    <t>Job Category Name</t>
  </si>
  <si>
    <t>Portion of Yearly Work that is Season One</t>
  </si>
  <si>
    <t>Number of weeks in a year</t>
  </si>
  <si>
    <t>Average wage per month (prorated for year)</t>
  </si>
  <si>
    <t>Average  cash wage per month (prorated for year)</t>
  </si>
  <si>
    <t>Results</t>
  </si>
  <si>
    <t>Portion of Yearly Work that is Season Two</t>
  </si>
  <si>
    <t>Portion of Yearly Work that is Season Three</t>
  </si>
  <si>
    <t>Portion of Yearly Work that is Season Four</t>
  </si>
  <si>
    <t>Gap</t>
  </si>
  <si>
    <t>Living Wage Gap</t>
  </si>
  <si>
    <t>Total amount of cash bonus (year)</t>
  </si>
  <si>
    <t>Average wage / week (adjusted for standard working hours)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</si>
  <si>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</si>
  <si>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</si>
  <si>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</si>
  <si>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</si>
  <si>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</si>
  <si>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</si>
  <si>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</si>
  <si>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</si>
  <si>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</si>
  <si>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</si>
  <si>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</si>
  <si>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</si>
  <si>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</si>
  <si>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</si>
  <si>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</si>
  <si>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</si>
  <si>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</si>
  <si>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</si>
  <si>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</si>
  <si>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</si>
  <si>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</si>
  <si>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</si>
  <si>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</si>
  <si>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</si>
  <si>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</si>
  <si>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</si>
  <si>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</si>
  <si>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</si>
  <si>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</si>
  <si>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</si>
  <si>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</si>
  <si>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</si>
  <si>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</si>
  <si>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</si>
  <si>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</si>
  <si>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</si>
  <si>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</si>
  <si>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</si>
  <si>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</si>
  <si>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</si>
  <si>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</si>
  <si>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</si>
  <si>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</si>
  <si>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</si>
  <si>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</si>
  <si>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</si>
  <si>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</si>
  <si>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</si>
  <si>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</si>
  <si>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</si>
  <si>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</si>
  <si>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</si>
  <si>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Weeks Number</t>
  </si>
  <si>
    <t>In-kind benefits (not capped at 10,15 or 30%)</t>
  </si>
  <si>
    <t>In-kind benefits (capped at individual % and 30%)</t>
  </si>
  <si>
    <t>Monthly cost to employer for providing transportation per worker</t>
  </si>
  <si>
    <t>Monthly cost to employer for providing housing per worker</t>
  </si>
  <si>
    <t>Monthly cost to employer for providing healthcare per worker</t>
  </si>
  <si>
    <t>Monthly cost to employer for providing child care per worker</t>
  </si>
  <si>
    <t>Monthly cost to employer for providing food per worker</t>
  </si>
  <si>
    <t>Men</t>
  </si>
  <si>
    <t>Women</t>
  </si>
  <si>
    <t>If workers have option for cash value:</t>
  </si>
  <si>
    <t>Children's Education</t>
  </si>
  <si>
    <t>Average units per day</t>
  </si>
  <si>
    <t>Average hours per week</t>
  </si>
  <si>
    <t>Average total hours per day</t>
  </si>
  <si>
    <t>Job Categories</t>
  </si>
  <si>
    <t>In-kind benefits 1</t>
  </si>
  <si>
    <t>In-kind Benefits 2</t>
  </si>
  <si>
    <t>Yearly Bonuses</t>
  </si>
  <si>
    <t>Total amount of cash bonus per worker per year</t>
  </si>
  <si>
    <t>Table 4: Detailed Results</t>
  </si>
  <si>
    <t>Average units completed per day</t>
  </si>
  <si>
    <t>Average hours worked per day</t>
  </si>
  <si>
    <t>Average hours worked per week</t>
  </si>
  <si>
    <t>Table 3: Gender</t>
  </si>
  <si>
    <t>Total number of workers</t>
  </si>
  <si>
    <t>Production area only (hectares)</t>
  </si>
  <si>
    <t>Average % of total wage paid in in-kind benefits (max 30%)</t>
  </si>
  <si>
    <t>Table 2: Summary Results</t>
  </si>
  <si>
    <t>Salary Matrix V.2</t>
  </si>
  <si>
    <t>Units of Production</t>
  </si>
  <si>
    <t>Unit used to measure total production</t>
  </si>
  <si>
    <t xml:space="preserve">Select Months or Weeks </t>
  </si>
  <si>
    <t>Ex. Banana Field</t>
  </si>
  <si>
    <t>Ex. Packing Plant</t>
  </si>
  <si>
    <t>Ex. Administration</t>
  </si>
  <si>
    <t>Ex. Transportation</t>
  </si>
  <si>
    <t>Ex. Banana Picker</t>
  </si>
  <si>
    <t>Ex. Banana Cutter</t>
  </si>
  <si>
    <t>Ex. Banana</t>
  </si>
  <si>
    <t>Ex. Cavendish</t>
  </si>
  <si>
    <t>Ex. Kg (kilograms)</t>
  </si>
  <si>
    <t>Ex. Example @gmail.com</t>
  </si>
  <si>
    <t>Number of Workers (#)</t>
  </si>
  <si>
    <t>Ex. Yes</t>
  </si>
  <si>
    <t>Ex. 50</t>
  </si>
  <si>
    <t>Ex. 100</t>
  </si>
  <si>
    <t>Ex. Box</t>
  </si>
  <si>
    <t>Ex. 10</t>
  </si>
  <si>
    <t>Ex. 48</t>
  </si>
  <si>
    <t>Ex. 15</t>
  </si>
  <si>
    <t>Workers with all remuneration below LW (#)</t>
  </si>
  <si>
    <t>Workers with all remuneration below LW (%)</t>
  </si>
  <si>
    <t>Total number of men</t>
  </si>
  <si>
    <t>Total number of women</t>
  </si>
  <si>
    <t>Average % of total wages paid in in-kind benefits</t>
  </si>
  <si>
    <t>Average size of living wage gap (% of LW)</t>
  </si>
  <si>
    <t>Yearly cost to employer for providing children's education per worker</t>
  </si>
  <si>
    <t>Value of cash that worker receives per year instead of children's education</t>
  </si>
  <si>
    <t>Item Cost</t>
  </si>
  <si>
    <t>Number of Items</t>
  </si>
  <si>
    <t>Ex. 500</t>
  </si>
  <si>
    <t>Ex. 4</t>
  </si>
  <si>
    <t>Ex. Food delivery</t>
  </si>
  <si>
    <t>Ex. First Last</t>
  </si>
  <si>
    <t>Ex. Farm Isabelle</t>
  </si>
  <si>
    <t>Ex. +00 000 0000</t>
  </si>
  <si>
    <t>Select from list</t>
  </si>
  <si>
    <t>Ex. 9</t>
  </si>
  <si>
    <t>Local Currency</t>
  </si>
  <si>
    <t>Ex. 34.233458, -42.322328</t>
  </si>
  <si>
    <t>Working Hours per month</t>
  </si>
  <si>
    <t>week</t>
  </si>
  <si>
    <t>Number of weeks in a month</t>
  </si>
  <si>
    <t>month</t>
  </si>
  <si>
    <t>day</t>
  </si>
  <si>
    <t>Ex. Banana Cutter with Housing</t>
  </si>
  <si>
    <t>Facility Name</t>
  </si>
  <si>
    <t>Product</t>
  </si>
  <si>
    <t>Varieties or types grown</t>
  </si>
  <si>
    <t>In-kind benefits over 30%?</t>
  </si>
  <si>
    <t>Year of data collection</t>
  </si>
  <si>
    <t>IKB as % of Total</t>
  </si>
  <si>
    <t>IKB% x # of workers</t>
  </si>
  <si>
    <t>Total number of employees</t>
  </si>
  <si>
    <t>Number of workers below living wage (# and %)</t>
  </si>
  <si>
    <t>Average gap for workers below living wage (% and $)</t>
  </si>
  <si>
    <t>Average % of total wage paid in in-kind benefits (&lt;30%)</t>
  </si>
  <si>
    <t>Gap x number of workers</t>
  </si>
  <si>
    <t>Total gap at facility</t>
  </si>
  <si>
    <t>No color format for Grey</t>
  </si>
  <si>
    <t>Logo ?</t>
  </si>
  <si>
    <t>No color format for borders</t>
  </si>
  <si>
    <t>No color format for Salary Matrix V.2</t>
  </si>
  <si>
    <t>No color format for EX: in column F</t>
  </si>
  <si>
    <t>Missing format #F2F2F2</t>
  </si>
  <si>
    <t>Missing format #DAE3F3</t>
  </si>
  <si>
    <t/>
  </si>
  <si>
    <t>English</t>
  </si>
  <si>
    <t>Spanish</t>
  </si>
  <si>
    <t>French</t>
  </si>
  <si>
    <t>Nombre de travailleurs</t>
  </si>
  <si>
    <t>Nombre total de femmes</t>
  </si>
  <si>
    <t>Número total de mulheres</t>
  </si>
  <si>
    <t>Número total de homens</t>
  </si>
  <si>
    <t>Tabla 3: Género</t>
  </si>
  <si>
    <t>Nombre total de travailleurs</t>
  </si>
  <si>
    <t>Número total de trabalhadores</t>
  </si>
  <si>
    <t>Devise</t>
  </si>
  <si>
    <t>Moeda</t>
  </si>
  <si>
    <t>Moneda</t>
  </si>
  <si>
    <t>Tabela 2: Resumo dos Resultados</t>
  </si>
  <si>
    <t>Certificaciones y Estándares</t>
  </si>
  <si>
    <t>Área de Produção (ha)</t>
  </si>
  <si>
    <t>Standard Work Week</t>
  </si>
  <si>
    <t>E-mail</t>
  </si>
  <si>
    <t>Numéro de téléphone</t>
  </si>
  <si>
    <t>Número de telefone</t>
  </si>
  <si>
    <t>Résultats</t>
  </si>
  <si>
    <t>Resultados</t>
  </si>
  <si>
    <t>Total de trabajadores</t>
  </si>
  <si>
    <t>Número de Homens e Mulheres</t>
  </si>
  <si>
    <t>Travailleurs</t>
  </si>
  <si>
    <t>Avantages en nature 2</t>
  </si>
  <si>
    <t>Beneficios en especie 2</t>
  </si>
  <si>
    <t>These calculators are optional and can be used to calculate the monthly cost for providing an in-kind benefit per worker.</t>
  </si>
  <si>
    <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 automatically adjust your contributions into monthly figures and yearly figures should be entered.</t>
  </si>
  <si>
    <t>Must be health care or clinics for general practice (not only work-related matters) and be in addition to what is provided by the country’s healthcare system.</t>
  </si>
  <si>
    <t>Must be safe and transport workers to and from work or to and from town on weekends.</t>
  </si>
  <si>
    <t xml:space="preserve">Must be regularly provided and sporadically given farm produce may not be included. Ideally, meals provided should be balanced and follow local or international nutrition guidance. The value of snacks and water are not included. </t>
  </si>
  <si>
    <t xml:space="preserve">All in-kind benefits must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 cost for providing the in-kind benefit. </t>
  </si>
  <si>
    <t>Autre</t>
  </si>
  <si>
    <t>Número de trabalhadores que recebem educação infantil</t>
  </si>
  <si>
    <t>Nombre de travailleurs qui reçoivent des soins de santé</t>
  </si>
  <si>
    <t>Número de trabalhadores que recebem cuidados de saúde</t>
  </si>
  <si>
    <t>Les travailleurs reçoivent des soins de santé</t>
  </si>
  <si>
    <t>Soins de santé</t>
  </si>
  <si>
    <t>Cuidados de saúde</t>
  </si>
  <si>
    <t>Nombre de travailleurs qui reçoivent un logement</t>
  </si>
  <si>
    <t>Número de trabalhadores que recebem moradia</t>
  </si>
  <si>
    <t>Les travailleurs reçoivent un logement</t>
  </si>
  <si>
    <t>Trabalhadores recebem moradia</t>
  </si>
  <si>
    <t>Logement</t>
  </si>
  <si>
    <t>Transport</t>
  </si>
  <si>
    <t>Transporte</t>
  </si>
  <si>
    <t>Cost per worker per month (Local Currency)</t>
  </si>
  <si>
    <t>Nombre</t>
  </si>
  <si>
    <t>Número</t>
  </si>
  <si>
    <t>Nombre de travailleurs qui reçoivent de la nourriture</t>
  </si>
  <si>
    <t>Les travailleurs reçoivent de la nourriture</t>
  </si>
  <si>
    <t>Nourriture</t>
  </si>
  <si>
    <t>Avantages en nature 1</t>
  </si>
  <si>
    <t>Beneficios en especie 1</t>
  </si>
  <si>
    <t>In-kind Benefits 1</t>
  </si>
  <si>
    <t>Ex. Caixa</t>
  </si>
  <si>
    <t>Média de horas trabalhadas por semana</t>
  </si>
  <si>
    <t>Unité</t>
  </si>
  <si>
    <t>Unidade</t>
  </si>
  <si>
    <t>Femmes</t>
  </si>
  <si>
    <t>Mulheres</t>
  </si>
  <si>
    <t>Hommes</t>
  </si>
  <si>
    <t>Homens</t>
  </si>
  <si>
    <t>Hombres</t>
  </si>
  <si>
    <t>Área de trabajo</t>
  </si>
  <si>
    <t>Wages per Season</t>
  </si>
  <si>
    <t>In this tab it is important to fill in your data differentiated between men and women. This will give a good overview of the number of men and women that work for your company/farm and allows you to map what your employees earn and the extra in-kind benefits they get per gender. As a company it is useful to have this overview to help you see any differences between your male and female employees within the same job category. Equal pay for equal task can be good for a company and its employees.</t>
  </si>
  <si>
    <t>Gênero</t>
  </si>
  <si>
    <t>Género</t>
  </si>
  <si>
    <t>Nombre de travailleurs (#)</t>
  </si>
  <si>
    <t>Número de Trabalhadores (#)</t>
  </si>
  <si>
    <t>Ex. Administração</t>
  </si>
  <si>
    <t>Ex. Administración</t>
  </si>
  <si>
    <t>Ex. Transporte</t>
  </si>
  <si>
    <t>Moeda local</t>
  </si>
  <si>
    <t>Ex. 34.233458, -42,322328</t>
  </si>
  <si>
    <t>Unidades de Produção</t>
  </si>
  <si>
    <t>Unidades de Producción</t>
  </si>
  <si>
    <t>Variétés ou types cultivés</t>
  </si>
  <si>
    <t>Produit</t>
  </si>
  <si>
    <t>Producto</t>
  </si>
  <si>
    <t>Área de Produção</t>
  </si>
  <si>
    <t>Área de Producción</t>
  </si>
  <si>
    <t>.</t>
  </si>
  <si>
    <t>Informations de contact</t>
  </si>
  <si>
    <t>Informações de Contato</t>
  </si>
  <si>
    <t>Informations générales</t>
  </si>
  <si>
    <t>Yellow cells indicate cells for data entry.</t>
  </si>
  <si>
    <t xml:space="preserve">Blue boxes indicate comments that will assist you in entering the correct data. Please read carefully. </t>
  </si>
  <si>
    <t>Cover</t>
  </si>
  <si>
    <t>Month</t>
  </si>
  <si>
    <t>Mujeres</t>
  </si>
  <si>
    <t>mes</t>
  </si>
  <si>
    <t>semana</t>
  </si>
  <si>
    <t>día</t>
  </si>
  <si>
    <t>Missing #DAE3F3</t>
  </si>
  <si>
    <t>Missing #FFFFFF</t>
  </si>
  <si>
    <t>Missing #DDEBF7</t>
  </si>
  <si>
    <t>Missing  #F2F2F2</t>
  </si>
  <si>
    <t>Missing #C6E0B4</t>
  </si>
  <si>
    <t>Title Underline (#1a52c2)</t>
  </si>
  <si>
    <t>Title Underline (#4472C4)</t>
  </si>
  <si>
    <t>#175259 (titles)</t>
  </si>
  <si>
    <t>#44546A (titles)</t>
  </si>
  <si>
    <t xml:space="preserve">#ccde82 </t>
  </si>
  <si>
    <t>#E2EFDA</t>
  </si>
  <si>
    <t>#dedbc4</t>
  </si>
  <si>
    <t>#EDEDED</t>
  </si>
  <si>
    <t>F5B224</t>
  </si>
  <si>
    <t>OR</t>
  </si>
  <si>
    <t>#ffe030</t>
  </si>
  <si>
    <t>#FFF2CC</t>
  </si>
  <si>
    <t>#85c4e3</t>
  </si>
  <si>
    <t>#DAE3F3</t>
  </si>
  <si>
    <t xml:space="preserve">RA branding </t>
  </si>
  <si>
    <t>Currently used</t>
  </si>
  <si>
    <t>Rainforest Alliance House Style</t>
  </si>
  <si>
    <t>IDH House Style</t>
  </si>
  <si>
    <t>Languages</t>
  </si>
  <si>
    <t>Facility information</t>
  </si>
  <si>
    <t>df</t>
  </si>
  <si>
    <t>Message 1</t>
  </si>
  <si>
    <t>Messages</t>
  </si>
  <si>
    <t>Message 2</t>
  </si>
  <si>
    <t>Message 3</t>
  </si>
  <si>
    <t>Message 4</t>
  </si>
  <si>
    <t>Message 5</t>
  </si>
  <si>
    <t>Message 6</t>
  </si>
  <si>
    <t>Message 7</t>
  </si>
  <si>
    <t>Message 8</t>
  </si>
  <si>
    <t>Message 9</t>
  </si>
  <si>
    <t>Message 10</t>
  </si>
  <si>
    <t>Cost per year</t>
  </si>
  <si>
    <t>Cells C6-C8-C13-C15-C20-C23-C27-C29-C34-C36-C41-C43 formula have been changed to be able to be translated</t>
  </si>
  <si>
    <t>Message 11</t>
  </si>
  <si>
    <t>Message 12</t>
  </si>
  <si>
    <t>Message 13</t>
  </si>
  <si>
    <t>Message 14</t>
  </si>
  <si>
    <t>Message 15</t>
  </si>
  <si>
    <t>Message 16</t>
  </si>
  <si>
    <t>Message 17</t>
  </si>
  <si>
    <t>Message 18</t>
  </si>
  <si>
    <t>Does job category receive</t>
  </si>
  <si>
    <t>Message 19</t>
  </si>
  <si>
    <t>Week</t>
  </si>
  <si>
    <t>E10 list</t>
  </si>
  <si>
    <t>E25 list</t>
  </si>
  <si>
    <t>E22 list</t>
  </si>
  <si>
    <t>E26 list</t>
  </si>
  <si>
    <t>Meses</t>
  </si>
  <si>
    <t>Message 0</t>
  </si>
  <si>
    <t>Message 0.1</t>
  </si>
  <si>
    <t>Message 0.2</t>
  </si>
  <si>
    <t>Message 0.3</t>
  </si>
  <si>
    <t>Message 0.4</t>
  </si>
  <si>
    <t>No translation</t>
  </si>
  <si>
    <t>Not used in this sheet</t>
  </si>
  <si>
    <t>Month name</t>
  </si>
  <si>
    <t>Week number</t>
  </si>
  <si>
    <t>sd</t>
  </si>
  <si>
    <t>13th and/or 14th Month Payment</t>
  </si>
  <si>
    <t>Performance/ Quality Bonuses</t>
  </si>
  <si>
    <t>Amount paid per unit</t>
  </si>
  <si>
    <t>Monthly Transportation Costs Itemized</t>
  </si>
  <si>
    <t>Monthly Housing Costs Itemized</t>
  </si>
  <si>
    <t>Monthly Healthcare Costs Itemized</t>
  </si>
  <si>
    <t>Yearly Children's Education Costs Itemized</t>
  </si>
  <si>
    <t>Monthly Children's Care Costs Itemized</t>
  </si>
  <si>
    <t>E4 list</t>
  </si>
  <si>
    <t>Select one</t>
  </si>
  <si>
    <t>No In-kind Benefits</t>
  </si>
  <si>
    <t>Value per worker per month</t>
  </si>
  <si>
    <t>G6 list</t>
  </si>
  <si>
    <t>Type Here</t>
  </si>
  <si>
    <t>Your results</t>
  </si>
  <si>
    <t>Sheet</t>
  </si>
  <si>
    <t>Enter Gross Monthly Living Wage Benchmark Estimate</t>
  </si>
  <si>
    <t>capped at 30%</t>
  </si>
  <si>
    <t>Bonuses adjusted per month</t>
  </si>
  <si>
    <t>Monthly wage</t>
  </si>
  <si>
    <t>no cap</t>
  </si>
  <si>
    <t>Message 20</t>
  </si>
  <si>
    <t>Message 21</t>
  </si>
  <si>
    <t>Logical steps</t>
  </si>
  <si>
    <t>DO NOT DELETE OR ADD ROWS &amp; COLUMNS IN SHEETS "LANGUAGES 1" and "Languages 2"
Just fill the data in the yellow cells</t>
  </si>
  <si>
    <t>Salary Matrix Tool</t>
  </si>
  <si>
    <t>Translation Disclaimer </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</si>
  <si>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</si>
  <si>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</si>
  <si>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Until further notice</t>
  </si>
  <si>
    <t xml:space="preserve">Developed by: </t>
  </si>
  <si>
    <t xml:space="preserve">Approved by: </t>
  </si>
  <si>
    <t>Farm certificate holders</t>
  </si>
  <si>
    <t>All</t>
  </si>
  <si>
    <t>Don't enter data in the green cells in sheet "Languages 2"</t>
  </si>
  <si>
    <t>Whenever we have a new language, go to row 1 in sheet "Languages 2" and fill in the name of language</t>
  </si>
  <si>
    <t xml:space="preserve"> Enter related translation in the same row where you entered the language's name only in the yellow cells</t>
  </si>
  <si>
    <t xml:space="preserve"> New languages will be automatically added while choosing from cell A1 in sheet "Cover"</t>
  </si>
  <si>
    <t>Any changes for cell names should be done in V2 for every sheet ( you need to unhide the sheet first )</t>
  </si>
  <si>
    <t xml:space="preserve"> </t>
  </si>
  <si>
    <t>Indonesian</t>
  </si>
  <si>
    <t xml:space="preserve">Kotak biru menandakan komentar yang akan membantu Anda memasukkan data yang benar. Mohon dibaca baik-baik. </t>
  </si>
  <si>
    <t>Sel kuning menandakan sel untuk memasukkan data.</t>
  </si>
  <si>
    <t>Informasi Umum</t>
  </si>
  <si>
    <t>Informasi Kontak</t>
  </si>
  <si>
    <t>Nomor Telepon</t>
  </si>
  <si>
    <t>Informasi Lokasi</t>
  </si>
  <si>
    <t>Pilih dari daftar</t>
  </si>
  <si>
    <t>Lokasi GPS</t>
  </si>
  <si>
    <t>Hanya luasan produksi (hektar)</t>
  </si>
  <si>
    <t>Informasi Produksi</t>
  </si>
  <si>
    <t>Produk</t>
  </si>
  <si>
    <t>Varietas atau tipe yang ditanam</t>
  </si>
  <si>
    <t>Unit Produksi</t>
  </si>
  <si>
    <t>Produksi Total Tahunan</t>
  </si>
  <si>
    <t>Sertifikasi dan Standar</t>
  </si>
  <si>
    <t>Tahun pengumpulan data</t>
  </si>
  <si>
    <t>Unit yang digunakan untuk mengukur total produksi</t>
  </si>
  <si>
    <t xml:space="preserve">Pilih Bulan atau Minggu </t>
  </si>
  <si>
    <t>Cth. Kebun Isabelle</t>
  </si>
  <si>
    <t>Cth. Pertama Terakhir</t>
  </si>
  <si>
    <t>Cth. +00 000 0000</t>
  </si>
  <si>
    <t>Cth. Example @gmail.com</t>
  </si>
  <si>
    <t>Cth. 34.233458, -42.322328</t>
  </si>
  <si>
    <t>Cth. Pisang</t>
  </si>
  <si>
    <t>Cth. Cavendish</t>
  </si>
  <si>
    <t>Cth. Kg (kilogram)</t>
  </si>
  <si>
    <t>Kategori Kerja</t>
  </si>
  <si>
    <t>Mata uang</t>
  </si>
  <si>
    <t>Mata uang setempat</t>
  </si>
  <si>
    <t>Informasi Kawasan Kerja</t>
  </si>
  <si>
    <t>Kawasan Kerja</t>
  </si>
  <si>
    <t>Informasi Kategori Kerja</t>
  </si>
  <si>
    <t>Nama Kategori Kerja</t>
  </si>
  <si>
    <t>Cth. Kebun Pisang</t>
  </si>
  <si>
    <t>Cth. Pabrik Pengemasan</t>
  </si>
  <si>
    <t>Cth. Pengangkutan</t>
  </si>
  <si>
    <t>Cth. Administrasi</t>
  </si>
  <si>
    <t>Cth. Pemetik Pisang</t>
  </si>
  <si>
    <t>Cth. Pemotong Pisang</t>
  </si>
  <si>
    <t>Cth. Pemotong Pisang dengan Perumahan</t>
  </si>
  <si>
    <t>Definisi: Kategori Kerja boleh hanya terdiri dari pekerja yang melakukan tugas yang sama, dibayar sama, dan menerima tunjangan setara barang yang sama. Maksimal 10% dari semua pekerja yang boleh disertakan dalam satu kategori kerja.
Kategori kerja yang baru dapat dibuat jika pekerja dibayar berbeda-beda atau menerima tunjangan setara barang yang berbeda atau melebihi 10% dari total jumlah pekerja. 
Semua pekerja sementara dan informal harus disertakan.</t>
  </si>
  <si>
    <t>Jumlah Pekerja</t>
  </si>
  <si>
    <t>Jumlah Pekerja (#)</t>
  </si>
  <si>
    <t>Total pekerja</t>
  </si>
  <si>
    <t>Laki-laki</t>
  </si>
  <si>
    <t>Perempuan</t>
  </si>
  <si>
    <t>Di tab ini, data yang harus diisi dibedakan antara laki-laki dan perempuan. Dengan begitu, akan memberikan gambaran umum yang jelas tentang jumlah laki-laki dan perempuan yang bekerja untuk perusahaan/kebun Anda dan Anda dapat memetakan tentang pendapatan karyawan Anda dan tunjangan setara barang tambahan yang diperoleh per gender. Perusahaan akan mendapatkan manfaat jika memiliki gambaran umum ini untuk membantu mereka melihat perbedaan antara karyawan laki-laki dan perempuan dalam kategori kerja yang sama. Bayaran yang setara untuk tugas yang setara sangat bermanfaat bagi perusahaan dan karyawannya.</t>
  </si>
  <si>
    <t>Pekerja</t>
  </si>
  <si>
    <t>Jumlah Laki-laki dan Perempuan</t>
  </si>
  <si>
    <t>Bonus Tahunan</t>
  </si>
  <si>
    <t>Jumlah total bonus tunai per pekerja per tahun</t>
  </si>
  <si>
    <t>Unit rata-rata yang diselesaikan per hari</t>
  </si>
  <si>
    <t>Jumlah jam kerja rata-rata per hari</t>
  </si>
  <si>
    <t>Jumlah jam kerja rata-rata per minggu</t>
  </si>
  <si>
    <t>Cth. Kotak</t>
  </si>
  <si>
    <t>Cth. 15</t>
  </si>
  <si>
    <t>Cth. 10</t>
  </si>
  <si>
    <t>Cth. 9</t>
  </si>
  <si>
    <t>Cth. 48</t>
  </si>
  <si>
    <t>Tunjangan setara barang 1</t>
  </si>
  <si>
    <t>Makanan</t>
  </si>
  <si>
    <t>Pekerja menerima makanan</t>
  </si>
  <si>
    <t>Jumlah pekerja yang menerima makanan</t>
  </si>
  <si>
    <t>Biaya bulanan yang dikeluarkan perusahaan untuk menyediakan makanan per pekerja</t>
  </si>
  <si>
    <t>Pekerja boleh memilih mendapatkan uang, bukan makanan</t>
  </si>
  <si>
    <t>Nilai uang yang diterima pekerja per bulan, bukan makanan</t>
  </si>
  <si>
    <t>Ya atau Tidak</t>
  </si>
  <si>
    <t>Jumlah</t>
  </si>
  <si>
    <t>Biaya per pekerja per bulan (dalam Mata Uang Setempat)</t>
  </si>
  <si>
    <t>Biaya Barang</t>
  </si>
  <si>
    <t>Jumlah Barang</t>
  </si>
  <si>
    <t>Cth. Pengiriman makanan</t>
  </si>
  <si>
    <t>Cth. 500</t>
  </si>
  <si>
    <t>Cth. 4</t>
  </si>
  <si>
    <t>Pengangkutan</t>
  </si>
  <si>
    <t>Pekerja menerima transportasi</t>
  </si>
  <si>
    <t>Jumlah pekerja yang menerima transportasi</t>
  </si>
  <si>
    <t>Biaya bulanan yang dikeluarkan perusahaan untuk menyediakan transportasi per pekerja</t>
  </si>
  <si>
    <t>Pekerja boleh memilih mendapatkan uang, bukan transportasi</t>
  </si>
  <si>
    <t>Nilai uang yang diterima pekerja per bulan, bukan transportasi</t>
  </si>
  <si>
    <t>Perumahan</t>
  </si>
  <si>
    <t>Pekerja menerima perumahan</t>
  </si>
  <si>
    <t>Jumlah pekerja yang menerima perumahan</t>
  </si>
  <si>
    <t>Biaya bulanan yang dikeluarkan perusahaan untuk menyediakan perumahan per pekerja</t>
  </si>
  <si>
    <t>Pekerja boleh memilih mendapatkan uang, bukan perumahan</t>
  </si>
  <si>
    <t>Nilai uang yang diterima pekerja per bulan, bukan perumahan</t>
  </si>
  <si>
    <t>Pemeliharaan kesehatan</t>
  </si>
  <si>
    <t>Pekerja menerima layanan kesehatan</t>
  </si>
  <si>
    <t>Jumlah pekerja yang menerima layanan kesehatan</t>
  </si>
  <si>
    <t>Biaya bulanan yang dikeluarkan perusahaan untuk menyediakan layanan kesehatan per pekerja</t>
  </si>
  <si>
    <t>Pekerja boleh memilih mendapatkan uang, bukan layanan kesehatan</t>
  </si>
  <si>
    <t>Nilai uang yang diterima pekerja per bulan, bukan layanan kesehatan</t>
  </si>
  <si>
    <t>Pendidikan anak</t>
  </si>
  <si>
    <t>Pekerja menerima pendidikan anak</t>
  </si>
  <si>
    <t>Jumlah pekerja yang menerima pendidikan anak</t>
  </si>
  <si>
    <t>Biaya tahunan yang dikeluarkan perusahaan untuk menyediakan pendidikan anak per pekerja</t>
  </si>
  <si>
    <t>Pekerja boleh memilih mendapatkan uang, bukan pendidikan anak</t>
  </si>
  <si>
    <t>Nilai uang yang diterima pekerja per bulan, bukan pendidikan anak</t>
  </si>
  <si>
    <t>Pengasuhan anak</t>
  </si>
  <si>
    <t>Pekerja menerima pengasuhan anak</t>
  </si>
  <si>
    <t>Jumlah pekerja yang menerima pengasuhan anak</t>
  </si>
  <si>
    <t>Biaya bulanan yang dikeluarkan perusahaan untuk menyediakan pengasuhan anak per pekerja</t>
  </si>
  <si>
    <t>Pekerja boleh memilih mendapatkan uang, bukan Pengasuhan anak</t>
  </si>
  <si>
    <t>Nilai uang yang diterima pekerja per bulan, bukan pengasuhan anak</t>
  </si>
  <si>
    <t>Lainnya</t>
  </si>
  <si>
    <t>Apa lagi tunjangan setara barang yang disediakan?</t>
  </si>
  <si>
    <t xml:space="preserve">Semua tunjangan setara barang harus diterima oleh pekerja karena bernilai, langsung mengurangi biaya hidup dasar bagi seorang pekerja, diberikan selama jam kerja reguler, rutin diberikan, sudah ditetapkan di muka, dan tidak wajib menurut hukum. Jika pekerja menyumbang atau membayar sejumlah kecil uang untuk mendapat tunjangan tersebut, kurangi jumlah ini dari biaya untuk menyediakan tunjangan setara barang tersebut. </t>
  </si>
  <si>
    <t xml:space="preserve">Harus rutin diberikan dan hasil kebun yang diberikan sporadis tidak dapat disertakan. Idealnya, makanan yang diberikan harus seimbang dan mengikuti panduan gizi setempat atau internasional. Nilai kudapan dan air tidak termasuk. </t>
  </si>
  <si>
    <t>Harus aman dan mengangkut pekerja ke dan dari tempat kerja atau ke dan dari pusat kota di akhir pekan.</t>
  </si>
  <si>
    <t>Harus berupa layanan kesehatan atau klinik untuk praktik umum (tidak hanya keluhan terkait kerja) dan selain yang disediakan oleh sistem layanan kesehatan negara itu.</t>
  </si>
  <si>
    <t>Ini dapat termasuk biaya yang terkait dengan pendidikan anak seperti sumbangan peralatan, seragam, kebutuhan sekolah lainnya, transportasi, dsb. Jika pendanaan langsung diberikan ke sekolah, total jumlahnya harus dibagi per total jumlah siswa di sekolah, lalu jumlah per siswa ini disertakan untuk setiap anak pekerja yang bersekolah di sekolah tersebut. Panduan ini akan otomatis menyesuaikan sumbangan Anda menjadi angka bulanan dan angka tahunan harus dimasukkan.</t>
  </si>
  <si>
    <t xml:space="preserve">Jika Anda menyediakan tunjangan setara barang tambahan yang tidak tercantum di atas, harap dijelaskan di sini dan sertakan biaya untuk menyediakan tunjangan ini per pekerja setiap bulannya. </t>
  </si>
  <si>
    <t>Kalkulator ini hanya opsional dan dapat digunakan untuk menghitung biaya bulanan untuk menyediakan tunjangan setara barang per pekerja.</t>
  </si>
  <si>
    <t>Tunjangan setara barang 2</t>
  </si>
  <si>
    <t>Apakah kategori kerja menerima</t>
  </si>
  <si>
    <t>Nilai per pekerja per bulan</t>
  </si>
  <si>
    <t>Hasil</t>
  </si>
  <si>
    <t>Minggu Kerja Standar</t>
  </si>
  <si>
    <t>Luasan Produksi (ha)</t>
  </si>
  <si>
    <t>Tanaman</t>
  </si>
  <si>
    <t>Varietas yang ditanam</t>
  </si>
  <si>
    <t>Tabel 2: Ringkasan Hasil</t>
  </si>
  <si>
    <t>Sumber Tolok Ukur Upah Layak (LW)</t>
  </si>
  <si>
    <t>Tolok Ukur Upah Layak</t>
  </si>
  <si>
    <t>Total jumlah pekerja</t>
  </si>
  <si>
    <t>Pekerja hanya dengan upah di bawah LW (#)</t>
  </si>
  <si>
    <t>Pekerja hanya dengan upah di bawah LW (%)</t>
  </si>
  <si>
    <t>Pekerja dengan semua remunerasi di bawah LW (#)</t>
  </si>
  <si>
    <t>Pekerja dengan semua remunerasi di bawah LW (%)</t>
  </si>
  <si>
    <t>Ukuran rata-rata selisih upah layak (% dari LW)</t>
  </si>
  <si>
    <t>Rata-rata % dari total upah yang dibayar dalam tunjangan setara barang</t>
  </si>
  <si>
    <t>Tabel 3: Gender</t>
  </si>
  <si>
    <t>Total jumlah laki-laki</t>
  </si>
  <si>
    <t>Total jumlah perempuan</t>
  </si>
  <si>
    <t>Laki-laki dengan selisih LW (#)</t>
  </si>
  <si>
    <t>Laki-laki dengan selisih LW (%)</t>
  </si>
  <si>
    <t>Perempuan dengan selisih LW (#)</t>
  </si>
  <si>
    <t>Perempuan dengan selisih LW (%)</t>
  </si>
  <si>
    <t>ukuran rata-rata selisih LW untuk laki-laki (%)</t>
  </si>
  <si>
    <t>ukuran rata-rata selisih LW untuk perempuan (%)</t>
  </si>
  <si>
    <t>Tabel 4: Hasil Terperinci</t>
  </si>
  <si>
    <t>Selisih Upah Layak</t>
  </si>
  <si>
    <t>Valeur par travailleur par mois</t>
  </si>
  <si>
    <t>Valor por trabalhador mensal</t>
  </si>
  <si>
    <t>Benefícios não-financeiros 2</t>
  </si>
  <si>
    <t>A categoria de trabalho recebe</t>
  </si>
  <si>
    <t>Est-ce que la catégorie de poste reçoit</t>
  </si>
  <si>
    <t>Semana de Trabalho Padrão</t>
  </si>
  <si>
    <t>Semaine standard de travail</t>
  </si>
  <si>
    <t>Surface de production (ha)</t>
  </si>
  <si>
    <t>Cultivo</t>
  </si>
  <si>
    <t>Produit agricole</t>
  </si>
  <si>
    <t>Variedades cultivadas</t>
  </si>
  <si>
    <t>Variétés cultivées</t>
  </si>
  <si>
    <t>Número de safras por ano</t>
  </si>
  <si>
    <t>Tabela 3: Gênero</t>
  </si>
  <si>
    <t>Tableau 3 : Genre</t>
  </si>
  <si>
    <t>Nombre total d’hommes</t>
  </si>
  <si>
    <t>Homens com diferenças para o SD (#)</t>
  </si>
  <si>
    <t>Hommes ayant un écart avec le SMV (#)</t>
  </si>
  <si>
    <t>Homens com diferenças para o SD (%)</t>
  </si>
  <si>
    <t>Hommes ayant un écart avec le SMV (%)</t>
  </si>
  <si>
    <t>Mulheres com diferenças para o SD (#)</t>
  </si>
  <si>
    <t>Femmes ayant un écart avec le SMV (#)</t>
  </si>
  <si>
    <t>Mulheres com diferenças para o SD (%)</t>
  </si>
  <si>
    <t>Femmes ayant un écart avec le SMV (%)</t>
  </si>
  <si>
    <t>Média da diferença para o SD para homens (%)</t>
  </si>
  <si>
    <t>Taille moyenne de l’écart avec le SMV pour les hommes (%)</t>
  </si>
  <si>
    <t>Média da diferença para o SD para mulheres (%)</t>
  </si>
  <si>
    <t>Taille moyenne de l’écart avec le SMV pour les femmes (%)</t>
  </si>
  <si>
    <t>Tableau 4 : Résultats détaillés</t>
  </si>
  <si>
    <t>Catégorie de poste</t>
  </si>
  <si>
    <t>Écart avec le salaire minimum vital</t>
  </si>
  <si>
    <t>Écart avec le salaire minimum vital (pas de limite à 30%)</t>
  </si>
  <si>
    <t xml:space="preserve">Caixas azuis indicam comentários que lhe auxiliarão a inserir os dados de forma correta. Por favor leia com atenção. </t>
  </si>
  <si>
    <t>As células em amarelo indicam células para entrada de dados.</t>
  </si>
  <si>
    <t>Informações Gerais</t>
  </si>
  <si>
    <t>Informação de Local</t>
  </si>
  <si>
    <t>Selecione na lista</t>
  </si>
  <si>
    <t>Localização GPS</t>
  </si>
  <si>
    <t>Área apenas de produção (hectares)</t>
  </si>
  <si>
    <t>Informação de Produção</t>
  </si>
  <si>
    <t>Produto</t>
  </si>
  <si>
    <t>Tipos ou variedades cultivadas</t>
  </si>
  <si>
    <t>Produção anual total</t>
  </si>
  <si>
    <t>Normas e Certificações</t>
  </si>
  <si>
    <t>Ano da coleta de dados</t>
  </si>
  <si>
    <t>Unidade utilizada para mensurar a produção total</t>
  </si>
  <si>
    <t xml:space="preserve">Selecione Meses ou Semanas </t>
  </si>
  <si>
    <t>Ex. Fazenda Isabela</t>
  </si>
  <si>
    <t>Ex. Primeiro Último</t>
  </si>
  <si>
    <t>Ex. Kg (quilogramas)</t>
  </si>
  <si>
    <t>Categorias de Trabalho</t>
  </si>
  <si>
    <t>Informação das Áreas de Trabalho</t>
  </si>
  <si>
    <t>Área de Trabalho</t>
  </si>
  <si>
    <t>Informações das Categorias de Trabalho</t>
  </si>
  <si>
    <t>Nome da Categoria de Trabalho</t>
  </si>
  <si>
    <t>Nota: Isso será automaticamente preenchido com a moeda local, mas outra moeda pode ser inserida.</t>
  </si>
  <si>
    <t>Ex. Campo de banana</t>
  </si>
  <si>
    <t>Ex. Colhedor de banana</t>
  </si>
  <si>
    <t>Ex. Cortador de banana</t>
  </si>
  <si>
    <t>Ex. Cortadores de banana com moradia</t>
  </si>
  <si>
    <t>Nota: Assegure-se que todas as categorias de trabalho tenham um nome único. Por exemplo, se houver dois grupos de “limpadores”, insira “Limpadores 1” e “Limpadores 2”</t>
  </si>
  <si>
    <t>Número de trabalhadores</t>
  </si>
  <si>
    <t>Categoria de Trabalho</t>
  </si>
  <si>
    <t>Total de trabalhadores</t>
  </si>
  <si>
    <t>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t>
  </si>
  <si>
    <t>Trabalhadores</t>
  </si>
  <si>
    <t>Gratificações Anuais</t>
  </si>
  <si>
    <t>Quantia total de gratificações financeiras por trabalhador por ano</t>
  </si>
  <si>
    <t>Média de unidades completadas por dia</t>
  </si>
  <si>
    <t>Média de horas trabalhadas por dia</t>
  </si>
  <si>
    <t>Benefícios não-financeiros 1</t>
  </si>
  <si>
    <t>Alimentação</t>
  </si>
  <si>
    <t>Trabalhadores recebem alimentação</t>
  </si>
  <si>
    <t>Número de trabalhadores que recebem alimentação</t>
  </si>
  <si>
    <t>Custo mensal ao empregador pelo fornecimento de alimentação por trabalhador</t>
  </si>
  <si>
    <t>Valor em dinheiro que o trabalhador recebe por mês ao invés da alimentação.</t>
  </si>
  <si>
    <t>Sim ou Não</t>
  </si>
  <si>
    <t>Custo por trabalhador por mês (Moeda Local)</t>
  </si>
  <si>
    <t>Custos Mensais de Alimentação Discriminados</t>
  </si>
  <si>
    <t>Item de custo</t>
  </si>
  <si>
    <t>Número de itens</t>
  </si>
  <si>
    <t>Ex. Entrega de alimentação</t>
  </si>
  <si>
    <t>Trabalhadores recebem transporte</t>
  </si>
  <si>
    <t>Número de trabalhadores que recebem transporte</t>
  </si>
  <si>
    <t>Custo mensal ao empregador pelo fornecimento de transporte por trabalhador</t>
  </si>
  <si>
    <t>Valor em dinheiro que o trabalhador recebe por mês ao invés do transporte.</t>
  </si>
  <si>
    <t>Moradia</t>
  </si>
  <si>
    <t>Custo mensal ao empregador pelo fornecimento de moradia por trabalhador</t>
  </si>
  <si>
    <t>Valor em dinheiro que o trabalhador recebe por mês ao invés da moradia.</t>
  </si>
  <si>
    <t>Trabalhadores recebem cuidados de saúde</t>
  </si>
  <si>
    <t>Custo mensal ao empregador pelo fornecimento de cuidados de saúde por trabalhador</t>
  </si>
  <si>
    <t>Valor em dinheiro que o trabalhador recebe por mês ao invés de cuidados de saúde</t>
  </si>
  <si>
    <t>Educação infantil</t>
  </si>
  <si>
    <t>Trabalhadores recebem educação infantil</t>
  </si>
  <si>
    <t>Custo anual ao empregador pelo fornecimento de educação infantil por trabalhador</t>
  </si>
  <si>
    <t>Valor em dinheiro que o trabalhador recebe por mês ao invés de educação infantil</t>
  </si>
  <si>
    <t>Creche</t>
  </si>
  <si>
    <t>Trabalhadores recebem serviço de creche</t>
  </si>
  <si>
    <t>Número de trabalhadores que recebem serviço de creche</t>
  </si>
  <si>
    <t>Custo mensal ao empregador pelo fornecimento de serviço de creche por trabalhador</t>
  </si>
  <si>
    <t>Valor em dinheiro que o trabalhador recebe por mês ao invés de serviço de creche</t>
  </si>
  <si>
    <t>Outros</t>
  </si>
  <si>
    <t>Quais outros benefícios não-financeiros são fornecidos?</t>
  </si>
  <si>
    <t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t>
  </si>
  <si>
    <t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t>
  </si>
  <si>
    <t>Devem ser clínicas de saúde ou prática geral (não apenas para questões relacionadas ao trabalho) e devem ser adicionais às fornecidas pelo sistema de saúde do país.</t>
  </si>
  <si>
    <t>Estas calculadoras são opcionais e podem ser usadas para calcular o custo mensal do fornecimento de um benefício não-financeiro por trabalhador.</t>
  </si>
  <si>
    <t>Insira a Metodologia de Referência para Salário Digno:</t>
  </si>
  <si>
    <t>Fonte da Referência para Salário Digno</t>
  </si>
  <si>
    <t>Referência de Salário Digno</t>
  </si>
  <si>
    <t>Trabalhadores com remuneração total abaixo do SD (#)</t>
  </si>
  <si>
    <t>Trabalhadores com remuneração total abaixo do SD (%)</t>
  </si>
  <si>
    <t>Média da diferença para o Salário Digno (% do SD)</t>
  </si>
  <si>
    <t>% Média total dos salários pagos em benefícios não-financeiros</t>
  </si>
  <si>
    <t>Tabela 4: Resultados detalhados</t>
  </si>
  <si>
    <t>Remuneração total</t>
  </si>
  <si>
    <t>Diferença para o Salário Digno</t>
  </si>
  <si>
    <t xml:space="preserve">Les boîtes bleues vous indiquent des commentaires qui vous aideront à saisir les données correctes. Veuillez lire avec attention. </t>
  </si>
  <si>
    <t>Les cellules jaunes indiquent des cellules de saisie de données.</t>
  </si>
  <si>
    <t>Informations de localisation</t>
  </si>
  <si>
    <t>Sélectionner dans la liste</t>
  </si>
  <si>
    <t>Localisation GPS</t>
  </si>
  <si>
    <t>Surface de production uniquement (hectares)</t>
  </si>
  <si>
    <t>Informations sur la production</t>
  </si>
  <si>
    <t>Unités de production</t>
  </si>
  <si>
    <t>Production totale annuelle</t>
  </si>
  <si>
    <t>Certifications et Normes</t>
  </si>
  <si>
    <t>Année de la collecte des données</t>
  </si>
  <si>
    <t xml:space="preserve">Sélectionner les mois ou les semaines </t>
  </si>
  <si>
    <t>Ex :  Exploitation agricole Isabelle</t>
  </si>
  <si>
    <t>Ex : Prénom Nom</t>
  </si>
  <si>
    <t>Ex : +00 000 0000</t>
  </si>
  <si>
    <t>Ex : Exemple@gmail.com</t>
  </si>
  <si>
    <t>Ex : 34.233458, -42.322328</t>
  </si>
  <si>
    <t>Ex : Banane</t>
  </si>
  <si>
    <t>Ex : Cavendish</t>
  </si>
  <si>
    <t>Ex : Kg (kilogrammes)</t>
  </si>
  <si>
    <t>Devise locale</t>
  </si>
  <si>
    <t>Informations sur les domaines de travail</t>
  </si>
  <si>
    <t>Domaine de travail</t>
  </si>
  <si>
    <t>Informations sur les catégories de postes</t>
  </si>
  <si>
    <t>Nom de la catégorie de poste</t>
  </si>
  <si>
    <t>Vérifier : La devise locale sera automatiquement remplie, mais une autre devise peut être saisie.</t>
  </si>
  <si>
    <t>Ex : Champ de bananes</t>
  </si>
  <si>
    <t>Ex : Usine de conditionnement</t>
  </si>
  <si>
    <t>Ex : Transport</t>
  </si>
  <si>
    <t>Ex : Administration</t>
  </si>
  <si>
    <t>Ex : Cueilleur de bananes</t>
  </si>
  <si>
    <t>Ex : Coupeur de bananes</t>
  </si>
  <si>
    <t>Ex : Coupeur de bananes sans logement</t>
  </si>
  <si>
    <t>Définition : Une catégorie de poste peut consister uniquement en des travailleurs qui font le même travail, qui sont payés de la même manière et qui reçoivent les mêmes avantages en nature. Pas plus de 10% de tous les travailleurs peut être inclut dans une catégorie de poste.
De nouvelles catégories de poste peuvent être créées si les personnes sont payées de manière différente ou reçoivent des avantages en nature différents ou si elles dépassent les 10% du nombre total de travailleurs. 
Tous les travailleurs temporaires et informels doivent être inclus.</t>
  </si>
  <si>
    <t>Genre</t>
  </si>
  <si>
    <t>Total des travailleurs</t>
  </si>
  <si>
    <t xml:space="preserve">Dans cet onglet, il est important de remplir vos données en les séparant entre hommes et femmes. Cela donnera un bon aperçu du nombre d’hommes et de femmes qui travaillent pour votre entreprise/exploitation agricole et vous permettra de cartographier ce que gagnent vos employés et les avantages en nature supplémentaires qu'ils reçoivent par sexe.  En tant qu’entreprise, il est utile d’avoir cet aperçu pour vous aider à voir les différences entre vos employés hommes et femmes au sein de la même catégorie de poste.  Un paiement égal pour une tâche égale peut être important pour une entreprise et ses employés. </t>
  </si>
  <si>
    <t>Nombre d’hommes et de femmes</t>
  </si>
  <si>
    <t>Bonus annuels</t>
  </si>
  <si>
    <t>Montant total des bonus en espèces par travailleur et par année</t>
  </si>
  <si>
    <t>Nombre moyen d'unités réalisées par jour</t>
  </si>
  <si>
    <t>Nombre moyen d’heures travaillées par jour</t>
  </si>
  <si>
    <t>Nombre moyen d’heures travaillées par semaine</t>
  </si>
  <si>
    <t>Ex : Boîte</t>
  </si>
  <si>
    <t>Ex : 15</t>
  </si>
  <si>
    <t>Ex : 10</t>
  </si>
  <si>
    <t>Ex : 9</t>
  </si>
  <si>
    <t>Ex : 48</t>
  </si>
  <si>
    <t>Vérifier : Si les travailleurs sont payés par mois ou jour, cette colonne sera automatiquement remplie. Dans le cas contraire, entrez le nombre moyen d’unités qui sont réalisées par jour. Ce nombre peut également être une fraction.</t>
  </si>
  <si>
    <t>Par exemple, ce travailleur est payé 15 CRC par boîte et réalise 10 boîtes par journée de 9 heures.</t>
  </si>
  <si>
    <t xml:space="preserve">Coût mensuel par travailleur à la charge de l’employeur pour fournir de la nourriture </t>
  </si>
  <si>
    <t>Les travailleurs ont le choix de recevoir un montant en espèces au lieu de la nourriture</t>
  </si>
  <si>
    <t>Montant en espèces que le travailleur reçoit par mois à la place de la nourriture</t>
  </si>
  <si>
    <t>Oui ou Non</t>
  </si>
  <si>
    <t>Coût par travailleur par mois (devise locale)</t>
  </si>
  <si>
    <t>Coûts mensuels par article de la nourriture</t>
  </si>
  <si>
    <t>Biaya Makanan Bulanan Rincian</t>
  </si>
  <si>
    <t>Coût des articles</t>
  </si>
  <si>
    <t>Nombre d’articles</t>
  </si>
  <si>
    <t>Ex : Livraison de nourriture</t>
  </si>
  <si>
    <t>Ex : 500</t>
  </si>
  <si>
    <t>Ex : 4</t>
  </si>
  <si>
    <t>Les travailleurs reçoivent un transport</t>
  </si>
  <si>
    <t>Nombre de travailleurs qui reçoivent un transport</t>
  </si>
  <si>
    <t>Coût mensuel par travailleur à la charge de l’employeur pour fournir un transport</t>
  </si>
  <si>
    <t>Les travailleurs ont le choix de recevoir un montant en espèces au lieu du transport</t>
  </si>
  <si>
    <t>Montant en espèces que le travailleur reçoit par mois à la place du transport</t>
  </si>
  <si>
    <t>Coût mensuel par travailleur à la charge de l’employeur pour fournir un logement</t>
  </si>
  <si>
    <t>Les travailleurs ont le choix de recevoir un montant en espèces au lieu du logement</t>
  </si>
  <si>
    <t>Montant en espèces que le travailleur reçoit par mois à la place du logement</t>
  </si>
  <si>
    <t>Coût mensuel par travailleur à la charge de l’employeur pour fournir des soins de santé</t>
  </si>
  <si>
    <t>Les travailleurs ont le choix de recevoir un montant en espèces au lieu des soins de santé</t>
  </si>
  <si>
    <t>Montant en espèces que le travailleur reçoit par mois à la place des soins de santé</t>
  </si>
  <si>
    <t>Éducation des enfants</t>
  </si>
  <si>
    <t>Les travailleurs reçoivent de l’éducation pour leurs enfants</t>
  </si>
  <si>
    <t>Nombre de travailleurs qui reçoivent de l’éducation pour leurs enfants</t>
  </si>
  <si>
    <t>Coût annuel par travailleur à la charge de l’employeur pour fournir de l’éducation à ses enfants</t>
  </si>
  <si>
    <t>Les travailleurs ont le choix de recevoir un montant en espèces au lieu de l’éducation pour leurs enfants</t>
  </si>
  <si>
    <t>Montant en espèces que le travailleur reçoit par an à la place de l’éducation pour ses enfants</t>
  </si>
  <si>
    <t>Garde d’enfants</t>
  </si>
  <si>
    <t>Les travailleurs bénéficient de la garde d’enfants</t>
  </si>
  <si>
    <t>Nombre de travailleurs qui bénéficient de la garde d’enfants</t>
  </si>
  <si>
    <t>Coût mensuel par travailleur à la charge de l’employeur pour fournir une garde pour les enfants</t>
  </si>
  <si>
    <t>Les travailleurs ont le choix de recevoir un montant en espèces au lieu de la garde d’enfants</t>
  </si>
  <si>
    <t>Montant en espèces que le travailleur reçoit par mois à la place de la garde d’enfants</t>
  </si>
  <si>
    <t>Quels autres avantages en nature sont fournis ?</t>
  </si>
  <si>
    <t xml:space="preserve">Tous les avantages en nature doivent être considérés par les travailleurs comme importants et comme réduisant les coûts de base de la vie pour un travailleur. Ils doivent être fournis durant les heures de travail régulières, fournis régulièrement, prévus en avance et ne sont pas obligatoires par la législation.  Si les travailleurs contribuent ou payent un petit montant pour l’avantage, il faut le soustraire au coût de l’avantage en nature fourni. </t>
  </si>
  <si>
    <t xml:space="preserve">Ils doivent être fournis régulièrement et donnés de manière sporadique étant donné que le produit de l’exploitation agricole n’est peut-être pas inclus.  Dans l’idéal, les repas fournis doivent être équilibrés et suivre les directives locales ou internationales de nutrition. La valeur des en-cas et de l’eau n’est pas incluse.  </t>
  </si>
  <si>
    <t xml:space="preserve">Le transport des travailleurs doit être sûr pour aller et revenir du travail ou pour aller et revenir de la ville les fins de semaines. </t>
  </si>
  <si>
    <t xml:space="preserve">Le logement doit être unique par famille et respecter les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 </t>
  </si>
  <si>
    <t>Il doit y avoir des soins de santé ou des cliniques pour la pratique générale (pas seulement liée au travail) qui doivent venir en plus de ceux qui sont fournis par le système de soins de santé du pays.</t>
  </si>
  <si>
    <t>Cela doit inclure les coûts associés à l’éducation des enfants tels que le don de fournitures scolaires, d'uniformes, d’autres matériels, le transport, etc. Si un financement est directement fourni à l’école, le montant total doit être divisé par le nombre total d’élèves de l’école, puis ce montant par élève peut être inclus pour tous les enfants d'un travailleur qui sont inscrits à cette école.  Cet outil ajustera automatiquement vos contributions dans les figures mensuelles et les fifures annuelles doivent être saisies.</t>
  </si>
  <si>
    <t xml:space="preserve">Si vous fournissez des avantages en nature supplémentaires et qui ne sont pas dans la liste ci-dessus, veuillez les décrire ici et inclure le coût engendré par cet avantage par travailleur sur une base mensuelle.  </t>
  </si>
  <si>
    <t>Ces calculateurs sont optionnels et peuvent être utilisés pour calculer le coût mensuel d'un avantage en nature par travailleur.</t>
  </si>
  <si>
    <t>Tableau 2 : Résumé des résultats</t>
  </si>
  <si>
    <t>Source de la Référence du salaire minimum vital</t>
  </si>
  <si>
    <t>Référence du salaire minimum vital</t>
  </si>
  <si>
    <t>Travailleurs ayant des salaires uniquement en dessous du SMV (#)</t>
  </si>
  <si>
    <t>Travailleurs ayant des salaires uniquement en dessous du SMV (%)</t>
  </si>
  <si>
    <t>Travailleurs ayant toutes leurs rémunérations en dessous du SMV (#)</t>
  </si>
  <si>
    <t>Travailleurs ayant toutes leurs rémunérations en dessous du SMV (%)</t>
  </si>
  <si>
    <t>Taille moyenne de l’écart avec le salaire minimum vital (% du SMV)</t>
  </si>
  <si>
    <t>% moyen des salaires totaux payés en avantages en nature</t>
  </si>
  <si>
    <t>Enero</t>
  </si>
  <si>
    <t>Febrero</t>
  </si>
  <si>
    <t>Marzo</t>
  </si>
  <si>
    <t>Abril</t>
  </si>
  <si>
    <t>Mayo</t>
  </si>
  <si>
    <t>Junio</t>
  </si>
  <si>
    <t>Julio</t>
  </si>
  <si>
    <t>Agosto</t>
  </si>
  <si>
    <t>Setiembre</t>
  </si>
  <si>
    <t>Octubre</t>
  </si>
  <si>
    <t>Noviembre</t>
  </si>
  <si>
    <t>Diciembre</t>
  </si>
  <si>
    <t>País</t>
  </si>
  <si>
    <t>Afganistán</t>
  </si>
  <si>
    <t>Argelia</t>
  </si>
  <si>
    <t>Azerbaiyán</t>
  </si>
  <si>
    <t>Bahréin</t>
  </si>
  <si>
    <t>Bélgica</t>
  </si>
  <si>
    <t>Belice</t>
  </si>
  <si>
    <t>Benín</t>
  </si>
  <si>
    <t>Bosnia y Herzegovina</t>
  </si>
  <si>
    <t>Botsuana</t>
  </si>
  <si>
    <t>Brasil</t>
  </si>
  <si>
    <t>Camboya</t>
  </si>
  <si>
    <t>Camerón</t>
  </si>
  <si>
    <t>Canadá</t>
  </si>
  <si>
    <t>Cabo Verde</t>
  </si>
  <si>
    <t>República Central Africana</t>
  </si>
  <si>
    <t>Croacia</t>
  </si>
  <si>
    <t>Chipre</t>
  </si>
  <si>
    <t xml:space="preserve">República Checa </t>
  </si>
  <si>
    <t xml:space="preserve">Costa de Marfil </t>
  </si>
  <si>
    <t>Dinamarca</t>
  </si>
  <si>
    <t>República Dominicana</t>
  </si>
  <si>
    <t>Egipto</t>
  </si>
  <si>
    <t>Etiopía</t>
  </si>
  <si>
    <t>Islas Falkland</t>
  </si>
  <si>
    <t>Islas Feroe</t>
  </si>
  <si>
    <t>Fiyi</t>
  </si>
  <si>
    <t>Finlandia</t>
  </si>
  <si>
    <t>Francia</t>
  </si>
  <si>
    <t>Guyana Francesa</t>
  </si>
  <si>
    <t>Polinesia Francesa</t>
  </si>
  <si>
    <t>Gabón</t>
  </si>
  <si>
    <t>Alemania</t>
  </si>
  <si>
    <t>Grecia</t>
  </si>
  <si>
    <t>Granada</t>
  </si>
  <si>
    <t>Guadalupe</t>
  </si>
  <si>
    <t>Haití</t>
  </si>
  <si>
    <t>Hungría</t>
  </si>
  <si>
    <t>Islandia</t>
  </si>
  <si>
    <t>Irán</t>
  </si>
  <si>
    <t>Irlanda</t>
  </si>
  <si>
    <t>Italia</t>
  </si>
  <si>
    <t>Japón</t>
  </si>
  <si>
    <t>Jordania</t>
  </si>
  <si>
    <t>Kazakstán</t>
  </si>
  <si>
    <t>Kenia</t>
  </si>
  <si>
    <t>Corea del Sur</t>
  </si>
  <si>
    <t>Líbano</t>
  </si>
  <si>
    <t>Lesoto</t>
  </si>
  <si>
    <t>Libia</t>
  </si>
  <si>
    <t>Lituania</t>
  </si>
  <si>
    <t>Luxemburgo</t>
  </si>
  <si>
    <t>Malasia</t>
  </si>
  <si>
    <t>Maldivas</t>
  </si>
  <si>
    <t>Mauricios</t>
  </si>
  <si>
    <t>México</t>
  </si>
  <si>
    <t>Marruecos</t>
  </si>
  <si>
    <t>Holanda</t>
  </si>
  <si>
    <t>New Zelanda</t>
  </si>
  <si>
    <t>Níger</t>
  </si>
  <si>
    <t>Noruega</t>
  </si>
  <si>
    <t>Omán</t>
  </si>
  <si>
    <t>Pakistán</t>
  </si>
  <si>
    <t>Panamá</t>
  </si>
  <si>
    <t>Perú</t>
  </si>
  <si>
    <t>Filipinas</t>
  </si>
  <si>
    <t>Polonia</t>
  </si>
  <si>
    <t>Reunión</t>
  </si>
  <si>
    <t>Rusia</t>
  </si>
  <si>
    <t>Ruanda</t>
  </si>
  <si>
    <t>Arabia Saudita</t>
  </si>
  <si>
    <t>Singapur</t>
  </si>
  <si>
    <t>Eslovaquia</t>
  </si>
  <si>
    <t>Eslovenia</t>
  </si>
  <si>
    <t>Islas Solomon</t>
  </si>
  <si>
    <t>Suráfrica</t>
  </si>
  <si>
    <t>Sudán del Sur</t>
  </si>
  <si>
    <t>España</t>
  </si>
  <si>
    <t>Sudán</t>
  </si>
  <si>
    <t>Suecia</t>
  </si>
  <si>
    <t>Suiza</t>
  </si>
  <si>
    <t>Siria</t>
  </si>
  <si>
    <t>Taiwán</t>
  </si>
  <si>
    <t>Tayikistán</t>
  </si>
  <si>
    <t>Tailandia</t>
  </si>
  <si>
    <t>Trinidad y Tobago</t>
  </si>
  <si>
    <t>Tunicia</t>
  </si>
  <si>
    <t>Turquía</t>
  </si>
  <si>
    <t>Turkmenistán</t>
  </si>
  <si>
    <t>Ucrania</t>
  </si>
  <si>
    <t>Emiratos Árabes Unidos</t>
  </si>
  <si>
    <t xml:space="preserve">Gran Bretaña </t>
  </si>
  <si>
    <t>Estados Unidos de América</t>
  </si>
  <si>
    <t>Uzbekistán</t>
  </si>
  <si>
    <t>Zimbabue</t>
  </si>
  <si>
    <t xml:space="preserve">Las celdas azules contienen comentarios para asistirle en la digitalización de los datos correctos. Por favor léalas con detenimiento.  </t>
  </si>
  <si>
    <t>Las celdas amarillas son para que digite sus datos.</t>
  </si>
  <si>
    <t>Información de la Empresa</t>
  </si>
  <si>
    <t>Información General</t>
  </si>
  <si>
    <t>Información de Contacto</t>
  </si>
  <si>
    <t>Nombre de la Empresa</t>
  </si>
  <si>
    <t>Gerente a cargo de la Matriz Salarial</t>
  </si>
  <si>
    <t>Número Telefónico</t>
  </si>
  <si>
    <t>Correo Electrónico</t>
  </si>
  <si>
    <t>Información de la Ubicación</t>
  </si>
  <si>
    <t>Región</t>
  </si>
  <si>
    <t>Localidad</t>
  </si>
  <si>
    <t>Seleccione de la lista</t>
  </si>
  <si>
    <t>Localización en GPS</t>
  </si>
  <si>
    <t>Solo área de producción (hectáreas)</t>
  </si>
  <si>
    <t>Información sobre la Producción</t>
  </si>
  <si>
    <t>Variedades o tipos</t>
  </si>
  <si>
    <t>Producción Anual Total</t>
  </si>
  <si>
    <t>Año al que corresponden los datos de la Matriz Salarial</t>
  </si>
  <si>
    <t>Cantidad de temporadas de producción</t>
  </si>
  <si>
    <t>Unidad utilizada para medir la producción total</t>
  </si>
  <si>
    <t>Indique hasta 4 temporadas</t>
  </si>
  <si>
    <t>Información de las Temporadas de Producción</t>
  </si>
  <si>
    <t>Seleccione Meses o Semanas</t>
  </si>
  <si>
    <t>Primera temporada inicia</t>
  </si>
  <si>
    <t>Duración de la primera temporada</t>
  </si>
  <si>
    <t>Segunda temporada inicia</t>
  </si>
  <si>
    <t>Duración de la segunda temporada</t>
  </si>
  <si>
    <t>Tercera temporada inicia</t>
  </si>
  <si>
    <t>Duración de la tercera temporada</t>
  </si>
  <si>
    <t>Cuarta temporada inicia</t>
  </si>
  <si>
    <t>Duración de la cuarta temporada</t>
  </si>
  <si>
    <t>para definir la duración de cada temporada</t>
  </si>
  <si>
    <t>Ej. Finca Isabel</t>
  </si>
  <si>
    <t>Ej. Nombre Apellido</t>
  </si>
  <si>
    <t>Ej. +00 000 0000</t>
  </si>
  <si>
    <t>Ej. ejemplo@gmail.com</t>
  </si>
  <si>
    <t>Ej. 34.233458, -42.322328</t>
  </si>
  <si>
    <t>Ej. Bananos</t>
  </si>
  <si>
    <t>Ej. Cavendish</t>
  </si>
  <si>
    <t>Ej. Kg (kilogramos)</t>
  </si>
  <si>
    <t>Ej. Orgánico, Fairtrade/Comercio Justo</t>
  </si>
  <si>
    <t>Categorías de Puestos</t>
  </si>
  <si>
    <t>Moneda Local</t>
  </si>
  <si>
    <t>Información de las Áreas de Trabajo</t>
  </si>
  <si>
    <t>Categorías de puestos de trabajo</t>
  </si>
  <si>
    <t>Nombre de la Categoría de Puesto de Trabajo</t>
  </si>
  <si>
    <t>Ej. Campo, planta de empaque, oficina, etc.</t>
  </si>
  <si>
    <t>Ej. Planta de Empaque</t>
  </si>
  <si>
    <t>Ej. Transporte</t>
  </si>
  <si>
    <t>Ej. Cortador de bananos</t>
  </si>
  <si>
    <t>Ej. Carreros</t>
  </si>
  <si>
    <t>Ex. Cortador de bananas con vivienda familiar</t>
  </si>
  <si>
    <t>Definición: Una categoría de trabajo solo puede consistir en trabajadores que realizan la misma tarea, reciben el mismo pago y reciben los mismos beneficios en especie. No más del 10% de todos los trabajadores pueden ser incluidos en cualquier categoría de trabajo. Se pueden crear nuevas categorías de trabajo si a las personas se les paga de diferentes maneras o reciben diferentes beneficios en especie o exceden el 10% del número total de trabajadores. Todos los trabajadores temporales e informales deben ser incluidos.</t>
  </si>
  <si>
    <t>Número de Trabajadores</t>
  </si>
  <si>
    <t>Cantidad de Trabajadores (#)</t>
  </si>
  <si>
    <t>Categoría de Puestos de Trabajo</t>
  </si>
  <si>
    <t xml:space="preserve">En esta pestaña es importante completar sus datos diferenciados entre hombres y mujeres. Esto le dará una buena visión general de la cantidad de hombres y mujeres que trabajan para su empresa y le permitirá mapear lo que ganan sus empleados y los beneficios adicionales en especie que obtienen por género. Como empresa, es útil tener esta descripción general para ayudarlo a ver las diferencias coloboradores, hombres y mujeres, dentro de la misma categoría de trabajo. Igual pago por la misma tarea puede ser bueno para una empresa y sus empleados. </t>
  </si>
  <si>
    <t>Salarios por Temporadas</t>
  </si>
  <si>
    <t>Información sobre Bonificaciones y Salarios por Temporada</t>
  </si>
  <si>
    <t>Trabajadores</t>
  </si>
  <si>
    <t>Número de Hombres y Mujeres</t>
  </si>
  <si>
    <t>Bonificaciones Anuales</t>
  </si>
  <si>
    <t>Pago del 13avo y/o 14avo Mes (Moneda Local)</t>
  </si>
  <si>
    <t>Bonificaciones por Desempeno/Calidad (Moneda Local)</t>
  </si>
  <si>
    <t>Bonificaciones de Vacaciones (Moneda Local)</t>
  </si>
  <si>
    <t>Otras Bonificaciones (Moneda Local)</t>
  </si>
  <si>
    <t>Monto total de bonificaciones en efectivo por año por trabajador</t>
  </si>
  <si>
    <t>Primera Temporada</t>
  </si>
  <si>
    <t>Unidades</t>
  </si>
  <si>
    <t>Monto pagado por unidad (Moneda Local)</t>
  </si>
  <si>
    <t>Promedio de unidades terminadas en un día</t>
  </si>
  <si>
    <t>Promedio de horas trabajadas por día</t>
  </si>
  <si>
    <t>Promedio de horas trabajadas por semana</t>
  </si>
  <si>
    <t>Ej. Caja</t>
  </si>
  <si>
    <t>Ej. 15</t>
  </si>
  <si>
    <t>Ej. 10</t>
  </si>
  <si>
    <t>Ej. 9</t>
  </si>
  <si>
    <t>Ej. 48</t>
  </si>
  <si>
    <t>Segunda Temporada</t>
  </si>
  <si>
    <t>Tercera Temporada</t>
  </si>
  <si>
    <t>Cuarta Temporada</t>
  </si>
  <si>
    <t>Verificación: las bonificaciones deben esperarse por adelantado y no a discreción del empleador. Las bonificaciones, como el pago del 13avo mes, la bonificación por antigüedad y bonificaciones por vacaciones se pueden incluir en la categoría correspondiente. La repartición de ganancias no está incluida</t>
  </si>
  <si>
    <t>Por ejemplo, este trabajador recibe 15 CRC por caja y completa 10 cajas en un día de 9 horas.</t>
  </si>
  <si>
    <t>Alimentación</t>
  </si>
  <si>
    <t>Trabajadores reciben alimentación</t>
  </si>
  <si>
    <t>Cantidad de trabajadores que reciben alimentación</t>
  </si>
  <si>
    <t>Costo mensual para el empleador de proveer alimentación por trabajador</t>
  </si>
  <si>
    <t>Trabajadores pueden elegir recibir e valor en efectivo en lugar de la alimentación</t>
  </si>
  <si>
    <t>Valor en efectivo que recibe el trabajador en lugar de la alimentación</t>
  </si>
  <si>
    <t>Si o No</t>
  </si>
  <si>
    <t>Cantidad</t>
  </si>
  <si>
    <t>Costo por trabajador por mes (Moneda Local)</t>
  </si>
  <si>
    <t>Costos Mensuales de Alimentación Detallados</t>
  </si>
  <si>
    <t>Costo del Ítem</t>
  </si>
  <si>
    <t>Cantidad de Ítems</t>
  </si>
  <si>
    <t xml:space="preserve">Ej. Entrega de alimentación </t>
  </si>
  <si>
    <t>Ej. 500</t>
  </si>
  <si>
    <t>Ej. 4</t>
  </si>
  <si>
    <t>Trabajadores reciben servicio de transporte</t>
  </si>
  <si>
    <t>Cantidad de trabajadores que reciben servicio de transporte</t>
  </si>
  <si>
    <t>Costo mensual para el empleador de proveer servicio de transporte por trabajador</t>
  </si>
  <si>
    <t>Trabajadores pueden elegir recibir el valor en efectivo en lugar del servicio de transporte</t>
  </si>
  <si>
    <t>Valor en efectivo que el trabajador recibe en  lugar del transporte</t>
  </si>
  <si>
    <t>Vivienda Familiar</t>
  </si>
  <si>
    <t>Trabajadores reciben vivienda familiar</t>
  </si>
  <si>
    <t>Cantidad de trabajadores que reciben vivienda familiar</t>
  </si>
  <si>
    <t>Costo mensual para el empleador de proveer vivienda familiar por trabajada</t>
  </si>
  <si>
    <t>Trabajadores pueden elegir recibir el valor en efectivo en lugar de la vivienda familiar</t>
  </si>
  <si>
    <t>Valor en efectivo que recibe el trabajador por mes en lugar de la vivienda familiar</t>
  </si>
  <si>
    <t>Servicios de Salud</t>
  </si>
  <si>
    <t>Los trabajadores reciben servicios de salud</t>
  </si>
  <si>
    <t>Cantidad de trabajadores que reciben servicios de salud</t>
  </si>
  <si>
    <t>Costo mensual para el empleador de proveer servicios de salud por trabajador</t>
  </si>
  <si>
    <t>Trabajadores pueden elegir recibir el valor en efectivo en lugar de los servicios de salud</t>
  </si>
  <si>
    <t>Valor en efectivo que recibe el trabajador por mes en lugar de los servicios de salud</t>
  </si>
  <si>
    <t>Educación de los Hijos/as</t>
  </si>
  <si>
    <t>Trabajadores reciben apoyo para la educación de sus hijos/as</t>
  </si>
  <si>
    <t>Cantidad de trabajadores que reciben apoyo para la educación de sus hijos/as</t>
  </si>
  <si>
    <t>Costo anual para el empleador de proveer apoyo para la educación de los hijos/as de sus trabajadores</t>
  </si>
  <si>
    <t>Trabajadores pueden elegir recibir pago en efectivo en lugar de apoyo en especie para la educación de sus hijos/as</t>
  </si>
  <si>
    <t>Valor en efectivo que un trabajador recibe por año en lugar de apoyo en especie para la educación de sus hijos/as</t>
  </si>
  <si>
    <t>Cuido infantil</t>
  </si>
  <si>
    <t>Trabajadores reciben servicios de cuido infantil para sus hijos/as</t>
  </si>
  <si>
    <t>Cantidad de trabajadores que reciben cuido infantil</t>
  </si>
  <si>
    <t>Costo mensual para el empleador de proveer servicios de cuido infantil por trabajador</t>
  </si>
  <si>
    <t>Trabajadores pueden elegir en recibir el valor en efectivo para cuido infantil</t>
  </si>
  <si>
    <t>Valor en efectivo que el trabajador recibe en lugar de los servicios de cuido infantil</t>
  </si>
  <si>
    <t>Otros</t>
  </si>
  <si>
    <t>Que otros beneficios en especie ofrecen?</t>
  </si>
  <si>
    <t xml:space="preserve">Todos los beneficios en especie deben ser aceptados por los trabajadores como valiosos, reducen directamente el costo de vida básico para un trabajador, se brindan durante el horario laboral regular, se brindan regularmente, se esperan con anticipación y no son obligatorios por ley. Si los trabajadores contribuyen o pagan una pequeña cantidad por el beneficio, reste esta cantidad del costo por proporcionar el beneficio en especie. </t>
  </si>
  <si>
    <t>Debe ser seguro y transportar trabajadores hacia y desde el trabajo o hacia y desde los poblados los fines de semana.</t>
  </si>
  <si>
    <t>Debe ser una vivienda unifamiliar y cumplir con estándares internacionales como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</si>
  <si>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Debe ser atención médica o clínicas para la práctica general (no solo para asuntos relacionados con el trabajo) y adicional a los servicios proporcionados por el sistema de salud del país.</t>
  </si>
  <si>
    <t>Esto puede incluir los costos asociados con la educación de los niños, tales como útiles escolares donados, uniformes, otros materiales, transporte, etc. Si la financiación se proporciona directamente a la escuela, el monto total debe dividirse por el número total de estudiantes en la escuela, entonces este valor por estudiante se puede incluir por cada hijo/a de un trabajador que asiste a dicha escuela. Esta herramienta ajustará automáticamente sus contribuciones en cifras mensuales y se deben ingresar cifras anuales.</t>
  </si>
  <si>
    <t>Si proporciona beneficios en especie adicionales que no figuran en la lista anterior, descríbalos aquí e incluya el costo de proporcionar este beneficio por trabajador mensualmente.</t>
  </si>
  <si>
    <t>Estas calculadoras son opcionales y se pueden usar para calcular el costo mensual de proporcionar un beneficio en especie por trabajador.</t>
  </si>
  <si>
    <t>Ej. Si</t>
  </si>
  <si>
    <t>La categoria de puestos de trabajo recibe</t>
  </si>
  <si>
    <t>Valor mensual por trabajador</t>
  </si>
  <si>
    <t>Sin beneficios en especie</t>
  </si>
  <si>
    <t>Digite el nombre de la metodología usada para la estimación del valor de comparación del salario digno:</t>
  </si>
  <si>
    <t>Tabla 1: Resumen de la Empresa</t>
  </si>
  <si>
    <t>País de Producción</t>
  </si>
  <si>
    <t>Estándar de tiempo laboral semanal</t>
  </si>
  <si>
    <t>Región de Producción</t>
  </si>
  <si>
    <t>Localidad de la Producción</t>
  </si>
  <si>
    <t>Área de producción (hectáreas)</t>
  </si>
  <si>
    <t>Cultivo / Producto</t>
  </si>
  <si>
    <t>Variedades Cultivadas o Tipos de Producto</t>
  </si>
  <si>
    <t>Seleccione las Unidades de Producción</t>
  </si>
  <si>
    <t>Cantidad de temporadas de producción al año</t>
  </si>
  <si>
    <t>Table 2: Resumen de Resultados</t>
  </si>
  <si>
    <t>Fuente del valor de comparación del salario digno</t>
  </si>
  <si>
    <t>Valor de comparación del salario digno</t>
  </si>
  <si>
    <t>Cantidad total de trabajadores</t>
  </si>
  <si>
    <t>Trabajadores con salarios menores al salario digno (#)</t>
  </si>
  <si>
    <t>Trabajadores con salarios menores al salario digno (%)</t>
  </si>
  <si>
    <t>Trabajadores con remuneración total menor al salario digno (#)</t>
  </si>
  <si>
    <t>Trabajadores con remuneración total menor al salario digno (%)</t>
  </si>
  <si>
    <t>Brecha promedio con respecto al salario digno (% del salario digno)</t>
  </si>
  <si>
    <t xml:space="preserve">Porcentaje promedio en beneficios en especie con respecto a la remuneración total </t>
  </si>
  <si>
    <t>Cantidad total de hombres</t>
  </si>
  <si>
    <t>Cantidad total de mujeres</t>
  </si>
  <si>
    <t>Hombres con brechas con respecto al salario digno (#)</t>
  </si>
  <si>
    <t>Hombres con brechas con respecto al salario digno (%)</t>
  </si>
  <si>
    <t>Mujeres con brechas con respecto al salario digno (#)</t>
  </si>
  <si>
    <t>Mujeres con brechas con respecto al salario digno (%)</t>
  </si>
  <si>
    <t>Brecha promedio con respecto al salario digno para hombres (%)</t>
  </si>
  <si>
    <t>Brecha promedio con respecto al salario digno para mujeres (%)</t>
  </si>
  <si>
    <t>Tabla 4: Detalle de Resultados</t>
  </si>
  <si>
    <t>Brecha con respecto al salario digno</t>
  </si>
  <si>
    <t>Nombre de mes</t>
  </si>
  <si>
    <t>Numero de meses</t>
  </si>
  <si>
    <t>Numero de semana</t>
  </si>
  <si>
    <t>Numero de semanas</t>
  </si>
  <si>
    <t>Costos Mensuales de Transporte Detallados</t>
  </si>
  <si>
    <t>Costos Mensuales de Vivienda Detallados</t>
  </si>
  <si>
    <t>Costos Mensuales de Servicios de Salud Detallados</t>
  </si>
  <si>
    <t>Costos Anual de Apoyo a la Educación de los Hijos/as Detallados</t>
  </si>
  <si>
    <t>Costos Mensuales de Cuido de Niños/as Detallados</t>
  </si>
  <si>
    <t>Costo por año</t>
  </si>
  <si>
    <t>Sections</t>
  </si>
  <si>
    <t>Select Language:</t>
  </si>
  <si>
    <t>www.idhsustainabletrade.com/matrix-living-wage-gap/</t>
  </si>
  <si>
    <t xml:space="preserve">If you are providing additional in-kind benefits that are not listed above, please describe them here and include the cost for providing this benefit per worker on a monthly basis. </t>
  </si>
  <si>
    <t>Congratulations! You have completed your Salary Matrix. On this page, you will find four tables of summary results. If you are interested in a complete visualization of these results, similar to the graph below, please visit IDH at:</t>
  </si>
  <si>
    <t>¡Felicitaciones! Has finalizado tu Matriz Salarial. En esta página, encontrarás cuatro tablas que resumen los resultados. Si estas interesado en una visualización completa de estos resultados, similar al gráfico mostrado aquí, por favor visita IDH:</t>
  </si>
  <si>
    <t>Portuguese</t>
  </si>
  <si>
    <t xml:space="preserve">dia </t>
  </si>
  <si>
    <t xml:space="preserve">hari </t>
  </si>
  <si>
    <t>minggu</t>
  </si>
  <si>
    <t>周</t>
  </si>
  <si>
    <t>mês</t>
  </si>
  <si>
    <t>bulan</t>
  </si>
  <si>
    <t>月</t>
  </si>
  <si>
    <t>男性</t>
  </si>
  <si>
    <t>女性</t>
  </si>
  <si>
    <t>Janeiro</t>
  </si>
  <si>
    <t>Janvier</t>
  </si>
  <si>
    <t>Januari</t>
  </si>
  <si>
    <t>1 月</t>
  </si>
  <si>
    <t>Fevereiro</t>
  </si>
  <si>
    <t>Février</t>
  </si>
  <si>
    <t>Februari</t>
  </si>
  <si>
    <t>2 月</t>
  </si>
  <si>
    <t>Março</t>
  </si>
  <si>
    <t>Mars</t>
  </si>
  <si>
    <t>Maret</t>
  </si>
  <si>
    <t>3 月</t>
  </si>
  <si>
    <t>Avril</t>
  </si>
  <si>
    <t>4 月</t>
  </si>
  <si>
    <t>Maio</t>
  </si>
  <si>
    <t>Mai</t>
  </si>
  <si>
    <t>Mei</t>
  </si>
  <si>
    <t>5 月</t>
  </si>
  <si>
    <t>Junho</t>
  </si>
  <si>
    <t>Juin</t>
  </si>
  <si>
    <t>Juni</t>
  </si>
  <si>
    <t>6 月</t>
  </si>
  <si>
    <t>Julho</t>
  </si>
  <si>
    <t>Juillet</t>
  </si>
  <si>
    <t>Juli</t>
  </si>
  <si>
    <t>7 月</t>
  </si>
  <si>
    <t>Août</t>
  </si>
  <si>
    <t>Agustus</t>
  </si>
  <si>
    <t>8 月</t>
  </si>
  <si>
    <t>Setembro</t>
  </si>
  <si>
    <t>Septembre</t>
  </si>
  <si>
    <t>9 月</t>
  </si>
  <si>
    <t>Outubro</t>
  </si>
  <si>
    <t>Octobre</t>
  </si>
  <si>
    <t>Oktober</t>
  </si>
  <si>
    <t>10 月</t>
  </si>
  <si>
    <t>Novembro</t>
  </si>
  <si>
    <t>Novembre</t>
  </si>
  <si>
    <t>11 月</t>
  </si>
  <si>
    <t>Dezembro</t>
  </si>
  <si>
    <t>Décembre</t>
  </si>
  <si>
    <t>Desember</t>
  </si>
  <si>
    <t>12 月</t>
  </si>
  <si>
    <t>Afeganistão</t>
  </si>
  <si>
    <t>阿富汗</t>
  </si>
  <si>
    <t>Albânia</t>
  </si>
  <si>
    <t>Albanie</t>
  </si>
  <si>
    <t>阿尔巴尼亚</t>
  </si>
  <si>
    <t>Argélia</t>
  </si>
  <si>
    <t>Algérie</t>
  </si>
  <si>
    <t>Aljazair</t>
  </si>
  <si>
    <t>阿尔及利亚</t>
  </si>
  <si>
    <t>Andorre</t>
  </si>
  <si>
    <t>安道尔</t>
  </si>
  <si>
    <t>安哥拉</t>
  </si>
  <si>
    <t>安圭拉岛</t>
  </si>
  <si>
    <t>Argentine</t>
  </si>
  <si>
    <t>阿根廷</t>
  </si>
  <si>
    <t>Armênia</t>
  </si>
  <si>
    <t>Arménie</t>
  </si>
  <si>
    <t>亚美尼亚</t>
  </si>
  <si>
    <t>阿鲁巴岛</t>
  </si>
  <si>
    <t>Austrália</t>
  </si>
  <si>
    <t>Australie</t>
  </si>
  <si>
    <t>澳大利亚</t>
  </si>
  <si>
    <t>Áustria</t>
  </si>
  <si>
    <t>Autriche</t>
  </si>
  <si>
    <t>奥地利</t>
  </si>
  <si>
    <t>Azerbaijão</t>
  </si>
  <si>
    <t>Azerbaïdjan</t>
  </si>
  <si>
    <t>阿塞拜疆</t>
  </si>
  <si>
    <t>Bahama</t>
  </si>
  <si>
    <t>巴哈马</t>
  </si>
  <si>
    <t>Bahreïn</t>
  </si>
  <si>
    <t>巴林</t>
  </si>
  <si>
    <t>孟加拉国</t>
  </si>
  <si>
    <t>Barbade</t>
  </si>
  <si>
    <t>巴巴多斯</t>
  </si>
  <si>
    <t>Biélorussie</t>
  </si>
  <si>
    <t>Belarusia</t>
  </si>
  <si>
    <t>白俄罗斯</t>
  </si>
  <si>
    <t>Belgique</t>
  </si>
  <si>
    <t>Belgia</t>
  </si>
  <si>
    <t>比利时</t>
  </si>
  <si>
    <t>伯利兹</t>
  </si>
  <si>
    <t>Bénin</t>
  </si>
  <si>
    <t>贝宁</t>
  </si>
  <si>
    <t>Bermudes</t>
  </si>
  <si>
    <t>百慕大</t>
  </si>
  <si>
    <t>Bolívia</t>
  </si>
  <si>
    <t>Bolivie</t>
  </si>
  <si>
    <t>玻利维亚</t>
  </si>
  <si>
    <t>Bósnia e Herzegovina</t>
  </si>
  <si>
    <t>Bosnie-Herzégovine</t>
  </si>
  <si>
    <t>Bosnia dan Herzegovina</t>
  </si>
  <si>
    <t>波斯尼亚和黑塞哥维那</t>
  </si>
  <si>
    <t>博茨瓦纳</t>
  </si>
  <si>
    <t>Brésil</t>
  </si>
  <si>
    <t>巴西</t>
  </si>
  <si>
    <t>Bulgária</t>
  </si>
  <si>
    <t>Bulgarie</t>
  </si>
  <si>
    <t>保加利亚</t>
  </si>
  <si>
    <t>布基纳法索</t>
  </si>
  <si>
    <t>布隆迪</t>
  </si>
  <si>
    <t>Camboja</t>
  </si>
  <si>
    <t>Cambodge</t>
  </si>
  <si>
    <t>Kamboja</t>
  </si>
  <si>
    <t>柬埔寨</t>
  </si>
  <si>
    <t>Camarões</t>
  </si>
  <si>
    <t>Cameroun</t>
  </si>
  <si>
    <t>Kamerun</t>
  </si>
  <si>
    <t>喀麦隆</t>
  </si>
  <si>
    <t>Kanada</t>
  </si>
  <si>
    <t>加拿大</t>
  </si>
  <si>
    <t>Cap Vert</t>
  </si>
  <si>
    <t>Tanjung Verde</t>
  </si>
  <si>
    <t>佛得角</t>
  </si>
  <si>
    <t>República Centro-Africana</t>
  </si>
  <si>
    <t>République Centrafricaine</t>
  </si>
  <si>
    <t>Republik Afrika Tengah</t>
  </si>
  <si>
    <t>中非共和国</t>
  </si>
  <si>
    <t>Chade</t>
  </si>
  <si>
    <t>Tchad</t>
  </si>
  <si>
    <t>乍得</t>
  </si>
  <si>
    <t>Chili</t>
  </si>
  <si>
    <t>智利</t>
  </si>
  <si>
    <t>Chine</t>
  </si>
  <si>
    <t>Tiongkok</t>
  </si>
  <si>
    <t>中国</t>
  </si>
  <si>
    <t>Colômbia</t>
  </si>
  <si>
    <t>Colombie</t>
  </si>
  <si>
    <t>Kolombia</t>
  </si>
  <si>
    <t>哥伦比亚</t>
  </si>
  <si>
    <t>Comores</t>
  </si>
  <si>
    <t>Komoro</t>
  </si>
  <si>
    <t>科摩罗</t>
  </si>
  <si>
    <t>Kongo (Brazzaville)</t>
  </si>
  <si>
    <t>刚果（布拉柴维尔）</t>
  </si>
  <si>
    <t>República Democrática do Congo (Kinshasa)</t>
  </si>
  <si>
    <t>Kongo (Kinshasa)</t>
  </si>
  <si>
    <t>刚果（金沙萨）</t>
  </si>
  <si>
    <t>Kosta Rika</t>
  </si>
  <si>
    <t>哥斯达黎加</t>
  </si>
  <si>
    <t>Croácia</t>
  </si>
  <si>
    <t>Croatie</t>
  </si>
  <si>
    <t>Kroasia</t>
  </si>
  <si>
    <t>克罗地亚</t>
  </si>
  <si>
    <t>Chypre</t>
  </si>
  <si>
    <t>Siprus</t>
  </si>
  <si>
    <t>塞浦路斯</t>
  </si>
  <si>
    <t>República Checa</t>
  </si>
  <si>
    <t>République Tchèque</t>
  </si>
  <si>
    <t>Republik Ceko</t>
  </si>
  <si>
    <t>捷克共和国</t>
  </si>
  <si>
    <t>Costa do Marfim</t>
  </si>
  <si>
    <t>Pantai Gading</t>
  </si>
  <si>
    <t>科特迪瓦</t>
  </si>
  <si>
    <t>Danemark</t>
  </si>
  <si>
    <t>丹麦</t>
  </si>
  <si>
    <t>Dominique</t>
  </si>
  <si>
    <t>Dominika</t>
  </si>
  <si>
    <t>多米尼加</t>
  </si>
  <si>
    <t>République dominicaine</t>
  </si>
  <si>
    <t>Republik Dominika</t>
  </si>
  <si>
    <t>多米尼加共和国</t>
  </si>
  <si>
    <t>Equador</t>
  </si>
  <si>
    <t>Équateur</t>
  </si>
  <si>
    <t>Ekuador</t>
  </si>
  <si>
    <t>厄瓜多尔</t>
  </si>
  <si>
    <t>Egito</t>
  </si>
  <si>
    <t>Égypte</t>
  </si>
  <si>
    <t>Mesir</t>
  </si>
  <si>
    <t>埃及</t>
  </si>
  <si>
    <t>萨尔瓦多</t>
  </si>
  <si>
    <t>Estônia</t>
  </si>
  <si>
    <t>Estonie</t>
  </si>
  <si>
    <t>爱沙尼亚</t>
  </si>
  <si>
    <t>Etiópia</t>
  </si>
  <si>
    <t>Éthiopie</t>
  </si>
  <si>
    <t>埃塞俄比亚</t>
  </si>
  <si>
    <t>Kepulauan Falkland</t>
  </si>
  <si>
    <t>福克兰群岛</t>
  </si>
  <si>
    <t>Ilhas Faroe</t>
  </si>
  <si>
    <t>Iles Féroé</t>
  </si>
  <si>
    <t>Kepulauan Faroe</t>
  </si>
  <si>
    <t>法罗群岛</t>
  </si>
  <si>
    <t>Fidji</t>
  </si>
  <si>
    <t>斐济</t>
  </si>
  <si>
    <t>Finlândia</t>
  </si>
  <si>
    <t>Finlande</t>
  </si>
  <si>
    <t>芬兰</t>
  </si>
  <si>
    <t>França</t>
  </si>
  <si>
    <t>Prancis</t>
  </si>
  <si>
    <t>法国</t>
  </si>
  <si>
    <t>Guiana Francesa</t>
  </si>
  <si>
    <t>Guyane française</t>
  </si>
  <si>
    <t>Guyana Prancis</t>
  </si>
  <si>
    <t>法属圭亚那</t>
  </si>
  <si>
    <t>Polinésia Francesa</t>
  </si>
  <si>
    <t>Polynésie française</t>
  </si>
  <si>
    <t>Polinesia Prancis</t>
  </si>
  <si>
    <t>法属波利尼西亚</t>
  </si>
  <si>
    <t>Gabão</t>
  </si>
  <si>
    <t>加蓬</t>
  </si>
  <si>
    <t>Gâmbia</t>
  </si>
  <si>
    <t>Gambie</t>
  </si>
  <si>
    <t>冈比亚</t>
  </si>
  <si>
    <t>Geórgia</t>
  </si>
  <si>
    <t>Géorgie</t>
  </si>
  <si>
    <t>格鲁吉亚</t>
  </si>
  <si>
    <t>Alemanha</t>
  </si>
  <si>
    <t>Allemagne</t>
  </si>
  <si>
    <t>Jerman</t>
  </si>
  <si>
    <t>德国</t>
  </si>
  <si>
    <t>Gana</t>
  </si>
  <si>
    <t>加纳</t>
  </si>
  <si>
    <t>直布罗陀</t>
  </si>
  <si>
    <t>Grécia</t>
  </si>
  <si>
    <t>Grèce</t>
  </si>
  <si>
    <t>Yunani</t>
  </si>
  <si>
    <t>希腊</t>
  </si>
  <si>
    <t>Grenade</t>
  </si>
  <si>
    <t>格林纳达</t>
  </si>
  <si>
    <t>瓜德罗普岛</t>
  </si>
  <si>
    <t>危地马拉</t>
  </si>
  <si>
    <t>Guiné</t>
  </si>
  <si>
    <t>Guinée</t>
  </si>
  <si>
    <t>几内亚</t>
  </si>
  <si>
    <t>Guiné-Bissau</t>
  </si>
  <si>
    <t>Guinée-Bissau</t>
  </si>
  <si>
    <t>几内亚比绍</t>
  </si>
  <si>
    <t>Guiana</t>
  </si>
  <si>
    <t>Guyane</t>
  </si>
  <si>
    <t>圭亚那</t>
  </si>
  <si>
    <t>Haïti</t>
  </si>
  <si>
    <t>海地</t>
  </si>
  <si>
    <t>洪都拉斯</t>
  </si>
  <si>
    <t>中国香港</t>
  </si>
  <si>
    <t>Hungria</t>
  </si>
  <si>
    <t>Hongrie</t>
  </si>
  <si>
    <t>Hongaria</t>
  </si>
  <si>
    <t>匈牙利</t>
  </si>
  <si>
    <t>Islândia</t>
  </si>
  <si>
    <t>Islande</t>
  </si>
  <si>
    <t>冰岛</t>
  </si>
  <si>
    <t>Índia</t>
  </si>
  <si>
    <t>Inde</t>
  </si>
  <si>
    <t>印度</t>
  </si>
  <si>
    <t>Indonésia</t>
  </si>
  <si>
    <t>Indonésie</t>
  </si>
  <si>
    <t>印度尼西亚</t>
  </si>
  <si>
    <t>Irã</t>
  </si>
  <si>
    <t>伊朗</t>
  </si>
  <si>
    <t>Iraque</t>
  </si>
  <si>
    <t>Irak</t>
  </si>
  <si>
    <t>伊拉克</t>
  </si>
  <si>
    <t>Irlande</t>
  </si>
  <si>
    <t>Irlandia</t>
  </si>
  <si>
    <t>爱尔兰</t>
  </si>
  <si>
    <t>Israël</t>
  </si>
  <si>
    <t>以色列</t>
  </si>
  <si>
    <t>Itália</t>
  </si>
  <si>
    <t>Italie</t>
  </si>
  <si>
    <t>意大利</t>
  </si>
  <si>
    <t>Jamaïque</t>
  </si>
  <si>
    <t>Jamaika</t>
  </si>
  <si>
    <t>牙买加</t>
  </si>
  <si>
    <t>Japão</t>
  </si>
  <si>
    <t>Japon</t>
  </si>
  <si>
    <t>Jepang</t>
  </si>
  <si>
    <t>日本</t>
  </si>
  <si>
    <t>Jordânia</t>
  </si>
  <si>
    <t>Jordanie</t>
  </si>
  <si>
    <t>Yordania</t>
  </si>
  <si>
    <t>约旦</t>
  </si>
  <si>
    <t>Cazaquistão</t>
  </si>
  <si>
    <t>哈萨克斯坦</t>
  </si>
  <si>
    <t>Quênia</t>
  </si>
  <si>
    <t>肯尼亚</t>
  </si>
  <si>
    <t>基里巴斯</t>
  </si>
  <si>
    <t>Coréia do Sul</t>
  </si>
  <si>
    <t>Corée du Sud</t>
  </si>
  <si>
    <t>Korea Selatan</t>
  </si>
  <si>
    <t>韩国</t>
  </si>
  <si>
    <t>Koweït</t>
  </si>
  <si>
    <t>科威特</t>
  </si>
  <si>
    <t>Quirguistão</t>
  </si>
  <si>
    <t>Kirghizstan</t>
  </si>
  <si>
    <t>Kirgistan</t>
  </si>
  <si>
    <t>吉尔吉斯斯坦</t>
  </si>
  <si>
    <t>Letônia</t>
  </si>
  <si>
    <t>Lettonie</t>
  </si>
  <si>
    <t>拉脱维亚</t>
  </si>
  <si>
    <t>Liban</t>
  </si>
  <si>
    <t>黎巴嫩</t>
  </si>
  <si>
    <t>莱索托</t>
  </si>
  <si>
    <t>Libéria</t>
  </si>
  <si>
    <t>利比里亚</t>
  </si>
  <si>
    <t>Líbia</t>
  </si>
  <si>
    <t>Libye</t>
  </si>
  <si>
    <t>利比亚</t>
  </si>
  <si>
    <t>Lituânia</t>
  </si>
  <si>
    <t>Lituanie</t>
  </si>
  <si>
    <t>立陶宛</t>
  </si>
  <si>
    <t>Luksemburg</t>
  </si>
  <si>
    <t>卢森堡</t>
  </si>
  <si>
    <t>Madagaskar</t>
  </si>
  <si>
    <t>马达加斯加</t>
  </si>
  <si>
    <t>Malauí</t>
  </si>
  <si>
    <t>马拉维</t>
  </si>
  <si>
    <t>Malásia</t>
  </si>
  <si>
    <t>Malaisie</t>
  </si>
  <si>
    <t>马来西亚</t>
  </si>
  <si>
    <t>Maladewa</t>
  </si>
  <si>
    <t>马尔代夫</t>
  </si>
  <si>
    <t>马里</t>
  </si>
  <si>
    <t>Malte</t>
  </si>
  <si>
    <t>马耳他</t>
  </si>
  <si>
    <t>Maurício</t>
  </si>
  <si>
    <t>Ile Maurice</t>
  </si>
  <si>
    <t>毛里求斯</t>
  </si>
  <si>
    <t>Mexique</t>
  </si>
  <si>
    <t>Meksiko</t>
  </si>
  <si>
    <t>墨西哥</t>
  </si>
  <si>
    <t>Moldávia</t>
  </si>
  <si>
    <t>Moldavie</t>
  </si>
  <si>
    <t>摩尔多瓦</t>
  </si>
  <si>
    <t>Mongólia</t>
  </si>
  <si>
    <t>Mongolie</t>
  </si>
  <si>
    <t>蒙古</t>
  </si>
  <si>
    <t>Monténégro</t>
  </si>
  <si>
    <t>黑山共和国</t>
  </si>
  <si>
    <t>Marrocos</t>
  </si>
  <si>
    <t>Maroc</t>
  </si>
  <si>
    <t>Maroko</t>
  </si>
  <si>
    <t>摩洛哥</t>
  </si>
  <si>
    <t>Moçambique</t>
  </si>
  <si>
    <t>Mozambik</t>
  </si>
  <si>
    <t>莫桑比克</t>
  </si>
  <si>
    <t>缅甸</t>
  </si>
  <si>
    <t>Namíbia</t>
  </si>
  <si>
    <t>Namibie</t>
  </si>
  <si>
    <t>纳米比亚</t>
  </si>
  <si>
    <t>Népal</t>
  </si>
  <si>
    <t>尼泊尔</t>
  </si>
  <si>
    <t>Países Baixos</t>
  </si>
  <si>
    <t>Pays-Bas</t>
  </si>
  <si>
    <t>Belanda</t>
  </si>
  <si>
    <t>荷兰</t>
  </si>
  <si>
    <t>Nova Caledônia</t>
  </si>
  <si>
    <t>Nouvelle Calédonie</t>
  </si>
  <si>
    <t>Kaledonia Baru</t>
  </si>
  <si>
    <t>新喀里多尼亚</t>
  </si>
  <si>
    <t>Nova Zelândia</t>
  </si>
  <si>
    <t>Nouvelle Zélande</t>
  </si>
  <si>
    <t>Selandia Baru</t>
  </si>
  <si>
    <t>新西兰</t>
  </si>
  <si>
    <t>Nicarágua</t>
  </si>
  <si>
    <t>Nikaragua</t>
  </si>
  <si>
    <t>尼加拉瓜</t>
  </si>
  <si>
    <t>尼日尔</t>
  </si>
  <si>
    <t>Nigéria</t>
  </si>
  <si>
    <t>尼日利亚</t>
  </si>
  <si>
    <t>Macedônia</t>
  </si>
  <si>
    <t>Macédoine du Nord</t>
  </si>
  <si>
    <t>Macedonia Utara</t>
  </si>
  <si>
    <t>北马其顿</t>
  </si>
  <si>
    <t>Norvège</t>
  </si>
  <si>
    <t>Norwegia</t>
  </si>
  <si>
    <t>挪威</t>
  </si>
  <si>
    <t>Omã</t>
  </si>
  <si>
    <t>阿曼</t>
  </si>
  <si>
    <t>Paquistão</t>
  </si>
  <si>
    <t>巴勒斯坦</t>
  </si>
  <si>
    <t>巴拿马</t>
  </si>
  <si>
    <t>Paraguai</t>
  </si>
  <si>
    <t>巴拉圭</t>
  </si>
  <si>
    <t>Pérou</t>
  </si>
  <si>
    <t>秘鲁</t>
  </si>
  <si>
    <t>Filipina</t>
  </si>
  <si>
    <t>菲律宾</t>
  </si>
  <si>
    <t>Polônia</t>
  </si>
  <si>
    <t>Pologne</t>
  </si>
  <si>
    <t>Polandia</t>
  </si>
  <si>
    <t>波兰</t>
  </si>
  <si>
    <t>葡萄牙</t>
  </si>
  <si>
    <t>Porto Rico</t>
  </si>
  <si>
    <t>Puerto Riko</t>
  </si>
  <si>
    <t>波多黎各</t>
  </si>
  <si>
    <t>Catar</t>
  </si>
  <si>
    <t>卡塔尔</t>
  </si>
  <si>
    <t>Ilhas Reunião</t>
  </si>
  <si>
    <t>Réunion</t>
  </si>
  <si>
    <t>留尼旺</t>
  </si>
  <si>
    <t>Romênia</t>
  </si>
  <si>
    <t>Roumanie</t>
  </si>
  <si>
    <t>Rumania</t>
  </si>
  <si>
    <t>罗马尼亚</t>
  </si>
  <si>
    <t>Rússia</t>
  </si>
  <si>
    <t>Federasi Rusia</t>
  </si>
  <si>
    <t>俄罗斯联邦</t>
  </si>
  <si>
    <t>卢旺达</t>
  </si>
  <si>
    <t>萨摩亚</t>
  </si>
  <si>
    <t>Arábia Saudita</t>
  </si>
  <si>
    <t>Arabie Saoudite</t>
  </si>
  <si>
    <t>Arab Saudi</t>
  </si>
  <si>
    <t>沙特阿拉伯</t>
  </si>
  <si>
    <t>Sénégal</t>
  </si>
  <si>
    <t>塞内加尔</t>
  </si>
  <si>
    <t>Sérvia</t>
  </si>
  <si>
    <t>Serbie</t>
  </si>
  <si>
    <t>塞尔维亚</t>
  </si>
  <si>
    <t>塞舌头</t>
  </si>
  <si>
    <t>Serra Leoa</t>
  </si>
  <si>
    <t>塞拉利昂</t>
  </si>
  <si>
    <t>Singapura</t>
  </si>
  <si>
    <t>Singapour</t>
  </si>
  <si>
    <t>新加坡</t>
  </si>
  <si>
    <t>Eslováquia</t>
  </si>
  <si>
    <t>Slovaquie</t>
  </si>
  <si>
    <t>斯洛伐克</t>
  </si>
  <si>
    <t>Eslovênia</t>
  </si>
  <si>
    <t>Slovénie</t>
  </si>
  <si>
    <t>斯洛文尼亚</t>
  </si>
  <si>
    <t>Ilhas Salomão</t>
  </si>
  <si>
    <t>Iles Salomon</t>
  </si>
  <si>
    <t>Kepulauan Solomon</t>
  </si>
  <si>
    <t>所罗门群岛</t>
  </si>
  <si>
    <t>Somália</t>
  </si>
  <si>
    <t>Somalie</t>
  </si>
  <si>
    <t>索马里</t>
  </si>
  <si>
    <t>África do Sul</t>
  </si>
  <si>
    <t>Afrique du sud</t>
  </si>
  <si>
    <t>Afrika Selatan</t>
  </si>
  <si>
    <t>南非</t>
  </si>
  <si>
    <t>Sudão do Sul</t>
  </si>
  <si>
    <t>Sud-Soudan</t>
  </si>
  <si>
    <t>Sudan Selatan</t>
  </si>
  <si>
    <t>南苏丹</t>
  </si>
  <si>
    <t>Espanha</t>
  </si>
  <si>
    <t>Espagne</t>
  </si>
  <si>
    <t>Spanyol</t>
  </si>
  <si>
    <t>西班牙</t>
  </si>
  <si>
    <t>斯里兰卡</t>
  </si>
  <si>
    <t>Sudão</t>
  </si>
  <si>
    <t>Soudan</t>
  </si>
  <si>
    <t>苏丹</t>
  </si>
  <si>
    <t>Suazilândia</t>
  </si>
  <si>
    <t>埃斯瓦蒂尼</t>
  </si>
  <si>
    <t>Suécia</t>
  </si>
  <si>
    <t>Suède</t>
  </si>
  <si>
    <t>Swedia</t>
  </si>
  <si>
    <t>瑞典</t>
  </si>
  <si>
    <t>Suíça</t>
  </si>
  <si>
    <t>Suisse</t>
  </si>
  <si>
    <t>Swiss</t>
  </si>
  <si>
    <t>瑞士</t>
  </si>
  <si>
    <t>Síria</t>
  </si>
  <si>
    <t>Syrie</t>
  </si>
  <si>
    <t>Suriah</t>
  </si>
  <si>
    <t>叙利亚</t>
  </si>
  <si>
    <t>Taïwan</t>
  </si>
  <si>
    <t>中国台湾</t>
  </si>
  <si>
    <t>Tajiquistão</t>
  </si>
  <si>
    <t>Tadjikistan</t>
  </si>
  <si>
    <t>塔吉克斯坦</t>
  </si>
  <si>
    <t>Tanzânia</t>
  </si>
  <si>
    <t>Tanzanie</t>
  </si>
  <si>
    <t>坦桑尼亚</t>
  </si>
  <si>
    <t>Tailândia</t>
  </si>
  <si>
    <t>Thaïlande</t>
  </si>
  <si>
    <t>泰国</t>
  </si>
  <si>
    <t>多哥</t>
  </si>
  <si>
    <t>Trinité-et-Tobago</t>
  </si>
  <si>
    <t>Trinidad dan Tobago</t>
  </si>
  <si>
    <t>特立尼达和多巴哥</t>
  </si>
  <si>
    <t>Tunísia</t>
  </si>
  <si>
    <t>Tunisie</t>
  </si>
  <si>
    <t>突尼斯</t>
  </si>
  <si>
    <t>Turquia</t>
  </si>
  <si>
    <t>Turquie</t>
  </si>
  <si>
    <t>Turki</t>
  </si>
  <si>
    <t>土耳其</t>
  </si>
  <si>
    <t>Turcomenistão</t>
  </si>
  <si>
    <t>Turkménistan</t>
  </si>
  <si>
    <t>土库曼斯坦</t>
  </si>
  <si>
    <t>Ouganda</t>
  </si>
  <si>
    <t>乌干达</t>
  </si>
  <si>
    <t>Ucrânia</t>
  </si>
  <si>
    <t>Ukraina</t>
  </si>
  <si>
    <t>乌克兰</t>
  </si>
  <si>
    <t>Emirados Árabes Unidos</t>
  </si>
  <si>
    <t>Émirats Arabes Unis</t>
  </si>
  <si>
    <t>Uni Emirat Arab</t>
  </si>
  <si>
    <t>阿拉伯联合酋长国</t>
  </si>
  <si>
    <t>Reino Unido</t>
  </si>
  <si>
    <t>Royaume Uni</t>
  </si>
  <si>
    <t>Britania Raya (UK)</t>
  </si>
  <si>
    <t>英国</t>
  </si>
  <si>
    <t>Estados Unidos da América</t>
  </si>
  <si>
    <t>États-Unis d’Amérique</t>
  </si>
  <si>
    <t>Amerika Serikat</t>
  </si>
  <si>
    <t>美国</t>
  </si>
  <si>
    <t>Uruguai</t>
  </si>
  <si>
    <t>乌拉圭</t>
  </si>
  <si>
    <t>Uzbequistão</t>
  </si>
  <si>
    <t>Ouzbékistan</t>
  </si>
  <si>
    <t>乌兹别克斯坦</t>
  </si>
  <si>
    <t>委内瑞拉</t>
  </si>
  <si>
    <t>Vietnã</t>
  </si>
  <si>
    <t>越南</t>
  </si>
  <si>
    <t>Iêmen</t>
  </si>
  <si>
    <t>Yémen</t>
  </si>
  <si>
    <t>Yaman</t>
  </si>
  <si>
    <t>也门</t>
  </si>
  <si>
    <t>Zâmbia</t>
  </si>
  <si>
    <t>Zambie</t>
  </si>
  <si>
    <t>赞比亚</t>
  </si>
  <si>
    <t>Zimbábue</t>
  </si>
  <si>
    <t>津巴布韦</t>
  </si>
  <si>
    <t>从列表中选择</t>
  </si>
  <si>
    <t>Select from List</t>
  </si>
  <si>
    <t>semana 1</t>
  </si>
  <si>
    <t>semaine 1</t>
  </si>
  <si>
    <t>minggu 1</t>
  </si>
  <si>
    <t>minggu 2</t>
  </si>
  <si>
    <t>minggu 3</t>
  </si>
  <si>
    <t>minggu 4</t>
  </si>
  <si>
    <t>minggu 5</t>
  </si>
  <si>
    <t>minggu 6</t>
  </si>
  <si>
    <t>minggu 7</t>
  </si>
  <si>
    <t>minggu 8</t>
  </si>
  <si>
    <t>minggu 9</t>
  </si>
  <si>
    <t>minggu 10</t>
  </si>
  <si>
    <t>minggu 11</t>
  </si>
  <si>
    <t>minggu 12</t>
  </si>
  <si>
    <t>minggu 13</t>
  </si>
  <si>
    <t>minggu 14</t>
  </si>
  <si>
    <t>minggu 15</t>
  </si>
  <si>
    <t>minggu 16</t>
  </si>
  <si>
    <t>minggu 17</t>
  </si>
  <si>
    <t>minggu 18</t>
  </si>
  <si>
    <t>minggu 19</t>
  </si>
  <si>
    <t>minggu 20</t>
  </si>
  <si>
    <t>semana 2</t>
  </si>
  <si>
    <t>semaine 3</t>
  </si>
  <si>
    <t>semaine 2</t>
  </si>
  <si>
    <t>semana 3</t>
  </si>
  <si>
    <t>semana 4</t>
  </si>
  <si>
    <t>semaine 4</t>
  </si>
  <si>
    <t>semana 5</t>
  </si>
  <si>
    <t>semana 6</t>
  </si>
  <si>
    <t>semana 7</t>
  </si>
  <si>
    <t>semana 8</t>
  </si>
  <si>
    <t>semana 9</t>
  </si>
  <si>
    <t>semana 10</t>
  </si>
  <si>
    <t>semana 11</t>
  </si>
  <si>
    <t>semana 12</t>
  </si>
  <si>
    <t>semana 13</t>
  </si>
  <si>
    <t>semana 14</t>
  </si>
  <si>
    <t>semana 15</t>
  </si>
  <si>
    <t>semana 16</t>
  </si>
  <si>
    <t>semana 17</t>
  </si>
  <si>
    <t>semana 18</t>
  </si>
  <si>
    <t>semana 19</t>
  </si>
  <si>
    <t>semana 20</t>
  </si>
  <si>
    <t>semana 21</t>
  </si>
  <si>
    <t>semana 22</t>
  </si>
  <si>
    <t>semana 23</t>
  </si>
  <si>
    <t>semana 24</t>
  </si>
  <si>
    <t>semana 25</t>
  </si>
  <si>
    <t>semana 26</t>
  </si>
  <si>
    <t>semana 27</t>
  </si>
  <si>
    <t>semana 28</t>
  </si>
  <si>
    <t>semana 29</t>
  </si>
  <si>
    <t>semana 30</t>
  </si>
  <si>
    <t>semana 31</t>
  </si>
  <si>
    <t>semana 32</t>
  </si>
  <si>
    <t>semana 33</t>
  </si>
  <si>
    <t>semana 34</t>
  </si>
  <si>
    <t>semana 35</t>
  </si>
  <si>
    <t>semana 36</t>
  </si>
  <si>
    <t>semana 37</t>
  </si>
  <si>
    <t>semana 38</t>
  </si>
  <si>
    <t>semana 39</t>
  </si>
  <si>
    <t>semana 40</t>
  </si>
  <si>
    <t>semana 41</t>
  </si>
  <si>
    <t>semana 42</t>
  </si>
  <si>
    <t>semana 43</t>
  </si>
  <si>
    <t>semana 44</t>
  </si>
  <si>
    <t>semana 45</t>
  </si>
  <si>
    <t>semana 46</t>
  </si>
  <si>
    <t>semana 47</t>
  </si>
  <si>
    <t>semana 48</t>
  </si>
  <si>
    <t>semana 49</t>
  </si>
  <si>
    <t>semana 50</t>
  </si>
  <si>
    <t>semana 51</t>
  </si>
  <si>
    <t>semana 52</t>
  </si>
  <si>
    <t>semana 53</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</si>
  <si>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</si>
  <si>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</si>
  <si>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</si>
  <si>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</si>
  <si>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</si>
  <si>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</si>
  <si>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</si>
  <si>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</si>
  <si>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</si>
  <si>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</si>
  <si>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</si>
  <si>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</si>
  <si>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</si>
  <si>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</si>
  <si>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</si>
  <si>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</si>
  <si>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</si>
  <si>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</si>
  <si>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</si>
  <si>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</si>
  <si>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</si>
  <si>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</si>
  <si>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</si>
  <si>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</si>
  <si>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</si>
  <si>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</si>
  <si>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</si>
  <si>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</si>
  <si>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semaine 33</t>
  </si>
  <si>
    <t>semaine 34</t>
  </si>
  <si>
    <t>semaine 35</t>
  </si>
  <si>
    <t>semaine 36</t>
  </si>
  <si>
    <t>semaine 37</t>
  </si>
  <si>
    <t>semaine 38</t>
  </si>
  <si>
    <t>semaine 39</t>
  </si>
  <si>
    <t>semaine 40</t>
  </si>
  <si>
    <t>semaine 41</t>
  </si>
  <si>
    <t>semaine 42</t>
  </si>
  <si>
    <t>semaine 43</t>
  </si>
  <si>
    <t>semaine 44</t>
  </si>
  <si>
    <t>semaine 45</t>
  </si>
  <si>
    <t>semaine 46</t>
  </si>
  <si>
    <t>semaine 47</t>
  </si>
  <si>
    <t>semaine 48</t>
  </si>
  <si>
    <t>semaine 49</t>
  </si>
  <si>
    <t>semaine 50</t>
  </si>
  <si>
    <t>semaine 51</t>
  </si>
  <si>
    <t>semaine 52</t>
  </si>
  <si>
    <t>semaine 53</t>
  </si>
  <si>
    <t>minggu 21</t>
  </si>
  <si>
    <t>minggu 22</t>
  </si>
  <si>
    <t>minggu 23</t>
  </si>
  <si>
    <t>minggu 24</t>
  </si>
  <si>
    <t>minggu 25</t>
  </si>
  <si>
    <t>minggu 26</t>
  </si>
  <si>
    <t>minggu 27</t>
  </si>
  <si>
    <t>minggu 28</t>
  </si>
  <si>
    <t>minggu 29</t>
  </si>
  <si>
    <t>minggu 30</t>
  </si>
  <si>
    <t>minggu 31</t>
  </si>
  <si>
    <t>minggu 32</t>
  </si>
  <si>
    <t>minggu 33</t>
  </si>
  <si>
    <t>minggu 34</t>
  </si>
  <si>
    <t>minggu 35</t>
  </si>
  <si>
    <t>minggu 36</t>
  </si>
  <si>
    <t>minggu 37</t>
  </si>
  <si>
    <t>minggu 38</t>
  </si>
  <si>
    <t>minggu 39</t>
  </si>
  <si>
    <t>minggu 40</t>
  </si>
  <si>
    <t>minggu 41</t>
  </si>
  <si>
    <t>minggu 42</t>
  </si>
  <si>
    <t>minggu 43</t>
  </si>
  <si>
    <t>minggu 44</t>
  </si>
  <si>
    <t>minggu 45</t>
  </si>
  <si>
    <t>minggu 46</t>
  </si>
  <si>
    <t>minggu 47</t>
  </si>
  <si>
    <t>minggu 48</t>
  </si>
  <si>
    <t>minggu 49</t>
  </si>
  <si>
    <t>minggu 50</t>
  </si>
  <si>
    <t>minggu 51</t>
  </si>
  <si>
    <t>minggu 52</t>
  </si>
  <si>
    <t>minggu 53</t>
  </si>
  <si>
    <t>Non</t>
  </si>
  <si>
    <t>Não</t>
  </si>
  <si>
    <t>Sim</t>
  </si>
  <si>
    <t>Oui</t>
  </si>
  <si>
    <t>Ya</t>
  </si>
  <si>
    <t>Tidak</t>
  </si>
  <si>
    <t>Semanas</t>
  </si>
  <si>
    <t>Verificación: La unidad de trabajo es el objeto por el cual se paga a un trabajador. Por ejemplo, a algunos trabajadores se les paga por la cantidad de camisas que planchan o por la cantidad de cajas que empacan. La unidad sería entonces "hectárea" o "caja". A otros trabajadores se les paga por "hora" o "día". Ingrese los valores brutos.</t>
  </si>
  <si>
    <r>
      <t xml:space="preserve">Verificación: </t>
    </r>
    <r>
      <rPr>
        <sz val="10"/>
        <color rgb="FF000000"/>
        <rFont val="Century Gothic"/>
        <family val="2"/>
      </rPr>
      <t>Las temporadas de producción se refieren a las épocas del año en que los niveles de producción aumentan o disminuyen. La cantidad de temporadas indicadas aquí también determinará la cantidad de temporadas para las cuales se debe ingresar la información salarial. Seleccione 1 si no hay temporadas.</t>
    </r>
  </si>
  <si>
    <r>
      <t>Verificación:</t>
    </r>
    <r>
      <rPr>
        <sz val="10"/>
        <color rgb="FF000000"/>
        <rFont val="Century Gothic"/>
        <family val="2"/>
      </rPr>
      <t xml:space="preserve"> Esta celda se llenará automáticamente con la moneda local, pero puede digitar otra moneda si lo desea.</t>
    </r>
  </si>
  <si>
    <r>
      <t>Verificación:</t>
    </r>
    <r>
      <rPr>
        <sz val="10"/>
        <color rgb="FF000000"/>
        <rFont val="Century Gothic"/>
        <family val="2"/>
      </rPr>
      <t xml:space="preserve"> Se puede incluir un máximo de cuatro áreas de trabajo, pero no es necesario tener múltiples áreas. Si prefiere, puede también optar por incluir todas las categorías de puestos de trabajo dentro de una misma área de trabajo. </t>
    </r>
  </si>
  <si>
    <r>
      <t>Verificación:</t>
    </r>
    <r>
      <rPr>
        <sz val="10"/>
        <color rgb="FF000000"/>
        <rFont val="Century Gothic"/>
        <family val="2"/>
      </rPr>
      <t xml:space="preserve"> Asegúrese de que todas las categorías de puestos de trabajo tienen un nombre único. Por ejemplo, si hay dos grupos de "limpiadores" con características de puesto distintas, favor entre "limpiadores 1" y "limpiadores 2".</t>
    </r>
  </si>
  <si>
    <r>
      <t xml:space="preserve">Verificación: </t>
    </r>
    <r>
      <rPr>
        <sz val="10"/>
        <color rgb="FF000000"/>
        <rFont val="Century Gothic"/>
        <family val="2"/>
      </rPr>
      <t>Si a los trabajadores se les paga por mes o día, esta columna se completará automáticamente. De lo contrario, ingrese el número promedio de unidades que se completan en el día. Este número también puede ser una fracción.</t>
    </r>
  </si>
  <si>
    <r>
      <t>Debe proporcionarse regularmente y  no se pueden incluir productos agrícolas donados esporádicamente. Idealmente, las comidas proporcionadas deben ser equilibradas y seguir la orientación nutricional local o internacional. El valor de bocadillos (</t>
    </r>
    <r>
      <rPr>
        <i/>
        <sz val="10.5"/>
        <color rgb="FF000000"/>
        <rFont val="Century Gothic"/>
        <family val="2"/>
      </rPr>
      <t>snacks</t>
    </r>
    <r>
      <rPr>
        <sz val="10.5"/>
        <color rgb="FF000000"/>
        <rFont val="Century Gothic"/>
        <family val="2"/>
      </rPr>
      <t>) y el agua no están incluidos.</t>
    </r>
  </si>
  <si>
    <r>
      <t xml:space="preserve">Verificación: </t>
    </r>
    <r>
      <rPr>
        <sz val="10"/>
        <color rgb="FF000000"/>
        <rFont val="Century Gothic"/>
        <family val="2"/>
      </rPr>
      <t xml:space="preserve">Ingrese el valor de comparación del salario digno con el que desea comparar los salarios. IDH recomienda el uso de los valores de comparación de salarios dignos utilizando la metodología Anker, así como los reconocidos por IDH en nuestro sitio web: </t>
    </r>
    <r>
      <rPr>
        <sz val="10"/>
        <color rgb="FFFFFFFF"/>
        <rFont val="Century Gothic"/>
        <family val="2"/>
      </rPr>
      <t xml:space="preserve">www.idhsustainabletrade.com/step-1-what-is-a-living-wage/. </t>
    </r>
    <r>
      <rPr>
        <sz val="10"/>
        <color rgb="FF000000"/>
        <rFont val="Century Gothic"/>
        <family val="2"/>
      </rPr>
      <t>Ingrese el salario digno bruto en la misma moneda que los salarios. Si no hay un valor de comparación del salario digno reconocido para su región, puede estimar temporalmente la cantidad apropiada.</t>
    </r>
  </si>
  <si>
    <t>Certificate Holder Information</t>
  </si>
  <si>
    <t>Certificate Holder Name</t>
  </si>
  <si>
    <t>Contact Person</t>
  </si>
  <si>
    <t>Certificate Holder Country</t>
  </si>
  <si>
    <t>Certificate Holder Region</t>
  </si>
  <si>
    <r>
      <t xml:space="preserve">This is a ready-to-use Salary Matrix. This tool will help you collect information on current wages to compare to a living wage.  
The data you should have available includes the following:
* </t>
    </r>
    <r>
      <rPr>
        <sz val="8"/>
        <color rgb="FFFF0000"/>
        <rFont val="Century Gothic"/>
        <family val="2"/>
      </rPr>
      <t>Facility</t>
    </r>
    <r>
      <rPr>
        <sz val="8"/>
        <color theme="1"/>
        <rFont val="Century Gothic"/>
        <family val="2"/>
      </rPr>
      <t xml:space="preserve"> information: location, production and production timing.
* Job categories: list of work areas, all job categories, and number of men and women in each job category.
* Wages and bonuses: production unit and rate at which each job category is paid and average bonus amount per job category in gross values.
* In-kind benefits: amount spent by company to provide in-kind benefits, number of workers who receive in-kind benefits.</t>
    </r>
  </si>
  <si>
    <t>Number of Harvest Seasons</t>
  </si>
  <si>
    <t>Indicate up to 4 harvest seasons</t>
  </si>
  <si>
    <t>First Harvest Season Begins</t>
  </si>
  <si>
    <t>Length of First Harvest Season</t>
  </si>
  <si>
    <t>Second Harvest Season Begins</t>
  </si>
  <si>
    <t>Length of Second Harvest Season</t>
  </si>
  <si>
    <t>Third Harvest Season Begins</t>
  </si>
  <si>
    <t>Length of Third Harvest Season</t>
  </si>
  <si>
    <t>Fourth Harvest Season Begins</t>
  </si>
  <si>
    <t>Length of Fourth Harvest Season</t>
  </si>
  <si>
    <t>to define the length of a harvest season</t>
  </si>
  <si>
    <r>
      <rPr>
        <b/>
        <sz val="8"/>
        <color theme="1"/>
        <rFont val="Century Gothic"/>
        <family val="2"/>
      </rPr>
      <t>Check</t>
    </r>
    <r>
      <rPr>
        <sz val="8"/>
        <color theme="1"/>
        <rFont val="Century Gothic"/>
        <family val="2"/>
      </rPr>
      <t>:</t>
    </r>
    <r>
      <rPr>
        <sz val="8"/>
        <color rgb="FF000000"/>
        <rFont val="Century Gothic"/>
        <family val="2"/>
      </rPr>
      <t xml:space="preserve"> Harvest seasons refer to the times of the year that levels of production increase or decrease. The number of harvest seasons indicated here will also determine the number of seasons for which wage information must be entered. Select 1 if there are no seasons, such as in the case of continuous harvest.</t>
    </r>
  </si>
  <si>
    <t>Ex. Organic, Fairtrade, Rainforest Alliance</t>
  </si>
  <si>
    <t>Wages per Harvest Season</t>
  </si>
  <si>
    <t>For example, this worker is paid 15 USD per box and completes 10 boxes in a 9 hour day.</t>
  </si>
  <si>
    <r>
      <rPr>
        <b/>
        <sz val="8"/>
        <color theme="1"/>
        <rFont val="Century Gothic"/>
        <family val="2"/>
      </rPr>
      <t>Check:</t>
    </r>
    <r>
      <rPr>
        <sz val="8"/>
        <color theme="1"/>
        <rFont val="Century Gothic"/>
        <family val="2"/>
      </rPr>
      <t xml:space="preserve"> Bonuses must be expected in advance and not at the discretion of the employer. Bonuses such as 13th month bonuses, tenure bonus and holiday bonuses can be included in the respective category. Profit sharing is not included. </t>
    </r>
  </si>
  <si>
    <r>
      <rPr>
        <b/>
        <sz val="8"/>
        <color theme="1"/>
        <rFont val="Century Gothic"/>
        <family val="2"/>
      </rPr>
      <t>Definition:</t>
    </r>
    <r>
      <rPr>
        <sz val="8"/>
        <color theme="1"/>
        <rFont val="Century Gothic"/>
        <family val="2"/>
      </rPr>
      <t xml:space="preserve"> A Job Category may only consist of workers who do the same task, are paid the same way, and receive the same in-kind benefits. No more than 10% of all workers may be included in any one job category.
New job categories may be created if people are paid in different ways or receive different in-kind benefits or exceed 10% of the total number of workers. 
All temporary and informal workers must be included.</t>
    </r>
  </si>
  <si>
    <r>
      <rPr>
        <b/>
        <sz val="8"/>
        <color theme="1"/>
        <rFont val="Century Gothic"/>
        <family val="2"/>
      </rPr>
      <t>Check:</t>
    </r>
    <r>
      <rPr>
        <sz val="8"/>
        <color rgb="FF000000"/>
        <rFont val="Century Gothic"/>
        <family val="2"/>
      </rPr>
      <t xml:space="preserve"> Be sure all job categories have a unique name. For example, if there are two groups of "cleaners", enter "cleaners 1" and "cleaners 2."</t>
    </r>
  </si>
  <si>
    <r>
      <rPr>
        <b/>
        <sz val="8"/>
        <color theme="1"/>
        <rFont val="Century Gothic"/>
        <family val="2"/>
      </rPr>
      <t>Check:</t>
    </r>
    <r>
      <rPr>
        <sz val="8"/>
        <color theme="1"/>
        <rFont val="Century Gothic"/>
        <family val="2"/>
      </rPr>
      <t xml:space="preserve"> This will automatically fill with the local currency, but another currency may be entered.</t>
    </r>
  </si>
  <si>
    <r>
      <rPr>
        <b/>
        <sz val="8"/>
        <color theme="1"/>
        <rFont val="Century Gothic"/>
        <family val="2"/>
      </rPr>
      <t>Check:</t>
    </r>
    <r>
      <rPr>
        <sz val="8"/>
        <color rgb="FF000000"/>
        <rFont val="Century Gothic"/>
        <family val="2"/>
      </rPr>
      <t xml:space="preserve"> A maximum of six work areas can be entered but is not necessary to have more than one work area. All job categories may be entered into one work area if preferred. </t>
    </r>
    <r>
      <rPr>
        <sz val="8"/>
        <color theme="1"/>
        <rFont val="Century Gothic"/>
        <family val="2"/>
      </rPr>
      <t>“Work Areas” are the places where different jobs take place, such as an agricultural field, a packaging area, and office, or a certain station within a factory.</t>
    </r>
  </si>
  <si>
    <r>
      <t>Check:</t>
    </r>
    <r>
      <rPr>
        <sz val="8"/>
        <color rgb="FF000000"/>
        <rFont val="Century Gothic"/>
        <family val="2"/>
      </rPr>
      <t xml:space="preserve"> Enter the Living Wage Benchmark that you would like to compare wages against. Enter the gross living wage in the same currency as the wages. For Rainforest Alliance Certificate Holders, this can be found in Annex 10. If there is Living Wage Benchmark for your country in Annex 10, you may enter the applicable wage.</t>
    </r>
  </si>
  <si>
    <t>Table 1: Certificate Holder Summary</t>
  </si>
  <si>
    <t>Certificate Holder Location</t>
  </si>
  <si>
    <t>Number of harvest seasons per year</t>
  </si>
  <si>
    <t>Total remuneration</t>
  </si>
  <si>
    <r>
      <rPr>
        <b/>
        <sz val="8"/>
        <color theme="1"/>
        <rFont val="Century Gothic"/>
        <family val="2"/>
      </rPr>
      <t>Check:</t>
    </r>
    <r>
      <rPr>
        <sz val="8"/>
        <color theme="1"/>
        <rFont val="Century Gothic"/>
        <family val="2"/>
      </rPr>
      <t xml:space="preserve"> If workers are paid by day, week or month, this column will automatically be filled. Otherwise, enter the average number of units that are completed in a day. The number can also be a fraction.</t>
    </r>
  </si>
  <si>
    <t>Harvest Season Information</t>
  </si>
  <si>
    <t>Bonuses and Harvest Season Wage Information</t>
  </si>
  <si>
    <t>First Harvest Season Wages</t>
  </si>
  <si>
    <t xml:space="preserve">Second Harvest Season Wages </t>
  </si>
  <si>
    <t>Third Harvest Season Wages</t>
  </si>
  <si>
    <t xml:space="preserve">Fourth Harvest Season Wages </t>
  </si>
  <si>
    <r>
      <rPr>
        <b/>
        <sz val="8"/>
        <color theme="1"/>
        <rFont val="Century Gothic"/>
        <family val="2"/>
      </rPr>
      <t>Check:</t>
    </r>
    <r>
      <rPr>
        <sz val="8"/>
        <color theme="1"/>
        <rFont val="Century Gothic"/>
        <family val="2"/>
      </rPr>
      <t xml:space="preserve"> The unit of work is the object for which a worker is paid. For example, some workers are paid by the number of hectares harvested, or the number of boxes they pack. The unit would then be "hectare" or "box." Other workers are paid per "hour" or "day." Enter gross values.</t>
    </r>
  </si>
  <si>
    <t>Message 22</t>
  </si>
  <si>
    <t xml:space="preserve">For Rainforest Alliance Certificate Holders, in-kind benefits related to housing must comply with requirements 5.7 Housing of Social. Housing must be single family housing and meet international standards. </t>
  </si>
  <si>
    <t>Those standards include International Covenant on Economic, Social and Cultural Rights (United Nations, 1966), ILO Recommendation No. 115 Concerning Workers’ Housing (1961), World Health Organization Principles of Healthy Housing (1989), UN-Habitat (2009, 2013).</t>
  </si>
  <si>
    <t>Monthly in-kind benefits (does not exceed 30%)</t>
  </si>
  <si>
    <t>Bonificaciones ajustadas por mes</t>
  </si>
  <si>
    <t>Secciones</t>
  </si>
  <si>
    <t>Matriz Salarial Herramienta</t>
  </si>
  <si>
    <t>Esta es una Matriz Salarial lista para usar. Esta herramienta le ayudará a recopilar información sobre los salarios actuales para compararlos con un salario digno.
Los datos que debe tener disponibles incluyen lo siguiente:
Información de la empresa: ubicación, producción y temporada.
Categorías de puestos de trabajo: lista de áreas de trabajo, todas las categorías de puestos trabajo y número de hombres y mujeres en cada categoría.
Salarios y bonificaciones: unidad y tasa estacional a la que se paga cada categoría de puestos de trabajo y monto promedio de bonificación por categoría de puestos de trabajo en valores brutos.
Beneficios en especie: cantidad gastada por la empresa para proporcionar beneficios en especie, cantidad de trabajadores que reciben beneficios en especie.</t>
  </si>
  <si>
    <t>Green cells indicate results.</t>
  </si>
  <si>
    <t>Las celdas verdes contienen sus resultados.</t>
  </si>
  <si>
    <t>Beneficios en especie mensuales (con tope al 30%)</t>
  </si>
  <si>
    <t>Digite el valor de comparación del salario digno bruto mensual</t>
  </si>
  <si>
    <t>Enter Living Wage Benchmark Methodology</t>
  </si>
  <si>
    <t>Introduction</t>
  </si>
  <si>
    <t>Introduccion</t>
  </si>
  <si>
    <t>Introdução</t>
  </si>
  <si>
    <t>Pengantar</t>
  </si>
  <si>
    <t>简介</t>
  </si>
  <si>
    <t>Giới thiệu</t>
  </si>
  <si>
    <t>Ferramenta de Matriz Salarial</t>
  </si>
  <si>
    <t>Outil Matrice des salaires</t>
  </si>
  <si>
    <t>Panduan Matriks Gaji</t>
  </si>
  <si>
    <t>薪酬矩阵工具</t>
  </si>
  <si>
    <t>Công Cụ Ma Trận Tiền Lương</t>
  </si>
  <si>
    <t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t>
  </si>
  <si>
    <t>Voici une Matrice des salaires prête à l’emploi. Cet outil vous aidera à collecter les informations sur les salaires actuels pour les comparer à un salaire minimum vital.  
Les données que vous devez avoir disponibles sont les suivantes : 
Informations sur les installations : lieu, production et période saisonnière.
Catégories de postes : liste des domaines de travail, toutes les catégories de postes et nombre de femmes et d’hommes dans chaque catégorie de poste.
Salaires et bonus : taux et unité saisonnières auxquels chaque catégorie de poste est payée et montant moyen des bonus par catégorie de poste en valeurs brutes. 
Avantages en nature : montant dépensé par entreprise pour fournir des avantages en nature, nombre de travailleurs qui reçoivent des avantages en nature.
En plus des résultats fournis dans cette Matrice des salaires, IDH offre de visualiser vos résultats comme présentés dans le dernier onglet. Si vous avez des questions, veuillez envoyer un email à IDH :
livingwagematrix@idhtrade.org</t>
  </si>
  <si>
    <t>Ini merupakan Matriks Gaji yang siap digunakan. Panduan ini akan membantu Anda mengumpulkan informasi upah saat ini dibandingkan dengan upah layak.  
Data yang harus Anda sediakan adalah sebagai berikut:
Informasi fasilitas: lokasi, produksi, dan penentuan waktu musim.
Kategori pekerjaan: daftar kawasan kerja, semua kategori pekerjaan, dan jumlah laki-laki dan perempuan di setiap kategori kerja.
Upah dan bonus: unit musiman dan tingkat bayaran setiap kategori pekerjaan dan jumlah bonus rata-rata per kategori pekerjaan dalam nilai bruto.
tunjangan setara barang: jumlah yang dibelanjakan perusahaan untuk menyediakan tunjangan setara barang, jumlah pekerja yang menerima tunjangan setara barang.
Selain hasil yang disajikan dalam Matriks Gaji ini, IDH juga dapat memvisualisasi hasil Anda seperti ditunjukkan di tab terakhir. Jika ada pertanyaan, kirimkan email ke IDH di:
livingwagematrix@idhtrade.org</t>
  </si>
  <si>
    <t>这是一个现成的薪酬矩阵。本工具将帮助您收集有关当前工资的信息，以与生活工资进行比较。  
您应具有的数据包括：
设施信息：地点、产量和生产季节。
工作类别：工作区域列表、所有工作类别以及每个工作类别的男女人数。
工资和奖金：每个工作类别的季节性单位和工资率，以及每个工作类别的平均奖金金额（以总价值计）。
实物福利：公司为提供实物福利而花费的金额、获得实物福利的工人人数。
除了本薪酬矩阵中提供的结果外，IDH 还可对您的结果进行可视化，如最终选项卡所示。如有疑问，请向 IDH 发送电子邮件至：livingwagematrix@idhtrade.org</t>
  </si>
  <si>
    <t>Đây là một Ma Trận Tiền Lương đã sẵn sàng để sử dụng. Công cụ này sẽ giúp bạn thu thập thông tin về các mức lương hiện hành để so sánh với mức lương cơ bản.  
Dữ liệu mà bạn cần có bao gồm những thông tin sau:
Thông tin cơ sở: địa điểm, sản lượng  và thời vụ.
Hạng mục công việc: danh sách khu vực làm việc, tất cả hạng mục công việc số lượng nam giới và phụ nữ trong mỗi hạng mục công việc.
Tiền lương và tiền thưởng: đơn giá theo thời vụ và mức lương mà mỗi hạng mục công việc được trả và số tiền thưởng trung bình cho mỗi hạng mục công việc tính theo giá trị gộp.
Lợi ích bằng hiện vật: số tiền được công ty chi ra để cung cấp lợi ích bằng hiện vật, số lượng người lao động sẽ nhận được lợi ích bằng hiện vật.
Ngoài các kết quả được cung cấp trong Ma Trận Tiền Lương này, IDH sẽ trực quan hóa kết quả của bạn như được hiển thị trên thẻ cuối cùng. Nếu bạn có câu hỏi nào , vui lòng gửi email đến IDH tại địa chỉ:
livingwagematrix@idhtrade.org</t>
  </si>
  <si>
    <t xml:space="preserve">蓝色框表示注释，可帮助您输入正确的数据。请仔细阅读。 </t>
  </si>
  <si>
    <t xml:space="preserve">Các ô màu xanh dương cho biết các nhận xét sẽ hỗ trợ bạn nhập dữ liệu chính xác. Vui lòng đọc kỹ. </t>
  </si>
  <si>
    <t>黄色单元格表示用于数据输入的单元格。</t>
  </si>
  <si>
    <t>Các ô màu vàng cho biết ô để nhập dữ liệu.</t>
  </si>
  <si>
    <t>As células em verde indicam resultados.</t>
  </si>
  <si>
    <t>Les cellules vertes indiquent les résultats</t>
  </si>
  <si>
    <t>Sel hijau menandakan hasil.</t>
  </si>
  <si>
    <t>绿色单元格表示结果。</t>
  </si>
  <si>
    <t>Các ô màu xanh lá cây cho biết kết quả</t>
  </si>
  <si>
    <t>Seções</t>
  </si>
  <si>
    <t>Bagian</t>
  </si>
  <si>
    <t>部门</t>
  </si>
  <si>
    <t>Các phần</t>
  </si>
  <si>
    <t>Informações do Detentor do Certificado</t>
  </si>
  <si>
    <t>Informations du titulaire de certificat</t>
  </si>
  <si>
    <t>Informasi Pemegang Sertifikat</t>
  </si>
  <si>
    <t>证书持有者信息</t>
  </si>
  <si>
    <t>Thông Tin Về Chủ Sở Hữu Chứng Nhận</t>
  </si>
  <si>
    <t>一般信息</t>
  </si>
  <si>
    <t>Thông Tin Chung</t>
  </si>
  <si>
    <t>联系信息</t>
  </si>
  <si>
    <t>Thông Tin Liên Hệ</t>
  </si>
  <si>
    <t>Nome do Detentor do Certificado</t>
  </si>
  <si>
    <t>Nom du titulaire de certificat</t>
  </si>
  <si>
    <t>Nama Pemegang Sertifikat</t>
  </si>
  <si>
    <t>证书持有者名字</t>
  </si>
  <si>
    <t>Tên Của Chủ Sở Hữu Chứng Nhận</t>
  </si>
  <si>
    <t>Pessoa para contato</t>
  </si>
  <si>
    <t>Personne contact</t>
  </si>
  <si>
    <t>Narahubung</t>
  </si>
  <si>
    <t>联系人</t>
  </si>
  <si>
    <t>Người Liên Hệ</t>
  </si>
  <si>
    <t>电话号码</t>
  </si>
  <si>
    <t>Số Điện Thoại</t>
  </si>
  <si>
    <t>电子邮件</t>
  </si>
  <si>
    <t>地点信息</t>
  </si>
  <si>
    <t>Thông Tin Địa Điểm</t>
  </si>
  <si>
    <t>País do Detentor do Certificado</t>
  </si>
  <si>
    <t>Pays du titulaire de certificat</t>
  </si>
  <si>
    <t>Negara Pemegang Sertifikat</t>
  </si>
  <si>
    <t>证书持有者国家</t>
  </si>
  <si>
    <t>Quốc Gia Của Chủ Sở Hữu Chứng Nhận</t>
  </si>
  <si>
    <t>Região do Detentor do Certificado</t>
  </si>
  <si>
    <t>Région du titulaire de certificat</t>
  </si>
  <si>
    <t>Wilayah Pemegang Sertifikat</t>
  </si>
  <si>
    <t>证书持有者地区</t>
  </si>
  <si>
    <t>Vùng Của Chủ Sở Hữu Chứng Nhận</t>
  </si>
  <si>
    <t>Endereço do Detentor do Certificado</t>
  </si>
  <si>
    <t>Localisation du titulaire de certificat</t>
  </si>
  <si>
    <t>Lokasi Pemegang Sertifikat</t>
  </si>
  <si>
    <t>证书持有者所在地</t>
  </si>
  <si>
    <t>Địa Điểm Của Chủ Sở Hữu Chứng Nhận</t>
  </si>
  <si>
    <t>Zone de production</t>
  </si>
  <si>
    <t>Luasan Produksi</t>
  </si>
  <si>
    <t>生产地点</t>
  </si>
  <si>
    <t>Khu Vực Sản Xuất</t>
  </si>
  <si>
    <t>Chọn từ danh sách</t>
  </si>
  <si>
    <t>GPS 定位</t>
  </si>
  <si>
    <t>Định vị GPS</t>
  </si>
  <si>
    <t>仅限生产区域（公顷）</t>
  </si>
  <si>
    <t>Chỉ diện tích khu vực sản xuất (héc-ta)</t>
  </si>
  <si>
    <t>生产信息</t>
  </si>
  <si>
    <t>Thông Tin Sản Xuất</t>
  </si>
  <si>
    <t>产品</t>
  </si>
  <si>
    <t>Sản phẩm</t>
  </si>
  <si>
    <t>种植的品种或类型</t>
  </si>
  <si>
    <t>Các giống hoặc loại cây được trồng</t>
  </si>
  <si>
    <t>产量单位</t>
  </si>
  <si>
    <t>Đơn Vị Sản Xuất</t>
  </si>
  <si>
    <t>年总产量</t>
  </si>
  <si>
    <t>Tổng Sản Lượng Hàng Năm</t>
  </si>
  <si>
    <t>认证和标准</t>
  </si>
  <si>
    <t>Chứng Nhận và Tiêu Chuẩn</t>
  </si>
  <si>
    <t>数据收集年份</t>
  </si>
  <si>
    <t>Năm thu thập dữ liệu</t>
  </si>
  <si>
    <t>Número de safras</t>
  </si>
  <si>
    <t>Nombre de saisons de récolte</t>
  </si>
  <si>
    <t>Jumlah Musim Panen</t>
  </si>
  <si>
    <t>采收季节数</t>
  </si>
  <si>
    <t>Số Mùa Thu Hoạch</t>
  </si>
  <si>
    <t>用于衡量总产量的单位</t>
  </si>
  <si>
    <t>Đơn vị được sử dụng để đo lường tổng sản lượng</t>
  </si>
  <si>
    <t>Indicar até 4 períodos de safra</t>
  </si>
  <si>
    <t>Indiquer jusqu'à 4 saisons de récolte</t>
  </si>
  <si>
    <t>Menandakan hingga 4 musim panen</t>
  </si>
  <si>
    <t>标明最多四个采收季节</t>
  </si>
  <si>
    <t>Cho biết tối đa 4 mùa thu hoạch</t>
  </si>
  <si>
    <t>Informações da Safra</t>
  </si>
  <si>
    <t>Information sur la saison de récolte</t>
  </si>
  <si>
    <t>Informasi Musim Panen</t>
  </si>
  <si>
    <t>采收季节信息</t>
  </si>
  <si>
    <t>Thông Tin Về Mùa Thu Hoạch</t>
  </si>
  <si>
    <t xml:space="preserve">请选择月数或周数 </t>
  </si>
  <si>
    <t xml:space="preserve">Chọn Tháng hoặc Tuần </t>
  </si>
  <si>
    <t>Nome do mês</t>
  </si>
  <si>
    <t>Nom du mois</t>
  </si>
  <si>
    <t>Nama bulan</t>
  </si>
  <si>
    <t>月份</t>
  </si>
  <si>
    <t>Tên Tháng</t>
  </si>
  <si>
    <t>Número de meses</t>
  </si>
  <si>
    <t>Nombre de mois</t>
  </si>
  <si>
    <t>Jumlah bulan</t>
  </si>
  <si>
    <t>月数</t>
  </si>
  <si>
    <t>Số Tháng</t>
  </si>
  <si>
    <t>Número da semana</t>
  </si>
  <si>
    <t>Numéro de la semaine</t>
  </si>
  <si>
    <t>Nomor minggu</t>
  </si>
  <si>
    <t>周数</t>
  </si>
  <si>
    <t>Tên Tuần</t>
  </si>
  <si>
    <t>Número de semanas</t>
  </si>
  <si>
    <t>Nombre de semaines</t>
  </si>
  <si>
    <t>Jumlah Minggu</t>
  </si>
  <si>
    <t>几周</t>
  </si>
  <si>
    <t>Số Tuần</t>
  </si>
  <si>
    <t>Começa a primeira safra</t>
  </si>
  <si>
    <t>La première saison de récolte commence</t>
  </si>
  <si>
    <t>Musim Panen Pertama Dimulai</t>
  </si>
  <si>
    <t>第一个采收季节开始</t>
  </si>
  <si>
    <t>Mùa Thu Hoạch Đầu Tiên Bắt Đầu</t>
  </si>
  <si>
    <t>Duração da primeira safra</t>
  </si>
  <si>
    <t>Durée de la première saison de récolte</t>
  </si>
  <si>
    <t>Durasi Musim Panen Pertama</t>
  </si>
  <si>
    <t>第一个采收季节长度</t>
  </si>
  <si>
    <t>Thời Gian Mùa Thu Hoạch Đầu Tiên</t>
  </si>
  <si>
    <t>Começa a segunda safra</t>
  </si>
  <si>
    <t>La deuxième saison de récolte commence</t>
  </si>
  <si>
    <t>Musim Panen Kedua Dimulai</t>
  </si>
  <si>
    <t>第二个采收季节开始</t>
  </si>
  <si>
    <t>Mùa Thu Hoạch Thứ Hai Bắt Đầu</t>
  </si>
  <si>
    <t>Duração da segunda safra</t>
  </si>
  <si>
    <t>Durée de la deuxième saison de récolte</t>
  </si>
  <si>
    <t>Durasi Musim Panen Kedua</t>
  </si>
  <si>
    <t>第二个采收季节长度</t>
  </si>
  <si>
    <t>Thời Gian Mùa Thu Hoạch Thứ Hai</t>
  </si>
  <si>
    <t>Começa a terceira safra</t>
  </si>
  <si>
    <t>Troisième saison de récolte</t>
  </si>
  <si>
    <t>Musim Panen Ketiga Dimulai</t>
  </si>
  <si>
    <t>第三个采收季节长度</t>
  </si>
  <si>
    <t>Mùa Thu Hoạch Thứ Ba Bắt Đầu</t>
  </si>
  <si>
    <t>Duração da terceira safra</t>
  </si>
  <si>
    <t>Durée de la troisième saison de récolte</t>
  </si>
  <si>
    <t>Durasi Musim Panen Ketiga</t>
  </si>
  <si>
    <t>第三个采收季节开始</t>
  </si>
  <si>
    <t>Thời Gian Mùa Thu Hoạch Thứ Ba</t>
  </si>
  <si>
    <t>Começa a quarta safra</t>
  </si>
  <si>
    <t>Quatrième saison de récolte</t>
  </si>
  <si>
    <t>Musim Panen Keempat Dimulai</t>
  </si>
  <si>
    <t>第四个采收季节长度</t>
  </si>
  <si>
    <t>Mùa Thu Hoạch Thứ Tư Bắt Đầu</t>
  </si>
  <si>
    <t>Duração da quarta safra</t>
  </si>
  <si>
    <t>La quatrième saison de récolte commence</t>
  </si>
  <si>
    <t>Durasi Musim Panen Keempat</t>
  </si>
  <si>
    <t>第四个采收季节开始</t>
  </si>
  <si>
    <t>Thời Gian Mùa Thu Hoạch Thứ Tư</t>
  </si>
  <si>
    <t>Para que se possa definir a duração de uma safra</t>
  </si>
  <si>
    <t>Pour définir la durée d'une saison de récolte</t>
  </si>
  <si>
    <t>Untuk menentukan durasi musim panen</t>
  </si>
  <si>
    <t>定义采收季节长度</t>
  </si>
  <si>
    <t>Để xác định thời gian của một mùa thu hoạch</t>
  </si>
  <si>
    <t>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t>
  </si>
  <si>
    <t>Vérifier : Les saisons de récolte se réfèrent aux périodes de l'année où les niveaux de production augmentent ou diminuent. Le nombre de saisons de récolte indiqué ici déterminera également le nombre de saisons pour lesquelles des informations sur les salaires doivent être saisies. Sélectionnez 1 s'il n'y a pas de saisons, comme dans le cas d'une récolte continue.</t>
  </si>
  <si>
    <t>Periksa: Musim panen merujuk pada waktu dalam setahun saat tingkat produksi meningkat atau menurun. Jumlah musim panen yang ditandai di sini juga akan menentukan jumlah musim saat informasi upah harus dimasukkan. Pilih 1 jika tidak ada musim, seperti dalam kasus panen berkelanjutan.</t>
  </si>
  <si>
    <t>检查：采收季节指一年中生产水平增加或减少的时间。此处所示的采收季节数也将决定需要输入工资信息的季节数。如果没有季节（比如连续采收），请选择 1 。</t>
  </si>
  <si>
    <t>Kiểm tra: Mùa thu hoạch nói đến các thời điểm trong năm khi mà mức sản lượng tăng hoặc giảm. Số mùa thu hoạch được cho biết ở đây cũng sẽ xác định số mùa mà thông tin về tiền lương phải được điền vào. Chọn 1 nếu không có mùa, chẳng hạn như trong trường hợp thu hoạch liên tục.</t>
  </si>
  <si>
    <t>例如Farm Isabelle</t>
  </si>
  <si>
    <t>VD: Trang Trại Isabelle</t>
  </si>
  <si>
    <t>例如第一个 最后一个</t>
  </si>
  <si>
    <t>VD: Tên Họ</t>
  </si>
  <si>
    <t>例如+00 000 0000</t>
  </si>
  <si>
    <t>VD: +00 000 0000</t>
  </si>
  <si>
    <t>Ex. exemplo@gmail.com</t>
  </si>
  <si>
    <t>例如Example @gmail.com</t>
  </si>
  <si>
    <t>VD: Example@gmail.com</t>
  </si>
  <si>
    <t>例如34.233458, -42.322328</t>
  </si>
  <si>
    <t>VD: 34.233458, -42.322328</t>
  </si>
  <si>
    <t>例如香蕉</t>
  </si>
  <si>
    <t>VD: Chuối</t>
  </si>
  <si>
    <t>例如Cavendish</t>
  </si>
  <si>
    <t>VD: Cavendish</t>
  </si>
  <si>
    <t>例如公斤（千克）</t>
  </si>
  <si>
    <t>VD: Kg (kilogram)</t>
  </si>
  <si>
    <t>Ex: Orgânico, Fairtrade (Comércio Justo), Rainforest Alliance</t>
  </si>
  <si>
    <t>Ex : Bio, Commerce équitable, Rainforest Alliance</t>
  </si>
  <si>
    <t>Cth. Organik, Fairtrade, Rainforest Alliance</t>
  </si>
  <si>
    <t>例如有机，公平贸易，雨林联盟</t>
  </si>
  <si>
    <t>Ví dụ: Organic, Fairtrade, Rainforest Alliance</t>
  </si>
  <si>
    <t>工作类别</t>
  </si>
  <si>
    <t>Hạng Mục Công Việc</t>
  </si>
  <si>
    <t>货币</t>
  </si>
  <si>
    <t>Tiền tệ</t>
  </si>
  <si>
    <t>本地货币</t>
  </si>
  <si>
    <t>Nội tệ</t>
  </si>
  <si>
    <t>工作区域信息</t>
  </si>
  <si>
    <t>Thông Tin về Khu Vực Làm Việc</t>
  </si>
  <si>
    <t>工作区域</t>
  </si>
  <si>
    <t>Khu Vực Làm Việc</t>
  </si>
  <si>
    <t>工作类别信息</t>
  </si>
  <si>
    <t>Thông Tin về Các Hạng Mục Công Việc</t>
  </si>
  <si>
    <t>工作类别名称</t>
  </si>
  <si>
    <t>Tên Hạng Mục Công Việc</t>
  </si>
  <si>
    <t>检查：将自动以当地货币填充，但也可以输入其他货币。</t>
  </si>
  <si>
    <t>Kiểm tra: Trường này sẽ tự động điền thông tin bằng nội tệ, nhưng bạn có thể nhập một loại tiền tệ khác.</t>
  </si>
  <si>
    <t>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t>
  </si>
  <si>
    <t xml:space="preserve">Vérifier : six domaines de travail au maximum peuvent être saisis mais il n’est pas nécessaire d’avoir plus d'un domaine de travail.  Si vous préférez, toutes les catégories de poste peuvent être saisies dans un domaine de travail.  </t>
  </si>
  <si>
    <t>Periksa: Maksimal enam kawasan kerja dapat dimasukkan namun tidak harus memiliki lebih dari satu kawasan kerja. Semua kategori pekerjaan dapat dimasukkan ke dalam satu kawasan kerja, jika ingin. “Kawasan Kerja” adalah tempat dilakukannya berbagai pekerjaan, seperti sektor pertanian, kawasan pengemasan, dan kantor, atau stasiun tertentu di dalam pabrik.</t>
  </si>
  <si>
    <t>检查：最多可输入六个工作区域，但并非一定要输入多于一个工作区域。如有需要，所有工作类别均可输入一个工作区域。 “工作区域”是进行各种工作的地方，例如农田，包装区和办公室，或工厂内的某个工作站。</t>
  </si>
  <si>
    <t xml:space="preserve">Kiểm tra: Có thể nhập tối đa sáu khu vực làm việc, nhưng không cần thiết phải có nhiều hơn một khu vực làm việc. Tất cả các hạng mục công việc có thể được đưa vào một khu vực làm việc nếu được ưu tiên. </t>
  </si>
  <si>
    <t>例如香蕉田</t>
  </si>
  <si>
    <t>VD: Vườn  Chuối</t>
  </si>
  <si>
    <t>Ex. Planta de empacotadora</t>
  </si>
  <si>
    <t>例如包装厂</t>
  </si>
  <si>
    <t>VD: Nhà Máy Đóng Gói</t>
  </si>
  <si>
    <t>例如运输</t>
  </si>
  <si>
    <t>VD: Vận chuyển</t>
  </si>
  <si>
    <t>例如行政管理</t>
  </si>
  <si>
    <t>VD: Quản Trị</t>
  </si>
  <si>
    <t>例如香蕉采摘工</t>
  </si>
  <si>
    <t>VD: Dụng Cụ thu hoạch Chuối</t>
  </si>
  <si>
    <t>例如香蕉切割工</t>
  </si>
  <si>
    <t>VD: Máy Cắt Chuối</t>
  </si>
  <si>
    <t>例如有住房的香蕉切割工</t>
  </si>
  <si>
    <t>VD: Máy Cắt Chuối Có Hộp Đựng</t>
  </si>
  <si>
    <t>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t>
  </si>
  <si>
    <t>定义：一个工作类别只能由从事相同任务、以相同方式获得报酬并获得相同实物福利的工人组成。任何一个工作类别中包括的工人人数均不得超过工人总数的 10%。
如果人们以不同的方式获得报酬，或获得不同的实物福利，或超过工人总数的 10%，那么可创建新的工作类别。 
必须将所有临时与非正式工人包括在内。</t>
  </si>
  <si>
    <t>Định nghĩa: Một Hạng Mục Công Việc chỉ có thể bao gồm những người lao động làm cùng một nhiệm vụ, được trả lương như nhau và nhận được những lợi ích bằng hiện vật như nhau. Có thể đưa không quá 10% tổng số người lao động vào bất kỳ một hạng mục công việc nào.
Các hạng mục công việc mới có thể được tạo lập nếu mọi người được trả lương theo những mức lương khác nhau hoặc nhận các lợi ích bằng hiện vật khác nhau hoặc vượt quá 10% tổng số người lao động. 
Phải bao gồm tất cả những người lao động tạm thời và không chính thức.</t>
  </si>
  <si>
    <t xml:space="preserve">Vérifier : Assurez-vous que toutes les catégories de poste ont un nom unique.  Par exemple, s'il y a deux groupes de « nettoyeurs », saisissez « nettoyeurs 1 » et « nettoyeurs 2 ». </t>
  </si>
  <si>
    <t>Periksa: Pastikan semua kategori kerja memiliki nama yang unik. Misalnya, jika ada dua kelompok “pembersih", masukkan "pembersih 1" dan "pembersih 2."</t>
  </si>
  <si>
    <t>检查：请确保所有工作类别都有唯一的名称。例如，如果有两组“清洁工”，请输入“清洁工 1”和“清洁工 2”。</t>
  </si>
  <si>
    <t>Kiểm tra: Đảm bảo tất cả các hạng mục công việc đều có một tên duy nhất. Ví dụ: nếu có hai nhóm "chất tẩy rửa", hãy nhập "chất tẩy rửa 1" và "chất tẩy rửa 2".</t>
  </si>
  <si>
    <t>工人数量</t>
  </si>
  <si>
    <t>Số Lượng Người Lao Động</t>
  </si>
  <si>
    <t>工人数量 (#)</t>
  </si>
  <si>
    <t>Số Lượng Người Lao Động (#)</t>
  </si>
  <si>
    <t>社会性别</t>
  </si>
  <si>
    <t>Giới tính</t>
  </si>
  <si>
    <t>工人总数</t>
  </si>
  <si>
    <t>Tổng số người lao động</t>
  </si>
  <si>
    <t>Nam giới</t>
  </si>
  <si>
    <t>Nữ giới</t>
  </si>
  <si>
    <t>在此标签中，重要的是填写区分男性与女性的数据。这样可以对为您公司/农场工作的男女人数一个很好的概览，并使您能够了解您员工的收入以及他们按社会性别获得的额外实物福利。这种概览对于公司来说很有用，可以帮助您了解同一工作类别内男性与女性员工之间的任何差异。同工同酬对于公司及其员工均有利。</t>
  </si>
  <si>
    <t>Trong thẻ này, điều quan trọng là cần điền dữ liệu phân biệt nam và nữ của bạn. Điều này sẽ giúp cung cấp một cái nhìn tổng quan hơn về số lượng lao động nam và nữ hiện đang làm việc cho công ty/trang trại của bạn và cho phép bạn ánh xạ thu nhập của nhân viên của bạn và các lợi ích bằng hiện vật bổ sung mà họ nhận được theo giới tính. Với tư cách là một công ty, thông tin tổng quan này có vai trò rất hữu ích để giúp bạn thấy được bất kỳ sự khác biệt nào giữa nhân viên nam và nữ trong cùng hạng mục công việc. Trả tiền công ngang nhau cho các nhiệm vụ như nhau có thể tốt cho một công ty và nhân viên của công ty.</t>
  </si>
  <si>
    <t>Salários por Safra</t>
  </si>
  <si>
    <t>Salaires par saison de récolte</t>
  </si>
  <si>
    <t>Upah per Musim Panen</t>
  </si>
  <si>
    <t>每个采收季节工资</t>
  </si>
  <si>
    <t>Tiền Lương Cho Mỗi Mùa Thu Hoạch</t>
  </si>
  <si>
    <t>Gratificações e Informações salariais de período de safra</t>
  </si>
  <si>
    <t>Informations sur les salaires de la saison de récolte et sur les bonus</t>
  </si>
  <si>
    <t>Informasi Bonus dan Upah Musim Panen</t>
  </si>
  <si>
    <t>奖金和采收季节工资信息</t>
  </si>
  <si>
    <t>Thông tin Về Tiền thưởng Và Tiền lương Mùa Thu hoạch</t>
  </si>
  <si>
    <t>工人</t>
  </si>
  <si>
    <t>Người lao động</t>
  </si>
  <si>
    <t>男女人数</t>
  </si>
  <si>
    <t>Số Lượng Nam Giới và Nữ Giới</t>
  </si>
  <si>
    <t>年度奖金</t>
  </si>
  <si>
    <t>Tiền Thưởng Hàng Năm</t>
  </si>
  <si>
    <t xml:space="preserve">Pagamento de 13º e/ou 14º Salário </t>
  </si>
  <si>
    <t>Paiement d'un 13ème et/ou 14 ème mois</t>
  </si>
  <si>
    <t>Pembayaran Bulan ke-13 dan/atau ke-14</t>
  </si>
  <si>
    <t>第 13 和/或第 14 个月的付款</t>
  </si>
  <si>
    <t xml:space="preserve">Khoản Thanh Toán cho Tháng Lương Thứ 13 và/hoặc 14 </t>
  </si>
  <si>
    <t>Gratificações de desempenho/qualidade</t>
  </si>
  <si>
    <t>Bonus de qualité/performance</t>
  </si>
  <si>
    <t>Bonus Kinerja/ Kualitas</t>
  </si>
  <si>
    <t>绩效/质量奖金</t>
  </si>
  <si>
    <t xml:space="preserve">Tiền Thưởng Hiệu Suất/Chất Lượng </t>
  </si>
  <si>
    <t>Gratificações de férias</t>
  </si>
  <si>
    <t xml:space="preserve">Bonus de vacances </t>
  </si>
  <si>
    <t>Bonus hari libur</t>
  </si>
  <si>
    <t>假期奖金</t>
  </si>
  <si>
    <t xml:space="preserve">Tiền thưởng ngày lễ </t>
  </si>
  <si>
    <t>Outras gratificações</t>
  </si>
  <si>
    <t>Autres bonus</t>
  </si>
  <si>
    <t>Bonus lainnya</t>
  </si>
  <si>
    <t>其他奖金</t>
  </si>
  <si>
    <t>Tiền Thưởng Khác</t>
  </si>
  <si>
    <t>每个工人每年的现金奖金总额</t>
  </si>
  <si>
    <t>Tổng số tiền thưởng bằng tiền mặt cho một người lao động mỗi năm</t>
  </si>
  <si>
    <t>Salários da primeira safra</t>
  </si>
  <si>
    <t>Salaires de la première saison de récolte</t>
  </si>
  <si>
    <t>Upah Musim Panen Pertama</t>
  </si>
  <si>
    <t>第一个采收季节工资</t>
  </si>
  <si>
    <t>Tiền Lương Của Mùa Thu Hoạch Đầu Tiên</t>
  </si>
  <si>
    <t>单位</t>
  </si>
  <si>
    <t>Đơn vị</t>
  </si>
  <si>
    <t>Valor pago por unidade</t>
  </si>
  <si>
    <t>Montant payé par unité</t>
  </si>
  <si>
    <t>Jumlah yang dibayarkan per unit</t>
  </si>
  <si>
    <t>每单位支付金额</t>
  </si>
  <si>
    <t>Số tiền trả cho mỗi đơn vị</t>
  </si>
  <si>
    <t>每天平均完成的单位</t>
  </si>
  <si>
    <t>Số đơn vị sản phẩm trung bình được hoàn thành mỗi ngày</t>
  </si>
  <si>
    <t>每天平均工作时间</t>
  </si>
  <si>
    <t>Số giờ làm việc trung bình mỗi ngày</t>
  </si>
  <si>
    <t>每周平均工作时间</t>
  </si>
  <si>
    <t>Số giờ làm việc trung bình mỗi tuần</t>
  </si>
  <si>
    <t>例如箱</t>
  </si>
  <si>
    <t>VD: Ô</t>
  </si>
  <si>
    <t>例如15</t>
  </si>
  <si>
    <t>VD: 15</t>
  </si>
  <si>
    <t>例如10</t>
  </si>
  <si>
    <t>VD: 10</t>
  </si>
  <si>
    <t>例如9</t>
  </si>
  <si>
    <t>VD: 9</t>
  </si>
  <si>
    <t>例如48</t>
  </si>
  <si>
    <t>VD: 48</t>
  </si>
  <si>
    <t>Salários da segunda safra</t>
  </si>
  <si>
    <t>Salaires de la deuxième saison de récolte</t>
  </si>
  <si>
    <t xml:space="preserve">Upah Musim Panen Kedua </t>
  </si>
  <si>
    <t>第二个采收季节工资</t>
  </si>
  <si>
    <t>Tiền Lương Của Mùa Thu Hoạch Thứ Hai</t>
  </si>
  <si>
    <t>Salários da terceira safra</t>
  </si>
  <si>
    <t>Salaires de la troisième saison de récolte</t>
  </si>
  <si>
    <t>Upah Musim Panen Ketiga</t>
  </si>
  <si>
    <t>第三个采收季节工资</t>
  </si>
  <si>
    <t>Tiền Lương Của Mùa Thu Hoạch Thứ Ba</t>
  </si>
  <si>
    <t>Salários da quarta safra</t>
  </si>
  <si>
    <t>Salaires de la quatrième saison de récolte</t>
  </si>
  <si>
    <t xml:space="preserve">Upah Musim Panen Keempat </t>
  </si>
  <si>
    <t>第四个采收季节工资</t>
  </si>
  <si>
    <t>Tiền Lương Của Mùa Thu Hoạch Thứ Tư</t>
  </si>
  <si>
    <t>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t>
  </si>
  <si>
    <t xml:space="preserve">Vérifier : Les bonus doivent être prévus à l’avance et ne pas être à la discrétion de l’employeur. Les bonus tels que ceux du 13ème mois, les bonus de titularisation et les bonus de vacances peuvent être inclus dans la catégorie respective. Le partage des profits n’est pas inclus. </t>
  </si>
  <si>
    <t>Periksa: Bonus harus diketahui akan didapatkan sejak awal dan bukan sesuai kemauan pemberi kerja. Bonus seperti bonus bulan ke-13, bonus tenor, dan bonus hari besar dapat disertakan dalam kategori tersebut. Bagi laba tidak termasuk dalam hal ini.</t>
  </si>
  <si>
    <t>检查：奖金必须事先规定而不由雇主决定。 诸如第13个月奖金，任期奖金和假期奖金之类的奖金可以归纳到相应类别中。 不包括利润分享。</t>
  </si>
  <si>
    <t>Kiểm tra: Tiền thưởng phải được biết trước và không phụ thuộc vào quyết định của chủ sở hữu lao động. Các khoản thưởng như thưởng lương tháng 13, thưởng kết thúc nhiệm kỳ và thưởng lễ tết có thể được bao gồm trong danh mục tương ứng. Chia sẻ lợi nhuận không được bao gồm.</t>
  </si>
  <si>
    <t>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t>
  </si>
  <si>
    <t>Vérifier : L’unité de travail est l’objet pour lequel un travailleur est payé.  Par exemple, certains travailleurs sont payés au nombre de chemises qu’ils repassent ou au nombre de boîtes qu'ils emballent.  L’unité serait donc « chemise » ou « boîte ». D’autres travailleurs sont payés par « heure » ou par « jour ». Entrer les valeurs brutes.</t>
  </si>
  <si>
    <t>Periksa: Unit kerja merupakan obyek yang mendasari pekerja dibayar. Misalnya, beberapa pekerja dibayar berdasarkan jumlah hektar yang dipanen, atau jumlah kotak yang dikemas. Maka unitnya adalah "hektar" atau "kotak." Pekerja lain dibayar per "jam" atau "hari." Masukkan nilai bruto.</t>
  </si>
  <si>
    <t>检查：工作单位是计算工人薪酬的对象。例如，某些工人按采收的公顷数或打包的箱子数量获得报酬。那么单位就是“公顷”或“箱”。其他工人按“小时”或“天”支付工资。请输入总数量。</t>
  </si>
  <si>
    <t>Kiểm tra: Đơn vị công việc là cơ sở để trả lương cho người lao động. Ví dụ: một số người lao động được trả công theo số lượng áo sơ mi mà họ đã ủi hoặc số lượng hộp mà họ đã đóng gói. Đơn vị sẽ là "áo sơ mi" hoặc "hộp". Những người lao động khác sẽ được trả lương theo "giờ" hoặc "ngày". Nhập tổng giá trị.</t>
  </si>
  <si>
    <t>Nota: Se trabalhadores são pagos por dia, por semana ou por mês, essa coluna será preenchida automaticamente. Caso contrário, insira o número médio de unidades que são completadas em um dia. O número pode também ser uma fração.</t>
  </si>
  <si>
    <t>Periksa: Jika pekerja dibayar berdasarkan hari, minggu, atau bulan, maka kolom ini akan otomatis terisi. Jika tidak, masukkan jumlah rata-rata unit yang diselesaikan dalam sehari. Angka ini juga dapat berupa pecahan.</t>
  </si>
  <si>
    <t>检查：如果按月或按周或按天向工人支付工资，则此列将自动填写。否则，请输入一天内平均完成的单位数。此数字也可以是分数。</t>
  </si>
  <si>
    <t>Kiểm tra: Nếu người lao động được trả lương theo tháng hoặc theo ngày, cột này sẽ tự động được điền thông tin. Nếu không, hãy nhập số lượng đơn vị trung bình được hoàn thành trong ngày. Con số này cũng có thể là một phân số.</t>
  </si>
  <si>
    <t>Por exemplo, esse trabalhador recebe U$ 15 por caixa e completa 10 caixas em um dia de 9 horas.</t>
  </si>
  <si>
    <t>Misalnya, pekerja ini dibayar sebesar 15 USD per kotak dan menyelesaikan 10 kotak dalam 9 jam sehari.</t>
  </si>
  <si>
    <t>例如，工人每箱的报酬是 每箱15 元，其在 9 小时内完成了 10 箱。</t>
  </si>
  <si>
    <t>Ví dụ: người lao động này được trả 15 CRC cho mỗi chiếc hộp và hoàn thành 10 chiếc hộp trong một ngày 9 giờ làm việc.</t>
  </si>
  <si>
    <t>非现金福利 1</t>
  </si>
  <si>
    <t>Lợi Ích Bằng Hiện Vật 1</t>
  </si>
  <si>
    <t>食品</t>
  </si>
  <si>
    <t>Thực phẩm</t>
  </si>
  <si>
    <t>工人获得食品</t>
  </si>
  <si>
    <t>Người lao động nhận thực phẩm</t>
  </si>
  <si>
    <t>获得食品的工人人数</t>
  </si>
  <si>
    <t>Số lượng người lao động nhận thực phẩm</t>
  </si>
  <si>
    <t>雇主每月为每个工人提供食品的成本</t>
  </si>
  <si>
    <t>Chi phí cung cấp thực phẩm cho mỗi người lao động hàng tháng của người sử dụng lao động</t>
  </si>
  <si>
    <t>Os trabalhadores têm a escolha de receber o valor em dinheiro ao invés de alimentação.</t>
  </si>
  <si>
    <t>工人可以选择获得现金价值而不是食品</t>
  </si>
  <si>
    <t>Người lao động có quyền lựa chọn nhận giá trị tiền mặt thay vì nhận thực phẩm</t>
  </si>
  <si>
    <t>工人每月代替食品获得的现金价值</t>
  </si>
  <si>
    <t>Giá trị tiền mặt mà người lao động nhận được mỗi tháng thay vì nhận thực phẩm</t>
  </si>
  <si>
    <t>是或否</t>
  </si>
  <si>
    <t>Có hoặc Không</t>
  </si>
  <si>
    <t>数量</t>
  </si>
  <si>
    <t>Số</t>
  </si>
  <si>
    <t>每个工人每月的成本（当地货币）</t>
  </si>
  <si>
    <t>Chi phí cho một người lao động mỗi tháng (Nội Tệ)</t>
  </si>
  <si>
    <t>每月分项食品成本</t>
  </si>
  <si>
    <t>Chi Phí Thực Phẩm Được Ghi Thành Từng Khoản Hàng Tháng</t>
  </si>
  <si>
    <t>Custos Mensais de Transporte Discriminados</t>
  </si>
  <si>
    <t>Rincian Biaya Transportasi Bulanan</t>
  </si>
  <si>
    <t>每月运输费用明细</t>
  </si>
  <si>
    <t>Chi Phí Vận Chuyển Hàng Tháng Được Ghi Thành Từng Khoản</t>
  </si>
  <si>
    <t>Custos Mensais de Habitação Discriminados</t>
  </si>
  <si>
    <t>Coûts mensuels détaillés de logement</t>
  </si>
  <si>
    <t>Rincian Biaya Perumahan Bulanan</t>
  </si>
  <si>
    <t>每月住房费用明细</t>
  </si>
  <si>
    <t>Chi Phí Nhà Ở Hàng Tháng Được Ghi Thành Từng Khoản</t>
  </si>
  <si>
    <t>Custos Mensais de Saúde Discriminados</t>
  </si>
  <si>
    <t xml:space="preserve">Coûts mensuels détaillés des soins de santé </t>
  </si>
  <si>
    <t>Rincian Biaya Layanan Kesehatan Bulanan</t>
  </si>
  <si>
    <t>每月卫生保健费用明细</t>
  </si>
  <si>
    <t>Chi Phí Chăm Sóc Sức Khoẻ Hàng Tháng Được Ghi Thành Từng Khoản</t>
  </si>
  <si>
    <t>Custos Anuais de Educação Infantil Discriminados</t>
  </si>
  <si>
    <t>Coûts annuels détaillés de l'éducation des enfants</t>
  </si>
  <si>
    <t>Rincian Biaya Pendidikan Anak Tahunan</t>
  </si>
  <si>
    <t>年度儿童教育费用明细</t>
  </si>
  <si>
    <t>Chi Phí Giáo Dục Cho Trẻ Em Hàng Năm Được Ghi Thành Từng Khoản</t>
  </si>
  <si>
    <t>Custos Mensais de Cuidados Infantis Discriminados</t>
  </si>
  <si>
    <t>Coûts mensuels détaillés de la garde d'enfants</t>
  </si>
  <si>
    <t>Rincian Biaya Pengasuhan Anak Bulanan</t>
  </si>
  <si>
    <t>每月儿童保育费用明细</t>
  </si>
  <si>
    <t>Chi Phí Chăm Sóc Trẻ Em Hàng Tháng Được Ghi Thành Từng Khoản</t>
  </si>
  <si>
    <t>项目成本</t>
  </si>
  <si>
    <t>Chi Phí Hạng Mục</t>
  </si>
  <si>
    <t>项目数</t>
  </si>
  <si>
    <t>Số Hạng Mục</t>
  </si>
  <si>
    <t>例如食品配送</t>
  </si>
  <si>
    <t>VD: Giao thực phẩm</t>
  </si>
  <si>
    <t>例如500</t>
  </si>
  <si>
    <t>VD: 500</t>
  </si>
  <si>
    <t>例如4</t>
  </si>
  <si>
    <t>VD: 4</t>
  </si>
  <si>
    <t>运输</t>
  </si>
  <si>
    <t>Vận chuyển</t>
  </si>
  <si>
    <t>工人获得交通福利</t>
  </si>
  <si>
    <t>Người lao động nhận dịch vụ đưa đón</t>
  </si>
  <si>
    <t>获得交通福利的工人人数</t>
  </si>
  <si>
    <t>Số lượng người lao động nhận dịch vụ đưa đón</t>
  </si>
  <si>
    <t>雇主每月为每个工人提供交通福利的成本</t>
  </si>
  <si>
    <t>Chi phí cung cấp dịch vụ đưa đón cho mỗi người lao động hàng tháng của người sử dụng lao động</t>
  </si>
  <si>
    <t>Os trabalhadores têm a escolha de receber o valor em dinheiro ao invés de transporte.</t>
  </si>
  <si>
    <t>工人可以选择获得现金价值而不是交通福利</t>
  </si>
  <si>
    <t>Người lao động có quyền lựa chọn nhận giá trị tiền mặt thay vì nhận dịch vụ đưa đón</t>
  </si>
  <si>
    <t>工人每月代替交通福利获得的现金价值</t>
  </si>
  <si>
    <t>Giá trị tiền mặt mà người lao động nhận được mỗi tháng thay vì nhận dịch vụ đưa đón</t>
  </si>
  <si>
    <t>住房</t>
  </si>
  <si>
    <t>Nhà ở</t>
  </si>
  <si>
    <t>工人获得住房</t>
  </si>
  <si>
    <t>Người lao động nhận nhà ở</t>
  </si>
  <si>
    <t>获得住房的工人人数</t>
  </si>
  <si>
    <t>Số lượng người lao động nhận nhà ở</t>
  </si>
  <si>
    <t>雇主每月为每个工人提供住房的成本</t>
  </si>
  <si>
    <t>Chi phí cung cấp nhà ở cho mỗi người lao động hàng tháng của người sử dụng lao động</t>
  </si>
  <si>
    <t>Os trabalhadores têm a escolha de receber o valor em dinheiro ao invés de moradia.</t>
  </si>
  <si>
    <t>工人可以选择获得现金价值而不是住房</t>
  </si>
  <si>
    <t>Người lao động có quyền lựa chọn nhận giá trị tiền mặt thay vì nhận nhà ở</t>
  </si>
  <si>
    <t>工人每月代替住房获得的现金价值</t>
  </si>
  <si>
    <t>Giá trị tiền mặt mà người lao động nhận được mỗi tháng thay vì nhận nhà ở</t>
  </si>
  <si>
    <t>医疗保健</t>
  </si>
  <si>
    <t>Chăm sóc sức khỏe</t>
  </si>
  <si>
    <t>工人获得医疗保健</t>
  </si>
  <si>
    <t>Người lao động nhận dịch vụ chăm sóc sức khỏe</t>
  </si>
  <si>
    <t>获得医疗保健的工人人数</t>
  </si>
  <si>
    <t>Số lượng người lao động nhận dịch vụ chăm sóc sức khỏe</t>
  </si>
  <si>
    <t>雇主每月为每个工人提供医疗保健的成本</t>
  </si>
  <si>
    <t>Chi phí cung cấp dịch vụ chăm sóc sức khỏe cho mỗi người lao động hàng tháng của người sử dụng lao động</t>
  </si>
  <si>
    <t>Os trabalhadores têm a escolha de receber o valor em dinheiro ao invés de cuidados de saúde.</t>
  </si>
  <si>
    <t>工人可以选择获得现金价值而不是医疗保健</t>
  </si>
  <si>
    <t>Người lao động có quyền lựa chọn nhận giá trị tiền mặt thay vì nhận dịch vụ chăm sóc sức khỏe</t>
  </si>
  <si>
    <t>工人每月代替医疗保健获得的现金价值</t>
  </si>
  <si>
    <t>Giá trị tiền mặt mà người lao động nhận được mỗi tháng thay vì nhận dịch vụ chăm sóc sức khỏe</t>
  </si>
  <si>
    <t>子女教育</t>
  </si>
  <si>
    <t>Giáo dục trẻ em</t>
  </si>
  <si>
    <t>工人获得子女教育</t>
  </si>
  <si>
    <t>Người lao động nhận dịch vụ giáo dục trẻ em</t>
  </si>
  <si>
    <t>获得子女教育的工人人数</t>
  </si>
  <si>
    <t>Số lượng người lao động nhận dịch vụ giáo dục trẻ em</t>
  </si>
  <si>
    <t>雇主每年为每个工人提供子女教育的成本</t>
  </si>
  <si>
    <t>Chi phí cung cấp dịch vụ dịch vụ giáo dục trẻ em cho mỗi người lao động hàng năm của người sử dụng lao động</t>
  </si>
  <si>
    <t>Os trabalhadores têm a escolha de receber o valor em dinheiro ao invés de educação infantil.</t>
  </si>
  <si>
    <t>工人可以选择获得现金价值而不是子女教育</t>
  </si>
  <si>
    <t>Người lao động có quyền lựa chọn nhận giá trị tiền mặt thay vì nhận dịch vụ giáo dục trẻ em</t>
  </si>
  <si>
    <t>工人每年代替子女教育获得的现金价值</t>
  </si>
  <si>
    <t>Giá trị tiền mặt mà người lao động nhận được mỗi năm thay vì nhận dịch vụ giáo dục trẻ em</t>
  </si>
  <si>
    <t>儿童看护</t>
  </si>
  <si>
    <t>Chăm sóc trẻ em</t>
  </si>
  <si>
    <t>工人获得儿童看护</t>
  </si>
  <si>
    <t>Người lao động nhận dịch vụ chăm sóc trẻ em</t>
  </si>
  <si>
    <t>获得儿童看护的工人人数</t>
  </si>
  <si>
    <t>Số lượng người lao động nhận dịch vụ chăm sóc trẻ em</t>
  </si>
  <si>
    <t>雇主每月为每个工人提供儿童看护的成本</t>
  </si>
  <si>
    <t>Chi phí cung cấp dịch vụ chăm sóc trẻ em cho mỗi người lao động hàng tháng của người sử dụng lao động</t>
  </si>
  <si>
    <t>Os trabalhadores têm a escolha de receber o valor em dinheiro ao invés de serviço de creche.</t>
  </si>
  <si>
    <t>工人可以选择获得现金价值而不是儿童看护</t>
  </si>
  <si>
    <t>Người lao động có quyền lựa chọn nhận giá trị tiền mặt thay vì nhận dịch vụ chăm sóc trẻ em</t>
  </si>
  <si>
    <t>工人每月代替儿童看护获得的现金价值</t>
  </si>
  <si>
    <t>Giá trị tiền mặt mà người lao động nhận được mỗi tháng thay vì nhận dịch vụ chăm sóc trẻ em</t>
  </si>
  <si>
    <t>其他</t>
  </si>
  <si>
    <t>Khác</t>
  </si>
  <si>
    <t>还提供哪些其他实物福利？</t>
  </si>
  <si>
    <t>Những lợi ích bằng hiện vật nào khác được cung cấp?</t>
  </si>
  <si>
    <t xml:space="preserve">所有实物福利必须被工人认为是有价值的，可直接减少工人的基本生活成本，是在正常工作时间提供的，是定期提供的，是可提前预计的，并且不是法律所强制的。如果工人为该福利投入或支付了较小金额，则应从提供该实物福利的成本中减去该金额。 </t>
  </si>
  <si>
    <t xml:space="preserve">Tất cả các lợi ích bằng hiện vật phải được người lao động chấp nhận là có giá trị, giúp giảm trực tiếp chi phí sinh hoạt cơ bản cho người lao động, được cung cấp trong giờ làm việc theo qui định, được cung cấp thường xuyên, được dự kiến ​​trước và không bắt buộc phải tuân theo theo quy định của pháp luật. Nếu người lao động đóng góp hoặc trả một số tiền nhỏ cho phúc lợi, hãy trừ số tiền này vào chi phí để cung cấp lợi ích bằng hiện vật. </t>
  </si>
  <si>
    <t xml:space="preserve">必须定期提供，不包括偶尔提供的农产品。在理想情况下，所提供的膳食应均衡，并遵循当地或国际营养指南。零售和水的价值不包括在内。 </t>
  </si>
  <si>
    <t xml:space="preserve">Phải cung cấp thường xuyên và có thể không cần đưa vào các loại nông sản lẻ tẻ. Tốt nhất, các bữa ăn được cung cấp phải cân bằng và tuân theo hướng dẫn dinh dưỡng của địa phương hoặc quốc tế. Giá trị của đồ ăn nhẹ và nước không được bao gồm. </t>
  </si>
  <si>
    <t>Deve ser seguro e transportar os trabalhadores do e para o trabalho ou da e para a cidade aos fins de semana.</t>
  </si>
  <si>
    <t>必须安全，并在周末运送工人上下班或往返城镇。</t>
  </si>
  <si>
    <t>Phải đảm bảo sự an toàn và đưa đón người lao động đến và đi từ nơi làm việc hoặc đến và đi từ thị trấn vào cuối tuần.</t>
  </si>
  <si>
    <t>Para Detentores de Certificado Rainforest Alliance, os benefícios em espécie relacionados à habitação devem cumprir os requisitos do "5.7 Moradia e Condições de vida". A moradia deve ser unifamiliar e atender aos padrões internacionais.</t>
  </si>
  <si>
    <t xml:space="preserve">Pour les titulaires de certificat Rainforest Alliance, les avantages en nature liés au logement doivent être conformes aux exigences du point 5.7 Logement social. Le logement doit être un logement individuel et répondre aux normes internationales. </t>
  </si>
  <si>
    <t xml:space="preserve">Untuk Pemegang Sertifikat Rainforest Alliance, tunjangan setara barang yang terkait perumahan harus memenuhi persyaratan 5.7 Perumahan Sosial. Perumahan harus berupa perumahan keluarga tunggal dan memenuhi standar internasional. </t>
  </si>
  <si>
    <t>对于雨林联盟证书持有者，与住房有关的实物福利必须符合5.7社会住房要求。 住房必须是单个家庭独户住房并符合国际标准。</t>
  </si>
  <si>
    <t>Đối với Chủ Sở Hữu Chứng Nhận Rainforest Alliance, các trợ cấp bằng hiện vật liên quan đến nhà ở phải tuân theo các yêu cầu 5.7 về Nhà Ở Xã Hội. Nhà ở phải là nhà ở cho một gia đình và đáp ứng các tiêu chuẩn quốc tế.</t>
  </si>
  <si>
    <t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t>
  </si>
  <si>
    <t>Ces normes comprennent des normes internationales telles que le Pacte international relatif aux droits économiques, sociaux et culturels (Nations Unies, 1966), la Recommandation (n°115) de l’OIT sur le logement des travailleurs (1961), Santé et logement : principes directeurs de l’Organisation mondiale de la santé (1989) et l’ONU-Habitat (2009, 2013).</t>
  </si>
  <si>
    <t xml:space="preserve">住房相关国际标准如《经济、社会、文化权利国际公约》（联合国，1966 年）、国际劳工组织关于工人住房的第 115 号建议书（1961 年）、《世界卫生组织健康住房原则》（1989 年）、联合国人居署（2009 年、2013 年）。 </t>
  </si>
  <si>
    <t xml:space="preserve">必须是独户住房并符合国际标准，如《经济、社会、文化权利国际公约》（联合国，1966 年）、国际劳工组织关于工人住房的第 115 号建议书（1961 年）、《世界卫生组织健康住房原则》（1989 年）、联合国人居署（2009 年、2013 年）。 </t>
  </si>
  <si>
    <t>必须是全科（而不仅与工作相关）医疗保健或诊所，并且必须是所在国医疗保健系统提供的服务以外的服务。</t>
  </si>
  <si>
    <t>Phải là cơ sở chăm sóc sức khỏe hoặc phòng khám đa khoa (không chỉ là những vấn đề liên quan đến công việc) và phải bổ sung vào những dịch vụ được cung cấp bởi hệ thống chăm sóc sức khỏe của quốc gia.</t>
  </si>
  <si>
    <t>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t>
  </si>
  <si>
    <t>这可能包括与儿童教育有关的成本，如捐赠的学校用品、校服、其他材料、交通等。如果资金直接提供给学校，则总金额应按学校的学生总数分割，分割后每名学生的金额可纳入为在该学校上学的工人每个孩子提供的福利之中。本工具将自动将您的供款调整为每月数字，每年数字则应输入。</t>
  </si>
  <si>
    <t>Điều này có thể bao gồm các chi phí liên quan đến dịch vụ giáo dục trẻ em như đồ dùng học tập được quyên tặng, đồng phục, các tài liệu khác, phương tiện đi lại, v.v. Nếu khoản tài trợ được cung cấp trực tiếp cho nhà trường, tổng số tiền phải được chia cho tổng số học sinh tại trường, sau đó, số tiền tính theo từng học sinh này có thể được bao gồm cho mỗi con em của một người lao động đang theo học tại trường đó. Công cụ này sẽ tự động điều chỉnh khoản đóng góp của bạn thành số liệu hàng tháng và số liệu hàng năm cần được nhập.</t>
  </si>
  <si>
    <t xml:space="preserve">Se você está fornecendo benefícios não-financeiros adicionais que não estão na lista acima, descreva-os e inclua seus custos mensais de fornecimento por trabalhador. </t>
  </si>
  <si>
    <t xml:space="preserve">如果以上未列出您提供的其他实物福利，请在此处对这些福利进行说明，并列出每月为每个工人提供的这些福利的成本。 </t>
  </si>
  <si>
    <t xml:space="preserve">Nếu bạn đang cung cấp các lợi ích bằng hiện vật bổ sung không được liệt kê ở trên, vui lòng mô tả chúng tại đây và bao gồm chi phí để cung cấp quyền lợi này cho mỗi người lao động trên cơ sở hàng tháng. </t>
  </si>
  <si>
    <t>这些计算方法是可选的，可用于计算为每个工人提供的实物福利的每月成本。</t>
  </si>
  <si>
    <t>Các công cụ tính này là tùy chọn và có thể được sử dụng để tính toán chi phí cung cấp lợi ích bằng hiện vật cho mỗi người lao động hàng tháng.</t>
  </si>
  <si>
    <t>Custo por ano</t>
  </si>
  <si>
    <t>Coût par année</t>
  </si>
  <si>
    <t>Biaya per tahun</t>
  </si>
  <si>
    <t>每年费用</t>
  </si>
  <si>
    <t>Chi phí mỗi năm</t>
  </si>
  <si>
    <t>Ex. Sim</t>
  </si>
  <si>
    <t>Ex : oui</t>
  </si>
  <si>
    <t>Cth. Ya</t>
  </si>
  <si>
    <t>例如，是</t>
  </si>
  <si>
    <t>Ví dụ: Có</t>
  </si>
  <si>
    <t>实物福利 2</t>
  </si>
  <si>
    <t>Lợi Ích Bằng Hiện Vật 2</t>
  </si>
  <si>
    <t>工作类别是否获得</t>
  </si>
  <si>
    <t>Hạng mục công việc có nhận được</t>
  </si>
  <si>
    <t>每个工人每月的价值</t>
  </si>
  <si>
    <t>Giá trị dành cho một người lao động mỗi tháng</t>
  </si>
  <si>
    <t>Sem benefícios não-financeiros</t>
  </si>
  <si>
    <t>Pas d'avantages en nature</t>
  </si>
  <si>
    <t>Tidak Ada Tunjangan Setara Barang</t>
  </si>
  <si>
    <t>非实物福利</t>
  </si>
  <si>
    <t>Không Có Trợ Cấp Bằng Hiện Vật</t>
  </si>
  <si>
    <t>结果</t>
  </si>
  <si>
    <t>Kết quả</t>
  </si>
  <si>
    <t>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t>
  </si>
  <si>
    <t>Vérifier : saisir le salaire minimum vital</t>
  </si>
  <si>
    <t>Periksa: Masukkan Tolok Ukur Upah Layak yang Anda ingin jadikan dasar perbandingan upah. Masukkan upah layak bruto dalam mata uang yang sama dengan upah. Untuk Pemegang Sertifikat Rainforest Alliance, ini dapat ditemukan di Lampiran S10. Jika terdapat Tolok Ukur Upah Layak untuk negara Anda di Lampiran 10. Anda dapat memasukkan upah yang berlaku.</t>
  </si>
  <si>
    <t>检查：请输入您要比较工资的生活工资基准。用与工资相同货币输入总生活工资。雨林联盟证书的持有者可以在附件10中找到该信息。如果附件10中有您的国家的生活工资基准，请输入适用的工资。</t>
  </si>
  <si>
    <t>Kiểm tra: Điền Điểm Chuẩn Mức Lương Cơ Bản mà bạn muốn so sánh với mức lương. Điền Mức Lương Cơ Bản Theo Giá Trị Gộp ở cùng loại đơn vị tiền tệ với tiền lương. Đối với Chủ Sở Hữu Chứng Nhận Rainforest Alliance, điểm chuẩn này có thể được tìm thấy ở Phụ lục S10. Nếu có Điểm Chuẩn Mức Lương Cơ Bản cho quốc gia của bạn trong Phụ lục 10, bạn có thể điền mức lương hiện hành.</t>
  </si>
  <si>
    <t>Parabéns! Você completou a Matriz Salarial Nessa página, você verá quatro tabelas que resumem os resultados. Caso você esteja interessado em uma visualização completa desses resultados, similar ao gráfico abaixo, envie um e-mail para o IDH: 
livingwagematrix@idhtrade.org</t>
  </si>
  <si>
    <t>Félicitations ! Vous avez complété votre Matrice des salaires. Sur cette page, vous trouverez quatre tableaux qui résument les résultats. Si vous souhaitez visualiser totalement ces résultats, similaires au graphique ci-dessous, veuillez envoyer un email à IDH à : 
livingwagematrix@idhtrade.org</t>
  </si>
  <si>
    <t>Selamat! Anda telah menyelesaikan Matriks Gaji Anda. Di halaman ini, Anda akan menemukan empat tabel hasil ringkasannya. Jika Anda berminat mendapatkan visualisasi lengkap hasil tersebut, sama dengan grafik di bawah ini, harap kirim email ke IDH di: 
livingwagematrix@idhtrade.org</t>
  </si>
  <si>
    <t>祝贺！您已经完成了薪资矩阵。在本页上，您将看到四个结果总结表。如果您对这些结果的完整可视化（类似于下图）感兴趣，请向 IDH 发送电子邮件至： 
livingwagematrix@idhtrade.org</t>
  </si>
  <si>
    <t>Xin chúc mừng! Bạn đã hoàn thành Ma Trận Tiền Lương của mình. Trên trang này, bạn sẽ tìm thấy bốn bảng kết quả tóm tắt. Nếu bạn quan tâm đến bức tranh toàn diện của những kết quả này, tương tự như biểu đồ bên dưới, vui lòng gửi email cho IDH theo địa chỉ: 
livingwagematrix@idhtrade.org</t>
  </si>
  <si>
    <t>Entrer la Méthodologie de la référence du salaire minimum vital :</t>
  </si>
  <si>
    <t>Masukkan Metodologi Tolok Ukur Upah Layak</t>
  </si>
  <si>
    <t>输入生活工资基准方法：</t>
  </si>
  <si>
    <t>Nhập Phương Pháp Điểm Chuẩn Mức Lương Cơ Bản:</t>
  </si>
  <si>
    <t>Insira a Estimativa de Referência de Salário Digno Bruto Mensal</t>
  </si>
  <si>
    <t>Entrer l’estimation mensuelle brute de la Référence de salaire minimum vital</t>
  </si>
  <si>
    <t>Masukkan Perkiraan Tolok Ukur Upah Layak Bulanan Bruto</t>
  </si>
  <si>
    <t>输入每月总生活工资基准估计值</t>
  </si>
  <si>
    <t>Nhập Giá Trị Ước Tính Điểm Chuẩn Tổng Mức Lương Cơ Bản Hàng Tháng</t>
  </si>
  <si>
    <t>Tabela 1: Sumário do Detentor do Certificado</t>
  </si>
  <si>
    <t>Tableau 1 : résumé du titulaire de certificat</t>
  </si>
  <si>
    <t>Tabel 1: Ringkasan Pemegang Sertifikat</t>
  </si>
  <si>
    <t>表1：证书持有者概述</t>
  </si>
  <si>
    <t>Bảng 1: Tóm Tắt Về Chủ Sở Hữu Chứng Nhận</t>
  </si>
  <si>
    <t>标准工作周</t>
  </si>
  <si>
    <t>Tuần Làm Việc Tiêu Chuẩn</t>
  </si>
  <si>
    <t>生产区域（公顷）</t>
  </si>
  <si>
    <t>Diện Tích Khu Vực Sản Xuất (ha)</t>
  </si>
  <si>
    <t>农作物</t>
  </si>
  <si>
    <t>Cây trồng</t>
  </si>
  <si>
    <t>种植品种</t>
  </si>
  <si>
    <t>Giống cây được trồng</t>
  </si>
  <si>
    <t>Nombre de saisons de récolte par année</t>
  </si>
  <si>
    <t>Jumlah musim panen per tahun</t>
  </si>
  <si>
    <t>每年采收季节数量</t>
  </si>
  <si>
    <t>Số mùa thu hoạch trong một năm</t>
  </si>
  <si>
    <t>表 2：结果总结</t>
  </si>
  <si>
    <t>Bảng 2: Kết Quả Tóm Tắt</t>
  </si>
  <si>
    <t>生活工资基准来源</t>
  </si>
  <si>
    <t>Nguồn Điểm Chuẩn Mức Lương Cơ Bản</t>
  </si>
  <si>
    <t>生活工资基准</t>
  </si>
  <si>
    <t>Điểm Chuẩn Mức Lương Cơ Bản</t>
  </si>
  <si>
    <t>Trabalhadores apenas com salários abaixo do SD (#)</t>
  </si>
  <si>
    <t>仅获得低于生活工资的工资的工人人数</t>
  </si>
  <si>
    <t>Người lao động chỉ có mức lương dưới mức lương cơ bản (Living Wage, LW) (#)</t>
  </si>
  <si>
    <t>Trabalhadores apenas com salários abaixo do SD (%)</t>
  </si>
  <si>
    <t>仅获得低于生活工资的工资的工人百分比</t>
  </si>
  <si>
    <t>Người lao động chỉ có mức lương dưới LW (%)</t>
  </si>
  <si>
    <t>全部报酬低于生活工资的工人人数</t>
  </si>
  <si>
    <t>Người lao động có tất cả khoản thù lao dưới LW (#)</t>
  </si>
  <si>
    <t>全部报酬低于生活工资的工人百分比</t>
  </si>
  <si>
    <t>Người lao động có tất cả khoản thù lao dưới LW (%)</t>
  </si>
  <si>
    <t>平均的生活工资差距（占生活工资的百分比）</t>
  </si>
  <si>
    <t>Độ chênh lệch bình quân với mức lương cơ bản (% LW)</t>
  </si>
  <si>
    <t>以实物福利支付的工资总额的平均百分比</t>
  </si>
  <si>
    <t>Tỷ lệ % bình quân trên tổng số khoản tiền lương được trả dưới dạng lợi ích bằng hiện vật</t>
  </si>
  <si>
    <t>表 3：社会性别</t>
  </si>
  <si>
    <t>Bảng 3: Giới tính</t>
  </si>
  <si>
    <t>男性总数</t>
  </si>
  <si>
    <t>Tổng số lao động nam</t>
  </si>
  <si>
    <t>女性总数</t>
  </si>
  <si>
    <t>Tổng số lao động nữ</t>
  </si>
  <si>
    <t>有生活工资差距的男性人数</t>
  </si>
  <si>
    <t>Lao động nam có độ chênh lệch với mức lương cơ bản (#)</t>
  </si>
  <si>
    <t>有生活工资差距的男性百分比</t>
  </si>
  <si>
    <t>Lao động nam có độ chênh lệch với mức lương cơ bản (%)</t>
  </si>
  <si>
    <t>有生活工资差距的女性人数</t>
  </si>
  <si>
    <t>Lao động nữ có độ chênh lệch với mức lương cơ bản (#)</t>
  </si>
  <si>
    <t>有生活工资差距的女性百分比</t>
  </si>
  <si>
    <t>Lao động nữ có độ chênh lệch với mức lương cơ bản (%)</t>
  </si>
  <si>
    <t>男性平均生活工资差距百分比</t>
  </si>
  <si>
    <t>Độ chênh lệch bình quân với mức lương cơ  bản đối với nam giới (%)</t>
  </si>
  <si>
    <t>女性平均生活工资差距百分比</t>
  </si>
  <si>
    <t>Độ chênh lệch bình quân với mức lương cơ bản đối với nữ giới (%)</t>
  </si>
  <si>
    <t>表 4：详细结果</t>
  </si>
  <si>
    <t>Bảng 4: Kết Quả Chi Tiết</t>
  </si>
  <si>
    <t>Benefícios não-financeiros mensais (não ultrapassar 30%)</t>
  </si>
  <si>
    <t>Avantages en nature mensuels (plafonné à 30%)</t>
  </si>
  <si>
    <t>Tunjangan bulanan setara barang (tidak melebihi 30%)</t>
  </si>
  <si>
    <t>每月实物福利（不超过 30%）</t>
  </si>
  <si>
    <t>Trợ cấp bằng hiện vật hàng tháng (không vượt quá 30%)</t>
  </si>
  <si>
    <t>Gratificações ajustadas por mês</t>
  </si>
  <si>
    <t>Bonus ajustés par mois</t>
  </si>
  <si>
    <t>Bonus yang disesuaikan per bulan</t>
  </si>
  <si>
    <t>每月调整奖金</t>
  </si>
  <si>
    <t xml:space="preserve">Tiền thưởng được điều chỉnh mỗi tháng </t>
  </si>
  <si>
    <t xml:space="preserve">Salário mensal </t>
  </si>
  <si>
    <t xml:space="preserve">Salaire mensuel </t>
  </si>
  <si>
    <t>Upah bulanan</t>
  </si>
  <si>
    <t>月工资</t>
  </si>
  <si>
    <t>Tiền lương hàng tháng</t>
  </si>
  <si>
    <t>Rémunération totale</t>
  </si>
  <si>
    <t>Total remunerasi</t>
  </si>
  <si>
    <t>报酬总额</t>
  </si>
  <si>
    <t>Tổng số tiền thù lao</t>
  </si>
  <si>
    <t>生活工资差距</t>
  </si>
  <si>
    <t>Độ Chênh Lệch Với Mức Lương Cơ Bản</t>
  </si>
  <si>
    <t>Diferença para o Salário Digno (não ultrapassar 30%)</t>
  </si>
  <si>
    <t>Selisih Upah Layak (Tidak Melebihi 30%)</t>
  </si>
  <si>
    <t>生活工资差距（不超过 30% ）</t>
  </si>
  <si>
    <t>Độ Chênh Lệch Với Mức Lương Cơ Bản (Không vượt quá 30%)</t>
  </si>
  <si>
    <t>導入</t>
    <rPh sb="0" eb="2">
      <t>ドウニュウ</t>
    </rPh>
    <phoneticPr fontId="0"/>
  </si>
  <si>
    <t>Giriş</t>
  </si>
  <si>
    <t>給与マトリックス・ツール</t>
    <rPh sb="0" eb="2">
      <t>キュウヨ</t>
    </rPh>
    <phoneticPr fontId="0"/>
  </si>
  <si>
    <t>Maaş Çizelge Aracı</t>
  </si>
  <si>
    <r>
      <rPr>
        <sz val="8"/>
        <rFont val="ＭＳ ゴシック"/>
        <family val="3"/>
        <charset val="128"/>
      </rPr>
      <t>こちらは、すぐに使用できる給与評価ツールです。このツールは、現在の賃金に関する情報を収集して、生活賃金と比較するために役立ちます。</t>
    </r>
    <r>
      <rPr>
        <sz val="8"/>
        <rFont val="Century Gothic"/>
        <family val="2"/>
      </rPr>
      <t xml:space="preserve"> 
</t>
    </r>
    <r>
      <rPr>
        <sz val="8"/>
        <rFont val="ＭＳ ゴシック"/>
        <family val="3"/>
        <charset val="128"/>
      </rPr>
      <t>利用できるデータには、次のものがあります。
施設情報：場所、生産、時期。
職種：業務範囲一覧、すべての職種、および各職種における男性と女性の数。
賃金とボーナス：各職種に対して支払われる季節単位とレート、および職種ごとの控除なしの平均ボーナス額。
現物給付：現物給付を提供するために会社が支払った額、現物給付を受け取る労働者の数。
本給与評価ツールで提供される結果に加えて、</t>
    </r>
    <r>
      <rPr>
        <sz val="8"/>
        <rFont val="Century Gothic"/>
        <family val="2"/>
      </rPr>
      <t>IDH</t>
    </r>
    <r>
      <rPr>
        <sz val="8"/>
        <rFont val="ＭＳ ゴシック"/>
        <family val="3"/>
        <charset val="128"/>
      </rPr>
      <t>は、最後のタブに示されているように結果を視覚的情報で提供します。質問がある場合は、</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メール</t>
    </r>
    <r>
      <rPr>
        <sz val="8"/>
        <rFont val="Century Gothic"/>
        <family val="2"/>
      </rPr>
      <t>(livingwagematrix@idhtrade.org</t>
    </r>
    <r>
      <rPr>
        <sz val="8"/>
        <rFont val="ＭＳ ゴシック"/>
        <family val="3"/>
        <charset val="128"/>
      </rPr>
      <t>）にてお問い合わせください。</t>
    </r>
  </si>
  <si>
    <t>Bu, kullanılmaya hazır bir Maaş Çizelgesi'dir. Bu araç, Yaşam Ücreti ile karşılaştırmak için mevcut ücretler hakkında bilgi toplamanıza yardımcı olacaktır.  
Elinizde bulunması gereken veriler şunları içerir:
Tesis bilgileri: konum, üretim ve sezon zamanlaması.
İş kategorileri: çalışma alanlarının listesi, bütün iş kategorileri ve her iş kategorisindeki erkek ve kadın sayısı.
Ücretler ve ikramiyeler: Her iş kategorisi için ödeme yapılan sezonsal birim ve ücret ve brüt değerler cinsinden iş kategorisi başına ortalama ikramiye tutarı
Ayni yardımlar: şirket tarafından ayni yardımları sağlamak için harcanan tutar, ayni yardım alan işçi sayısı.
Bu Maaş Çizelgesi'nde verilen sonuçlara ek olarak IDH, sonuçlarınızı son sekmede gösterildiği gibi görselleştirme imkanı sunar. Sorularınız için lütfen aşağıdaki adresten IDH'ye e-posta gönderin: 
livingwagematrix@idhtrade.org</t>
  </si>
  <si>
    <t xml:space="preserve">Mavi kutular, doğru verileri girmenize yardımcı olacak yorumları gösterir. Lütfen dikkatlice okuyun. </t>
  </si>
  <si>
    <t>黄色のセルは、データ入力用のセルです。</t>
  </si>
  <si>
    <t>Sarı hücreler, veri girişi için hücreleri gösterir.</t>
  </si>
  <si>
    <t>緑色のセルは、結果を表示しています。</t>
    <rPh sb="0" eb="2">
      <t>ミドリイロ</t>
    </rPh>
    <rPh sb="7" eb="9">
      <t>ケッカ</t>
    </rPh>
    <rPh sb="10" eb="12">
      <t>ヒョウジ</t>
    </rPh>
    <phoneticPr fontId="0"/>
  </si>
  <si>
    <t>Yeşil hücreler, sonuçları gösterir</t>
  </si>
  <si>
    <t>セクション</t>
  </si>
  <si>
    <t>Bölümler</t>
  </si>
  <si>
    <t>認証保有者の情報</t>
  </si>
  <si>
    <t>Sertifika Sahibinin Bilgileri</t>
  </si>
  <si>
    <t>一般情報</t>
  </si>
  <si>
    <t>Genel Bilgiler</t>
  </si>
  <si>
    <t>連絡先情報</t>
  </si>
  <si>
    <t>İletişim Bilgileri</t>
  </si>
  <si>
    <t>認証保有者の名前</t>
  </si>
  <si>
    <t>Sertifika Sahibinin Adı</t>
  </si>
  <si>
    <t>連絡先の個人名</t>
  </si>
  <si>
    <t>İrtibat Kişisi</t>
  </si>
  <si>
    <t>電話番号</t>
  </si>
  <si>
    <t>Telefon Numarası</t>
  </si>
  <si>
    <t>Eメール</t>
  </si>
  <si>
    <t>E-posta</t>
  </si>
  <si>
    <t>位置情報</t>
  </si>
  <si>
    <t>Konum Bilgisi</t>
  </si>
  <si>
    <t>認証保有者の国</t>
  </si>
  <si>
    <t>Sertifika Sahibinin Ülkesi</t>
  </si>
  <si>
    <t>認証保有者の地域</t>
  </si>
  <si>
    <t>Sertifika Sahibinin Bölgesi</t>
  </si>
  <si>
    <t>認証保有者の所在地</t>
  </si>
  <si>
    <t>Sertifika Sahibinin Konumu</t>
  </si>
  <si>
    <t>生産場所</t>
    <rPh sb="0" eb="2">
      <t>セイサン</t>
    </rPh>
    <rPh sb="2" eb="4">
      <t>バショ</t>
    </rPh>
    <phoneticPr fontId="0"/>
  </si>
  <si>
    <t>Üretim Alanı</t>
  </si>
  <si>
    <t>一覧から選択</t>
  </si>
  <si>
    <t>Listeden seçin</t>
  </si>
  <si>
    <t>GPS位置</t>
  </si>
  <si>
    <t>GPS konumu</t>
  </si>
  <si>
    <t>生産面積のみ（ヘクタール）</t>
  </si>
  <si>
    <t>Sadece üretim alanı (hektar)</t>
  </si>
  <si>
    <t>生産情報</t>
  </si>
  <si>
    <t>Üretim Bilgileri</t>
  </si>
  <si>
    <t>製品</t>
  </si>
  <si>
    <t>Ürün</t>
  </si>
  <si>
    <t>栽培されている品種または種類</t>
  </si>
  <si>
    <t>Yetiştirilen çeşitler veya türler</t>
  </si>
  <si>
    <t>生産単位</t>
  </si>
  <si>
    <t>Üretim Birimleri</t>
  </si>
  <si>
    <t>年間総生産量</t>
  </si>
  <si>
    <t>Toplam Yıllık Üretim</t>
  </si>
  <si>
    <t>認証と基準</t>
  </si>
  <si>
    <t>Sertifikasyonlar ve Standartlar</t>
  </si>
  <si>
    <t>データ収集年</t>
  </si>
  <si>
    <t>Verilerin toplandığı yıl</t>
  </si>
  <si>
    <t>収穫シーズンの数</t>
    <rPh sb="0" eb="2">
      <t>シュウカク</t>
    </rPh>
    <rPh sb="7" eb="8">
      <t>カズ</t>
    </rPh>
    <phoneticPr fontId="0"/>
  </si>
  <si>
    <t>Hasat Mevsimlerinin Sayısı</t>
  </si>
  <si>
    <t>総生産量の測定に使用される単位</t>
  </si>
  <si>
    <t>Toplam üretimi ölçmek için kullanılan birim</t>
  </si>
  <si>
    <r>
      <rPr>
        <sz val="8"/>
        <rFont val="ＭＳ Ｐゴシック"/>
        <family val="2"/>
        <charset val="128"/>
      </rPr>
      <t>最大</t>
    </r>
    <r>
      <rPr>
        <sz val="8"/>
        <rFont val="Century Gothic"/>
        <family val="2"/>
      </rPr>
      <t>4</t>
    </r>
    <r>
      <rPr>
        <sz val="8"/>
        <rFont val="ＭＳ Ｐゴシック"/>
        <family val="2"/>
        <charset val="128"/>
      </rPr>
      <t>回の収穫シーズンを表示する</t>
    </r>
  </si>
  <si>
    <t>4 hasat mevismine kadar göster</t>
  </si>
  <si>
    <t>収穫シーズンの情報</t>
    <rPh sb="0" eb="2">
      <t>シュウカク</t>
    </rPh>
    <rPh sb="7" eb="9">
      <t>ジョウホウ</t>
    </rPh>
    <phoneticPr fontId="0"/>
  </si>
  <si>
    <t>Hasat Mevsimi Bilgileri</t>
  </si>
  <si>
    <t xml:space="preserve">月または週を選択する </t>
  </si>
  <si>
    <t xml:space="preserve">Dönem uzunluğunu tanımlamak için </t>
  </si>
  <si>
    <t>月名</t>
  </si>
  <si>
    <t>Ay İsmi</t>
  </si>
  <si>
    <t>Ay Sayısı</t>
  </si>
  <si>
    <t>週番号</t>
  </si>
  <si>
    <t>Hafta numarası</t>
  </si>
  <si>
    <t>週数</t>
  </si>
  <si>
    <t>Hafta Sayısı</t>
  </si>
  <si>
    <t>最初の収穫シーズンが始まります</t>
  </si>
  <si>
    <t>İlk Hasat Mevsiminin Başlangıcı</t>
  </si>
  <si>
    <t>最初の収穫シーズンの期間</t>
  </si>
  <si>
    <t>İlk Hasat Mevsiminin Uzunluğu</t>
  </si>
  <si>
    <r>
      <t>2</t>
    </r>
    <r>
      <rPr>
        <sz val="8"/>
        <rFont val="ＭＳ Ｐゴシック"/>
        <family val="3"/>
        <charset val="128"/>
      </rPr>
      <t>度目の収穫シーズンが始まります</t>
    </r>
  </si>
  <si>
    <t>İkinci Hasat Mevsiminin Başlangıcı</t>
  </si>
  <si>
    <r>
      <t>2</t>
    </r>
    <r>
      <rPr>
        <sz val="8"/>
        <rFont val="ＭＳ Ｐゴシック"/>
        <family val="3"/>
        <charset val="128"/>
      </rPr>
      <t>度目の収穫シーズンの期間</t>
    </r>
  </si>
  <si>
    <t>İkinci Hasat Mevsiminin Uzunluğu</t>
  </si>
  <si>
    <r>
      <t>3</t>
    </r>
    <r>
      <rPr>
        <sz val="8"/>
        <rFont val="ＭＳ Ｐゴシック"/>
        <family val="3"/>
        <charset val="128"/>
      </rPr>
      <t>度目の収穫シーズンが始まります</t>
    </r>
  </si>
  <si>
    <t>Üçüncü Hasat Mevsiminin Başlangıcı</t>
  </si>
  <si>
    <r>
      <t>3</t>
    </r>
    <r>
      <rPr>
        <sz val="8"/>
        <rFont val="ＭＳ Ｐゴシック"/>
        <family val="3"/>
        <charset val="128"/>
      </rPr>
      <t>度目のシーズンの期間</t>
    </r>
  </si>
  <si>
    <t>Üçüncü Hasat Mevsiminin Uzunluğu</t>
  </si>
  <si>
    <r>
      <t>4</t>
    </r>
    <r>
      <rPr>
        <sz val="8"/>
        <rFont val="ＭＳ Ｐゴシック"/>
        <family val="3"/>
        <charset val="128"/>
      </rPr>
      <t>度目の収穫シーズンが始まります</t>
    </r>
  </si>
  <si>
    <t>Dördüncü Hasat Mevsiminin Başlangıcı</t>
  </si>
  <si>
    <r>
      <t>4</t>
    </r>
    <r>
      <rPr>
        <sz val="8"/>
        <rFont val="ＭＳ Ｐゴシック"/>
        <family val="3"/>
        <charset val="128"/>
      </rPr>
      <t>度目のシーズンの期間</t>
    </r>
  </si>
  <si>
    <t>Dördüncü Hasat Mevsiminin Uzunluğu</t>
  </si>
  <si>
    <t>収穫時期の期間を定義する</t>
  </si>
  <si>
    <t>Bir hasat mevsiminin uzunluğunu tanımlamak için</t>
  </si>
  <si>
    <r>
      <rPr>
        <b/>
        <sz val="8"/>
        <rFont val="ＭＳ Ｐゴシック"/>
        <family val="3"/>
        <charset val="128"/>
      </rPr>
      <t>チェック：</t>
    </r>
    <r>
      <rPr>
        <sz val="8"/>
        <rFont val="ＭＳ Ｐゴシック"/>
        <family val="2"/>
        <charset val="128"/>
      </rPr>
      <t>収穫時期とは、年間で生産量が増減する時期を指します。</t>
    </r>
    <r>
      <rPr>
        <sz val="8"/>
        <rFont val="Century Gothic"/>
        <family val="2"/>
      </rPr>
      <t xml:space="preserve"> </t>
    </r>
    <r>
      <rPr>
        <sz val="8"/>
        <rFont val="ＭＳ Ｐゴシック"/>
        <family val="2"/>
        <charset val="128"/>
      </rPr>
      <t>ここに表示されている収穫時期の数によって、賃金情報の入力に必要なシーズンの数が決まります。</t>
    </r>
    <r>
      <rPr>
        <sz val="8"/>
        <rFont val="Century Gothic"/>
        <family val="2"/>
      </rPr>
      <t xml:space="preserve"> </t>
    </r>
    <r>
      <rPr>
        <sz val="8"/>
        <rFont val="ＭＳ Ｐゴシック"/>
        <family val="2"/>
        <charset val="128"/>
      </rPr>
      <t>ずっと収穫時期が続くの場合など、季節がない場合は</t>
    </r>
    <r>
      <rPr>
        <sz val="8"/>
        <rFont val="Century Gothic"/>
        <family val="2"/>
      </rPr>
      <t>1</t>
    </r>
    <r>
      <rPr>
        <sz val="8"/>
        <rFont val="ＭＳ Ｐゴシック"/>
        <family val="2"/>
        <charset val="128"/>
      </rPr>
      <t>を選択してください。</t>
    </r>
  </si>
  <si>
    <r>
      <rPr>
        <b/>
        <sz val="8"/>
        <rFont val="Century Gothic"/>
        <family val="1"/>
      </rPr>
      <t>Kontrol edin</t>
    </r>
    <r>
      <rPr>
        <sz val="8"/>
        <rFont val="Century Gothic"/>
        <family val="1"/>
      </rPr>
      <t>: Hasat mevsimleri, üretim seviyelerinin arttığı ya da azaldığı anlara atıfta bulunmaktadır. Burada belirtilen hasat mevsimi sayısı aynı zamanda maaş bilgisinin girilmesinin gerektiği mevsim sayısını da belirleyecektir. Sürekli hasat durumunda olduğu gibi belirli bir mevsimin olmadığı durumlar için 1’i seçin.</t>
    </r>
  </si>
  <si>
    <t>例.イサベル農園</t>
  </si>
  <si>
    <t>Örnek: Isabelle Arazisi</t>
  </si>
  <si>
    <t>例.名前、姓</t>
  </si>
  <si>
    <t>Örnek: İlk Son</t>
  </si>
  <si>
    <t>例.+00 000 0000</t>
  </si>
  <si>
    <t>Örnek: +00 000 0000</t>
  </si>
  <si>
    <t>例.Example @gmail.com</t>
  </si>
  <si>
    <t>Örnek: Ornek @gmail.com</t>
  </si>
  <si>
    <t>例.34.233458、 -42.322328</t>
  </si>
  <si>
    <t>Örnek: 34.233458, -42.322328</t>
  </si>
  <si>
    <t>例.バナナ</t>
  </si>
  <si>
    <t>Örnek: Muz</t>
  </si>
  <si>
    <t>例.キャベンディッシュ</t>
  </si>
  <si>
    <t>Örnek: İşlenmiş tütün</t>
  </si>
  <si>
    <t>例.Kg（キログラム）</t>
  </si>
  <si>
    <t>Örnek: Kg (kilogram)</t>
  </si>
  <si>
    <r>
      <rPr>
        <sz val="8"/>
        <rFont val="ＭＳ Ｐゴシック"/>
        <family val="2"/>
        <charset val="128"/>
      </rPr>
      <t>例</t>
    </r>
    <r>
      <rPr>
        <sz val="8"/>
        <rFont val="Century Gothic"/>
        <family val="2"/>
      </rPr>
      <t>.</t>
    </r>
    <r>
      <rPr>
        <sz val="8"/>
        <rFont val="ＭＳ Ｐゴシック"/>
        <family val="2"/>
        <charset val="128"/>
      </rPr>
      <t>有機栽培、公正取引、レインフォレスト・アライアンス</t>
    </r>
  </si>
  <si>
    <t>Ör. Organik, Fairtrade, Rainforest Alliance</t>
  </si>
  <si>
    <t>職種</t>
  </si>
  <si>
    <t>İş Kategorileri</t>
  </si>
  <si>
    <t>通貨</t>
  </si>
  <si>
    <t>Para birimi</t>
  </si>
  <si>
    <t>現地通貨</t>
  </si>
  <si>
    <t>Yerel para birimi</t>
  </si>
  <si>
    <t>業務範囲情報</t>
  </si>
  <si>
    <t>Çalışma Alanı Bilgileri</t>
  </si>
  <si>
    <t>業務範囲</t>
  </si>
  <si>
    <t>Çalışma Alanı</t>
  </si>
  <si>
    <t>職種情報</t>
  </si>
  <si>
    <t>İş Kategorileri Bilgileri</t>
  </si>
  <si>
    <t>職種名</t>
  </si>
  <si>
    <t>İş Kategorisi Adı</t>
  </si>
  <si>
    <t>確認：自動的に現地通貨が入力されますが、別の通貨で入力することも可能です。</t>
  </si>
  <si>
    <r>
      <rPr>
        <b/>
        <sz val="8"/>
        <rFont val="Century Gothic"/>
        <family val="1"/>
      </rPr>
      <t>Kontrol edin</t>
    </r>
    <r>
      <rPr>
        <sz val="8"/>
        <rFont val="Century Gothic"/>
        <family val="1"/>
      </rPr>
      <t>: Bu, otomatik olarak yerel para birimiyle doldurulacaktır, ancak başka bir para birimi de girilebilir.</t>
    </r>
  </si>
  <si>
    <r>
      <rPr>
        <sz val="8"/>
        <rFont val="ＭＳ ゴシック"/>
        <family val="3"/>
        <charset val="128"/>
      </rPr>
      <t>確認：最大</t>
    </r>
    <r>
      <rPr>
        <sz val="8"/>
        <rFont val="Century Gothic"/>
        <family val="2"/>
      </rPr>
      <t>6</t>
    </r>
    <r>
      <rPr>
        <sz val="8"/>
        <rFont val="ＭＳ ゴシック"/>
        <family val="3"/>
        <charset val="128"/>
      </rPr>
      <t>つの業務範囲を入力できますが、複数の業務範囲である必要はありません。必要に応じて、すべての職種を</t>
    </r>
    <r>
      <rPr>
        <sz val="8"/>
        <rFont val="Century Gothic"/>
        <family val="2"/>
      </rPr>
      <t>1</t>
    </r>
    <r>
      <rPr>
        <sz val="8"/>
        <rFont val="ＭＳ ゴシック"/>
        <family val="3"/>
        <charset val="128"/>
      </rPr>
      <t>つの業務範囲に入力できます。</t>
    </r>
    <r>
      <rPr>
        <sz val="8"/>
        <rFont val="Century Gothic"/>
        <family val="2"/>
      </rPr>
      <t xml:space="preserve"> </t>
    </r>
  </si>
  <si>
    <r>
      <rPr>
        <b/>
        <sz val="8"/>
        <rFont val="Century Gothic"/>
        <family val="1"/>
      </rPr>
      <t>Kontrol edin</t>
    </r>
    <r>
      <rPr>
        <sz val="8"/>
        <rFont val="Century Gothic"/>
        <family val="1"/>
      </rPr>
      <t xml:space="preserve">: En fazla altı çalışma alanı girilebilir, ancak birden fazla çalışma alanı olmasına gerek yoktur. Tercih edildiği takdirde bütün iş kategorileri tek bir çalışma alanına girilebilir. </t>
    </r>
  </si>
  <si>
    <t>例.バナナ畑</t>
  </si>
  <si>
    <t>Örnek: Muz Bahçesi</t>
  </si>
  <si>
    <t>例.梱包工場</t>
  </si>
  <si>
    <t>Örnek: Ambalajlama Tesisi</t>
  </si>
  <si>
    <t>例.輸送</t>
  </si>
  <si>
    <t>Örnek: Ulaşım</t>
  </si>
  <si>
    <t>例.管理</t>
  </si>
  <si>
    <t>Örnek: İdare</t>
  </si>
  <si>
    <t>例.バナナ収穫員</t>
  </si>
  <si>
    <t>Örnek: Muz Toplayıcısı</t>
  </si>
  <si>
    <t>例,バナナ切断作業員</t>
  </si>
  <si>
    <t>Örnek: Muz Kesim Elemanı</t>
  </si>
  <si>
    <t>例.住居のあるバナナ切断作業員</t>
  </si>
  <si>
    <t>Örnek: Konaklama sağlanmış Muz Kesim Elemanı</t>
  </si>
  <si>
    <t>定義：1つの職種は、同じ仕事を行い、同じ方法で支払われ、同じ現物給付を受け取る労働者のみで構成されます。1つの職種に含められるのは、すべての労働者の10%以下です。
労働者が違った方法で支払われる、違った現物給付を受け取る、または労働者の総数の10%を超える場合に新しい職種が作成できます。
すべての臨時職員および非正規職員を含めなければなりません。</t>
  </si>
  <si>
    <r>
      <rPr>
        <b/>
        <sz val="8"/>
        <rFont val="Century Gothic"/>
        <family val="1"/>
      </rPr>
      <t>Tanım</t>
    </r>
    <r>
      <rPr>
        <sz val="8"/>
        <rFont val="Century Gothic"/>
        <family val="1"/>
      </rPr>
      <t>: Bir İş Kategorisi, yalnızca aynı işi yapan, aynı şekilde ödeme yapılan ve aynı ayni yardımları alan işçilerden oluşabilir. Herhangi bir iş kategorisine bütün işçilerin %10'undan fazlası dahil edilemez.
İşçilere farklı şekilde ödeme yapılıyorsa veya işçiler farklı ayni yardımlar alıyorsa veya sayı, toplam işçi sayısının %10'unu aşıyorsa yeni iş kategorileri oluşturulabilir. 
Bütün geçici ve kayıt dışı işçiler dahil edilmelidir.</t>
    </r>
  </si>
  <si>
    <t>確認：すべての職種に固有の名前が付いていることを確認してください。例えば、「清掃員」のグループが2つある場合は、「清掃員１」と「清掃員2」と入力します。</t>
  </si>
  <si>
    <r>
      <rPr>
        <b/>
        <sz val="8"/>
        <rFont val="Century Gothic"/>
        <family val="1"/>
      </rPr>
      <t>Kontrol edin</t>
    </r>
    <r>
      <rPr>
        <sz val="8"/>
        <rFont val="Century Gothic"/>
        <family val="1"/>
      </rPr>
      <t>: Bütün iş kategorilerinin adlarının özgün olduğundan emin olun. Örneğin, iki "temizlikçi" grubu varsa, "temizlikçi 1" ve "temizlikçi 2" olarak girin.</t>
    </r>
  </si>
  <si>
    <t>労働者数</t>
  </si>
  <si>
    <t>İşçi Sayısı</t>
  </si>
  <si>
    <t>労働者数 (#)</t>
  </si>
  <si>
    <t>İşçi Sayısı (#)</t>
  </si>
  <si>
    <t>İş Kategorisi</t>
  </si>
  <si>
    <t>性別</t>
  </si>
  <si>
    <t>Toplumsal Cinsiyet</t>
  </si>
  <si>
    <t>労働者合計</t>
  </si>
  <si>
    <t>Toplam işçi sayısı</t>
  </si>
  <si>
    <t>Erkek</t>
  </si>
  <si>
    <t>Kadın</t>
  </si>
  <si>
    <t>このタブでは、男性と女性を区別したデータを入力することが重要です。これにより、会社/農場で働く男性と女性の数の概要が分かり、性別ごとに従業員の給与と得られる追加の現物給付を確認できます。会社として、同じ職種内の男性と女性従業員の違いを確認する為に役立つこの概要があると便利です。同一労働同一賃金は、企業と従業員にとって良いことです。</t>
  </si>
  <si>
    <t>Bu sekmede, verilerin kadın ve erkek olarak ayrı ayrı doldurulması önemlidir. Bu, şirketiniz/araziniz için çalışan kadın ve erkek sayısı hakkında iyi bir genel bakış sunacak ve işçilerinizin ne kadar kazandığını ve toplumsal cinsiyete göre aldıkları ekstra ayni yararları eşleştirmenizi sağlayacaktır. Şirket olarak, aynı iş kategorisindeki erkek ve kadın işçileriniz arasındaki farklılıkları görmenizi sağlayan bu genel bakış faydalı olacaktır. Eşit iş için eşit ücret, şirket ve çalışanları için iyi olabilir.</t>
  </si>
  <si>
    <t>収穫シーズン毎の賃金</t>
    <rPh sb="0" eb="2">
      <t>シュウカク</t>
    </rPh>
    <rPh sb="6" eb="7">
      <t>ゴト</t>
    </rPh>
    <rPh sb="8" eb="10">
      <t>チンギン</t>
    </rPh>
    <phoneticPr fontId="0"/>
  </si>
  <si>
    <t>Hasat Mevsimi başına maaşlar</t>
  </si>
  <si>
    <t>ボーナス及び収穫シーズンの賃金に関する情報</t>
    <rPh sb="4" eb="5">
      <t>オヨ</t>
    </rPh>
    <rPh sb="6" eb="8">
      <t>シュウカク</t>
    </rPh>
    <rPh sb="13" eb="15">
      <t>チンギン</t>
    </rPh>
    <rPh sb="16" eb="17">
      <t>カン</t>
    </rPh>
    <rPh sb="19" eb="21">
      <t>ジョウホウ</t>
    </rPh>
    <phoneticPr fontId="0"/>
  </si>
  <si>
    <t>İkramiyeler ve Hasat Mevsim Maaşı Bilgisi</t>
  </si>
  <si>
    <t>労働者</t>
  </si>
  <si>
    <t>İşçiler</t>
  </si>
  <si>
    <t>男性と女性の数</t>
  </si>
  <si>
    <t>Erkek ve Kadın Sayısı</t>
  </si>
  <si>
    <t>年間ボーナス</t>
  </si>
  <si>
    <t>Yıllık İkramiyeler</t>
  </si>
  <si>
    <t>13か月目および/または14か月目の支払い</t>
  </si>
  <si>
    <t xml:space="preserve">13. ve/veya 14. Ayın Ödemeleri </t>
  </si>
  <si>
    <t>業績/業務品質ボーナス</t>
  </si>
  <si>
    <t>Performans/Kalite İkramiyeleri</t>
  </si>
  <si>
    <t>休暇ボーナス</t>
  </si>
  <si>
    <t xml:space="preserve">Tatil ikramiyeleri </t>
  </si>
  <si>
    <t>その他のボーナス</t>
  </si>
  <si>
    <t>Diğer ikramiyeler</t>
  </si>
  <si>
    <t>労働者1人あたりの年間現金ボーナスの合計額</t>
  </si>
  <si>
    <t>İşçi başına yıllık toplam nakit ikramiye tutarı</t>
  </si>
  <si>
    <t>最初の収穫シーズンの賃金</t>
    <rPh sb="0" eb="2">
      <t>サイショ</t>
    </rPh>
    <rPh sb="3" eb="5">
      <t>シュウカク</t>
    </rPh>
    <rPh sb="10" eb="12">
      <t>チンギン</t>
    </rPh>
    <phoneticPr fontId="0"/>
  </si>
  <si>
    <t>İlk Hasat Mevsimi Ücretleri</t>
  </si>
  <si>
    <t>単位</t>
  </si>
  <si>
    <t>Birim</t>
  </si>
  <si>
    <t>ユニットあたりの支払額</t>
  </si>
  <si>
    <t>Birim başına ödenen tutar</t>
  </si>
  <si>
    <t>1日あたりの平均完了単位数</t>
  </si>
  <si>
    <t>Bir günde tamamlanan ortalama birim sayısı</t>
  </si>
  <si>
    <t>1日あたりの平均労働時間</t>
  </si>
  <si>
    <t>Günlük ortalama çalışma saati</t>
  </si>
  <si>
    <t>1週間あたりの平均労働時間</t>
  </si>
  <si>
    <t>Haftalık ortalama çalışma saati</t>
  </si>
  <si>
    <t>例.箱</t>
  </si>
  <si>
    <t>Örnek: Kutu</t>
  </si>
  <si>
    <t>例.15</t>
  </si>
  <si>
    <t>Örnek: 15</t>
  </si>
  <si>
    <t>例.10</t>
  </si>
  <si>
    <t>Örnek: 10</t>
  </si>
  <si>
    <t>例.9</t>
  </si>
  <si>
    <t>Örnek: 9</t>
  </si>
  <si>
    <t>例.48</t>
  </si>
  <si>
    <t>Örnek: 48</t>
  </si>
  <si>
    <t>2度目の収穫シーズンの賃金</t>
  </si>
  <si>
    <t>İkinci Hasat Mevsimi Ücretleri</t>
  </si>
  <si>
    <t>3度目の収穫シーズンの賃金</t>
  </si>
  <si>
    <t>Üçüncü Hasat Mevsimi Ücretleri</t>
  </si>
  <si>
    <t>Dördüncü Hasat Mevsimi Ücretleri</t>
  </si>
  <si>
    <t xml:space="preserve">
チェック：ボーナスは、雇用主の裁量ではなく、事前に期待する必要があります。 13か月目のボーナス、在職期間のボーナス、休日のボーナスなどのボーナスは、それぞれのカテゴリに含めることができます。利益分配は含まれていません。</t>
  </si>
  <si>
    <t>Kontrol: Primler işverenin takdirine bağlı olarak önceden beklenmelidir. 13. ay bonusları, görev süresi bonusu ve tatil bonusları gibi bonuslar ilgili kategoriye dahil edilebilir. Kar paylaşımı dahil değildir.</t>
  </si>
  <si>
    <t>確認：作業単位は、労働者への支払い対象となる数です。例えば、一部の労働者は、アイロンをかけたシャツの数や、梱包した箱の数によって支払われます。その場合、単位は「シャツ枚数」または「箱」になります。他の労働者は「時間」または「日」ごとに支払われます。総額を入力します。</t>
  </si>
  <si>
    <r>
      <rPr>
        <b/>
        <sz val="8"/>
        <rFont val="Century Gothic"/>
        <family val="1"/>
      </rPr>
      <t>Kontrol edin</t>
    </r>
    <r>
      <rPr>
        <sz val="8"/>
        <rFont val="Century Gothic"/>
        <family val="1"/>
      </rPr>
      <t>: İş birimi, bir işçiye ödeme yapılan unsurdur. Örneğin, bazı işçilere ütüledikleri gömlek veya ambalajladıkları kutu sayısına göre ödeme yapılır. Birim bu durumda "gömlek" veya "kutu" olur. Diğer işçilere "saat" veya "gün" başına ödeme yapılır. Brüt değerleri girin.</t>
    </r>
  </si>
  <si>
    <t>確認：労働者が月給または日給で支払われる場合、この列は自動的に入力されます。それ以外の場合は、1日に完了する単位の平均数を入力します。この数は分数にすることもできます。</t>
  </si>
  <si>
    <r>
      <rPr>
        <b/>
        <sz val="8"/>
        <rFont val="Century Gothic"/>
        <family val="1"/>
      </rPr>
      <t>Kontrol edin</t>
    </r>
    <r>
      <rPr>
        <sz val="8"/>
        <rFont val="Century Gothic"/>
        <family val="1"/>
      </rPr>
      <t>: İşçilere aylık veya günlük ödeme yapılıyorsa, bu sütun otomatik olarak doldurulacaktır. Aksi takdirde bir günde tamamlanan ortalama birim sayısını girin. Bu sayı aynı zamanda bir kesir de olabilir.</t>
    </r>
  </si>
  <si>
    <t>例えば、この労働者には1箱あたり15 CRCが支払われ、1日9時間で10箱を完了させます。</t>
  </si>
  <si>
    <t>Örneğin, kutu başına 15 CRC ödenen bu işçi, 9 saatlik bir günde 10 kutu tamamlamaktadır.</t>
  </si>
  <si>
    <t>現物給付 1</t>
  </si>
  <si>
    <t>Ayni Yardımlar 1</t>
  </si>
  <si>
    <t>Yemek</t>
  </si>
  <si>
    <t>食品を受け取る労働者</t>
  </si>
  <si>
    <t>İşçilere yemek veriliyor</t>
  </si>
  <si>
    <t>食品を受け取る労働者の数</t>
  </si>
  <si>
    <t>Yemek verilen işçi sayısı</t>
  </si>
  <si>
    <t>労働者1人あたりに食品を提供するための雇用者の月額費用</t>
  </si>
  <si>
    <t>Yemek verilmesinin işverene işçi başına aylık maliyeti</t>
  </si>
  <si>
    <t>労働者には食品の代わりに現金を受け取る選択肢があります</t>
  </si>
  <si>
    <t>İşçilerin yemek yerine nakit değer alma seçeneği bulunmaktadır</t>
  </si>
  <si>
    <t>労働者が食品の代わりに毎月受け取る現金の額</t>
  </si>
  <si>
    <t>İşçinin yemek yerine aylık olarak aldığı nakit değer</t>
  </si>
  <si>
    <t>はい、または、いいえ</t>
  </si>
  <si>
    <t>Evet veya Hayır</t>
  </si>
  <si>
    <t>番号</t>
  </si>
  <si>
    <t>Sayı</t>
  </si>
  <si>
    <t>労働者1人あたりの月額費用（現地通貨）</t>
  </si>
  <si>
    <t>İşçi başına aylık maliyet (Yerel Para Birimi cinsinden)</t>
  </si>
  <si>
    <t>毎月の項目別食費</t>
  </si>
  <si>
    <t>Listelenmiş Aylık Yemek Maliyetleri</t>
  </si>
  <si>
    <t>毎月の交通費の内訳</t>
    <rPh sb="0" eb="2">
      <t>マイツキ</t>
    </rPh>
    <phoneticPr fontId="0"/>
  </si>
  <si>
    <t>Listelenmiş Aylık Ulaşım Maliyetleri</t>
  </si>
  <si>
    <t>毎月の住宅費の内訳</t>
    <rPh sb="0" eb="2">
      <t>マイツキ</t>
    </rPh>
    <phoneticPr fontId="0"/>
  </si>
  <si>
    <t>Listelenmiş Aylık Konaklama Maliyetleri</t>
  </si>
  <si>
    <t>毎月の医療費の内訳</t>
    <rPh sb="0" eb="2">
      <t>マイツキ</t>
    </rPh>
    <phoneticPr fontId="0"/>
  </si>
  <si>
    <t>Listelenmiş Aylık Sağlık Maliyetleri</t>
  </si>
  <si>
    <t>年間の子供の教育費の内訳</t>
    <rPh sb="0" eb="2">
      <t>ネンカン</t>
    </rPh>
    <phoneticPr fontId="0"/>
  </si>
  <si>
    <t>Listelenmiş Aylık Çocuk Öğrenim Maliyetleri</t>
  </si>
  <si>
    <t>毎月の子供の養育費の内訳</t>
    <rPh sb="0" eb="2">
      <t>マイツキ</t>
    </rPh>
    <phoneticPr fontId="0"/>
  </si>
  <si>
    <t>Listelenmiş Aylık Çocuk Bakım Maliyetleri</t>
  </si>
  <si>
    <t>項目別費用</t>
  </si>
  <si>
    <t>Kalem Maliyeti</t>
  </si>
  <si>
    <t>項目数</t>
  </si>
  <si>
    <t>Kalem Sayısı</t>
  </si>
  <si>
    <t>例.食品配達</t>
  </si>
  <si>
    <t>Örnek: Yemek dağıtımı</t>
  </si>
  <si>
    <t>例.500</t>
  </si>
  <si>
    <t>Örnek: 500</t>
  </si>
  <si>
    <t>例.4</t>
  </si>
  <si>
    <t>Örnek: 4</t>
  </si>
  <si>
    <t>送迎サービス</t>
  </si>
  <si>
    <t>Ulaşım</t>
  </si>
  <si>
    <t>送迎サービスを受ける労働者</t>
  </si>
  <si>
    <t>İşçiler ulaşım hizmeti alıyor</t>
  </si>
  <si>
    <t>送迎サービスを受ける労働者の数</t>
  </si>
  <si>
    <t>Ulaşım hizmeti alan işçi sayısı</t>
  </si>
  <si>
    <t>労働者1人あたりに送迎サービスを提供するための雇用者の月額費用</t>
  </si>
  <si>
    <t>Ulaşım hizmeti sağlamanın işverene  işçi başına aylık maliyeti</t>
  </si>
  <si>
    <t>労働者は送迎サービスの代わりに現金を受け取る選択肢があります</t>
  </si>
  <si>
    <t>İşçilerin ulaşım hizmeti yerine nakit değer alma seçeneği bulunmaktadır</t>
  </si>
  <si>
    <t>労働者が送迎サービスの代わりに毎月受け取る現金の額</t>
  </si>
  <si>
    <t>İşçinin ulaşım hizmeti yerine aylık olarak aldığı nakit değer</t>
  </si>
  <si>
    <t>住居</t>
  </si>
  <si>
    <t>Konaklama</t>
  </si>
  <si>
    <t>住居を与えられる労働者</t>
  </si>
  <si>
    <t>İşçilere konaklama tesisi sağlanıyor</t>
  </si>
  <si>
    <t>住居を与えられる労働者の数</t>
  </si>
  <si>
    <t>Konaklama tesisi sağlanan işçi sayısı</t>
  </si>
  <si>
    <t>労働者1人あたりに住居を提供するための雇用者の月額費用</t>
  </si>
  <si>
    <t>İşçi başına konaklama tesisi sağlamanın işverene aylık maliyeti</t>
  </si>
  <si>
    <t>労働者には住居の代わりに現金を受け取る選択肢があります</t>
  </si>
  <si>
    <t>İşçilerin konaklama hizmeti yerine nakit değer alma seçeneği bulunmaktadır</t>
  </si>
  <si>
    <t>労働者が住居の代わりに毎月受け取る現金の額</t>
  </si>
  <si>
    <t>İşçinin konaklama hizmeti yerine aylık olarak aldığı nakit değer</t>
  </si>
  <si>
    <t>健康管理</t>
  </si>
  <si>
    <t>Sağlık</t>
  </si>
  <si>
    <t>健康管理サービスを受ける労働者</t>
  </si>
  <si>
    <t>İşçilere sağlık hizmeti alıyor</t>
  </si>
  <si>
    <t>健康管理サービスを受ける労働者の数</t>
  </si>
  <si>
    <t>Sağlık hizmeti alan işçi sayısı</t>
  </si>
  <si>
    <t>労働者1人あたりに健康管理サービスを提供するための雇用者の月額費用</t>
  </si>
  <si>
    <t>İşçi başına sağlık hizmeti sağlamanın işverene aylık maliyeti</t>
  </si>
  <si>
    <t>労働者には健康管理サービスの代わりに現金を受け取る選択肢があります</t>
  </si>
  <si>
    <t>İşçilerin sağlık hizmeti yerine nakit değer alma seçeneği bulunmaktadır</t>
  </si>
  <si>
    <t>労働者が健康管理サービスの代わりに毎月受け取る現金の額</t>
  </si>
  <si>
    <t>İşçinin sağlık hizmeti yerine aylık olarak aldığı nakit değer</t>
  </si>
  <si>
    <t>子供の教育</t>
  </si>
  <si>
    <t>Çocukların eğitimi</t>
  </si>
  <si>
    <t>自身の子供が教育を受けられる労働者</t>
  </si>
  <si>
    <t>İşçilere çocuk eğitimi hizmeti sunuluyor</t>
  </si>
  <si>
    <t>自身の子供が教育を受けられる労働者の数</t>
  </si>
  <si>
    <t>Çocuk eğitimi hizmeti alan işçi sayısı</t>
  </si>
  <si>
    <t>労働者1人あたりに子供の教育を提供するための雇用者の月額費用</t>
  </si>
  <si>
    <t>İşçi başına çocuk eğitimi hizmeti hizmeti sağlamanın işverene yıllık maliyeti</t>
  </si>
  <si>
    <t>労働者には子供の教育の代わりに現金を受け取る選択肢があります</t>
  </si>
  <si>
    <t>İşçilerin çocuk eğitimi hizmeti yerine nakit değer alma seçeneği bulunmaktadır</t>
  </si>
  <si>
    <t>労働者が子供の教育の代わりに毎月受け取る現金の額</t>
  </si>
  <si>
    <t>İşçinin çocuk eğitimi hizmeti yerine yıllık olarak aldığı nakit değer</t>
  </si>
  <si>
    <t>育児サービス</t>
  </si>
  <si>
    <t>Çocuk bakımı</t>
  </si>
  <si>
    <t>育児サービスを受ける労働者</t>
  </si>
  <si>
    <t>İşçilere çocuk bakım hizmeti alıyor</t>
  </si>
  <si>
    <t>育児サービスを受ける労働者の数</t>
  </si>
  <si>
    <t>Çocuk bakım hizmeti alan işçi sayısı</t>
  </si>
  <si>
    <t>労働者1人あたりに育児サービスを提供するための雇用者の月額費用</t>
  </si>
  <si>
    <t>İşçi başına çocuk bakım hizmeti sağlamanın işverene aylık maliyeti</t>
  </si>
  <si>
    <t>労働者には育児サービスの代わりに現金を受け取る選択肢があります</t>
  </si>
  <si>
    <t>İşçilerin çocuk bakım hizmeti yerine nakit değer alma seçeneği bulunmaktadır</t>
  </si>
  <si>
    <t>労働者が育児サービスの代わりに毎月受け取る現金の額</t>
  </si>
  <si>
    <t>İşçinin çocuk bakım hizmeti yerine aylık olarak aldığı nakit değer</t>
  </si>
  <si>
    <t>その他</t>
  </si>
  <si>
    <t>Diğer</t>
  </si>
  <si>
    <t>他にどのような現物給付が提供されるか？</t>
  </si>
  <si>
    <t>Başka hangi ayni yardımlar sağlanıyor?</t>
  </si>
  <si>
    <t xml:space="preserve">すべての現物給付は、価値があるものとして労働者に受け入れられ、労働者の基本的な生活費用を直接削減し、所定労働時間内に定期的に提供され、事前に定められており、法律で義務付けられていない必要があります。労働者が給付に対して負担するまたは少額を支払う場合は、現物給付を提供するための費用からこの金額を差し引きます。 </t>
  </si>
  <si>
    <t xml:space="preserve">Bütün ayni yardımlar işçiler tarafından değerli olarak kabul görmeli, bir işçinin temel yaşam masraflarını doğrudan azaltmalı, düzenli çalışma saatleri içinde ve düzenli olarak sağlanmalı ve önceden belirlenmelidir. Ayni yardımlar kanunen zorunlu değildir. İşçiler yardıma katkıda bulunuyorsa veya küçük bir tutar ödüyorsa, bu tutarı ayni yardım sağlama maliyetinden düşün. </t>
  </si>
  <si>
    <t xml:space="preserve">本給付は定期的に提供する必要があり、散発的に与えられる農産物は含まれません。提供される食事はバランスが取れていることが理想とされ、地域または国際的な栄養手引きに従う必要があります。軽食と水の価格は含まれません。 </t>
  </si>
  <si>
    <t xml:space="preserve">Düzenli olarak sağlanmalıdır ve belirli aralıklarla verilen arazi ürünleri dahil edilmeyebilir. Tercihen, verilen yemekler dengeli olmalı ve yerel veya uluslararası beslenme kılavuzlarına uymalıdır. Atıştırmalıkların ve suyun değeri dahil değildir. </t>
  </si>
  <si>
    <t>安全に労働者を職場への往復、または週末に町との間で輸送する必要があります。</t>
  </si>
  <si>
    <t>Güvenli olmalı ve işçileri hafta sonları işten şehre ve şehirden işe taşımalıdır.</t>
  </si>
  <si>
    <r>
      <rPr>
        <sz val="8"/>
        <rFont val="ＭＳ Ｐゴシック"/>
        <family val="2"/>
        <charset val="128"/>
      </rPr>
      <t>レインフォレスト・アライアンスの認証保有者にとって、住宅供給に関連する現物給付は、要件</t>
    </r>
    <r>
      <rPr>
        <sz val="8"/>
        <rFont val="Century Gothic"/>
        <family val="2"/>
      </rPr>
      <t>5.7</t>
    </r>
    <r>
      <rPr>
        <sz val="8"/>
        <rFont val="ＭＳ Ｐゴシック"/>
        <family val="2"/>
        <charset val="128"/>
      </rPr>
      <t>公営住宅に準拠するものとします。</t>
    </r>
    <r>
      <rPr>
        <sz val="8"/>
        <rFont val="Century Gothic"/>
        <family val="2"/>
      </rPr>
      <t xml:space="preserve"> </t>
    </r>
    <r>
      <rPr>
        <sz val="8"/>
        <rFont val="ＭＳ Ｐゴシック"/>
        <family val="2"/>
        <charset val="128"/>
      </rPr>
      <t>住宅は、家族単位で供給され、国際基準を満たすものとします。</t>
    </r>
  </si>
  <si>
    <t>Rainforest Alliance Sertifika Sahipleri için konaklama ile ilgili ayni yardımlar Sosyal bölümdeki 5.7 Sosyal Konaklama Koşulları ile uyumlu olmalıdır. Konaklama tek aileye yönelik konaklama olmalı ve uluslararası standartları karşılamalıdır.</t>
  </si>
  <si>
    <t xml:space="preserve">一世帯住居で、経済的、社会的及び文化的権利に関する国際規約（国連、1966年）、労働者住居に関するILO勧告第115号（1961年）、世界保健機関の健全住居原則（1989年）、国際連合人間居住計画（2009年、2013年）などの国際基準を満たしている必要があります。 </t>
  </si>
  <si>
    <t xml:space="preserve">Müstakil aile konaklama tesisi olmalı ve Ekonomik, Toplumsal ve Kültürel Haklar Uluslararası Sözleşmesi (Birleşmiş Milletler, 1966), İşçi Konaklama Tesisleri'ne ilişkin 115 sayılı ILO Tavsiyesi (1961), Dünya Sağlık Örgütü Sağlıklı Konaklama İlkeleri (1989) ve BM-Habitat (2009, 2013) gibi uluslararası standartları karşılamalıdır. </t>
  </si>
  <si>
    <t>（仕事関連の問題だけでなく）一般診療のための健康管理または診療所でなければならず、国の健康管理システムによって提供されるものに追加されていなければなりません。</t>
  </si>
  <si>
    <t>Genel sağlık veya klinik uygulamaları olmalıdır (yalnızca işle ilgili konular değil) ve ülkenin sağlık sistemi tarafından sağlanan hizmetlere ek olarak uygulanmalıdır.</t>
  </si>
  <si>
    <t>これには、寄付された学用品、制服、その他の教材、送迎サービスなど、子供の教育に関連する費用が含まれる場合があります。資金が学校に直接提供される場合、合計金額は学校の生徒総数で分割されます。この生徒一人当たりの金額は、その学校に通う労働者のすべての子供も対象となります。本ツールは自身の寄付を毎月の金額に自動的に調整します。年間の寄付金を入力してください。</t>
  </si>
  <si>
    <t>Bu, bağış olarak verilen okul malzemeleri, üniformalar, diğer malzemeler, ulaşım vb. gibi çocukların eğitimiyle ilgili maliyetleri içerebilir. Finansman doğrudan okula sağlanırsa, toplam tutar okuldaki toplam öğrenci sayısına bölünmelidir. Bu durumda, söz konusu öğrenci başına tutar her bir işçinin okula giden çocuğu için eklenebilir. Bu araç, katkılarınızı otomatik olarak aylık rakamlara göre ayarlar ve yıllık rakamlar girilmelidir.</t>
  </si>
  <si>
    <t xml:space="preserve">上記に記載されていない追加の現物給付を提供している場合は、月単位で労働者ごとに本給付を提供するための費用も含め、ここにその概要を記載してください。 </t>
  </si>
  <si>
    <t xml:space="preserve">Yukarıda listelenmeyen ek ayni yardımlar sağlıyorsanız lütfen bunları burada açıklayın ve işçi başına bu yardımı sağlamanın aylık maliyetini ekleyin. </t>
  </si>
  <si>
    <t>これらの計算ツールは任意であり、労働者1人毎の現物給付を提供するための月額費用を計算するために使用できます。</t>
  </si>
  <si>
    <t>Bu hesaplayıcılar isteğe bağlıdır ve işçi başına ayni fayda sağlamak için aylık maliyeti hesaplamak için kullanılabilir.</t>
  </si>
  <si>
    <t>年間費用</t>
    <rPh sb="0" eb="2">
      <t>ネンカン</t>
    </rPh>
    <rPh sb="2" eb="4">
      <t>ヒヨウ</t>
    </rPh>
    <phoneticPr fontId="0"/>
  </si>
  <si>
    <t>Yıllık maliyet</t>
  </si>
  <si>
    <t>例、はい</t>
    <rPh sb="0" eb="1">
      <t>レイ</t>
    </rPh>
    <phoneticPr fontId="0"/>
  </si>
  <si>
    <t>Ör. Evet</t>
  </si>
  <si>
    <t>現物給付 2</t>
  </si>
  <si>
    <t>Ayni Yardımlar 2</t>
  </si>
  <si>
    <t>職種は以下を受け取りますか。</t>
  </si>
  <si>
    <t>İş kategorisi, bu hücredeki değeri alıyor mu?</t>
  </si>
  <si>
    <t>労働者1人あたりの月額</t>
  </si>
  <si>
    <t>İşçi başına aylık değer</t>
  </si>
  <si>
    <t>現物給付でない</t>
  </si>
  <si>
    <t>Ayni Yardım yok</t>
  </si>
  <si>
    <t>結果</t>
  </si>
  <si>
    <t>Sonuçlar</t>
  </si>
  <si>
    <r>
      <rPr>
        <b/>
        <sz val="8"/>
        <rFont val="ＭＳ Ｐゴシック"/>
        <family val="3"/>
        <charset val="128"/>
      </rPr>
      <t>チェック</t>
    </r>
    <r>
      <rPr>
        <sz val="8"/>
        <rFont val="ＭＳ Ｐゴシック"/>
        <family val="2"/>
        <charset val="128"/>
      </rPr>
      <t>：生活賃金を記入してください</t>
    </r>
  </si>
  <si>
    <r>
      <rPr>
        <b/>
        <sz val="8"/>
        <rFont val="Century Gothic"/>
        <family val="1"/>
      </rPr>
      <t>Kontrol edin</t>
    </r>
    <r>
      <rPr>
        <sz val="8"/>
        <rFont val="Century Gothic"/>
        <family val="1"/>
      </rPr>
      <t>: Maaşları karşılaştırmak istediğiniz Yaşam Ücreti Rayicini girin. Brüt yaşam ücretini maaşlarla aynı para biriminden girin. Rainforest Alliance Sertifika Sahipleri için bu, Ek 10’da bulunabilir. Ülkeniz için geçerli olan bir Yaşam Maaşı Rayici varsa, yürürlükteki maaşı girebilirsiniz.</t>
    </r>
  </si>
  <si>
    <r>
      <rPr>
        <sz val="8"/>
        <rFont val="ＭＳ ゴシック"/>
        <family val="3"/>
        <charset val="128"/>
      </rPr>
      <t>おめでとうございます！給与評価が終了しました。本ページには、要約結果の</t>
    </r>
    <r>
      <rPr>
        <sz val="8"/>
        <rFont val="Century Gothic"/>
        <family val="2"/>
      </rPr>
      <t>4</t>
    </r>
    <r>
      <rPr>
        <sz val="8"/>
        <rFont val="ＭＳ ゴシック"/>
        <family val="3"/>
        <charset val="128"/>
      </rPr>
      <t>つの表があります。以下のグラフのように、これらの結果を完全に視覚化したい場合は、次のアドレスで</t>
    </r>
    <r>
      <rPr>
        <sz val="8"/>
        <rFont val="Century Gothic"/>
        <family val="2"/>
      </rPr>
      <t>IDH</t>
    </r>
    <r>
      <rPr>
        <sz val="8"/>
        <rFont val="ＭＳ ゴシック"/>
        <family val="3"/>
        <charset val="128"/>
      </rPr>
      <t>に</t>
    </r>
    <r>
      <rPr>
        <sz val="8"/>
        <rFont val="Century Gothic"/>
        <family val="2"/>
      </rPr>
      <t>E</t>
    </r>
    <r>
      <rPr>
        <sz val="8"/>
        <rFont val="ＭＳ ゴシック"/>
        <family val="3"/>
        <charset val="128"/>
      </rPr>
      <t xml:space="preserve">メールを送信してください。
</t>
    </r>
  </si>
  <si>
    <t>Tebrikler! Maaş Çizelgenizi tamamladınız. Bu sayfada, dört özet sonuç tablosu yer almaktadır. Bu sonuçların aşağıdaki grafiğe benzer şekilde eksiksiz bir şekilde görselleştirilmesini istiyorsanız, lütfen aşağıdaki adresten IDH'ye e-posta gönderin: 
livingwagematrix@idhtrade.org</t>
  </si>
  <si>
    <t>生活賃金水準基標の方法論を入力してください。</t>
  </si>
  <si>
    <t>Yaşam Ücreti Rayici Metodolojisini girin</t>
  </si>
  <si>
    <t>総月額生活賃金基準見積もりを入力してください。</t>
  </si>
  <si>
    <t>Brüt Aylık Yaşam Ücreti Rayici Tahminini girin</t>
  </si>
  <si>
    <r>
      <t>表</t>
    </r>
    <r>
      <rPr>
        <sz val="8"/>
        <rFont val="Century Gothic"/>
        <family val="2"/>
      </rPr>
      <t>1</t>
    </r>
    <r>
      <rPr>
        <sz val="8"/>
        <rFont val="ＭＳ Ｐゴシック"/>
        <family val="3"/>
        <charset val="128"/>
      </rPr>
      <t>：認証保有者の略歴</t>
    </r>
  </si>
  <si>
    <t>Tablo 1: Setifika Sahibi Özeti</t>
  </si>
  <si>
    <t>認証保有者名</t>
  </si>
  <si>
    <t>認証保有の国</t>
  </si>
  <si>
    <t>標準的な週間労働時間</t>
  </si>
  <si>
    <t>Standart Çalışma Haftası</t>
  </si>
  <si>
    <t>認証保有者の住所</t>
  </si>
  <si>
    <t>生産面積(ha)</t>
  </si>
  <si>
    <t>Üretim Alanı(ha)</t>
  </si>
  <si>
    <t>農作物</t>
  </si>
  <si>
    <t>栽培品種</t>
  </si>
  <si>
    <t>Yetiştirilen çeşitler</t>
  </si>
  <si>
    <t>年間の収穫時期の数</t>
    <rPh sb="0" eb="2">
      <t>ネンカン</t>
    </rPh>
    <rPh sb="3" eb="5">
      <t>シュウカク</t>
    </rPh>
    <rPh sb="5" eb="7">
      <t>ジキ</t>
    </rPh>
    <rPh sb="8" eb="9">
      <t>カズ</t>
    </rPh>
    <phoneticPr fontId="0"/>
  </si>
  <si>
    <t>Yıllık hast mevsimi sayısı</t>
  </si>
  <si>
    <t>表2概要結果</t>
  </si>
  <si>
    <t>Tablo 2: Özet Sonuçları</t>
  </si>
  <si>
    <t>生活賃金水準基標出典</t>
  </si>
  <si>
    <t>Yaşam Ücreti Rayici Kaynağı</t>
  </si>
  <si>
    <t>生活賃金水準基標</t>
  </si>
  <si>
    <t>Yaşam Ücreti Rayici</t>
  </si>
  <si>
    <t>労働者総数</t>
  </si>
  <si>
    <t>賃金が生活賃金（以下LW）未満の労働者（#）</t>
  </si>
  <si>
    <t>Sadece ücreti YÜ'nün altında olan işçiler (#)</t>
  </si>
  <si>
    <t>賃金がLW未満の労働者（%）</t>
  </si>
  <si>
    <t>Sadece ücreti YÜ'nün altında olan işçiler (%)</t>
  </si>
  <si>
    <t>すべての報酬がLW未満の労働者（#）</t>
  </si>
  <si>
    <t>Sadece bütün ücretleri YÜ'nün altında olan işçiler (#)</t>
  </si>
  <si>
    <t>すべての報酬がLW未満の労働者（%）</t>
  </si>
  <si>
    <t>Sadece bütün ücretleri YÜ'nün altında olan işçiler (%)</t>
  </si>
  <si>
    <t>生活賃金差異の平均規模（LWの%）</t>
  </si>
  <si>
    <t>Yaşam ücreti farkının ortalama büyüklüğü (YÜ'nün yüzdesi olarak)</t>
  </si>
  <si>
    <t>現物給付で支払われる総賃金の平均%</t>
  </si>
  <si>
    <t>Ayni yardımlarda ödenen toplam ücretlerin ortalama yüzdesi</t>
  </si>
  <si>
    <t>表3性別</t>
  </si>
  <si>
    <t>Tablo 3: Cinsiyet</t>
  </si>
  <si>
    <t>男性総数</t>
  </si>
  <si>
    <t>Toplam erkek işçi sayısı</t>
  </si>
  <si>
    <t>女性総数</t>
  </si>
  <si>
    <t>Toplam kadın işçi sayısı</t>
  </si>
  <si>
    <t>LW差異のある男性（#）</t>
  </si>
  <si>
    <t>YÜ farkına sahip erkek işçiler (#)</t>
  </si>
  <si>
    <t>LW差異のある男性（%）</t>
  </si>
  <si>
    <t>YÜ farkına sahip erkek işçiler (%)</t>
  </si>
  <si>
    <t>LW差異のある女性（#）</t>
  </si>
  <si>
    <t>YÜ farkına sahip kadın işçiler (#)</t>
  </si>
  <si>
    <t>LW差異のある女性（%）</t>
  </si>
  <si>
    <t>YÜ farkına sahip kadın işçiler (%)</t>
  </si>
  <si>
    <t>男性のLW差異の平均規模（%）</t>
  </si>
  <si>
    <t>Erkek işçiler için ortalama YÜ farkı (%)</t>
  </si>
  <si>
    <t>女性のLW差異の平均規模（%）</t>
  </si>
  <si>
    <t>Kadın işçiler için ortalama YÜ farkı (%)</t>
  </si>
  <si>
    <t>表4詳細な結果</t>
  </si>
  <si>
    <t>Tablo 4: Ayrıntılı Sonuçlar</t>
  </si>
  <si>
    <t>毎月の現物給付（上限は30%）</t>
  </si>
  <si>
    <t>Aylık ayni yardımlar (üst limiti %30'da olmak üzere)</t>
  </si>
  <si>
    <t>毎月調整されるボーナス</t>
  </si>
  <si>
    <t>Aylık olarak düzenlenen ikramiyele</t>
  </si>
  <si>
    <t>月給</t>
  </si>
  <si>
    <t xml:space="preserve">Aylık ücret </t>
  </si>
  <si>
    <t>手取り報酬総額</t>
  </si>
  <si>
    <t>Toplam net maaş ücreti</t>
  </si>
  <si>
    <t>生活賃金差異</t>
  </si>
  <si>
    <t>Yaşam Ücreti Farkı</t>
  </si>
  <si>
    <t>生活賃金差異（30%制限なし）</t>
  </si>
  <si>
    <t>Yaşam Ücreti Farkı (%30 Limiti Olmadan)</t>
  </si>
  <si>
    <t>Chinese (Simplified)</t>
  </si>
  <si>
    <t>Vietnamese</t>
  </si>
  <si>
    <t>Semaines</t>
  </si>
  <si>
    <t>Số tuần</t>
  </si>
  <si>
    <t>週</t>
  </si>
  <si>
    <t>Hafta</t>
  </si>
  <si>
    <t>Mois</t>
  </si>
  <si>
    <t xml:space="preserve">Số tháng </t>
  </si>
  <si>
    <t>Ay</t>
  </si>
  <si>
    <t xml:space="preserve">Jour </t>
  </si>
  <si>
    <t xml:space="preserve">ngày </t>
  </si>
  <si>
    <t xml:space="preserve">日 </t>
  </si>
  <si>
    <t xml:space="preserve">gün </t>
  </si>
  <si>
    <t>Semaine</t>
  </si>
  <si>
    <t>tuần</t>
  </si>
  <si>
    <t>hafta</t>
  </si>
  <si>
    <t>tháng</t>
  </si>
  <si>
    <t>ay</t>
  </si>
  <si>
    <t>Tháng 1</t>
  </si>
  <si>
    <t>1月</t>
  </si>
  <si>
    <t>Ocak</t>
  </si>
  <si>
    <t>Tháng 2</t>
  </si>
  <si>
    <t>2月</t>
  </si>
  <si>
    <t>Şubat</t>
  </si>
  <si>
    <t>Tháng 3</t>
  </si>
  <si>
    <t>3月</t>
  </si>
  <si>
    <t>Mart</t>
  </si>
  <si>
    <t>Tháng 4</t>
  </si>
  <si>
    <t>4月</t>
  </si>
  <si>
    <t>Nisan</t>
  </si>
  <si>
    <t>Tháng 5</t>
  </si>
  <si>
    <t>5月</t>
  </si>
  <si>
    <t>Mayıs</t>
  </si>
  <si>
    <t>Tháng 6</t>
  </si>
  <si>
    <t>6月</t>
  </si>
  <si>
    <t>Haziran</t>
  </si>
  <si>
    <t>Tháng 7</t>
  </si>
  <si>
    <t>7月</t>
  </si>
  <si>
    <t>Temmuz</t>
  </si>
  <si>
    <t>Tháng 8</t>
  </si>
  <si>
    <t>8月</t>
  </si>
  <si>
    <t>Ağustos</t>
  </si>
  <si>
    <t>Tháng 9</t>
  </si>
  <si>
    <t>9月</t>
  </si>
  <si>
    <t>Eylül</t>
  </si>
  <si>
    <t>Tháng 10</t>
  </si>
  <si>
    <t>10月</t>
  </si>
  <si>
    <t>Ekim</t>
  </si>
  <si>
    <t>Tháng 11</t>
  </si>
  <si>
    <t>11月</t>
  </si>
  <si>
    <t>Kasım</t>
  </si>
  <si>
    <t>Tháng 12</t>
  </si>
  <si>
    <t>12月</t>
  </si>
  <si>
    <t>Aralık</t>
  </si>
  <si>
    <t>アフガニスタン</t>
  </si>
  <si>
    <t>Afganistan</t>
  </si>
  <si>
    <t>アルバニア</t>
  </si>
  <si>
    <t>Arnavutluk</t>
  </si>
  <si>
    <t>アルジェリア</t>
  </si>
  <si>
    <t>Cezayir</t>
  </si>
  <si>
    <t>アンドラ</t>
  </si>
  <si>
    <t>Andora</t>
  </si>
  <si>
    <t>アンゴラ</t>
  </si>
  <si>
    <t>アンギラ</t>
  </si>
  <si>
    <t>アルゼンチン</t>
  </si>
  <si>
    <t>Arjantin</t>
  </si>
  <si>
    <t>アルメニア</t>
  </si>
  <si>
    <t>Ermenistan</t>
  </si>
  <si>
    <t>アルバ</t>
  </si>
  <si>
    <t>Úc</t>
  </si>
  <si>
    <t>オーストラリア</t>
  </si>
  <si>
    <t>Avustralya</t>
  </si>
  <si>
    <t>Áo</t>
  </si>
  <si>
    <t>オーストリア</t>
  </si>
  <si>
    <t>Avusturya</t>
  </si>
  <si>
    <t>アゼルバイジャン</t>
  </si>
  <si>
    <t>Azerbaycan</t>
  </si>
  <si>
    <t>バハマ</t>
  </si>
  <si>
    <t>Bahamalar</t>
  </si>
  <si>
    <t>バーレーン</t>
  </si>
  <si>
    <t>Bahreyn</t>
  </si>
  <si>
    <t>バングラデシュ</t>
  </si>
  <si>
    <t>Bangladeş</t>
  </si>
  <si>
    <t>バルバドス</t>
  </si>
  <si>
    <t>ベラルーシ</t>
  </si>
  <si>
    <t>Beyaz Rusya</t>
  </si>
  <si>
    <t>Bỉ</t>
  </si>
  <si>
    <t>ベルギー</t>
  </si>
  <si>
    <t>Belçika</t>
  </si>
  <si>
    <t>ベリーズ</t>
  </si>
  <si>
    <t>ベナン</t>
  </si>
  <si>
    <t>バミューダ</t>
  </si>
  <si>
    <t>ボリビア</t>
  </si>
  <si>
    <t>Bolivya</t>
  </si>
  <si>
    <t>Bosnia và Herzegovina</t>
  </si>
  <si>
    <t>ボスニア・ヘルツェゴビナ</t>
  </si>
  <si>
    <t>Bosna-Hersek</t>
  </si>
  <si>
    <t>ボツワナ</t>
  </si>
  <si>
    <t>Botsvana</t>
  </si>
  <si>
    <t>Braxin</t>
  </si>
  <si>
    <t>ブラジル</t>
  </si>
  <si>
    <t>Brezilya</t>
  </si>
  <si>
    <t>ブルガリア</t>
  </si>
  <si>
    <t>Bulgaristan</t>
  </si>
  <si>
    <t>ブルキナファソ</t>
  </si>
  <si>
    <t>ブルンジ</t>
  </si>
  <si>
    <t>Campuchia</t>
  </si>
  <si>
    <t>カンボジア</t>
  </si>
  <si>
    <t>Kamboçya</t>
  </si>
  <si>
    <t>カメルーン</t>
  </si>
  <si>
    <t>カナダ</t>
  </si>
  <si>
    <t>カーボベルデ</t>
  </si>
  <si>
    <t>Yeşil Burun</t>
  </si>
  <si>
    <t>Cộng Hòa Trung Phi</t>
  </si>
  <si>
    <t>中央アフリカ共和国</t>
  </si>
  <si>
    <t>Orta Afrika Cumhuriyeti</t>
  </si>
  <si>
    <t>チャド</t>
  </si>
  <si>
    <t>Çad</t>
  </si>
  <si>
    <t>チリ</t>
  </si>
  <si>
    <t>Şili</t>
  </si>
  <si>
    <t>Trung Quốc</t>
  </si>
  <si>
    <t>Çin</t>
  </si>
  <si>
    <t>コロンビア</t>
  </si>
  <si>
    <t>Kolombiya</t>
  </si>
  <si>
    <t>コモロ</t>
  </si>
  <si>
    <t>Komorlar</t>
  </si>
  <si>
    <t>コンゴ（ブラザビル）</t>
  </si>
  <si>
    <t>Kongo (Brazavil)</t>
  </si>
  <si>
    <t>コンゴ（キンシャサ）</t>
  </si>
  <si>
    <t>Kongo (Kinşasa)</t>
  </si>
  <si>
    <t>コスタリカ</t>
  </si>
  <si>
    <t>クロアチア</t>
  </si>
  <si>
    <t>Hırvatistan</t>
  </si>
  <si>
    <t>Síp</t>
  </si>
  <si>
    <t>キプロス</t>
  </si>
  <si>
    <t>Kıbrıs</t>
  </si>
  <si>
    <t>Cộng hòa Séc</t>
  </si>
  <si>
    <t>チェコ共和国</t>
  </si>
  <si>
    <t>Çekya</t>
  </si>
  <si>
    <t>Bờ Biển Ngà</t>
  </si>
  <si>
    <t>コートジボワール</t>
  </si>
  <si>
    <t>Fildişi Sahili</t>
  </si>
  <si>
    <t>Đan Mạch</t>
  </si>
  <si>
    <t>デンマーク</t>
  </si>
  <si>
    <t>Danimarka</t>
  </si>
  <si>
    <t>ドミニカ</t>
  </si>
  <si>
    <t>Cộng Hòa Dominica</t>
  </si>
  <si>
    <t>ドミニカ共和国</t>
  </si>
  <si>
    <t>Dominik Cumhuriyeti</t>
  </si>
  <si>
    <t>エクアドル</t>
  </si>
  <si>
    <t>Ekvador</t>
  </si>
  <si>
    <t>Ai Cập</t>
  </si>
  <si>
    <t>エジプト</t>
  </si>
  <si>
    <t>Mısır</t>
  </si>
  <si>
    <t>Salvador</t>
  </si>
  <si>
    <t>エルサルバドル</t>
  </si>
  <si>
    <t>エストニア</t>
  </si>
  <si>
    <t>Estonya</t>
  </si>
  <si>
    <t>エチオピア</t>
  </si>
  <si>
    <t>Etiyopya</t>
  </si>
  <si>
    <t>Ilhas Falkland</t>
  </si>
  <si>
    <t>Iles Malouines</t>
  </si>
  <si>
    <t>Quần Đảo Falkland</t>
  </si>
  <si>
    <t>フォークランド諸島</t>
  </si>
  <si>
    <t>Falkland Adaları</t>
  </si>
  <si>
    <t>Quần Đảo Faroe</t>
  </si>
  <si>
    <t>フェロー諸島</t>
  </si>
  <si>
    <t>Faroe Adaları</t>
  </si>
  <si>
    <t>フィジー</t>
  </si>
  <si>
    <t>Phần Lan</t>
  </si>
  <si>
    <t>フィンランド</t>
  </si>
  <si>
    <t>Finlandiya</t>
  </si>
  <si>
    <t>Pháp</t>
  </si>
  <si>
    <t>フランス</t>
  </si>
  <si>
    <t>Fransa</t>
  </si>
  <si>
    <t>Guiana thuộc Pháp</t>
  </si>
  <si>
    <t>フランス領ギアナ</t>
  </si>
  <si>
    <t>Fransız Guyanası</t>
  </si>
  <si>
    <t>Polynesia thuộc Pháp</t>
  </si>
  <si>
    <t>フランス領ポリネシア</t>
  </si>
  <si>
    <t>Fransız Polinezyası</t>
  </si>
  <si>
    <t>ガボン</t>
  </si>
  <si>
    <t>ガンビア</t>
  </si>
  <si>
    <t>Gambiya</t>
  </si>
  <si>
    <t>ジョージア</t>
  </si>
  <si>
    <t>Gürcistan</t>
  </si>
  <si>
    <t>Đức</t>
  </si>
  <si>
    <t>ドイツ</t>
  </si>
  <si>
    <t>Almanya</t>
  </si>
  <si>
    <t>ガーナ</t>
  </si>
  <si>
    <t>ジブラルタル</t>
  </si>
  <si>
    <t>Cebelitarık</t>
  </si>
  <si>
    <t>Hy Lạp</t>
  </si>
  <si>
    <t>ギリシャ</t>
  </si>
  <si>
    <t>Yunanistan</t>
  </si>
  <si>
    <t>グレナダ</t>
  </si>
  <si>
    <t>グアドループ</t>
  </si>
  <si>
    <t>グアテマラ</t>
  </si>
  <si>
    <t>ギニア</t>
  </si>
  <si>
    <t>Gine</t>
  </si>
  <si>
    <t>ギニアビサウ</t>
  </si>
  <si>
    <t>Gine-Bissau</t>
  </si>
  <si>
    <t>ガイアナ</t>
  </si>
  <si>
    <t>ハイチ</t>
  </si>
  <si>
    <t>ホンジュラス</t>
  </si>
  <si>
    <t>Hồng Kông</t>
  </si>
  <si>
    <t>香港</t>
  </si>
  <si>
    <t>ハンガリー</t>
  </si>
  <si>
    <t>Macaristan</t>
  </si>
  <si>
    <t>アイスランド</t>
  </si>
  <si>
    <t>İzlanda</t>
  </si>
  <si>
    <t>Ấn Độ</t>
  </si>
  <si>
    <t>インド</t>
  </si>
  <si>
    <t>Hindistan</t>
  </si>
  <si>
    <t>インドネシア</t>
  </si>
  <si>
    <t>Endonezya</t>
  </si>
  <si>
    <t>イラン</t>
  </si>
  <si>
    <t>İran</t>
  </si>
  <si>
    <t>イラク</t>
  </si>
  <si>
    <t>アイルランド</t>
  </si>
  <si>
    <t>İrlanda</t>
  </si>
  <si>
    <t>イスラエル</t>
  </si>
  <si>
    <t>İsrail</t>
  </si>
  <si>
    <t>Ý</t>
  </si>
  <si>
    <t>イタリア</t>
  </si>
  <si>
    <t>İtalya</t>
  </si>
  <si>
    <t>ジャマイカ</t>
  </si>
  <si>
    <t>Nhật Bản</t>
  </si>
  <si>
    <t>Japonya</t>
  </si>
  <si>
    <t>ヨルダン</t>
  </si>
  <si>
    <t>Ürdün</t>
  </si>
  <si>
    <t>カザフスタン</t>
  </si>
  <si>
    <t>Kazakistan</t>
  </si>
  <si>
    <t>ケニア</t>
  </si>
  <si>
    <t>キリバス</t>
  </si>
  <si>
    <t>Hàn Quốc</t>
  </si>
  <si>
    <t>韓国</t>
  </si>
  <si>
    <t>Kore, Güney Kore</t>
  </si>
  <si>
    <t>クウェート</t>
  </si>
  <si>
    <t>Kuveyt</t>
  </si>
  <si>
    <t>キルギスタン</t>
  </si>
  <si>
    <t>Kırgızistan</t>
  </si>
  <si>
    <t>ラトビア</t>
  </si>
  <si>
    <t>Letonya</t>
  </si>
  <si>
    <t>レバノン</t>
  </si>
  <si>
    <t>Lübnan</t>
  </si>
  <si>
    <t>レソト</t>
  </si>
  <si>
    <t>リベリア</t>
  </si>
  <si>
    <t>Liberya</t>
  </si>
  <si>
    <t>リビア</t>
  </si>
  <si>
    <t>リトアニア</t>
  </si>
  <si>
    <t>Litvanya</t>
  </si>
  <si>
    <t>ルクセンブルク</t>
  </si>
  <si>
    <t>Lüksemburg</t>
  </si>
  <si>
    <t>マダガスカル</t>
  </si>
  <si>
    <t>マラウイ</t>
  </si>
  <si>
    <t>Malavi</t>
  </si>
  <si>
    <t>マレーシア</t>
  </si>
  <si>
    <t>Malezya</t>
  </si>
  <si>
    <t>モルディブ</t>
  </si>
  <si>
    <t>Maldivler</t>
  </si>
  <si>
    <t>マリ</t>
  </si>
  <si>
    <t>マルタ</t>
  </si>
  <si>
    <t>モーリシャス</t>
  </si>
  <si>
    <t>Morityus</t>
  </si>
  <si>
    <t>メキシコ</t>
  </si>
  <si>
    <t>Meksika</t>
  </si>
  <si>
    <t>モルドバ</t>
  </si>
  <si>
    <t>Mông Cổ</t>
  </si>
  <si>
    <t>モンゴル</t>
  </si>
  <si>
    <t>Moğolistan</t>
  </si>
  <si>
    <t>モンテネグロ</t>
  </si>
  <si>
    <t>Karadağ</t>
  </si>
  <si>
    <t>Ma-rốc</t>
  </si>
  <si>
    <t>モロッコ</t>
  </si>
  <si>
    <t>Fas</t>
  </si>
  <si>
    <t>モザンピーク</t>
  </si>
  <si>
    <t>ミャンマー</t>
  </si>
  <si>
    <t>ナミビア</t>
  </si>
  <si>
    <t>Namibya</t>
  </si>
  <si>
    <t>ネパール</t>
  </si>
  <si>
    <t>Hà Lan</t>
  </si>
  <si>
    <t>オランダ</t>
  </si>
  <si>
    <t>Hollanda</t>
  </si>
  <si>
    <t>ニューカレドニア</t>
  </si>
  <si>
    <t>Yeni Kaledonya</t>
  </si>
  <si>
    <t>ニュージーランド</t>
  </si>
  <si>
    <t>Yeni Zelanda</t>
  </si>
  <si>
    <t>ニカラグア</t>
  </si>
  <si>
    <t>ニジェール</t>
  </si>
  <si>
    <t>Nijer</t>
  </si>
  <si>
    <t>ナイジェリア</t>
  </si>
  <si>
    <t>Nijerya</t>
  </si>
  <si>
    <t>Bắc Macedonia</t>
  </si>
  <si>
    <t>北マケドニア</t>
  </si>
  <si>
    <t>Kuzey Makedonya</t>
  </si>
  <si>
    <t>Na Uy</t>
  </si>
  <si>
    <t>ノルウェー</t>
  </si>
  <si>
    <t>Norveç</t>
  </si>
  <si>
    <t>オマーン</t>
  </si>
  <si>
    <t>Umman</t>
  </si>
  <si>
    <t>パキスタン</t>
  </si>
  <si>
    <t>パナマ</t>
  </si>
  <si>
    <t>パラグアイ</t>
  </si>
  <si>
    <t>ペルー</t>
  </si>
  <si>
    <t>フィリピン</t>
  </si>
  <si>
    <t>Filipinler</t>
  </si>
  <si>
    <t>Ba Lan</t>
  </si>
  <si>
    <t>ポーランド</t>
  </si>
  <si>
    <t>Polonya</t>
  </si>
  <si>
    <t>Bồ Đào Nha</t>
  </si>
  <si>
    <t>ポルトガル</t>
  </si>
  <si>
    <t>Portekiz</t>
  </si>
  <si>
    <t>プエルトリコ</t>
  </si>
  <si>
    <t>Porto Riko</t>
  </si>
  <si>
    <t>カタール</t>
  </si>
  <si>
    <t>Katar</t>
  </si>
  <si>
    <t>レユニオン島</t>
  </si>
  <si>
    <t>ルーマニア</t>
  </si>
  <si>
    <t>Romanya</t>
  </si>
  <si>
    <t>Fédération de Russie</t>
  </si>
  <si>
    <t>Liên Bang Nga</t>
  </si>
  <si>
    <t>ロシア</t>
  </si>
  <si>
    <t>Rusya Federayonu</t>
  </si>
  <si>
    <t>ルワンダ</t>
  </si>
  <si>
    <t>サモア</t>
  </si>
  <si>
    <t>Ả Rập Xê-út</t>
  </si>
  <si>
    <t>サウジアラビア</t>
  </si>
  <si>
    <t>Suudi Arabistan</t>
  </si>
  <si>
    <t>セネガル</t>
  </si>
  <si>
    <t>セルビア</t>
  </si>
  <si>
    <t>Sırbistan</t>
  </si>
  <si>
    <t>セイシェル</t>
  </si>
  <si>
    <t>Seyşeller</t>
  </si>
  <si>
    <t>シエラレオネ</t>
  </si>
  <si>
    <t>シンガポール</t>
  </si>
  <si>
    <t>スロバキア</t>
  </si>
  <si>
    <t>Slovakya</t>
  </si>
  <si>
    <t>スロバニア</t>
  </si>
  <si>
    <t>Slovenya</t>
  </si>
  <si>
    <t>Quần Đảo Solomon</t>
  </si>
  <si>
    <t>ソロモン諸島</t>
  </si>
  <si>
    <t>Solomon Adaları</t>
  </si>
  <si>
    <t>ソマリア</t>
  </si>
  <si>
    <t>Somali</t>
  </si>
  <si>
    <t>Nam Phi</t>
  </si>
  <si>
    <t>南アフリカ</t>
  </si>
  <si>
    <t>Güney Afrika</t>
  </si>
  <si>
    <t>Nam Sudan</t>
  </si>
  <si>
    <t>南スーダン</t>
  </si>
  <si>
    <t>Güney Sudan</t>
  </si>
  <si>
    <t>Tây Ban Nha</t>
  </si>
  <si>
    <t>スペイン</t>
  </si>
  <si>
    <t>İspanya</t>
  </si>
  <si>
    <t>スリランカ</t>
  </si>
  <si>
    <t>スーダン</t>
  </si>
  <si>
    <t>エスワティニ</t>
  </si>
  <si>
    <t>Esvatini</t>
  </si>
  <si>
    <t>Thụy Điển</t>
  </si>
  <si>
    <t>スウェーデン</t>
  </si>
  <si>
    <t>İsveç</t>
  </si>
  <si>
    <t>Thuỵ Sĩ</t>
  </si>
  <si>
    <t>スイス</t>
  </si>
  <si>
    <t>İsviçre</t>
  </si>
  <si>
    <t>シリア</t>
  </si>
  <si>
    <t>Suriye</t>
  </si>
  <si>
    <t>Đài Loan</t>
  </si>
  <si>
    <t>台湾</t>
  </si>
  <si>
    <t>Tayvan</t>
  </si>
  <si>
    <t>タジキスタン</t>
  </si>
  <si>
    <t>Tacikistan</t>
  </si>
  <si>
    <t>タンザニア</t>
  </si>
  <si>
    <t>Tanzanya</t>
  </si>
  <si>
    <t>Thái Lan</t>
  </si>
  <si>
    <t>タイ</t>
  </si>
  <si>
    <t>Tayland</t>
  </si>
  <si>
    <t>トーゴ</t>
  </si>
  <si>
    <t>Trindade e Tobago</t>
  </si>
  <si>
    <t>Trinidad và Tobago</t>
  </si>
  <si>
    <t>トリニダード・トバゴ</t>
  </si>
  <si>
    <t>Trinidad ve Tobago</t>
  </si>
  <si>
    <t>チュニジア</t>
  </si>
  <si>
    <t>Tunus</t>
  </si>
  <si>
    <t>Thổ Nhĩ Kỳ</t>
  </si>
  <si>
    <t>トルコ</t>
  </si>
  <si>
    <t>Türkiye</t>
  </si>
  <si>
    <t>トルクメニスタン</t>
  </si>
  <si>
    <t>Türkmenistan</t>
  </si>
  <si>
    <t>ウガンダ</t>
  </si>
  <si>
    <t>ウクライナ</t>
  </si>
  <si>
    <t>Ukrayna</t>
  </si>
  <si>
    <t>Các Tiểu Vương Quốc Ả Rập Thống Nhất</t>
  </si>
  <si>
    <t>アラブ首長国連邦</t>
  </si>
  <si>
    <t>Birleşik Arap Emirlikleri</t>
  </si>
  <si>
    <t>Vương Quốc Anh</t>
  </si>
  <si>
    <t>イギリス</t>
  </si>
  <si>
    <t>Birleşik Krallık</t>
  </si>
  <si>
    <t>Hoa Kỳ</t>
  </si>
  <si>
    <t>アメリカ合衆国</t>
  </si>
  <si>
    <t>Amerika Birleşik Devletleri</t>
  </si>
  <si>
    <t>ウルグアイ</t>
  </si>
  <si>
    <t>ウズベキスタン</t>
  </si>
  <si>
    <t>Özbekistan</t>
  </si>
  <si>
    <t>ベネズエラ</t>
  </si>
  <si>
    <t>Việt Nam</t>
  </si>
  <si>
    <t>ベトナム</t>
  </si>
  <si>
    <t>イエメン</t>
  </si>
  <si>
    <t>ザンビア</t>
  </si>
  <si>
    <t>Zambiya</t>
  </si>
  <si>
    <t>ジンバブエ</t>
  </si>
  <si>
    <t>Zimbabve</t>
  </si>
  <si>
    <t>第1周</t>
  </si>
  <si>
    <t>tuần 1</t>
  </si>
  <si>
    <t>1週</t>
  </si>
  <si>
    <t>hafta 1</t>
  </si>
  <si>
    <t>第2周</t>
  </si>
  <si>
    <t>tuần 2</t>
  </si>
  <si>
    <t>hafta 2</t>
  </si>
  <si>
    <t>第3周</t>
  </si>
  <si>
    <t>tuần 3</t>
  </si>
  <si>
    <t>hafta 3</t>
  </si>
  <si>
    <t>第4周</t>
  </si>
  <si>
    <t>tuần 4</t>
  </si>
  <si>
    <t>hafta 4</t>
  </si>
  <si>
    <t>第5周</t>
  </si>
  <si>
    <t>tuần 5</t>
  </si>
  <si>
    <t>hafta 5</t>
  </si>
  <si>
    <t>第6周</t>
  </si>
  <si>
    <t>tuần 6</t>
  </si>
  <si>
    <t>hafta 6</t>
  </si>
  <si>
    <t>第7周</t>
  </si>
  <si>
    <t>tuần 7</t>
  </si>
  <si>
    <t>hafta 7</t>
  </si>
  <si>
    <t>第8周</t>
  </si>
  <si>
    <t>tuần 8</t>
  </si>
  <si>
    <t>hafta 8</t>
  </si>
  <si>
    <t>第9周</t>
  </si>
  <si>
    <t>tuần 9</t>
  </si>
  <si>
    <t>hafta 9</t>
  </si>
  <si>
    <t>第10周</t>
  </si>
  <si>
    <t>tuần 10</t>
  </si>
  <si>
    <t>hafta 10</t>
  </si>
  <si>
    <t>第11周</t>
  </si>
  <si>
    <t>tuần 11</t>
  </si>
  <si>
    <t>hafta 11</t>
  </si>
  <si>
    <t>第12周</t>
  </si>
  <si>
    <t>tuần 12</t>
  </si>
  <si>
    <t>hafta 12</t>
  </si>
  <si>
    <t>第13周</t>
  </si>
  <si>
    <t>tuần 13</t>
  </si>
  <si>
    <t>hafta 13</t>
  </si>
  <si>
    <t>第14周</t>
  </si>
  <si>
    <t>tuần 14</t>
  </si>
  <si>
    <t>hafta 14</t>
  </si>
  <si>
    <t>第15周</t>
  </si>
  <si>
    <t>tuần 15</t>
  </si>
  <si>
    <t>hafta 15</t>
  </si>
  <si>
    <t>第16周</t>
  </si>
  <si>
    <t>tuần 16</t>
  </si>
  <si>
    <t>hafta 16</t>
  </si>
  <si>
    <t>第17周</t>
  </si>
  <si>
    <t>tuần 17</t>
  </si>
  <si>
    <t>hafta 17</t>
  </si>
  <si>
    <t>第18周</t>
  </si>
  <si>
    <t>tuần 18</t>
  </si>
  <si>
    <t>hafta 18</t>
  </si>
  <si>
    <t>第19周</t>
  </si>
  <si>
    <t>tuần 19</t>
  </si>
  <si>
    <t>hafta 19</t>
  </si>
  <si>
    <t>第20周</t>
  </si>
  <si>
    <t>tuần 20</t>
  </si>
  <si>
    <t>hafta 20</t>
  </si>
  <si>
    <t>第21周</t>
  </si>
  <si>
    <t>tuần 21</t>
  </si>
  <si>
    <t>hafta 21</t>
  </si>
  <si>
    <t>第22周</t>
  </si>
  <si>
    <t>tuần 22</t>
  </si>
  <si>
    <t>hafta 22</t>
  </si>
  <si>
    <t>第23周</t>
  </si>
  <si>
    <t>tuần 23</t>
  </si>
  <si>
    <t>hafta 23</t>
  </si>
  <si>
    <t>第24周</t>
  </si>
  <si>
    <t>tuần 24</t>
  </si>
  <si>
    <t>hafta 24</t>
  </si>
  <si>
    <t>第25周</t>
  </si>
  <si>
    <t>tuần 25</t>
  </si>
  <si>
    <t>hafta 25</t>
  </si>
  <si>
    <t>第26周</t>
  </si>
  <si>
    <t>tuần 26</t>
  </si>
  <si>
    <t>hafta 26</t>
  </si>
  <si>
    <t>第27周</t>
  </si>
  <si>
    <t>tuần 27</t>
  </si>
  <si>
    <t>hafta 27</t>
  </si>
  <si>
    <t>第28周</t>
  </si>
  <si>
    <t>tuần 28</t>
  </si>
  <si>
    <t>hafta 28</t>
  </si>
  <si>
    <t>第29周</t>
  </si>
  <si>
    <t>tuần 29</t>
  </si>
  <si>
    <t>hafta 29</t>
  </si>
  <si>
    <t>第30周</t>
  </si>
  <si>
    <t>tuần 30</t>
  </si>
  <si>
    <t>hafta 30</t>
  </si>
  <si>
    <t>第31周</t>
  </si>
  <si>
    <t>tuần 31</t>
  </si>
  <si>
    <t>hafta 31</t>
  </si>
  <si>
    <t>第32周</t>
  </si>
  <si>
    <t>tuần 32</t>
  </si>
  <si>
    <t>hafta 32</t>
  </si>
  <si>
    <t>第33周</t>
  </si>
  <si>
    <t>tuần 33</t>
  </si>
  <si>
    <t>hafta 33</t>
  </si>
  <si>
    <t>第34周</t>
  </si>
  <si>
    <t>tuần 34</t>
  </si>
  <si>
    <t>hafta 34</t>
  </si>
  <si>
    <t>第35周</t>
  </si>
  <si>
    <t>tuần 35</t>
  </si>
  <si>
    <t>hafta 35</t>
  </si>
  <si>
    <t>第36周</t>
  </si>
  <si>
    <t>tuần 36</t>
  </si>
  <si>
    <t>hafta 36</t>
  </si>
  <si>
    <t>第37周</t>
  </si>
  <si>
    <t>tuần 37</t>
  </si>
  <si>
    <t>hafta 37</t>
  </si>
  <si>
    <t>第38周</t>
  </si>
  <si>
    <t>tuần 38</t>
  </si>
  <si>
    <t>hafta 38</t>
  </si>
  <si>
    <t>第39周</t>
  </si>
  <si>
    <t>tuần 39</t>
  </si>
  <si>
    <t>hafta 39</t>
  </si>
  <si>
    <t>第40周</t>
  </si>
  <si>
    <t>tuần 40</t>
  </si>
  <si>
    <t>hafta 40</t>
  </si>
  <si>
    <t>第41周</t>
  </si>
  <si>
    <t>tuần 41</t>
  </si>
  <si>
    <t>hafta 41</t>
  </si>
  <si>
    <t>第42周</t>
  </si>
  <si>
    <t>tuần 42</t>
  </si>
  <si>
    <t>hafta 42</t>
  </si>
  <si>
    <t>第43周</t>
  </si>
  <si>
    <t>tuần 43</t>
  </si>
  <si>
    <t>hafta 43</t>
  </si>
  <si>
    <t>第44周</t>
  </si>
  <si>
    <t>tuần 44</t>
  </si>
  <si>
    <t>hafta 44</t>
  </si>
  <si>
    <t>第45周</t>
  </si>
  <si>
    <t>tuần 45</t>
  </si>
  <si>
    <t>hafta 45</t>
  </si>
  <si>
    <t>第46周</t>
  </si>
  <si>
    <t>tuần 46</t>
  </si>
  <si>
    <t>hafta 46</t>
  </si>
  <si>
    <t>第47周</t>
  </si>
  <si>
    <t>tuần 47</t>
  </si>
  <si>
    <t>hafta 47</t>
  </si>
  <si>
    <t>第48周</t>
  </si>
  <si>
    <t>tuần 48</t>
  </si>
  <si>
    <t>hafta 48</t>
  </si>
  <si>
    <t>第49周</t>
  </si>
  <si>
    <t>tuần 49</t>
  </si>
  <si>
    <t>hafta 49</t>
  </si>
  <si>
    <t>第50周</t>
  </si>
  <si>
    <t>tuần 50</t>
  </si>
  <si>
    <t>hafta 50</t>
  </si>
  <si>
    <t>第51周</t>
  </si>
  <si>
    <t>tuần 51</t>
  </si>
  <si>
    <t>hafta 51</t>
  </si>
  <si>
    <t>第52周</t>
  </si>
  <si>
    <t>tuần 52</t>
  </si>
  <si>
    <t>hafta 52</t>
  </si>
  <si>
    <t>第53周</t>
  </si>
  <si>
    <t>tuần 53</t>
  </si>
  <si>
    <t>hafta 53</t>
  </si>
  <si>
    <t>tuần 54</t>
  </si>
  <si>
    <t>hafta 54</t>
  </si>
  <si>
    <t>是</t>
  </si>
  <si>
    <t>Có</t>
  </si>
  <si>
    <t>はい</t>
  </si>
  <si>
    <t>Evet</t>
  </si>
  <si>
    <t>否</t>
  </si>
  <si>
    <t>Không</t>
  </si>
  <si>
    <t>いいえ</t>
  </si>
  <si>
    <t>Hayır</t>
  </si>
  <si>
    <t>Turkish</t>
  </si>
  <si>
    <t>Japanese</t>
  </si>
  <si>
    <t>Country to Currency</t>
  </si>
  <si>
    <t>Country in Language:</t>
  </si>
  <si>
    <t>Language</t>
  </si>
  <si>
    <t>English Countries</t>
  </si>
  <si>
    <t xml:space="preserve">Salario mensual </t>
  </si>
  <si>
    <t>Remuneración total</t>
  </si>
  <si>
    <t>Brecha de salario digno (Sin tope de 30%)</t>
  </si>
  <si>
    <t>Living Wage Gap (With no 30% limit)</t>
  </si>
  <si>
    <t>Day</t>
  </si>
  <si>
    <t>English:</t>
  </si>
  <si>
    <t>Language:</t>
  </si>
  <si>
    <t>Sí</t>
  </si>
  <si>
    <t>Cash Value?</t>
  </si>
  <si>
    <t>Food Cash Value</t>
  </si>
  <si>
    <t>Transport Cash Value</t>
  </si>
  <si>
    <t>Housing Cash Value</t>
  </si>
  <si>
    <t>Healthcare Cash Value</t>
  </si>
  <si>
    <t>Children's education Cash Value</t>
  </si>
  <si>
    <t>Child care Cash Value</t>
  </si>
  <si>
    <t>Local Language Men Women</t>
  </si>
  <si>
    <t>天</t>
  </si>
  <si>
    <t>Estos estándares incluyen el Pacto Internacional de Derechos Económicos, Sociales y Culturales (Naciones Unidas, 1966), la Recomendación de la OIT No. 115 sobre la vivienda de los trabajadores (1961), los Principios de la Organización Mundial de la Salud para una vivienda saludable (1989) , ONU-Hábitat (2009, 2013).</t>
  </si>
  <si>
    <t>Country - Language</t>
  </si>
  <si>
    <t>Summary Remuneration Information</t>
  </si>
  <si>
    <t>Version 1 .1 </t>
  </si>
  <si>
    <t>Annex S8</t>
  </si>
  <si>
    <t xml:space="preserve">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							
							</t>
  </si>
  <si>
    <t>Document Name:</t>
  </si>
  <si>
    <t>Document Code:</t>
  </si>
  <si>
    <t>Verison:</t>
  </si>
  <si>
    <t>Date of first publication:</t>
  </si>
  <si>
    <t>Date of revision:</t>
  </si>
  <si>
    <t>Valid From:</t>
  </si>
  <si>
    <t>Expires by:</t>
  </si>
  <si>
    <t>January 31st, 2020</t>
  </si>
  <si>
    <t>July 1st, 2021</t>
  </si>
  <si>
    <t>May 10th, 2021</t>
  </si>
  <si>
    <t>Annex S8: Salary Matrix Tool</t>
  </si>
  <si>
    <t>SA-S-SD-9-V1.1</t>
  </si>
  <si>
    <t>V1.1</t>
  </si>
  <si>
    <t>Rainforest Alliance Department Standards and Assurance</t>
  </si>
  <si>
    <t xml:space="preserve">Director of Standards and Assurance </t>
  </si>
  <si>
    <t>Linked to:</t>
  </si>
  <si>
    <t>Replaces:</t>
  </si>
  <si>
    <t xml:space="preserve">Applicable to: </t>
  </si>
  <si>
    <t>Country/Region:</t>
  </si>
  <si>
    <t>Crop:</t>
  </si>
  <si>
    <t xml:space="preserve">Type of Certification: </t>
  </si>
  <si>
    <t>All crops in the scope of the Rainforest Alliance certification system; please see Certification Rules.</t>
  </si>
  <si>
    <t>Farm Certification</t>
  </si>
  <si>
    <t xml:space="preserve">SA-S-SD-1-V1.1 Rainforest Alliance 2020 Sustainable Agriculture Standard, Farm requirements
SA-S-SD-10-V1.1 Annex S9: Methodology for Measuring Remuneration and Gaps with a Living Wage  
SA-S-SD-11-V1.1 Annex S10: Living Wage Benchmarks per country </t>
  </si>
  <si>
    <t>SA-S-SD-9-V1 Annex 8: Salary Matrix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</si>
</sst>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_-* #,##0.00_-;\-* #,##0.00_-;_-* &quot;-&quot;??_-;_-@_-"/>
    <numFmt numFmtId="166" formatCode="_(* #,##0.00_);_(* \(#,##0.00\);_(* &quot;-&quot;??_);_(@_)"/>
    <numFmt numFmtId="167" formatCode="_(* #,##0_);_(* \(#,##0\);_(* &quot;-&quot;??_);_(@_)"/>
    <numFmt numFmtId="168" formatCode="_(* #,##0.0_);_(* \(#,##0.0\);_(* &quot;-&quot;??_);_(@_)"/>
    <numFmt numFmtId="169" formatCode="mmmm"/>
    <numFmt numFmtId="170" formatCode="0.0"/>
    <numFmt numFmtId="171" formatCode="_-* #,##0_-;\-* #,##0_-;_-* &quot;-&quot;?_-;_-@_-"/>
    <numFmt numFmtId="172" formatCode="_-* #,##0_-;\-* #,##0_-;_-* &quot;-&quot;??_-;_-@_-"/>
    <numFmt numFmtId="173" formatCode="_-* #,##0.00000_-;\-* #,##0.00000_-;_-* &quot;-&quot;??_-;_-@_-"/>
    <numFmt numFmtId="174" formatCode="0.000"/>
    <numFmt numFmtId="175" formatCode="0.0000"/>
  </numFmts>
  <fonts count="139">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8"/>
      <name val="Calibri"/>
      <family val="2"/>
      <scheme val="minor"/>
    </font>
    <font>
      <sz val="9"/>
      <color rgb="FF000000"/>
      <name val="Calibri"/>
      <family val="2"/>
    </font>
    <font>
      <u/>
      <sz val="11"/>
      <color theme="10"/>
      <name val="Calibri"/>
      <family val="2"/>
      <scheme val="minor"/>
    </font>
    <font>
      <b/>
      <sz val="15"/>
      <color theme="3"/>
      <name val="Calibri"/>
      <family val="2"/>
      <scheme val="minor"/>
    </font>
    <font>
      <b/>
      <sz val="11"/>
      <color theme="3"/>
      <name val="Calibri"/>
      <family val="2"/>
      <scheme val="minor"/>
    </font>
    <font>
      <sz val="11"/>
      <color rgb="FF9C5700"/>
      <name val="Calibri"/>
      <family val="2"/>
      <scheme val="minor"/>
    </font>
    <font>
      <i/>
      <sz val="11"/>
      <color rgb="FFC00000"/>
      <name val="Corbel"/>
      <family val="2"/>
    </font>
    <font>
      <b/>
      <i/>
      <sz val="30"/>
      <color theme="1"/>
      <name val="Calibri Light"/>
      <family val="2"/>
      <scheme val="major"/>
    </font>
    <font>
      <b/>
      <sz val="11"/>
      <name val="Calibri"/>
      <family val="2"/>
      <scheme val="minor"/>
    </font>
    <font>
      <sz val="11"/>
      <color theme="1"/>
      <name val="Calibri Light"/>
      <family val="2"/>
      <scheme val="major"/>
    </font>
    <font>
      <b/>
      <sz val="11"/>
      <name val="Calibri Light"/>
      <family val="2"/>
      <scheme val="major"/>
    </font>
    <font>
      <sz val="11"/>
      <color theme="3"/>
      <name val="Calibri"/>
      <family val="2"/>
      <scheme val="minor"/>
    </font>
    <font>
      <b/>
      <i/>
      <sz val="16"/>
      <color theme="1"/>
      <name val="Calibri Light"/>
      <family val="2"/>
      <scheme val="major"/>
    </font>
    <font>
      <sz val="11"/>
      <color rgb="FF000000"/>
      <name val="Calibri"/>
      <family val="2"/>
    </font>
    <font>
      <b/>
      <i/>
      <sz val="15"/>
      <color theme="1"/>
      <name val="Calibri Light"/>
      <family val="2"/>
      <scheme val="major"/>
    </font>
    <font>
      <sz val="11"/>
      <name val="Calibri"/>
      <family val="2"/>
    </font>
    <font>
      <b/>
      <sz val="11"/>
      <name val="Calibri"/>
      <family val="2"/>
    </font>
    <font>
      <sz val="10"/>
      <color theme="1"/>
      <name val="Arial"/>
      <family val="2"/>
    </font>
    <font>
      <sz val="11"/>
      <color theme="0" tint="-0.249977111117893"/>
      <name val="Calibri"/>
      <family val="2"/>
      <scheme val="minor"/>
    </font>
    <font>
      <b/>
      <sz val="10"/>
      <color theme="1"/>
      <name val="Arial"/>
      <family val="2"/>
    </font>
    <font>
      <b/>
      <sz val="11"/>
      <color rgb="FFFF0000"/>
      <name val="Calibri"/>
      <family val="2"/>
      <scheme val="minor"/>
    </font>
    <font>
      <b/>
      <sz val="11"/>
      <color theme="0"/>
      <name val="Calibri"/>
      <family val="2"/>
      <scheme val="minor"/>
    </font>
    <font>
      <b/>
      <sz val="11"/>
      <color rgb="FF000000"/>
      <name val="Calibri"/>
      <family val="2"/>
    </font>
    <font>
      <sz val="9"/>
      <color theme="1"/>
      <name val="Calibri"/>
      <family val="2"/>
      <scheme val="minor"/>
    </font>
    <font>
      <sz val="10"/>
      <color theme="1"/>
      <name val="Calibri Light"/>
      <family val="2"/>
      <scheme val="major"/>
    </font>
    <font>
      <sz val="10"/>
      <color theme="1"/>
      <name val="Calibri"/>
      <family val="2"/>
      <scheme val="minor"/>
    </font>
    <font>
      <sz val="8"/>
      <color theme="0" tint="-0.499984740745262"/>
      <name val="Calibri"/>
      <family val="2"/>
      <scheme val="minor"/>
    </font>
    <font>
      <sz val="11"/>
      <color theme="0"/>
      <name val="Calibri"/>
      <family val="2"/>
      <scheme val="minor"/>
    </font>
    <font>
      <b/>
      <sz val="16"/>
      <color rgb="FFFFFFFF"/>
      <name val="Calibri"/>
      <family val="2"/>
    </font>
    <font>
      <b/>
      <sz val="14"/>
      <color rgb="FFFFFFFF"/>
      <name val="Calibri"/>
      <family val="2"/>
    </font>
    <font>
      <sz val="11"/>
      <color rgb="FFFF0000"/>
      <name val="Calibri"/>
      <family val="2"/>
    </font>
    <font>
      <sz val="11"/>
      <name val="Calibri Light"/>
      <family val="2"/>
      <scheme val="major"/>
    </font>
    <font>
      <u/>
      <sz val="11"/>
      <name val="Calibri"/>
      <family val="2"/>
      <scheme val="minor"/>
    </font>
    <font>
      <b/>
      <sz val="15"/>
      <color rgb="FF175259"/>
      <name val="Calibri"/>
      <family val="2"/>
      <scheme val="minor"/>
    </font>
    <font>
      <b/>
      <sz val="11"/>
      <color rgb="FF175259"/>
      <name val="Calibri"/>
      <family val="2"/>
      <scheme val="minor"/>
    </font>
    <font>
      <b/>
      <sz val="11"/>
      <color rgb="FFFF0000"/>
      <name val="Calibri"/>
      <family val="2"/>
    </font>
    <font>
      <sz val="10"/>
      <color rgb="FFFF0000"/>
      <name val="Calibri Light"/>
      <family val="2"/>
      <scheme val="major"/>
    </font>
    <font>
      <sz val="9"/>
      <color rgb="FFFF0000"/>
      <name val="Calibri"/>
      <family val="2"/>
      <scheme val="minor"/>
    </font>
    <font>
      <sz val="11"/>
      <color rgb="FFFF0000"/>
      <name val="Calibri Light"/>
      <family val="2"/>
      <scheme val="major"/>
    </font>
    <font>
      <b/>
      <sz val="10"/>
      <color rgb="FF000000"/>
      <name val="Calibri"/>
      <family val="2"/>
      <scheme val="minor"/>
    </font>
    <font>
      <sz val="8"/>
      <color theme="1"/>
      <name val="Calibri"/>
      <family val="2"/>
      <scheme val="minor"/>
    </font>
    <font>
      <b/>
      <u/>
      <sz val="12"/>
      <color rgb="FF4472C4"/>
      <name val="Arial"/>
      <family val="2"/>
    </font>
    <font>
      <b/>
      <sz val="12"/>
      <color rgb="FF44546A"/>
      <name val="Arial"/>
      <family val="2"/>
    </font>
    <font>
      <sz val="12"/>
      <color rgb="FF222222"/>
      <name val="Arial"/>
      <family val="2"/>
    </font>
    <font>
      <b/>
      <sz val="12"/>
      <color rgb="FF222222"/>
      <name val="Arial"/>
      <family val="2"/>
    </font>
    <font>
      <b/>
      <u/>
      <sz val="11"/>
      <color theme="1"/>
      <name val="Calibri"/>
      <family val="2"/>
      <scheme val="minor"/>
    </font>
    <font>
      <sz val="11"/>
      <color theme="1"/>
      <name val="Century Gothic"/>
      <family val="2"/>
    </font>
    <font>
      <sz val="11"/>
      <name val="Century Gothic"/>
      <family val="2"/>
    </font>
    <font>
      <sz val="11"/>
      <color rgb="FFFFC000"/>
      <name val="Calibri"/>
      <family val="2"/>
      <scheme val="minor"/>
    </font>
    <font>
      <u/>
      <sz val="11"/>
      <color rgb="FFFFC000"/>
      <name val="Calibri"/>
      <family val="2"/>
      <scheme val="minor"/>
    </font>
    <font>
      <sz val="10"/>
      <color theme="1"/>
      <name val="Century Gothic"/>
      <family val="2"/>
    </font>
    <font>
      <b/>
      <sz val="14"/>
      <color rgb="FFFF0000"/>
      <name val="Calibri"/>
      <family val="2"/>
      <scheme val="minor"/>
    </font>
    <font>
      <b/>
      <sz val="11"/>
      <color theme="0" tint="-0.249977111117893"/>
      <name val="Calibri"/>
      <family val="2"/>
      <scheme val="minor"/>
    </font>
    <font>
      <b/>
      <sz val="11"/>
      <color theme="5" tint="0.39997558519241921"/>
      <name val="Calibri"/>
      <family val="2"/>
      <scheme val="minor"/>
    </font>
    <font>
      <sz val="12"/>
      <color rgb="FF202124"/>
      <name val="Arial"/>
      <family val="2"/>
    </font>
    <font>
      <b/>
      <sz val="12"/>
      <name val="Calibri Light"/>
      <family val="2"/>
      <scheme val="major"/>
    </font>
    <font>
      <sz val="10"/>
      <name val="Calibri"/>
      <family val="2"/>
      <scheme val="minor"/>
    </font>
    <font>
      <b/>
      <sz val="36"/>
      <color rgb="FF175259"/>
      <name val="Century Gothic"/>
      <family val="2"/>
    </font>
    <font>
      <b/>
      <sz val="20"/>
      <color rgb="FFF53D1C"/>
      <name val="Century Gothic"/>
      <family val="2"/>
    </font>
    <font>
      <i/>
      <sz val="14"/>
      <color rgb="FF94BA29"/>
      <name val="Century Gothic"/>
      <family val="2"/>
    </font>
    <font>
      <sz val="11"/>
      <color rgb="FF94BA29"/>
      <name val="Calibri"/>
      <family val="2"/>
      <scheme val="minor"/>
    </font>
    <font>
      <sz val="11"/>
      <color rgb="FF94BA29"/>
      <name val="Century Gothic"/>
      <family val="2"/>
    </font>
    <font>
      <sz val="10"/>
      <color rgb="FF1A52C2"/>
      <name val="Century Gothic"/>
      <family val="2"/>
    </font>
    <font>
      <sz val="11"/>
      <color rgb="FFF53D1C"/>
      <name val="Calibri"/>
      <family val="2"/>
      <scheme val="minor"/>
    </font>
    <font>
      <b/>
      <sz val="12"/>
      <color theme="1"/>
      <name val="Century Gothic"/>
      <family val="2"/>
    </font>
    <font>
      <b/>
      <sz val="11"/>
      <color theme="1"/>
      <name val="Century Gothic"/>
      <family val="2"/>
    </font>
    <font>
      <sz val="8"/>
      <color theme="1"/>
      <name val="Century Gothic"/>
      <family val="2"/>
    </font>
    <font>
      <sz val="8"/>
      <color rgb="FFFF0000"/>
      <name val="Century Gothic"/>
      <family val="2"/>
    </font>
    <font>
      <b/>
      <sz val="8"/>
      <color theme="1"/>
      <name val="Century Gothic"/>
      <family val="2"/>
    </font>
    <font>
      <sz val="8"/>
      <color rgb="FF000000"/>
      <name val="Century Gothic"/>
      <family val="2"/>
    </font>
    <font>
      <sz val="10"/>
      <color rgb="FF000000"/>
      <name val="Century Gothic"/>
      <family val="2"/>
    </font>
    <font>
      <i/>
      <sz val="10.5"/>
      <color rgb="FF000000"/>
      <name val="Century Gothic"/>
      <family val="2"/>
    </font>
    <font>
      <sz val="10.5"/>
      <color rgb="FF000000"/>
      <name val="Century Gothic"/>
      <family val="2"/>
    </font>
    <font>
      <b/>
      <sz val="8"/>
      <color rgb="FF000000"/>
      <name val="Century Gothic"/>
      <family val="2"/>
    </font>
    <font>
      <sz val="10"/>
      <color rgb="FFFFFFFF"/>
      <name val="Century Gothic"/>
      <family val="2"/>
    </font>
    <font>
      <sz val="10"/>
      <name val="Century Gothic"/>
      <family val="2"/>
    </font>
    <font>
      <b/>
      <u/>
      <sz val="8"/>
      <color theme="1"/>
      <name val="Century Gothic"/>
      <family val="2"/>
    </font>
    <font>
      <sz val="8"/>
      <color theme="9" tint="-0.249977111117893"/>
      <name val="Century Gothic"/>
      <family val="2"/>
    </font>
    <font>
      <sz val="11"/>
      <color theme="9" tint="-0.249977111117893"/>
      <name val="Century Gothic"/>
      <family val="2"/>
    </font>
    <font>
      <b/>
      <sz val="15"/>
      <color rgb="FF175259"/>
      <name val="Century Gothic"/>
      <family val="2"/>
    </font>
    <font>
      <b/>
      <sz val="11"/>
      <name val="Century Gothic"/>
      <family val="2"/>
    </font>
    <font>
      <b/>
      <i/>
      <sz val="16"/>
      <color theme="1"/>
      <name val="Century Gothic"/>
      <family val="2"/>
    </font>
    <font>
      <sz val="12"/>
      <name val="Century Gothic"/>
      <family val="2"/>
    </font>
    <font>
      <u/>
      <sz val="11"/>
      <color theme="10"/>
      <name val="Century Gothic"/>
      <family val="2"/>
    </font>
    <font>
      <sz val="16"/>
      <color rgb="FF000000"/>
      <name val="Century Gothic"/>
      <family val="2"/>
    </font>
    <font>
      <sz val="11"/>
      <color theme="0"/>
      <name val="Century Gothic"/>
      <family val="2"/>
    </font>
    <font>
      <sz val="11"/>
      <color rgb="FFFF0000"/>
      <name val="Century Gothic"/>
      <family val="2"/>
    </font>
    <font>
      <b/>
      <sz val="15"/>
      <color rgb="FFFF0000"/>
      <name val="Century Gothic"/>
      <family val="2"/>
    </font>
    <font>
      <b/>
      <sz val="11"/>
      <color rgb="FF175259"/>
      <name val="Century Gothic"/>
      <family val="2"/>
    </font>
    <font>
      <b/>
      <sz val="11"/>
      <color theme="3"/>
      <name val="Century Gothic"/>
      <family val="2"/>
    </font>
    <font>
      <sz val="8"/>
      <color theme="0" tint="-0.499984740745262"/>
      <name val="Century Gothic"/>
      <family val="2"/>
    </font>
    <font>
      <sz val="9.5"/>
      <name val="Century Gothic"/>
      <family val="2"/>
    </font>
    <font>
      <sz val="11"/>
      <color rgb="FFC00000"/>
      <name val="Century Gothic"/>
      <family val="2"/>
    </font>
    <font>
      <b/>
      <sz val="15"/>
      <color theme="3"/>
      <name val="Century Gothic"/>
      <family val="2"/>
    </font>
    <font>
      <sz val="10"/>
      <color rgb="FFFF0000"/>
      <name val="Century Gothic"/>
      <family val="2"/>
    </font>
    <font>
      <b/>
      <i/>
      <sz val="15"/>
      <color theme="1"/>
      <name val="Century Gothic"/>
      <family val="2"/>
    </font>
    <font>
      <b/>
      <sz val="11"/>
      <color rgb="FF000000"/>
      <name val="Century Gothic"/>
      <family val="2"/>
    </font>
    <font>
      <sz val="11"/>
      <color rgb="FF000000"/>
      <name val="Century Gothic"/>
      <family val="2"/>
    </font>
    <font>
      <sz val="9"/>
      <color theme="1"/>
      <name val="Century Gothic"/>
      <family val="2"/>
    </font>
    <font>
      <sz val="9"/>
      <name val="Century Gothic"/>
      <family val="2"/>
    </font>
    <font>
      <sz val="11"/>
      <color theme="3"/>
      <name val="Century Gothic"/>
      <family val="2"/>
    </font>
    <font>
      <u/>
      <sz val="11"/>
      <color rgb="FFFF0000"/>
      <name val="Century Gothic"/>
      <family val="2"/>
    </font>
    <font>
      <b/>
      <i/>
      <sz val="30"/>
      <color theme="1"/>
      <name val="Century Gothic"/>
      <family val="2"/>
    </font>
    <font>
      <i/>
      <sz val="11"/>
      <color rgb="FFC00000"/>
      <name val="Century Gothic"/>
      <family val="2"/>
    </font>
    <font>
      <sz val="12"/>
      <color theme="1"/>
      <name val="Century Gothic"/>
      <family val="2"/>
    </font>
    <font>
      <b/>
      <sz val="12"/>
      <name val="Century Gothic"/>
      <family val="2"/>
    </font>
    <font>
      <b/>
      <u/>
      <sz val="11"/>
      <color theme="1"/>
      <name val="Century Gothic"/>
      <family val="2"/>
    </font>
    <font>
      <b/>
      <sz val="12"/>
      <color rgb="FF222222"/>
      <name val="Century Gothic"/>
      <family val="2"/>
    </font>
    <font>
      <sz val="12"/>
      <color rgb="FF222222"/>
      <name val="Century Gothic"/>
      <family val="2"/>
    </font>
    <font>
      <b/>
      <sz val="12"/>
      <color rgb="FF175259"/>
      <name val="Century Gothic"/>
      <family val="2"/>
    </font>
    <font>
      <b/>
      <u/>
      <sz val="12"/>
      <color rgb="FF1A52C2"/>
      <name val="Century Gothic"/>
      <family val="2"/>
    </font>
    <font>
      <b/>
      <sz val="10"/>
      <color theme="3"/>
      <name val="Century Gothic"/>
      <family val="2"/>
    </font>
    <font>
      <u/>
      <sz val="10"/>
      <color theme="10"/>
      <name val="Century Gothic"/>
      <family val="2"/>
    </font>
    <font>
      <b/>
      <sz val="10"/>
      <color theme="0"/>
      <name val="Century Gothic"/>
      <family val="2"/>
    </font>
    <font>
      <sz val="8"/>
      <name val="Century Gothic"/>
      <family val="2"/>
    </font>
    <font>
      <b/>
      <sz val="8"/>
      <name val="Century Gothic"/>
      <family val="2"/>
    </font>
    <font>
      <b/>
      <sz val="10"/>
      <name val="Century Gothic"/>
      <family val="2"/>
    </font>
    <font>
      <sz val="8"/>
      <name val="ＭＳ Ｐゴシック"/>
      <family val="2"/>
      <charset val="128"/>
    </font>
    <font>
      <sz val="8"/>
      <name val="Century Gothic"/>
      <family val="1"/>
    </font>
    <font>
      <sz val="8"/>
      <name val="Century Gothic"/>
      <family val="3"/>
      <charset val="128"/>
    </font>
    <font>
      <sz val="8"/>
      <name val="ＭＳ ゴシック"/>
      <family val="3"/>
      <charset val="128"/>
    </font>
    <font>
      <sz val="8"/>
      <name val="Century Gothic"/>
      <family val="2"/>
      <charset val="128"/>
    </font>
    <font>
      <sz val="8"/>
      <name val="ＭＳ Ｐゴシック"/>
      <family val="3"/>
      <charset val="128"/>
    </font>
    <font>
      <b/>
      <sz val="8"/>
      <name val="ＭＳ Ｐゴシック"/>
      <family val="3"/>
      <charset val="128"/>
    </font>
    <font>
      <b/>
      <sz val="8"/>
      <name val="Century Gothic"/>
      <family val="1"/>
    </font>
    <font>
      <sz val="8"/>
      <color rgb="FFFF0000"/>
      <name val="Century Gothic"/>
      <family val="1"/>
    </font>
    <font>
      <sz val="8"/>
      <color theme="1"/>
      <name val="Century Gothic"/>
      <family val="1"/>
    </font>
    <font>
      <sz val="8"/>
      <name val="MS Mincho"/>
      <family val="3"/>
    </font>
    <font>
      <sz val="8"/>
      <name val="Arial"/>
      <family val="2"/>
    </font>
    <font>
      <sz val="8"/>
      <color theme="1"/>
      <name val="MS Mincho"/>
      <family val="3"/>
    </font>
    <font>
      <b/>
      <i/>
      <sz val="16"/>
      <color theme="0"/>
      <name val="Calibri Light"/>
      <family val="2"/>
      <scheme val="major"/>
    </font>
    <font>
      <b/>
      <sz val="15"/>
      <color theme="0"/>
      <name val="Calibri"/>
      <family val="2"/>
      <scheme val="minor"/>
    </font>
    <font>
      <b/>
      <sz val="10"/>
      <color theme="1"/>
      <name val="Century Gothic"/>
      <family val="2"/>
    </font>
    <font>
      <b/>
      <sz val="10"/>
      <color rgb="FF000000"/>
      <name val="Century Gothic"/>
      <family val="2"/>
    </font>
  </fonts>
  <fills count="3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EE8F8"/>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lightUp">
        <fgColor theme="6"/>
        <bgColor theme="0"/>
      </patternFill>
    </fill>
    <fill>
      <patternFill patternType="darkDown">
        <fgColor theme="6"/>
        <bgColor theme="0"/>
      </patternFill>
    </fill>
    <fill>
      <patternFill patternType="solid">
        <fgColor theme="0" tint="-0.34998626667073579"/>
        <bgColor indexed="64"/>
      </patternFill>
    </fill>
    <fill>
      <patternFill patternType="solid">
        <fgColor rgb="FFFFEB9C"/>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lightUp">
        <fgColor theme="0"/>
        <bgColor rgb="FF70AD47"/>
      </patternFill>
    </fill>
    <fill>
      <patternFill patternType="lightUp">
        <fgColor theme="0"/>
        <bgColor rgb="FFF4B084"/>
      </patternFill>
    </fill>
    <fill>
      <patternFill patternType="darkDown">
        <fgColor theme="0"/>
        <bgColor rgb="FF70AD47"/>
      </patternFill>
    </fill>
    <fill>
      <patternFill patternType="darkDown">
        <fgColor theme="0"/>
        <bgColor rgb="FFED7D31"/>
      </patternFill>
    </fill>
    <fill>
      <patternFill patternType="solid">
        <fgColor rgb="FFA9D08E"/>
        <bgColor indexed="64"/>
      </patternFill>
    </fill>
    <fill>
      <patternFill patternType="solid">
        <fgColor rgb="FFF4B084"/>
        <bgColor indexed="64"/>
      </patternFill>
    </fill>
    <fill>
      <patternFill patternType="solid">
        <fgColor rgb="FFA5A5A5"/>
        <bgColor indexed="64"/>
      </patternFill>
    </fill>
    <fill>
      <patternFill patternType="solid">
        <fgColor rgb="FFE7E7E7"/>
        <bgColor indexed="64"/>
      </patternFill>
    </fill>
    <fill>
      <patternFill patternType="solid">
        <fgColor rgb="FFFFFFFF"/>
        <bgColor indexed="64"/>
      </patternFill>
    </fill>
    <fill>
      <patternFill patternType="solid">
        <fgColor rgb="FFFFE030"/>
        <bgColor indexed="64"/>
      </patternFill>
    </fill>
    <fill>
      <patternFill patternType="solid">
        <fgColor rgb="FFCCDE82"/>
        <bgColor indexed="64"/>
      </patternFill>
    </fill>
    <fill>
      <patternFill patternType="solid">
        <fgColor rgb="FFDEDBC4"/>
        <bgColor indexed="64"/>
      </patternFill>
    </fill>
    <fill>
      <patternFill patternType="solid">
        <fgColor rgb="FFF2F2F2"/>
        <bgColor indexed="64"/>
      </patternFill>
    </fill>
    <fill>
      <patternFill patternType="solid">
        <fgColor rgb="FF85C4E3"/>
        <bgColor indexed="64"/>
      </patternFill>
    </fill>
    <fill>
      <patternFill patternType="solid">
        <fgColor rgb="FFFFFF00"/>
        <bgColor indexed="64"/>
      </patternFill>
    </fill>
    <fill>
      <patternFill patternType="solid">
        <fgColor rgb="FFE2EFDA"/>
        <bgColor indexed="64"/>
      </patternFill>
    </fill>
    <fill>
      <patternFill patternType="solid">
        <fgColor rgb="FFEDEDED"/>
        <bgColor indexed="64"/>
      </patternFill>
    </fill>
    <fill>
      <patternFill patternType="solid">
        <fgColor rgb="FFF5B224"/>
        <bgColor indexed="64"/>
      </patternFill>
    </fill>
    <fill>
      <patternFill patternType="solid">
        <fgColor rgb="FFFFF2CC"/>
        <bgColor indexed="64"/>
      </patternFill>
    </fill>
    <fill>
      <patternFill patternType="solid">
        <fgColor rgb="FFDAE3F3"/>
        <bgColor indexed="64"/>
      </patternFill>
    </fill>
    <fill>
      <patternFill patternType="solid">
        <fgColor rgb="FFDDEBF7"/>
        <bgColor indexed="64"/>
      </patternFill>
    </fill>
    <fill>
      <patternFill patternType="solid">
        <fgColor rgb="FFBFBFBF"/>
        <bgColor indexed="64"/>
      </patternFill>
    </fill>
  </fills>
  <borders count="174">
    <border>
      <left/>
      <right/>
      <top/>
      <bottom/>
      <diagonal/>
    </border>
    <border>
      <left/>
      <right/>
      <top/>
      <bottom style="thin">
        <color indexed="64"/>
      </bottom>
      <diagonal/>
    </border>
    <border>
      <left/>
      <right/>
      <top style="thin">
        <color auto="1"/>
      </top>
      <bottom/>
      <diagonal/>
    </border>
    <border>
      <left style="thin">
        <color theme="7"/>
      </left>
      <right/>
      <top style="thin">
        <color theme="7"/>
      </top>
      <bottom style="thin">
        <color theme="7"/>
      </bottom>
      <diagonal/>
    </border>
    <border>
      <left/>
      <right/>
      <top/>
      <bottom style="thick">
        <color theme="4"/>
      </bottom>
      <diagonal/>
    </border>
    <border>
      <left/>
      <right/>
      <top/>
      <bottom style="medium">
        <color theme="4" tint="0.39997558519241921"/>
      </bottom>
      <diagonal/>
    </border>
    <border>
      <left/>
      <right style="thin">
        <color theme="0" tint="-0.14999847407452621"/>
      </right>
      <top style="thin">
        <color theme="0" tint="-0.14999847407452621"/>
      </top>
      <bottom style="thin">
        <color theme="0" tint="-0.14999847407452621"/>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0" tint="-0.14999847407452621"/>
      </top>
      <bottom/>
      <diagonal/>
    </border>
    <border>
      <left style="thin">
        <color theme="6" tint="0.39997558519241921"/>
      </left>
      <right style="thin">
        <color theme="6" tint="0.39997558519241921"/>
      </right>
      <top/>
      <bottom style="thin">
        <color theme="6" tint="0.39997558519241921"/>
      </bottom>
      <diagonal/>
    </border>
    <border>
      <left style="thin">
        <color theme="6" tint="0.39997558519241921"/>
      </left>
      <right style="thin">
        <color theme="6" tint="0.39997558519241921"/>
      </right>
      <top/>
      <bottom style="thin">
        <color theme="0" tint="-0.14999847407452621"/>
      </bottom>
      <diagonal/>
    </border>
    <border>
      <left/>
      <right style="thin">
        <color theme="6" tint="0.39997558519241921"/>
      </right>
      <top style="thin">
        <color theme="6" tint="0.39997558519241921"/>
      </top>
      <bottom/>
      <diagonal/>
    </border>
    <border>
      <left style="thin">
        <color theme="6" tint="0.39997558519241921"/>
      </left>
      <right style="thin">
        <color theme="6" tint="0.39997558519241921"/>
      </right>
      <top style="thin">
        <color theme="6" tint="0.39997558519241921"/>
      </top>
      <bottom style="dotted">
        <color theme="6" tint="0.39997558519241921"/>
      </bottom>
      <diagonal/>
    </border>
    <border>
      <left style="thin">
        <color theme="6" tint="0.39997558519241921"/>
      </left>
      <right style="thin">
        <color theme="6" tint="0.39997558519241921"/>
      </right>
      <top style="thin">
        <color theme="6" tint="0.39997558519241921"/>
      </top>
      <bottom/>
      <diagonal/>
    </border>
    <border>
      <left style="thin">
        <color theme="0" tint="-0.14999847407452621"/>
      </left>
      <right style="thin">
        <color theme="0" tint="-0.14999847407452621"/>
      </right>
      <top style="medium">
        <color theme="4" tint="0.399975585192419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medium">
        <color theme="4" tint="0.39997558519241921"/>
      </top>
      <bottom style="thin">
        <color theme="0" tint="-0.14999847407452621"/>
      </bottom>
      <diagonal/>
    </border>
    <border>
      <left style="thin">
        <color theme="6" tint="0.39997558519241921"/>
      </left>
      <right/>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style="thin">
        <color theme="6" tint="0.39997558519241921"/>
      </left>
      <right style="thin">
        <color theme="6" tint="0.39997558519241921"/>
      </right>
      <top style="dotted">
        <color theme="0" tint="-0.249977111117893"/>
      </top>
      <bottom style="thin">
        <color theme="6" tint="0.39997558519241921"/>
      </bottom>
      <diagonal/>
    </border>
    <border>
      <left style="thin">
        <color theme="6" tint="0.39997558519241921"/>
      </left>
      <right style="thin">
        <color theme="6" tint="0.39997558519241921"/>
      </right>
      <top style="thin">
        <color theme="6" tint="0.39997558519241921"/>
      </top>
      <bottom style="dotted">
        <color theme="0" tint="-0.249977111117893"/>
      </bottom>
      <diagonal/>
    </border>
    <border>
      <left style="thin">
        <color theme="7" tint="0.39997558519241921"/>
      </left>
      <right style="thin">
        <color theme="7" tint="0.39997558519241921"/>
      </right>
      <top/>
      <bottom style="thin">
        <color theme="7" tint="0.39997558519241921"/>
      </bottom>
      <diagonal/>
    </border>
    <border>
      <left style="thin">
        <color theme="7" tint="0.39997558519241921"/>
      </left>
      <right style="thin">
        <color theme="6" tint="0.39997558519241921"/>
      </right>
      <top style="thin">
        <color theme="7" tint="0.39997558519241921"/>
      </top>
      <bottom style="dotted">
        <color theme="7"/>
      </bottom>
      <diagonal/>
    </border>
    <border>
      <left style="thin">
        <color theme="7" tint="0.39997558519241921"/>
      </left>
      <right style="thin">
        <color theme="7" tint="0.39997558519241921"/>
      </right>
      <top style="thin">
        <color theme="7" tint="0.39997558519241921"/>
      </top>
      <bottom style="dotted">
        <color theme="7"/>
      </bottom>
      <diagonal/>
    </border>
    <border>
      <left/>
      <right style="thin">
        <color theme="6" tint="0.39997558519241921"/>
      </right>
      <top/>
      <bottom style="thin">
        <color theme="6" tint="0.39997558519241921"/>
      </bottom>
      <diagonal/>
    </border>
    <border>
      <left/>
      <right/>
      <top/>
      <bottom style="thin">
        <color theme="0" tint="-0.149998474074526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dotted">
        <color theme="7"/>
      </bottom>
      <diagonal/>
    </border>
    <border>
      <left style="thin">
        <color theme="7" tint="0.39997558519241921"/>
      </left>
      <right/>
      <top/>
      <bottom style="thin">
        <color theme="7" tint="0.399975585192419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7"/>
      </right>
      <top/>
      <bottom/>
      <diagonal/>
    </border>
    <border>
      <left style="thin">
        <color theme="6" tint="0.39997558519241921"/>
      </left>
      <right style="thin">
        <color theme="6" tint="0.39997558519241921"/>
      </right>
      <top style="thin">
        <color theme="6" tint="0.39997558519241921"/>
      </top>
      <bottom style="dotted">
        <color theme="7"/>
      </bottom>
      <diagonal/>
    </border>
    <border>
      <left style="thin">
        <color theme="6" tint="0.39997558519241921"/>
      </left>
      <right style="thin">
        <color theme="6" tint="0.39997558519241921"/>
      </right>
      <top style="thin">
        <color theme="7" tint="0.39997558519241921"/>
      </top>
      <bottom style="dotted">
        <color theme="7"/>
      </bottom>
      <diagonal/>
    </border>
    <border>
      <left style="thin">
        <color theme="6" tint="0.39997558519241921"/>
      </left>
      <right style="thin">
        <color theme="6" tint="0.39997558519241921"/>
      </right>
      <top style="dotted">
        <color theme="7"/>
      </top>
      <bottom style="thin">
        <color theme="7" tint="0.39997558519241921"/>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7" tint="0.39997558519241921"/>
      </left>
      <right/>
      <top style="thin">
        <color theme="7" tint="0.39997558519241921"/>
      </top>
      <bottom/>
      <diagonal/>
    </border>
    <border>
      <left/>
      <right/>
      <top style="thin">
        <color theme="7" tint="0.39997558519241921"/>
      </top>
      <bottom/>
      <diagonal/>
    </border>
    <border>
      <left/>
      <right style="thin">
        <color theme="7" tint="0.39997558519241921"/>
      </right>
      <top style="thin">
        <color theme="7" tint="0.39997558519241921"/>
      </top>
      <bottom/>
      <diagonal/>
    </border>
    <border>
      <left style="thin">
        <color theme="7" tint="0.39997558519241921"/>
      </left>
      <right/>
      <top/>
      <bottom/>
      <diagonal/>
    </border>
    <border>
      <left/>
      <right style="thin">
        <color theme="7" tint="0.39997558519241921"/>
      </right>
      <top/>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0" tint="-0.249977111117893"/>
      </left>
      <right/>
      <top/>
      <bottom style="thin">
        <color theme="0" tint="-0.249977111117893"/>
      </bottom>
      <diagonal/>
    </border>
    <border>
      <left style="thin">
        <color theme="6" tint="0.39997558519241921"/>
      </left>
      <right style="thin">
        <color theme="6" tint="0.39997558519241921"/>
      </right>
      <top style="thin">
        <color theme="6" tint="0.39997558519241921"/>
      </top>
      <bottom style="dotted">
        <color theme="0" tint="-0.14999847407452621"/>
      </bottom>
      <diagonal/>
    </border>
    <border>
      <left/>
      <right/>
      <top style="thin">
        <color theme="0" tint="-0.249977111117893"/>
      </top>
      <bottom style="thin">
        <color theme="0" tint="-0.249977111117893"/>
      </bottom>
      <diagonal/>
    </border>
    <border>
      <left style="thin">
        <color theme="9" tint="0.39997558519241921"/>
      </left>
      <right style="thin">
        <color theme="9" tint="0.39997558519241921"/>
      </right>
      <top/>
      <bottom style="thin">
        <color theme="9" tint="0.39997558519241921"/>
      </bottom>
      <diagonal/>
    </border>
    <border>
      <left/>
      <right/>
      <top style="thin">
        <color theme="7"/>
      </top>
      <bottom style="thin">
        <color theme="7"/>
      </bottom>
      <diagonal/>
    </border>
    <border>
      <left style="thin">
        <color theme="9"/>
      </left>
      <right style="thin">
        <color theme="9"/>
      </right>
      <top style="thin">
        <color theme="9"/>
      </top>
      <bottom style="thin">
        <color theme="9"/>
      </bottom>
      <diagonal/>
    </border>
    <border>
      <left/>
      <right style="thin">
        <color rgb="FFED7D31"/>
      </right>
      <top style="thin">
        <color rgb="FFED7D31"/>
      </top>
      <bottom style="thin">
        <color rgb="FFED7D31"/>
      </bottom>
      <diagonal/>
    </border>
    <border>
      <left/>
      <right/>
      <top style="thick">
        <color rgb="FF000000"/>
      </top>
      <bottom/>
      <diagonal/>
    </border>
    <border>
      <left/>
      <right/>
      <top/>
      <bottom style="thick">
        <color rgb="FF000000"/>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style="thin">
        <color theme="0" tint="-0.249977111117893"/>
      </bottom>
      <diagonal/>
    </border>
    <border>
      <left style="thin">
        <color rgb="FFFFC611"/>
      </left>
      <right style="thin">
        <color rgb="FFFFC611"/>
      </right>
      <top style="thin">
        <color rgb="FFFFC611"/>
      </top>
      <bottom style="thin">
        <color rgb="FFFFC611"/>
      </bottom>
      <diagonal/>
    </border>
    <border>
      <left/>
      <right/>
      <top/>
      <bottom style="medium">
        <color rgb="FF1A52C2"/>
      </bottom>
      <diagonal/>
    </border>
    <border>
      <left/>
      <right/>
      <top/>
      <bottom style="thick">
        <color rgb="FF1A52C2"/>
      </bottom>
      <diagonal/>
    </border>
    <border>
      <left/>
      <right style="thin">
        <color theme="6" tint="0.39997558519241921"/>
      </right>
      <top style="dotted">
        <color theme="0" tint="-0.249977111117893"/>
      </top>
      <bottom style="thin">
        <color theme="6" tint="0.39997558519241921"/>
      </bottom>
      <diagonal/>
    </border>
    <border>
      <left style="thin">
        <color rgb="FFFFC611"/>
      </left>
      <right style="thin">
        <color rgb="FFFFC611"/>
      </right>
      <top style="thin">
        <color rgb="FFFFC611"/>
      </top>
      <bottom style="hair">
        <color rgb="FFFFC611"/>
      </bottom>
      <diagonal/>
    </border>
    <border>
      <left style="thin">
        <color rgb="FFFFC611"/>
      </left>
      <right style="thin">
        <color rgb="FFFFC611"/>
      </right>
      <top style="hair">
        <color rgb="FFFFC611"/>
      </top>
      <bottom style="thin">
        <color rgb="FFFFC61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style="thin">
        <color theme="0" tint="-0.14999847407452621"/>
      </right>
      <top/>
      <bottom style="thin">
        <color theme="0" tint="-0.14999847407452621"/>
      </bottom>
      <diagonal/>
    </border>
    <border>
      <left style="thin">
        <color theme="0" tint="-0.14999847407452621"/>
      </left>
      <right style="medium">
        <color rgb="FFFF0000"/>
      </right>
      <top/>
      <bottom style="thin">
        <color theme="0" tint="-0.14999847407452621"/>
      </bottom>
      <diagonal/>
    </border>
    <border>
      <left style="medium">
        <color rgb="FFFF0000"/>
      </left>
      <right style="thin">
        <color theme="0" tint="-0.14999847407452621"/>
      </right>
      <top/>
      <bottom style="medium">
        <color rgb="FFFF0000"/>
      </bottom>
      <diagonal/>
    </border>
    <border>
      <left style="thin">
        <color theme="0" tint="-0.14999847407452621"/>
      </left>
      <right style="thin">
        <color theme="0" tint="-0.14999847407452621"/>
      </right>
      <top/>
      <bottom style="medium">
        <color rgb="FFFF0000"/>
      </bottom>
      <diagonal/>
    </border>
    <border>
      <left style="thin">
        <color theme="0" tint="-0.14999847407452621"/>
      </left>
      <right style="medium">
        <color rgb="FFFF0000"/>
      </right>
      <top/>
      <bottom style="medium">
        <color rgb="FFFF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7" tint="0.39997558519241921"/>
      </left>
      <right style="thin">
        <color theme="7" tint="0.39997558519241921"/>
      </right>
      <top style="thin">
        <color theme="7" tint="0.39997558519241921"/>
      </top>
      <bottom style="thin">
        <color rgb="FFFFC611"/>
      </bottom>
      <diagonal/>
    </border>
    <border>
      <left style="thin">
        <color theme="7" tint="0.39997558519241921"/>
      </left>
      <right style="thin">
        <color theme="7" tint="0.39997558519241921"/>
      </right>
      <top style="thin">
        <color rgb="FFFFC611"/>
      </top>
      <bottom style="thin">
        <color rgb="FFFFC611"/>
      </bottom>
      <diagonal/>
    </border>
    <border>
      <left style="thin">
        <color theme="7" tint="0.39997558519241921"/>
      </left>
      <right style="thin">
        <color theme="7" tint="0.39997558519241921"/>
      </right>
      <top style="thin">
        <color rgb="FFFFC611"/>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819"/>
      </bottom>
      <diagonal/>
    </border>
    <border>
      <left style="thin">
        <color theme="7" tint="0.39997558519241921"/>
      </left>
      <right style="thin">
        <color theme="7" tint="0.39997558519241921"/>
      </right>
      <top style="thin">
        <color rgb="FFFFC819"/>
      </top>
      <bottom style="thin">
        <color rgb="FFFFC819"/>
      </bottom>
      <diagonal/>
    </border>
    <border>
      <left style="thin">
        <color theme="7" tint="0.39997558519241921"/>
      </left>
      <right style="thin">
        <color theme="7" tint="0.39997558519241921"/>
      </right>
      <top style="thin">
        <color rgb="FFFFC819"/>
      </top>
      <bottom style="thin">
        <color theme="7" tint="0.39997558519241921"/>
      </bottom>
      <diagonal/>
    </border>
    <border>
      <left style="thin">
        <color theme="7" tint="0.39997558519241921"/>
      </left>
      <right style="thin">
        <color theme="7" tint="0.39997558519241921"/>
      </right>
      <top style="thin">
        <color theme="7" tint="0.39997558519241921"/>
      </top>
      <bottom style="thin">
        <color rgb="FFFFC91D"/>
      </bottom>
      <diagonal/>
    </border>
    <border>
      <left style="thin">
        <color theme="7" tint="0.39997558519241921"/>
      </left>
      <right style="thin">
        <color theme="7" tint="0.39997558519241921"/>
      </right>
      <top style="thin">
        <color rgb="FFFFC91D"/>
      </top>
      <bottom style="thin">
        <color rgb="FFFFC91D"/>
      </bottom>
      <diagonal/>
    </border>
    <border>
      <left style="thin">
        <color theme="7" tint="0.39997558519241921"/>
      </left>
      <right style="thin">
        <color theme="7" tint="0.39997558519241921"/>
      </right>
      <top style="thin">
        <color rgb="FFFFC91D"/>
      </top>
      <bottom style="thin">
        <color theme="7" tint="0.39997558519241921"/>
      </bottom>
      <diagonal/>
    </border>
    <border>
      <left style="thin">
        <color theme="7" tint="0.39997558519241921"/>
      </left>
      <right style="thin">
        <color theme="7" tint="0.39997558519241921"/>
      </right>
      <top/>
      <bottom/>
      <diagonal/>
    </border>
    <border>
      <left style="thin">
        <color theme="6" tint="0.39997558519241921"/>
      </left>
      <right style="thin">
        <color theme="6" tint="0.39997558519241921"/>
      </right>
      <top style="thin">
        <color theme="6" tint="0.39997558519241921"/>
      </top>
      <bottom style="thin">
        <color rgb="FFC9C9C9"/>
      </bottom>
      <diagonal/>
    </border>
    <border>
      <left style="thin">
        <color theme="6" tint="0.39997558519241921"/>
      </left>
      <right style="thin">
        <color theme="6" tint="0.39997558519241921"/>
      </right>
      <top style="thin">
        <color rgb="FFC9C9C9"/>
      </top>
      <bottom style="thin">
        <color rgb="FFC9C9C9"/>
      </bottom>
      <diagonal/>
    </border>
    <border>
      <left style="thin">
        <color theme="6" tint="0.39997558519241921"/>
      </left>
      <right style="thin">
        <color theme="6" tint="0.39997558519241921"/>
      </right>
      <top style="thin">
        <color rgb="FFC9C9C9"/>
      </top>
      <bottom style="thin">
        <color theme="6" tint="0.39997558519241921"/>
      </bottom>
      <diagonal/>
    </border>
    <border>
      <left style="thin">
        <color theme="6" tint="0.39997558519241921"/>
      </left>
      <right style="thin">
        <color theme="6" tint="0.39997558519241921"/>
      </right>
      <top style="thin">
        <color rgb="FFC9C9C9"/>
      </top>
      <bottom style="thin">
        <color theme="0" tint="-0.14999847407452621"/>
      </bottom>
      <diagonal/>
    </border>
    <border>
      <left style="thin">
        <color theme="6" tint="0.39997558519241921"/>
      </left>
      <right style="thin">
        <color theme="6" tint="0.39997558519241921"/>
      </right>
      <top/>
      <bottom style="dotted">
        <color theme="7"/>
      </bottom>
      <diagonal/>
    </border>
    <border>
      <left style="thin">
        <color theme="6" tint="0.39997558519241921"/>
      </left>
      <right style="thin">
        <color theme="6" tint="0.39997558519241921"/>
      </right>
      <top style="dotted">
        <color theme="7"/>
      </top>
      <bottom style="thin">
        <color rgb="FFF2CF00"/>
      </bottom>
      <diagonal/>
    </border>
    <border>
      <left style="thin">
        <color theme="6" tint="0.39997558519241921"/>
      </left>
      <right style="thin">
        <color theme="6" tint="0.39997558519241921"/>
      </right>
      <top/>
      <bottom style="dotted">
        <color theme="6" tint="0.39997558519241921"/>
      </bottom>
      <diagonal/>
    </border>
    <border>
      <left style="thin">
        <color theme="6" tint="0.39997558519241921"/>
      </left>
      <right style="thin">
        <color theme="6" tint="0.39997558519241921"/>
      </right>
      <top/>
      <bottom style="thin">
        <color rgb="FFCFCAA9"/>
      </bottom>
      <diagonal/>
    </border>
    <border>
      <left style="thin">
        <color theme="6" tint="0.39997558519241921"/>
      </left>
      <right style="thin">
        <color theme="6" tint="0.39997558519241921"/>
      </right>
      <top style="thin">
        <color rgb="FFCFCAA9"/>
      </top>
      <bottom/>
      <diagonal/>
    </border>
    <border>
      <left style="thin">
        <color theme="6" tint="0.39997558519241921"/>
      </left>
      <right style="thin">
        <color theme="6" tint="0.39997558519241921"/>
      </right>
      <top style="thin">
        <color rgb="FFCFCAA9"/>
      </top>
      <bottom style="thin">
        <color rgb="FFCFCAA9"/>
      </bottom>
      <diagonal/>
    </border>
    <border>
      <left style="thin">
        <color rgb="FFFFC611"/>
      </left>
      <right style="thin">
        <color rgb="FFFFC611"/>
      </right>
      <top style="thin">
        <color rgb="FFFFC611"/>
      </top>
      <bottom style="dotted">
        <color theme="7"/>
      </bottom>
      <diagonal/>
    </border>
    <border>
      <left style="thin">
        <color rgb="FFFFC611"/>
      </left>
      <right style="thin">
        <color theme="6" tint="0.39997558519241921"/>
      </right>
      <top style="thin">
        <color rgb="FFFFC611"/>
      </top>
      <bottom style="dotted">
        <color theme="7"/>
      </bottom>
      <diagonal/>
    </border>
    <border>
      <left style="thin">
        <color rgb="FFFFC611"/>
      </left>
      <right style="thin">
        <color rgb="FFFFC611"/>
      </right>
      <top/>
      <bottom style="thin">
        <color rgb="FFFFC611"/>
      </bottom>
      <diagonal/>
    </border>
    <border>
      <left style="thin">
        <color rgb="FFFFC611"/>
      </left>
      <right style="thin">
        <color theme="6" tint="0.39997558519241921"/>
      </right>
      <top/>
      <bottom style="thin">
        <color rgb="FFFFC611"/>
      </bottom>
      <diagonal/>
    </border>
    <border>
      <left style="thin">
        <color rgb="FFFFC611"/>
      </left>
      <right style="thin">
        <color rgb="FFFFC611"/>
      </right>
      <top/>
      <bottom style="thin">
        <color theme="7" tint="0.39997558519241921"/>
      </bottom>
      <diagonal/>
    </border>
    <border>
      <left style="thin">
        <color rgb="FFFFC611"/>
      </left>
      <right style="thin">
        <color rgb="FFFFC611"/>
      </right>
      <top style="thin">
        <color theme="7" tint="0.39997558519241921"/>
      </top>
      <bottom style="thin">
        <color rgb="FFFFC611"/>
      </bottom>
      <diagonal/>
    </border>
    <border>
      <left style="thin">
        <color theme="0" tint="-0.14999847407452621"/>
      </left>
      <right style="thin">
        <color theme="0" tint="-0.14999847407452621"/>
      </right>
      <top style="medium">
        <color rgb="FF1A52C2"/>
      </top>
      <bottom style="thin">
        <color rgb="FFCFCAA9"/>
      </bottom>
      <diagonal/>
    </border>
    <border>
      <left/>
      <right style="thin">
        <color theme="0" tint="-0.14999847407452621"/>
      </right>
      <top style="medium">
        <color rgb="FF1A52C2"/>
      </top>
      <bottom style="thin">
        <color rgb="FFCFCAA9"/>
      </bottom>
      <diagonal/>
    </border>
    <border>
      <left/>
      <right style="thin">
        <color theme="0" tint="-0.14999847407452621"/>
      </right>
      <top style="thin">
        <color rgb="FFCFCAA9"/>
      </top>
      <bottom style="thin">
        <color rgb="FFCFCAA9"/>
      </bottom>
      <diagonal/>
    </border>
    <border>
      <left/>
      <right style="thin">
        <color theme="0" tint="-0.14999847407452621"/>
      </right>
      <top style="thin">
        <color rgb="FFCFCAA9"/>
      </top>
      <bottom style="thin">
        <color theme="0" tint="-0.14999847407452621"/>
      </bottom>
      <diagonal/>
    </border>
    <border>
      <left style="thin">
        <color theme="0" tint="-0.14999847407452621"/>
      </left>
      <right style="thin">
        <color theme="0" tint="-0.14999847407452621"/>
      </right>
      <top style="medium">
        <color theme="4" tint="0.39997558519241921"/>
      </top>
      <bottom style="thin">
        <color rgb="FFCFCAA9"/>
      </bottom>
      <diagonal/>
    </border>
    <border>
      <left style="thin">
        <color theme="0" tint="-0.14999847407452621"/>
      </left>
      <right style="thin">
        <color theme="0" tint="-0.14999847407452621"/>
      </right>
      <top style="thin">
        <color rgb="FFCFCAA9"/>
      </top>
      <bottom style="thin">
        <color rgb="FFCFCAA9"/>
      </bottom>
      <diagonal/>
    </border>
    <border>
      <left style="thin">
        <color theme="0" tint="-0.14999847407452621"/>
      </left>
      <right style="thin">
        <color theme="0" tint="-0.14999847407452621"/>
      </right>
      <top style="thin">
        <color rgb="FFCFCAA9"/>
      </top>
      <bottom style="thin">
        <color theme="0" tint="-0.14999847407452621"/>
      </bottom>
      <diagonal/>
    </border>
    <border>
      <left style="thin">
        <color theme="7" tint="0.39997558519241921"/>
      </left>
      <right style="thin">
        <color theme="6" tint="0.39997558519241921"/>
      </right>
      <top style="dotted">
        <color theme="7"/>
      </top>
      <bottom style="thin">
        <color rgb="FFFFC611"/>
      </bottom>
      <diagonal/>
    </border>
    <border>
      <left/>
      <right/>
      <top/>
      <bottom style="medium">
        <color auto="1"/>
      </bottom>
      <diagonal/>
    </border>
    <border>
      <left style="thin">
        <color rgb="FFB8D050"/>
      </left>
      <right style="thin">
        <color rgb="FFB8D050"/>
      </right>
      <top style="thin">
        <color rgb="FFB8D050"/>
      </top>
      <bottom style="thin">
        <color rgb="FFB8D050"/>
      </bottom>
      <diagonal/>
    </border>
    <border>
      <left style="thin">
        <color rgb="FFFFE59B"/>
      </left>
      <right style="thin">
        <color rgb="FFFFE59B"/>
      </right>
      <top style="thin">
        <color rgb="FFFFE59B"/>
      </top>
      <bottom style="thin">
        <color rgb="FFFFE59B"/>
      </bottom>
      <diagonal/>
    </border>
    <border>
      <left style="medium">
        <color rgb="FF00B0F0"/>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right/>
      <top style="medium">
        <color rgb="FF00B0F0"/>
      </top>
      <bottom/>
      <diagonal/>
    </border>
    <border>
      <left/>
      <right/>
      <top/>
      <bottom style="medium">
        <color rgb="FF00B0F0"/>
      </bottom>
      <diagonal/>
    </border>
    <border>
      <left/>
      <right/>
      <top style="thick">
        <color rgb="FF1A52C2"/>
      </top>
      <bottom/>
      <diagonal/>
    </border>
    <border>
      <left style="medium">
        <color rgb="FF00B0F0"/>
      </left>
      <right/>
      <top style="thick">
        <color rgb="FF1A52C2"/>
      </top>
      <bottom/>
      <diagonal/>
    </border>
    <border>
      <left/>
      <right style="medium">
        <color rgb="FF00B0F0"/>
      </right>
      <top style="thick">
        <color rgb="FF1A52C2"/>
      </top>
      <bottom/>
      <diagonal/>
    </border>
    <border>
      <left style="medium">
        <color rgb="FF00B0F0"/>
      </left>
      <right/>
      <top style="medium">
        <color rgb="FF00B0F0"/>
      </top>
      <bottom style="thick">
        <color rgb="FF1A52C2"/>
      </bottom>
      <diagonal/>
    </border>
    <border>
      <left/>
      <right/>
      <top style="medium">
        <color rgb="FF00B0F0"/>
      </top>
      <bottom style="thick">
        <color rgb="FF1A52C2"/>
      </bottom>
      <diagonal/>
    </border>
    <border>
      <left/>
      <right style="medium">
        <color rgb="FF00B0F0"/>
      </right>
      <top style="medium">
        <color rgb="FF00B0F0"/>
      </top>
      <bottom style="thick">
        <color rgb="FF1A52C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4AD78"/>
      </left>
      <right style="thin">
        <color rgb="FFB4AD78"/>
      </right>
      <top style="thin">
        <color rgb="FFB4AD78"/>
      </top>
      <bottom style="thin">
        <color rgb="FFB4AD78"/>
      </bottom>
      <diagonal/>
    </border>
    <border>
      <left style="thin">
        <color rgb="FFB4AD78"/>
      </left>
      <right/>
      <top style="thin">
        <color rgb="FFB4AD78"/>
      </top>
      <bottom/>
      <diagonal/>
    </border>
    <border>
      <left/>
      <right/>
      <top style="thin">
        <color rgb="FFB4AD78"/>
      </top>
      <bottom/>
      <diagonal/>
    </border>
    <border>
      <left/>
      <right style="thin">
        <color rgb="FFB4AD78"/>
      </right>
      <top style="thin">
        <color rgb="FFB4AD78"/>
      </top>
      <bottom/>
      <diagonal/>
    </border>
    <border>
      <left style="thin">
        <color rgb="FFB4AD78"/>
      </left>
      <right/>
      <top/>
      <bottom/>
      <diagonal/>
    </border>
    <border>
      <left/>
      <right style="thin">
        <color rgb="FFB4AD78"/>
      </right>
      <top/>
      <bottom/>
      <diagonal/>
    </border>
    <border>
      <left style="thin">
        <color rgb="FFB4AD78"/>
      </left>
      <right/>
      <top/>
      <bottom style="thin">
        <color rgb="FFB4AD78"/>
      </bottom>
      <diagonal/>
    </border>
    <border>
      <left/>
      <right/>
      <top/>
      <bottom style="thin">
        <color rgb="FFB4AD78"/>
      </bottom>
      <diagonal/>
    </border>
    <border>
      <left/>
      <right style="thin">
        <color rgb="FFB4AD78"/>
      </right>
      <top/>
      <bottom style="thin">
        <color rgb="FFB4AD78"/>
      </bottom>
      <diagonal/>
    </border>
    <border>
      <left/>
      <right style="thin">
        <color rgb="FFFFC611"/>
      </right>
      <top style="thin">
        <color rgb="FFFFC611"/>
      </top>
      <bottom style="thin">
        <color rgb="FFFFC61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indexed="64"/>
      </right>
      <top/>
      <bottom/>
      <diagonal/>
    </border>
    <border>
      <left style="thin">
        <color theme="7" tint="0.39994506668294322"/>
      </left>
      <right style="thin">
        <color theme="7" tint="0.39994506668294322"/>
      </right>
      <top style="thin">
        <color theme="7" tint="0.39994506668294322"/>
      </top>
      <bottom style="dotted">
        <color theme="7" tint="0.39991454817346722"/>
      </bottom>
      <diagonal/>
    </border>
    <border>
      <left style="thin">
        <color theme="7" tint="0.39994506668294322"/>
      </left>
      <right style="thin">
        <color theme="7" tint="0.39994506668294322"/>
      </right>
      <top style="dotted">
        <color theme="7" tint="0.39991454817346722"/>
      </top>
      <bottom style="thin">
        <color theme="7" tint="0.39994506668294322"/>
      </bottom>
      <diagonal/>
    </border>
    <border>
      <left/>
      <right style="thin">
        <color theme="6" tint="0.39997558519241921"/>
      </right>
      <top style="thin">
        <color theme="6" tint="0.39997558519241921"/>
      </top>
      <bottom style="dotted">
        <color theme="6" tint="0.39997558519241921"/>
      </bottom>
      <diagonal/>
    </border>
    <border>
      <left/>
      <right style="thin">
        <color theme="7"/>
      </right>
      <top style="thin">
        <color theme="7"/>
      </top>
      <bottom style="thin">
        <color theme="7"/>
      </bottom>
      <diagonal/>
    </border>
  </borders>
  <cellStyleXfs count="21">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1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cellStyleXfs>
  <cellXfs count="1357">
    <xf numFmtId="0" fontId="0" fillId="0" borderId="0" xfId="0"/>
    <xf numFmtId="0" fontId="0" fillId="0" borderId="0" xfId="0"/>
    <xf numFmtId="0" fontId="0" fillId="0" borderId="0" xfId="0" applyFont="1"/>
    <xf numFmtId="0" fontId="0" fillId="5" borderId="0" xfId="0" applyFill="1"/>
    <xf numFmtId="0" fontId="13" fillId="0" borderId="0" xfId="9" applyFont="1" applyFill="1" applyAlignment="1">
      <alignment horizontal="left" vertical="center" wrapText="1"/>
    </xf>
    <xf numFmtId="0" fontId="0" fillId="0" borderId="0" xfId="0" applyFont="1" applyBorder="1"/>
    <xf numFmtId="0" fontId="13" fillId="0" borderId="0" xfId="9" applyFont="1" applyFill="1" applyAlignment="1">
      <alignment horizontal="center" vertical="center" wrapText="1"/>
    </xf>
    <xf numFmtId="0" fontId="0" fillId="0" borderId="0" xfId="0" applyFont="1" applyAlignment="1">
      <alignment vertical="center"/>
    </xf>
    <xf numFmtId="0" fontId="0" fillId="5" borderId="0" xfId="0" applyFont="1" applyFill="1" applyBorder="1" applyAlignment="1">
      <alignment vertical="center" wrapText="1"/>
    </xf>
    <xf numFmtId="0" fontId="0" fillId="0" borderId="0" xfId="0" applyFont="1" applyBorder="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0" fillId="0" borderId="1" xfId="0" applyFont="1" applyBorder="1" applyAlignment="1">
      <alignment vertical="center"/>
    </xf>
    <xf numFmtId="0" fontId="9" fillId="0" borderId="5" xfId="8" applyFont="1" applyAlignment="1">
      <alignment horizontal="left" vertical="center"/>
    </xf>
    <xf numFmtId="0" fontId="7" fillId="0" borderId="0" xfId="3" applyFont="1" applyAlignment="1">
      <alignment horizontal="left" vertical="center"/>
    </xf>
    <xf numFmtId="0" fontId="0" fillId="0" borderId="0" xfId="3" applyFont="1" applyAlignment="1">
      <alignment horizontal="left" vertical="center"/>
    </xf>
    <xf numFmtId="0" fontId="17" fillId="0" borderId="0" xfId="0" applyFont="1" applyAlignment="1">
      <alignment horizontal="center"/>
    </xf>
    <xf numFmtId="0" fontId="8" fillId="0" borderId="4" xfId="7" applyAlignment="1">
      <alignment horizontal="left"/>
    </xf>
    <xf numFmtId="0" fontId="14" fillId="14" borderId="6" xfId="0" applyFont="1" applyFill="1" applyBorder="1"/>
    <xf numFmtId="0" fontId="9" fillId="0" borderId="0" xfId="8" applyFont="1" applyBorder="1" applyAlignment="1">
      <alignment horizontal="left" vertical="center"/>
    </xf>
    <xf numFmtId="0" fontId="7" fillId="0" borderId="0" xfId="3" applyFont="1" applyBorder="1" applyAlignment="1">
      <alignment horizontal="left" vertical="center"/>
    </xf>
    <xf numFmtId="0" fontId="7" fillId="5" borderId="0" xfId="3"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xf numFmtId="0" fontId="0" fillId="5" borderId="0" xfId="0" applyFont="1" applyFill="1" applyBorder="1" applyAlignment="1">
      <alignment horizontal="center" vertical="center"/>
    </xf>
    <xf numFmtId="0" fontId="2" fillId="5" borderId="0" xfId="9" applyFont="1" applyFill="1" applyBorder="1" applyAlignment="1">
      <alignment horizontal="left" vertical="center" wrapText="1"/>
    </xf>
    <xf numFmtId="0" fontId="0" fillId="5" borderId="0" xfId="0" applyFont="1" applyFill="1"/>
    <xf numFmtId="0" fontId="8" fillId="0" borderId="0" xfId="7" applyFont="1" applyBorder="1"/>
    <xf numFmtId="0" fontId="8" fillId="0" borderId="0" xfId="7" applyFont="1" applyBorder="1" applyAlignment="1">
      <alignment horizontal="left"/>
    </xf>
    <xf numFmtId="0" fontId="19" fillId="0" borderId="0" xfId="0" applyFont="1" applyBorder="1" applyAlignment="1">
      <alignment horizontal="center"/>
    </xf>
    <xf numFmtId="0" fontId="18" fillId="14" borderId="10" xfId="0" applyFont="1" applyFill="1" applyBorder="1" applyAlignment="1">
      <alignment vertical="center"/>
    </xf>
    <xf numFmtId="0" fontId="18" fillId="14" borderId="11" xfId="0" applyFont="1" applyFill="1" applyBorder="1" applyAlignment="1">
      <alignment vertical="center"/>
    </xf>
    <xf numFmtId="0" fontId="18" fillId="14" borderId="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left" vertical="center"/>
    </xf>
    <xf numFmtId="0" fontId="0" fillId="5" borderId="0" xfId="0" applyFill="1" applyAlignment="1">
      <alignment horizontal="left"/>
    </xf>
    <xf numFmtId="166" fontId="0" fillId="0" borderId="0" xfId="1" applyFont="1" applyAlignment="1">
      <alignment vertical="center"/>
    </xf>
    <xf numFmtId="166" fontId="0" fillId="0" borderId="0" xfId="1" applyFont="1" applyBorder="1" applyAlignment="1">
      <alignment vertical="center"/>
    </xf>
    <xf numFmtId="166" fontId="13" fillId="0" borderId="0" xfId="1" applyFont="1" applyFill="1" applyAlignment="1">
      <alignment horizontal="left" vertical="center" wrapText="1"/>
    </xf>
    <xf numFmtId="166" fontId="13" fillId="0" borderId="0" xfId="1" applyFont="1" applyFill="1" applyAlignment="1">
      <alignment horizontal="center" vertical="center" wrapText="1"/>
    </xf>
    <xf numFmtId="166" fontId="0" fillId="0" borderId="1" xfId="1" applyFont="1" applyBorder="1" applyAlignment="1">
      <alignment vertical="center"/>
    </xf>
    <xf numFmtId="166" fontId="8" fillId="0" borderId="4" xfId="1" applyFont="1" applyBorder="1"/>
    <xf numFmtId="166" fontId="9" fillId="0" borderId="5" xfId="1" applyFont="1" applyBorder="1" applyAlignment="1">
      <alignment horizontal="right" vertical="center"/>
    </xf>
    <xf numFmtId="166" fontId="0" fillId="5" borderId="0" xfId="1" applyFont="1" applyFill="1"/>
    <xf numFmtId="167" fontId="0" fillId="0" borderId="0" xfId="1" applyNumberFormat="1" applyFont="1" applyAlignment="1">
      <alignment vertical="center"/>
    </xf>
    <xf numFmtId="167" fontId="15" fillId="0" borderId="0" xfId="1" applyNumberFormat="1" applyFont="1" applyAlignment="1">
      <alignment horizontal="center" vertical="center"/>
    </xf>
    <xf numFmtId="167" fontId="0" fillId="0" borderId="1" xfId="1" applyNumberFormat="1" applyFont="1" applyBorder="1" applyAlignment="1">
      <alignment vertical="center"/>
    </xf>
    <xf numFmtId="167" fontId="8" fillId="0" borderId="4" xfId="1" applyNumberFormat="1" applyFont="1" applyBorder="1" applyAlignment="1">
      <alignment horizontal="left"/>
    </xf>
    <xf numFmtId="167" fontId="0" fillId="5" borderId="0" xfId="1" applyNumberFormat="1" applyFont="1" applyFill="1"/>
    <xf numFmtId="0" fontId="2" fillId="5" borderId="0" xfId="0" applyFont="1" applyFill="1"/>
    <xf numFmtId="0" fontId="2" fillId="5" borderId="0" xfId="0" applyFont="1" applyFill="1" applyAlignment="1">
      <alignment vertical="center"/>
    </xf>
    <xf numFmtId="0" fontId="2" fillId="5" borderId="0" xfId="0" applyFont="1" applyFill="1" applyBorder="1"/>
    <xf numFmtId="0" fontId="2" fillId="5" borderId="0" xfId="0" applyFont="1" applyFill="1" applyBorder="1" applyAlignment="1">
      <alignment horizontal="center"/>
    </xf>
    <xf numFmtId="0" fontId="13" fillId="5" borderId="0" xfId="0" applyFont="1" applyFill="1" applyBorder="1"/>
    <xf numFmtId="0" fontId="2" fillId="5" borderId="0" xfId="0" applyFont="1" applyFill="1" applyBorder="1" applyAlignment="1">
      <alignment vertical="center"/>
    </xf>
    <xf numFmtId="0" fontId="0" fillId="14" borderId="14" xfId="0" applyFont="1" applyFill="1" applyBorder="1" applyAlignment="1">
      <alignment horizontal="left" vertical="center"/>
    </xf>
    <xf numFmtId="0" fontId="0" fillId="14" borderId="17" xfId="0" applyFont="1" applyFill="1" applyBorder="1" applyAlignment="1">
      <alignment horizontal="left" vertical="center"/>
    </xf>
    <xf numFmtId="0" fontId="0" fillId="14" borderId="17" xfId="0" applyFont="1" applyFill="1" applyBorder="1" applyAlignment="1">
      <alignment horizontal="center" vertical="center"/>
    </xf>
    <xf numFmtId="0" fontId="2" fillId="5" borderId="0" xfId="0" applyFont="1" applyFill="1" applyAlignment="1">
      <alignment horizontal="left"/>
    </xf>
    <xf numFmtId="0" fontId="13" fillId="5" borderId="0" xfId="0" applyFont="1" applyFill="1" applyBorder="1" applyAlignment="1"/>
    <xf numFmtId="0" fontId="13" fillId="5" borderId="0" xfId="0" applyFont="1" applyFill="1" applyBorder="1" applyAlignment="1">
      <alignment horizontal="center" vertical="center"/>
    </xf>
    <xf numFmtId="0" fontId="20" fillId="5" borderId="0" xfId="0" applyFont="1" applyFill="1" applyBorder="1" applyAlignment="1">
      <alignment horizontal="center" vertical="center" wrapText="1"/>
    </xf>
    <xf numFmtId="0" fontId="20" fillId="5" borderId="0" xfId="0" applyFont="1" applyFill="1" applyBorder="1" applyAlignment="1">
      <alignment horizontal="center" vertical="center"/>
    </xf>
    <xf numFmtId="0" fontId="20" fillId="5" borderId="0" xfId="0" applyFont="1" applyFill="1" applyBorder="1" applyAlignment="1">
      <alignment horizontal="left" vertical="center"/>
    </xf>
    <xf numFmtId="0" fontId="21" fillId="5" borderId="0" xfId="0" applyFont="1" applyFill="1" applyBorder="1" applyAlignment="1">
      <alignment horizontal="left" vertical="center"/>
    </xf>
    <xf numFmtId="1" fontId="14" fillId="5" borderId="0" xfId="2" applyNumberFormat="1" applyFont="1" applyFill="1" applyBorder="1" applyAlignment="1">
      <alignment horizontal="center"/>
    </xf>
    <xf numFmtId="0" fontId="2" fillId="5" borderId="0" xfId="0" applyFont="1" applyFill="1" applyBorder="1" applyAlignment="1">
      <alignment vertical="center" wrapText="1"/>
    </xf>
    <xf numFmtId="0" fontId="0" fillId="3" borderId="8" xfId="0" applyFill="1" applyBorder="1" applyAlignment="1">
      <alignment vertical="center"/>
    </xf>
    <xf numFmtId="0" fontId="0" fillId="0" borderId="8" xfId="0" applyBorder="1"/>
    <xf numFmtId="0" fontId="0" fillId="3" borderId="9" xfId="0" applyFill="1" applyBorder="1" applyAlignment="1">
      <alignment vertical="center"/>
    </xf>
    <xf numFmtId="0" fontId="0" fillId="0" borderId="9" xfId="0" applyBorder="1"/>
    <xf numFmtId="0" fontId="0" fillId="3" borderId="8" xfId="0" applyFill="1" applyBorder="1" applyAlignment="1">
      <alignment vertical="center" wrapText="1"/>
    </xf>
    <xf numFmtId="0" fontId="0" fillId="0" borderId="8" xfId="0" applyBorder="1" applyAlignment="1">
      <alignment horizontal="left"/>
    </xf>
    <xf numFmtId="0" fontId="6" fillId="0" borderId="8" xfId="0" applyFont="1" applyBorder="1"/>
    <xf numFmtId="0" fontId="0" fillId="0" borderId="8" xfId="0" applyBorder="1" applyAlignment="1">
      <alignment horizontal="center" vertical="center"/>
    </xf>
    <xf numFmtId="0" fontId="0" fillId="0" borderId="8" xfId="0" applyBorder="1" applyAlignment="1">
      <alignment vertical="center"/>
    </xf>
    <xf numFmtId="0" fontId="0" fillId="0" borderId="0" xfId="0" applyBorder="1"/>
    <xf numFmtId="0" fontId="0" fillId="5" borderId="0" xfId="0" applyFill="1" applyBorder="1" applyAlignment="1">
      <alignment vertical="center" wrapText="1"/>
    </xf>
    <xf numFmtId="0" fontId="0" fillId="14" borderId="0" xfId="0" applyFill="1"/>
    <xf numFmtId="166" fontId="0" fillId="5" borderId="0" xfId="1" applyFont="1" applyFill="1" applyBorder="1" applyAlignment="1">
      <alignment vertical="center"/>
    </xf>
    <xf numFmtId="166" fontId="9" fillId="5" borderId="0" xfId="1" applyFont="1" applyFill="1" applyBorder="1" applyAlignment="1">
      <alignment horizontal="left" vertical="center"/>
    </xf>
    <xf numFmtId="166" fontId="0" fillId="5" borderId="0" xfId="1" applyFont="1" applyFill="1" applyBorder="1"/>
    <xf numFmtId="0" fontId="14" fillId="5" borderId="20" xfId="0" applyFont="1" applyFill="1" applyBorder="1"/>
    <xf numFmtId="0" fontId="0" fillId="5" borderId="21" xfId="0" applyFill="1" applyBorder="1"/>
    <xf numFmtId="0" fontId="0" fillId="5" borderId="22" xfId="0" applyFill="1" applyBorder="1" applyAlignment="1">
      <alignment horizontal="left"/>
    </xf>
    <xf numFmtId="0" fontId="0" fillId="0" borderId="23" xfId="0" applyBorder="1"/>
    <xf numFmtId="0" fontId="0" fillId="0" borderId="24" xfId="0" applyBorder="1"/>
    <xf numFmtId="0" fontId="22" fillId="0" borderId="24" xfId="0" applyFont="1" applyFill="1" applyBorder="1" applyAlignment="1">
      <alignment wrapText="1"/>
    </xf>
    <xf numFmtId="0" fontId="0" fillId="3" borderId="23" xfId="0" applyFill="1" applyBorder="1" applyAlignment="1">
      <alignment vertical="center" wrapText="1"/>
    </xf>
    <xf numFmtId="0" fontId="0" fillId="5" borderId="0" xfId="0" applyFont="1" applyFill="1" applyAlignment="1">
      <alignment vertical="center"/>
    </xf>
    <xf numFmtId="0" fontId="0" fillId="5" borderId="1" xfId="0" applyFont="1" applyFill="1" applyBorder="1" applyAlignment="1">
      <alignment vertical="center"/>
    </xf>
    <xf numFmtId="0" fontId="8" fillId="5" borderId="4" xfId="7" applyFill="1" applyAlignment="1">
      <alignment horizontal="left"/>
    </xf>
    <xf numFmtId="166" fontId="0" fillId="5" borderId="0" xfId="1" applyFont="1" applyFill="1" applyAlignment="1">
      <alignment vertical="center"/>
    </xf>
    <xf numFmtId="166" fontId="0" fillId="0" borderId="0" xfId="1" applyFont="1" applyAlignment="1">
      <alignment horizontal="center" vertical="center"/>
    </xf>
    <xf numFmtId="166" fontId="0" fillId="0" borderId="1" xfId="1" applyFont="1" applyBorder="1" applyAlignment="1">
      <alignment horizontal="center" vertical="center"/>
    </xf>
    <xf numFmtId="166" fontId="8" fillId="0" borderId="4" xfId="1" applyFont="1" applyBorder="1" applyAlignment="1">
      <alignment horizontal="center"/>
    </xf>
    <xf numFmtId="166" fontId="0" fillId="5" borderId="0" xfId="1" applyFont="1" applyFill="1" applyAlignment="1">
      <alignment horizontal="center"/>
    </xf>
    <xf numFmtId="166" fontId="9" fillId="0" borderId="0" xfId="1" applyFont="1" applyBorder="1" applyAlignment="1">
      <alignment horizontal="center" vertical="center"/>
    </xf>
    <xf numFmtId="0" fontId="14" fillId="14" borderId="25" xfId="0" applyFont="1" applyFill="1" applyBorder="1"/>
    <xf numFmtId="49" fontId="0" fillId="0" borderId="0" xfId="0" applyNumberFormat="1"/>
    <xf numFmtId="49" fontId="0" fillId="3" borderId="8" xfId="0" applyNumberFormat="1" applyFill="1" applyBorder="1" applyAlignment="1">
      <alignment vertical="center" wrapText="1"/>
    </xf>
    <xf numFmtId="49" fontId="0" fillId="0" borderId="8" xfId="0" applyNumberFormat="1" applyBorder="1"/>
    <xf numFmtId="49" fontId="0" fillId="0" borderId="8" xfId="0" applyNumberFormat="1" applyBorder="1" applyAlignment="1">
      <alignment horizontal="left"/>
    </xf>
    <xf numFmtId="49" fontId="0" fillId="0" borderId="9" xfId="0" applyNumberFormat="1" applyBorder="1"/>
    <xf numFmtId="49" fontId="0" fillId="0" borderId="14" xfId="0" applyNumberFormat="1" applyBorder="1"/>
    <xf numFmtId="49" fontId="0" fillId="0" borderId="27" xfId="0" applyNumberFormat="1" applyBorder="1"/>
    <xf numFmtId="0" fontId="0" fillId="3" borderId="23" xfId="0" applyFill="1" applyBorder="1" applyAlignment="1">
      <alignment horizontal="center" vertical="center" wrapText="1"/>
    </xf>
    <xf numFmtId="0" fontId="4" fillId="0" borderId="0" xfId="0" applyFont="1" applyBorder="1" applyAlignment="1">
      <alignment horizontal="center" vertical="center" wrapText="1"/>
    </xf>
    <xf numFmtId="0" fontId="2" fillId="5" borderId="0" xfId="0" applyNumberFormat="1" applyFont="1" applyFill="1"/>
    <xf numFmtId="0" fontId="20" fillId="3" borderId="8" xfId="0" applyFont="1" applyFill="1" applyBorder="1" applyAlignment="1">
      <alignment horizontal="center" vertical="center" wrapText="1"/>
    </xf>
    <xf numFmtId="0" fontId="0" fillId="0" borderId="14" xfId="0" applyBorder="1"/>
    <xf numFmtId="0" fontId="0" fillId="3" borderId="23" xfId="0" applyFill="1" applyBorder="1" applyAlignment="1">
      <alignment vertical="center"/>
    </xf>
    <xf numFmtId="0" fontId="0" fillId="0" borderId="23" xfId="0" applyNumberFormat="1" applyBorder="1"/>
    <xf numFmtId="0" fontId="3" fillId="3" borderId="23" xfId="0" applyFont="1" applyFill="1" applyBorder="1"/>
    <xf numFmtId="1" fontId="20" fillId="5" borderId="0" xfId="0" applyNumberFormat="1" applyFont="1" applyFill="1" applyBorder="1" applyAlignment="1">
      <alignment horizontal="left" vertical="center"/>
    </xf>
    <xf numFmtId="0" fontId="0" fillId="13" borderId="23" xfId="0" applyNumberFormat="1" applyFill="1" applyBorder="1"/>
    <xf numFmtId="2" fontId="0" fillId="13" borderId="23" xfId="0" applyNumberFormat="1" applyFill="1" applyBorder="1"/>
    <xf numFmtId="0" fontId="2" fillId="5" borderId="23" xfId="0" applyFont="1" applyFill="1" applyBorder="1"/>
    <xf numFmtId="0" fontId="2" fillId="13" borderId="23" xfId="0" applyFont="1" applyFill="1" applyBorder="1"/>
    <xf numFmtId="2" fontId="2" fillId="13" borderId="23" xfId="0" applyNumberFormat="1" applyFont="1" applyFill="1" applyBorder="1" applyAlignment="1">
      <alignment horizontal="center"/>
    </xf>
    <xf numFmtId="0" fontId="2" fillId="13" borderId="23" xfId="0" applyFont="1" applyFill="1" applyBorder="1" applyAlignment="1">
      <alignment horizontal="center"/>
    </xf>
    <xf numFmtId="0" fontId="2" fillId="5" borderId="0" xfId="0" applyFont="1" applyFill="1" applyBorder="1" applyAlignment="1">
      <alignment horizontal="center" vertical="center" wrapText="1"/>
    </xf>
    <xf numFmtId="2" fontId="2" fillId="5" borderId="0" xfId="0" applyNumberFormat="1" applyFont="1" applyFill="1" applyBorder="1"/>
    <xf numFmtId="0" fontId="2" fillId="13" borderId="24" xfId="0" applyFont="1" applyFill="1" applyBorder="1" applyAlignment="1">
      <alignment horizontal="center" vertical="center" wrapText="1"/>
    </xf>
    <xf numFmtId="168" fontId="2" fillId="13" borderId="23" xfId="0" applyNumberFormat="1" applyFont="1" applyFill="1" applyBorder="1" applyAlignment="1">
      <alignment horizontal="center"/>
    </xf>
    <xf numFmtId="167" fontId="2" fillId="5" borderId="0" xfId="0" applyNumberFormat="1" applyFont="1" applyFill="1" applyBorder="1" applyAlignment="1">
      <alignment horizontal="center"/>
    </xf>
    <xf numFmtId="2" fontId="2" fillId="5" borderId="0" xfId="0" applyNumberFormat="1" applyFont="1" applyFill="1" applyBorder="1" applyAlignment="1">
      <alignment horizontal="center"/>
    </xf>
    <xf numFmtId="168" fontId="2" fillId="5" borderId="23" xfId="0" applyNumberFormat="1" applyFont="1" applyFill="1" applyBorder="1" applyAlignment="1">
      <alignment horizontal="center"/>
    </xf>
    <xf numFmtId="167" fontId="2" fillId="5" borderId="23" xfId="0" applyNumberFormat="1" applyFont="1" applyFill="1" applyBorder="1" applyAlignment="1">
      <alignment horizontal="center"/>
    </xf>
    <xf numFmtId="9" fontId="2" fillId="5" borderId="23" xfId="2" applyFont="1" applyFill="1" applyBorder="1" applyAlignment="1">
      <alignment horizontal="center"/>
    </xf>
    <xf numFmtId="168" fontId="2" fillId="5" borderId="0" xfId="0" applyNumberFormat="1" applyFont="1" applyFill="1" applyBorder="1" applyAlignment="1">
      <alignment horizontal="center"/>
    </xf>
    <xf numFmtId="9" fontId="2" fillId="5" borderId="0" xfId="2" applyFont="1" applyFill="1" applyBorder="1" applyAlignment="1">
      <alignment horizontal="center"/>
    </xf>
    <xf numFmtId="0" fontId="2" fillId="5" borderId="0" xfId="0" applyFont="1" applyFill="1" applyBorder="1" applyAlignment="1">
      <alignment horizontal="left"/>
    </xf>
    <xf numFmtId="0" fontId="0" fillId="0" borderId="23" xfId="0" applyBorder="1" applyAlignment="1">
      <alignment wrapText="1"/>
    </xf>
    <xf numFmtId="2" fontId="2" fillId="5" borderId="23" xfId="0" applyNumberFormat="1" applyFont="1" applyFill="1" applyBorder="1"/>
    <xf numFmtId="0" fontId="0" fillId="9" borderId="23" xfId="0" applyFill="1" applyBorder="1"/>
    <xf numFmtId="0" fontId="0" fillId="10" borderId="23" xfId="0" applyFill="1" applyBorder="1"/>
    <xf numFmtId="0" fontId="0" fillId="11" borderId="23" xfId="0" applyFill="1" applyBorder="1"/>
    <xf numFmtId="0" fontId="2" fillId="13" borderId="23" xfId="0" applyFont="1" applyFill="1" applyBorder="1" applyAlignment="1">
      <alignment vertical="center"/>
    </xf>
    <xf numFmtId="0" fontId="2" fillId="13" borderId="6" xfId="0" applyFont="1" applyFill="1" applyBorder="1"/>
    <xf numFmtId="0" fontId="13" fillId="5" borderId="0" xfId="0" applyNumberFormat="1" applyFont="1" applyFill="1" applyBorder="1" applyAlignment="1"/>
    <xf numFmtId="1" fontId="2" fillId="5" borderId="23" xfId="0" applyNumberFormat="1" applyFont="1" applyFill="1" applyBorder="1"/>
    <xf numFmtId="0" fontId="23" fillId="5" borderId="0" xfId="0" applyFont="1" applyFill="1" applyBorder="1" applyAlignment="1">
      <alignment horizontal="center" vertical="center"/>
    </xf>
    <xf numFmtId="0" fontId="23" fillId="5" borderId="0" xfId="0" applyFont="1" applyFill="1" applyBorder="1"/>
    <xf numFmtId="0" fontId="14" fillId="5" borderId="0" xfId="0" applyFont="1" applyFill="1" applyBorder="1"/>
    <xf numFmtId="0" fontId="14" fillId="14" borderId="42" xfId="0" applyFont="1" applyFill="1" applyBorder="1"/>
    <xf numFmtId="0" fontId="2" fillId="5" borderId="42" xfId="0" applyFont="1" applyFill="1" applyBorder="1" applyAlignment="1">
      <alignment horizontal="left"/>
    </xf>
    <xf numFmtId="9" fontId="2" fillId="5" borderId="42" xfId="2" applyFont="1" applyFill="1" applyBorder="1" applyAlignment="1">
      <alignment horizontal="left"/>
    </xf>
    <xf numFmtId="1" fontId="2" fillId="5" borderId="42" xfId="0" applyNumberFormat="1" applyFont="1" applyFill="1" applyBorder="1" applyAlignment="1">
      <alignment horizontal="left"/>
    </xf>
    <xf numFmtId="2" fontId="2" fillId="5" borderId="42" xfId="0" applyNumberFormat="1" applyFont="1" applyFill="1" applyBorder="1" applyAlignment="1">
      <alignment horizontal="left"/>
    </xf>
    <xf numFmtId="0" fontId="14" fillId="14" borderId="47" xfId="0" applyFont="1" applyFill="1" applyBorder="1"/>
    <xf numFmtId="0" fontId="2" fillId="5" borderId="47" xfId="0" applyFont="1" applyFill="1" applyBorder="1" applyAlignment="1">
      <alignment horizontal="left"/>
    </xf>
    <xf numFmtId="167" fontId="2" fillId="13" borderId="23" xfId="0" applyNumberFormat="1" applyFont="1" applyFill="1" applyBorder="1" applyAlignment="1">
      <alignment horizontal="center"/>
    </xf>
    <xf numFmtId="167" fontId="2" fillId="5" borderId="0" xfId="0" quotePrefix="1" applyNumberFormat="1" applyFont="1" applyFill="1" applyAlignment="1">
      <alignment horizontal="left"/>
    </xf>
    <xf numFmtId="167" fontId="2" fillId="5" borderId="0" xfId="0" applyNumberFormat="1" applyFont="1" applyFill="1" applyAlignment="1">
      <alignment horizontal="left"/>
    </xf>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5" borderId="42" xfId="0" applyFont="1" applyFill="1" applyBorder="1" applyAlignment="1"/>
    <xf numFmtId="0" fontId="2" fillId="15" borderId="42" xfId="0" applyFont="1" applyFill="1" applyBorder="1" applyAlignment="1">
      <alignment horizontal="right"/>
    </xf>
    <xf numFmtId="0" fontId="0" fillId="5" borderId="0" xfId="0" applyFill="1" applyBorder="1"/>
    <xf numFmtId="169" fontId="0" fillId="5" borderId="0" xfId="0" applyNumberFormat="1" applyFill="1" applyBorder="1"/>
    <xf numFmtId="0" fontId="0" fillId="5" borderId="0" xfId="0" applyFill="1" applyBorder="1" applyAlignment="1">
      <alignment vertical="center"/>
    </xf>
    <xf numFmtId="0" fontId="0" fillId="5" borderId="0" xfId="0" applyNumberFormat="1" applyFill="1" applyBorder="1" applyAlignment="1">
      <alignment horizontal="center" vertical="center"/>
    </xf>
    <xf numFmtId="0" fontId="22"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2" fontId="14" fillId="14" borderId="19" xfId="10" applyNumberFormat="1" applyFont="1" applyFill="1" applyBorder="1"/>
    <xf numFmtId="2" fontId="14" fillId="14" borderId="24" xfId="10" applyNumberFormat="1" applyFont="1" applyFill="1" applyBorder="1"/>
    <xf numFmtId="2" fontId="14" fillId="14" borderId="23" xfId="10" applyNumberFormat="1" applyFont="1" applyFill="1" applyBorder="1"/>
    <xf numFmtId="0" fontId="21" fillId="5" borderId="0" xfId="0" applyFont="1" applyFill="1" applyBorder="1" applyAlignment="1">
      <alignment horizontal="center" vertical="center"/>
    </xf>
    <xf numFmtId="0" fontId="2" fillId="5" borderId="50" xfId="0" applyFont="1" applyFill="1" applyBorder="1" applyAlignment="1">
      <alignment horizontal="left"/>
    </xf>
    <xf numFmtId="0" fontId="0" fillId="0" borderId="0" xfId="0" applyNumberFormat="1"/>
    <xf numFmtId="0" fontId="0" fillId="3" borderId="8" xfId="0" applyNumberFormat="1" applyFill="1" applyBorder="1" applyAlignment="1">
      <alignment vertical="center" wrapText="1"/>
    </xf>
    <xf numFmtId="0" fontId="0" fillId="0" borderId="8" xfId="0" applyNumberFormat="1" applyBorder="1"/>
    <xf numFmtId="0" fontId="12" fillId="0" borderId="0" xfId="0" applyFont="1" applyAlignment="1"/>
    <xf numFmtId="17" fontId="11" fillId="0" borderId="0" xfId="0" applyNumberFormat="1" applyFont="1" applyAlignment="1"/>
    <xf numFmtId="0" fontId="0" fillId="0" borderId="0" xfId="0" applyNumberFormat="1" applyFont="1" applyAlignment="1">
      <alignment vertical="center"/>
    </xf>
    <xf numFmtId="0" fontId="2" fillId="5" borderId="0" xfId="0" applyFont="1" applyFill="1" applyBorder="1"/>
    <xf numFmtId="0" fontId="2" fillId="5" borderId="0" xfId="0" applyFont="1" applyFill="1" applyBorder="1" applyAlignment="1">
      <alignment horizontal="center"/>
    </xf>
    <xf numFmtId="0" fontId="14" fillId="14" borderId="42" xfId="0" applyFont="1" applyFill="1" applyBorder="1"/>
    <xf numFmtId="2" fontId="2" fillId="5" borderId="42" xfId="2" applyNumberFormat="1" applyFont="1" applyFill="1" applyBorder="1" applyAlignment="1">
      <alignment horizontal="left"/>
    </xf>
    <xf numFmtId="0" fontId="2" fillId="15" borderId="48" xfId="0" applyFont="1" applyFill="1" applyBorder="1" applyAlignment="1">
      <alignment horizontal="right"/>
    </xf>
    <xf numFmtId="0" fontId="2" fillId="15" borderId="49" xfId="0" applyFont="1" applyFill="1" applyBorder="1" applyAlignment="1">
      <alignment horizontal="right"/>
    </xf>
    <xf numFmtId="0" fontId="2" fillId="13" borderId="51" xfId="0" applyFont="1" applyFill="1" applyBorder="1" applyAlignment="1">
      <alignment horizontal="center" vertical="center" wrapText="1"/>
    </xf>
    <xf numFmtId="170" fontId="14" fillId="2" borderId="7" xfId="2" applyNumberFormat="1" applyFont="1" applyFill="1" applyBorder="1" applyAlignment="1" applyProtection="1">
      <alignment horizontal="center"/>
      <protection locked="0"/>
    </xf>
    <xf numFmtId="0" fontId="0" fillId="0" borderId="0" xfId="0" applyFont="1" applyAlignment="1" applyProtection="1">
      <alignment vertical="center"/>
      <protection locked="0"/>
    </xf>
    <xf numFmtId="0" fontId="16" fillId="0" borderId="0" xfId="8" applyFont="1" applyBorder="1" applyAlignment="1" applyProtection="1">
      <alignment horizontal="left" vertical="center"/>
      <protection locked="0"/>
    </xf>
    <xf numFmtId="0" fontId="9" fillId="0" borderId="0" xfId="8" applyFont="1" applyBorder="1" applyAlignment="1" applyProtection="1">
      <alignment horizontal="left" vertical="center"/>
      <protection locked="0"/>
    </xf>
    <xf numFmtId="1" fontId="14" fillId="2" borderId="44" xfId="2" applyNumberFormat="1" applyFont="1" applyFill="1" applyBorder="1" applyAlignment="1" applyProtection="1">
      <alignment horizontal="center"/>
      <protection locked="0"/>
    </xf>
    <xf numFmtId="1" fontId="14" fillId="2" borderId="32" xfId="2" applyNumberFormat="1" applyFont="1" applyFill="1" applyBorder="1" applyAlignment="1" applyProtection="1">
      <alignment horizontal="center"/>
      <protection locked="0"/>
    </xf>
    <xf numFmtId="1" fontId="14" fillId="2" borderId="45" xfId="2" applyNumberFormat="1" applyFont="1" applyFill="1" applyBorder="1" applyAlignment="1" applyProtection="1">
      <alignment horizontal="center"/>
      <protection locked="0"/>
    </xf>
    <xf numFmtId="1" fontId="14" fillId="2" borderId="37" xfId="2" applyNumberFormat="1" applyFont="1" applyFill="1" applyBorder="1" applyAlignment="1" applyProtection="1">
      <alignment horizontal="center"/>
      <protection locked="0"/>
    </xf>
    <xf numFmtId="1" fontId="14" fillId="2" borderId="46" xfId="2" applyNumberFormat="1" applyFont="1" applyFill="1" applyBorder="1" applyAlignment="1" applyProtection="1">
      <alignment horizontal="center"/>
      <protection locked="0"/>
    </xf>
    <xf numFmtId="2" fontId="14" fillId="2" borderId="7" xfId="2" applyNumberFormat="1" applyFont="1" applyFill="1" applyBorder="1" applyAlignment="1" applyProtection="1">
      <alignment horizontal="center"/>
      <protection locked="0"/>
    </xf>
    <xf numFmtId="1" fontId="14" fillId="2" borderId="7" xfId="2" applyNumberFormat="1" applyFont="1" applyFill="1" applyBorder="1" applyAlignment="1" applyProtection="1">
      <alignment horizontal="center"/>
      <protection locked="0"/>
    </xf>
    <xf numFmtId="166" fontId="0" fillId="5" borderId="0" xfId="1" applyFont="1" applyFill="1" applyAlignment="1" applyProtection="1">
      <alignment horizontal="center"/>
      <protection locked="0"/>
    </xf>
    <xf numFmtId="166" fontId="9" fillId="0" borderId="0" xfId="1" applyFont="1" applyBorder="1" applyAlignment="1" applyProtection="1">
      <alignment horizontal="center" vertical="center"/>
      <protection locked="0"/>
    </xf>
    <xf numFmtId="1" fontId="14" fillId="2" borderId="34" xfId="2" applyNumberFormat="1" applyFont="1" applyFill="1" applyBorder="1" applyAlignment="1" applyProtection="1">
      <alignment horizontal="center"/>
      <protection locked="0"/>
    </xf>
    <xf numFmtId="1" fontId="14" fillId="5" borderId="0" xfId="2" applyNumberFormat="1" applyFont="1" applyFill="1" applyBorder="1" applyAlignment="1" applyProtection="1">
      <alignment horizontal="center"/>
      <protection locked="0"/>
    </xf>
    <xf numFmtId="1" fontId="20" fillId="5" borderId="0" xfId="0" applyNumberFormat="1" applyFont="1" applyFill="1" applyBorder="1" applyAlignment="1" applyProtection="1">
      <alignment horizontal="left" vertical="center"/>
      <protection locked="0"/>
    </xf>
    <xf numFmtId="0" fontId="9" fillId="5" borderId="0" xfId="8" applyFont="1" applyFill="1" applyBorder="1" applyAlignment="1">
      <alignment vertical="center"/>
    </xf>
    <xf numFmtId="0" fontId="27" fillId="14" borderId="9" xfId="0" applyFont="1" applyFill="1" applyBorder="1" applyAlignment="1">
      <alignment vertical="center"/>
    </xf>
    <xf numFmtId="0" fontId="28" fillId="14" borderId="14" xfId="0" applyFont="1" applyFill="1" applyBorder="1" applyAlignment="1">
      <alignment horizontal="left" vertical="center"/>
    </xf>
    <xf numFmtId="0" fontId="28" fillId="14" borderId="64" xfId="0" applyFont="1" applyFill="1" applyBorder="1" applyAlignment="1">
      <alignment horizontal="left" vertical="center"/>
    </xf>
    <xf numFmtId="170" fontId="14" fillId="2" borderId="34" xfId="2" applyNumberFormat="1" applyFont="1" applyFill="1" applyBorder="1" applyAlignment="1" applyProtection="1">
      <alignment horizontal="center"/>
      <protection locked="0"/>
    </xf>
    <xf numFmtId="170" fontId="14" fillId="2" borderId="32" xfId="2" applyNumberFormat="1" applyFont="1" applyFill="1" applyBorder="1" applyAlignment="1" applyProtection="1">
      <alignment horizontal="center"/>
      <protection locked="0"/>
    </xf>
    <xf numFmtId="170" fontId="20" fillId="5" borderId="0" xfId="0" applyNumberFormat="1" applyFont="1" applyFill="1" applyBorder="1" applyAlignment="1" applyProtection="1">
      <alignment horizontal="left" vertical="center"/>
      <protection locked="0"/>
    </xf>
    <xf numFmtId="0" fontId="20" fillId="8" borderId="14" xfId="0" applyFont="1" applyFill="1" applyBorder="1" applyAlignment="1">
      <alignment horizontal="center" vertical="center" wrapText="1"/>
    </xf>
    <xf numFmtId="168" fontId="20" fillId="8" borderId="14" xfId="1" applyNumberFormat="1" applyFont="1" applyFill="1" applyBorder="1" applyAlignment="1">
      <alignment horizontal="center" vertical="center" wrapText="1"/>
    </xf>
    <xf numFmtId="168" fontId="20" fillId="6" borderId="14" xfId="1" applyNumberFormat="1" applyFont="1" applyFill="1" applyBorder="1" applyAlignment="1">
      <alignment horizontal="center" vertical="center" wrapText="1"/>
    </xf>
    <xf numFmtId="0" fontId="20" fillId="4" borderId="14" xfId="0" applyFont="1" applyFill="1" applyBorder="1" applyAlignment="1">
      <alignment horizontal="center" vertical="center" wrapText="1"/>
    </xf>
    <xf numFmtId="167" fontId="2" fillId="5" borderId="0" xfId="0" applyNumberFormat="1" applyFont="1" applyFill="1" applyBorder="1" applyAlignment="1">
      <alignment vertical="center"/>
    </xf>
    <xf numFmtId="167" fontId="2" fillId="5" borderId="0" xfId="0" applyNumberFormat="1" applyFont="1" applyFill="1" applyAlignment="1">
      <alignment vertical="center"/>
    </xf>
    <xf numFmtId="1" fontId="2" fillId="5" borderId="0" xfId="0" applyNumberFormat="1" applyFont="1" applyFill="1" applyBorder="1"/>
    <xf numFmtId="168" fontId="20" fillId="4" borderId="14" xfId="1" applyNumberFormat="1" applyFont="1" applyFill="1" applyBorder="1" applyAlignment="1">
      <alignment horizontal="center" vertical="center" wrapText="1"/>
    </xf>
    <xf numFmtId="0" fontId="20" fillId="16" borderId="14" xfId="0" applyFont="1" applyFill="1" applyBorder="1" applyAlignment="1">
      <alignment horizontal="center" vertical="center" wrapText="1"/>
    </xf>
    <xf numFmtId="168" fontId="20" fillId="16" borderId="14" xfId="1" applyNumberFormat="1" applyFont="1" applyFill="1" applyBorder="1" applyAlignment="1">
      <alignment horizontal="center" vertical="center" wrapText="1"/>
    </xf>
    <xf numFmtId="0" fontId="31" fillId="0" borderId="0" xfId="0" applyFont="1" applyAlignment="1" applyProtection="1">
      <alignment horizontal="right" vertical="top"/>
      <protection locked="0"/>
    </xf>
    <xf numFmtId="0" fontId="31" fillId="0" borderId="0" xfId="0" applyFont="1" applyAlignment="1" applyProtection="1">
      <alignment horizontal="left" vertical="top"/>
      <protection locked="0"/>
    </xf>
    <xf numFmtId="1" fontId="32" fillId="5" borderId="0" xfId="0" applyNumberFormat="1" applyFont="1" applyFill="1"/>
    <xf numFmtId="166" fontId="9" fillId="0" borderId="5" xfId="1" applyFont="1" applyBorder="1" applyAlignment="1">
      <alignment horizontal="center" vertical="center"/>
    </xf>
    <xf numFmtId="167" fontId="9" fillId="0" borderId="5" xfId="1" applyNumberFormat="1" applyFont="1" applyBorder="1" applyAlignment="1">
      <alignment horizontal="center" vertical="center"/>
    </xf>
    <xf numFmtId="0" fontId="31" fillId="0" borderId="0" xfId="0" applyFont="1" applyAlignment="1" applyProtection="1">
      <alignment horizontal="right" vertical="center"/>
      <protection locked="0"/>
    </xf>
    <xf numFmtId="2" fontId="14" fillId="2" borderId="34" xfId="2" applyNumberFormat="1" applyFont="1" applyFill="1" applyBorder="1" applyAlignment="1" applyProtection="1">
      <alignment horizontal="center"/>
      <protection locked="0"/>
    </xf>
    <xf numFmtId="174" fontId="14" fillId="2" borderId="34" xfId="2" applyNumberFormat="1" applyFont="1" applyFill="1" applyBorder="1" applyAlignment="1" applyProtection="1">
      <alignment horizontal="center"/>
      <protection locked="0"/>
    </xf>
    <xf numFmtId="175" fontId="14" fillId="2" borderId="34" xfId="2" applyNumberFormat="1" applyFont="1" applyFill="1" applyBorder="1" applyAlignment="1" applyProtection="1">
      <alignment horizontal="center"/>
      <protection locked="0"/>
    </xf>
    <xf numFmtId="2" fontId="14" fillId="2" borderId="32" xfId="2" applyNumberFormat="1" applyFont="1" applyFill="1" applyBorder="1" applyAlignment="1" applyProtection="1">
      <alignment horizontal="center"/>
      <protection locked="0"/>
    </xf>
    <xf numFmtId="2" fontId="20" fillId="5" borderId="0" xfId="0" applyNumberFormat="1" applyFont="1" applyFill="1" applyBorder="1" applyAlignment="1" applyProtection="1">
      <alignment horizontal="left" vertical="center"/>
      <protection locked="0"/>
    </xf>
    <xf numFmtId="174" fontId="14" fillId="2" borderId="32" xfId="2" applyNumberFormat="1" applyFont="1" applyFill="1" applyBorder="1" applyAlignment="1" applyProtection="1">
      <alignment horizontal="center"/>
      <protection locked="0"/>
    </xf>
    <xf numFmtId="174" fontId="20" fillId="5" borderId="0" xfId="0" applyNumberFormat="1" applyFont="1" applyFill="1" applyBorder="1" applyAlignment="1" applyProtection="1">
      <alignment horizontal="left" vertical="center"/>
      <protection locked="0"/>
    </xf>
    <xf numFmtId="170" fontId="0" fillId="0" borderId="8" xfId="0" applyNumberFormat="1" applyBorder="1" applyAlignment="1">
      <alignment horizontal="center" vertical="center"/>
    </xf>
    <xf numFmtId="170" fontId="29" fillId="2" borderId="7" xfId="2" applyNumberFormat="1" applyFont="1" applyFill="1" applyBorder="1" applyAlignment="1" applyProtection="1">
      <alignment horizontal="left"/>
      <protection locked="0"/>
    </xf>
    <xf numFmtId="0" fontId="30" fillId="0" borderId="0" xfId="0" applyFont="1" applyAlignment="1" applyProtection="1">
      <alignment horizontal="left" vertical="center"/>
      <protection locked="0"/>
    </xf>
    <xf numFmtId="0" fontId="2" fillId="5" borderId="0" xfId="0" applyFont="1" applyFill="1" applyBorder="1" applyProtection="1"/>
    <xf numFmtId="0" fontId="2" fillId="5" borderId="0" xfId="0" applyFont="1" applyFill="1" applyAlignment="1" applyProtection="1">
      <alignment horizontal="left"/>
    </xf>
    <xf numFmtId="0" fontId="2" fillId="5" borderId="0" xfId="0" applyFont="1" applyFill="1" applyBorder="1" applyAlignment="1" applyProtection="1">
      <alignment horizontal="left"/>
    </xf>
    <xf numFmtId="167" fontId="2" fillId="5" borderId="0" xfId="0" applyNumberFormat="1" applyFont="1" applyFill="1" applyBorder="1" applyProtection="1"/>
    <xf numFmtId="0" fontId="2" fillId="5" borderId="0" xfId="0" applyFont="1" applyFill="1" applyBorder="1" applyAlignment="1" applyProtection="1">
      <alignment horizontal="center"/>
    </xf>
    <xf numFmtId="0" fontId="13" fillId="13" borderId="48" xfId="0" applyFont="1" applyFill="1" applyBorder="1" applyAlignment="1" applyProtection="1">
      <alignment horizontal="right" vertical="center" wrapText="1"/>
    </xf>
    <xf numFmtId="0" fontId="2" fillId="13" borderId="49" xfId="0" applyFont="1" applyFill="1" applyBorder="1" applyAlignment="1" applyProtection="1">
      <alignment horizontal="center" vertical="center" wrapText="1"/>
    </xf>
    <xf numFmtId="0" fontId="13" fillId="13" borderId="52" xfId="0" applyFont="1" applyFill="1" applyBorder="1" applyAlignment="1" applyProtection="1"/>
    <xf numFmtId="0" fontId="13" fillId="13" borderId="54" xfId="0" applyFont="1" applyFill="1" applyBorder="1" applyAlignment="1" applyProtection="1">
      <alignment horizontal="center"/>
    </xf>
    <xf numFmtId="0" fontId="0" fillId="0" borderId="0" xfId="0" applyFont="1" applyAlignment="1" applyProtection="1">
      <alignment vertical="center"/>
    </xf>
    <xf numFmtId="0" fontId="13" fillId="5" borderId="0" xfId="0" applyFont="1" applyFill="1" applyBorder="1" applyProtection="1"/>
    <xf numFmtId="0" fontId="2" fillId="5" borderId="0" xfId="0" applyFont="1" applyFill="1" applyBorder="1" applyAlignment="1" applyProtection="1">
      <alignment vertical="center" wrapText="1"/>
    </xf>
    <xf numFmtId="0" fontId="14" fillId="5" borderId="0" xfId="0" applyFont="1" applyFill="1" applyBorder="1" applyProtection="1"/>
    <xf numFmtId="167" fontId="2" fillId="5" borderId="0" xfId="0" quotePrefix="1" applyNumberFormat="1" applyFont="1" applyFill="1" applyAlignment="1" applyProtection="1">
      <alignment horizontal="left"/>
    </xf>
    <xf numFmtId="167" fontId="2" fillId="5" borderId="0" xfId="0" applyNumberFormat="1" applyFont="1" applyFill="1" applyAlignment="1" applyProtection="1">
      <alignment horizontal="left"/>
    </xf>
    <xf numFmtId="2" fontId="2" fillId="5" borderId="0" xfId="0" applyNumberFormat="1" applyFont="1" applyFill="1" applyBorder="1" applyAlignment="1" applyProtection="1">
      <alignment horizontal="left"/>
    </xf>
    <xf numFmtId="9" fontId="2" fillId="7" borderId="62" xfId="2" applyFont="1" applyFill="1" applyBorder="1" applyAlignment="1" applyProtection="1">
      <alignment horizontal="center"/>
      <protection hidden="1"/>
    </xf>
    <xf numFmtId="2" fontId="2" fillId="5" borderId="0" xfId="0" applyNumberFormat="1" applyFont="1" applyFill="1" applyBorder="1" applyAlignment="1" applyProtection="1">
      <alignment horizontal="center"/>
      <protection hidden="1"/>
    </xf>
    <xf numFmtId="9" fontId="2" fillId="5" borderId="0" xfId="2" applyFont="1" applyFill="1" applyBorder="1" applyAlignment="1" applyProtection="1">
      <alignment horizontal="center"/>
      <protection hidden="1"/>
    </xf>
    <xf numFmtId="9" fontId="13" fillId="13" borderId="54" xfId="2" applyFont="1" applyFill="1" applyBorder="1" applyAlignment="1" applyProtection="1">
      <alignment horizontal="center"/>
      <protection hidden="1"/>
    </xf>
    <xf numFmtId="0" fontId="7" fillId="0" borderId="0" xfId="3" applyFont="1" applyAlignment="1" applyProtection="1">
      <alignment horizontal="left" vertical="center"/>
      <protection locked="0"/>
    </xf>
    <xf numFmtId="0" fontId="13" fillId="13" borderId="54" xfId="0" applyFont="1" applyFill="1" applyBorder="1" applyAlignment="1">
      <alignment horizontal="center" vertical="center"/>
    </xf>
    <xf numFmtId="0" fontId="31" fillId="0" borderId="0" xfId="0" applyFont="1" applyAlignment="1" applyProtection="1">
      <alignment horizontal="right" vertical="top"/>
    </xf>
    <xf numFmtId="0" fontId="31" fillId="0" borderId="0" xfId="0" applyFont="1" applyAlignment="1" applyProtection="1">
      <alignment horizontal="left" vertical="center"/>
    </xf>
    <xf numFmtId="0" fontId="0" fillId="5" borderId="0" xfId="0" applyFill="1" applyProtection="1"/>
    <xf numFmtId="0" fontId="4" fillId="5" borderId="0" xfId="0" applyFont="1" applyFill="1" applyBorder="1"/>
    <xf numFmtId="2" fontId="13" fillId="13" borderId="53" xfId="0" applyNumberFormat="1" applyFont="1" applyFill="1" applyBorder="1" applyAlignment="1" applyProtection="1"/>
    <xf numFmtId="2" fontId="13" fillId="13" borderId="52" xfId="0" applyNumberFormat="1" applyFont="1" applyFill="1" applyBorder="1" applyAlignment="1" applyProtection="1"/>
    <xf numFmtId="2" fontId="2" fillId="13" borderId="52" xfId="0" applyNumberFormat="1" applyFont="1" applyFill="1" applyBorder="1" applyAlignment="1" applyProtection="1">
      <alignment horizontal="center"/>
    </xf>
    <xf numFmtId="2" fontId="13" fillId="13" borderId="54" xfId="0" applyNumberFormat="1" applyFont="1" applyFill="1" applyBorder="1" applyAlignment="1" applyProtection="1">
      <alignment horizontal="center"/>
    </xf>
    <xf numFmtId="2" fontId="2" fillId="7" borderId="62" xfId="0" applyNumberFormat="1" applyFont="1" applyFill="1" applyBorder="1" applyAlignment="1" applyProtection="1">
      <alignment horizontal="left"/>
      <protection hidden="1"/>
    </xf>
    <xf numFmtId="2" fontId="13" fillId="13" borderId="53" xfId="0" applyNumberFormat="1" applyFont="1" applyFill="1" applyBorder="1" applyAlignment="1" applyProtection="1">
      <protection hidden="1"/>
    </xf>
    <xf numFmtId="1" fontId="13" fillId="13" borderId="52" xfId="0" applyNumberFormat="1" applyFont="1" applyFill="1" applyBorder="1" applyAlignment="1" applyProtection="1"/>
    <xf numFmtId="1" fontId="2" fillId="7" borderId="62" xfId="0" applyNumberFormat="1" applyFont="1" applyFill="1" applyBorder="1" applyAlignment="1" applyProtection="1">
      <alignment horizontal="center"/>
      <protection hidden="1"/>
    </xf>
    <xf numFmtId="1" fontId="2" fillId="5" borderId="0" xfId="0" applyNumberFormat="1" applyFont="1" applyFill="1" applyBorder="1" applyAlignment="1" applyProtection="1">
      <protection hidden="1"/>
    </xf>
    <xf numFmtId="1" fontId="13" fillId="13" borderId="52" xfId="0" applyNumberFormat="1" applyFont="1" applyFill="1" applyBorder="1" applyAlignment="1" applyProtection="1">
      <protection hidden="1"/>
    </xf>
    <xf numFmtId="0" fontId="18" fillId="17" borderId="68" xfId="0" applyFont="1" applyFill="1" applyBorder="1" applyAlignment="1">
      <alignment horizontal="left" wrapText="1" readingOrder="1"/>
    </xf>
    <xf numFmtId="0" fontId="18" fillId="18" borderId="69" xfId="0" applyFont="1" applyFill="1" applyBorder="1" applyAlignment="1">
      <alignment horizontal="left" wrapText="1" readingOrder="1"/>
    </xf>
    <xf numFmtId="0" fontId="18" fillId="19" borderId="68" xfId="0" applyFont="1" applyFill="1" applyBorder="1" applyAlignment="1">
      <alignment horizontal="left" wrapText="1" readingOrder="1"/>
    </xf>
    <xf numFmtId="0" fontId="18" fillId="20" borderId="69" xfId="0" applyFont="1" applyFill="1" applyBorder="1" applyAlignment="1">
      <alignment horizontal="left" wrapText="1" readingOrder="1"/>
    </xf>
    <xf numFmtId="0" fontId="18" fillId="21" borderId="68" xfId="0" applyFont="1" applyFill="1" applyBorder="1" applyAlignment="1">
      <alignment horizontal="left" wrapText="1" readingOrder="1"/>
    </xf>
    <xf numFmtId="0" fontId="18" fillId="22" borderId="69" xfId="0" applyFont="1" applyFill="1" applyBorder="1" applyAlignment="1">
      <alignment horizontal="left" wrapText="1" readingOrder="1"/>
    </xf>
    <xf numFmtId="0" fontId="18" fillId="24" borderId="70" xfId="0" applyFont="1" applyFill="1" applyBorder="1" applyAlignment="1">
      <alignment horizontal="center" vertical="center" wrapText="1" readingOrder="1"/>
    </xf>
    <xf numFmtId="0" fontId="18" fillId="25" borderId="0" xfId="0" applyFont="1" applyFill="1" applyAlignment="1">
      <alignment horizontal="center" vertical="center" wrapText="1" readingOrder="1"/>
    </xf>
    <xf numFmtId="2" fontId="18" fillId="24" borderId="0" xfId="0" applyNumberFormat="1" applyFont="1" applyFill="1" applyAlignment="1">
      <alignment horizontal="center" vertical="center" wrapText="1" readingOrder="1"/>
    </xf>
    <xf numFmtId="0" fontId="18" fillId="5" borderId="71" xfId="0" applyFont="1" applyFill="1" applyBorder="1" applyAlignment="1">
      <alignment horizontal="center" vertical="center" wrapText="1" readingOrder="1"/>
    </xf>
    <xf numFmtId="0" fontId="26" fillId="0" borderId="0" xfId="8" applyFont="1" applyBorder="1" applyAlignment="1" applyProtection="1">
      <alignment horizontal="left" vertical="center"/>
    </xf>
    <xf numFmtId="1" fontId="0" fillId="14" borderId="17" xfId="0" applyNumberFormat="1" applyFont="1" applyFill="1" applyBorder="1" applyAlignment="1">
      <alignment horizontal="center" vertical="center"/>
    </xf>
    <xf numFmtId="1" fontId="0" fillId="14" borderId="14" xfId="0" applyNumberFormat="1" applyFont="1" applyFill="1" applyBorder="1" applyAlignment="1">
      <alignment horizontal="center" vertical="center"/>
    </xf>
    <xf numFmtId="2" fontId="21" fillId="5" borderId="0" xfId="0" applyNumberFormat="1" applyFont="1" applyFill="1" applyBorder="1" applyAlignment="1">
      <alignment horizontal="center" vertical="center"/>
    </xf>
    <xf numFmtId="0" fontId="13" fillId="13" borderId="72" xfId="0" applyFont="1" applyFill="1" applyBorder="1" applyAlignment="1"/>
    <xf numFmtId="0" fontId="13" fillId="13" borderId="22" xfId="0" applyFont="1" applyFill="1" applyBorder="1" applyAlignment="1"/>
    <xf numFmtId="0" fontId="13" fillId="13" borderId="6" xfId="0" applyFont="1" applyFill="1" applyBorder="1" applyAlignment="1"/>
    <xf numFmtId="168" fontId="2" fillId="13" borderId="23" xfId="0" applyNumberFormat="1" applyFont="1" applyFill="1" applyBorder="1" applyAlignment="1">
      <alignment horizontal="left"/>
    </xf>
    <xf numFmtId="0" fontId="13" fillId="13" borderId="23" xfId="0" applyFont="1" applyFill="1" applyBorder="1" applyAlignment="1"/>
    <xf numFmtId="0" fontId="2" fillId="5" borderId="42" xfId="0" applyFont="1" applyFill="1" applyBorder="1" applyAlignment="1">
      <alignment vertical="center"/>
    </xf>
    <xf numFmtId="0" fontId="2" fillId="5" borderId="42" xfId="0" applyFont="1" applyFill="1" applyBorder="1" applyAlignment="1">
      <alignment horizontal="left" vertical="center"/>
    </xf>
    <xf numFmtId="9" fontId="2" fillId="5" borderId="42" xfId="2" applyFont="1" applyFill="1" applyBorder="1" applyAlignment="1">
      <alignment horizontal="left" vertical="center"/>
    </xf>
    <xf numFmtId="1" fontId="2" fillId="5" borderId="42" xfId="0" applyNumberFormat="1" applyFont="1" applyFill="1" applyBorder="1" applyAlignment="1">
      <alignment horizontal="left" vertical="center"/>
    </xf>
    <xf numFmtId="2" fontId="2" fillId="5" borderId="42" xfId="0" applyNumberFormat="1" applyFont="1" applyFill="1" applyBorder="1" applyAlignment="1">
      <alignment horizontal="left" vertical="center"/>
    </xf>
    <xf numFmtId="0" fontId="2" fillId="13" borderId="42" xfId="0" applyFont="1" applyFill="1" applyBorder="1" applyAlignment="1">
      <alignment horizontal="center" vertical="center" wrapText="1"/>
    </xf>
    <xf numFmtId="167" fontId="2" fillId="13" borderId="42" xfId="0" applyNumberFormat="1" applyFont="1" applyFill="1" applyBorder="1" applyAlignment="1">
      <alignment horizontal="center" vertical="center" wrapText="1"/>
    </xf>
    <xf numFmtId="0" fontId="2" fillId="5" borderId="0" xfId="0" applyFont="1" applyFill="1" applyBorder="1" applyProtection="1">
      <protection hidden="1"/>
    </xf>
    <xf numFmtId="0" fontId="0" fillId="5" borderId="0" xfId="0" applyFont="1" applyFill="1" applyBorder="1" applyAlignment="1" applyProtection="1">
      <alignment vertical="center"/>
      <protection hidden="1"/>
    </xf>
    <xf numFmtId="0" fontId="2" fillId="13" borderId="49" xfId="0" applyFont="1" applyFill="1" applyBorder="1" applyAlignment="1" applyProtection="1">
      <alignment horizontal="center" vertical="center" wrapText="1"/>
      <protection hidden="1"/>
    </xf>
    <xf numFmtId="0" fontId="17" fillId="0" borderId="0" xfId="0" applyFont="1" applyAlignment="1" applyProtection="1">
      <alignment horizontal="center"/>
    </xf>
    <xf numFmtId="0" fontId="13" fillId="5" borderId="2" xfId="0" applyFont="1" applyFill="1" applyBorder="1" applyAlignment="1" applyProtection="1"/>
    <xf numFmtId="0" fontId="13" fillId="5" borderId="0" xfId="0" applyFont="1" applyFill="1" applyBorder="1" applyAlignment="1" applyProtection="1"/>
    <xf numFmtId="0" fontId="13" fillId="5" borderId="0" xfId="0" applyFont="1" applyFill="1" applyBorder="1" applyAlignment="1" applyProtection="1">
      <alignment horizontal="center" vertical="center"/>
    </xf>
    <xf numFmtId="0" fontId="20" fillId="13" borderId="8" xfId="0" applyFont="1" applyFill="1" applyBorder="1" applyAlignment="1" applyProtection="1">
      <alignment horizontal="left" vertical="center" wrapText="1"/>
    </xf>
    <xf numFmtId="0" fontId="20" fillId="5" borderId="0" xfId="0" applyFont="1" applyFill="1" applyBorder="1" applyAlignment="1" applyProtection="1">
      <alignment horizontal="center" vertical="center" wrapText="1"/>
    </xf>
    <xf numFmtId="168" fontId="20" fillId="7" borderId="23" xfId="1" applyNumberFormat="1" applyFont="1" applyFill="1" applyBorder="1" applyAlignment="1" applyProtection="1">
      <alignment horizontal="center" vertical="center" wrapText="1"/>
    </xf>
    <xf numFmtId="0" fontId="20" fillId="8" borderId="23" xfId="0" applyFont="1" applyFill="1" applyBorder="1" applyAlignment="1" applyProtection="1">
      <alignment horizontal="center" vertical="center" wrapText="1"/>
    </xf>
    <xf numFmtId="0" fontId="20" fillId="8" borderId="35" xfId="0" applyFont="1" applyFill="1" applyBorder="1" applyAlignment="1" applyProtection="1">
      <alignment horizontal="center" vertical="center" wrapText="1"/>
    </xf>
    <xf numFmtId="166" fontId="20" fillId="3" borderId="23" xfId="1" applyFont="1" applyFill="1" applyBorder="1" applyAlignment="1" applyProtection="1">
      <alignment horizontal="center" vertical="center" wrapText="1"/>
    </xf>
    <xf numFmtId="0" fontId="20" fillId="4" borderId="23" xfId="0" applyFont="1" applyFill="1" applyBorder="1" applyAlignment="1" applyProtection="1">
      <alignment horizontal="center" vertical="center" wrapText="1"/>
    </xf>
    <xf numFmtId="0" fontId="20" fillId="7" borderId="23" xfId="0" applyFont="1" applyFill="1" applyBorder="1" applyAlignment="1" applyProtection="1">
      <alignment horizontal="center" vertical="center" wrapText="1"/>
    </xf>
    <xf numFmtId="0" fontId="21" fillId="5" borderId="0" xfId="0" applyFont="1" applyFill="1" applyBorder="1" applyAlignment="1" applyProtection="1">
      <alignment horizontal="left" vertical="center"/>
    </xf>
    <xf numFmtId="0" fontId="20" fillId="5" borderId="0" xfId="0" applyFont="1" applyFill="1" applyBorder="1" applyAlignment="1" applyProtection="1">
      <alignment horizontal="left" vertical="center"/>
    </xf>
    <xf numFmtId="0" fontId="20" fillId="5" borderId="0" xfId="0" applyFont="1" applyFill="1" applyBorder="1" applyAlignment="1" applyProtection="1">
      <alignment horizontal="center" vertical="center"/>
    </xf>
    <xf numFmtId="0" fontId="20" fillId="5" borderId="36" xfId="0" applyFont="1" applyFill="1" applyBorder="1" applyAlignment="1" applyProtection="1">
      <alignment horizontal="left" vertical="center"/>
    </xf>
    <xf numFmtId="0" fontId="0" fillId="5" borderId="0" xfId="0" applyFont="1" applyFill="1" applyBorder="1" applyAlignment="1" applyProtection="1">
      <alignment horizontal="center" vertical="center"/>
    </xf>
    <xf numFmtId="1" fontId="14" fillId="5" borderId="0" xfId="2" applyNumberFormat="1" applyFont="1" applyFill="1" applyBorder="1" applyAlignment="1" applyProtection="1">
      <alignment horizontal="center"/>
    </xf>
    <xf numFmtId="0" fontId="2" fillId="5" borderId="0" xfId="0" applyFont="1" applyFill="1" applyBorder="1" applyAlignment="1" applyProtection="1">
      <alignment vertical="center"/>
    </xf>
    <xf numFmtId="0" fontId="2" fillId="5" borderId="0" xfId="0" applyFont="1" applyFill="1" applyProtection="1"/>
    <xf numFmtId="0" fontId="2" fillId="5" borderId="0" xfId="0" applyFont="1" applyFill="1" applyAlignment="1" applyProtection="1">
      <alignment vertical="center"/>
    </xf>
    <xf numFmtId="0" fontId="20" fillId="13" borderId="8" xfId="0" applyNumberFormat="1" applyFont="1" applyFill="1" applyBorder="1" applyAlignment="1" applyProtection="1">
      <alignment horizontal="center" vertical="center" wrapText="1"/>
    </xf>
    <xf numFmtId="0" fontId="20" fillId="5" borderId="10" xfId="0" applyNumberFormat="1" applyFont="1" applyFill="1" applyBorder="1" applyAlignment="1" applyProtection="1">
      <alignment horizontal="left" vertical="center"/>
    </xf>
    <xf numFmtId="1" fontId="0" fillId="14" borderId="18" xfId="0" applyNumberFormat="1" applyFont="1" applyFill="1" applyBorder="1" applyAlignment="1" applyProtection="1">
      <alignment horizontal="center" vertical="center"/>
    </xf>
    <xf numFmtId="1" fontId="0" fillId="14" borderId="30" xfId="0" applyNumberFormat="1" applyFont="1" applyFill="1" applyBorder="1" applyAlignment="1" applyProtection="1">
      <alignment horizontal="center" vertical="center"/>
    </xf>
    <xf numFmtId="1" fontId="20" fillId="5" borderId="0" xfId="0" applyNumberFormat="1" applyFont="1" applyFill="1" applyBorder="1" applyAlignment="1" applyProtection="1">
      <alignment horizontal="left" vertical="center"/>
    </xf>
    <xf numFmtId="1" fontId="20" fillId="5" borderId="10" xfId="0" applyNumberFormat="1" applyFont="1" applyFill="1" applyBorder="1" applyAlignment="1" applyProtection="1">
      <alignment horizontal="center" vertical="center"/>
    </xf>
    <xf numFmtId="0" fontId="16" fillId="0" borderId="0" xfId="8" applyFont="1" applyBorder="1" applyAlignment="1" applyProtection="1">
      <alignment horizontal="left" vertical="center"/>
    </xf>
    <xf numFmtId="0" fontId="9" fillId="0" borderId="0" xfId="8" applyFont="1" applyBorder="1" applyAlignment="1" applyProtection="1">
      <alignment horizontal="left" vertical="center"/>
    </xf>
    <xf numFmtId="0" fontId="0" fillId="0" borderId="0" xfId="0" applyFont="1" applyProtection="1"/>
    <xf numFmtId="0" fontId="0" fillId="0" borderId="0" xfId="0" applyAlignment="1" applyProtection="1">
      <alignment vertical="center"/>
      <protection locked="0"/>
    </xf>
    <xf numFmtId="0" fontId="9" fillId="0" borderId="0" xfId="8" applyBorder="1" applyAlignment="1" applyProtection="1">
      <alignment horizontal="left" vertical="center"/>
      <protection locked="0"/>
    </xf>
    <xf numFmtId="0" fontId="7" fillId="0" borderId="0" xfId="3" applyAlignment="1" applyProtection="1">
      <alignment horizontal="left" vertical="center"/>
      <protection locked="0"/>
    </xf>
    <xf numFmtId="168" fontId="2" fillId="13" borderId="23" xfId="0" applyNumberFormat="1" applyFont="1" applyFill="1" applyBorder="1" applyAlignment="1">
      <alignment horizontal="left" vertical="center"/>
    </xf>
    <xf numFmtId="167" fontId="2" fillId="13" borderId="23" xfId="0" applyNumberFormat="1" applyFont="1" applyFill="1" applyBorder="1" applyAlignment="1">
      <alignment horizontal="center" vertical="center"/>
    </xf>
    <xf numFmtId="168" fontId="2" fillId="13" borderId="23" xfId="0" applyNumberFormat="1" applyFont="1" applyFill="1" applyBorder="1" applyAlignment="1">
      <alignment horizontal="center" vertical="center"/>
    </xf>
    <xf numFmtId="2" fontId="2" fillId="13" borderId="23" xfId="0" applyNumberFormat="1" applyFont="1" applyFill="1" applyBorder="1" applyAlignment="1">
      <alignment horizontal="center" vertical="center"/>
    </xf>
    <xf numFmtId="10" fontId="2" fillId="5" borderId="42" xfId="2" applyNumberFormat="1" applyFont="1" applyFill="1" applyBorder="1" applyAlignment="1">
      <alignment horizontal="left"/>
    </xf>
    <xf numFmtId="166" fontId="2" fillId="7" borderId="62" xfId="1" applyFont="1" applyFill="1" applyBorder="1" applyAlignment="1" applyProtection="1">
      <alignment horizontal="center"/>
      <protection hidden="1"/>
    </xf>
    <xf numFmtId="166" fontId="2" fillId="5" borderId="0" xfId="1" applyFont="1" applyFill="1" applyBorder="1" applyAlignment="1" applyProtection="1">
      <alignment horizontal="center"/>
      <protection hidden="1"/>
    </xf>
    <xf numFmtId="166" fontId="13" fillId="13" borderId="52" xfId="1" applyFont="1" applyFill="1" applyBorder="1" applyAlignment="1" applyProtection="1">
      <alignment horizontal="center"/>
      <protection hidden="1"/>
    </xf>
    <xf numFmtId="166" fontId="2" fillId="13" borderId="52" xfId="1" applyFont="1" applyFill="1" applyBorder="1" applyAlignment="1" applyProtection="1">
      <alignment horizontal="center"/>
      <protection hidden="1"/>
    </xf>
    <xf numFmtId="170" fontId="36" fillId="26" borderId="74" xfId="2" applyNumberFormat="1" applyFont="1" applyFill="1" applyBorder="1" applyAlignment="1" applyProtection="1">
      <alignment horizontal="center"/>
      <protection locked="0"/>
    </xf>
    <xf numFmtId="170" fontId="36" fillId="26" borderId="74" xfId="2" quotePrefix="1" applyNumberFormat="1" applyFont="1" applyFill="1" applyBorder="1" applyAlignment="1" applyProtection="1">
      <alignment horizontal="center"/>
      <protection locked="0"/>
    </xf>
    <xf numFmtId="170" fontId="37" fillId="26" borderId="74" xfId="3" applyNumberFormat="1" applyFont="1" applyFill="1" applyBorder="1" applyAlignment="1" applyProtection="1">
      <alignment horizontal="center"/>
      <protection locked="0"/>
    </xf>
    <xf numFmtId="49" fontId="36" fillId="26" borderId="74" xfId="2" applyNumberFormat="1" applyFont="1" applyFill="1" applyBorder="1" applyAlignment="1" applyProtection="1">
      <alignment horizontal="center"/>
      <protection locked="0"/>
    </xf>
    <xf numFmtId="1" fontId="36" fillId="26" borderId="74" xfId="2" applyNumberFormat="1" applyFont="1" applyFill="1" applyBorder="1" applyAlignment="1" applyProtection="1">
      <alignment horizontal="center"/>
      <protection locked="0"/>
    </xf>
    <xf numFmtId="3" fontId="36" fillId="26" borderId="74" xfId="1" applyNumberFormat="1" applyFont="1" applyFill="1" applyBorder="1" applyAlignment="1" applyProtection="1">
      <alignment horizontal="center"/>
      <protection locked="0"/>
    </xf>
    <xf numFmtId="0" fontId="36" fillId="26" borderId="74" xfId="2" applyNumberFormat="1" applyFont="1" applyFill="1" applyBorder="1" applyAlignment="1" applyProtection="1">
      <alignment horizontal="center"/>
      <protection locked="0"/>
    </xf>
    <xf numFmtId="0" fontId="14" fillId="28" borderId="26" xfId="0" applyFont="1" applyFill="1" applyBorder="1"/>
    <xf numFmtId="0" fontId="14" fillId="28" borderId="6" xfId="0" applyFont="1" applyFill="1" applyBorder="1"/>
    <xf numFmtId="170" fontId="14" fillId="28" borderId="6" xfId="0" applyNumberFormat="1" applyFont="1" applyFill="1" applyBorder="1"/>
    <xf numFmtId="0" fontId="4" fillId="0" borderId="0" xfId="0" applyFont="1"/>
    <xf numFmtId="0" fontId="14" fillId="28" borderId="25" xfId="0" applyFont="1" applyFill="1" applyBorder="1"/>
    <xf numFmtId="0" fontId="38" fillId="0" borderId="75" xfId="7" applyFont="1" applyBorder="1"/>
    <xf numFmtId="0" fontId="8" fillId="0" borderId="75" xfId="7" applyBorder="1"/>
    <xf numFmtId="0" fontId="8" fillId="0" borderId="75" xfId="7" applyBorder="1" applyAlignment="1">
      <alignment horizontal="left"/>
    </xf>
    <xf numFmtId="0" fontId="39" fillId="0" borderId="75" xfId="8" applyFont="1" applyBorder="1" applyAlignment="1">
      <alignment vertical="center"/>
    </xf>
    <xf numFmtId="0" fontId="9" fillId="0" borderId="75" xfId="8" applyFont="1" applyBorder="1" applyAlignment="1">
      <alignment vertical="center"/>
    </xf>
    <xf numFmtId="0" fontId="38" fillId="0" borderId="76" xfId="7" applyFont="1" applyBorder="1"/>
    <xf numFmtId="0" fontId="38" fillId="0" borderId="76" xfId="7" applyFont="1" applyBorder="1" applyAlignment="1">
      <alignment horizontal="left"/>
    </xf>
    <xf numFmtId="0" fontId="27" fillId="28" borderId="9" xfId="0" applyFont="1" applyFill="1" applyBorder="1" applyAlignment="1">
      <alignment vertical="center"/>
    </xf>
    <xf numFmtId="0" fontId="18" fillId="28" borderId="10" xfId="0" applyFont="1" applyFill="1" applyBorder="1" applyAlignment="1">
      <alignment vertical="center"/>
    </xf>
    <xf numFmtId="0" fontId="18" fillId="28" borderId="11" xfId="0" applyFont="1" applyFill="1" applyBorder="1" applyAlignment="1">
      <alignment vertical="center"/>
    </xf>
    <xf numFmtId="0" fontId="18" fillId="28" borderId="8" xfId="0" applyFont="1" applyFill="1" applyBorder="1" applyAlignment="1">
      <alignment horizontal="center" vertical="center" wrapText="1"/>
    </xf>
    <xf numFmtId="0" fontId="18" fillId="28" borderId="16" xfId="0" applyFont="1" applyFill="1" applyBorder="1" applyAlignment="1">
      <alignment horizontal="center" vertical="center" wrapText="1"/>
    </xf>
    <xf numFmtId="0" fontId="28" fillId="28" borderId="64" xfId="0" applyFont="1" applyFill="1" applyBorder="1" applyAlignment="1">
      <alignment horizontal="left" vertical="center"/>
    </xf>
    <xf numFmtId="0" fontId="28" fillId="28" borderId="14" xfId="0" applyFont="1" applyFill="1" applyBorder="1" applyAlignment="1">
      <alignment horizontal="left" vertical="center"/>
    </xf>
    <xf numFmtId="1" fontId="14" fillId="26" borderId="44" xfId="2" applyNumberFormat="1" applyFont="1" applyFill="1" applyBorder="1" applyAlignment="1" applyProtection="1">
      <alignment horizontal="center"/>
      <protection locked="0"/>
    </xf>
    <xf numFmtId="1" fontId="14" fillId="26" borderId="32" xfId="2" applyNumberFormat="1" applyFont="1" applyFill="1" applyBorder="1" applyAlignment="1" applyProtection="1">
      <alignment horizontal="center"/>
      <protection locked="0"/>
    </xf>
    <xf numFmtId="1" fontId="14" fillId="26" borderId="45" xfId="2" applyNumberFormat="1" applyFont="1" applyFill="1" applyBorder="1" applyAlignment="1" applyProtection="1">
      <alignment horizontal="center"/>
      <protection locked="0"/>
    </xf>
    <xf numFmtId="1" fontId="14" fillId="26" borderId="37" xfId="2" applyNumberFormat="1" applyFont="1" applyFill="1" applyBorder="1" applyAlignment="1" applyProtection="1">
      <alignment horizontal="center"/>
      <protection locked="0"/>
    </xf>
    <xf numFmtId="1" fontId="14" fillId="26" borderId="46" xfId="2" applyNumberFormat="1" applyFont="1" applyFill="1" applyBorder="1" applyAlignment="1" applyProtection="1">
      <alignment horizontal="center"/>
      <protection locked="0"/>
    </xf>
    <xf numFmtId="1" fontId="0" fillId="28" borderId="18" xfId="0" applyNumberFormat="1" applyFont="1" applyFill="1" applyBorder="1" applyAlignment="1" applyProtection="1">
      <alignment horizontal="center" vertical="center"/>
    </xf>
    <xf numFmtId="1" fontId="0" fillId="28" borderId="30" xfId="0" applyNumberFormat="1" applyFont="1" applyFill="1" applyBorder="1" applyAlignment="1" applyProtection="1">
      <alignment horizontal="center" vertical="center"/>
    </xf>
    <xf numFmtId="0" fontId="0" fillId="28" borderId="17" xfId="0" applyFont="1" applyFill="1" applyBorder="1" applyAlignment="1">
      <alignment horizontal="left" vertical="center"/>
    </xf>
    <xf numFmtId="0" fontId="0" fillId="28" borderId="31" xfId="0" applyFont="1" applyFill="1" applyBorder="1" applyAlignment="1">
      <alignment horizontal="center" vertical="center"/>
    </xf>
    <xf numFmtId="0" fontId="0" fillId="28" borderId="14" xfId="0" applyFont="1" applyFill="1" applyBorder="1" applyAlignment="1">
      <alignment horizontal="left" vertical="center"/>
    </xf>
    <xf numFmtId="0" fontId="0" fillId="28" borderId="17" xfId="0" applyFont="1" applyFill="1" applyBorder="1" applyAlignment="1">
      <alignment horizontal="center" vertical="center"/>
    </xf>
    <xf numFmtId="1" fontId="0" fillId="28" borderId="16" xfId="0" applyNumberFormat="1" applyFont="1" applyFill="1" applyBorder="1" applyAlignment="1" applyProtection="1">
      <alignment horizontal="center" vertical="center"/>
    </xf>
    <xf numFmtId="1" fontId="0" fillId="28" borderId="77" xfId="0" applyNumberFormat="1" applyFont="1" applyFill="1" applyBorder="1" applyAlignment="1" applyProtection="1">
      <alignment horizontal="center" vertical="center"/>
    </xf>
    <xf numFmtId="1" fontId="14" fillId="26" borderId="78" xfId="2" applyNumberFormat="1" applyFont="1" applyFill="1" applyBorder="1" applyAlignment="1" applyProtection="1">
      <alignment horizontal="center"/>
      <protection locked="0"/>
    </xf>
    <xf numFmtId="1" fontId="14" fillId="26" borderId="79" xfId="2" applyNumberFormat="1" applyFont="1" applyFill="1" applyBorder="1" applyAlignment="1" applyProtection="1">
      <alignment horizontal="center"/>
      <protection locked="0"/>
    </xf>
    <xf numFmtId="2" fontId="14" fillId="26" borderId="7" xfId="2" applyNumberFormat="1" applyFont="1" applyFill="1" applyBorder="1" applyAlignment="1" applyProtection="1">
      <alignment horizontal="center"/>
      <protection locked="0"/>
    </xf>
    <xf numFmtId="0" fontId="38" fillId="0" borderId="76" xfId="7" applyFont="1" applyBorder="1" applyProtection="1"/>
    <xf numFmtId="0" fontId="0" fillId="28" borderId="17" xfId="0" applyFont="1" applyFill="1" applyBorder="1" applyAlignment="1" applyProtection="1">
      <alignment horizontal="left" vertical="center"/>
    </xf>
    <xf numFmtId="0" fontId="0" fillId="28" borderId="17" xfId="0" applyFont="1" applyFill="1" applyBorder="1" applyAlignment="1" applyProtection="1">
      <alignment horizontal="center" vertical="center"/>
    </xf>
    <xf numFmtId="0" fontId="0" fillId="28" borderId="14" xfId="0" applyFont="1" applyFill="1" applyBorder="1" applyAlignment="1" applyProtection="1">
      <alignment horizontal="left" vertical="center"/>
    </xf>
    <xf numFmtId="0" fontId="0" fillId="28" borderId="14" xfId="0" applyFont="1" applyFill="1" applyBorder="1" applyAlignment="1" applyProtection="1">
      <alignment horizontal="center" vertical="center"/>
    </xf>
    <xf numFmtId="0" fontId="14" fillId="28" borderId="19" xfId="0" applyFont="1" applyFill="1" applyBorder="1"/>
    <xf numFmtId="1" fontId="0" fillId="28" borderId="17" xfId="0" applyNumberFormat="1" applyFont="1" applyFill="1" applyBorder="1" applyAlignment="1" applyProtection="1">
      <alignment horizontal="center" vertical="center"/>
    </xf>
    <xf numFmtId="1" fontId="0" fillId="28" borderId="14" xfId="0" applyNumberFormat="1" applyFont="1" applyFill="1" applyBorder="1" applyAlignment="1" applyProtection="1">
      <alignment horizontal="center" vertical="center"/>
    </xf>
    <xf numFmtId="2" fontId="2" fillId="27" borderId="62" xfId="0" applyNumberFormat="1" applyFont="1" applyFill="1" applyBorder="1" applyAlignment="1" applyProtection="1">
      <alignment horizontal="left"/>
      <protection hidden="1"/>
    </xf>
    <xf numFmtId="1" fontId="2" fillId="27" borderId="62" xfId="0" applyNumberFormat="1" applyFont="1" applyFill="1" applyBorder="1" applyAlignment="1" applyProtection="1">
      <alignment horizontal="center"/>
      <protection hidden="1"/>
    </xf>
    <xf numFmtId="166" fontId="2" fillId="27" borderId="62" xfId="1" applyFont="1" applyFill="1" applyBorder="1" applyAlignment="1" applyProtection="1">
      <alignment horizontal="center"/>
      <protection hidden="1"/>
    </xf>
    <xf numFmtId="9" fontId="2" fillId="27" borderId="62" xfId="2" applyFont="1" applyFill="1" applyBorder="1" applyAlignment="1" applyProtection="1">
      <alignment horizontal="center"/>
      <protection hidden="1"/>
    </xf>
    <xf numFmtId="0" fontId="2" fillId="27" borderId="66" xfId="0" applyFont="1" applyFill="1" applyBorder="1" applyAlignment="1" applyProtection="1">
      <alignment horizontal="left"/>
      <protection hidden="1"/>
    </xf>
    <xf numFmtId="0" fontId="2" fillId="27" borderId="62" xfId="0" applyFont="1" applyFill="1" applyBorder="1" applyAlignment="1" applyProtection="1">
      <alignment horizontal="left"/>
      <protection hidden="1"/>
    </xf>
    <xf numFmtId="0" fontId="2" fillId="27" borderId="62" xfId="0" applyFont="1" applyFill="1" applyBorder="1" applyAlignment="1" applyProtection="1">
      <alignment horizontal="center"/>
      <protection hidden="1"/>
    </xf>
    <xf numFmtId="9" fontId="2" fillId="27" borderId="62" xfId="2" applyNumberFormat="1" applyFont="1" applyFill="1" applyBorder="1" applyAlignment="1" applyProtection="1">
      <alignment horizontal="center"/>
      <protection hidden="1"/>
    </xf>
    <xf numFmtId="0" fontId="14" fillId="28" borderId="63" xfId="0" applyFont="1" applyFill="1" applyBorder="1" applyProtection="1"/>
    <xf numFmtId="0" fontId="14" fillId="28" borderId="48" xfId="0" applyFont="1" applyFill="1" applyBorder="1" applyProtection="1"/>
    <xf numFmtId="0" fontId="14" fillId="28" borderId="42" xfId="0" applyFont="1" applyFill="1" applyBorder="1" applyProtection="1"/>
    <xf numFmtId="0" fontId="14" fillId="28" borderId="42" xfId="0" applyFont="1" applyFill="1" applyBorder="1" applyAlignment="1">
      <alignment vertical="center" wrapText="1"/>
    </xf>
    <xf numFmtId="1" fontId="14" fillId="26" borderId="7" xfId="2" applyNumberFormat="1" applyFont="1" applyFill="1" applyBorder="1" applyAlignment="1" applyProtection="1">
      <alignment horizontal="center" vertical="center"/>
      <protection locked="0"/>
    </xf>
    <xf numFmtId="0" fontId="2" fillId="27" borderId="62" xfId="2" applyNumberFormat="1" applyFont="1" applyFill="1" applyBorder="1" applyAlignment="1" applyProtection="1">
      <alignment horizontal="center"/>
      <protection hidden="1"/>
    </xf>
    <xf numFmtId="0" fontId="40" fillId="14" borderId="9" xfId="0" applyFont="1" applyFill="1" applyBorder="1" applyAlignment="1">
      <alignment vertical="center"/>
    </xf>
    <xf numFmtId="0" fontId="35" fillId="14" borderId="10" xfId="0" applyFont="1" applyFill="1" applyBorder="1" applyAlignment="1">
      <alignment vertical="center"/>
    </xf>
    <xf numFmtId="0" fontId="35" fillId="14" borderId="11" xfId="0" applyFont="1" applyFill="1" applyBorder="1" applyAlignment="1">
      <alignment vertical="center"/>
    </xf>
    <xf numFmtId="0" fontId="35" fillId="14" borderId="8"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4" fillId="0" borderId="0" xfId="0" applyFont="1" applyAlignment="1">
      <alignment vertical="center"/>
    </xf>
    <xf numFmtId="0" fontId="42" fillId="14" borderId="64" xfId="0" applyFont="1" applyFill="1" applyBorder="1" applyAlignment="1">
      <alignment horizontal="left" vertical="center"/>
    </xf>
    <xf numFmtId="1" fontId="43" fillId="2" borderId="44" xfId="2" applyNumberFormat="1" applyFont="1" applyFill="1" applyBorder="1" applyAlignment="1" applyProtection="1">
      <alignment horizontal="center"/>
      <protection locked="0"/>
    </xf>
    <xf numFmtId="0" fontId="42" fillId="14" borderId="14" xfId="0" applyFont="1" applyFill="1" applyBorder="1" applyAlignment="1">
      <alignment horizontal="left" vertical="center"/>
    </xf>
    <xf numFmtId="1" fontId="43" fillId="2" borderId="32" xfId="2" applyNumberFormat="1" applyFont="1" applyFill="1" applyBorder="1" applyAlignment="1" applyProtection="1">
      <alignment horizontal="center"/>
      <protection locked="0"/>
    </xf>
    <xf numFmtId="1" fontId="43" fillId="2" borderId="45" xfId="2" applyNumberFormat="1" applyFont="1" applyFill="1" applyBorder="1" applyAlignment="1" applyProtection="1">
      <alignment horizontal="center"/>
      <protection locked="0"/>
    </xf>
    <xf numFmtId="1" fontId="43" fillId="2" borderId="37" xfId="2" applyNumberFormat="1" applyFont="1" applyFill="1" applyBorder="1" applyAlignment="1" applyProtection="1">
      <alignment horizontal="center"/>
      <protection locked="0"/>
    </xf>
    <xf numFmtId="1" fontId="43" fillId="2" borderId="46" xfId="2" applyNumberFormat="1" applyFont="1" applyFill="1" applyBorder="1" applyAlignment="1" applyProtection="1">
      <alignment horizontal="center"/>
      <protection locked="0"/>
    </xf>
    <xf numFmtId="0" fontId="7" fillId="0" borderId="58" xfId="3" applyFont="1" applyBorder="1" applyAlignment="1">
      <alignment vertical="center"/>
    </xf>
    <xf numFmtId="0" fontId="44" fillId="0" borderId="58" xfId="0" applyFont="1" applyBorder="1" applyAlignment="1">
      <alignment wrapText="1"/>
    </xf>
    <xf numFmtId="0" fontId="44" fillId="0" borderId="0" xfId="0" applyFont="1" applyAlignment="1">
      <alignment wrapText="1"/>
    </xf>
    <xf numFmtId="0" fontId="0" fillId="14" borderId="14" xfId="0" applyFont="1" applyFill="1" applyBorder="1" applyAlignment="1">
      <alignment horizontal="center" vertical="center"/>
    </xf>
    <xf numFmtId="0" fontId="0" fillId="28" borderId="14" xfId="0" applyFont="1" applyFill="1" applyBorder="1" applyAlignment="1">
      <alignment horizontal="center" vertical="center"/>
    </xf>
    <xf numFmtId="0" fontId="20" fillId="29" borderId="8" xfId="0" applyFont="1" applyFill="1" applyBorder="1" applyAlignment="1">
      <alignment horizontal="center" vertical="center" wrapText="1"/>
    </xf>
    <xf numFmtId="0" fontId="20" fillId="13" borderId="8" xfId="0" applyFont="1" applyFill="1" applyBorder="1" applyAlignment="1" applyProtection="1">
      <alignment horizontal="center" vertical="center" wrapText="1"/>
    </xf>
    <xf numFmtId="170" fontId="14" fillId="2" borderId="37" xfId="2" applyNumberFormat="1" applyFont="1" applyFill="1" applyBorder="1" applyAlignment="1" applyProtection="1">
      <alignment horizontal="center"/>
      <protection locked="0"/>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0" fontId="0" fillId="0" borderId="0" xfId="0" applyAlignment="1">
      <alignment vertical="center"/>
    </xf>
    <xf numFmtId="0" fontId="50" fillId="3" borderId="0" xfId="0" applyFont="1" applyFill="1"/>
    <xf numFmtId="0" fontId="45" fillId="0" borderId="0" xfId="0" applyFont="1" applyAlignment="1">
      <alignment horizontal="center"/>
    </xf>
    <xf numFmtId="0" fontId="4" fillId="5" borderId="0" xfId="0" applyFont="1" applyFill="1"/>
    <xf numFmtId="2" fontId="43" fillId="2" borderId="7" xfId="2" applyNumberFormat="1" applyFont="1" applyFill="1" applyBorder="1" applyAlignment="1" applyProtection="1">
      <alignment horizontal="center"/>
      <protection locked="0"/>
    </xf>
    <xf numFmtId="1" fontId="51" fillId="26" borderId="37" xfId="2" applyNumberFormat="1" applyFont="1" applyFill="1" applyBorder="1" applyAlignment="1" applyProtection="1">
      <alignment horizontal="center"/>
      <protection locked="0"/>
    </xf>
    <xf numFmtId="0" fontId="52" fillId="5" borderId="0" xfId="0" applyFont="1" applyFill="1"/>
    <xf numFmtId="168" fontId="52" fillId="7" borderId="23" xfId="1" applyNumberFormat="1" applyFont="1" applyFill="1" applyBorder="1" applyAlignment="1" applyProtection="1">
      <alignment horizontal="center" vertical="center" wrapText="1"/>
    </xf>
    <xf numFmtId="0" fontId="0" fillId="0" borderId="0" xfId="0" applyAlignment="1">
      <alignment horizontal="center"/>
    </xf>
    <xf numFmtId="0" fontId="3" fillId="5" borderId="0" xfId="0" applyFont="1" applyFill="1" applyBorder="1" applyAlignment="1">
      <alignment horizontal="center" vertical="center"/>
    </xf>
    <xf numFmtId="0" fontId="53" fillId="0" borderId="9" xfId="0" applyFont="1" applyBorder="1"/>
    <xf numFmtId="0" fontId="53" fillId="0" borderId="8" xfId="0" applyFont="1" applyBorder="1"/>
    <xf numFmtId="0" fontId="53" fillId="0" borderId="23" xfId="0" applyFont="1" applyBorder="1"/>
    <xf numFmtId="49" fontId="53" fillId="0" borderId="14" xfId="0" applyNumberFormat="1" applyFont="1" applyBorder="1" applyAlignment="1">
      <alignment horizontal="left"/>
    </xf>
    <xf numFmtId="49" fontId="53" fillId="0" borderId="8" xfId="0" applyNumberFormat="1" applyFont="1" applyBorder="1" applyAlignment="1">
      <alignment horizontal="left"/>
    </xf>
    <xf numFmtId="0" fontId="54" fillId="5" borderId="0" xfId="3" applyFont="1" applyFill="1" applyBorder="1" applyAlignment="1">
      <alignment horizontal="left" vertical="center"/>
    </xf>
    <xf numFmtId="0" fontId="0" fillId="5" borderId="0" xfId="0" applyFont="1" applyFill="1" applyBorder="1" applyAlignment="1">
      <alignment horizontal="center" vertical="center" wrapText="1"/>
    </xf>
    <xf numFmtId="0" fontId="0" fillId="0" borderId="0" xfId="0" applyFont="1" applyAlignment="1">
      <alignment horizontal="center"/>
    </xf>
    <xf numFmtId="0" fontId="55" fillId="28" borderId="6" xfId="0" applyFont="1" applyFill="1" applyBorder="1"/>
    <xf numFmtId="170" fontId="55" fillId="28" borderId="6" xfId="0" applyNumberFormat="1" applyFont="1" applyFill="1" applyBorder="1"/>
    <xf numFmtId="0" fontId="55" fillId="0" borderId="0" xfId="0" applyFont="1"/>
    <xf numFmtId="0" fontId="25" fillId="0" borderId="0" xfId="0" applyFont="1"/>
    <xf numFmtId="0" fontId="24" fillId="0" borderId="85" xfId="0" applyFont="1" applyFill="1" applyBorder="1" applyAlignment="1">
      <alignment horizontal="left" vertical="center" wrapText="1"/>
    </xf>
    <xf numFmtId="0" fontId="24" fillId="0" borderId="86" xfId="0" applyFont="1" applyFill="1" applyBorder="1" applyAlignment="1">
      <alignment horizontal="left" vertical="center" wrapText="1"/>
    </xf>
    <xf numFmtId="0" fontId="22" fillId="0" borderId="85" xfId="0" applyFont="1" applyFill="1" applyBorder="1" applyAlignment="1">
      <alignment horizontal="left" vertical="center" wrapText="1"/>
    </xf>
    <xf numFmtId="0" fontId="22" fillId="0" borderId="86" xfId="0" applyFont="1" applyFill="1" applyBorder="1" applyAlignment="1">
      <alignment horizontal="left" vertical="center" wrapText="1"/>
    </xf>
    <xf numFmtId="0" fontId="22" fillId="0" borderId="87" xfId="0" applyFont="1" applyFill="1" applyBorder="1" applyAlignment="1">
      <alignment horizontal="left" vertical="center" wrapText="1"/>
    </xf>
    <xf numFmtId="0" fontId="22" fillId="0" borderId="88" xfId="0" applyFont="1" applyFill="1" applyBorder="1" applyAlignment="1">
      <alignment horizontal="left" vertical="center" wrapText="1"/>
    </xf>
    <xf numFmtId="0" fontId="22" fillId="0" borderId="89" xfId="0" applyFont="1" applyFill="1" applyBorder="1" applyAlignment="1">
      <alignment horizontal="left" vertical="center" wrapText="1"/>
    </xf>
    <xf numFmtId="0" fontId="43" fillId="0" borderId="0" xfId="0" applyFont="1" applyFill="1" applyBorder="1" applyAlignment="1">
      <alignment horizontal="center" vertical="center"/>
    </xf>
    <xf numFmtId="0" fontId="0" fillId="0" borderId="90" xfId="0" applyFont="1" applyBorder="1" applyAlignment="1">
      <alignment vertical="center"/>
    </xf>
    <xf numFmtId="0" fontId="0" fillId="0" borderId="91" xfId="0" applyFont="1" applyBorder="1" applyAlignment="1">
      <alignment vertical="center"/>
    </xf>
    <xf numFmtId="0" fontId="7" fillId="5" borderId="91" xfId="3" applyFont="1" applyFill="1" applyBorder="1" applyAlignment="1">
      <alignment horizontal="left" vertical="center"/>
    </xf>
    <xf numFmtId="0" fontId="0" fillId="31" borderId="92" xfId="0" applyFont="1" applyFill="1" applyBorder="1" applyAlignment="1">
      <alignment vertical="center"/>
    </xf>
    <xf numFmtId="0" fontId="55" fillId="26" borderId="94" xfId="2" applyNumberFormat="1" applyFont="1" applyFill="1" applyBorder="1" applyAlignment="1" applyProtection="1">
      <alignment horizontal="center"/>
      <protection locked="0"/>
    </xf>
    <xf numFmtId="170" fontId="55" fillId="26" borderId="94" xfId="2" applyNumberFormat="1" applyFont="1" applyFill="1" applyBorder="1" applyAlignment="1" applyProtection="1">
      <alignment horizontal="center"/>
      <protection locked="0"/>
    </xf>
    <xf numFmtId="170" fontId="55" fillId="26" borderId="95" xfId="2" applyNumberFormat="1" applyFont="1" applyFill="1" applyBorder="1" applyAlignment="1" applyProtection="1">
      <alignment horizontal="center"/>
      <protection locked="0"/>
    </xf>
    <xf numFmtId="170" fontId="29" fillId="2" borderId="32" xfId="2" applyNumberFormat="1" applyFont="1" applyFill="1" applyBorder="1" applyAlignment="1" applyProtection="1">
      <alignment horizontal="left"/>
      <protection locked="0"/>
    </xf>
    <xf numFmtId="170" fontId="29" fillId="0" borderId="0" xfId="2" applyNumberFormat="1" applyFont="1" applyFill="1" applyBorder="1" applyAlignment="1" applyProtection="1">
      <alignment horizontal="left"/>
      <protection locked="0"/>
    </xf>
    <xf numFmtId="170" fontId="29" fillId="0" borderId="60" xfId="2" applyNumberFormat="1" applyFont="1" applyFill="1" applyBorder="1" applyAlignment="1" applyProtection="1">
      <alignment horizontal="left"/>
      <protection locked="0"/>
    </xf>
    <xf numFmtId="170" fontId="29" fillId="0" borderId="102" xfId="2" applyNumberFormat="1" applyFont="1" applyFill="1" applyBorder="1" applyAlignment="1" applyProtection="1">
      <alignment horizontal="left"/>
      <protection locked="0"/>
    </xf>
    <xf numFmtId="0" fontId="0" fillId="0" borderId="59" xfId="0" applyFont="1" applyFill="1" applyBorder="1" applyAlignment="1" applyProtection="1">
      <alignment vertical="center"/>
      <protection locked="0"/>
    </xf>
    <xf numFmtId="0" fontId="0" fillId="0" borderId="0" xfId="0" applyFont="1" applyBorder="1" applyAlignment="1" applyProtection="1">
      <alignment vertical="center"/>
      <protection locked="0"/>
    </xf>
    <xf numFmtId="0" fontId="31" fillId="0" borderId="0" xfId="0" applyFont="1" applyAlignment="1" applyProtection="1">
      <alignment horizontal="center" vertical="top"/>
    </xf>
    <xf numFmtId="0" fontId="0" fillId="0" borderId="0" xfId="0" applyFont="1" applyAlignment="1" applyProtection="1">
      <alignment horizontal="center" vertical="center"/>
    </xf>
    <xf numFmtId="0" fontId="31" fillId="0" borderId="0" xfId="0" applyFont="1" applyAlignment="1">
      <alignment horizontal="center" vertical="top"/>
    </xf>
    <xf numFmtId="170" fontId="29" fillId="0" borderId="0" xfId="2" applyNumberFormat="1" applyFont="1" applyFill="1" applyBorder="1" applyAlignment="1" applyProtection="1">
      <alignment horizontal="center"/>
      <protection locked="0"/>
    </xf>
    <xf numFmtId="170" fontId="31" fillId="0" borderId="0" xfId="2" applyNumberFormat="1" applyFont="1" applyFill="1" applyBorder="1" applyAlignment="1" applyProtection="1">
      <alignment horizontal="center"/>
      <protection locked="0"/>
    </xf>
    <xf numFmtId="0" fontId="57" fillId="0" borderId="0" xfId="7" applyFont="1" applyBorder="1"/>
    <xf numFmtId="0" fontId="2" fillId="5" borderId="0" xfId="0" applyFont="1" applyFill="1" applyBorder="1" applyAlignment="1">
      <alignment horizontal="left" vertical="center"/>
    </xf>
    <xf numFmtId="0" fontId="58" fillId="5" borderId="0" xfId="0" applyFont="1" applyFill="1" applyBorder="1" applyAlignment="1"/>
    <xf numFmtId="168" fontId="20" fillId="28" borderId="8" xfId="1" applyNumberFormat="1" applyFont="1" applyFill="1" applyBorder="1" applyAlignment="1" applyProtection="1">
      <alignment horizontal="center" vertical="center" wrapText="1"/>
    </xf>
    <xf numFmtId="1" fontId="51" fillId="26" borderId="126" xfId="2" applyNumberFormat="1" applyFont="1" applyFill="1" applyBorder="1" applyAlignment="1" applyProtection="1">
      <alignment horizontal="center"/>
      <protection locked="0"/>
    </xf>
    <xf numFmtId="0" fontId="3" fillId="3" borderId="23" xfId="0" applyFont="1" applyFill="1" applyBorder="1" applyAlignment="1">
      <alignment horizontal="center"/>
    </xf>
    <xf numFmtId="0" fontId="0" fillId="0" borderId="127" xfId="0" applyBorder="1" applyAlignment="1">
      <alignment horizontal="center"/>
    </xf>
    <xf numFmtId="169" fontId="0" fillId="0" borderId="23" xfId="0" applyNumberFormat="1" applyBorder="1" applyAlignment="1">
      <alignment horizontal="left"/>
    </xf>
    <xf numFmtId="0" fontId="2" fillId="0" borderId="0" xfId="0" applyFont="1" applyFill="1" applyBorder="1" applyProtection="1"/>
    <xf numFmtId="0" fontId="20" fillId="0" borderId="0" xfId="0" applyFont="1" applyFill="1" applyBorder="1" applyAlignment="1" applyProtection="1">
      <alignment horizontal="left" vertical="center"/>
    </xf>
    <xf numFmtId="168" fontId="20" fillId="0" borderId="8" xfId="1" applyNumberFormat="1" applyFont="1" applyFill="1" applyBorder="1" applyAlignment="1" applyProtection="1">
      <alignment horizontal="center" vertical="center" wrapText="1"/>
    </xf>
    <xf numFmtId="168" fontId="52" fillId="0" borderId="8" xfId="1" applyNumberFormat="1" applyFont="1" applyFill="1" applyBorder="1" applyAlignment="1" applyProtection="1">
      <alignment horizontal="center" vertical="center" wrapText="1"/>
    </xf>
    <xf numFmtId="170" fontId="61" fillId="26" borderId="74" xfId="2" applyNumberFormat="1" applyFont="1" applyFill="1" applyBorder="1" applyAlignment="1" applyProtection="1">
      <alignment horizontal="center"/>
      <protection locked="0"/>
    </xf>
    <xf numFmtId="170" fontId="61" fillId="27" borderId="128" xfId="2" applyNumberFormat="1" applyFont="1" applyFill="1" applyBorder="1" applyAlignment="1" applyProtection="1">
      <alignment horizontal="center"/>
      <protection locked="0"/>
    </xf>
    <xf numFmtId="170" fontId="36" fillId="27" borderId="128" xfId="2" applyNumberFormat="1" applyFont="1" applyFill="1" applyBorder="1" applyAlignment="1" applyProtection="1">
      <alignment horizontal="center"/>
      <protection locked="0"/>
    </xf>
    <xf numFmtId="3" fontId="36" fillId="27" borderId="128" xfId="1" applyNumberFormat="1" applyFont="1" applyFill="1" applyBorder="1" applyAlignment="1" applyProtection="1">
      <alignment horizontal="center"/>
      <protection locked="0"/>
    </xf>
    <xf numFmtId="0" fontId="0" fillId="0" borderId="8" xfId="0" applyBorder="1" applyAlignment="1">
      <alignment horizontal="center"/>
    </xf>
    <xf numFmtId="0" fontId="2" fillId="5" borderId="0" xfId="0" applyFont="1" applyFill="1" applyBorder="1" applyProtection="1"/>
    <xf numFmtId="0" fontId="2" fillId="13" borderId="73" xfId="0" applyFont="1" applyFill="1" applyBorder="1" applyAlignment="1">
      <alignment horizontal="center" vertical="center" wrapText="1"/>
    </xf>
    <xf numFmtId="0" fontId="2" fillId="13" borderId="42" xfId="0" applyFont="1" applyFill="1" applyBorder="1" applyAlignment="1">
      <alignment horizontal="center" vertical="center" wrapText="1"/>
    </xf>
    <xf numFmtId="0" fontId="14" fillId="28" borderId="6" xfId="0" applyFont="1" applyFill="1" applyBorder="1"/>
    <xf numFmtId="0" fontId="14" fillId="28" borderId="42" xfId="0" applyFont="1" applyFill="1" applyBorder="1" applyProtection="1"/>
    <xf numFmtId="0" fontId="45" fillId="0" borderId="0" xfId="0" applyFont="1" applyAlignment="1">
      <alignment horizontal="center"/>
    </xf>
    <xf numFmtId="170" fontId="60" fillId="0" borderId="0" xfId="2" applyNumberFormat="1" applyFont="1" applyFill="1" applyBorder="1" applyAlignment="1" applyProtection="1">
      <protection locked="0"/>
    </xf>
    <xf numFmtId="0" fontId="55" fillId="0" borderId="0" xfId="0" applyFont="1" applyAlignment="1" applyProtection="1">
      <alignment vertical="center"/>
      <protection hidden="1"/>
    </xf>
    <xf numFmtId="0" fontId="55" fillId="0" borderId="0" xfId="0" applyFont="1" applyProtection="1">
      <protection hidden="1"/>
    </xf>
    <xf numFmtId="0" fontId="0" fillId="0" borderId="0" xfId="0" applyAlignment="1">
      <alignment horizontal="left" indent="1"/>
    </xf>
    <xf numFmtId="0" fontId="62" fillId="0" borderId="0" xfId="0" applyFont="1" applyAlignment="1">
      <alignment vertical="center"/>
    </xf>
    <xf numFmtId="0" fontId="63" fillId="0" borderId="0" xfId="0" applyFont="1" applyAlignment="1">
      <alignment vertical="center"/>
    </xf>
    <xf numFmtId="0" fontId="64" fillId="0" borderId="0" xfId="0" applyFont="1" applyAlignment="1">
      <alignment vertical="center"/>
    </xf>
    <xf numFmtId="0" fontId="65" fillId="0" borderId="0" xfId="0" applyFont="1"/>
    <xf numFmtId="0" fontId="66" fillId="0" borderId="0" xfId="0" applyFont="1" applyAlignment="1">
      <alignment vertical="center"/>
    </xf>
    <xf numFmtId="0" fontId="68" fillId="0" borderId="0" xfId="0" applyFont="1"/>
    <xf numFmtId="0" fontId="69" fillId="0" borderId="0" xfId="0" applyFont="1" applyAlignment="1">
      <alignment horizontal="left" vertical="center"/>
    </xf>
    <xf numFmtId="0" fontId="70" fillId="16" borderId="0" xfId="0" applyFont="1" applyFill="1" applyAlignment="1" applyProtection="1">
      <alignment horizontal="center" vertical="center"/>
    </xf>
    <xf numFmtId="0" fontId="71" fillId="0" borderId="0" xfId="0" applyFont="1"/>
    <xf numFmtId="0" fontId="71" fillId="0" borderId="0" xfId="0" applyFont="1" applyAlignment="1">
      <alignment horizontal="left"/>
    </xf>
    <xf numFmtId="0" fontId="71" fillId="2" borderId="129" xfId="0" applyFont="1" applyFill="1" applyBorder="1" applyProtection="1">
      <protection locked="0"/>
    </xf>
    <xf numFmtId="0" fontId="71" fillId="0" borderId="0" xfId="0" applyFont="1" applyFill="1" applyAlignment="1">
      <alignment horizontal="left"/>
    </xf>
    <xf numFmtId="0" fontId="71" fillId="0" borderId="129" xfId="0" applyFont="1" applyFill="1" applyBorder="1" applyProtection="1">
      <protection locked="0"/>
    </xf>
    <xf numFmtId="0" fontId="72" fillId="0" borderId="129" xfId="0" applyFont="1" applyFill="1" applyBorder="1" applyProtection="1">
      <protection locked="0"/>
    </xf>
    <xf numFmtId="0" fontId="71" fillId="0" borderId="0" xfId="0" applyFont="1" applyFill="1"/>
    <xf numFmtId="0" fontId="71" fillId="2" borderId="129" xfId="0" applyFont="1" applyFill="1" applyBorder="1" applyAlignment="1" applyProtection="1">
      <alignment wrapText="1"/>
      <protection locked="0"/>
    </xf>
    <xf numFmtId="0" fontId="71" fillId="0" borderId="6" xfId="0" applyFont="1" applyBorder="1"/>
    <xf numFmtId="0" fontId="71" fillId="0" borderId="0" xfId="0" applyFont="1" applyAlignment="1">
      <alignment horizontal="left" wrapText="1"/>
    </xf>
    <xf numFmtId="0" fontId="78" fillId="2" borderId="129" xfId="0" applyFont="1" applyFill="1" applyBorder="1" applyAlignment="1" applyProtection="1">
      <alignment wrapText="1"/>
      <protection locked="0"/>
    </xf>
    <xf numFmtId="0" fontId="71" fillId="0" borderId="0" xfId="0" applyFont="1" applyAlignment="1">
      <alignment wrapText="1"/>
    </xf>
    <xf numFmtId="0" fontId="71" fillId="0" borderId="0" xfId="0" applyFont="1" applyAlignment="1">
      <alignment horizontal="left" vertical="top" wrapText="1"/>
    </xf>
    <xf numFmtId="0" fontId="71" fillId="2" borderId="129" xfId="0" applyFont="1" applyFill="1" applyBorder="1" applyAlignment="1" applyProtection="1">
      <alignment vertical="top" wrapText="1"/>
      <protection locked="0"/>
    </xf>
    <xf numFmtId="0" fontId="71" fillId="0" borderId="0" xfId="0" applyFont="1" applyAlignment="1">
      <alignment vertical="top" wrapText="1"/>
    </xf>
    <xf numFmtId="0" fontId="71" fillId="0" borderId="0" xfId="0" applyFont="1" applyFill="1" applyBorder="1" applyAlignment="1">
      <alignment horizontal="left"/>
    </xf>
    <xf numFmtId="0" fontId="71" fillId="0" borderId="0" xfId="0" applyFont="1" applyFill="1" applyBorder="1" applyProtection="1">
      <protection locked="0"/>
    </xf>
    <xf numFmtId="0" fontId="71" fillId="0" borderId="0" xfId="0" applyFont="1" applyFill="1" applyBorder="1"/>
    <xf numFmtId="0" fontId="71" fillId="0" borderId="0" xfId="0" applyFont="1" applyBorder="1" applyAlignment="1">
      <alignment horizontal="left"/>
    </xf>
    <xf numFmtId="0" fontId="71" fillId="2" borderId="0" xfId="0" applyFont="1" applyFill="1" applyBorder="1" applyProtection="1">
      <protection locked="0"/>
    </xf>
    <xf numFmtId="0" fontId="71" fillId="0" borderId="0" xfId="0" applyFont="1" applyBorder="1"/>
    <xf numFmtId="0" fontId="81" fillId="0" borderId="0" xfId="0" applyFont="1" applyAlignment="1">
      <alignment horizontal="center" vertical="center"/>
    </xf>
    <xf numFmtId="0" fontId="81" fillId="0" borderId="0" xfId="0" applyFont="1" applyFill="1" applyAlignment="1" applyProtection="1">
      <alignment horizontal="center" vertical="center"/>
    </xf>
    <xf numFmtId="0" fontId="81" fillId="26" borderId="0" xfId="0" applyFont="1" applyFill="1" applyAlignment="1" applyProtection="1">
      <alignment horizontal="center" vertical="center"/>
      <protection locked="0"/>
    </xf>
    <xf numFmtId="0" fontId="71" fillId="0" borderId="0" xfId="0" applyFont="1" applyAlignment="1">
      <alignment horizontal="center"/>
    </xf>
    <xf numFmtId="0" fontId="71" fillId="0" borderId="0" xfId="0" applyFont="1" applyAlignment="1" applyProtection="1">
      <alignment horizontal="center"/>
    </xf>
    <xf numFmtId="0" fontId="82" fillId="6" borderId="0" xfId="0" applyFont="1" applyFill="1" applyAlignment="1" applyProtection="1">
      <alignment horizontal="center"/>
    </xf>
    <xf numFmtId="0" fontId="71" fillId="6" borderId="129" xfId="0" applyFont="1" applyFill="1" applyBorder="1" applyProtection="1"/>
    <xf numFmtId="0" fontId="71" fillId="0" borderId="0" xfId="0" applyFont="1" applyFill="1" applyAlignment="1">
      <alignment horizontal="center"/>
    </xf>
    <xf numFmtId="0" fontId="71" fillId="0" borderId="0" xfId="0" applyFont="1" applyFill="1" applyAlignment="1" applyProtection="1">
      <alignment horizontal="center"/>
    </xf>
    <xf numFmtId="0" fontId="71" fillId="6" borderId="0" xfId="0" applyFont="1" applyFill="1" applyAlignment="1" applyProtection="1">
      <alignment horizontal="center"/>
    </xf>
    <xf numFmtId="1" fontId="51" fillId="0" borderId="8" xfId="0" applyNumberFormat="1" applyFont="1" applyBorder="1" applyAlignment="1" applyProtection="1">
      <alignment horizontal="center" vertical="center"/>
    </xf>
    <xf numFmtId="170" fontId="51" fillId="0" borderId="8" xfId="0" applyNumberFormat="1" applyFont="1" applyBorder="1" applyAlignment="1" applyProtection="1">
      <alignment horizontal="center" vertical="center"/>
    </xf>
    <xf numFmtId="1" fontId="83" fillId="6" borderId="8" xfId="0" applyNumberFormat="1" applyFont="1" applyFill="1" applyBorder="1" applyAlignment="1" applyProtection="1">
      <alignment horizontal="center" vertical="center"/>
    </xf>
    <xf numFmtId="170" fontId="83" fillId="6" borderId="8" xfId="0" applyNumberFormat="1" applyFont="1" applyFill="1" applyBorder="1" applyAlignment="1" applyProtection="1">
      <alignment horizontal="center" vertical="center"/>
    </xf>
    <xf numFmtId="170" fontId="51" fillId="0" borderId="8" xfId="0" applyNumberFormat="1" applyFont="1" applyBorder="1" applyAlignment="1" applyProtection="1">
      <alignment horizontal="left" vertical="center"/>
    </xf>
    <xf numFmtId="0" fontId="84" fillId="0" borderId="76" xfId="7" applyFont="1" applyBorder="1" applyProtection="1">
      <protection hidden="1"/>
    </xf>
    <xf numFmtId="0" fontId="86" fillId="0" borderId="0" xfId="0" applyFont="1" applyAlignment="1">
      <alignment horizontal="center"/>
    </xf>
    <xf numFmtId="0" fontId="52" fillId="5" borderId="0" xfId="0" applyFont="1" applyFill="1" applyAlignment="1" applyProtection="1">
      <alignment horizontal="left"/>
      <protection hidden="1"/>
    </xf>
    <xf numFmtId="0" fontId="52" fillId="5" borderId="0" xfId="0" applyFont="1" applyFill="1" applyBorder="1" applyAlignment="1" applyProtection="1">
      <alignment horizontal="center"/>
      <protection hidden="1"/>
    </xf>
    <xf numFmtId="0" fontId="52" fillId="5" borderId="0" xfId="0" applyFont="1" applyFill="1" applyBorder="1" applyProtection="1">
      <protection hidden="1"/>
    </xf>
    <xf numFmtId="0" fontId="52" fillId="5" borderId="0" xfId="0" applyFont="1" applyFill="1" applyBorder="1"/>
    <xf numFmtId="0" fontId="52" fillId="5" borderId="0" xfId="0" applyFont="1" applyFill="1" applyBorder="1" applyAlignment="1">
      <alignment horizontal="left"/>
    </xf>
    <xf numFmtId="0" fontId="52" fillId="5" borderId="0" xfId="0" applyFont="1" applyFill="1" applyAlignment="1">
      <alignment horizontal="left"/>
    </xf>
    <xf numFmtId="167" fontId="52" fillId="5" borderId="0" xfId="0" applyNumberFormat="1" applyFont="1" applyFill="1" applyAlignment="1">
      <alignment vertical="center"/>
    </xf>
    <xf numFmtId="0" fontId="52" fillId="5" borderId="0" xfId="0" applyFont="1" applyFill="1" applyBorder="1" applyAlignment="1">
      <alignment vertical="center"/>
    </xf>
    <xf numFmtId="0" fontId="52" fillId="5" borderId="0" xfId="0" applyFont="1" applyFill="1" applyBorder="1" applyAlignment="1">
      <alignment horizontal="center"/>
    </xf>
    <xf numFmtId="0" fontId="52" fillId="28" borderId="8" xfId="0" applyFont="1" applyFill="1" applyBorder="1" applyAlignment="1" applyProtection="1">
      <alignment horizontal="left" vertical="center" wrapText="1"/>
      <protection hidden="1"/>
    </xf>
    <xf numFmtId="1" fontId="51" fillId="26" borderId="7" xfId="2" applyNumberFormat="1" applyFont="1" applyFill="1" applyBorder="1" applyAlignment="1" applyProtection="1">
      <alignment horizontal="center" vertical="center"/>
      <protection locked="0"/>
    </xf>
    <xf numFmtId="0" fontId="85" fillId="28" borderId="54" xfId="0" applyFont="1" applyFill="1" applyBorder="1" applyAlignment="1" applyProtection="1">
      <alignment horizontal="center" vertical="center"/>
      <protection hidden="1"/>
    </xf>
    <xf numFmtId="0" fontId="85" fillId="13" borderId="54" xfId="0" applyFont="1" applyFill="1" applyBorder="1" applyAlignment="1" applyProtection="1">
      <alignment horizontal="center"/>
    </xf>
    <xf numFmtId="0" fontId="52" fillId="28" borderId="8" xfId="0" applyFont="1" applyFill="1" applyBorder="1" applyAlignment="1" applyProtection="1">
      <alignment horizontal="center" vertical="center" wrapText="1"/>
      <protection hidden="1"/>
    </xf>
    <xf numFmtId="0" fontId="52" fillId="28" borderId="42" xfId="0" applyFont="1" applyFill="1" applyBorder="1" applyAlignment="1" applyProtection="1">
      <alignment horizontal="center" vertical="center" wrapText="1"/>
      <protection hidden="1"/>
    </xf>
    <xf numFmtId="0" fontId="52" fillId="13" borderId="51" xfId="0" applyFont="1" applyFill="1" applyBorder="1" applyAlignment="1">
      <alignment horizontal="center" vertical="center" wrapText="1"/>
    </xf>
    <xf numFmtId="0" fontId="52" fillId="5" borderId="0" xfId="0" applyFont="1" applyFill="1" applyBorder="1" applyProtection="1"/>
    <xf numFmtId="0" fontId="52" fillId="5" borderId="0" xfId="0" applyFont="1" applyFill="1" applyAlignment="1" applyProtection="1">
      <alignment horizontal="left"/>
    </xf>
    <xf numFmtId="0" fontId="52" fillId="5" borderId="0" xfId="0" applyFont="1" applyFill="1" applyBorder="1" applyAlignment="1" applyProtection="1">
      <alignment horizontal="left"/>
      <protection hidden="1"/>
    </xf>
    <xf numFmtId="167" fontId="52" fillId="5" borderId="0" xfId="0" applyNumberFormat="1" applyFont="1" applyFill="1" applyBorder="1" applyProtection="1">
      <protection hidden="1"/>
    </xf>
    <xf numFmtId="0" fontId="52" fillId="3" borderId="164" xfId="0" applyFont="1" applyFill="1" applyBorder="1" applyProtection="1">
      <protection hidden="1"/>
    </xf>
    <xf numFmtId="0" fontId="52" fillId="3" borderId="0" xfId="0" applyFont="1" applyFill="1" applyBorder="1" applyProtection="1">
      <protection hidden="1"/>
    </xf>
    <xf numFmtId="0" fontId="52" fillId="3" borderId="165" xfId="0" applyFont="1" applyFill="1" applyBorder="1" applyProtection="1">
      <protection hidden="1"/>
    </xf>
    <xf numFmtId="0" fontId="85" fillId="13" borderId="48" xfId="0" applyFont="1" applyFill="1" applyBorder="1" applyAlignment="1" applyProtection="1">
      <alignment horizontal="right" vertical="center" wrapText="1"/>
      <protection hidden="1"/>
    </xf>
    <xf numFmtId="0" fontId="52" fillId="13" borderId="49" xfId="0" applyFont="1" applyFill="1" applyBorder="1" applyAlignment="1" applyProtection="1">
      <alignment horizontal="center" vertical="center" wrapText="1"/>
      <protection hidden="1"/>
    </xf>
    <xf numFmtId="2" fontId="85" fillId="13" borderId="53" xfId="0" applyNumberFormat="1" applyFont="1" applyFill="1" applyBorder="1" applyAlignment="1" applyProtection="1">
      <protection hidden="1"/>
    </xf>
    <xf numFmtId="1" fontId="85" fillId="13" borderId="52" xfId="0" applyNumberFormat="1" applyFont="1" applyFill="1" applyBorder="1" applyAlignment="1" applyProtection="1">
      <protection hidden="1"/>
    </xf>
    <xf numFmtId="2" fontId="85" fillId="13" borderId="52" xfId="0" applyNumberFormat="1" applyFont="1" applyFill="1" applyBorder="1" applyAlignment="1" applyProtection="1">
      <protection hidden="1"/>
    </xf>
    <xf numFmtId="2" fontId="52" fillId="13" borderId="52" xfId="0" applyNumberFormat="1" applyFont="1" applyFill="1" applyBorder="1" applyAlignment="1" applyProtection="1">
      <alignment horizontal="center"/>
      <protection hidden="1"/>
    </xf>
    <xf numFmtId="2" fontId="85" fillId="13" borderId="54" xfId="0" applyNumberFormat="1" applyFont="1" applyFill="1" applyBorder="1" applyAlignment="1" applyProtection="1">
      <alignment horizontal="center"/>
      <protection hidden="1"/>
    </xf>
    <xf numFmtId="0" fontId="85" fillId="13" borderId="52" xfId="0" applyFont="1" applyFill="1" applyBorder="1" applyAlignment="1" applyProtection="1">
      <protection hidden="1"/>
    </xf>
    <xf numFmtId="2" fontId="52" fillId="27" borderId="62" xfId="0" applyNumberFormat="1" applyFont="1" applyFill="1" applyBorder="1" applyAlignment="1" applyProtection="1">
      <alignment horizontal="left"/>
      <protection hidden="1"/>
    </xf>
    <xf numFmtId="1" fontId="52" fillId="27" borderId="62" xfId="0" applyNumberFormat="1" applyFont="1" applyFill="1" applyBorder="1" applyAlignment="1" applyProtection="1">
      <alignment horizontal="center"/>
      <protection hidden="1"/>
    </xf>
    <xf numFmtId="166" fontId="52" fillId="27" borderId="62" xfId="1" applyFont="1" applyFill="1" applyBorder="1" applyAlignment="1" applyProtection="1">
      <alignment horizontal="center"/>
      <protection hidden="1"/>
    </xf>
    <xf numFmtId="9" fontId="52" fillId="27" borderId="62" xfId="2" applyFont="1" applyFill="1" applyBorder="1" applyAlignment="1" applyProtection="1">
      <alignment horizontal="center"/>
      <protection hidden="1"/>
    </xf>
    <xf numFmtId="0" fontId="52" fillId="27" borderId="62" xfId="2" applyNumberFormat="1" applyFont="1" applyFill="1" applyBorder="1" applyAlignment="1" applyProtection="1">
      <alignment horizontal="center"/>
      <protection hidden="1"/>
    </xf>
    <xf numFmtId="9" fontId="52" fillId="7" borderId="62" xfId="2" applyFont="1" applyFill="1" applyBorder="1" applyAlignment="1" applyProtection="1">
      <alignment horizontal="center"/>
      <protection hidden="1"/>
    </xf>
    <xf numFmtId="0" fontId="85" fillId="5" borderId="0" xfId="0" applyFont="1" applyFill="1" applyBorder="1" applyAlignment="1"/>
    <xf numFmtId="0" fontId="85" fillId="5" borderId="0" xfId="0" applyFont="1" applyFill="1" applyBorder="1" applyAlignment="1">
      <alignment horizontal="center" vertical="center"/>
    </xf>
    <xf numFmtId="0" fontId="51" fillId="3" borderId="164" xfId="0" applyFont="1" applyFill="1" applyBorder="1" applyAlignment="1" applyProtection="1">
      <alignment vertical="center"/>
      <protection hidden="1"/>
    </xf>
    <xf numFmtId="0" fontId="51" fillId="3" borderId="0" xfId="0" applyFont="1" applyFill="1" applyBorder="1" applyAlignment="1" applyProtection="1">
      <alignment vertical="center"/>
      <protection hidden="1"/>
    </xf>
    <xf numFmtId="0" fontId="51" fillId="3" borderId="165" xfId="0" applyFont="1" applyFill="1" applyBorder="1" applyAlignment="1" applyProtection="1">
      <alignment vertical="center"/>
      <protection hidden="1"/>
    </xf>
    <xf numFmtId="0" fontId="51" fillId="0" borderId="0" xfId="0" applyFont="1" applyAlignment="1">
      <alignment vertical="center"/>
    </xf>
    <xf numFmtId="0" fontId="85" fillId="3" borderId="164" xfId="0" applyFont="1" applyFill="1" applyBorder="1" applyProtection="1">
      <protection hidden="1"/>
    </xf>
    <xf numFmtId="0" fontId="85" fillId="3" borderId="0" xfId="0" applyFont="1" applyFill="1" applyBorder="1" applyProtection="1">
      <protection hidden="1"/>
    </xf>
    <xf numFmtId="0" fontId="85" fillId="3" borderId="165" xfId="0" applyFont="1" applyFill="1" applyBorder="1" applyProtection="1">
      <protection hidden="1"/>
    </xf>
    <xf numFmtId="0" fontId="85" fillId="5" borderId="0" xfId="0" applyFont="1" applyFill="1" applyBorder="1"/>
    <xf numFmtId="0" fontId="52" fillId="3" borderId="164" xfId="0" applyFont="1" applyFill="1" applyBorder="1" applyAlignment="1" applyProtection="1">
      <alignment vertical="center" wrapText="1"/>
      <protection hidden="1"/>
    </xf>
    <xf numFmtId="0" fontId="52" fillId="3" borderId="0" xfId="0" applyFont="1" applyFill="1" applyBorder="1" applyAlignment="1" applyProtection="1">
      <alignment vertical="center" wrapText="1"/>
      <protection hidden="1"/>
    </xf>
    <xf numFmtId="0" fontId="52" fillId="3" borderId="165" xfId="0" applyFont="1" applyFill="1" applyBorder="1" applyAlignment="1" applyProtection="1">
      <alignment vertical="center" wrapText="1"/>
      <protection hidden="1"/>
    </xf>
    <xf numFmtId="0" fontId="52" fillId="5" borderId="0" xfId="0" applyFont="1" applyFill="1" applyBorder="1" applyAlignment="1">
      <alignment vertical="center" wrapText="1"/>
    </xf>
    <xf numFmtId="0" fontId="52" fillId="27" borderId="62" xfId="0" applyFont="1" applyFill="1" applyBorder="1" applyAlignment="1" applyProtection="1">
      <alignment horizontal="center"/>
      <protection hidden="1"/>
    </xf>
    <xf numFmtId="0" fontId="51" fillId="0" borderId="0" xfId="0" applyFont="1" applyAlignment="1" applyProtection="1">
      <alignment vertical="center"/>
    </xf>
    <xf numFmtId="0" fontId="85" fillId="5" borderId="0" xfId="0" applyFont="1" applyFill="1" applyBorder="1" applyProtection="1"/>
    <xf numFmtId="0" fontId="52" fillId="5" borderId="0" xfId="0" applyFont="1" applyFill="1" applyBorder="1" applyAlignment="1" applyProtection="1">
      <alignment vertical="center" wrapText="1"/>
    </xf>
    <xf numFmtId="0" fontId="52" fillId="3" borderId="166" xfId="0" applyFont="1" applyFill="1" applyBorder="1" applyProtection="1">
      <protection hidden="1"/>
    </xf>
    <xf numFmtId="0" fontId="52" fillId="3" borderId="167" xfId="0" applyFont="1" applyFill="1" applyBorder="1" applyProtection="1">
      <protection hidden="1"/>
    </xf>
    <xf numFmtId="0" fontId="52" fillId="3" borderId="168" xfId="0" applyFont="1" applyFill="1" applyBorder="1" applyProtection="1">
      <protection hidden="1"/>
    </xf>
    <xf numFmtId="0" fontId="51" fillId="5" borderId="0" xfId="0" applyFont="1" applyFill="1" applyBorder="1" applyProtection="1">
      <protection hidden="1"/>
    </xf>
    <xf numFmtId="0" fontId="51" fillId="5" borderId="0" xfId="0" applyFont="1" applyFill="1" applyBorder="1" applyAlignment="1" applyProtection="1">
      <alignment vertical="center"/>
      <protection hidden="1"/>
    </xf>
    <xf numFmtId="0" fontId="91" fillId="5" borderId="0" xfId="0" applyFont="1" applyFill="1" applyBorder="1"/>
    <xf numFmtId="167" fontId="52" fillId="5" borderId="0" xfId="0" quotePrefix="1" applyNumberFormat="1" applyFont="1" applyFill="1" applyAlignment="1" applyProtection="1">
      <alignment horizontal="left"/>
    </xf>
    <xf numFmtId="167" fontId="52" fillId="5" borderId="0" xfId="0" applyNumberFormat="1" applyFont="1" applyFill="1" applyAlignment="1" applyProtection="1">
      <alignment horizontal="left"/>
    </xf>
    <xf numFmtId="9" fontId="52" fillId="27" borderId="62" xfId="2" applyNumberFormat="1" applyFont="1" applyFill="1" applyBorder="1" applyAlignment="1" applyProtection="1">
      <alignment horizontal="center"/>
      <protection hidden="1"/>
    </xf>
    <xf numFmtId="0" fontId="52" fillId="5" borderId="0" xfId="0" applyFont="1" applyFill="1" applyBorder="1" applyAlignment="1" applyProtection="1">
      <alignment horizontal="left"/>
    </xf>
    <xf numFmtId="2" fontId="52" fillId="5" borderId="0" xfId="0" applyNumberFormat="1" applyFont="1" applyFill="1" applyBorder="1" applyAlignment="1" applyProtection="1">
      <alignment horizontal="left"/>
    </xf>
    <xf numFmtId="2" fontId="52" fillId="5" borderId="0" xfId="0" applyNumberFormat="1" applyFont="1" applyFill="1" applyBorder="1" applyAlignment="1" applyProtection="1">
      <alignment horizontal="center"/>
      <protection hidden="1"/>
    </xf>
    <xf numFmtId="1" fontId="52" fillId="5" borderId="0" xfId="0" applyNumberFormat="1" applyFont="1" applyFill="1" applyBorder="1" applyAlignment="1" applyProtection="1">
      <protection hidden="1"/>
    </xf>
    <xf numFmtId="166" fontId="52" fillId="5" borderId="0" xfId="1" applyFont="1" applyFill="1" applyBorder="1" applyAlignment="1" applyProtection="1">
      <alignment horizontal="center"/>
      <protection hidden="1"/>
    </xf>
    <xf numFmtId="9" fontId="52" fillId="5" borderId="0" xfId="2" applyFont="1" applyFill="1" applyBorder="1" applyAlignment="1" applyProtection="1">
      <alignment horizontal="center"/>
      <protection hidden="1"/>
    </xf>
    <xf numFmtId="166" fontId="85" fillId="13" borderId="52" xfId="1" applyFont="1" applyFill="1" applyBorder="1" applyAlignment="1" applyProtection="1">
      <alignment horizontal="center"/>
      <protection hidden="1"/>
    </xf>
    <xf numFmtId="166" fontId="52" fillId="13" borderId="52" xfId="1" applyFont="1" applyFill="1" applyBorder="1" applyAlignment="1" applyProtection="1">
      <alignment horizontal="center"/>
      <protection hidden="1"/>
    </xf>
    <xf numFmtId="9" fontId="85" fillId="13" borderId="54" xfId="2" applyFont="1" applyFill="1" applyBorder="1" applyAlignment="1" applyProtection="1">
      <alignment horizontal="center"/>
      <protection hidden="1"/>
    </xf>
    <xf numFmtId="0" fontId="85" fillId="13" borderId="54" xfId="0" applyFont="1" applyFill="1" applyBorder="1" applyAlignment="1" applyProtection="1">
      <alignment horizontal="center"/>
      <protection hidden="1"/>
    </xf>
    <xf numFmtId="0" fontId="91" fillId="0" borderId="0" xfId="0" applyFont="1"/>
    <xf numFmtId="0" fontId="92" fillId="0" borderId="76" xfId="7" applyFont="1" applyBorder="1" applyProtection="1">
      <protection hidden="1"/>
    </xf>
    <xf numFmtId="0" fontId="84" fillId="0" borderId="0" xfId="7" applyFont="1" applyBorder="1" applyProtection="1"/>
    <xf numFmtId="0" fontId="86" fillId="0" borderId="0" xfId="0" applyFont="1" applyAlignment="1" applyProtection="1">
      <alignment horizontal="center"/>
    </xf>
    <xf numFmtId="0" fontId="85" fillId="5" borderId="2" xfId="0" applyFont="1" applyFill="1" applyBorder="1" applyAlignment="1" applyProtection="1"/>
    <xf numFmtId="0" fontId="85" fillId="5" borderId="0" xfId="0" applyFont="1" applyFill="1" applyBorder="1" applyAlignment="1" applyProtection="1"/>
    <xf numFmtId="0" fontId="85" fillId="5" borderId="0" xfId="0" applyFont="1" applyFill="1" applyBorder="1" applyAlignment="1" applyProtection="1">
      <alignment horizontal="center" vertical="center"/>
    </xf>
    <xf numFmtId="0" fontId="52" fillId="5" borderId="0" xfId="0" applyFont="1" applyFill="1" applyBorder="1" applyAlignment="1" applyProtection="1">
      <alignment horizontal="center" vertical="center" wrapText="1"/>
    </xf>
    <xf numFmtId="168" fontId="52" fillId="7" borderId="23" xfId="1" applyNumberFormat="1" applyFont="1" applyFill="1" applyBorder="1" applyAlignment="1" applyProtection="1">
      <alignment horizontal="center" vertical="center" wrapText="1"/>
      <protection hidden="1"/>
    </xf>
    <xf numFmtId="0" fontId="52" fillId="8" borderId="23" xfId="0" applyFont="1" applyFill="1" applyBorder="1" applyAlignment="1" applyProtection="1">
      <alignment horizontal="center" vertical="center" wrapText="1"/>
      <protection hidden="1"/>
    </xf>
    <xf numFmtId="0" fontId="52" fillId="8" borderId="35" xfId="0" applyFont="1" applyFill="1" applyBorder="1" applyAlignment="1" applyProtection="1">
      <alignment horizontal="center" vertical="center" wrapText="1"/>
      <protection hidden="1"/>
    </xf>
    <xf numFmtId="166" fontId="52" fillId="3" borderId="23" xfId="1"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7" borderId="23" xfId="0" applyFont="1" applyFill="1" applyBorder="1" applyAlignment="1" applyProtection="1">
      <alignment horizontal="center" vertical="center" wrapText="1"/>
      <protection hidden="1"/>
    </xf>
    <xf numFmtId="0" fontId="85"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applyFont="1" applyFill="1" applyBorder="1" applyAlignment="1" applyProtection="1">
      <alignment horizontal="center" vertical="center"/>
      <protection hidden="1"/>
    </xf>
    <xf numFmtId="0" fontId="52" fillId="5" borderId="0"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0" fontId="52" fillId="5" borderId="36" xfId="0" applyFont="1" applyFill="1" applyBorder="1" applyAlignment="1" applyProtection="1">
      <alignment horizontal="left" vertical="center"/>
      <protection hidden="1"/>
    </xf>
    <xf numFmtId="0" fontId="51" fillId="28" borderId="17" xfId="0" applyFont="1" applyFill="1" applyBorder="1" applyAlignment="1" applyProtection="1">
      <alignment horizontal="left" vertical="center"/>
      <protection hidden="1"/>
    </xf>
    <xf numFmtId="0" fontId="51" fillId="28" borderId="17" xfId="0" applyFont="1" applyFill="1" applyBorder="1" applyAlignment="1" applyProtection="1">
      <alignment horizontal="center" vertical="center"/>
      <protection hidden="1"/>
    </xf>
    <xf numFmtId="0" fontId="51" fillId="5" borderId="0" xfId="0" applyFont="1" applyFill="1" applyBorder="1" applyAlignment="1" applyProtection="1">
      <alignment horizontal="center" vertical="center"/>
    </xf>
    <xf numFmtId="1" fontId="51" fillId="5" borderId="0" xfId="2" applyNumberFormat="1" applyFont="1" applyFill="1" applyBorder="1" applyAlignment="1" applyProtection="1">
      <alignment horizontal="center"/>
    </xf>
    <xf numFmtId="0" fontId="51" fillId="28" borderId="14" xfId="0" applyFont="1" applyFill="1" applyBorder="1" applyAlignment="1" applyProtection="1">
      <alignment horizontal="left" vertical="center"/>
      <protection hidden="1"/>
    </xf>
    <xf numFmtId="0" fontId="51" fillId="28" borderId="14" xfId="0" applyFont="1" applyFill="1" applyBorder="1" applyAlignment="1" applyProtection="1">
      <alignment horizontal="center" vertical="center"/>
      <protection hidden="1"/>
    </xf>
    <xf numFmtId="0" fontId="52" fillId="5" borderId="0" xfId="0" applyFont="1" applyFill="1" applyBorder="1" applyAlignment="1" applyProtection="1">
      <alignment horizontal="left" vertical="center"/>
      <protection locked="0"/>
    </xf>
    <xf numFmtId="0" fontId="52" fillId="5" borderId="0" xfId="0" applyFont="1" applyFill="1" applyBorder="1" applyAlignment="1" applyProtection="1">
      <alignment vertical="center"/>
    </xf>
    <xf numFmtId="1" fontId="51" fillId="28" borderId="17" xfId="0" applyNumberFormat="1" applyFont="1" applyFill="1" applyBorder="1" applyAlignment="1" applyProtection="1">
      <alignment horizontal="center" vertical="center"/>
      <protection hidden="1"/>
    </xf>
    <xf numFmtId="1" fontId="51" fillId="28" borderId="14" xfId="0" applyNumberFormat="1" applyFont="1" applyFill="1" applyBorder="1" applyAlignment="1" applyProtection="1">
      <alignment horizontal="center" vertical="center"/>
      <protection hidden="1"/>
    </xf>
    <xf numFmtId="0" fontId="52" fillId="5" borderId="0" xfId="0" applyFont="1" applyFill="1" applyProtection="1"/>
    <xf numFmtId="0" fontId="52" fillId="5" borderId="0" xfId="0" applyFont="1" applyFill="1" applyAlignment="1" applyProtection="1">
      <alignment vertical="center"/>
    </xf>
    <xf numFmtId="0" fontId="51" fillId="0" borderId="0" xfId="0" applyFont="1" applyAlignment="1" applyProtection="1">
      <alignment horizontal="left" vertical="center"/>
      <protection hidden="1"/>
    </xf>
    <xf numFmtId="0" fontId="51" fillId="0" borderId="0" xfId="0" applyFont="1" applyAlignment="1" applyProtection="1">
      <alignment vertical="center"/>
      <protection hidden="1"/>
    </xf>
    <xf numFmtId="0" fontId="51" fillId="5" borderId="0" xfId="0" applyFont="1" applyFill="1"/>
    <xf numFmtId="0" fontId="93" fillId="0" borderId="75" xfId="8" applyFont="1" applyBorder="1" applyAlignment="1" applyProtection="1">
      <alignment vertical="center"/>
      <protection hidden="1"/>
    </xf>
    <xf numFmtId="166" fontId="94" fillId="5" borderId="0" xfId="1" applyFont="1" applyFill="1" applyBorder="1" applyAlignment="1">
      <alignment horizontal="left" vertical="center"/>
    </xf>
    <xf numFmtId="0" fontId="94" fillId="0" borderId="5" xfId="8" applyFont="1" applyAlignment="1" applyProtection="1">
      <alignment horizontal="left" vertical="center"/>
      <protection hidden="1"/>
    </xf>
    <xf numFmtId="166" fontId="94" fillId="0" borderId="5" xfId="1" applyFont="1" applyBorder="1" applyAlignment="1" applyProtection="1">
      <alignment horizontal="center" vertical="center"/>
      <protection hidden="1"/>
    </xf>
    <xf numFmtId="167" fontId="94" fillId="0" borderId="5" xfId="1" applyNumberFormat="1" applyFont="1" applyBorder="1" applyAlignment="1" applyProtection="1">
      <alignment horizontal="center" vertical="center"/>
      <protection hidden="1"/>
    </xf>
    <xf numFmtId="166" fontId="94" fillId="5" borderId="0" xfId="1" applyFont="1" applyFill="1" applyBorder="1" applyAlignment="1" applyProtection="1">
      <alignment horizontal="left" vertical="center"/>
      <protection hidden="1"/>
    </xf>
    <xf numFmtId="166" fontId="94" fillId="0" borderId="5" xfId="1" applyFont="1" applyBorder="1" applyAlignment="1" applyProtection="1">
      <alignment horizontal="right" vertical="center"/>
      <protection hidden="1"/>
    </xf>
    <xf numFmtId="0" fontId="51" fillId="5" borderId="21" xfId="0" applyFont="1" applyFill="1" applyBorder="1"/>
    <xf numFmtId="0" fontId="51" fillId="28" borderId="119" xfId="0" applyFont="1" applyFill="1" applyBorder="1" applyProtection="1">
      <protection hidden="1"/>
    </xf>
    <xf numFmtId="0" fontId="51" fillId="28" borderId="120" xfId="0" applyFont="1" applyFill="1" applyBorder="1" applyProtection="1">
      <protection hidden="1"/>
    </xf>
    <xf numFmtId="0" fontId="51" fillId="5" borderId="20" xfId="0" applyFont="1" applyFill="1" applyBorder="1"/>
    <xf numFmtId="2" fontId="51" fillId="26" borderId="93" xfId="2" applyNumberFormat="1" applyFont="1" applyFill="1" applyBorder="1" applyAlignment="1" applyProtection="1">
      <alignment horizontal="center"/>
      <protection locked="0"/>
    </xf>
    <xf numFmtId="0" fontId="95" fillId="0" borderId="0" xfId="0" applyFont="1" applyAlignment="1" applyProtection="1">
      <alignment horizontal="left" vertical="center"/>
      <protection hidden="1"/>
    </xf>
    <xf numFmtId="166" fontId="51" fillId="5" borderId="0" xfId="1" applyFont="1" applyFill="1" applyAlignment="1">
      <alignment vertical="center"/>
    </xf>
    <xf numFmtId="2" fontId="51" fillId="28" borderId="123" xfId="10" applyNumberFormat="1" applyFont="1" applyFill="1" applyBorder="1" applyProtection="1">
      <protection hidden="1"/>
    </xf>
    <xf numFmtId="0" fontId="51" fillId="28" borderId="121" xfId="0" applyFont="1" applyFill="1" applyBorder="1" applyProtection="1">
      <protection hidden="1"/>
    </xf>
    <xf numFmtId="2" fontId="51" fillId="26" borderId="94" xfId="2" applyNumberFormat="1" applyFont="1" applyFill="1" applyBorder="1" applyAlignment="1" applyProtection="1">
      <alignment horizontal="center"/>
      <protection locked="0"/>
    </xf>
    <xf numFmtId="2" fontId="51" fillId="28" borderId="124" xfId="10" applyNumberFormat="1" applyFont="1" applyFill="1" applyBorder="1" applyProtection="1">
      <protection hidden="1"/>
    </xf>
    <xf numFmtId="0" fontId="51" fillId="28" borderId="122" xfId="0" applyFont="1" applyFill="1" applyBorder="1" applyProtection="1">
      <protection hidden="1"/>
    </xf>
    <xf numFmtId="2" fontId="51" fillId="26" borderId="95" xfId="2" applyNumberFormat="1" applyFont="1" applyFill="1" applyBorder="1" applyAlignment="1" applyProtection="1">
      <alignment horizontal="center"/>
      <protection locked="0"/>
    </xf>
    <xf numFmtId="2" fontId="51" fillId="28" borderId="125" xfId="10" applyNumberFormat="1" applyFont="1" applyFill="1" applyBorder="1" applyProtection="1">
      <protection hidden="1"/>
    </xf>
    <xf numFmtId="0" fontId="51" fillId="5" borderId="22" xfId="0" applyFont="1" applyFill="1" applyBorder="1" applyAlignment="1" applyProtection="1">
      <alignment horizontal="left"/>
      <protection hidden="1"/>
    </xf>
    <xf numFmtId="167" fontId="51" fillId="5" borderId="0" xfId="1" applyNumberFormat="1" applyFont="1" applyFill="1" applyProtection="1">
      <protection hidden="1"/>
    </xf>
    <xf numFmtId="166" fontId="51" fillId="5" borderId="0" xfId="1" applyFont="1" applyFill="1" applyBorder="1"/>
    <xf numFmtId="0" fontId="51" fillId="5" borderId="0" xfId="0" applyFont="1" applyFill="1" applyProtection="1"/>
    <xf numFmtId="0" fontId="95" fillId="0" borderId="0" xfId="0" applyFont="1" applyAlignment="1" applyProtection="1">
      <alignment horizontal="right" vertical="center"/>
      <protection hidden="1"/>
    </xf>
    <xf numFmtId="166" fontId="51" fillId="0" borderId="0" xfId="1" applyFont="1" applyBorder="1" applyAlignment="1" applyProtection="1">
      <alignment vertical="center"/>
      <protection hidden="1"/>
    </xf>
    <xf numFmtId="0" fontId="51" fillId="5" borderId="0" xfId="0" applyFont="1" applyFill="1" applyProtection="1">
      <protection hidden="1"/>
    </xf>
    <xf numFmtId="166" fontId="94" fillId="0" borderId="5" xfId="1" applyFont="1" applyBorder="1" applyAlignment="1" applyProtection="1">
      <alignment vertical="center"/>
      <protection hidden="1"/>
    </xf>
    <xf numFmtId="167" fontId="94" fillId="0" borderId="5" xfId="1" applyNumberFormat="1" applyFont="1" applyBorder="1" applyAlignment="1" applyProtection="1">
      <alignment horizontal="left" vertical="center"/>
      <protection hidden="1"/>
    </xf>
    <xf numFmtId="0" fontId="51" fillId="5" borderId="0" xfId="0" applyFont="1" applyFill="1" applyAlignment="1" applyProtection="1">
      <alignment horizontal="left"/>
      <protection hidden="1"/>
    </xf>
    <xf numFmtId="0" fontId="51" fillId="5" borderId="0" xfId="0" applyFont="1" applyFill="1" applyAlignment="1">
      <alignment horizontal="left"/>
    </xf>
    <xf numFmtId="166" fontId="51" fillId="5" borderId="0" xfId="1" applyFont="1" applyFill="1"/>
    <xf numFmtId="167" fontId="51" fillId="5" borderId="0" xfId="1" applyNumberFormat="1" applyFont="1" applyFill="1"/>
    <xf numFmtId="166" fontId="51" fillId="5" borderId="0" xfId="1" applyFont="1" applyFill="1" applyProtection="1">
      <protection hidden="1"/>
    </xf>
    <xf numFmtId="166" fontId="94" fillId="0" borderId="5" xfId="1" applyFont="1" applyBorder="1" applyAlignment="1">
      <alignment vertical="center"/>
    </xf>
    <xf numFmtId="167" fontId="94" fillId="0" borderId="5" xfId="1" applyNumberFormat="1" applyFont="1" applyBorder="1" applyAlignment="1">
      <alignment horizontal="left" vertical="center"/>
    </xf>
    <xf numFmtId="0" fontId="91" fillId="5" borderId="0" xfId="0" applyFont="1" applyFill="1"/>
    <xf numFmtId="1" fontId="90" fillId="5" borderId="0" xfId="0" applyNumberFormat="1" applyFont="1" applyFill="1"/>
    <xf numFmtId="0" fontId="51" fillId="28" borderId="19" xfId="0" applyFont="1" applyFill="1" applyBorder="1" applyProtection="1">
      <protection hidden="1"/>
    </xf>
    <xf numFmtId="0" fontId="51" fillId="28" borderId="26" xfId="0" applyFont="1" applyFill="1" applyBorder="1" applyProtection="1">
      <protection hidden="1"/>
    </xf>
    <xf numFmtId="0" fontId="91" fillId="5" borderId="0" xfId="0" applyFont="1" applyFill="1" applyAlignment="1">
      <alignment horizontal="left"/>
    </xf>
    <xf numFmtId="166" fontId="51" fillId="0" borderId="0" xfId="1" applyFont="1" applyAlignment="1" applyProtection="1">
      <alignment vertical="center"/>
      <protection hidden="1"/>
    </xf>
    <xf numFmtId="167" fontId="51" fillId="0" borderId="0" xfId="1" applyNumberFormat="1" applyFont="1" applyAlignment="1" applyProtection="1">
      <alignment vertical="center"/>
      <protection hidden="1"/>
    </xf>
    <xf numFmtId="166" fontId="51" fillId="5" borderId="0" xfId="1" applyFont="1" applyFill="1" applyBorder="1" applyAlignment="1" applyProtection="1">
      <alignment vertical="center"/>
      <protection hidden="1"/>
    </xf>
    <xf numFmtId="166" fontId="51" fillId="0" borderId="0" xfId="1" applyFont="1" applyAlignment="1" applyProtection="1">
      <alignment horizontal="center" vertical="center"/>
      <protection hidden="1"/>
    </xf>
    <xf numFmtId="0" fontId="85" fillId="5" borderId="0" xfId="0" applyNumberFormat="1" applyFont="1" applyFill="1" applyBorder="1" applyAlignment="1"/>
    <xf numFmtId="0" fontId="52" fillId="29" borderId="8" xfId="0" applyFont="1" applyFill="1" applyBorder="1" applyAlignment="1" applyProtection="1">
      <alignment horizontal="center" vertical="center" wrapText="1"/>
      <protection hidden="1"/>
    </xf>
    <xf numFmtId="0" fontId="52" fillId="5" borderId="0" xfId="0" applyFont="1" applyFill="1" applyBorder="1" applyAlignment="1">
      <alignment horizontal="center" vertical="center" wrapText="1"/>
    </xf>
    <xf numFmtId="0" fontId="52" fillId="3" borderId="8" xfId="0" applyFont="1" applyFill="1" applyBorder="1" applyAlignment="1" applyProtection="1">
      <alignment horizontal="center" vertical="center" wrapText="1"/>
      <protection hidden="1"/>
    </xf>
    <xf numFmtId="0" fontId="52" fillId="37" borderId="8" xfId="0" applyFont="1" applyFill="1" applyBorder="1" applyAlignment="1" applyProtection="1">
      <alignment horizontal="center" vertical="center" wrapText="1"/>
      <protection hidden="1"/>
    </xf>
    <xf numFmtId="0" fontId="52" fillId="37" borderId="8" xfId="0" applyNumberFormat="1" applyFont="1" applyFill="1" applyBorder="1" applyAlignment="1" applyProtection="1">
      <alignment horizontal="center" vertical="center" wrapText="1"/>
      <protection hidden="1"/>
    </xf>
    <xf numFmtId="168" fontId="52" fillId="6" borderId="14" xfId="1" applyNumberFormat="1" applyFont="1" applyFill="1" applyBorder="1" applyAlignment="1" applyProtection="1">
      <alignment horizontal="center" vertical="center" wrapText="1"/>
      <protection hidden="1"/>
    </xf>
    <xf numFmtId="0" fontId="52" fillId="8" borderId="14" xfId="0" applyFont="1" applyFill="1" applyBorder="1" applyAlignment="1" applyProtection="1">
      <alignment horizontal="center" vertical="center" wrapText="1"/>
      <protection hidden="1"/>
    </xf>
    <xf numFmtId="168" fontId="52" fillId="8" borderId="14" xfId="1" applyNumberFormat="1" applyFont="1" applyFill="1" applyBorder="1" applyAlignment="1" applyProtection="1">
      <alignment horizontal="center" vertical="center" wrapText="1"/>
      <protection hidden="1"/>
    </xf>
    <xf numFmtId="0" fontId="52" fillId="4" borderId="14" xfId="0" applyFont="1" applyFill="1" applyBorder="1" applyAlignment="1" applyProtection="1">
      <alignment horizontal="center" vertical="center" wrapText="1"/>
      <protection hidden="1"/>
    </xf>
    <xf numFmtId="168" fontId="52" fillId="4" borderId="14" xfId="1" applyNumberFormat="1" applyFont="1" applyFill="1" applyBorder="1" applyAlignment="1" applyProtection="1">
      <alignment horizontal="center" vertical="center" wrapText="1"/>
      <protection hidden="1"/>
    </xf>
    <xf numFmtId="0" fontId="52" fillId="16" borderId="14" xfId="0" applyFont="1" applyFill="1" applyBorder="1" applyAlignment="1" applyProtection="1">
      <alignment horizontal="center" vertical="center" wrapText="1"/>
      <protection hidden="1"/>
    </xf>
    <xf numFmtId="168" fontId="52" fillId="16" borderId="14" xfId="1" applyNumberFormat="1" applyFont="1" applyFill="1" applyBorder="1" applyAlignment="1" applyProtection="1">
      <alignment horizontal="center" vertical="center" wrapText="1"/>
      <protection hidden="1"/>
    </xf>
    <xf numFmtId="0" fontId="52" fillId="5" borderId="0" xfId="0" applyFont="1" applyFill="1" applyBorder="1" applyAlignment="1">
      <alignment horizontal="left" vertical="center"/>
    </xf>
    <xf numFmtId="0" fontId="52" fillId="5" borderId="0" xfId="0" applyFont="1" applyFill="1" applyBorder="1" applyAlignment="1">
      <alignment horizontal="center" vertical="center"/>
    </xf>
    <xf numFmtId="0" fontId="52" fillId="5" borderId="10" xfId="0" applyNumberFormat="1" applyFont="1" applyFill="1" applyBorder="1" applyAlignment="1" applyProtection="1">
      <alignment horizontal="left" vertical="center"/>
    </xf>
    <xf numFmtId="0" fontId="95" fillId="0" borderId="0" xfId="0" applyFont="1" applyAlignment="1" applyProtection="1">
      <alignment horizontal="right" vertical="top"/>
      <protection hidden="1"/>
    </xf>
    <xf numFmtId="0" fontId="51" fillId="28" borderId="31" xfId="0" applyFont="1" applyFill="1" applyBorder="1" applyAlignment="1" applyProtection="1">
      <alignment horizontal="center" vertical="center"/>
      <protection hidden="1"/>
    </xf>
    <xf numFmtId="0" fontId="51" fillId="5" borderId="0" xfId="0" applyFont="1" applyFill="1" applyBorder="1" applyAlignment="1">
      <alignment horizontal="center" vertical="center"/>
    </xf>
    <xf numFmtId="1" fontId="51" fillId="26" borderId="78" xfId="2" applyNumberFormat="1" applyFont="1" applyFill="1" applyBorder="1" applyAlignment="1" applyProtection="1">
      <alignment horizontal="center"/>
      <protection locked="0"/>
    </xf>
    <xf numFmtId="1" fontId="51" fillId="28" borderId="16" xfId="0" applyNumberFormat="1" applyFont="1" applyFill="1" applyBorder="1" applyAlignment="1" applyProtection="1">
      <alignment horizontal="center" vertical="center"/>
      <protection hidden="1"/>
    </xf>
    <xf numFmtId="1" fontId="51" fillId="5" borderId="0" xfId="2" applyNumberFormat="1" applyFont="1" applyFill="1" applyBorder="1" applyAlignment="1">
      <alignment horizontal="center"/>
    </xf>
    <xf numFmtId="1" fontId="51" fillId="5" borderId="0" xfId="2" applyNumberFormat="1" applyFont="1" applyFill="1" applyBorder="1" applyAlignment="1" applyProtection="1">
      <alignment horizontal="center"/>
      <protection locked="0"/>
    </xf>
    <xf numFmtId="1" fontId="51" fillId="26" borderId="113" xfId="2" applyNumberFormat="1" applyFont="1" applyFill="1" applyBorder="1" applyAlignment="1" applyProtection="1">
      <alignment horizontal="center"/>
      <protection locked="0"/>
    </xf>
    <xf numFmtId="2" fontId="51" fillId="26" borderId="113" xfId="2" applyNumberFormat="1" applyFont="1" applyFill="1" applyBorder="1" applyAlignment="1" applyProtection="1">
      <alignment horizontal="center"/>
      <protection locked="0"/>
    </xf>
    <xf numFmtId="1" fontId="51" fillId="26" borderId="79" xfId="2" applyNumberFormat="1" applyFont="1" applyFill="1" applyBorder="1" applyAlignment="1" applyProtection="1">
      <alignment horizontal="center"/>
      <protection locked="0"/>
    </xf>
    <xf numFmtId="1" fontId="51" fillId="28" borderId="77" xfId="0" applyNumberFormat="1" applyFont="1" applyFill="1" applyBorder="1" applyAlignment="1" applyProtection="1">
      <alignment horizontal="center" vertical="center"/>
      <protection hidden="1"/>
    </xf>
    <xf numFmtId="1" fontId="51" fillId="26" borderId="115" xfId="2" applyNumberFormat="1" applyFont="1" applyFill="1" applyBorder="1" applyAlignment="1" applyProtection="1">
      <alignment horizontal="center"/>
      <protection locked="0"/>
    </xf>
    <xf numFmtId="2" fontId="51" fillId="26" borderId="115" xfId="2" applyNumberFormat="1" applyFont="1" applyFill="1" applyBorder="1" applyAlignment="1" applyProtection="1">
      <alignment horizontal="center"/>
      <protection locked="0"/>
    </xf>
    <xf numFmtId="1" fontId="51" fillId="28" borderId="18" xfId="0" applyNumberFormat="1" applyFont="1" applyFill="1" applyBorder="1" applyAlignment="1" applyProtection="1">
      <alignment horizontal="center" vertical="center"/>
      <protection hidden="1"/>
    </xf>
    <xf numFmtId="1" fontId="51" fillId="28" borderId="30" xfId="0" applyNumberFormat="1" applyFont="1" applyFill="1" applyBorder="1" applyAlignment="1" applyProtection="1">
      <alignment horizontal="center" vertical="center"/>
      <protection hidden="1"/>
    </xf>
    <xf numFmtId="1" fontId="52" fillId="5" borderId="0" xfId="0" applyNumberFormat="1" applyFont="1" applyFill="1" applyBorder="1" applyAlignment="1" applyProtection="1">
      <alignment horizontal="left" vertical="center"/>
      <protection locked="0"/>
    </xf>
    <xf numFmtId="170" fontId="52" fillId="5" borderId="0" xfId="0" applyNumberFormat="1" applyFont="1" applyFill="1" applyBorder="1" applyAlignment="1" applyProtection="1">
      <alignment horizontal="left" vertical="center"/>
      <protection locked="0"/>
    </xf>
    <xf numFmtId="1" fontId="52" fillId="5" borderId="0" xfId="0" applyNumberFormat="1" applyFont="1" applyFill="1" applyBorder="1" applyAlignment="1" applyProtection="1">
      <alignment horizontal="left" vertical="center"/>
      <protection hidden="1"/>
    </xf>
    <xf numFmtId="1" fontId="52" fillId="5" borderId="0" xfId="0" applyNumberFormat="1" applyFont="1" applyFill="1" applyBorder="1" applyAlignment="1">
      <alignment horizontal="left" vertical="center"/>
    </xf>
    <xf numFmtId="2" fontId="52" fillId="5" borderId="0" xfId="0" applyNumberFormat="1" applyFont="1" applyFill="1" applyBorder="1" applyAlignment="1" applyProtection="1">
      <alignment horizontal="left" vertical="center"/>
      <protection locked="0"/>
    </xf>
    <xf numFmtId="1" fontId="51" fillId="26" borderId="114" xfId="2" applyNumberFormat="1" applyFont="1" applyFill="1" applyBorder="1" applyAlignment="1" applyProtection="1">
      <alignment horizontal="center"/>
      <protection locked="0"/>
    </xf>
    <xf numFmtId="1" fontId="51" fillId="26" borderId="116" xfId="2" applyNumberFormat="1" applyFont="1" applyFill="1" applyBorder="1" applyAlignment="1" applyProtection="1">
      <alignment horizontal="center"/>
      <protection locked="0"/>
    </xf>
    <xf numFmtId="1" fontId="51" fillId="26" borderId="117" xfId="2" applyNumberFormat="1" applyFont="1" applyFill="1" applyBorder="1" applyAlignment="1" applyProtection="1">
      <alignment horizontal="center"/>
      <protection locked="0"/>
    </xf>
    <xf numFmtId="170" fontId="51" fillId="26" borderId="117" xfId="2" applyNumberFormat="1" applyFont="1" applyFill="1" applyBorder="1" applyAlignment="1" applyProtection="1">
      <alignment horizontal="center"/>
      <protection locked="0"/>
    </xf>
    <xf numFmtId="170" fontId="51" fillId="26" borderId="113" xfId="2" applyNumberFormat="1" applyFont="1" applyFill="1" applyBorder="1" applyAlignment="1" applyProtection="1">
      <alignment horizontal="center"/>
      <protection locked="0"/>
    </xf>
    <xf numFmtId="1" fontId="52" fillId="5" borderId="10" xfId="0" applyNumberFormat="1" applyFont="1" applyFill="1" applyBorder="1" applyAlignment="1" applyProtection="1">
      <alignment horizontal="center" vertical="center"/>
      <protection hidden="1"/>
    </xf>
    <xf numFmtId="1" fontId="52" fillId="0" borderId="0" xfId="0" applyNumberFormat="1" applyFont="1" applyFill="1" applyBorder="1" applyAlignment="1" applyProtection="1">
      <alignment horizontal="left" vertical="center"/>
      <protection locked="0"/>
    </xf>
    <xf numFmtId="2" fontId="52" fillId="0" borderId="0" xfId="0" applyNumberFormat="1" applyFont="1" applyFill="1" applyBorder="1" applyAlignment="1" applyProtection="1">
      <alignment horizontal="left" vertical="center"/>
      <protection locked="0"/>
    </xf>
    <xf numFmtId="1" fontId="51" fillId="28" borderId="110" xfId="0" applyNumberFormat="1" applyFont="1" applyFill="1" applyBorder="1" applyAlignment="1" applyProtection="1">
      <alignment horizontal="center" vertical="center"/>
      <protection hidden="1"/>
    </xf>
    <xf numFmtId="1" fontId="51" fillId="28" borderId="109" xfId="0" applyNumberFormat="1" applyFont="1" applyFill="1" applyBorder="1" applyAlignment="1" applyProtection="1">
      <alignment horizontal="center" vertical="center"/>
      <protection hidden="1"/>
    </xf>
    <xf numFmtId="0" fontId="97" fillId="5" borderId="0" xfId="0" applyFont="1" applyFill="1" applyBorder="1" applyAlignment="1">
      <alignment horizontal="left" vertical="center" wrapText="1"/>
    </xf>
    <xf numFmtId="0" fontId="52" fillId="5" borderId="0" xfId="0" applyFont="1" applyFill="1" applyAlignment="1">
      <alignment vertical="center"/>
    </xf>
    <xf numFmtId="0" fontId="52" fillId="5" borderId="0" xfId="0" applyNumberFormat="1" applyFont="1" applyFill="1"/>
    <xf numFmtId="0" fontId="84" fillId="0" borderId="76" xfId="7" applyFont="1" applyBorder="1" applyAlignment="1" applyProtection="1">
      <alignment horizontal="left"/>
      <protection hidden="1"/>
    </xf>
    <xf numFmtId="0" fontId="98" fillId="0" borderId="76" xfId="7" applyFont="1" applyBorder="1" applyAlignment="1" applyProtection="1">
      <alignment horizontal="left"/>
      <protection hidden="1"/>
    </xf>
    <xf numFmtId="0" fontId="98" fillId="0" borderId="0" xfId="7" applyFont="1" applyBorder="1"/>
    <xf numFmtId="0" fontId="98" fillId="0" borderId="0" xfId="7" applyFont="1" applyBorder="1" applyAlignment="1">
      <alignment horizontal="left"/>
    </xf>
    <xf numFmtId="170" fontId="99" fillId="0" borderId="0" xfId="2" applyNumberFormat="1" applyFont="1" applyFill="1" applyBorder="1" applyAlignment="1" applyProtection="1">
      <alignment horizontal="left"/>
      <protection locked="0"/>
    </xf>
    <xf numFmtId="0" fontId="100" fillId="0" borderId="0" xfId="0" applyFont="1" applyBorder="1" applyAlignment="1">
      <alignment horizontal="center"/>
    </xf>
    <xf numFmtId="0" fontId="101" fillId="28" borderId="9" xfId="0" applyFont="1" applyFill="1" applyBorder="1" applyAlignment="1" applyProtection="1">
      <alignment vertical="center"/>
      <protection hidden="1"/>
    </xf>
    <xf numFmtId="0" fontId="102" fillId="28" borderId="10" xfId="0" applyFont="1" applyFill="1" applyBorder="1" applyAlignment="1" applyProtection="1">
      <alignment vertical="center"/>
      <protection hidden="1"/>
    </xf>
    <xf numFmtId="0" fontId="102" fillId="28" borderId="11" xfId="0" applyFont="1" applyFill="1" applyBorder="1" applyAlignment="1" applyProtection="1">
      <alignment vertical="center"/>
      <protection hidden="1"/>
    </xf>
    <xf numFmtId="0" fontId="91" fillId="0" borderId="0" xfId="0" applyFont="1" applyProtection="1">
      <protection hidden="1"/>
    </xf>
    <xf numFmtId="0" fontId="85" fillId="28" borderId="9" xfId="0" applyFont="1" applyFill="1" applyBorder="1" applyAlignment="1" applyProtection="1">
      <alignment vertical="center"/>
      <protection hidden="1"/>
    </xf>
    <xf numFmtId="0" fontId="52" fillId="28" borderId="10" xfId="0" applyFont="1" applyFill="1" applyBorder="1" applyAlignment="1" applyProtection="1">
      <alignment vertical="center"/>
      <protection hidden="1"/>
    </xf>
    <xf numFmtId="0" fontId="52" fillId="28" borderId="11" xfId="0" applyFont="1" applyFill="1" applyBorder="1" applyAlignment="1" applyProtection="1">
      <alignment vertical="center"/>
      <protection hidden="1"/>
    </xf>
    <xf numFmtId="0" fontId="51" fillId="0" borderId="0" xfId="0" applyFont="1" applyProtection="1">
      <protection hidden="1"/>
    </xf>
    <xf numFmtId="0" fontId="51" fillId="0" borderId="0" xfId="0" applyFont="1"/>
    <xf numFmtId="0" fontId="102" fillId="28" borderId="8" xfId="0" applyFont="1" applyFill="1" applyBorder="1" applyAlignment="1" applyProtection="1">
      <alignment horizontal="center" vertical="center" wrapText="1"/>
      <protection hidden="1"/>
    </xf>
    <xf numFmtId="0" fontId="102" fillId="28" borderId="16" xfId="0" applyFont="1" applyFill="1" applyBorder="1" applyAlignment="1" applyProtection="1">
      <alignment horizontal="center" vertical="center" wrapText="1"/>
      <protection hidden="1"/>
    </xf>
    <xf numFmtId="0" fontId="52" fillId="28" borderId="16" xfId="0" applyFont="1" applyFill="1" applyBorder="1" applyAlignment="1" applyProtection="1">
      <alignment horizontal="center" vertical="center" wrapText="1"/>
      <protection hidden="1"/>
    </xf>
    <xf numFmtId="0" fontId="103" fillId="28" borderId="64" xfId="0" applyFont="1" applyFill="1" applyBorder="1" applyAlignment="1" applyProtection="1">
      <alignment horizontal="left" vertical="center"/>
      <protection hidden="1"/>
    </xf>
    <xf numFmtId="1" fontId="52" fillId="26" borderId="44" xfId="2" applyNumberFormat="1" applyFont="1" applyFill="1" applyBorder="1" applyAlignment="1" applyProtection="1">
      <alignment horizontal="center"/>
      <protection locked="0"/>
    </xf>
    <xf numFmtId="0" fontId="91" fillId="0" borderId="0" xfId="0" applyFont="1" applyAlignment="1">
      <alignment vertical="center"/>
    </xf>
    <xf numFmtId="0" fontId="104" fillId="28" borderId="64" xfId="0" applyFont="1" applyFill="1" applyBorder="1" applyAlignment="1" applyProtection="1">
      <alignment horizontal="left" vertical="center"/>
      <protection hidden="1"/>
    </xf>
    <xf numFmtId="0" fontId="103" fillId="28" borderId="14" xfId="0" applyFont="1" applyFill="1" applyBorder="1" applyAlignment="1" applyProtection="1">
      <alignment horizontal="left" vertical="center"/>
      <protection hidden="1"/>
    </xf>
    <xf numFmtId="1" fontId="52" fillId="26" borderId="108" xfId="2" applyNumberFormat="1" applyFont="1" applyFill="1" applyBorder="1" applyAlignment="1" applyProtection="1">
      <alignment horizontal="center"/>
      <protection locked="0"/>
    </xf>
    <xf numFmtId="0" fontId="104" fillId="28" borderId="14" xfId="0" applyFont="1" applyFill="1" applyBorder="1" applyAlignment="1" applyProtection="1">
      <alignment horizontal="left" vertical="center"/>
      <protection hidden="1"/>
    </xf>
    <xf numFmtId="1" fontId="52" fillId="26" borderId="107" xfId="2" applyNumberFormat="1" applyFont="1" applyFill="1" applyBorder="1" applyAlignment="1" applyProtection="1">
      <alignment horizontal="center"/>
      <protection locked="0"/>
    </xf>
    <xf numFmtId="1" fontId="52" fillId="26" borderId="102" xfId="2" applyNumberFormat="1" applyFont="1" applyFill="1" applyBorder="1" applyAlignment="1" applyProtection="1">
      <alignment horizontal="center"/>
      <protection locked="0"/>
    </xf>
    <xf numFmtId="1" fontId="52" fillId="26" borderId="46" xfId="2" applyNumberFormat="1" applyFont="1" applyFill="1" applyBorder="1" applyAlignment="1" applyProtection="1">
      <alignment horizontal="center"/>
      <protection locked="0"/>
    </xf>
    <xf numFmtId="0" fontId="52" fillId="0" borderId="0" xfId="0" applyFont="1"/>
    <xf numFmtId="0" fontId="98" fillId="0" borderId="76" xfId="7" applyFont="1" applyBorder="1" applyProtection="1">
      <protection hidden="1"/>
    </xf>
    <xf numFmtId="0" fontId="86" fillId="0" borderId="76" xfId="0" applyFont="1" applyBorder="1" applyAlignment="1" applyProtection="1">
      <alignment horizontal="center"/>
      <protection hidden="1"/>
    </xf>
    <xf numFmtId="0" fontId="51" fillId="0" borderId="0" xfId="0" applyFont="1" applyBorder="1" applyAlignment="1" applyProtection="1">
      <alignment vertical="center"/>
      <protection hidden="1"/>
    </xf>
    <xf numFmtId="0" fontId="51" fillId="0" borderId="0" xfId="0" applyFont="1" applyBorder="1" applyAlignment="1">
      <alignment vertical="center"/>
    </xf>
    <xf numFmtId="0" fontId="51" fillId="28" borderId="6" xfId="0" applyFont="1" applyFill="1" applyBorder="1" applyProtection="1">
      <protection hidden="1"/>
    </xf>
    <xf numFmtId="170" fontId="52" fillId="26" borderId="74" xfId="2" applyNumberFormat="1" applyFont="1" applyFill="1" applyBorder="1" applyAlignment="1" applyProtection="1">
      <alignment horizontal="center"/>
      <protection locked="0"/>
    </xf>
    <xf numFmtId="0" fontId="51" fillId="0" borderId="0" xfId="0" applyFont="1" applyAlignment="1" applyProtection="1">
      <alignment vertical="center"/>
      <protection locked="0"/>
    </xf>
    <xf numFmtId="0" fontId="94" fillId="0" borderId="0" xfId="8" applyFont="1" applyBorder="1" applyAlignment="1">
      <alignment horizontal="left" vertical="center"/>
    </xf>
    <xf numFmtId="0" fontId="105" fillId="0" borderId="0" xfId="8" applyFont="1" applyBorder="1" applyAlignment="1" applyProtection="1">
      <alignment horizontal="left" vertical="center"/>
      <protection locked="0"/>
    </xf>
    <xf numFmtId="0" fontId="94" fillId="0" borderId="0" xfId="8" applyFont="1" applyBorder="1" applyAlignment="1" applyProtection="1">
      <alignment horizontal="left" vertical="center"/>
      <protection locked="0"/>
    </xf>
    <xf numFmtId="170" fontId="51" fillId="26" borderId="7" xfId="2" applyNumberFormat="1" applyFont="1" applyFill="1" applyBorder="1" applyAlignment="1" applyProtection="1">
      <alignment horizontal="center"/>
      <protection locked="0"/>
    </xf>
    <xf numFmtId="0" fontId="95" fillId="0" borderId="0" xfId="0" applyFont="1" applyAlignment="1" applyProtection="1">
      <alignment horizontal="center" vertical="top"/>
      <protection hidden="1"/>
    </xf>
    <xf numFmtId="0" fontId="51" fillId="0" borderId="0" xfId="0" applyFont="1" applyAlignment="1" applyProtection="1">
      <alignment horizontal="center" vertical="center"/>
      <protection hidden="1"/>
    </xf>
    <xf numFmtId="0" fontId="105" fillId="0" borderId="0" xfId="8" applyFont="1" applyBorder="1" applyAlignment="1" applyProtection="1">
      <alignment horizontal="left" vertical="center"/>
    </xf>
    <xf numFmtId="0" fontId="94" fillId="0" borderId="0" xfId="8" applyFont="1" applyBorder="1" applyAlignment="1" applyProtection="1">
      <alignment horizontal="left" vertical="center"/>
    </xf>
    <xf numFmtId="170" fontId="55" fillId="26" borderId="93" xfId="2" applyNumberFormat="1" applyFont="1" applyFill="1" applyBorder="1" applyAlignment="1" applyProtection="1">
      <alignment horizontal="left"/>
      <protection locked="0"/>
    </xf>
    <xf numFmtId="0" fontId="55" fillId="0" borderId="0" xfId="0" applyFont="1" applyAlignment="1" applyProtection="1">
      <alignment horizontal="left" vertical="center"/>
      <protection locked="0"/>
    </xf>
    <xf numFmtId="170" fontId="55" fillId="26" borderId="96" xfId="2" applyNumberFormat="1" applyFont="1" applyFill="1" applyBorder="1" applyAlignment="1" applyProtection="1">
      <alignment horizontal="left"/>
      <protection locked="0"/>
    </xf>
    <xf numFmtId="170" fontId="55" fillId="26" borderId="99" xfId="2" applyNumberFormat="1" applyFont="1" applyFill="1" applyBorder="1" applyAlignment="1" applyProtection="1">
      <alignment horizontal="left"/>
      <protection locked="0"/>
    </xf>
    <xf numFmtId="170" fontId="55" fillId="26" borderId="94" xfId="2" applyNumberFormat="1" applyFont="1" applyFill="1" applyBorder="1" applyAlignment="1" applyProtection="1">
      <alignment horizontal="left"/>
      <protection locked="0"/>
    </xf>
    <xf numFmtId="170" fontId="55" fillId="26" borderId="97" xfId="2" applyNumberFormat="1" applyFont="1" applyFill="1" applyBorder="1" applyAlignment="1" applyProtection="1">
      <alignment horizontal="left"/>
      <protection locked="0"/>
    </xf>
    <xf numFmtId="170" fontId="55" fillId="26" borderId="100" xfId="2" applyNumberFormat="1" applyFont="1" applyFill="1" applyBorder="1" applyAlignment="1" applyProtection="1">
      <alignment horizontal="left"/>
      <protection locked="0"/>
    </xf>
    <xf numFmtId="170" fontId="55" fillId="26" borderId="95" xfId="2" applyNumberFormat="1" applyFont="1" applyFill="1" applyBorder="1" applyAlignment="1" applyProtection="1">
      <alignment horizontal="left"/>
      <protection locked="0"/>
    </xf>
    <xf numFmtId="170" fontId="55" fillId="26" borderId="98" xfId="2" applyNumberFormat="1" applyFont="1" applyFill="1" applyBorder="1" applyAlignment="1" applyProtection="1">
      <alignment horizontal="left"/>
      <protection locked="0"/>
    </xf>
    <xf numFmtId="170" fontId="55" fillId="26" borderId="101" xfId="2" applyNumberFormat="1" applyFont="1" applyFill="1" applyBorder="1" applyAlignment="1" applyProtection="1">
      <alignment horizontal="left"/>
      <protection locked="0"/>
    </xf>
    <xf numFmtId="0" fontId="51" fillId="0" borderId="0" xfId="0" applyFont="1" applyBorder="1"/>
    <xf numFmtId="0" fontId="88" fillId="5" borderId="0" xfId="3" applyFont="1" applyFill="1" applyBorder="1" applyAlignment="1">
      <alignment horizontal="left" vertical="center"/>
    </xf>
    <xf numFmtId="0" fontId="94" fillId="5" borderId="0" xfId="8" applyFont="1" applyFill="1" applyBorder="1" applyAlignment="1" applyProtection="1">
      <alignment vertical="center"/>
      <protection hidden="1"/>
    </xf>
    <xf numFmtId="0" fontId="94" fillId="0" borderId="0" xfId="8" applyFont="1" applyBorder="1" applyAlignment="1" applyProtection="1">
      <alignment horizontal="left" vertical="center"/>
      <protection hidden="1"/>
    </xf>
    <xf numFmtId="0" fontId="51" fillId="28" borderId="25" xfId="0" applyFont="1" applyFill="1" applyBorder="1" applyProtection="1">
      <protection hidden="1"/>
    </xf>
    <xf numFmtId="0" fontId="95" fillId="0" borderId="0" xfId="0" applyFont="1" applyAlignment="1" applyProtection="1">
      <alignment horizontal="left" vertical="top"/>
      <protection hidden="1"/>
    </xf>
    <xf numFmtId="0" fontId="52" fillId="5" borderId="0" xfId="9" applyFont="1" applyFill="1" applyBorder="1" applyAlignment="1">
      <alignment horizontal="left" vertical="center" wrapText="1"/>
    </xf>
    <xf numFmtId="0" fontId="51" fillId="5" borderId="0" xfId="0" applyFont="1" applyFill="1" applyBorder="1" applyAlignment="1">
      <alignment vertical="center"/>
    </xf>
    <xf numFmtId="0" fontId="94" fillId="0" borderId="75" xfId="8" applyFont="1" applyBorder="1" applyAlignment="1" applyProtection="1">
      <alignment vertical="center"/>
      <protection hidden="1"/>
    </xf>
    <xf numFmtId="0" fontId="88" fillId="0" borderId="0" xfId="3" applyFont="1" applyAlignment="1">
      <alignment horizontal="left" vertical="center"/>
    </xf>
    <xf numFmtId="0" fontId="51" fillId="28" borderId="6" xfId="0" applyFont="1" applyFill="1" applyBorder="1" applyAlignment="1" applyProtection="1">
      <protection hidden="1"/>
    </xf>
    <xf numFmtId="0" fontId="51" fillId="0" borderId="0" xfId="3" applyFont="1" applyAlignment="1" applyProtection="1">
      <alignment horizontal="left" vertical="center"/>
      <protection hidden="1"/>
    </xf>
    <xf numFmtId="0" fontId="88" fillId="0" borderId="0" xfId="3" applyFont="1" applyAlignment="1" applyProtection="1">
      <alignment horizontal="left" vertical="center"/>
      <protection hidden="1"/>
    </xf>
    <xf numFmtId="0" fontId="88" fillId="0" borderId="0" xfId="3" applyFont="1" applyBorder="1" applyAlignment="1">
      <alignment horizontal="left" vertical="center"/>
    </xf>
    <xf numFmtId="170" fontId="51" fillId="28" borderId="6" xfId="0" applyNumberFormat="1" applyFont="1" applyFill="1" applyBorder="1" applyProtection="1">
      <protection hidden="1"/>
    </xf>
    <xf numFmtId="0" fontId="51" fillId="5" borderId="0" xfId="0" applyFont="1" applyFill="1" applyBorder="1" applyAlignment="1" applyProtection="1">
      <alignment horizontal="left" vertical="center" wrapText="1"/>
      <protection hidden="1"/>
    </xf>
    <xf numFmtId="0" fontId="51" fillId="5" borderId="0" xfId="0" applyFont="1" applyFill="1" applyBorder="1" applyAlignment="1">
      <alignment vertical="center" wrapText="1"/>
    </xf>
    <xf numFmtId="0" fontId="51" fillId="5" borderId="0" xfId="0" applyFont="1" applyFill="1" applyBorder="1"/>
    <xf numFmtId="0" fontId="106" fillId="5" borderId="0" xfId="3" applyFont="1" applyFill="1" applyBorder="1" applyAlignment="1" applyProtection="1">
      <alignment horizontal="left" vertical="center"/>
      <protection hidden="1"/>
    </xf>
    <xf numFmtId="0" fontId="97" fillId="0" borderId="0" xfId="0" applyFont="1"/>
    <xf numFmtId="0" fontId="107" fillId="0" borderId="0" xfId="0" applyFont="1" applyAlignment="1"/>
    <xf numFmtId="17" fontId="108" fillId="0" borderId="0" xfId="0" applyNumberFormat="1" applyFont="1" applyAlignment="1"/>
    <xf numFmtId="0" fontId="109" fillId="28" borderId="151" xfId="0" applyFont="1" applyFill="1" applyBorder="1" applyAlignment="1">
      <alignment vertical="center"/>
    </xf>
    <xf numFmtId="170" fontId="110" fillId="26" borderId="160" xfId="2" applyNumberFormat="1" applyFont="1" applyFill="1" applyBorder="1" applyAlignment="1" applyProtection="1">
      <alignment horizontal="center" vertical="center"/>
      <protection locked="0"/>
    </xf>
    <xf numFmtId="17" fontId="108" fillId="0" borderId="0" xfId="0" applyNumberFormat="1" applyFont="1" applyAlignment="1">
      <alignment horizontal="center"/>
    </xf>
    <xf numFmtId="0" fontId="51" fillId="28" borderId="155" xfId="0" applyFont="1" applyFill="1" applyBorder="1"/>
    <xf numFmtId="0" fontId="51" fillId="28" borderId="156" xfId="0" applyFont="1" applyFill="1" applyBorder="1"/>
    <xf numFmtId="170" fontId="80" fillId="26" borderId="74" xfId="2" applyNumberFormat="1" applyFont="1" applyFill="1" applyBorder="1" applyAlignment="1" applyProtection="1">
      <alignment horizontal="center"/>
      <protection hidden="1"/>
    </xf>
    <xf numFmtId="170" fontId="52" fillId="27" borderId="128" xfId="2" applyNumberFormat="1" applyFont="1" applyFill="1" applyBorder="1" applyAlignment="1" applyProtection="1">
      <alignment horizontal="center"/>
      <protection hidden="1"/>
    </xf>
    <xf numFmtId="170" fontId="52" fillId="26" borderId="74" xfId="2" applyNumberFormat="1" applyFont="1" applyFill="1" applyBorder="1" applyAlignment="1" applyProtection="1">
      <alignment horizontal="center"/>
      <protection hidden="1"/>
    </xf>
    <xf numFmtId="0" fontId="51" fillId="28" borderId="157" xfId="0" applyFont="1" applyFill="1" applyBorder="1"/>
    <xf numFmtId="0" fontId="51" fillId="28" borderId="159" xfId="0" applyFont="1" applyFill="1" applyBorder="1"/>
    <xf numFmtId="3" fontId="52" fillId="26" borderId="74" xfId="1" applyNumberFormat="1" applyFont="1" applyFill="1" applyBorder="1" applyAlignment="1" applyProtection="1">
      <alignment horizontal="center"/>
      <protection hidden="1"/>
    </xf>
    <xf numFmtId="3" fontId="52" fillId="27" borderId="128" xfId="1" applyNumberFormat="1" applyFont="1" applyFill="1" applyBorder="1" applyAlignment="1" applyProtection="1">
      <alignment horizontal="center"/>
      <protection hidden="1"/>
    </xf>
    <xf numFmtId="0" fontId="111" fillId="0" borderId="148" xfId="0" applyFont="1" applyBorder="1" applyAlignment="1">
      <alignment horizontal="center" vertical="center"/>
    </xf>
    <xf numFmtId="0" fontId="111" fillId="0" borderId="0" xfId="0" applyFont="1" applyBorder="1" applyAlignment="1">
      <alignment horizontal="center" vertical="center"/>
    </xf>
    <xf numFmtId="0" fontId="51" fillId="0" borderId="149" xfId="0" applyFont="1" applyBorder="1" applyAlignment="1">
      <alignment horizontal="left" indent="1"/>
    </xf>
    <xf numFmtId="0" fontId="88" fillId="0" borderId="0" xfId="3" quotePrefix="1" applyFont="1" applyBorder="1"/>
    <xf numFmtId="0" fontId="51" fillId="0" borderId="150" xfId="0" applyFont="1" applyBorder="1" applyAlignment="1">
      <alignment horizontal="left" indent="1"/>
    </xf>
    <xf numFmtId="0" fontId="112" fillId="0" borderId="0" xfId="0" applyFont="1" applyAlignment="1">
      <alignment vertical="center" wrapText="1"/>
    </xf>
    <xf numFmtId="0" fontId="113" fillId="34" borderId="0" xfId="0" applyFont="1" applyFill="1" applyAlignment="1">
      <alignment vertical="center" wrapText="1"/>
    </xf>
    <xf numFmtId="0" fontId="114" fillId="0" borderId="0" xfId="0" applyFont="1" applyAlignment="1">
      <alignment vertical="center" wrapText="1"/>
    </xf>
    <xf numFmtId="0" fontId="51" fillId="0" borderId="0" xfId="0" quotePrefix="1" applyFont="1"/>
    <xf numFmtId="0" fontId="116" fillId="0" borderId="76" xfId="7" applyFont="1" applyBorder="1" applyAlignment="1" applyProtection="1">
      <alignment horizontal="left"/>
      <protection hidden="1"/>
    </xf>
    <xf numFmtId="0" fontId="55" fillId="0" borderId="0" xfId="0" applyFont="1" applyBorder="1" applyAlignment="1">
      <alignment vertical="center"/>
    </xf>
    <xf numFmtId="170" fontId="80" fillId="26" borderId="74" xfId="2" applyNumberFormat="1" applyFont="1" applyFill="1" applyBorder="1" applyAlignment="1" applyProtection="1">
      <alignment horizontal="center"/>
      <protection locked="0"/>
    </xf>
    <xf numFmtId="0" fontId="55" fillId="0" borderId="0" xfId="0" applyFont="1" applyAlignment="1" applyProtection="1">
      <alignment vertical="center"/>
      <protection locked="0"/>
    </xf>
    <xf numFmtId="0" fontId="116" fillId="0" borderId="0" xfId="8" applyFont="1" applyBorder="1" applyAlignment="1">
      <alignment horizontal="left" vertical="center"/>
    </xf>
    <xf numFmtId="0" fontId="116" fillId="0" borderId="0" xfId="8" applyFont="1" applyBorder="1" applyAlignment="1" applyProtection="1">
      <alignment horizontal="left" vertical="center"/>
      <protection locked="0"/>
    </xf>
    <xf numFmtId="0" fontId="55" fillId="0" borderId="0" xfId="0" applyFont="1" applyBorder="1"/>
    <xf numFmtId="170" fontId="80" fillId="26" borderId="74" xfId="2" quotePrefix="1" applyNumberFormat="1" applyFont="1" applyFill="1" applyBorder="1" applyAlignment="1" applyProtection="1">
      <alignment horizontal="center"/>
      <protection locked="0"/>
    </xf>
    <xf numFmtId="170" fontId="117" fillId="26" borderId="74" xfId="3" applyNumberFormat="1" applyFont="1" applyFill="1" applyBorder="1" applyAlignment="1" applyProtection="1">
      <alignment horizontal="center"/>
      <protection locked="0"/>
    </xf>
    <xf numFmtId="49" fontId="80" fillId="26" borderId="74" xfId="2" applyNumberFormat="1" applyFont="1" applyFill="1" applyBorder="1" applyAlignment="1" applyProtection="1">
      <alignment horizontal="center"/>
      <protection locked="0"/>
    </xf>
    <xf numFmtId="1" fontId="80" fillId="26" borderId="74" xfId="2" applyNumberFormat="1" applyFont="1" applyFill="1" applyBorder="1" applyAlignment="1" applyProtection="1">
      <alignment horizontal="center"/>
      <protection locked="0"/>
    </xf>
    <xf numFmtId="0" fontId="117" fillId="0" borderId="0" xfId="3" applyFont="1" applyAlignment="1" applyProtection="1">
      <alignment horizontal="left" vertical="center"/>
      <protection locked="0"/>
    </xf>
    <xf numFmtId="3" fontId="80" fillId="26" borderId="74" xfId="1" applyNumberFormat="1" applyFont="1" applyFill="1" applyBorder="1" applyAlignment="1" applyProtection="1">
      <alignment horizontal="center"/>
      <protection locked="0"/>
    </xf>
    <xf numFmtId="0" fontId="118" fillId="0" borderId="0" xfId="8" applyFont="1" applyBorder="1" applyAlignment="1" applyProtection="1">
      <alignment horizontal="left" vertical="center"/>
    </xf>
    <xf numFmtId="0" fontId="80" fillId="26" borderId="74" xfId="2" applyNumberFormat="1" applyFont="1" applyFill="1" applyBorder="1" applyAlignment="1" applyProtection="1">
      <alignment horizontal="center"/>
      <protection locked="0"/>
    </xf>
    <xf numFmtId="0" fontId="99" fillId="0" borderId="0" xfId="0" applyFont="1" applyFill="1" applyBorder="1" applyAlignment="1" applyProtection="1">
      <alignment horizontal="left" vertical="center"/>
      <protection hidden="1"/>
    </xf>
    <xf numFmtId="0" fontId="55" fillId="0" borderId="0" xfId="0" applyFont="1" applyBorder="1" applyProtection="1">
      <protection hidden="1"/>
    </xf>
    <xf numFmtId="0" fontId="55" fillId="5" borderId="0" xfId="0" applyFont="1" applyFill="1" applyProtection="1">
      <protection hidden="1"/>
    </xf>
    <xf numFmtId="0" fontId="52" fillId="27" borderId="62" xfId="0" applyFont="1" applyFill="1" applyBorder="1" applyAlignment="1" applyProtection="1">
      <alignment horizontal="center" vertical="center"/>
      <protection hidden="1"/>
    </xf>
    <xf numFmtId="0" fontId="52" fillId="27" borderId="66" xfId="0" applyFont="1" applyFill="1" applyBorder="1" applyAlignment="1" applyProtection="1">
      <alignment horizontal="left" vertical="center"/>
      <protection hidden="1"/>
    </xf>
    <xf numFmtId="0" fontId="52" fillId="27" borderId="62" xfId="0" applyFont="1" applyFill="1" applyBorder="1" applyAlignment="1" applyProtection="1">
      <alignment horizontal="left" vertical="center"/>
      <protection hidden="1"/>
    </xf>
    <xf numFmtId="0" fontId="78" fillId="2" borderId="129" xfId="0" applyFont="1" applyFill="1" applyBorder="1" applyAlignment="1" applyProtection="1">
      <alignment horizontal="left" vertical="top" wrapText="1"/>
      <protection locked="0"/>
    </xf>
    <xf numFmtId="0" fontId="119" fillId="2" borderId="129" xfId="0" applyFont="1" applyFill="1" applyBorder="1" applyProtection="1">
      <protection locked="0"/>
    </xf>
    <xf numFmtId="166" fontId="52" fillId="28" borderId="8" xfId="1" applyNumberFormat="1" applyFont="1" applyFill="1" applyBorder="1" applyAlignment="1" applyProtection="1">
      <alignment horizontal="center" vertical="center" wrapText="1"/>
      <protection hidden="1"/>
    </xf>
    <xf numFmtId="166" fontId="52" fillId="5" borderId="0" xfId="0" applyNumberFormat="1" applyFont="1" applyFill="1" applyBorder="1" applyAlignment="1" applyProtection="1">
      <alignment horizontal="left" vertical="center"/>
      <protection hidden="1"/>
    </xf>
    <xf numFmtId="166" fontId="52" fillId="5" borderId="0" xfId="0" applyNumberFormat="1" applyFont="1" applyFill="1" applyProtection="1">
      <protection hidden="1"/>
    </xf>
    <xf numFmtId="0" fontId="119" fillId="0" borderId="129" xfId="0" applyFont="1" applyFill="1" applyBorder="1" applyProtection="1">
      <protection locked="0"/>
    </xf>
    <xf numFmtId="0" fontId="119" fillId="2" borderId="129" xfId="0" applyFont="1" applyFill="1" applyBorder="1" applyAlignment="1" applyProtection="1">
      <alignment wrapText="1"/>
      <protection locked="0"/>
    </xf>
    <xf numFmtId="0" fontId="120" fillId="2" borderId="129" xfId="0" applyFont="1" applyFill="1" applyBorder="1" applyAlignment="1" applyProtection="1">
      <alignment wrapText="1"/>
      <protection locked="0"/>
    </xf>
    <xf numFmtId="0" fontId="119" fillId="2" borderId="129" xfId="0" applyFont="1" applyFill="1" applyBorder="1" applyAlignment="1" applyProtection="1">
      <alignment vertical="top" wrapText="1"/>
      <protection locked="0"/>
    </xf>
    <xf numFmtId="0" fontId="3" fillId="0" borderId="0" xfId="0" applyFont="1"/>
    <xf numFmtId="0" fontId="131" fillId="0" borderId="129" xfId="0" applyFont="1" applyBorder="1" applyAlignment="1" applyProtection="1">
      <alignment horizontal="left" vertical="top" wrapText="1"/>
      <protection locked="0"/>
    </xf>
    <xf numFmtId="0" fontId="131" fillId="2" borderId="129" xfId="0" applyFont="1" applyFill="1" applyBorder="1" applyAlignment="1" applyProtection="1">
      <alignment horizontal="left" vertical="top" wrapText="1"/>
      <protection locked="0"/>
    </xf>
    <xf numFmtId="0" fontId="119" fillId="2" borderId="129" xfId="0" applyFont="1" applyFill="1" applyBorder="1" applyAlignment="1" applyProtection="1">
      <alignment horizontal="left" vertical="top" wrapText="1"/>
      <protection locked="0"/>
    </xf>
    <xf numFmtId="0" fontId="70" fillId="16" borderId="0" xfId="0" applyFont="1" applyFill="1" applyAlignment="1" applyProtection="1">
      <alignment horizontal="left" vertical="top"/>
    </xf>
    <xf numFmtId="0" fontId="119" fillId="2" borderId="129" xfId="0" applyFont="1" applyFill="1" applyBorder="1" applyAlignment="1" applyProtection="1">
      <alignment horizontal="left" vertical="top"/>
      <protection locked="0"/>
    </xf>
    <xf numFmtId="0" fontId="122" fillId="2" borderId="129" xfId="0" applyFont="1" applyFill="1" applyBorder="1" applyAlignment="1" applyProtection="1">
      <alignment horizontal="left" vertical="top"/>
      <protection locked="0"/>
    </xf>
    <xf numFmtId="0" fontId="123" fillId="2" borderId="129" xfId="0" applyFont="1" applyFill="1" applyBorder="1" applyAlignment="1" applyProtection="1">
      <alignment horizontal="left" vertical="top" wrapText="1"/>
      <protection locked="0"/>
    </xf>
    <xf numFmtId="0" fontId="119" fillId="0" borderId="129" xfId="0" applyFont="1" applyFill="1" applyBorder="1" applyAlignment="1" applyProtection="1">
      <alignment horizontal="left" vertical="top"/>
      <protection locked="0"/>
    </xf>
    <xf numFmtId="0" fontId="119" fillId="0" borderId="129" xfId="0" applyFont="1" applyBorder="1" applyAlignment="1" applyProtection="1">
      <alignment horizontal="left" vertical="top"/>
      <protection locked="0"/>
    </xf>
    <xf numFmtId="0" fontId="123" fillId="0" borderId="129" xfId="0" applyFont="1" applyBorder="1" applyAlignment="1" applyProtection="1">
      <alignment horizontal="left" vertical="top" wrapText="1"/>
      <protection locked="0"/>
    </xf>
    <xf numFmtId="0" fontId="124" fillId="2" borderId="129" xfId="0" applyFont="1" applyFill="1" applyBorder="1" applyAlignment="1" applyProtection="1">
      <alignment horizontal="left" vertical="top" wrapText="1"/>
      <protection locked="0"/>
    </xf>
    <xf numFmtId="0" fontId="126" fillId="2" borderId="129" xfId="0" applyFont="1" applyFill="1" applyBorder="1" applyAlignment="1" applyProtection="1">
      <alignment horizontal="left" vertical="top"/>
      <protection locked="0"/>
    </xf>
    <xf numFmtId="0" fontId="127" fillId="2" borderId="129" xfId="0" applyFont="1" applyFill="1" applyBorder="1" applyAlignment="1" applyProtection="1">
      <alignment horizontal="left" vertical="top"/>
      <protection locked="0"/>
    </xf>
    <xf numFmtId="0" fontId="124" fillId="2" borderId="129" xfId="0" applyFont="1" applyFill="1" applyBorder="1" applyAlignment="1" applyProtection="1">
      <alignment horizontal="left" vertical="top"/>
      <protection locked="0"/>
    </xf>
    <xf numFmtId="0" fontId="72" fillId="0" borderId="129" xfId="0" applyFont="1" applyBorder="1" applyAlignment="1" applyProtection="1">
      <alignment horizontal="left" vertical="top"/>
      <protection locked="0"/>
    </xf>
    <xf numFmtId="0" fontId="130" fillId="0" borderId="129" xfId="0" applyFont="1" applyBorder="1" applyAlignment="1" applyProtection="1">
      <alignment horizontal="left" vertical="top" wrapText="1"/>
      <protection locked="0"/>
    </xf>
    <xf numFmtId="0" fontId="71" fillId="0" borderId="129" xfId="0" applyFont="1" applyBorder="1" applyAlignment="1" applyProtection="1">
      <alignment horizontal="left" vertical="top"/>
      <protection locked="0"/>
    </xf>
    <xf numFmtId="0" fontId="71" fillId="2" borderId="129" xfId="0" applyFont="1" applyFill="1" applyBorder="1" applyAlignment="1" applyProtection="1">
      <alignment horizontal="left" vertical="top"/>
      <protection locked="0"/>
    </xf>
    <xf numFmtId="0" fontId="132" fillId="2" borderId="169" xfId="0" applyFont="1" applyFill="1" applyBorder="1" applyAlignment="1">
      <alignment horizontal="left" vertical="top"/>
    </xf>
    <xf numFmtId="0" fontId="123" fillId="2" borderId="169" xfId="0" applyFont="1" applyFill="1" applyBorder="1" applyAlignment="1">
      <alignment horizontal="left" vertical="top" wrapText="1"/>
    </xf>
    <xf numFmtId="0" fontId="125" fillId="2" borderId="129" xfId="0" applyFont="1" applyFill="1" applyBorder="1" applyAlignment="1" applyProtection="1">
      <alignment horizontal="left" vertical="top"/>
      <protection locked="0"/>
    </xf>
    <xf numFmtId="0" fontId="133" fillId="2" borderId="169" xfId="0" applyFont="1" applyFill="1" applyBorder="1" applyAlignment="1">
      <alignment horizontal="left" vertical="top" wrapText="1"/>
    </xf>
    <xf numFmtId="0" fontId="121" fillId="2" borderId="129" xfId="0" applyFont="1" applyFill="1" applyBorder="1" applyAlignment="1" applyProtection="1">
      <alignment horizontal="left" vertical="top" wrapText="1"/>
      <protection locked="0"/>
    </xf>
    <xf numFmtId="0" fontId="120" fillId="2" borderId="129" xfId="0" applyFont="1" applyFill="1" applyBorder="1" applyAlignment="1" applyProtection="1">
      <alignment horizontal="left" vertical="top" wrapText="1"/>
      <protection locked="0"/>
    </xf>
    <xf numFmtId="0" fontId="134" fillId="2" borderId="169" xfId="0" applyFont="1" applyFill="1" applyBorder="1" applyAlignment="1">
      <alignment horizontal="left" vertical="top"/>
    </xf>
    <xf numFmtId="0" fontId="131" fillId="2" borderId="169" xfId="0" applyFont="1" applyFill="1" applyBorder="1" applyAlignment="1">
      <alignment horizontal="left" vertical="top" wrapText="1"/>
    </xf>
    <xf numFmtId="0" fontId="71" fillId="0" borderId="0" xfId="0" applyFont="1" applyFill="1" applyBorder="1" applyAlignment="1" applyProtection="1">
      <alignment horizontal="left" vertical="top"/>
      <protection locked="0"/>
    </xf>
    <xf numFmtId="0" fontId="71" fillId="2" borderId="0" xfId="0" applyFont="1" applyFill="1" applyBorder="1" applyAlignment="1" applyProtection="1">
      <alignment horizontal="left" vertical="top"/>
      <protection locked="0"/>
    </xf>
    <xf numFmtId="0" fontId="71" fillId="0" borderId="0" xfId="0" applyFont="1" applyBorder="1" applyAlignment="1">
      <alignment horizontal="left" vertical="top"/>
    </xf>
    <xf numFmtId="0" fontId="55" fillId="26" borderId="93" xfId="2" applyNumberFormat="1" applyFont="1" applyFill="1" applyBorder="1" applyAlignment="1" applyProtection="1">
      <alignment horizontal="center" vertical="center"/>
      <protection locked="0"/>
    </xf>
    <xf numFmtId="166" fontId="94" fillId="0" borderId="0" xfId="1" applyFont="1" applyBorder="1" applyAlignment="1">
      <alignment horizontal="left" vertical="center"/>
    </xf>
    <xf numFmtId="2" fontId="51" fillId="26" borderId="93" xfId="2" applyNumberFormat="1" applyFont="1" applyFill="1" applyBorder="1" applyAlignment="1" applyProtection="1">
      <alignment horizontal="left"/>
      <protection locked="0"/>
    </xf>
    <xf numFmtId="1" fontId="51" fillId="26" borderId="94" xfId="2" applyNumberFormat="1" applyFont="1" applyFill="1" applyBorder="1" applyAlignment="1" applyProtection="1">
      <alignment horizontal="left"/>
      <protection locked="0"/>
    </xf>
    <xf numFmtId="2" fontId="51" fillId="26" borderId="95" xfId="2" applyNumberFormat="1" applyFont="1" applyFill="1" applyBorder="1" applyAlignment="1" applyProtection="1">
      <alignment horizontal="left"/>
      <protection locked="0"/>
    </xf>
    <xf numFmtId="166" fontId="51" fillId="5" borderId="0" xfId="1" applyFont="1" applyFill="1" applyAlignment="1" applyProtection="1">
      <alignment horizontal="left"/>
      <protection locked="0"/>
    </xf>
    <xf numFmtId="166" fontId="94" fillId="0" borderId="0" xfId="1" applyFont="1" applyBorder="1" applyAlignment="1" applyProtection="1">
      <alignment horizontal="left" vertical="center"/>
      <protection locked="0"/>
    </xf>
    <xf numFmtId="2" fontId="51" fillId="26" borderId="94" xfId="2" applyNumberFormat="1" applyFont="1" applyFill="1" applyBorder="1" applyAlignment="1" applyProtection="1">
      <alignment horizontal="left"/>
      <protection locked="0"/>
    </xf>
    <xf numFmtId="166" fontId="51" fillId="5" borderId="0" xfId="1" applyFont="1" applyFill="1" applyAlignment="1">
      <alignment horizontal="left"/>
    </xf>
    <xf numFmtId="170" fontId="51" fillId="26" borderId="78" xfId="2" applyNumberFormat="1" applyFont="1" applyFill="1" applyBorder="1" applyAlignment="1" applyProtection="1">
      <alignment horizontal="center"/>
      <protection locked="0"/>
    </xf>
    <xf numFmtId="170" fontId="51" fillId="26" borderId="79" xfId="2" applyNumberFormat="1" applyFont="1" applyFill="1" applyBorder="1" applyAlignment="1" applyProtection="1">
      <alignment horizontal="center"/>
      <protection locked="0"/>
    </xf>
    <xf numFmtId="170" fontId="51" fillId="26" borderId="115" xfId="2" applyNumberFormat="1" applyFont="1" applyFill="1" applyBorder="1" applyAlignment="1" applyProtection="1">
      <alignment horizontal="center"/>
      <protection locked="0"/>
    </xf>
    <xf numFmtId="170" fontId="52" fillId="0" borderId="0" xfId="0" applyNumberFormat="1" applyFont="1" applyFill="1" applyBorder="1" applyAlignment="1" applyProtection="1">
      <alignment horizontal="left" vertical="center"/>
      <protection locked="0"/>
    </xf>
    <xf numFmtId="0" fontId="13" fillId="7" borderId="23" xfId="0" applyFont="1" applyFill="1" applyBorder="1" applyAlignment="1" applyProtection="1">
      <alignment vertical="center"/>
    </xf>
    <xf numFmtId="2" fontId="13" fillId="8" borderId="23" xfId="0" applyNumberFormat="1" applyFont="1" applyFill="1" applyBorder="1" applyAlignment="1" applyProtection="1">
      <alignment vertical="center"/>
    </xf>
    <xf numFmtId="0" fontId="13" fillId="8" borderId="23" xfId="0" applyFont="1" applyFill="1" applyBorder="1" applyAlignment="1" applyProtection="1">
      <alignment vertical="center"/>
    </xf>
    <xf numFmtId="2" fontId="13" fillId="3" borderId="23" xfId="0" applyNumberFormat="1" applyFont="1" applyFill="1" applyBorder="1" applyAlignment="1" applyProtection="1">
      <alignment vertical="center"/>
    </xf>
    <xf numFmtId="0" fontId="13" fillId="3" borderId="23" xfId="0" applyFont="1" applyFill="1" applyBorder="1" applyAlignment="1" applyProtection="1">
      <alignment vertical="center"/>
    </xf>
    <xf numFmtId="2" fontId="13" fillId="4" borderId="23" xfId="0" applyNumberFormat="1" applyFont="1" applyFill="1" applyBorder="1" applyAlignment="1" applyProtection="1">
      <alignment vertical="center"/>
    </xf>
    <xf numFmtId="0" fontId="13" fillId="4" borderId="23" xfId="0" applyFont="1" applyFill="1" applyBorder="1" applyAlignment="1" applyProtection="1">
      <alignment vertical="center"/>
    </xf>
    <xf numFmtId="2" fontId="13" fillId="7" borderId="23" xfId="0" applyNumberFormat="1" applyFont="1" applyFill="1" applyBorder="1" applyAlignment="1" applyProtection="1">
      <alignment vertical="center"/>
    </xf>
    <xf numFmtId="0" fontId="38" fillId="5" borderId="76" xfId="7" applyFont="1" applyFill="1" applyBorder="1" applyProtection="1"/>
    <xf numFmtId="2" fontId="13" fillId="5" borderId="0" xfId="0" applyNumberFormat="1" applyFont="1" applyFill="1" applyBorder="1" applyAlignment="1" applyProtection="1">
      <alignment horizontal="right" vertical="center"/>
    </xf>
    <xf numFmtId="0" fontId="59" fillId="5" borderId="0" xfId="0" applyFont="1" applyFill="1" applyBorder="1" applyAlignment="1">
      <alignment horizontal="center"/>
    </xf>
    <xf numFmtId="0" fontId="13" fillId="7" borderId="23" xfId="0" applyFont="1" applyFill="1" applyBorder="1" applyAlignment="1" applyProtection="1">
      <alignment horizontal="right" vertical="center"/>
    </xf>
    <xf numFmtId="0" fontId="13" fillId="8" borderId="23" xfId="0" applyFont="1" applyFill="1" applyBorder="1" applyAlignment="1" applyProtection="1">
      <alignment horizontal="right" vertical="center"/>
    </xf>
    <xf numFmtId="0" fontId="13" fillId="3" borderId="23" xfId="0" applyFont="1" applyFill="1" applyBorder="1" applyAlignment="1" applyProtection="1">
      <alignment horizontal="right" vertical="center"/>
    </xf>
    <xf numFmtId="0" fontId="13" fillId="4" borderId="23" xfId="0" applyFont="1" applyFill="1" applyBorder="1" applyAlignment="1" applyProtection="1">
      <alignment horizontal="right" vertical="center"/>
    </xf>
    <xf numFmtId="1" fontId="14" fillId="26" borderId="0" xfId="2" applyNumberFormat="1" applyFont="1" applyFill="1" applyBorder="1" applyAlignment="1" applyProtection="1">
      <alignment horizontal="center"/>
      <protection locked="0"/>
    </xf>
    <xf numFmtId="0" fontId="20" fillId="8" borderId="0" xfId="0" applyFont="1" applyFill="1" applyBorder="1" applyAlignment="1" applyProtection="1">
      <alignment horizontal="center" vertical="center" wrapText="1"/>
    </xf>
    <xf numFmtId="1" fontId="51" fillId="26" borderId="0" xfId="2" applyNumberFormat="1" applyFont="1" applyFill="1" applyBorder="1" applyAlignment="1" applyProtection="1">
      <alignment horizontal="center"/>
      <protection locked="0"/>
    </xf>
    <xf numFmtId="0" fontId="32" fillId="5" borderId="0" xfId="0" applyFont="1" applyFill="1" applyBorder="1"/>
    <xf numFmtId="0" fontId="51" fillId="26" borderId="94" xfId="2" applyNumberFormat="1" applyFont="1" applyFill="1" applyBorder="1" applyAlignment="1" applyProtection="1">
      <alignment horizontal="left"/>
      <protection locked="0"/>
    </xf>
    <xf numFmtId="0" fontId="8" fillId="0" borderId="4" xfId="7" applyAlignment="1" applyProtection="1">
      <alignment horizontal="left"/>
      <protection hidden="1"/>
    </xf>
    <xf numFmtId="166" fontId="8" fillId="0" borderId="4" xfId="1" applyFont="1" applyBorder="1" applyProtection="1">
      <protection hidden="1"/>
    </xf>
    <xf numFmtId="167" fontId="8" fillId="0" borderId="4" xfId="1" applyNumberFormat="1" applyFont="1" applyBorder="1" applyAlignment="1" applyProtection="1">
      <alignment horizontal="left"/>
      <protection hidden="1"/>
    </xf>
    <xf numFmtId="166" fontId="8" fillId="0" borderId="4" xfId="1" applyFont="1" applyBorder="1" applyAlignment="1" applyProtection="1">
      <alignment horizontal="left"/>
      <protection hidden="1"/>
    </xf>
    <xf numFmtId="166" fontId="8" fillId="0" borderId="4" xfId="1" applyFont="1" applyBorder="1" applyAlignment="1" applyProtection="1">
      <alignment horizontal="center"/>
      <protection hidden="1"/>
    </xf>
    <xf numFmtId="1" fontId="8" fillId="5" borderId="4" xfId="7" applyNumberFormat="1" applyFill="1" applyAlignment="1" applyProtection="1">
      <alignment horizontal="left"/>
      <protection hidden="1"/>
    </xf>
    <xf numFmtId="0" fontId="8" fillId="5" borderId="4" xfId="7" applyFill="1" applyAlignment="1" applyProtection="1">
      <alignment horizontal="left"/>
      <protection hidden="1"/>
    </xf>
    <xf numFmtId="0" fontId="8" fillId="0" borderId="4" xfId="7" applyFill="1" applyAlignment="1" applyProtection="1">
      <alignment horizontal="left"/>
      <protection hidden="1"/>
    </xf>
    <xf numFmtId="9" fontId="8" fillId="5" borderId="4" xfId="2" applyFont="1" applyFill="1" applyBorder="1" applyAlignment="1" applyProtection="1">
      <alignment horizontal="left"/>
      <protection hidden="1"/>
    </xf>
    <xf numFmtId="0" fontId="8" fillId="5" borderId="4" xfId="7" applyFill="1" applyAlignment="1" applyProtection="1">
      <alignment horizontal="center"/>
      <protection hidden="1"/>
    </xf>
    <xf numFmtId="2" fontId="8" fillId="5" borderId="4" xfId="7" applyNumberFormat="1" applyFill="1" applyAlignment="1" applyProtection="1">
      <alignment horizontal="center"/>
      <protection hidden="1"/>
    </xf>
    <xf numFmtId="0" fontId="0" fillId="0" borderId="0" xfId="0" applyFont="1" applyAlignment="1" applyProtection="1">
      <alignment horizontal="left" vertical="center"/>
      <protection hidden="1"/>
    </xf>
    <xf numFmtId="166" fontId="0" fillId="0" borderId="0" xfId="1" applyFont="1" applyAlignment="1" applyProtection="1">
      <alignment vertical="center"/>
      <protection hidden="1"/>
    </xf>
    <xf numFmtId="167" fontId="0" fillId="0" borderId="0" xfId="1" applyNumberFormat="1" applyFont="1" applyAlignment="1" applyProtection="1">
      <alignment vertical="center"/>
      <protection hidden="1"/>
    </xf>
    <xf numFmtId="166" fontId="0" fillId="5" borderId="0" xfId="1" applyFont="1" applyFill="1" applyBorder="1" applyAlignment="1" applyProtection="1">
      <alignment vertical="center"/>
      <protection hidden="1"/>
    </xf>
    <xf numFmtId="166" fontId="0" fillId="0" borderId="0" xfId="1" applyFont="1" applyAlignment="1" applyProtection="1">
      <alignment horizontal="center" vertical="center"/>
      <protection hidden="1"/>
    </xf>
    <xf numFmtId="0" fontId="0" fillId="0" borderId="0" xfId="0" applyFont="1" applyAlignment="1" applyProtection="1">
      <alignment vertical="center"/>
      <protection hidden="1"/>
    </xf>
    <xf numFmtId="1" fontId="0" fillId="5" borderId="0" xfId="0" applyNumberFormat="1" applyFont="1" applyFill="1" applyAlignment="1" applyProtection="1">
      <alignment vertical="center"/>
      <protection hidden="1"/>
    </xf>
    <xf numFmtId="0" fontId="0" fillId="5" borderId="0" xfId="0" applyFont="1" applyFill="1" applyAlignment="1" applyProtection="1">
      <alignment vertical="center"/>
      <protection hidden="1"/>
    </xf>
    <xf numFmtId="0" fontId="0" fillId="0" borderId="0" xfId="0" applyAlignment="1" applyProtection="1">
      <alignment vertical="center"/>
      <protection hidden="1"/>
    </xf>
    <xf numFmtId="9" fontId="0" fillId="0" borderId="0" xfId="2" applyFont="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Font="1" applyAlignment="1" applyProtection="1">
      <alignment horizontal="center" vertical="center"/>
      <protection hidden="1"/>
    </xf>
    <xf numFmtId="1" fontId="2" fillId="5" borderId="3" xfId="0" applyNumberFormat="1" applyFont="1" applyFill="1" applyBorder="1" applyAlignment="1" applyProtection="1">
      <alignment horizontal="center" vertical="center"/>
      <protection hidden="1"/>
    </xf>
    <xf numFmtId="0" fontId="13" fillId="5" borderId="0" xfId="0" applyFont="1" applyFill="1" applyBorder="1" applyAlignment="1" applyProtection="1">
      <protection hidden="1"/>
    </xf>
    <xf numFmtId="1" fontId="13" fillId="5" borderId="0" xfId="0" applyNumberFormat="1" applyFont="1" applyFill="1" applyBorder="1" applyAlignment="1" applyProtection="1">
      <protection hidden="1"/>
    </xf>
    <xf numFmtId="0" fontId="13" fillId="5" borderId="0" xfId="0" applyFont="1" applyFill="1" applyProtection="1">
      <protection hidden="1"/>
    </xf>
    <xf numFmtId="0" fontId="13" fillId="0" borderId="0" xfId="0" applyFont="1" applyProtection="1">
      <protection hidden="1"/>
    </xf>
    <xf numFmtId="9" fontId="13" fillId="5" borderId="0" xfId="2" applyFont="1" applyFill="1" applyBorder="1" applyAlignment="1" applyProtection="1">
      <protection hidden="1"/>
    </xf>
    <xf numFmtId="0" fontId="2" fillId="5" borderId="0" xfId="0" applyFont="1" applyFill="1" applyBorder="1" applyAlignment="1" applyProtection="1">
      <alignment horizontal="center"/>
      <protection hidden="1"/>
    </xf>
    <xf numFmtId="0" fontId="2" fillId="5" borderId="0" xfId="0" applyFont="1" applyFill="1" applyAlignment="1" applyProtection="1">
      <alignment horizontal="center"/>
      <protection hidden="1"/>
    </xf>
    <xf numFmtId="1" fontId="25" fillId="5" borderId="0" xfId="0" applyNumberFormat="1" applyFont="1" applyFill="1" applyBorder="1" applyAlignment="1" applyProtection="1">
      <protection hidden="1"/>
    </xf>
    <xf numFmtId="1" fontId="13" fillId="5" borderId="0" xfId="0" applyNumberFormat="1" applyFont="1" applyFill="1" applyProtection="1">
      <protection hidden="1"/>
    </xf>
    <xf numFmtId="1" fontId="13" fillId="0" borderId="0" xfId="0" applyNumberFormat="1" applyFont="1" applyProtection="1">
      <protection hidden="1"/>
    </xf>
    <xf numFmtId="1" fontId="13" fillId="5" borderId="0" xfId="2" applyNumberFormat="1" applyFont="1" applyFill="1" applyBorder="1" applyAlignment="1" applyProtection="1">
      <protection hidden="1"/>
    </xf>
    <xf numFmtId="1" fontId="2" fillId="5" borderId="0" xfId="0" applyNumberFormat="1" applyFont="1" applyFill="1" applyBorder="1" applyProtection="1">
      <protection hidden="1"/>
    </xf>
    <xf numFmtId="1" fontId="2" fillId="0" borderId="0" xfId="0" applyNumberFormat="1" applyFont="1" applyFill="1" applyBorder="1" applyProtection="1">
      <protection hidden="1"/>
    </xf>
    <xf numFmtId="1" fontId="2" fillId="5" borderId="0" xfId="0" applyNumberFormat="1" applyFont="1" applyFill="1" applyBorder="1" applyAlignment="1" applyProtection="1">
      <alignment horizontal="center"/>
      <protection hidden="1"/>
    </xf>
    <xf numFmtId="1" fontId="2" fillId="5" borderId="0" xfId="0" applyNumberFormat="1" applyFont="1" applyFill="1" applyAlignment="1" applyProtection="1">
      <alignment horizontal="center"/>
      <protection hidden="1"/>
    </xf>
    <xf numFmtId="0" fontId="13" fillId="5" borderId="0" xfId="0" applyFont="1" applyFill="1" applyBorder="1" applyAlignment="1" applyProtection="1">
      <alignment horizontal="center" vertical="center"/>
      <protection hidden="1"/>
    </xf>
    <xf numFmtId="0" fontId="13" fillId="7" borderId="40" xfId="0" applyFont="1" applyFill="1" applyBorder="1" applyAlignment="1" applyProtection="1">
      <alignment vertical="center"/>
      <protection hidden="1"/>
    </xf>
    <xf numFmtId="0" fontId="13" fillId="7" borderId="6" xfId="0" applyFont="1" applyFill="1" applyBorder="1" applyAlignment="1" applyProtection="1">
      <alignment vertical="center"/>
      <protection hidden="1"/>
    </xf>
    <xf numFmtId="9" fontId="13" fillId="7" borderId="23" xfId="2" applyFont="1" applyFill="1" applyBorder="1" applyAlignment="1" applyProtection="1">
      <alignment horizontal="center" vertical="center"/>
      <protection hidden="1"/>
    </xf>
    <xf numFmtId="2" fontId="13" fillId="8" borderId="40" xfId="0" applyNumberFormat="1" applyFont="1" applyFill="1" applyBorder="1" applyAlignment="1" applyProtection="1">
      <alignment vertical="center"/>
      <protection hidden="1"/>
    </xf>
    <xf numFmtId="2" fontId="13" fillId="8" borderId="6" xfId="0" applyNumberFormat="1" applyFont="1" applyFill="1" applyBorder="1" applyAlignment="1" applyProtection="1">
      <alignment vertical="center"/>
      <protection hidden="1"/>
    </xf>
    <xf numFmtId="9" fontId="21" fillId="8" borderId="23" xfId="2" applyFont="1" applyFill="1" applyBorder="1" applyAlignment="1" applyProtection="1">
      <alignment horizontal="center" vertical="center" wrapText="1"/>
      <protection hidden="1"/>
    </xf>
    <xf numFmtId="2" fontId="13" fillId="3" borderId="40" xfId="0" applyNumberFormat="1" applyFont="1" applyFill="1" applyBorder="1" applyAlignment="1" applyProtection="1">
      <alignment vertical="center"/>
      <protection hidden="1"/>
    </xf>
    <xf numFmtId="2" fontId="13" fillId="3" borderId="6" xfId="0" applyNumberFormat="1" applyFont="1" applyFill="1" applyBorder="1" applyAlignment="1" applyProtection="1">
      <alignment vertical="center"/>
      <protection hidden="1"/>
    </xf>
    <xf numFmtId="9" fontId="21" fillId="3" borderId="23" xfId="2" applyFont="1" applyFill="1" applyBorder="1" applyAlignment="1" applyProtection="1">
      <alignment horizontal="center" vertical="center" wrapText="1"/>
      <protection hidden="1"/>
    </xf>
    <xf numFmtId="2" fontId="13" fillId="4" borderId="40" xfId="0" applyNumberFormat="1" applyFont="1" applyFill="1" applyBorder="1" applyAlignment="1" applyProtection="1">
      <alignment vertical="center"/>
      <protection hidden="1"/>
    </xf>
    <xf numFmtId="2" fontId="13" fillId="4" borderId="6" xfId="0" applyNumberFormat="1" applyFont="1" applyFill="1" applyBorder="1" applyAlignment="1" applyProtection="1">
      <alignment vertical="center"/>
      <protection hidden="1"/>
    </xf>
    <xf numFmtId="9" fontId="21" fillId="4" borderId="23" xfId="2" applyFont="1" applyFill="1" applyBorder="1" applyAlignment="1" applyProtection="1">
      <alignment horizontal="center" vertical="center" wrapText="1"/>
      <protection hidden="1"/>
    </xf>
    <xf numFmtId="2" fontId="13" fillId="7" borderId="40" xfId="0" applyNumberFormat="1" applyFont="1" applyFill="1" applyBorder="1" applyAlignment="1" applyProtection="1">
      <alignment vertical="center"/>
      <protection hidden="1"/>
    </xf>
    <xf numFmtId="2" fontId="13" fillId="7" borderId="6" xfId="0" applyNumberFormat="1" applyFont="1" applyFill="1" applyBorder="1" applyAlignment="1" applyProtection="1">
      <alignment vertical="center"/>
      <protection hidden="1"/>
    </xf>
    <xf numFmtId="0" fontId="13" fillId="5" borderId="0" xfId="0" applyFont="1" applyFill="1" applyBorder="1" applyProtection="1">
      <protection hidden="1"/>
    </xf>
    <xf numFmtId="2" fontId="13" fillId="5" borderId="0" xfId="0" applyNumberFormat="1" applyFont="1" applyFill="1" applyBorder="1" applyAlignment="1" applyProtection="1">
      <alignment horizontal="center" vertical="center"/>
      <protection hidden="1"/>
    </xf>
    <xf numFmtId="0" fontId="13" fillId="5" borderId="0" xfId="0" applyFont="1" applyFill="1" applyBorder="1" applyAlignment="1" applyProtection="1">
      <alignment horizontal="center"/>
      <protection hidden="1"/>
    </xf>
    <xf numFmtId="0" fontId="20" fillId="13" borderId="8" xfId="0" applyFont="1" applyFill="1" applyBorder="1" applyAlignment="1" applyProtection="1">
      <alignment horizontal="left" vertical="center" wrapText="1"/>
      <protection hidden="1"/>
    </xf>
    <xf numFmtId="0" fontId="20" fillId="13" borderId="8" xfId="0" applyFont="1" applyFill="1" applyBorder="1" applyAlignment="1" applyProtection="1">
      <alignment horizontal="center" vertical="center" wrapText="1"/>
      <protection hidden="1"/>
    </xf>
    <xf numFmtId="0" fontId="20" fillId="5" borderId="0" xfId="0" applyFont="1" applyFill="1" applyBorder="1" applyAlignment="1" applyProtection="1">
      <alignment horizontal="center" vertical="center" wrapText="1"/>
      <protection hidden="1"/>
    </xf>
    <xf numFmtId="0" fontId="20" fillId="3" borderId="14" xfId="0" applyFont="1" applyFill="1" applyBorder="1" applyAlignment="1" applyProtection="1">
      <alignment horizontal="center" vertical="center" wrapText="1"/>
      <protection hidden="1"/>
    </xf>
    <xf numFmtId="0" fontId="20" fillId="13" borderId="14" xfId="0" applyFont="1" applyFill="1" applyBorder="1" applyAlignment="1" applyProtection="1">
      <alignment horizontal="center" vertical="center" wrapText="1"/>
      <protection hidden="1"/>
    </xf>
    <xf numFmtId="1" fontId="20" fillId="13" borderId="14" xfId="0" applyNumberFormat="1" applyFont="1" applyFill="1" applyBorder="1" applyAlignment="1" applyProtection="1">
      <alignment horizontal="center" vertical="center" wrapText="1"/>
      <protection hidden="1"/>
    </xf>
    <xf numFmtId="168" fontId="20" fillId="6" borderId="8" xfId="1" applyNumberFormat="1" applyFont="1" applyFill="1" applyBorder="1" applyAlignment="1" applyProtection="1">
      <alignment horizontal="center" vertical="center" wrapText="1"/>
      <protection hidden="1"/>
    </xf>
    <xf numFmtId="168" fontId="20" fillId="6" borderId="9" xfId="1" applyNumberFormat="1" applyFont="1" applyFill="1" applyBorder="1" applyAlignment="1" applyProtection="1">
      <alignment horizontal="center" vertical="center" wrapText="1"/>
      <protection hidden="1"/>
    </xf>
    <xf numFmtId="167" fontId="20" fillId="13" borderId="23" xfId="0" applyNumberFormat="1" applyFont="1" applyFill="1" applyBorder="1" applyAlignment="1" applyProtection="1">
      <alignment horizontal="center" vertical="center" wrapText="1"/>
      <protection hidden="1"/>
    </xf>
    <xf numFmtId="0" fontId="20" fillId="13" borderId="23" xfId="0" applyFont="1" applyFill="1" applyBorder="1" applyAlignment="1" applyProtection="1">
      <alignment horizontal="center" vertical="center" wrapText="1"/>
      <protection hidden="1"/>
    </xf>
    <xf numFmtId="0" fontId="2" fillId="13" borderId="23" xfId="0" applyFont="1" applyFill="1" applyBorder="1" applyAlignment="1" applyProtection="1">
      <alignment horizontal="center" vertical="center" wrapText="1"/>
      <protection hidden="1"/>
    </xf>
    <xf numFmtId="9" fontId="20" fillId="13" borderId="23" xfId="2" applyFont="1" applyFill="1" applyBorder="1" applyAlignment="1" applyProtection="1">
      <alignment horizontal="center" vertical="center" wrapText="1"/>
      <protection hidden="1"/>
    </xf>
    <xf numFmtId="0" fontId="20" fillId="8" borderId="8" xfId="0" applyFont="1" applyFill="1" applyBorder="1" applyAlignment="1" applyProtection="1">
      <alignment horizontal="center" vertical="center" wrapText="1"/>
      <protection hidden="1"/>
    </xf>
    <xf numFmtId="168" fontId="20" fillId="8" borderId="8" xfId="1" applyNumberFormat="1" applyFont="1" applyFill="1" applyBorder="1" applyAlignment="1" applyProtection="1">
      <alignment horizontal="center" vertical="center" wrapText="1"/>
      <protection hidden="1"/>
    </xf>
    <xf numFmtId="168" fontId="20" fillId="8" borderId="9" xfId="1" applyNumberFormat="1" applyFont="1" applyFill="1" applyBorder="1" applyAlignment="1" applyProtection="1">
      <alignment horizontal="center" vertical="center" wrapText="1"/>
      <protection hidden="1"/>
    </xf>
    <xf numFmtId="166" fontId="20" fillId="3" borderId="8" xfId="1"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167" fontId="20" fillId="13" borderId="23" xfId="1" applyNumberFormat="1" applyFont="1" applyFill="1" applyBorder="1" applyAlignment="1" applyProtection="1">
      <alignment horizontal="center" vertical="center" wrapText="1"/>
      <protection hidden="1"/>
    </xf>
    <xf numFmtId="168" fontId="20" fillId="7" borderId="23" xfId="1" applyNumberFormat="1" applyFont="1" applyFill="1" applyBorder="1" applyAlignment="1" applyProtection="1">
      <alignment horizontal="center" vertical="center" wrapText="1"/>
      <protection hidden="1"/>
    </xf>
    <xf numFmtId="9" fontId="20" fillId="7" borderId="23" xfId="2" applyFont="1" applyFill="1" applyBorder="1" applyAlignment="1" applyProtection="1">
      <alignment horizontal="center" vertical="center" wrapText="1"/>
      <protection hidden="1"/>
    </xf>
    <xf numFmtId="0" fontId="20" fillId="8" borderId="23" xfId="0" applyFont="1" applyFill="1" applyBorder="1" applyAlignment="1" applyProtection="1">
      <alignment horizontal="center" vertical="center" wrapText="1"/>
      <protection hidden="1"/>
    </xf>
    <xf numFmtId="166" fontId="20" fillId="3" borderId="23" xfId="1" applyFont="1" applyFill="1" applyBorder="1" applyAlignment="1" applyProtection="1">
      <alignment horizontal="center" vertical="center" wrapText="1"/>
      <protection hidden="1"/>
    </xf>
    <xf numFmtId="0" fontId="20" fillId="4" borderId="23" xfId="0" applyFont="1" applyFill="1" applyBorder="1" applyAlignment="1" applyProtection="1">
      <alignment horizontal="center" vertical="center" wrapText="1"/>
      <protection hidden="1"/>
    </xf>
    <xf numFmtId="0" fontId="20" fillId="7" borderId="23" xfId="0" applyFont="1" applyFill="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13" borderId="24" xfId="0" applyFont="1" applyFill="1" applyBorder="1" applyAlignment="1" applyProtection="1">
      <alignment horizontal="center" vertical="center" wrapText="1"/>
      <protection hidden="1"/>
    </xf>
    <xf numFmtId="2" fontId="2" fillId="13" borderId="23" xfId="0" applyNumberFormat="1"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vertical="center" wrapText="1"/>
      <protection hidden="1"/>
    </xf>
    <xf numFmtId="0" fontId="21"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left" vertical="center"/>
      <protection hidden="1"/>
    </xf>
    <xf numFmtId="0" fontId="20" fillId="5" borderId="0" xfId="0" applyFont="1" applyFill="1" applyBorder="1" applyAlignment="1" applyProtection="1">
      <alignment horizontal="center" vertical="center"/>
      <protection hidden="1"/>
    </xf>
    <xf numFmtId="0" fontId="20" fillId="5" borderId="10" xfId="0" applyFont="1" applyFill="1" applyBorder="1" applyAlignment="1" applyProtection="1">
      <alignment horizontal="left" vertical="center"/>
      <protection hidden="1"/>
    </xf>
    <xf numFmtId="1" fontId="20" fillId="5" borderId="10" xfId="0" applyNumberFormat="1" applyFont="1" applyFill="1" applyBorder="1" applyAlignment="1" applyProtection="1">
      <alignment horizontal="left" vertical="center"/>
      <protection hidden="1"/>
    </xf>
    <xf numFmtId="0" fontId="20" fillId="5" borderId="0" xfId="0" applyFont="1" applyFill="1" applyAlignment="1" applyProtection="1">
      <alignment horizontal="left" vertical="center"/>
      <protection hidden="1"/>
    </xf>
    <xf numFmtId="9" fontId="20" fillId="5" borderId="0" xfId="2" applyFont="1" applyFill="1" applyBorder="1" applyAlignment="1" applyProtection="1">
      <alignment horizontal="left" vertical="center"/>
      <protection hidden="1"/>
    </xf>
    <xf numFmtId="0" fontId="0" fillId="14" borderId="17" xfId="0" applyFont="1" applyFill="1" applyBorder="1" applyAlignment="1" applyProtection="1">
      <alignment horizontal="left" vertical="center"/>
      <protection hidden="1"/>
    </xf>
    <xf numFmtId="0" fontId="0" fillId="14" borderId="31" xfId="0" applyFont="1" applyFill="1" applyBorder="1" applyAlignment="1" applyProtection="1">
      <alignment horizontal="center" vertical="center"/>
      <protection hidden="1"/>
    </xf>
    <xf numFmtId="0" fontId="0" fillId="5" borderId="0" xfId="0" applyFont="1" applyFill="1" applyBorder="1" applyAlignment="1" applyProtection="1">
      <alignment horizontal="center" vertical="center"/>
      <protection hidden="1"/>
    </xf>
    <xf numFmtId="2" fontId="14" fillId="2" borderId="34" xfId="2" applyNumberFormat="1" applyFont="1" applyFill="1" applyBorder="1" applyAlignment="1" applyProtection="1">
      <alignment horizontal="center"/>
      <protection hidden="1"/>
    </xf>
    <xf numFmtId="2" fontId="0" fillId="13" borderId="18" xfId="0" applyNumberFormat="1" applyFont="1" applyFill="1" applyBorder="1" applyAlignment="1" applyProtection="1">
      <alignment horizontal="center" vertical="center"/>
      <protection hidden="1"/>
    </xf>
    <xf numFmtId="2" fontId="14" fillId="5" borderId="0" xfId="2" applyNumberFormat="1" applyFont="1" applyFill="1" applyBorder="1" applyAlignment="1" applyProtection="1">
      <alignment horizontal="center"/>
      <protection hidden="1"/>
    </xf>
    <xf numFmtId="2" fontId="14" fillId="2" borderId="38" xfId="2" applyNumberFormat="1" applyFont="1" applyFill="1" applyBorder="1" applyAlignment="1" applyProtection="1">
      <alignment horizontal="center"/>
      <protection hidden="1"/>
    </xf>
    <xf numFmtId="2" fontId="0" fillId="13" borderId="18" xfId="0" applyNumberFormat="1" applyFill="1" applyBorder="1" applyAlignment="1" applyProtection="1">
      <alignment horizontal="center" vertical="center"/>
      <protection hidden="1"/>
    </xf>
    <xf numFmtId="2" fontId="14" fillId="2" borderId="170" xfId="2" applyNumberFormat="1" applyFont="1" applyFill="1" applyBorder="1" applyAlignment="1" applyProtection="1">
      <alignment horizontal="left"/>
      <protection hidden="1"/>
    </xf>
    <xf numFmtId="2" fontId="20" fillId="13" borderId="23" xfId="1" applyNumberFormat="1" applyFont="1" applyFill="1" applyBorder="1" applyAlignment="1" applyProtection="1">
      <alignment horizontal="center" vertical="center" wrapText="1"/>
      <protection hidden="1"/>
    </xf>
    <xf numFmtId="2" fontId="2" fillId="5" borderId="0" xfId="0" applyNumberFormat="1" applyFont="1" applyFill="1" applyBorder="1" applyProtection="1">
      <protection hidden="1"/>
    </xf>
    <xf numFmtId="2" fontId="2" fillId="13" borderId="23" xfId="2" applyNumberFormat="1" applyFont="1" applyFill="1" applyBorder="1" applyAlignment="1" applyProtection="1">
      <alignment horizontal="center"/>
      <protection hidden="1"/>
    </xf>
    <xf numFmtId="2" fontId="2" fillId="13" borderId="23" xfId="0" applyNumberFormat="1" applyFont="1" applyFill="1" applyBorder="1" applyAlignment="1" applyProtection="1">
      <alignment horizontal="center"/>
      <protection hidden="1"/>
    </xf>
    <xf numFmtId="0" fontId="0" fillId="14" borderId="14" xfId="0" applyFont="1" applyFill="1" applyBorder="1" applyAlignment="1" applyProtection="1">
      <alignment horizontal="left" vertical="center"/>
      <protection hidden="1"/>
    </xf>
    <xf numFmtId="0" fontId="0" fillId="14" borderId="14" xfId="0" applyFont="1" applyFill="1" applyBorder="1" applyAlignment="1" applyProtection="1">
      <alignment horizontal="center" vertical="center"/>
      <protection hidden="1"/>
    </xf>
    <xf numFmtId="2" fontId="14" fillId="2" borderId="32" xfId="2" applyNumberFormat="1" applyFont="1" applyFill="1" applyBorder="1" applyAlignment="1" applyProtection="1">
      <alignment horizontal="center"/>
      <protection hidden="1"/>
    </xf>
    <xf numFmtId="2" fontId="0" fillId="13" borderId="30" xfId="0" applyNumberFormat="1" applyFont="1" applyFill="1" applyBorder="1" applyAlignment="1" applyProtection="1">
      <alignment horizontal="center" vertical="center"/>
      <protection hidden="1"/>
    </xf>
    <xf numFmtId="2" fontId="14" fillId="2" borderId="39" xfId="2" applyNumberFormat="1" applyFont="1" applyFill="1" applyBorder="1" applyAlignment="1" applyProtection="1">
      <alignment horizontal="center"/>
      <protection hidden="1"/>
    </xf>
    <xf numFmtId="2" fontId="0" fillId="13" borderId="30" xfId="0" applyNumberFormat="1" applyFill="1" applyBorder="1" applyAlignment="1" applyProtection="1">
      <alignment horizontal="center" vertical="center"/>
      <protection hidden="1"/>
    </xf>
    <xf numFmtId="2" fontId="14" fillId="2" borderId="171" xfId="2" applyNumberFormat="1" applyFont="1" applyFill="1" applyBorder="1" applyAlignment="1" applyProtection="1">
      <alignment horizontal="left"/>
      <protection hidden="1"/>
    </xf>
    <xf numFmtId="0" fontId="0" fillId="14" borderId="17" xfId="0" applyFont="1" applyFill="1" applyBorder="1" applyAlignment="1" applyProtection="1">
      <alignment horizontal="center" vertical="center"/>
      <protection hidden="1"/>
    </xf>
    <xf numFmtId="2" fontId="20" fillId="13" borderId="6" xfId="1" applyNumberFormat="1" applyFont="1" applyFill="1" applyBorder="1" applyAlignment="1" applyProtection="1">
      <alignment horizontal="center" vertical="center" wrapText="1"/>
      <protection hidden="1"/>
    </xf>
    <xf numFmtId="2" fontId="20" fillId="5" borderId="0" xfId="0" applyNumberFormat="1" applyFont="1" applyFill="1" applyBorder="1" applyAlignment="1" applyProtection="1">
      <alignment horizontal="left" vertical="center"/>
      <protection hidden="1"/>
    </xf>
    <xf numFmtId="2" fontId="20" fillId="5" borderId="10" xfId="0" applyNumberFormat="1" applyFont="1" applyFill="1" applyBorder="1" applyAlignment="1" applyProtection="1">
      <alignment horizontal="center" vertical="center"/>
      <protection hidden="1"/>
    </xf>
    <xf numFmtId="2" fontId="2" fillId="5" borderId="0" xfId="0" applyNumberFormat="1" applyFont="1" applyFill="1" applyAlignment="1" applyProtection="1">
      <alignment horizontal="center"/>
      <protection hidden="1"/>
    </xf>
    <xf numFmtId="2" fontId="2" fillId="5" borderId="0" xfId="2" applyNumberFormat="1" applyFont="1" applyFill="1" applyBorder="1" applyAlignment="1" applyProtection="1">
      <alignment horizontal="center"/>
      <protection hidden="1"/>
    </xf>
    <xf numFmtId="2" fontId="14" fillId="2" borderId="33" xfId="2" applyNumberFormat="1" applyFont="1" applyFill="1" applyBorder="1" applyAlignment="1" applyProtection="1">
      <alignment horizontal="center"/>
      <protection hidden="1"/>
    </xf>
    <xf numFmtId="1" fontId="0" fillId="14" borderId="17" xfId="0" applyNumberFormat="1" applyFont="1" applyFill="1" applyBorder="1" applyAlignment="1" applyProtection="1">
      <alignment horizontal="center" vertical="center"/>
      <protection hidden="1"/>
    </xf>
    <xf numFmtId="1" fontId="0" fillId="14" borderId="14" xfId="0" applyNumberFormat="1" applyFont="1" applyFill="1" applyBorder="1" applyAlignment="1" applyProtection="1">
      <alignment horizontal="center" vertical="center"/>
      <protection hidden="1"/>
    </xf>
    <xf numFmtId="0" fontId="2" fillId="5" borderId="0" xfId="0" applyFont="1" applyFill="1" applyAlignment="1" applyProtection="1">
      <alignment horizontal="left"/>
      <protection hidden="1"/>
    </xf>
    <xf numFmtId="0" fontId="2" fillId="5" borderId="0" xfId="0" applyFont="1" applyFill="1" applyProtection="1">
      <protection hidden="1"/>
    </xf>
    <xf numFmtId="0" fontId="2" fillId="5" borderId="0" xfId="0" applyFont="1" applyFill="1" applyAlignment="1" applyProtection="1">
      <alignment vertical="center"/>
      <protection hidden="1"/>
    </xf>
    <xf numFmtId="0" fontId="2" fillId="5" borderId="0" xfId="0" applyFont="1" applyFill="1" applyBorder="1" applyAlignment="1" applyProtection="1">
      <alignment vertical="center"/>
      <protection hidden="1"/>
    </xf>
    <xf numFmtId="1" fontId="2" fillId="5" borderId="0" xfId="0" applyNumberFormat="1" applyFont="1" applyFill="1" applyProtection="1">
      <protection hidden="1"/>
    </xf>
    <xf numFmtId="2" fontId="2" fillId="5" borderId="0" xfId="0" applyNumberFormat="1" applyFont="1" applyFill="1" applyProtection="1">
      <protection hidden="1"/>
    </xf>
    <xf numFmtId="9" fontId="2" fillId="5" borderId="0" xfId="2" applyFont="1" applyFill="1" applyProtection="1">
      <protection hidden="1"/>
    </xf>
    <xf numFmtId="0" fontId="2" fillId="5" borderId="0" xfId="0" applyFont="1" applyFill="1" applyBorder="1" applyAlignment="1" applyProtection="1">
      <alignment horizontal="left"/>
      <protection hidden="1"/>
    </xf>
    <xf numFmtId="0" fontId="2" fillId="5" borderId="0" xfId="0" applyNumberFormat="1" applyFont="1" applyFill="1" applyBorder="1" applyProtection="1">
      <protection hidden="1"/>
    </xf>
    <xf numFmtId="0" fontId="2" fillId="13" borderId="23" xfId="0" applyFont="1" applyFill="1" applyBorder="1" applyProtection="1">
      <protection hidden="1"/>
    </xf>
    <xf numFmtId="171" fontId="2" fillId="5" borderId="0" xfId="0" applyNumberFormat="1" applyFont="1" applyFill="1" applyBorder="1" applyAlignment="1" applyProtection="1">
      <alignment horizontal="center"/>
      <protection hidden="1"/>
    </xf>
    <xf numFmtId="172" fontId="2" fillId="5" borderId="0" xfId="0" applyNumberFormat="1" applyFont="1" applyFill="1" applyBorder="1" applyAlignment="1" applyProtection="1">
      <alignment horizontal="center"/>
      <protection hidden="1"/>
    </xf>
    <xf numFmtId="173" fontId="2" fillId="5" borderId="0" xfId="0" applyNumberFormat="1" applyFont="1" applyFill="1" applyBorder="1" applyAlignment="1" applyProtection="1">
      <alignment horizontal="center"/>
      <protection hidden="1"/>
    </xf>
    <xf numFmtId="0" fontId="135" fillId="0" borderId="0" xfId="0" applyFont="1" applyAlignment="1">
      <alignment horizontal="center"/>
    </xf>
    <xf numFmtId="0" fontId="32" fillId="0" borderId="0" xfId="0" applyFont="1" applyAlignment="1">
      <alignment vertical="center"/>
    </xf>
    <xf numFmtId="0" fontId="32" fillId="5" borderId="43" xfId="0" applyFont="1" applyFill="1" applyBorder="1"/>
    <xf numFmtId="1" fontId="32" fillId="5" borderId="0" xfId="0" applyNumberFormat="1" applyFont="1" applyFill="1" applyBorder="1"/>
    <xf numFmtId="0" fontId="26" fillId="5" borderId="0" xfId="0" applyFont="1" applyFill="1" applyBorder="1"/>
    <xf numFmtId="0" fontId="32" fillId="5" borderId="0" xfId="0" applyFont="1" applyFill="1" applyBorder="1" applyAlignment="1">
      <alignment vertical="center" wrapText="1"/>
    </xf>
    <xf numFmtId="2" fontId="32" fillId="5" borderId="0" xfId="0" applyNumberFormat="1" applyFont="1" applyFill="1" applyBorder="1" applyAlignment="1">
      <alignment horizontal="center"/>
    </xf>
    <xf numFmtId="1" fontId="26" fillId="5" borderId="0" xfId="0" applyNumberFormat="1" applyFont="1" applyFill="1" applyBorder="1" applyAlignment="1" applyProtection="1">
      <protection hidden="1"/>
    </xf>
    <xf numFmtId="0" fontId="136" fillId="5" borderId="4" xfId="7" applyFont="1" applyFill="1" applyAlignment="1" applyProtection="1">
      <alignment horizontal="center"/>
      <protection hidden="1"/>
    </xf>
    <xf numFmtId="2" fontId="51" fillId="26" borderId="78" xfId="2" applyNumberFormat="1" applyFont="1" applyFill="1" applyBorder="1" applyAlignment="1" applyProtection="1">
      <alignment horizontal="center"/>
      <protection locked="0"/>
    </xf>
    <xf numFmtId="2" fontId="51" fillId="26" borderId="79" xfId="2" applyNumberFormat="1" applyFont="1" applyFill="1" applyBorder="1" applyAlignment="1" applyProtection="1">
      <alignment horizontal="center"/>
      <protection locked="0"/>
    </xf>
    <xf numFmtId="2" fontId="51" fillId="26" borderId="117" xfId="2" applyNumberFormat="1" applyFont="1" applyFill="1" applyBorder="1" applyAlignment="1" applyProtection="1">
      <alignment horizontal="center"/>
      <protection locked="0"/>
    </xf>
    <xf numFmtId="2" fontId="51" fillId="26" borderId="118" xfId="2" applyNumberFormat="1" applyFont="1" applyFill="1" applyBorder="1" applyAlignment="1" applyProtection="1">
      <alignment horizontal="center"/>
      <protection locked="0"/>
    </xf>
    <xf numFmtId="1" fontId="52" fillId="27" borderId="62" xfId="0" applyNumberFormat="1" applyFont="1" applyFill="1" applyBorder="1" applyAlignment="1" applyProtection="1">
      <alignment horizontal="left"/>
      <protection hidden="1"/>
    </xf>
    <xf numFmtId="0" fontId="51" fillId="28" borderId="172" xfId="0" applyFont="1" applyFill="1" applyBorder="1" applyAlignment="1" applyProtection="1">
      <alignment horizontal="left" vertical="center"/>
      <protection hidden="1"/>
    </xf>
    <xf numFmtId="0" fontId="51" fillId="28" borderId="35" xfId="0" applyFont="1" applyFill="1" applyBorder="1" applyAlignment="1" applyProtection="1">
      <alignment horizontal="left" vertical="center"/>
      <protection hidden="1"/>
    </xf>
    <xf numFmtId="0" fontId="0" fillId="0" borderId="0" xfId="0" applyAlignment="1">
      <alignment horizontal="right"/>
    </xf>
    <xf numFmtId="0" fontId="0" fillId="0" borderId="8" xfId="0" applyBorder="1" applyAlignment="1">
      <alignment horizontal="left" vertical="center"/>
    </xf>
    <xf numFmtId="0" fontId="103" fillId="0" borderId="147" xfId="20" applyFont="1" applyBorder="1" applyAlignment="1">
      <alignment horizontal="left" vertical="top" wrapText="1"/>
    </xf>
    <xf numFmtId="0" fontId="55" fillId="5" borderId="144" xfId="0" applyFont="1" applyFill="1" applyBorder="1" applyAlignment="1">
      <alignment horizontal="center"/>
    </xf>
    <xf numFmtId="0" fontId="55" fillId="5" borderId="145" xfId="0" applyFont="1" applyFill="1" applyBorder="1" applyAlignment="1">
      <alignment horizontal="center"/>
    </xf>
    <xf numFmtId="0" fontId="55" fillId="5" borderId="146" xfId="0" applyFont="1" applyFill="1" applyBorder="1" applyAlignment="1">
      <alignment horizontal="center"/>
    </xf>
    <xf numFmtId="0" fontId="137" fillId="38" borderId="147" xfId="20" applyFont="1" applyFill="1" applyBorder="1" applyAlignment="1">
      <alignment horizontal="left" vertical="center" wrapText="1"/>
    </xf>
    <xf numFmtId="0" fontId="55" fillId="0" borderId="147" xfId="20" applyFont="1" applyBorder="1" applyAlignment="1">
      <alignment horizontal="left" vertical="center" wrapText="1"/>
    </xf>
    <xf numFmtId="0" fontId="137" fillId="38" borderId="147" xfId="20" applyFont="1" applyFill="1" applyBorder="1" applyAlignment="1">
      <alignment horizontal="center" vertical="center" wrapText="1"/>
    </xf>
    <xf numFmtId="0" fontId="138" fillId="38" borderId="147" xfId="20" applyFont="1" applyFill="1" applyBorder="1" applyAlignment="1">
      <alignment horizontal="left" vertical="center" wrapText="1"/>
    </xf>
    <xf numFmtId="14" fontId="55" fillId="0" borderId="147" xfId="20" applyNumberFormat="1" applyFont="1" applyBorder="1" applyAlignment="1">
      <alignment horizontal="left" vertical="center" wrapText="1"/>
    </xf>
    <xf numFmtId="0" fontId="71" fillId="0" borderId="147" xfId="20" applyFont="1" applyBorder="1" applyAlignment="1">
      <alignment horizontal="left" vertical="top" wrapText="1"/>
    </xf>
    <xf numFmtId="0" fontId="103" fillId="0" borderId="147" xfId="20" applyFont="1" applyBorder="1" applyAlignment="1">
      <alignment horizontal="left" vertical="center" wrapText="1"/>
    </xf>
    <xf numFmtId="0" fontId="55" fillId="5" borderId="147" xfId="0" applyFont="1" applyFill="1" applyBorder="1" applyAlignment="1">
      <alignment horizontal="left" wrapText="1"/>
    </xf>
    <xf numFmtId="0" fontId="55" fillId="5" borderId="147" xfId="0" applyFont="1" applyFill="1" applyBorder="1" applyAlignment="1">
      <alignment horizontal="left"/>
    </xf>
    <xf numFmtId="0" fontId="55" fillId="0" borderId="0" xfId="0" applyFont="1" applyAlignment="1">
      <alignment horizontal="left" vertical="top" wrapText="1"/>
    </xf>
    <xf numFmtId="0" fontId="55" fillId="0" borderId="0" xfId="0" applyFont="1" applyAlignment="1">
      <alignment horizontal="left" vertical="center" wrapText="1"/>
    </xf>
    <xf numFmtId="0" fontId="55" fillId="38" borderId="147" xfId="20" applyFont="1" applyFill="1" applyBorder="1" applyAlignment="1">
      <alignment horizontal="left" vertical="center" wrapText="1"/>
    </xf>
    <xf numFmtId="0" fontId="121" fillId="38" borderId="147" xfId="20" applyFont="1" applyFill="1" applyBorder="1" applyAlignment="1">
      <alignment horizontal="left" vertical="center" wrapText="1"/>
    </xf>
    <xf numFmtId="17" fontId="108" fillId="0" borderId="0" xfId="0" applyNumberFormat="1" applyFont="1" applyAlignment="1">
      <alignment horizontal="center"/>
    </xf>
    <xf numFmtId="0" fontId="51" fillId="28" borderId="152" xfId="0" applyFont="1" applyFill="1" applyBorder="1" applyAlignment="1" applyProtection="1">
      <alignment horizontal="center" vertical="center" wrapText="1"/>
      <protection hidden="1"/>
    </xf>
    <xf numFmtId="0" fontId="51" fillId="28" borderId="153" xfId="0" applyFont="1" applyFill="1" applyBorder="1" applyAlignment="1" applyProtection="1">
      <alignment horizontal="center" vertical="center" wrapText="1"/>
      <protection hidden="1"/>
    </xf>
    <xf numFmtId="0" fontId="51" fillId="28" borderId="154" xfId="0" applyFont="1" applyFill="1" applyBorder="1" applyAlignment="1" applyProtection="1">
      <alignment horizontal="center" vertical="center" wrapText="1"/>
      <protection hidden="1"/>
    </xf>
    <xf numFmtId="0" fontId="51" fillId="28" borderId="155" xfId="0" applyFont="1" applyFill="1" applyBorder="1" applyAlignment="1" applyProtection="1">
      <alignment horizontal="center" vertical="center" wrapText="1"/>
      <protection hidden="1"/>
    </xf>
    <xf numFmtId="0" fontId="51" fillId="28" borderId="0" xfId="0" applyFont="1" applyFill="1" applyBorder="1" applyAlignment="1" applyProtection="1">
      <alignment horizontal="center" vertical="center" wrapText="1"/>
      <protection hidden="1"/>
    </xf>
    <xf numFmtId="0" fontId="51" fillId="28" borderId="156" xfId="0" applyFont="1" applyFill="1" applyBorder="1" applyAlignment="1" applyProtection="1">
      <alignment horizontal="center" vertical="center" wrapText="1"/>
      <protection hidden="1"/>
    </xf>
    <xf numFmtId="0" fontId="51" fillId="28" borderId="157" xfId="0" applyFont="1" applyFill="1" applyBorder="1" applyAlignment="1" applyProtection="1">
      <alignment horizontal="center" vertical="center" wrapText="1"/>
      <protection hidden="1"/>
    </xf>
    <xf numFmtId="0" fontId="51" fillId="28" borderId="158" xfId="0" applyFont="1" applyFill="1" applyBorder="1" applyAlignment="1" applyProtection="1">
      <alignment horizontal="center" vertical="center" wrapText="1"/>
      <protection hidden="1"/>
    </xf>
    <xf numFmtId="0" fontId="51" fillId="28" borderId="159" xfId="0" applyFont="1" applyFill="1" applyBorder="1" applyAlignment="1" applyProtection="1">
      <alignment horizontal="center" vertical="center" wrapText="1"/>
      <protection hidden="1"/>
    </xf>
    <xf numFmtId="0" fontId="107" fillId="0" borderId="1" xfId="0" applyFont="1" applyBorder="1" applyAlignment="1">
      <alignment horizontal="center"/>
    </xf>
    <xf numFmtId="0" fontId="51" fillId="28" borderId="152" xfId="0" applyFont="1" applyFill="1" applyBorder="1" applyAlignment="1">
      <alignment horizontal="center"/>
    </xf>
    <xf numFmtId="0" fontId="51" fillId="28" borderId="154" xfId="0" applyFont="1" applyFill="1" applyBorder="1" applyAlignment="1">
      <alignment horizontal="center"/>
    </xf>
    <xf numFmtId="0" fontId="12" fillId="0" borderId="0" xfId="0" applyFont="1" applyAlignment="1">
      <alignment horizontal="center"/>
    </xf>
    <xf numFmtId="17" fontId="11" fillId="0" borderId="0" xfId="0" applyNumberFormat="1" applyFont="1" applyAlignment="1">
      <alignment horizontal="center"/>
    </xf>
    <xf numFmtId="0" fontId="97" fillId="5" borderId="0" xfId="0" applyFont="1" applyFill="1" applyBorder="1" applyAlignment="1">
      <alignment horizontal="left" vertical="center" wrapText="1"/>
    </xf>
    <xf numFmtId="0" fontId="52" fillId="30" borderId="0" xfId="8" applyFont="1" applyFill="1" applyBorder="1" applyAlignment="1" applyProtection="1">
      <alignment horizontal="center" vertical="top" wrapText="1"/>
      <protection hidden="1"/>
    </xf>
    <xf numFmtId="0" fontId="80" fillId="30" borderId="136" xfId="3" applyFont="1" applyFill="1" applyBorder="1" applyAlignment="1" applyProtection="1">
      <alignment horizontal="center" vertical="top" wrapText="1"/>
      <protection hidden="1"/>
    </xf>
    <xf numFmtId="0" fontId="80" fillId="30" borderId="0" xfId="3" applyFont="1" applyFill="1" applyBorder="1" applyAlignment="1" applyProtection="1">
      <alignment horizontal="center" vertical="top" wrapText="1"/>
      <protection hidden="1"/>
    </xf>
    <xf numFmtId="0" fontId="55" fillId="30" borderId="139" xfId="0" applyFont="1" applyFill="1" applyBorder="1" applyAlignment="1" applyProtection="1">
      <alignment horizontal="center" vertical="top" wrapText="1"/>
      <protection hidden="1"/>
    </xf>
    <xf numFmtId="0" fontId="55" fillId="30" borderId="138" xfId="0" applyFont="1" applyFill="1" applyBorder="1" applyAlignment="1" applyProtection="1">
      <alignment horizontal="center" vertical="top" wrapText="1"/>
      <protection hidden="1"/>
    </xf>
    <xf numFmtId="0" fontId="55" fillId="30" borderId="140" xfId="0" applyFont="1" applyFill="1" applyBorder="1" applyAlignment="1" applyProtection="1">
      <alignment horizontal="center" vertical="top" wrapText="1"/>
      <protection hidden="1"/>
    </xf>
    <xf numFmtId="0" fontId="55" fillId="30" borderId="132" xfId="0" applyFont="1" applyFill="1" applyBorder="1" applyAlignment="1" applyProtection="1">
      <alignment horizontal="center" vertical="top" wrapText="1"/>
      <protection hidden="1"/>
    </xf>
    <xf numFmtId="0" fontId="55" fillId="30" borderId="0" xfId="0" applyFont="1" applyFill="1" applyBorder="1" applyAlignment="1" applyProtection="1">
      <alignment horizontal="center" vertical="top" wrapText="1"/>
      <protection hidden="1"/>
    </xf>
    <xf numFmtId="0" fontId="55" fillId="30" borderId="133" xfId="0" applyFont="1" applyFill="1" applyBorder="1" applyAlignment="1" applyProtection="1">
      <alignment horizontal="center" vertical="top" wrapText="1"/>
      <protection hidden="1"/>
    </xf>
    <xf numFmtId="0" fontId="55" fillId="30" borderId="134" xfId="0" applyFont="1" applyFill="1" applyBorder="1" applyAlignment="1" applyProtection="1">
      <alignment horizontal="center" vertical="top" wrapText="1"/>
      <protection hidden="1"/>
    </xf>
    <xf numFmtId="0" fontId="55" fillId="30" borderId="137" xfId="0" applyFont="1" applyFill="1" applyBorder="1" applyAlignment="1" applyProtection="1">
      <alignment horizontal="center" vertical="top" wrapText="1"/>
      <protection hidden="1"/>
    </xf>
    <xf numFmtId="0" fontId="55" fillId="30" borderId="135" xfId="0" applyFont="1" applyFill="1" applyBorder="1" applyAlignment="1" applyProtection="1">
      <alignment horizontal="center" vertical="top" wrapText="1"/>
      <protection hidden="1"/>
    </xf>
    <xf numFmtId="0" fontId="80" fillId="30" borderId="130" xfId="3" applyFont="1" applyFill="1" applyBorder="1" applyAlignment="1" applyProtection="1">
      <alignment horizontal="center" vertical="top" wrapText="1"/>
      <protection hidden="1"/>
    </xf>
    <xf numFmtId="0" fontId="80" fillId="30" borderId="131" xfId="3" applyFont="1" applyFill="1" applyBorder="1" applyAlignment="1" applyProtection="1">
      <alignment horizontal="center" vertical="top" wrapText="1"/>
      <protection hidden="1"/>
    </xf>
    <xf numFmtId="0" fontId="80" fillId="30" borderId="132" xfId="3" applyFont="1" applyFill="1" applyBorder="1" applyAlignment="1" applyProtection="1">
      <alignment horizontal="center" vertical="top" wrapText="1"/>
      <protection hidden="1"/>
    </xf>
    <xf numFmtId="0" fontId="80" fillId="30" borderId="133" xfId="3" applyFont="1" applyFill="1" applyBorder="1" applyAlignment="1" applyProtection="1">
      <alignment horizontal="center" vertical="top" wrapText="1"/>
      <protection hidden="1"/>
    </xf>
    <xf numFmtId="0" fontId="80" fillId="30" borderId="134" xfId="3" applyFont="1" applyFill="1" applyBorder="1" applyAlignment="1" applyProtection="1">
      <alignment horizontal="center" vertical="top" wrapText="1"/>
      <protection hidden="1"/>
    </xf>
    <xf numFmtId="0" fontId="80" fillId="30" borderId="137" xfId="3" applyFont="1" applyFill="1" applyBorder="1" applyAlignment="1" applyProtection="1">
      <alignment horizontal="center" vertical="top" wrapText="1"/>
      <protection hidden="1"/>
    </xf>
    <xf numFmtId="0" fontId="80" fillId="30" borderId="135" xfId="3" applyFont="1" applyFill="1" applyBorder="1" applyAlignment="1" applyProtection="1">
      <alignment horizontal="center" vertical="top" wrapText="1"/>
      <protection hidden="1"/>
    </xf>
    <xf numFmtId="0" fontId="80" fillId="28" borderId="104" xfId="0" applyFont="1" applyFill="1" applyBorder="1" applyAlignment="1" applyProtection="1">
      <alignment horizontal="center" vertical="center"/>
      <protection hidden="1"/>
    </xf>
    <xf numFmtId="0" fontId="80" fillId="28" borderId="106"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protection hidden="1"/>
    </xf>
    <xf numFmtId="0" fontId="80" fillId="28" borderId="105" xfId="0" applyFont="1" applyFill="1" applyBorder="1" applyAlignment="1" applyProtection="1">
      <alignment horizontal="center" vertical="center"/>
      <protection hidden="1"/>
    </xf>
    <xf numFmtId="0" fontId="52" fillId="28" borderId="18" xfId="0" applyFont="1" applyFill="1" applyBorder="1" applyAlignment="1" applyProtection="1">
      <alignment horizontal="center" vertical="center"/>
      <protection hidden="1"/>
    </xf>
    <xf numFmtId="0" fontId="52" fillId="28" borderId="14" xfId="0" applyFont="1" applyFill="1" applyBorder="1" applyAlignment="1" applyProtection="1">
      <alignment horizontal="center" vertical="center"/>
      <protection hidden="1"/>
    </xf>
    <xf numFmtId="0" fontId="55" fillId="28" borderId="18" xfId="0" applyFont="1" applyFill="1" applyBorder="1" applyAlignment="1" applyProtection="1">
      <alignment horizontal="center" vertical="center"/>
      <protection hidden="1"/>
    </xf>
    <xf numFmtId="0" fontId="55" fillId="28" borderId="14" xfId="0" applyFont="1" applyFill="1" applyBorder="1" applyAlignment="1" applyProtection="1">
      <alignment horizontal="center" vertical="center"/>
      <protection hidden="1"/>
    </xf>
    <xf numFmtId="0" fontId="51" fillId="28" borderId="18" xfId="0" applyFont="1" applyFill="1" applyBorder="1" applyAlignment="1" applyProtection="1">
      <alignment horizontal="center" vertical="center"/>
      <protection hidden="1"/>
    </xf>
    <xf numFmtId="0" fontId="51" fillId="28" borderId="14" xfId="0" applyFont="1" applyFill="1" applyBorder="1" applyAlignment="1" applyProtection="1">
      <alignment horizontal="center" vertical="center"/>
      <protection hidden="1"/>
    </xf>
    <xf numFmtId="0" fontId="80" fillId="28" borderId="103" xfId="0" applyFont="1" applyFill="1" applyBorder="1" applyAlignment="1" applyProtection="1">
      <alignment horizontal="center" vertical="center"/>
      <protection hidden="1"/>
    </xf>
    <xf numFmtId="0" fontId="51" fillId="28" borderId="8" xfId="0" applyFont="1" applyFill="1" applyBorder="1" applyAlignment="1" applyProtection="1">
      <alignment horizontal="center" vertical="center"/>
      <protection hidden="1"/>
    </xf>
    <xf numFmtId="0" fontId="55" fillId="28" borderId="13" xfId="0" applyFont="1" applyFill="1" applyBorder="1" applyAlignment="1" applyProtection="1">
      <alignment horizontal="center" vertical="center"/>
      <protection hidden="1"/>
    </xf>
    <xf numFmtId="0" fontId="55" fillId="28" borderId="12" xfId="0" applyFont="1" applyFill="1" applyBorder="1" applyAlignment="1" applyProtection="1">
      <alignment horizontal="center" vertical="center"/>
      <protection hidden="1"/>
    </xf>
    <xf numFmtId="0" fontId="55" fillId="28" borderId="15" xfId="0" applyFont="1" applyFill="1" applyBorder="1" applyAlignment="1" applyProtection="1">
      <alignment horizontal="center" vertical="center"/>
      <protection hidden="1"/>
    </xf>
    <xf numFmtId="0" fontId="29" fillId="14" borderId="13" xfId="0" applyFont="1" applyFill="1" applyBorder="1" applyAlignment="1">
      <alignment horizontal="center" vertical="center"/>
    </xf>
    <xf numFmtId="0" fontId="29" fillId="14" borderId="14" xfId="0" applyFont="1" applyFill="1" applyBorder="1" applyAlignment="1">
      <alignment horizontal="center" vertical="center"/>
    </xf>
    <xf numFmtId="0" fontId="0" fillId="14" borderId="8" xfId="0" applyFont="1" applyFill="1" applyBorder="1" applyAlignment="1">
      <alignment horizontal="center" vertical="center"/>
    </xf>
    <xf numFmtId="0" fontId="29" fillId="14" borderId="12" xfId="0" applyFont="1" applyFill="1" applyBorder="1" applyAlignment="1">
      <alignment horizontal="center" vertical="center"/>
    </xf>
    <xf numFmtId="0" fontId="29" fillId="14" borderId="15" xfId="0" applyFont="1" applyFill="1" applyBorder="1" applyAlignment="1">
      <alignment horizontal="center" vertical="center"/>
    </xf>
    <xf numFmtId="0" fontId="29" fillId="28" borderId="18" xfId="0" applyFont="1" applyFill="1" applyBorder="1" applyAlignment="1">
      <alignment horizontal="center" vertical="center"/>
    </xf>
    <xf numFmtId="0" fontId="29" fillId="28" borderId="14" xfId="0" applyFont="1" applyFill="1" applyBorder="1" applyAlignment="1">
      <alignment horizontal="center" vertical="center"/>
    </xf>
    <xf numFmtId="0" fontId="0" fillId="28" borderId="18" xfId="0" applyFont="1" applyFill="1" applyBorder="1" applyAlignment="1">
      <alignment horizontal="center" vertical="center"/>
    </xf>
    <xf numFmtId="0" fontId="0" fillId="28" borderId="14" xfId="0" applyFont="1" applyFill="1" applyBorder="1" applyAlignment="1">
      <alignment horizontal="center" vertical="center"/>
    </xf>
    <xf numFmtId="0" fontId="29" fillId="14" borderId="18" xfId="0" applyFont="1" applyFill="1" applyBorder="1" applyAlignment="1">
      <alignment horizontal="center" vertical="center"/>
    </xf>
    <xf numFmtId="0" fontId="0" fillId="14" borderId="18" xfId="0" applyFont="1" applyFill="1" applyBorder="1" applyAlignment="1">
      <alignment horizontal="center" vertical="center"/>
    </xf>
    <xf numFmtId="0" fontId="0" fillId="14" borderId="14" xfId="0" applyFont="1" applyFill="1" applyBorder="1" applyAlignment="1">
      <alignment horizontal="center" vertical="center"/>
    </xf>
    <xf numFmtId="0" fontId="41" fillId="14" borderId="13" xfId="0" applyFont="1" applyFill="1" applyBorder="1" applyAlignment="1">
      <alignment horizontal="center" vertical="center"/>
    </xf>
    <xf numFmtId="0" fontId="41" fillId="14" borderId="15" xfId="0" applyFont="1" applyFill="1" applyBorder="1" applyAlignment="1">
      <alignment horizontal="center" vertical="center"/>
    </xf>
    <xf numFmtId="0" fontId="4" fillId="14" borderId="8" xfId="0" applyFont="1" applyFill="1" applyBorder="1" applyAlignment="1">
      <alignment horizontal="center" vertical="center"/>
    </xf>
    <xf numFmtId="0" fontId="41" fillId="14" borderId="12" xfId="0" applyFont="1" applyFill="1" applyBorder="1" applyAlignment="1">
      <alignment horizontal="center" vertical="center"/>
    </xf>
    <xf numFmtId="0" fontId="4" fillId="14" borderId="18" xfId="0" applyFont="1" applyFill="1" applyBorder="1" applyAlignment="1">
      <alignment horizontal="center" vertical="center"/>
    </xf>
    <xf numFmtId="0" fontId="4" fillId="14" borderId="14" xfId="0" applyFont="1" applyFill="1" applyBorder="1" applyAlignment="1">
      <alignment horizontal="center" vertical="center"/>
    </xf>
    <xf numFmtId="0" fontId="41" fillId="14" borderId="14" xfId="0" applyFont="1" applyFill="1" applyBorder="1" applyAlignment="1">
      <alignment horizontal="center" vertical="center"/>
    </xf>
    <xf numFmtId="0" fontId="29" fillId="28" borderId="13" xfId="0" applyFont="1" applyFill="1" applyBorder="1" applyAlignment="1">
      <alignment horizontal="center" vertical="center"/>
    </xf>
    <xf numFmtId="0" fontId="0" fillId="28" borderId="8" xfId="0" applyFont="1" applyFill="1" applyBorder="1" applyAlignment="1">
      <alignment horizontal="center" vertical="center"/>
    </xf>
    <xf numFmtId="0" fontId="29" fillId="28" borderId="12" xfId="0" applyFont="1" applyFill="1" applyBorder="1" applyAlignment="1">
      <alignment horizontal="center" vertical="center"/>
    </xf>
    <xf numFmtId="0" fontId="29" fillId="28" borderId="15" xfId="0" applyFont="1" applyFill="1" applyBorder="1" applyAlignment="1">
      <alignment horizontal="center" vertical="center"/>
    </xf>
    <xf numFmtId="0" fontId="96" fillId="30" borderId="130" xfId="7" applyFont="1" applyFill="1" applyBorder="1" applyAlignment="1" applyProtection="1">
      <alignment horizontal="center" vertical="top" wrapText="1"/>
      <protection hidden="1"/>
    </xf>
    <xf numFmtId="0" fontId="96" fillId="30" borderId="136" xfId="7" applyFont="1" applyFill="1" applyBorder="1" applyAlignment="1" applyProtection="1">
      <alignment horizontal="center" vertical="top" wrapText="1"/>
      <protection hidden="1"/>
    </xf>
    <xf numFmtId="0" fontId="96" fillId="30" borderId="131" xfId="7" applyFont="1" applyFill="1" applyBorder="1" applyAlignment="1" applyProtection="1">
      <alignment horizontal="center" vertical="top" wrapText="1"/>
      <protection hidden="1"/>
    </xf>
    <xf numFmtId="0" fontId="96" fillId="30" borderId="132" xfId="7" applyFont="1" applyFill="1" applyBorder="1" applyAlignment="1" applyProtection="1">
      <alignment horizontal="center" vertical="top" wrapText="1"/>
      <protection hidden="1"/>
    </xf>
    <xf numFmtId="0" fontId="96" fillId="30" borderId="0" xfId="7" applyFont="1" applyFill="1" applyBorder="1" applyAlignment="1" applyProtection="1">
      <alignment horizontal="center" vertical="top" wrapText="1"/>
      <protection hidden="1"/>
    </xf>
    <xf numFmtId="0" fontId="96" fillId="30" borderId="133" xfId="7" applyFont="1" applyFill="1" applyBorder="1" applyAlignment="1" applyProtection="1">
      <alignment horizontal="center" vertical="top" wrapText="1"/>
      <protection hidden="1"/>
    </xf>
    <xf numFmtId="0" fontId="96" fillId="30" borderId="134" xfId="7" applyFont="1" applyFill="1" applyBorder="1" applyAlignment="1" applyProtection="1">
      <alignment horizontal="center" vertical="top" wrapText="1"/>
      <protection hidden="1"/>
    </xf>
    <xf numFmtId="0" fontId="96" fillId="30" borderId="137" xfId="7" applyFont="1" applyFill="1" applyBorder="1" applyAlignment="1" applyProtection="1">
      <alignment horizontal="center" vertical="top" wrapText="1"/>
      <protection hidden="1"/>
    </xf>
    <xf numFmtId="0" fontId="96" fillId="30" borderId="135" xfId="7" applyFont="1" applyFill="1" applyBorder="1" applyAlignment="1" applyProtection="1">
      <alignment horizontal="center" vertical="top" wrapText="1"/>
      <protection hidden="1"/>
    </xf>
    <xf numFmtId="0" fontId="51" fillId="28" borderId="112" xfId="0" applyFont="1" applyFill="1" applyBorder="1" applyAlignment="1" applyProtection="1">
      <alignment horizontal="left" vertical="center"/>
      <protection hidden="1"/>
    </xf>
    <xf numFmtId="0" fontId="51" fillId="28" borderId="18" xfId="0" applyFont="1" applyFill="1" applyBorder="1" applyAlignment="1" applyProtection="1">
      <alignment horizontal="left" vertical="center"/>
      <protection hidden="1"/>
    </xf>
    <xf numFmtId="0" fontId="51" fillId="28" borderId="14" xfId="0" applyFont="1" applyFill="1" applyBorder="1" applyAlignment="1" applyProtection="1">
      <alignment horizontal="left" vertical="center"/>
      <protection hidden="1"/>
    </xf>
    <xf numFmtId="0" fontId="51" fillId="28" borderId="112" xfId="0" applyFont="1" applyFill="1" applyBorder="1" applyAlignment="1" applyProtection="1">
      <alignment horizontal="center" vertical="center"/>
      <protection hidden="1"/>
    </xf>
    <xf numFmtId="0" fontId="51" fillId="28" borderId="15" xfId="0" applyFont="1" applyFill="1" applyBorder="1" applyAlignment="1" applyProtection="1">
      <alignment horizontal="left" vertical="center"/>
      <protection hidden="1"/>
    </xf>
    <xf numFmtId="0" fontId="51" fillId="28" borderId="110" xfId="0" applyFont="1" applyFill="1" applyBorder="1" applyAlignment="1" applyProtection="1">
      <alignment horizontal="left" vertical="center"/>
      <protection hidden="1"/>
    </xf>
    <xf numFmtId="0" fontId="51" fillId="28" borderId="111" xfId="0" applyFont="1" applyFill="1" applyBorder="1" applyAlignment="1" applyProtection="1">
      <alignment horizontal="left" vertical="center"/>
      <protection hidden="1"/>
    </xf>
    <xf numFmtId="0" fontId="85" fillId="16" borderId="48" xfId="0" applyFont="1" applyFill="1" applyBorder="1" applyAlignment="1" applyProtection="1">
      <alignment horizontal="center" vertical="center"/>
      <protection hidden="1"/>
    </xf>
    <xf numFmtId="0" fontId="85" fillId="16" borderId="65" xfId="0" applyFont="1" applyFill="1" applyBorder="1" applyAlignment="1" applyProtection="1">
      <alignment horizontal="center" vertical="center"/>
      <protection hidden="1"/>
    </xf>
    <xf numFmtId="0" fontId="85" fillId="16" borderId="49" xfId="0" applyFont="1" applyFill="1" applyBorder="1" applyAlignment="1" applyProtection="1">
      <alignment horizontal="center" vertical="center"/>
      <protection hidden="1"/>
    </xf>
    <xf numFmtId="0" fontId="85" fillId="4" borderId="48" xfId="0" applyFont="1" applyFill="1" applyBorder="1" applyAlignment="1" applyProtection="1">
      <alignment horizontal="center" vertical="center"/>
      <protection hidden="1"/>
    </xf>
    <xf numFmtId="0" fontId="85" fillId="4" borderId="65" xfId="0" applyFont="1" applyFill="1" applyBorder="1" applyAlignment="1" applyProtection="1">
      <alignment horizontal="center" vertical="center"/>
      <protection hidden="1"/>
    </xf>
    <xf numFmtId="0" fontId="85" fillId="4" borderId="49" xfId="0" applyFont="1" applyFill="1" applyBorder="1" applyAlignment="1" applyProtection="1">
      <alignment horizontal="center" vertical="center"/>
      <protection hidden="1"/>
    </xf>
    <xf numFmtId="0" fontId="85" fillId="29" borderId="8" xfId="0" applyFont="1" applyFill="1" applyBorder="1" applyAlignment="1" applyProtection="1">
      <alignment horizontal="center" vertical="center"/>
      <protection hidden="1"/>
    </xf>
    <xf numFmtId="0" fontId="52" fillId="29" borderId="8" xfId="0" applyFont="1" applyFill="1" applyBorder="1" applyAlignment="1" applyProtection="1">
      <alignment horizontal="center" vertical="center" wrapText="1"/>
      <protection hidden="1"/>
    </xf>
    <xf numFmtId="0" fontId="85" fillId="6" borderId="48" xfId="0" applyFont="1" applyFill="1" applyBorder="1" applyAlignment="1" applyProtection="1">
      <alignment horizontal="center" vertical="center"/>
      <protection hidden="1"/>
    </xf>
    <xf numFmtId="0" fontId="85" fillId="6" borderId="65" xfId="0" applyFont="1" applyFill="1" applyBorder="1" applyAlignment="1" applyProtection="1">
      <alignment horizontal="center" vertical="center"/>
      <protection hidden="1"/>
    </xf>
    <xf numFmtId="0" fontId="85" fillId="6" borderId="49" xfId="0" applyFont="1" applyFill="1" applyBorder="1" applyAlignment="1" applyProtection="1">
      <alignment horizontal="center" vertical="center"/>
      <protection hidden="1"/>
    </xf>
    <xf numFmtId="0" fontId="85" fillId="8" borderId="48" xfId="0" applyFont="1" applyFill="1" applyBorder="1" applyAlignment="1" applyProtection="1">
      <alignment horizontal="center" vertical="center"/>
      <protection hidden="1"/>
    </xf>
    <xf numFmtId="0" fontId="85" fillId="8" borderId="65" xfId="0" applyFont="1" applyFill="1" applyBorder="1" applyAlignment="1" applyProtection="1">
      <alignment horizontal="center" vertical="center"/>
      <protection hidden="1"/>
    </xf>
    <xf numFmtId="0" fontId="85" fillId="8" borderId="49" xfId="0" applyFont="1" applyFill="1" applyBorder="1" applyAlignment="1" applyProtection="1">
      <alignment horizontal="center" vertical="center"/>
      <protection hidden="1"/>
    </xf>
    <xf numFmtId="0" fontId="85" fillId="3" borderId="9" xfId="0" applyFont="1" applyFill="1" applyBorder="1" applyAlignment="1" applyProtection="1">
      <alignment horizontal="center" vertical="center"/>
      <protection hidden="1"/>
    </xf>
    <xf numFmtId="0" fontId="85" fillId="3" borderId="10" xfId="0" applyFont="1" applyFill="1" applyBorder="1" applyAlignment="1" applyProtection="1">
      <alignment horizontal="center" vertical="center"/>
      <protection hidden="1"/>
    </xf>
    <xf numFmtId="0" fontId="85" fillId="3" borderId="11" xfId="0" applyFont="1" applyFill="1" applyBorder="1" applyAlignment="1" applyProtection="1">
      <alignment horizontal="center" vertical="center"/>
      <protection hidden="1"/>
    </xf>
    <xf numFmtId="0" fontId="14" fillId="14" borderId="18" xfId="0" applyFont="1" applyFill="1" applyBorder="1" applyAlignment="1">
      <alignment horizontal="left" vertical="center"/>
    </xf>
    <xf numFmtId="0" fontId="14" fillId="14" borderId="15" xfId="0" applyFont="1" applyFill="1" applyBorder="1" applyAlignment="1">
      <alignment horizontal="left" vertical="center"/>
    </xf>
    <xf numFmtId="0" fontId="14" fillId="14" borderId="13" xfId="0" applyFont="1" applyFill="1" applyBorder="1" applyAlignment="1">
      <alignment horizontal="left" vertical="center"/>
    </xf>
    <xf numFmtId="0" fontId="14" fillId="14" borderId="14" xfId="0" applyFont="1" applyFill="1" applyBorder="1" applyAlignment="1">
      <alignment horizontal="left" vertical="center"/>
    </xf>
    <xf numFmtId="0" fontId="14" fillId="28" borderId="13" xfId="0" applyFont="1" applyFill="1" applyBorder="1" applyAlignment="1">
      <alignment horizontal="left" vertical="center"/>
    </xf>
    <xf numFmtId="0" fontId="14" fillId="28" borderId="15" xfId="0" applyFont="1" applyFill="1" applyBorder="1" applyAlignment="1">
      <alignment horizontal="left" vertical="center"/>
    </xf>
    <xf numFmtId="0" fontId="14" fillId="28" borderId="14" xfId="0" applyFont="1" applyFill="1" applyBorder="1" applyAlignment="1">
      <alignment horizontal="left" vertical="center"/>
    </xf>
    <xf numFmtId="0" fontId="14" fillId="28" borderId="18" xfId="0" applyFont="1" applyFill="1" applyBorder="1" applyAlignment="1">
      <alignment horizontal="left" vertical="center"/>
    </xf>
    <xf numFmtId="0" fontId="13" fillId="29"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6" borderId="48" xfId="0" applyFont="1" applyFill="1" applyBorder="1" applyAlignment="1">
      <alignment horizontal="center" vertical="center"/>
    </xf>
    <xf numFmtId="0" fontId="13" fillId="6" borderId="65" xfId="0" applyFont="1" applyFill="1" applyBorder="1" applyAlignment="1">
      <alignment horizontal="center" vertical="center"/>
    </xf>
    <xf numFmtId="0" fontId="13" fillId="6" borderId="49" xfId="0" applyFont="1" applyFill="1" applyBorder="1" applyAlignment="1">
      <alignment horizontal="center" vertical="center"/>
    </xf>
    <xf numFmtId="0" fontId="13" fillId="8" borderId="48" xfId="0" applyFont="1" applyFill="1" applyBorder="1" applyAlignment="1">
      <alignment horizontal="center" vertical="center"/>
    </xf>
    <xf numFmtId="0" fontId="13" fillId="8" borderId="65" xfId="0" applyFont="1" applyFill="1" applyBorder="1" applyAlignment="1">
      <alignment horizontal="center" vertical="center"/>
    </xf>
    <xf numFmtId="0" fontId="13" fillId="8" borderId="49"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49" xfId="0" applyFont="1" applyFill="1" applyBorder="1" applyAlignment="1">
      <alignment horizontal="center" vertical="center"/>
    </xf>
    <xf numFmtId="0" fontId="13" fillId="16" borderId="48" xfId="0" applyFont="1" applyFill="1" applyBorder="1" applyAlignment="1">
      <alignment horizontal="center" vertical="center"/>
    </xf>
    <xf numFmtId="0" fontId="13" fillId="16" borderId="65" xfId="0" applyFont="1" applyFill="1" applyBorder="1" applyAlignment="1">
      <alignment horizontal="center" vertical="center"/>
    </xf>
    <xf numFmtId="0" fontId="13" fillId="16" borderId="49" xfId="0" applyFont="1" applyFill="1" applyBorder="1" applyAlignment="1">
      <alignment horizontal="center" vertical="center"/>
    </xf>
    <xf numFmtId="0" fontId="20" fillId="29" borderId="8" xfId="0" applyFont="1" applyFill="1" applyBorder="1" applyAlignment="1">
      <alignment horizontal="center" vertical="center" wrapText="1"/>
    </xf>
    <xf numFmtId="0" fontId="51" fillId="30" borderId="0" xfId="0" applyFont="1" applyFill="1" applyAlignment="1" applyProtection="1">
      <alignment horizontal="center" vertical="top" wrapText="1"/>
      <protection hidden="1"/>
    </xf>
    <xf numFmtId="0" fontId="52" fillId="30" borderId="141" xfId="7" applyFont="1" applyFill="1" applyBorder="1" applyAlignment="1" applyProtection="1">
      <alignment horizontal="center" vertical="top" wrapText="1"/>
      <protection hidden="1"/>
    </xf>
    <xf numFmtId="0" fontId="52" fillId="30" borderId="142" xfId="7" applyFont="1" applyFill="1" applyBorder="1" applyAlignment="1" applyProtection="1">
      <alignment horizontal="center" vertical="top" wrapText="1"/>
      <protection hidden="1"/>
    </xf>
    <xf numFmtId="0" fontId="80" fillId="30" borderId="141" xfId="7" applyFont="1" applyFill="1" applyBorder="1" applyAlignment="1" applyProtection="1">
      <alignment horizontal="center" vertical="top" wrapText="1"/>
      <protection hidden="1"/>
    </xf>
    <xf numFmtId="0" fontId="80" fillId="30" borderId="142" xfId="7" applyFont="1" applyFill="1" applyBorder="1" applyAlignment="1" applyProtection="1">
      <alignment horizontal="center" vertical="top" wrapText="1"/>
      <protection hidden="1"/>
    </xf>
    <xf numFmtId="0" fontId="80" fillId="30" borderId="143" xfId="7" applyFont="1" applyFill="1" applyBorder="1" applyAlignment="1" applyProtection="1">
      <alignment horizontal="center" vertical="top" wrapText="1"/>
      <protection hidden="1"/>
    </xf>
    <xf numFmtId="0" fontId="80" fillId="30" borderId="134" xfId="7" applyFont="1" applyFill="1" applyBorder="1" applyAlignment="1" applyProtection="1">
      <alignment horizontal="center" vertical="top" wrapText="1"/>
      <protection hidden="1"/>
    </xf>
    <xf numFmtId="0" fontId="80" fillId="30" borderId="137" xfId="7" applyFont="1" applyFill="1" applyBorder="1" applyAlignment="1" applyProtection="1">
      <alignment horizontal="center" vertical="top" wrapText="1"/>
      <protection hidden="1"/>
    </xf>
    <xf numFmtId="0" fontId="80" fillId="30" borderId="135" xfId="7" applyFont="1" applyFill="1" applyBorder="1" applyAlignment="1" applyProtection="1">
      <alignment horizontal="center" vertical="top" wrapText="1"/>
      <protection hidden="1"/>
    </xf>
    <xf numFmtId="1" fontId="51" fillId="26" borderId="58" xfId="2" applyNumberFormat="1" applyFont="1" applyFill="1" applyBorder="1" applyAlignment="1" applyProtection="1">
      <alignment horizontal="center" vertical="top"/>
      <protection locked="0"/>
    </xf>
    <xf numFmtId="1" fontId="51" fillId="26" borderId="0" xfId="2" applyNumberFormat="1" applyFont="1" applyFill="1" applyBorder="1" applyAlignment="1" applyProtection="1">
      <alignment horizontal="center" vertical="top"/>
      <protection locked="0"/>
    </xf>
    <xf numFmtId="1" fontId="14" fillId="26" borderId="55" xfId="2" applyNumberFormat="1" applyFont="1" applyFill="1" applyBorder="1" applyAlignment="1" applyProtection="1">
      <alignment horizontal="center" vertical="top"/>
      <protection locked="0"/>
    </xf>
    <xf numFmtId="1" fontId="14" fillId="26" borderId="56" xfId="2" applyNumberFormat="1" applyFont="1" applyFill="1" applyBorder="1" applyAlignment="1" applyProtection="1">
      <alignment horizontal="center" vertical="top"/>
      <protection locked="0"/>
    </xf>
    <xf numFmtId="1" fontId="14" fillId="26" borderId="57" xfId="2" applyNumberFormat="1" applyFont="1" applyFill="1" applyBorder="1" applyAlignment="1" applyProtection="1">
      <alignment horizontal="center" vertical="top"/>
      <protection locked="0"/>
    </xf>
    <xf numFmtId="1" fontId="14" fillId="26" borderId="58" xfId="2" applyNumberFormat="1" applyFont="1" applyFill="1" applyBorder="1" applyAlignment="1" applyProtection="1">
      <alignment horizontal="center" vertical="top"/>
      <protection locked="0"/>
    </xf>
    <xf numFmtId="1" fontId="14" fillId="26" borderId="0" xfId="2" applyNumberFormat="1" applyFont="1" applyFill="1" applyBorder="1" applyAlignment="1" applyProtection="1">
      <alignment horizontal="center" vertical="top"/>
      <protection locked="0"/>
    </xf>
    <xf numFmtId="1" fontId="14" fillId="26" borderId="59" xfId="2" applyNumberFormat="1" applyFont="1" applyFill="1" applyBorder="1" applyAlignment="1" applyProtection="1">
      <alignment horizontal="center" vertical="top"/>
      <protection locked="0"/>
    </xf>
    <xf numFmtId="1" fontId="14" fillId="26" borderId="39" xfId="2" applyNumberFormat="1" applyFont="1" applyFill="1" applyBorder="1" applyAlignment="1" applyProtection="1">
      <alignment horizontal="center" vertical="top"/>
      <protection locked="0"/>
    </xf>
    <xf numFmtId="1" fontId="14" fillId="26" borderId="60" xfId="2" applyNumberFormat="1" applyFont="1" applyFill="1" applyBorder="1" applyAlignment="1" applyProtection="1">
      <alignment horizontal="center" vertical="top"/>
      <protection locked="0"/>
    </xf>
    <xf numFmtId="1" fontId="14" fillId="26" borderId="61" xfId="2" applyNumberFormat="1" applyFont="1" applyFill="1" applyBorder="1" applyAlignment="1" applyProtection="1">
      <alignment horizontal="center" vertical="top"/>
      <protection locked="0"/>
    </xf>
    <xf numFmtId="0" fontId="51" fillId="28" borderId="8" xfId="0" applyFont="1" applyFill="1" applyBorder="1" applyAlignment="1" applyProtection="1">
      <alignment horizontal="left" vertical="center"/>
      <protection hidden="1"/>
    </xf>
    <xf numFmtId="2" fontId="85" fillId="7" borderId="23" xfId="0" applyNumberFormat="1" applyFont="1" applyFill="1" applyBorder="1" applyAlignment="1" applyProtection="1">
      <alignment horizontal="center" vertical="center"/>
      <protection hidden="1"/>
    </xf>
    <xf numFmtId="0" fontId="85" fillId="7" borderId="23" xfId="0" applyFont="1" applyFill="1" applyBorder="1" applyAlignment="1" applyProtection="1">
      <alignment horizontal="center" vertical="center"/>
      <protection hidden="1"/>
    </xf>
    <xf numFmtId="2" fontId="85" fillId="8" borderId="23" xfId="0" applyNumberFormat="1" applyFont="1" applyFill="1" applyBorder="1" applyAlignment="1" applyProtection="1">
      <alignment horizontal="center" vertical="center"/>
      <protection hidden="1"/>
    </xf>
    <xf numFmtId="0" fontId="85" fillId="8" borderId="23" xfId="0" applyFont="1" applyFill="1" applyBorder="1" applyAlignment="1" applyProtection="1">
      <alignment horizontal="center" vertical="center"/>
      <protection hidden="1"/>
    </xf>
    <xf numFmtId="2" fontId="85" fillId="3" borderId="23" xfId="0" applyNumberFormat="1" applyFont="1" applyFill="1" applyBorder="1" applyAlignment="1" applyProtection="1">
      <alignment horizontal="center" vertical="center"/>
      <protection hidden="1"/>
    </xf>
    <xf numFmtId="0" fontId="85" fillId="3" borderId="23" xfId="0" applyFont="1" applyFill="1" applyBorder="1" applyAlignment="1" applyProtection="1">
      <alignment horizontal="center" vertical="center"/>
      <protection hidden="1"/>
    </xf>
    <xf numFmtId="2" fontId="85" fillId="4" borderId="23" xfId="0" applyNumberFormat="1" applyFont="1" applyFill="1" applyBorder="1" applyAlignment="1" applyProtection="1">
      <alignment horizontal="center" vertical="center"/>
      <protection hidden="1"/>
    </xf>
    <xf numFmtId="0" fontId="85" fillId="4" borderId="23" xfId="0" applyFont="1" applyFill="1" applyBorder="1" applyAlignment="1" applyProtection="1">
      <alignment horizontal="center" vertical="center"/>
      <protection hidden="1"/>
    </xf>
    <xf numFmtId="0" fontId="52" fillId="28" borderId="8" xfId="0" applyFont="1" applyFill="1" applyBorder="1" applyAlignment="1" applyProtection="1">
      <alignment horizontal="center" vertical="center" wrapText="1"/>
      <protection hidden="1"/>
    </xf>
    <xf numFmtId="0" fontId="85" fillId="28" borderId="8" xfId="0" applyFont="1" applyFill="1" applyBorder="1" applyAlignment="1" applyProtection="1">
      <alignment horizontal="center" vertical="center"/>
      <protection hidden="1"/>
    </xf>
    <xf numFmtId="0" fontId="14" fillId="28" borderId="13" xfId="0" applyFont="1" applyFill="1" applyBorder="1" applyAlignment="1" applyProtection="1">
      <alignment horizontal="left" vertical="center"/>
    </xf>
    <xf numFmtId="0" fontId="14" fillId="28" borderId="15" xfId="0" applyFont="1" applyFill="1" applyBorder="1" applyAlignment="1" applyProtection="1">
      <alignment horizontal="left" vertical="center"/>
    </xf>
    <xf numFmtId="0" fontId="0" fillId="28" borderId="8" xfId="0" applyFont="1" applyFill="1" applyBorder="1" applyAlignment="1" applyProtection="1">
      <alignment horizontal="center" vertical="center"/>
    </xf>
    <xf numFmtId="0" fontId="14" fillId="28" borderId="18" xfId="0" applyFont="1" applyFill="1" applyBorder="1" applyAlignment="1" applyProtection="1">
      <alignment horizontal="left" vertical="center"/>
    </xf>
    <xf numFmtId="0" fontId="14" fillId="28" borderId="14" xfId="0" applyFont="1" applyFill="1" applyBorder="1" applyAlignment="1" applyProtection="1">
      <alignment horizontal="left" vertical="center"/>
    </xf>
    <xf numFmtId="0" fontId="20" fillId="13" borderId="8" xfId="0" applyFont="1" applyFill="1" applyBorder="1" applyAlignment="1" applyProtection="1">
      <alignment horizontal="center" vertical="center" wrapText="1"/>
    </xf>
    <xf numFmtId="0" fontId="13" fillId="13" borderId="8" xfId="0" applyFont="1" applyFill="1" applyBorder="1" applyAlignment="1" applyProtection="1">
      <alignment horizontal="center" vertical="center"/>
    </xf>
    <xf numFmtId="0" fontId="7" fillId="3" borderId="164" xfId="3" applyFill="1" applyBorder="1" applyAlignment="1" applyProtection="1">
      <alignment horizontal="center" vertical="center"/>
      <protection hidden="1"/>
    </xf>
    <xf numFmtId="0" fontId="89" fillId="3" borderId="0" xfId="0" applyFont="1" applyFill="1" applyBorder="1" applyAlignment="1" applyProtection="1">
      <alignment horizontal="center" vertical="center"/>
      <protection hidden="1"/>
    </xf>
    <xf numFmtId="0" fontId="89" fillId="3" borderId="165" xfId="0" applyFont="1" applyFill="1" applyBorder="1" applyAlignment="1" applyProtection="1">
      <alignment horizontal="center" vertical="center"/>
      <protection hidden="1"/>
    </xf>
    <xf numFmtId="0" fontId="85" fillId="28" borderId="42" xfId="0" applyFont="1" applyFill="1" applyBorder="1" applyAlignment="1" applyProtection="1">
      <alignment horizontal="center" vertical="center"/>
      <protection hidden="1"/>
    </xf>
    <xf numFmtId="0" fontId="85" fillId="30" borderId="0" xfId="7" applyFont="1" applyFill="1" applyBorder="1" applyAlignment="1" applyProtection="1">
      <alignment horizontal="center" vertical="top" wrapText="1"/>
      <protection hidden="1"/>
    </xf>
    <xf numFmtId="0" fontId="87" fillId="3" borderId="161" xfId="7" applyFont="1" applyFill="1" applyBorder="1" applyAlignment="1" applyProtection="1">
      <alignment horizontal="center" vertical="center" wrapText="1"/>
      <protection hidden="1"/>
    </xf>
    <xf numFmtId="0" fontId="87" fillId="3" borderId="162" xfId="7" applyFont="1" applyFill="1" applyBorder="1" applyAlignment="1" applyProtection="1">
      <alignment horizontal="center" vertical="center" wrapText="1"/>
      <protection hidden="1"/>
    </xf>
    <xf numFmtId="0" fontId="87" fillId="3" borderId="163" xfId="7" applyFont="1" applyFill="1" applyBorder="1" applyAlignment="1" applyProtection="1">
      <alignment horizontal="center" vertical="center" wrapText="1"/>
      <protection hidden="1"/>
    </xf>
    <xf numFmtId="0" fontId="87" fillId="3" borderId="164" xfId="7" applyFont="1" applyFill="1" applyBorder="1" applyAlignment="1" applyProtection="1">
      <alignment horizontal="center" vertical="center" wrapText="1"/>
      <protection hidden="1"/>
    </xf>
    <xf numFmtId="0" fontId="87" fillId="3" borderId="0" xfId="7" applyFont="1" applyFill="1" applyBorder="1" applyAlignment="1" applyProtection="1">
      <alignment horizontal="center" vertical="center" wrapText="1"/>
      <protection hidden="1"/>
    </xf>
    <xf numFmtId="0" fontId="87" fillId="3" borderId="165" xfId="7" applyFont="1" applyFill="1" applyBorder="1" applyAlignment="1" applyProtection="1">
      <alignment horizontal="center" vertical="center" wrapText="1"/>
      <protection hidden="1"/>
    </xf>
    <xf numFmtId="0" fontId="14" fillId="14" borderId="13" xfId="0" applyFont="1" applyFill="1" applyBorder="1" applyAlignment="1" applyProtection="1">
      <alignment horizontal="left" vertical="center"/>
      <protection hidden="1"/>
    </xf>
    <xf numFmtId="0" fontId="14" fillId="14" borderId="14" xfId="0" applyFont="1" applyFill="1" applyBorder="1" applyAlignment="1" applyProtection="1">
      <alignment horizontal="left" vertical="center"/>
      <protection hidden="1"/>
    </xf>
    <xf numFmtId="0" fontId="0" fillId="14" borderId="8" xfId="0" applyFont="1" applyFill="1" applyBorder="1" applyAlignment="1" applyProtection="1">
      <alignment horizontal="center" vertical="center"/>
      <protection hidden="1"/>
    </xf>
    <xf numFmtId="0" fontId="14" fillId="14" borderId="15" xfId="0" applyFont="1" applyFill="1" applyBorder="1" applyAlignment="1" applyProtection="1">
      <alignment horizontal="left" vertical="center"/>
      <protection hidden="1"/>
    </xf>
    <xf numFmtId="2" fontId="13" fillId="13" borderId="40" xfId="0" applyNumberFormat="1" applyFont="1" applyFill="1" applyBorder="1" applyAlignment="1" applyProtection="1">
      <alignment horizontal="center" vertical="center"/>
      <protection hidden="1"/>
    </xf>
    <xf numFmtId="2" fontId="13" fillId="13" borderId="41" xfId="0" applyNumberFormat="1" applyFont="1" applyFill="1" applyBorder="1" applyAlignment="1" applyProtection="1">
      <alignment horizontal="center" vertical="center"/>
      <protection hidden="1"/>
    </xf>
    <xf numFmtId="2" fontId="13" fillId="13" borderId="6" xfId="0" applyNumberFormat="1" applyFont="1" applyFill="1" applyBorder="1" applyAlignment="1" applyProtection="1">
      <alignment horizontal="center" vertical="center"/>
      <protection hidden="1"/>
    </xf>
    <xf numFmtId="0" fontId="14" fillId="14" borderId="18" xfId="0" applyFont="1" applyFill="1" applyBorder="1" applyAlignment="1" applyProtection="1">
      <alignment horizontal="left" vertical="center"/>
      <protection hidden="1"/>
    </xf>
    <xf numFmtId="0" fontId="13" fillId="13" borderId="23" xfId="0" applyFont="1" applyFill="1" applyBorder="1" applyAlignment="1" applyProtection="1">
      <alignment horizontal="center" vertical="center"/>
      <protection hidden="1"/>
    </xf>
    <xf numFmtId="2" fontId="13" fillId="13" borderId="23" xfId="0" applyNumberFormat="1" applyFont="1" applyFill="1" applyBorder="1" applyAlignment="1" applyProtection="1">
      <alignment horizontal="center" vertical="center"/>
      <protection hidden="1"/>
    </xf>
    <xf numFmtId="1" fontId="2" fillId="5" borderId="3" xfId="0" applyNumberFormat="1" applyFont="1" applyFill="1" applyBorder="1" applyAlignment="1" applyProtection="1">
      <alignment horizontal="left" vertical="center"/>
      <protection hidden="1"/>
    </xf>
    <xf numFmtId="0" fontId="2" fillId="5" borderId="67" xfId="0" applyFont="1" applyFill="1" applyBorder="1" applyAlignment="1" applyProtection="1">
      <alignment horizontal="left" vertical="center"/>
      <protection hidden="1"/>
    </xf>
    <xf numFmtId="0" fontId="20" fillId="13" borderId="8"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protection hidden="1"/>
    </xf>
    <xf numFmtId="0" fontId="13" fillId="8" borderId="10"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3" borderId="40" xfId="0" applyFont="1" applyFill="1" applyBorder="1" applyAlignment="1" applyProtection="1">
      <alignment horizontal="center" vertical="center"/>
      <protection hidden="1"/>
    </xf>
    <xf numFmtId="0" fontId="13" fillId="3" borderId="41" xfId="0" applyFont="1" applyFill="1" applyBorder="1" applyAlignment="1" applyProtection="1">
      <alignment horizontal="center" vertical="center"/>
      <protection hidden="1"/>
    </xf>
    <xf numFmtId="0" fontId="13" fillId="3" borderId="6"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protection hidden="1"/>
    </xf>
    <xf numFmtId="0" fontId="13" fillId="3" borderId="11"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16" xfId="0" applyFont="1" applyFill="1" applyBorder="1" applyAlignment="1" applyProtection="1">
      <alignment horizontal="center" vertical="center"/>
      <protection hidden="1"/>
    </xf>
    <xf numFmtId="0" fontId="13" fillId="4" borderId="9" xfId="0" applyFont="1" applyFill="1" applyBorder="1" applyAlignment="1" applyProtection="1">
      <alignment horizontal="center" vertical="center"/>
      <protection hidden="1"/>
    </xf>
    <xf numFmtId="0" fontId="13" fillId="4" borderId="10" xfId="0" applyFont="1" applyFill="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2" fillId="2" borderId="173" xfId="0" applyFont="1" applyFill="1" applyBorder="1" applyAlignment="1" applyProtection="1">
      <alignment horizontal="center" vertical="center"/>
      <protection hidden="1"/>
    </xf>
    <xf numFmtId="0" fontId="13" fillId="13" borderId="42" xfId="0" applyFont="1" applyFill="1" applyBorder="1" applyAlignment="1">
      <alignment horizontal="center" vertical="center"/>
    </xf>
    <xf numFmtId="0" fontId="4" fillId="0" borderId="0" xfId="0" applyFont="1" applyAlignment="1">
      <alignment horizontal="left" wrapText="1" indent="1"/>
    </xf>
    <xf numFmtId="0" fontId="18" fillId="24" borderId="0" xfId="0" applyFont="1" applyFill="1" applyAlignment="1">
      <alignment horizontal="left" vertical="center" wrapText="1" indent="1" readingOrder="1"/>
    </xf>
    <xf numFmtId="0" fontId="18" fillId="5" borderId="71" xfId="0" applyFont="1" applyFill="1" applyBorder="1" applyAlignment="1">
      <alignment horizontal="left" vertical="center" wrapText="1" indent="1" readingOrder="1"/>
    </xf>
    <xf numFmtId="0" fontId="13" fillId="13" borderId="40" xfId="0" applyFont="1" applyFill="1" applyBorder="1" applyAlignment="1">
      <alignment horizontal="center" vertical="center"/>
    </xf>
    <xf numFmtId="0" fontId="13" fillId="13" borderId="41" xfId="0" applyFont="1" applyFill="1" applyBorder="1" applyAlignment="1">
      <alignment horizontal="center" vertical="center"/>
    </xf>
    <xf numFmtId="0" fontId="13" fillId="13" borderId="6" xfId="0" applyFont="1" applyFill="1" applyBorder="1" applyAlignment="1">
      <alignment horizontal="center" vertical="center"/>
    </xf>
    <xf numFmtId="0" fontId="33" fillId="23" borderId="0" xfId="0" applyFont="1" applyFill="1" applyAlignment="1">
      <alignment horizontal="center" vertical="center" wrapText="1" readingOrder="1"/>
    </xf>
    <xf numFmtId="0" fontId="34" fillId="23" borderId="71" xfId="0" applyFont="1" applyFill="1" applyBorder="1" applyAlignment="1">
      <alignment horizontal="center" wrapText="1" readingOrder="1"/>
    </xf>
    <xf numFmtId="0" fontId="18" fillId="24" borderId="70" xfId="0" applyFont="1" applyFill="1" applyBorder="1" applyAlignment="1">
      <alignment horizontal="left" vertical="center" wrapText="1" indent="1" readingOrder="1"/>
    </xf>
    <xf numFmtId="0" fontId="18" fillId="25" borderId="0" xfId="0" applyFont="1" applyFill="1" applyAlignment="1">
      <alignment horizontal="left" vertical="center" wrapText="1" indent="1" readingOrder="1"/>
    </xf>
    <xf numFmtId="0" fontId="0" fillId="3" borderId="9"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Border="1" applyAlignment="1">
      <alignment horizontal="center" vertical="center"/>
    </xf>
    <xf numFmtId="0" fontId="0" fillId="3" borderId="21" xfId="0" applyFill="1" applyBorder="1" applyAlignment="1">
      <alignment horizontal="center" vertical="center"/>
    </xf>
    <xf numFmtId="0" fontId="0" fillId="3" borderId="8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84" xfId="0" applyFill="1" applyBorder="1" applyAlignment="1">
      <alignment horizontal="center" vertical="center" wrapText="1"/>
    </xf>
    <xf numFmtId="0" fontId="56" fillId="0" borderId="80" xfId="0" applyFont="1" applyBorder="1" applyAlignment="1">
      <alignment horizontal="center" vertical="center"/>
    </xf>
    <xf numFmtId="0" fontId="56" fillId="0" borderId="81" xfId="0" applyFont="1" applyBorder="1" applyAlignment="1">
      <alignment horizontal="center" vertical="center"/>
    </xf>
    <xf numFmtId="0" fontId="56" fillId="0" borderId="82" xfId="0" applyFont="1" applyBorder="1" applyAlignment="1">
      <alignment horizontal="center" vertical="center"/>
    </xf>
    <xf numFmtId="0" fontId="48" fillId="32" borderId="0" xfId="0" applyFont="1" applyFill="1" applyAlignment="1">
      <alignment vertical="center" wrapText="1"/>
    </xf>
    <xf numFmtId="0" fontId="113" fillId="27" borderId="0" xfId="0" applyFont="1" applyFill="1" applyAlignment="1">
      <alignment vertical="center" wrapText="1"/>
    </xf>
    <xf numFmtId="0" fontId="46" fillId="0" borderId="0" xfId="0" applyFont="1" applyAlignment="1">
      <alignment vertical="center" wrapText="1"/>
    </xf>
    <xf numFmtId="0" fontId="115" fillId="0" borderId="0" xfId="0" applyFont="1" applyAlignment="1">
      <alignment vertical="center" wrapText="1"/>
    </xf>
    <xf numFmtId="0" fontId="48" fillId="36" borderId="0" xfId="0" applyFont="1" applyFill="1" applyAlignment="1">
      <alignment vertical="center" wrapText="1"/>
    </xf>
    <xf numFmtId="0" fontId="113" fillId="30" borderId="0" xfId="0" applyFont="1" applyFill="1" applyAlignment="1">
      <alignment vertical="center" wrapText="1"/>
    </xf>
    <xf numFmtId="0" fontId="48" fillId="35" borderId="0" xfId="0" applyFont="1" applyFill="1" applyAlignment="1">
      <alignment vertical="center" wrapText="1"/>
    </xf>
    <xf numFmtId="0" fontId="113" fillId="26" borderId="0" xfId="0" applyFont="1" applyFill="1" applyAlignment="1">
      <alignment vertical="center" wrapText="1"/>
    </xf>
    <xf numFmtId="0" fontId="48" fillId="33" borderId="0" xfId="0" applyFont="1" applyFill="1" applyAlignment="1">
      <alignment vertical="center" wrapText="1"/>
    </xf>
    <xf numFmtId="0" fontId="113" fillId="28" borderId="0" xfId="0" applyFont="1" applyFill="1" applyAlignment="1">
      <alignment vertical="center" wrapText="1"/>
    </xf>
  </cellXfs>
  <cellStyles count="21">
    <cellStyle name="Comma" xfId="1" builtinId="3"/>
    <cellStyle name="Comma 2" xfId="4" xr:uid="{1482F3A8-9827-4226-B6F7-7A6DF6B1A9CE}"/>
    <cellStyle name="Comma 2 2" xfId="5" xr:uid="{748BB447-CE91-4064-A901-2C93D62DBF3C}"/>
    <cellStyle name="Comma 2 2 2" xfId="6" xr:uid="{90797ACA-89CB-4C95-B375-61F1697CF027}"/>
    <cellStyle name="Comma 2 2 2 2" xfId="12" xr:uid="{D411AE2E-CCB6-4B39-B98A-2F65ABB7E551}"/>
    <cellStyle name="Comma 2 2 2 2 2" xfId="18" xr:uid="{3F09AD65-954F-4EF0-875D-D44055437E77}"/>
    <cellStyle name="Comma 2 2 2 3" xfId="15" xr:uid="{783BEBB9-F3C6-47A3-B761-D31B17BBC1AA}"/>
    <cellStyle name="Comma 2 3" xfId="11" xr:uid="{9DBFFA28-F262-486D-9443-3D46A1F8503D}"/>
    <cellStyle name="Comma 2 3 2" xfId="17" xr:uid="{0173E50F-15A1-4B4B-A61F-0D07C7B7217D}"/>
    <cellStyle name="Comma 2 4" xfId="14" xr:uid="{51FC42FA-8291-46F2-91E4-7BEA07B774CD}"/>
    <cellStyle name="Currency" xfId="10" builtinId="4"/>
    <cellStyle name="Currency 2" xfId="13" xr:uid="{D7A8F283-A810-4480-A898-4C5CBA303F2D}"/>
    <cellStyle name="Currency 2 2" xfId="19" xr:uid="{06098CCB-D046-4C32-9A11-E1E86FC673B6}"/>
    <cellStyle name="Currency 3" xfId="16" xr:uid="{BF64B4A0-CA06-4226-8E01-65A7C39F0C4D}"/>
    <cellStyle name="Heading 1" xfId="7" builtinId="16"/>
    <cellStyle name="Heading 3" xfId="8" builtinId="18"/>
    <cellStyle name="Hyperlink" xfId="3" builtinId="8"/>
    <cellStyle name="Neutral" xfId="9" builtinId="28"/>
    <cellStyle name="Normal" xfId="0" builtinId="0"/>
    <cellStyle name="Normal 3" xfId="20" xr:uid="{923B3DC3-BD1F-4F1C-8BA6-F88C6C3F1A7D}"/>
    <cellStyle name="Percent" xfId="2" builtinId="5"/>
  </cellStyles>
  <dxfs count="677">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5" tint="0.59996337778862885"/>
        </patternFill>
      </fill>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ill>
        <patternFill patternType="lightUp">
          <fgColor theme="5"/>
        </patternFill>
      </fill>
      <border>
        <left style="thin">
          <color theme="5"/>
        </left>
        <right style="thin">
          <color theme="5"/>
        </right>
        <top style="thin">
          <color theme="5"/>
        </top>
        <bottom style="thin">
          <color theme="5"/>
        </bottom>
        <vertical/>
        <horizontal/>
      </border>
    </dxf>
    <dxf>
      <fill>
        <patternFill patternType="lightUp">
          <fgColor theme="9"/>
        </patternFill>
      </fill>
      <border>
        <left style="thin">
          <color theme="9"/>
        </left>
        <right style="thin">
          <color theme="9"/>
        </right>
        <top style="thin">
          <color theme="9"/>
        </top>
        <bottom style="thin">
          <color theme="9"/>
        </bottom>
        <vertical/>
        <horizontal/>
      </border>
    </dxf>
    <dxf>
      <fill>
        <patternFill patternType="darkDown">
          <fgColor theme="5"/>
          <bgColor auto="1"/>
        </patternFill>
      </fill>
      <border>
        <left style="thin">
          <color theme="5"/>
        </left>
        <right style="thin">
          <color theme="5"/>
        </right>
        <top style="thin">
          <color theme="5"/>
        </top>
        <bottom style="thin">
          <color theme="5"/>
        </bottom>
      </border>
    </dxf>
    <dxf>
      <fill>
        <patternFill patternType="darkDown">
          <fgColor theme="9"/>
          <bgColor auto="1"/>
        </patternFill>
      </fill>
      <border>
        <left style="thin">
          <color theme="9"/>
        </left>
        <right style="thin">
          <color theme="9"/>
        </right>
        <top style="thin">
          <color theme="9"/>
        </top>
        <bottom style="thin">
          <color theme="9"/>
        </bottom>
        <vertical/>
        <horizontal/>
      </border>
    </dxf>
    <dxf>
      <fill>
        <patternFill>
          <bgColor theme="5" tint="0.59996337778862885"/>
        </patternFill>
      </fill>
      <border>
        <left style="thin">
          <color theme="5"/>
        </left>
        <right style="thin">
          <color theme="5"/>
        </right>
        <top style="thin">
          <color theme="5"/>
        </top>
        <bottom style="thin">
          <color theme="5"/>
        </bottom>
        <vertical/>
        <horizontal/>
      </border>
    </dxf>
    <dxf>
      <fill>
        <patternFill>
          <bgColor theme="9" tint="0.59996337778862885"/>
        </patternFill>
      </fill>
      <border>
        <left style="thin">
          <color theme="9"/>
        </left>
        <right style="thin">
          <color theme="9"/>
        </right>
        <top style="thin">
          <color theme="9"/>
        </top>
        <bottom style="thin">
          <color theme="9"/>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CF7F7F"/>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34998626667073579"/>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s>
  <tableStyles count="0" defaultTableStyle="TableStyleMedium2" defaultPivotStyle="PivotStyleLight16"/>
  <colors>
    <mruColors>
      <color rgb="FFFFFFFF"/>
      <color rgb="FFCCDE82"/>
      <color rgb="FF85C4E3"/>
      <color rgb="FF00B0F0"/>
      <color rgb="FFFFE030"/>
      <color rgb="FFB8D050"/>
      <color rgb="FFDEDBC4"/>
      <color rgb="FFB4AD78"/>
      <color rgb="FFAEA66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5</xdr:row>
      <xdr:rowOff>79374</xdr:rowOff>
    </xdr:from>
    <xdr:ext cx="3667070" cy="3959226"/>
    <xdr:pic>
      <xdr:nvPicPr>
        <xdr:cNvPr id="2" name="Picture 1">
          <a:extLst>
            <a:ext uri="{FF2B5EF4-FFF2-40B4-BE49-F238E27FC236}">
              <a16:creationId xmlns:a16="http://schemas.microsoft.com/office/drawing/2014/main" id="{E2E79EEB-452E-4685-B9F8-A7AD777D53D7}"/>
            </a:ext>
          </a:extLst>
        </xdr:cNvPr>
        <xdr:cNvPicPr>
          <a:picLocks noChangeAspect="1"/>
        </xdr:cNvPicPr>
      </xdr:nvPicPr>
      <xdr:blipFill>
        <a:blip xmlns:r="http://schemas.openxmlformats.org/officeDocument/2006/relationships" r:embed="rId1"/>
        <a:stretch>
          <a:fillRect/>
        </a:stretch>
      </xdr:blipFill>
      <xdr:spPr>
        <a:xfrm>
          <a:off x="0" y="1574799"/>
          <a:ext cx="3667070" cy="395922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559594</xdr:colOff>
      <xdr:row>3</xdr:row>
      <xdr:rowOff>1</xdr:rowOff>
    </xdr:from>
    <xdr:to>
      <xdr:col>8</xdr:col>
      <xdr:colOff>345281</xdr:colOff>
      <xdr:row>4</xdr:row>
      <xdr:rowOff>0</xdr:rowOff>
    </xdr:to>
    <xdr:cxnSp macro="">
      <xdr:nvCxnSpPr>
        <xdr:cNvPr id="8" name="Straight Connector 7">
          <a:extLst>
            <a:ext uri="{FF2B5EF4-FFF2-40B4-BE49-F238E27FC236}">
              <a16:creationId xmlns:a16="http://schemas.microsoft.com/office/drawing/2014/main" id="{A5C653C1-1B68-4F09-B7E2-9F7F07B02FB3}"/>
            </a:ext>
          </a:extLst>
        </xdr:cNvPr>
        <xdr:cNvCxnSpPr/>
      </xdr:nvCxnSpPr>
      <xdr:spPr>
        <a:xfrm>
          <a:off x="7000875" y="726282"/>
          <a:ext cx="1333500" cy="21431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738187</xdr:colOff>
      <xdr:row>3</xdr:row>
      <xdr:rowOff>1</xdr:rowOff>
    </xdr:from>
    <xdr:to>
      <xdr:col>12</xdr:col>
      <xdr:colOff>333375</xdr:colOff>
      <xdr:row>3</xdr:row>
      <xdr:rowOff>202406</xdr:rowOff>
    </xdr:to>
    <xdr:cxnSp macro="">
      <xdr:nvCxnSpPr>
        <xdr:cNvPr id="9" name="Straight Connector 8">
          <a:extLst>
            <a:ext uri="{FF2B5EF4-FFF2-40B4-BE49-F238E27FC236}">
              <a16:creationId xmlns:a16="http://schemas.microsoft.com/office/drawing/2014/main" id="{5F688825-67FA-4DD0-89E1-C14B5DE788C2}"/>
            </a:ext>
          </a:extLst>
        </xdr:cNvPr>
        <xdr:cNvCxnSpPr/>
      </xdr:nvCxnSpPr>
      <xdr:spPr>
        <a:xfrm flipH="1">
          <a:off x="11191875" y="892970"/>
          <a:ext cx="1297781" cy="20240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809625</xdr:colOff>
      <xdr:row>2</xdr:row>
      <xdr:rowOff>164308</xdr:rowOff>
    </xdr:from>
    <xdr:to>
      <xdr:col>16</xdr:col>
      <xdr:colOff>962025</xdr:colOff>
      <xdr:row>4</xdr:row>
      <xdr:rowOff>0</xdr:rowOff>
    </xdr:to>
    <xdr:cxnSp macro="">
      <xdr:nvCxnSpPr>
        <xdr:cNvPr id="10" name="Straight Connector 9">
          <a:extLst>
            <a:ext uri="{FF2B5EF4-FFF2-40B4-BE49-F238E27FC236}">
              <a16:creationId xmlns:a16="http://schemas.microsoft.com/office/drawing/2014/main" id="{F51A3B42-14D1-4B26-943D-31678E233101}"/>
            </a:ext>
          </a:extLst>
        </xdr:cNvPr>
        <xdr:cNvCxnSpPr/>
      </xdr:nvCxnSpPr>
      <xdr:spPr>
        <a:xfrm flipH="1">
          <a:off x="15240000" y="890589"/>
          <a:ext cx="2950369" cy="216692"/>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702468</xdr:colOff>
      <xdr:row>2</xdr:row>
      <xdr:rowOff>164308</xdr:rowOff>
    </xdr:from>
    <xdr:to>
      <xdr:col>21</xdr:col>
      <xdr:colOff>962026</xdr:colOff>
      <xdr:row>3</xdr:row>
      <xdr:rowOff>202406</xdr:rowOff>
    </xdr:to>
    <xdr:cxnSp macro="">
      <xdr:nvCxnSpPr>
        <xdr:cNvPr id="13" name="Straight Connector 12">
          <a:extLst>
            <a:ext uri="{FF2B5EF4-FFF2-40B4-BE49-F238E27FC236}">
              <a16:creationId xmlns:a16="http://schemas.microsoft.com/office/drawing/2014/main" id="{3223A865-64DD-4469-BBA3-998889D7D90A}"/>
            </a:ext>
          </a:extLst>
        </xdr:cNvPr>
        <xdr:cNvCxnSpPr/>
      </xdr:nvCxnSpPr>
      <xdr:spPr>
        <a:xfrm flipH="1">
          <a:off x="17930812" y="890589"/>
          <a:ext cx="5557839" cy="20478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926271</xdr:colOff>
      <xdr:row>0</xdr:row>
      <xdr:rowOff>6169</xdr:rowOff>
    </xdr:from>
    <xdr:ext cx="2872524" cy="395998"/>
    <xdr:sp macro="" textlink="">
      <xdr:nvSpPr>
        <xdr:cNvPr id="2" name="Speech Bubble: Rectangle 44">
          <a:extLst>
            <a:ext uri="{FF2B5EF4-FFF2-40B4-BE49-F238E27FC236}">
              <a16:creationId xmlns:a16="http://schemas.microsoft.com/office/drawing/2014/main" id="{6D5F8EED-7953-4ABC-8785-7F63EF41BA99}"/>
            </a:ext>
          </a:extLst>
        </xdr:cNvPr>
        <xdr:cNvSpPr/>
      </xdr:nvSpPr>
      <xdr:spPr>
        <a:xfrm>
          <a:off x="8757938" y="6169"/>
          <a:ext cx="2872524" cy="395998"/>
        </a:xfrm>
        <a:prstGeom prst="wedgeRectCallout">
          <a:avLst>
            <a:gd name="adj1" fmla="val 18152"/>
            <a:gd name="adj2" fmla="val 88192"/>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The unit of</a:t>
          </a:r>
          <a:r>
            <a:rPr lang="en-US" sz="1000" baseline="0">
              <a:solidFill>
                <a:schemeClr val="tx1"/>
              </a:solidFill>
            </a:rPr>
            <a:t> work is the object for which a worker is paid. </a:t>
          </a:r>
          <a:r>
            <a:rPr lang="en-US" sz="1000">
              <a:solidFill>
                <a:schemeClr val="tx1"/>
              </a:solidFill>
            </a:rPr>
            <a:t>For</a:t>
          </a:r>
          <a:r>
            <a:rPr lang="en-US" sz="1000" baseline="0">
              <a:solidFill>
                <a:schemeClr val="tx1"/>
              </a:solidFill>
            </a:rPr>
            <a:t> example, some workers are paid by the number of shirts they iron, or the number of boxes they pack. The unit would then be "shirt" or "box." Other workers are paid per "hour" or "day." Enter gross values.</a:t>
          </a:r>
          <a:endParaRPr lang="en-US" sz="1000" b="1" u="none">
            <a:solidFill>
              <a:srgbClr val="0070C0"/>
            </a:solidFill>
          </a:endParaRPr>
        </a:p>
      </xdr:txBody>
    </xdr:sp>
    <xdr:clientData/>
  </xdr:oneCellAnchor>
  <xdr:twoCellAnchor>
    <xdr:from>
      <xdr:col>6</xdr:col>
      <xdr:colOff>25696</xdr:colOff>
      <xdr:row>0</xdr:row>
      <xdr:rowOff>113688</xdr:rowOff>
    </xdr:from>
    <xdr:to>
      <xdr:col>8</xdr:col>
      <xdr:colOff>830836</xdr:colOff>
      <xdr:row>0</xdr:row>
      <xdr:rowOff>455083</xdr:rowOff>
    </xdr:to>
    <xdr:sp macro="" textlink="">
      <xdr:nvSpPr>
        <xdr:cNvPr id="3" name="Speech Bubble: Rectangle 44">
          <a:extLst>
            <a:ext uri="{FF2B5EF4-FFF2-40B4-BE49-F238E27FC236}">
              <a16:creationId xmlns:a16="http://schemas.microsoft.com/office/drawing/2014/main" id="{6305CEEB-C7FF-40FC-A584-FE42D2FB541C}"/>
            </a:ext>
          </a:extLst>
        </xdr:cNvPr>
        <xdr:cNvSpPr/>
      </xdr:nvSpPr>
      <xdr:spPr>
        <a:xfrm>
          <a:off x="4555363" y="113688"/>
          <a:ext cx="3006473" cy="341395"/>
        </a:xfrm>
        <a:prstGeom prst="wedgeRectCallout">
          <a:avLst>
            <a:gd name="adj1" fmla="val 12141"/>
            <a:gd name="adj2" fmla="val 67755"/>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b="1" baseline="0">
              <a:solidFill>
                <a:schemeClr val="tx1"/>
              </a:solidFill>
            </a:rPr>
            <a:t> </a:t>
          </a:r>
          <a:r>
            <a:rPr lang="en-US" sz="1000" b="0">
              <a:solidFill>
                <a:schemeClr val="tx1"/>
              </a:solidFill>
            </a:rPr>
            <a:t>Bonuses must be expected</a:t>
          </a:r>
          <a:r>
            <a:rPr lang="en-US" sz="1000" b="0" baseline="0">
              <a:solidFill>
                <a:schemeClr val="tx1"/>
              </a:solidFill>
            </a:rPr>
            <a:t> in advance and not at the discression of the employer. Bonuses such as 13th month bonuses, tenure bonus and holiday bonuses can be included in the respective category. Profit sharing is not included. </a:t>
          </a:r>
        </a:p>
      </xdr:txBody>
    </xdr:sp>
    <xdr:clientData/>
  </xdr:twoCellAnchor>
  <xdr:oneCellAnchor>
    <xdr:from>
      <xdr:col>13</xdr:col>
      <xdr:colOff>732120</xdr:colOff>
      <xdr:row>0</xdr:row>
      <xdr:rowOff>83565</xdr:rowOff>
    </xdr:from>
    <xdr:ext cx="2934071" cy="371518"/>
    <xdr:sp macro="" textlink="">
      <xdr:nvSpPr>
        <xdr:cNvPr id="4" name="Speech Bubble: Rectangle 44">
          <a:extLst>
            <a:ext uri="{FF2B5EF4-FFF2-40B4-BE49-F238E27FC236}">
              <a16:creationId xmlns:a16="http://schemas.microsoft.com/office/drawing/2014/main" id="{D901F998-F7AF-41C6-8CBE-BF99CC55EDDC}"/>
            </a:ext>
          </a:extLst>
        </xdr:cNvPr>
        <xdr:cNvSpPr/>
      </xdr:nvSpPr>
      <xdr:spPr>
        <a:xfrm>
          <a:off x="11728203" y="83565"/>
          <a:ext cx="2934071" cy="371518"/>
        </a:xfrm>
        <a:prstGeom prst="wedgeRectCallout">
          <a:avLst>
            <a:gd name="adj1" fmla="val -27339"/>
            <a:gd name="adj2" fmla="val 80914"/>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If workers are paid</a:t>
          </a:r>
          <a:r>
            <a:rPr lang="en-US" sz="1000" baseline="0">
              <a:solidFill>
                <a:schemeClr val="tx1"/>
              </a:solidFill>
            </a:rPr>
            <a:t> by month or day, this column will automatically be filled. Otherwise enter the average number of units that are completed in day. This number can also be a fraction.</a:t>
          </a:r>
        </a:p>
      </xdr:txBody>
    </xdr:sp>
    <xdr:clientData/>
  </xdr:oneCellAnchor>
  <xdr:oneCellAnchor>
    <xdr:from>
      <xdr:col>16</xdr:col>
      <xdr:colOff>809999</xdr:colOff>
      <xdr:row>3</xdr:row>
      <xdr:rowOff>95250</xdr:rowOff>
    </xdr:from>
    <xdr:ext cx="1743956" cy="435541"/>
    <xdr:sp macro="" textlink="">
      <xdr:nvSpPr>
        <xdr:cNvPr id="5" name="Speech Bubble: Rectangle 44">
          <a:extLst>
            <a:ext uri="{FF2B5EF4-FFF2-40B4-BE49-F238E27FC236}">
              <a16:creationId xmlns:a16="http://schemas.microsoft.com/office/drawing/2014/main" id="{66B3C23F-E8BF-4B80-855E-81474482C158}"/>
            </a:ext>
          </a:extLst>
        </xdr:cNvPr>
        <xdr:cNvSpPr/>
      </xdr:nvSpPr>
      <xdr:spPr>
        <a:xfrm>
          <a:off x="14557749" y="814917"/>
          <a:ext cx="1743956" cy="435541"/>
        </a:xfrm>
        <a:prstGeom prst="wedgeRectCallout">
          <a:avLst>
            <a:gd name="adj1" fmla="val -44200"/>
            <a:gd name="adj2" fmla="val 174847"/>
          </a:avLst>
        </a:prstGeom>
        <a:solidFill>
          <a:srgbClr val="85C4E3"/>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900" b="0">
              <a:solidFill>
                <a:schemeClr val="tx1"/>
              </a:solidFill>
            </a:rPr>
            <a:t>For example, this worker is paid</a:t>
          </a:r>
          <a:r>
            <a:rPr lang="en-US" sz="900" b="0" baseline="0">
              <a:solidFill>
                <a:schemeClr val="tx1"/>
              </a:solidFill>
            </a:rPr>
            <a:t> 15 CRC per box and completes 10 boxes in a 9 hour day.</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2053851</xdr:colOff>
      <xdr:row>0</xdr:row>
      <xdr:rowOff>422649</xdr:rowOff>
    </xdr:from>
    <xdr:to>
      <xdr:col>1</xdr:col>
      <xdr:colOff>4908176</xdr:colOff>
      <xdr:row>0</xdr:row>
      <xdr:rowOff>440205</xdr:rowOff>
    </xdr:to>
    <xdr:cxnSp macro="">
      <xdr:nvCxnSpPr>
        <xdr:cNvPr id="14" name="Straight Arrow Connector 13">
          <a:extLst>
            <a:ext uri="{FF2B5EF4-FFF2-40B4-BE49-F238E27FC236}">
              <a16:creationId xmlns:a16="http://schemas.microsoft.com/office/drawing/2014/main" id="{14C5225A-99C4-4373-8752-B6F4AABA20BD}"/>
            </a:ext>
          </a:extLst>
        </xdr:cNvPr>
        <xdr:cNvCxnSpPr/>
      </xdr:nvCxnSpPr>
      <xdr:spPr>
        <a:xfrm flipH="1">
          <a:off x="2367616" y="422649"/>
          <a:ext cx="2854325" cy="17556"/>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851647</xdr:colOff>
      <xdr:row>46</xdr:row>
      <xdr:rowOff>112059</xdr:rowOff>
    </xdr:from>
    <xdr:to>
      <xdr:col>4</xdr:col>
      <xdr:colOff>0</xdr:colOff>
      <xdr:row>50</xdr:row>
      <xdr:rowOff>11207</xdr:rowOff>
    </xdr:to>
    <xdr:cxnSp macro="">
      <xdr:nvCxnSpPr>
        <xdr:cNvPr id="15" name="Straight Arrow Connector 14">
          <a:extLst>
            <a:ext uri="{FF2B5EF4-FFF2-40B4-BE49-F238E27FC236}">
              <a16:creationId xmlns:a16="http://schemas.microsoft.com/office/drawing/2014/main" id="{21262B91-4400-4DEE-9FE0-902F00DE6D71}"/>
            </a:ext>
          </a:extLst>
        </xdr:cNvPr>
        <xdr:cNvCxnSpPr/>
      </xdr:nvCxnSpPr>
      <xdr:spPr>
        <a:xfrm flipV="1">
          <a:off x="5838265" y="9379324"/>
          <a:ext cx="1490382" cy="66114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930088</xdr:colOff>
      <xdr:row>1</xdr:row>
      <xdr:rowOff>29136</xdr:rowOff>
    </xdr:from>
    <xdr:to>
      <xdr:col>12</xdr:col>
      <xdr:colOff>1284195</xdr:colOff>
      <xdr:row>1</xdr:row>
      <xdr:rowOff>235324</xdr:rowOff>
    </xdr:to>
    <xdr:cxnSp macro="">
      <xdr:nvCxnSpPr>
        <xdr:cNvPr id="19" name="Straight Arrow Connector 18">
          <a:extLst>
            <a:ext uri="{FF2B5EF4-FFF2-40B4-BE49-F238E27FC236}">
              <a16:creationId xmlns:a16="http://schemas.microsoft.com/office/drawing/2014/main" id="{C9FB44EC-46D4-4628-9840-0235574A31B7}"/>
            </a:ext>
          </a:extLst>
        </xdr:cNvPr>
        <xdr:cNvCxnSpPr/>
      </xdr:nvCxnSpPr>
      <xdr:spPr>
        <a:xfrm flipH="1">
          <a:off x="16360588" y="589430"/>
          <a:ext cx="1990166" cy="206188"/>
        </a:xfrm>
        <a:prstGeom prst="straightConnector1">
          <a:avLst/>
        </a:prstGeom>
        <a:ln w="1905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1839417</xdr:colOff>
      <xdr:row>0</xdr:row>
      <xdr:rowOff>87873</xdr:rowOff>
    </xdr:from>
    <xdr:ext cx="5063407" cy="914353"/>
    <xdr:sp macro="" textlink="">
      <xdr:nvSpPr>
        <xdr:cNvPr id="10" name="Speech Bubble: Rectangle 44">
          <a:extLst>
            <a:ext uri="{FF2B5EF4-FFF2-40B4-BE49-F238E27FC236}">
              <a16:creationId xmlns:a16="http://schemas.microsoft.com/office/drawing/2014/main" id="{C66825CC-33A6-4F43-A671-31AFA5AE4A73}"/>
            </a:ext>
          </a:extLst>
        </xdr:cNvPr>
        <xdr:cNvSpPr/>
      </xdr:nvSpPr>
      <xdr:spPr>
        <a:xfrm>
          <a:off x="2130770" y="87873"/>
          <a:ext cx="5063407" cy="914353"/>
        </a:xfrm>
        <a:prstGeom prst="wedgeRectCallout">
          <a:avLst>
            <a:gd name="adj1" fmla="val -55357"/>
            <a:gd name="adj2" fmla="val -4223"/>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All</a:t>
          </a:r>
          <a:r>
            <a:rPr lang="en-US" sz="1050" b="0" baseline="0">
              <a:solidFill>
                <a:schemeClr val="tx1"/>
              </a:solidFill>
            </a:rPr>
            <a:t> in-kind benefits m</a:t>
          </a:r>
          <a:r>
            <a:rPr lang="en-US" sz="1050" b="0">
              <a:solidFill>
                <a:schemeClr val="tx1"/>
              </a:solidFill>
            </a:rPr>
            <a:t>ust be accepted by the workers as being valuable, directly reduce the cost of basic living for a worker, are provided during regular working hours, are regularly provided, are expected in advance, and are not mandatory by law. If workers contribute or pay a small amount for the benefit, subtract this amount from the</a:t>
          </a:r>
          <a:r>
            <a:rPr lang="en-US" sz="1050" b="0" baseline="0">
              <a:solidFill>
                <a:schemeClr val="tx1"/>
              </a:solidFill>
            </a:rPr>
            <a:t> cost for providing the in-kind benefit. </a:t>
          </a:r>
          <a:endParaRPr lang="en-US" sz="1050" b="0">
            <a:solidFill>
              <a:schemeClr val="tx1"/>
            </a:solidFill>
          </a:endParaRPr>
        </a:p>
      </xdr:txBody>
    </xdr:sp>
    <xdr:clientData/>
  </xdr:oneCellAnchor>
  <xdr:oneCellAnchor>
    <xdr:from>
      <xdr:col>5</xdr:col>
      <xdr:colOff>530411</xdr:colOff>
      <xdr:row>2</xdr:row>
      <xdr:rowOff>182501</xdr:rowOff>
    </xdr:from>
    <xdr:ext cx="2263801" cy="1243161"/>
    <xdr:sp macro="" textlink="">
      <xdr:nvSpPr>
        <xdr:cNvPr id="11" name="Speech Bubble: Rectangle 44">
          <a:extLst>
            <a:ext uri="{FF2B5EF4-FFF2-40B4-BE49-F238E27FC236}">
              <a16:creationId xmlns:a16="http://schemas.microsoft.com/office/drawing/2014/main" id="{F06AEBDC-4BAD-4B81-A6A4-85646F138131}"/>
            </a:ext>
          </a:extLst>
        </xdr:cNvPr>
        <xdr:cNvSpPr/>
      </xdr:nvSpPr>
      <xdr:spPr>
        <a:xfrm>
          <a:off x="8710705" y="989325"/>
          <a:ext cx="2263801" cy="1243161"/>
        </a:xfrm>
        <a:prstGeom prst="wedgeRectCallout">
          <a:avLst>
            <a:gd name="adj1" fmla="val -56652"/>
            <a:gd name="adj2" fmla="val -4528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regularly provided and sporadically given farm produce may not be included. Ideally, meals provided should be balanced and follow local or international nutrition guidance. The value of snacks and water are not included. </a:t>
          </a:r>
        </a:p>
      </xdr:txBody>
    </xdr:sp>
    <xdr:clientData/>
  </xdr:oneCellAnchor>
  <xdr:oneCellAnchor>
    <xdr:from>
      <xdr:col>9</xdr:col>
      <xdr:colOff>807063</xdr:colOff>
      <xdr:row>0</xdr:row>
      <xdr:rowOff>119329</xdr:rowOff>
    </xdr:from>
    <xdr:ext cx="3263286" cy="585545"/>
    <xdr:sp macro="" textlink="">
      <xdr:nvSpPr>
        <xdr:cNvPr id="12" name="Speech Bubble: Rectangle 44">
          <a:extLst>
            <a:ext uri="{FF2B5EF4-FFF2-40B4-BE49-F238E27FC236}">
              <a16:creationId xmlns:a16="http://schemas.microsoft.com/office/drawing/2014/main" id="{39EC1B0D-3F81-4115-AFA6-73B5F2E57CC7}"/>
            </a:ext>
          </a:extLst>
        </xdr:cNvPr>
        <xdr:cNvSpPr/>
      </xdr:nvSpPr>
      <xdr:spPr>
        <a:xfrm>
          <a:off x="11878475" y="119329"/>
          <a:ext cx="3263286"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These</a:t>
          </a:r>
          <a:r>
            <a:rPr lang="en-US" sz="1050" b="0" baseline="0">
              <a:solidFill>
                <a:schemeClr val="tx1"/>
              </a:solidFill>
            </a:rPr>
            <a:t> calculators are optional and can be used to calculate the monthly cost for providing an in-kind benefit per worker.</a:t>
          </a:r>
        </a:p>
      </xdr:txBody>
    </xdr:sp>
    <xdr:clientData/>
  </xdr:oneCellAnchor>
  <xdr:oneCellAnchor>
    <xdr:from>
      <xdr:col>5</xdr:col>
      <xdr:colOff>224117</xdr:colOff>
      <xdr:row>10</xdr:row>
      <xdr:rowOff>29333</xdr:rowOff>
    </xdr:from>
    <xdr:ext cx="2597920" cy="585545"/>
    <xdr:sp macro="" textlink="">
      <xdr:nvSpPr>
        <xdr:cNvPr id="13" name="Speech Bubble: Rectangle 44">
          <a:extLst>
            <a:ext uri="{FF2B5EF4-FFF2-40B4-BE49-F238E27FC236}">
              <a16:creationId xmlns:a16="http://schemas.microsoft.com/office/drawing/2014/main" id="{4C9CA073-B525-42CA-AE6C-27C28FC8EBB7}"/>
            </a:ext>
          </a:extLst>
        </xdr:cNvPr>
        <xdr:cNvSpPr/>
      </xdr:nvSpPr>
      <xdr:spPr>
        <a:xfrm>
          <a:off x="8404411" y="2382568"/>
          <a:ext cx="2597920" cy="585545"/>
        </a:xfrm>
        <a:prstGeom prst="wedgeRectCallout">
          <a:avLst>
            <a:gd name="adj1" fmla="val -56085"/>
            <a:gd name="adj2" fmla="val -29879"/>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en-US" sz="1050" b="0" kern="1200">
              <a:solidFill>
                <a:schemeClr val="tx1"/>
              </a:solidFill>
              <a:latin typeface="+mn-lt"/>
              <a:ea typeface="+mn-ea"/>
              <a:cs typeface="+mn-cs"/>
            </a:rPr>
            <a:t>Must be safe and transport workers to and from work or to and from town on weekends.</a:t>
          </a:r>
        </a:p>
      </xdr:txBody>
    </xdr:sp>
    <xdr:clientData/>
  </xdr:oneCellAnchor>
  <xdr:oneCellAnchor>
    <xdr:from>
      <xdr:col>5</xdr:col>
      <xdr:colOff>161451</xdr:colOff>
      <xdr:row>15</xdr:row>
      <xdr:rowOff>62055</xdr:rowOff>
    </xdr:from>
    <xdr:ext cx="2607759" cy="1407565"/>
    <xdr:sp macro="" textlink="">
      <xdr:nvSpPr>
        <xdr:cNvPr id="14" name="Speech Bubble: Rectangle 44">
          <a:extLst>
            <a:ext uri="{FF2B5EF4-FFF2-40B4-BE49-F238E27FC236}">
              <a16:creationId xmlns:a16="http://schemas.microsoft.com/office/drawing/2014/main" id="{38999C2F-2CD7-43A4-BB11-2D7B7A1795A6}"/>
            </a:ext>
          </a:extLst>
        </xdr:cNvPr>
        <xdr:cNvSpPr/>
      </xdr:nvSpPr>
      <xdr:spPr>
        <a:xfrm>
          <a:off x="8341745" y="3367790"/>
          <a:ext cx="2607759" cy="1407565"/>
        </a:xfrm>
        <a:prstGeom prst="wedgeRectCallout">
          <a:avLst>
            <a:gd name="adj1" fmla="val -55048"/>
            <a:gd name="adj2" fmla="val -227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single family housing and meet international standards such as International Covenant on Economic, Social and Cultural Rights (United Nations, </a:t>
          </a:r>
          <a:r>
            <a:rPr lang="en-US" sz="1050" b="0" kern="1200">
              <a:solidFill>
                <a:schemeClr val="tx1"/>
              </a:solidFill>
              <a:latin typeface="+mn-lt"/>
              <a:ea typeface="+mn-ea"/>
              <a:cs typeface="+mn-cs"/>
            </a:rPr>
            <a:t>1966</a:t>
          </a:r>
          <a:r>
            <a:rPr lang="en-US" sz="1050" b="0">
              <a:solidFill>
                <a:schemeClr val="tx1"/>
              </a:solidFill>
            </a:rPr>
            <a:t>), ILO Recommendation No. 115 Concerning Workers’ Housing (1961), World Health Organization Principles of Healthy Housing (1989), UN-Habitat (2009, 2013).) </a:t>
          </a:r>
        </a:p>
      </xdr:txBody>
    </xdr:sp>
    <xdr:clientData/>
  </xdr:oneCellAnchor>
  <xdr:oneCellAnchor>
    <xdr:from>
      <xdr:col>5</xdr:col>
      <xdr:colOff>180358</xdr:colOff>
      <xdr:row>23</xdr:row>
      <xdr:rowOff>182292</xdr:rowOff>
    </xdr:from>
    <xdr:ext cx="2607759" cy="749949"/>
    <xdr:sp macro="" textlink="">
      <xdr:nvSpPr>
        <xdr:cNvPr id="15" name="Speech Bubble: Rectangle 44">
          <a:extLst>
            <a:ext uri="{FF2B5EF4-FFF2-40B4-BE49-F238E27FC236}">
              <a16:creationId xmlns:a16="http://schemas.microsoft.com/office/drawing/2014/main" id="{32635A77-2BA1-4324-B575-D1A456B7AC7D}"/>
            </a:ext>
          </a:extLst>
        </xdr:cNvPr>
        <xdr:cNvSpPr/>
      </xdr:nvSpPr>
      <xdr:spPr>
        <a:xfrm>
          <a:off x="8360652" y="5023233"/>
          <a:ext cx="2607759" cy="749949"/>
        </a:xfrm>
        <a:prstGeom prst="wedgeRectCallout">
          <a:avLst>
            <a:gd name="adj1" fmla="val -58306"/>
            <a:gd name="adj2" fmla="val -21730"/>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Must be health care or clinics for general practice (not </a:t>
          </a:r>
          <a:r>
            <a:rPr lang="en-US" sz="1050" b="0" kern="1200">
              <a:solidFill>
                <a:schemeClr val="tx1"/>
              </a:solidFill>
              <a:latin typeface="+mn-lt"/>
              <a:ea typeface="+mn-ea"/>
              <a:cs typeface="+mn-cs"/>
            </a:rPr>
            <a:t>only</a:t>
          </a:r>
          <a:r>
            <a:rPr lang="en-US" sz="1050" b="0">
              <a:solidFill>
                <a:schemeClr val="tx1"/>
              </a:solidFill>
            </a:rPr>
            <a:t> work-related matters) and be in addition to what is provided by the country’s healthcare system.</a:t>
          </a:r>
        </a:p>
      </xdr:txBody>
    </xdr:sp>
    <xdr:clientData/>
  </xdr:oneCellAnchor>
  <xdr:oneCellAnchor>
    <xdr:from>
      <xdr:col>5</xdr:col>
      <xdr:colOff>201462</xdr:colOff>
      <xdr:row>31</xdr:row>
      <xdr:rowOff>70549</xdr:rowOff>
    </xdr:from>
    <xdr:ext cx="2654571" cy="2065181"/>
    <xdr:sp macro="" textlink="">
      <xdr:nvSpPr>
        <xdr:cNvPr id="16" name="Speech Bubble: Rectangle 44">
          <a:extLst>
            <a:ext uri="{FF2B5EF4-FFF2-40B4-BE49-F238E27FC236}">
              <a16:creationId xmlns:a16="http://schemas.microsoft.com/office/drawing/2014/main" id="{8DB0BE55-191C-4E0A-81F7-A9AD2310E2EF}"/>
            </a:ext>
          </a:extLst>
        </xdr:cNvPr>
        <xdr:cNvSpPr/>
      </xdr:nvSpPr>
      <xdr:spPr>
        <a:xfrm>
          <a:off x="8381756" y="6457902"/>
          <a:ext cx="2654571" cy="2065181"/>
        </a:xfrm>
        <a:prstGeom prst="wedgeRectCallout">
          <a:avLst>
            <a:gd name="adj1" fmla="val -57752"/>
            <a:gd name="adj2" fmla="val -443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This may include costs associated with children’s education such as donated school supplies, uniforms, other materials, transportation, etc. If funding is provided directly to the school, the total amount should be divided per total number of students at the school, then this per-student amount may be included for every child of a worker who attends such school. This tool will</a:t>
          </a:r>
          <a:r>
            <a:rPr lang="en-US" sz="1050" b="0" baseline="0">
              <a:solidFill>
                <a:schemeClr val="tx1"/>
              </a:solidFill>
            </a:rPr>
            <a:t> automatically adjust your contributions into monthly figures and yearly figures should be entered.</a:t>
          </a:r>
          <a:endParaRPr lang="en-US" sz="1050" b="0">
            <a:solidFill>
              <a:schemeClr val="tx1"/>
            </a:solidFill>
          </a:endParaRPr>
        </a:p>
      </xdr:txBody>
    </xdr:sp>
    <xdr:clientData/>
  </xdr:oneCellAnchor>
  <xdr:oneCellAnchor>
    <xdr:from>
      <xdr:col>1</xdr:col>
      <xdr:colOff>4243294</xdr:colOff>
      <xdr:row>46</xdr:row>
      <xdr:rowOff>1385</xdr:rowOff>
    </xdr:from>
    <xdr:ext cx="2487231" cy="914353"/>
    <xdr:sp macro="" textlink="">
      <xdr:nvSpPr>
        <xdr:cNvPr id="17" name="Speech Bubble: Rectangle 44">
          <a:extLst>
            <a:ext uri="{FF2B5EF4-FFF2-40B4-BE49-F238E27FC236}">
              <a16:creationId xmlns:a16="http://schemas.microsoft.com/office/drawing/2014/main" id="{F8F39253-5EEA-4D14-95B6-5D8ECB09B6E8}"/>
            </a:ext>
          </a:extLst>
        </xdr:cNvPr>
        <xdr:cNvSpPr/>
      </xdr:nvSpPr>
      <xdr:spPr>
        <a:xfrm>
          <a:off x="4534647" y="9268650"/>
          <a:ext cx="2487231" cy="914353"/>
        </a:xfrm>
        <a:prstGeom prst="wedgeRectCallout">
          <a:avLst>
            <a:gd name="adj1" fmla="val 61498"/>
            <a:gd name="adj2" fmla="val -60518"/>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If you are providing additonal in-kind</a:t>
          </a:r>
          <a:r>
            <a:rPr lang="en-US" sz="1050" b="0" baseline="0">
              <a:solidFill>
                <a:schemeClr val="tx1"/>
              </a:solidFill>
            </a:rPr>
            <a:t> benefits that are not listed above, please describe them here and include the cost for providing this benefit per worker on a monthly basis. </a:t>
          </a:r>
          <a:endParaRPr lang="en-US" sz="1050" b="0">
            <a:solidFill>
              <a:schemeClr val="tx1"/>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711743</xdr:colOff>
      <xdr:row>0</xdr:row>
      <xdr:rowOff>206050</xdr:rowOff>
    </xdr:from>
    <xdr:ext cx="2262672" cy="585545"/>
    <xdr:sp macro="" textlink="">
      <xdr:nvSpPr>
        <xdr:cNvPr id="2" name="Speech Bubble: Rectangle 44">
          <a:extLst>
            <a:ext uri="{FF2B5EF4-FFF2-40B4-BE49-F238E27FC236}">
              <a16:creationId xmlns:a16="http://schemas.microsoft.com/office/drawing/2014/main" id="{B7E9063A-8F53-4B6B-B824-440DD7CF70A0}"/>
            </a:ext>
          </a:extLst>
        </xdr:cNvPr>
        <xdr:cNvSpPr/>
      </xdr:nvSpPr>
      <xdr:spPr>
        <a:xfrm>
          <a:off x="6550568" y="206050"/>
          <a:ext cx="2262672" cy="585545"/>
        </a:xfrm>
        <a:prstGeom prst="wedgeRectCallout">
          <a:avLst>
            <a:gd name="adj1" fmla="val -57473"/>
            <a:gd name="adj2" fmla="val 52086"/>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50" b="0">
              <a:solidFill>
                <a:schemeClr val="tx1"/>
              </a:solidFill>
            </a:rPr>
            <a:t>The value</a:t>
          </a:r>
          <a:r>
            <a:rPr lang="en-US" sz="1050" b="0" baseline="0">
              <a:solidFill>
                <a:schemeClr val="tx1"/>
              </a:solidFill>
            </a:rPr>
            <a:t> per worker per month can be changed on the in-kind benefits 1 tab.</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14</xdr:col>
      <xdr:colOff>163166</xdr:colOff>
      <xdr:row>4</xdr:row>
      <xdr:rowOff>184736</xdr:rowOff>
    </xdr:from>
    <xdr:to>
      <xdr:col>22</xdr:col>
      <xdr:colOff>45605</xdr:colOff>
      <xdr:row>21</xdr:row>
      <xdr:rowOff>163954</xdr:rowOff>
    </xdr:to>
    <xdr:pic>
      <xdr:nvPicPr>
        <xdr:cNvPr id="166" name="Picture 165">
          <a:extLst>
            <a:ext uri="{FF2B5EF4-FFF2-40B4-BE49-F238E27FC236}">
              <a16:creationId xmlns:a16="http://schemas.microsoft.com/office/drawing/2014/main" id="{9A3D1160-B78F-4ACC-A06F-0D8D786070F0}"/>
            </a:ext>
          </a:extLst>
        </xdr:cNvPr>
        <xdr:cNvPicPr>
          <a:picLocks noChangeAspect="1"/>
        </xdr:cNvPicPr>
      </xdr:nvPicPr>
      <xdr:blipFill>
        <a:blip xmlns:r="http://schemas.openxmlformats.org/officeDocument/2006/relationships" r:embed="rId1"/>
        <a:stretch>
          <a:fillRect/>
        </a:stretch>
      </xdr:blipFill>
      <xdr:spPr>
        <a:xfrm>
          <a:off x="18555075" y="1795327"/>
          <a:ext cx="6521652" cy="3477491"/>
        </a:xfrm>
        <a:prstGeom prst="rect">
          <a:avLst/>
        </a:prstGeom>
      </xdr:spPr>
    </xdr:pic>
    <xdr:clientData/>
  </xdr:twoCellAnchor>
  <xdr:twoCellAnchor>
    <xdr:from>
      <xdr:col>17</xdr:col>
      <xdr:colOff>17880</xdr:colOff>
      <xdr:row>23</xdr:row>
      <xdr:rowOff>50647</xdr:rowOff>
    </xdr:from>
    <xdr:to>
      <xdr:col>19</xdr:col>
      <xdr:colOff>109265</xdr:colOff>
      <xdr:row>25</xdr:row>
      <xdr:rowOff>155835</xdr:rowOff>
    </xdr:to>
    <xdr:sp macro="" textlink="">
      <xdr:nvSpPr>
        <xdr:cNvPr id="5" name="TextBox 4">
          <a:extLst>
            <a:ext uri="{FF2B5EF4-FFF2-40B4-BE49-F238E27FC236}">
              <a16:creationId xmlns:a16="http://schemas.microsoft.com/office/drawing/2014/main" id="{0226EE8A-BFC5-46BB-B562-527C3C027B81}"/>
            </a:ext>
          </a:extLst>
        </xdr:cNvPr>
        <xdr:cNvSpPr txBox="1"/>
      </xdr:nvSpPr>
      <xdr:spPr>
        <a:xfrm>
          <a:off x="23961349" y="5277491"/>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242865</xdr:colOff>
      <xdr:row>22</xdr:row>
      <xdr:rowOff>20465</xdr:rowOff>
    </xdr:from>
    <xdr:to>
      <xdr:col>17</xdr:col>
      <xdr:colOff>45244</xdr:colOff>
      <xdr:row>25</xdr:row>
      <xdr:rowOff>36353</xdr:rowOff>
    </xdr:to>
    <xdr:pic>
      <xdr:nvPicPr>
        <xdr:cNvPr id="6" name="Picture 5">
          <a:extLst>
            <a:ext uri="{FF2B5EF4-FFF2-40B4-BE49-F238E27FC236}">
              <a16:creationId xmlns:a16="http://schemas.microsoft.com/office/drawing/2014/main" id="{32EAA2A8-DBD0-44D7-AE4E-D8B4DFF70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05021" y="5056809"/>
          <a:ext cx="2073395" cy="545208"/>
        </a:xfrm>
        <a:prstGeom prst="rect">
          <a:avLst/>
        </a:prstGeom>
      </xdr:spPr>
    </xdr:pic>
    <xdr:clientData/>
  </xdr:twoCellAnchor>
  <xdr:twoCellAnchor>
    <xdr:from>
      <xdr:col>2</xdr:col>
      <xdr:colOff>1425965</xdr:colOff>
      <xdr:row>2</xdr:row>
      <xdr:rowOff>0</xdr:rowOff>
    </xdr:from>
    <xdr:to>
      <xdr:col>4</xdr:col>
      <xdr:colOff>0</xdr:colOff>
      <xdr:row>3</xdr:row>
      <xdr:rowOff>44561</xdr:rowOff>
    </xdr:to>
    <xdr:cxnSp macro="">
      <xdr:nvCxnSpPr>
        <xdr:cNvPr id="7" name="Straight Connector 6">
          <a:extLst>
            <a:ext uri="{FF2B5EF4-FFF2-40B4-BE49-F238E27FC236}">
              <a16:creationId xmlns:a16="http://schemas.microsoft.com/office/drawing/2014/main" id="{27852BD5-BBDB-44AE-96D5-74FFD8270767}"/>
            </a:ext>
          </a:extLst>
        </xdr:cNvPr>
        <xdr:cNvCxnSpPr/>
      </xdr:nvCxnSpPr>
      <xdr:spPr>
        <a:xfrm flipH="1">
          <a:off x="5893246" y="735263"/>
          <a:ext cx="612719" cy="579298"/>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68035</xdr:colOff>
      <xdr:row>0</xdr:row>
      <xdr:rowOff>38346</xdr:rowOff>
    </xdr:from>
    <xdr:to>
      <xdr:col>105</xdr:col>
      <xdr:colOff>544285</xdr:colOff>
      <xdr:row>258</xdr:row>
      <xdr:rowOff>84817</xdr:rowOff>
    </xdr:to>
    <xdr:sp macro="" textlink="">
      <xdr:nvSpPr>
        <xdr:cNvPr id="2" name="TextBox 1">
          <a:extLst>
            <a:ext uri="{FF2B5EF4-FFF2-40B4-BE49-F238E27FC236}">
              <a16:creationId xmlns:a16="http://schemas.microsoft.com/office/drawing/2014/main" id="{91EEDFAA-D045-4402-A369-9B13B5C6E249}"/>
            </a:ext>
          </a:extLst>
        </xdr:cNvPr>
        <xdr:cNvSpPr txBox="1"/>
      </xdr:nvSpPr>
      <xdr:spPr>
        <a:xfrm>
          <a:off x="68035" y="38346"/>
          <a:ext cx="90555536" cy="5667940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aseline="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167138</xdr:colOff>
      <xdr:row>2</xdr:row>
      <xdr:rowOff>149944</xdr:rowOff>
    </xdr:from>
    <xdr:to>
      <xdr:col>19</xdr:col>
      <xdr:colOff>531091</xdr:colOff>
      <xdr:row>16</xdr:row>
      <xdr:rowOff>162929</xdr:rowOff>
    </xdr:to>
    <xdr:sp macro="" textlink="">
      <xdr:nvSpPr>
        <xdr:cNvPr id="2" name="Speech Bubble: Rectangle 44">
          <a:extLst>
            <a:ext uri="{FF2B5EF4-FFF2-40B4-BE49-F238E27FC236}">
              <a16:creationId xmlns:a16="http://schemas.microsoft.com/office/drawing/2014/main" id="{A4F87DDB-A4E4-4784-A91D-854290A04DC0}"/>
            </a:ext>
          </a:extLst>
        </xdr:cNvPr>
        <xdr:cNvSpPr/>
      </xdr:nvSpPr>
      <xdr:spPr>
        <a:xfrm>
          <a:off x="13435463" y="873844"/>
          <a:ext cx="6593303" cy="3546760"/>
        </a:xfrm>
        <a:prstGeom prst="wedgeRectCallout">
          <a:avLst>
            <a:gd name="adj1" fmla="val -55888"/>
            <a:gd name="adj2" fmla="val -29223"/>
          </a:avLst>
        </a:prstGeom>
        <a:solidFill>
          <a:schemeClr val="accent5">
            <a:lumMod val="20000"/>
            <a:lumOff val="80000"/>
          </a:schemeClr>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100" baseline="0">
              <a:solidFill>
                <a:schemeClr val="tx1"/>
              </a:solidFill>
            </a:rPr>
            <a:t>Congratulations! You have completed your Salary Matrix. On this page, you will find four tables of summary results. If you are interested in a compelte visualization of these results, similar to the graph below,</a:t>
          </a:r>
          <a:r>
            <a:rPr lang="en-US" sz="1100" b="0" i="0" baseline="0">
              <a:solidFill>
                <a:schemeClr val="tx1"/>
              </a:solidFill>
            </a:rPr>
            <a:t> </a:t>
          </a:r>
          <a:r>
            <a:rPr lang="en-US" sz="1100" b="0" i="0" kern="1200" baseline="0">
              <a:solidFill>
                <a:schemeClr val="tx1"/>
              </a:solidFill>
              <a:latin typeface="+mn-lt"/>
              <a:ea typeface="+mn-ea"/>
              <a:cs typeface="+mn-cs"/>
            </a:rPr>
            <a:t>please email IDH at: </a:t>
          </a:r>
        </a:p>
        <a:p>
          <a:pPr algn="ctr"/>
          <a:r>
            <a:rPr lang="en-US" sz="1600" b="0" i="0" kern="1200" baseline="0">
              <a:solidFill>
                <a:schemeClr val="tx1"/>
              </a:solidFill>
              <a:latin typeface="+mn-lt"/>
              <a:ea typeface="+mn-ea"/>
              <a:cs typeface="+mn-cs"/>
            </a:rPr>
            <a:t>livingwagematrix@idhtrade.org</a:t>
          </a:r>
          <a:endParaRPr lang="en-US" sz="1200" b="0" i="0" kern="1200" baseline="0">
            <a:solidFill>
              <a:schemeClr val="tx1"/>
            </a:solidFill>
            <a:latin typeface="+mn-lt"/>
            <a:ea typeface="+mn-ea"/>
            <a:cs typeface="+mn-cs"/>
          </a:endParaRPr>
        </a:p>
      </xdr:txBody>
    </xdr:sp>
    <xdr:clientData/>
  </xdr:twoCellAnchor>
  <xdr:twoCellAnchor editAs="oneCell">
    <xdr:from>
      <xdr:col>14</xdr:col>
      <xdr:colOff>351826</xdr:colOff>
      <xdr:row>4</xdr:row>
      <xdr:rowOff>666965</xdr:rowOff>
    </xdr:from>
    <xdr:to>
      <xdr:col>16</xdr:col>
      <xdr:colOff>2657622</xdr:colOff>
      <xdr:row>16</xdr:row>
      <xdr:rowOff>55227</xdr:rowOff>
    </xdr:to>
    <xdr:pic>
      <xdr:nvPicPr>
        <xdr:cNvPr id="3" name="Picture 2">
          <a:extLst>
            <a:ext uri="{FF2B5EF4-FFF2-40B4-BE49-F238E27FC236}">
              <a16:creationId xmlns:a16="http://schemas.microsoft.com/office/drawing/2014/main" id="{FA5B7C8E-594B-456D-BA62-65949AF298EC}"/>
            </a:ext>
          </a:extLst>
        </xdr:cNvPr>
        <xdr:cNvPicPr>
          <a:picLocks noChangeAspect="1"/>
        </xdr:cNvPicPr>
      </xdr:nvPicPr>
      <xdr:blipFill>
        <a:blip xmlns:r="http://schemas.openxmlformats.org/officeDocument/2006/relationships" r:embed="rId1"/>
        <a:stretch>
          <a:fillRect/>
        </a:stretch>
      </xdr:blipFill>
      <xdr:spPr>
        <a:xfrm>
          <a:off x="13915426" y="1771865"/>
          <a:ext cx="3826621" cy="2231474"/>
        </a:xfrm>
        <a:prstGeom prst="rect">
          <a:avLst/>
        </a:prstGeom>
      </xdr:spPr>
    </xdr:pic>
    <xdr:clientData/>
  </xdr:twoCellAnchor>
  <xdr:twoCellAnchor>
    <xdr:from>
      <xdr:col>1</xdr:col>
      <xdr:colOff>980109</xdr:colOff>
      <xdr:row>0</xdr:row>
      <xdr:rowOff>57150</xdr:rowOff>
    </xdr:from>
    <xdr:to>
      <xdr:col>6</xdr:col>
      <xdr:colOff>7455</xdr:colOff>
      <xdr:row>2</xdr:row>
      <xdr:rowOff>95250</xdr:rowOff>
    </xdr:to>
    <xdr:sp macro="" textlink="">
      <xdr:nvSpPr>
        <xdr:cNvPr id="4" name="Speech Bubble: Rectangle 44">
          <a:extLst>
            <a:ext uri="{FF2B5EF4-FFF2-40B4-BE49-F238E27FC236}">
              <a16:creationId xmlns:a16="http://schemas.microsoft.com/office/drawing/2014/main" id="{004C08F3-B16E-4714-AC24-3E8732B175F3}"/>
            </a:ext>
          </a:extLst>
        </xdr:cNvPr>
        <xdr:cNvSpPr/>
      </xdr:nvSpPr>
      <xdr:spPr>
        <a:xfrm>
          <a:off x="1277765" y="57150"/>
          <a:ext cx="6766409" cy="764381"/>
        </a:xfrm>
        <a:prstGeom prst="wedgeRectCallout">
          <a:avLst>
            <a:gd name="adj1" fmla="val -21142"/>
            <a:gd name="adj2" fmla="val 70714"/>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1">
              <a:solidFill>
                <a:schemeClr val="tx1"/>
              </a:solidFill>
            </a:rPr>
            <a:t>Check:</a:t>
          </a:r>
          <a:r>
            <a:rPr lang="en-US" sz="1000">
              <a:solidFill>
                <a:schemeClr val="tx1"/>
              </a:solidFill>
            </a:rPr>
            <a:t> Enter the Living Wage Benchmark that</a:t>
          </a:r>
          <a:r>
            <a:rPr lang="en-US" sz="1000" baseline="0">
              <a:solidFill>
                <a:schemeClr val="tx1"/>
              </a:solidFill>
            </a:rPr>
            <a:t> you would like to compare wages against. IDH reccomends the use of Living Wage Benchmarks using the Anker methodology as well as those recognized by IDH on our website:  </a:t>
          </a:r>
          <a:r>
            <a:rPr lang="en-GB" sz="1000">
              <a:hlinkClick xmlns:r="http://schemas.openxmlformats.org/officeDocument/2006/relationships" r:id=""/>
            </a:rPr>
            <a:t>www.idhsustainabletrade.com/impact/living-wage-living-income/</a:t>
          </a:r>
          <a:r>
            <a:rPr lang="en-GB" sz="1000"/>
            <a:t>. </a:t>
          </a:r>
          <a:r>
            <a:rPr lang="en-GB" sz="1000">
              <a:solidFill>
                <a:sysClr val="windowText" lastClr="000000"/>
              </a:solidFill>
            </a:rPr>
            <a:t>Enter the gross living wage in the same currency as the wages.</a:t>
          </a:r>
          <a:r>
            <a:rPr lang="en-GB" sz="1000" baseline="0">
              <a:solidFill>
                <a:sysClr val="windowText" lastClr="000000"/>
              </a:solidFill>
            </a:rPr>
            <a:t> </a:t>
          </a:r>
          <a:r>
            <a:rPr lang="en-GB" sz="1000">
              <a:solidFill>
                <a:sysClr val="windowText" lastClr="000000"/>
              </a:solidFill>
            </a:rPr>
            <a:t>If there is no recognized Living Wage Benchmark</a:t>
          </a:r>
          <a:r>
            <a:rPr lang="en-GB" sz="1000" baseline="0">
              <a:solidFill>
                <a:sysClr val="windowText" lastClr="000000"/>
              </a:solidFill>
            </a:rPr>
            <a:t> for your region, you may temporarily estimate the appropriate amount. </a:t>
          </a:r>
          <a:r>
            <a:rPr lang="en-GB" sz="1000"/>
            <a:t>. </a:t>
          </a:r>
          <a:endParaRPr lang="en-US" sz="1000" baseline="0">
            <a:solidFill>
              <a:schemeClr val="tx1"/>
            </a:solidFill>
          </a:endParaRPr>
        </a:p>
      </xdr:txBody>
    </xdr:sp>
    <xdr:clientData/>
  </xdr:twoCellAnchor>
  <xdr:twoCellAnchor>
    <xdr:from>
      <xdr:col>17</xdr:col>
      <xdr:colOff>29786</xdr:colOff>
      <xdr:row>20</xdr:row>
      <xdr:rowOff>38740</xdr:rowOff>
    </xdr:from>
    <xdr:to>
      <xdr:col>19</xdr:col>
      <xdr:colOff>121171</xdr:colOff>
      <xdr:row>22</xdr:row>
      <xdr:rowOff>143928</xdr:rowOff>
    </xdr:to>
    <xdr:sp macro="" textlink="">
      <xdr:nvSpPr>
        <xdr:cNvPr id="5" name="TextBox 4">
          <a:extLst>
            <a:ext uri="{FF2B5EF4-FFF2-40B4-BE49-F238E27FC236}">
              <a16:creationId xmlns:a16="http://schemas.microsoft.com/office/drawing/2014/main" id="{5763C5FC-A0B6-4FAD-976F-2289DC7BE0EF}"/>
            </a:ext>
          </a:extLst>
        </xdr:cNvPr>
        <xdr:cNvSpPr txBox="1"/>
      </xdr:nvSpPr>
      <xdr:spPr>
        <a:xfrm>
          <a:off x="18003461" y="5058415"/>
          <a:ext cx="1615385" cy="486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16</xdr:col>
      <xdr:colOff>219052</xdr:colOff>
      <xdr:row>17</xdr:row>
      <xdr:rowOff>56184</xdr:rowOff>
    </xdr:from>
    <xdr:to>
      <xdr:col>16</xdr:col>
      <xdr:colOff>2295622</xdr:colOff>
      <xdr:row>20</xdr:row>
      <xdr:rowOff>26717</xdr:rowOff>
    </xdr:to>
    <xdr:pic>
      <xdr:nvPicPr>
        <xdr:cNvPr id="6" name="Picture 5">
          <a:extLst>
            <a:ext uri="{FF2B5EF4-FFF2-40B4-BE49-F238E27FC236}">
              <a16:creationId xmlns:a16="http://schemas.microsoft.com/office/drawing/2014/main" id="{9ABC2B56-7C96-40A6-BEF4-2EF5294EA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06652" y="4504359"/>
          <a:ext cx="2073395" cy="545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166557</xdr:colOff>
      <xdr:row>10</xdr:row>
      <xdr:rowOff>184878</xdr:rowOff>
    </xdr:from>
    <xdr:to>
      <xdr:col>13</xdr:col>
      <xdr:colOff>489262</xdr:colOff>
      <xdr:row>14</xdr:row>
      <xdr:rowOff>54915</xdr:rowOff>
    </xdr:to>
    <xdr:sp macro="" textlink="Cover_V2!$S$15">
      <xdr:nvSpPr>
        <xdr:cNvPr id="5" name="Speech Bubble: Rectangle 44">
          <a:extLst>
            <a:ext uri="{FF2B5EF4-FFF2-40B4-BE49-F238E27FC236}">
              <a16:creationId xmlns:a16="http://schemas.microsoft.com/office/drawing/2014/main" id="{DC5C13D5-0A3F-41D9-832D-682635E0B221}"/>
            </a:ext>
          </a:extLst>
        </xdr:cNvPr>
        <xdr:cNvSpPr/>
      </xdr:nvSpPr>
      <xdr:spPr>
        <a:xfrm>
          <a:off x="7776147" y="2298075"/>
          <a:ext cx="2435902" cy="619545"/>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A18118B-0EDA-4AB6-AC5E-E437C60F1491}" type="TxLink">
            <a:rPr lang="en-US" altLang="ja-JP" sz="1100" b="0" i="0" u="none" strike="noStrike">
              <a:solidFill>
                <a:srgbClr val="000000"/>
              </a:solidFill>
              <a:latin typeface="Century Gothic" panose="020B0502020202020204" pitchFamily="34" charset="0"/>
              <a:cs typeface="Calibri Light"/>
            </a:rPr>
            <a:pPr/>
            <a:t>As células em amarelo indicam células para entrada de dados.</a:t>
          </a:fld>
          <a:endParaRPr lang="en-US" sz="1000" b="0" u="none">
            <a:solidFill>
              <a:srgbClr val="0070C0"/>
            </a:solidFill>
            <a:latin typeface="Century Gothic" panose="020B0502020202020204" pitchFamily="34" charset="0"/>
          </a:endParaRPr>
        </a:p>
      </xdr:txBody>
    </xdr:sp>
    <xdr:clientData/>
  </xdr:twoCellAnchor>
  <xdr:twoCellAnchor>
    <xdr:from>
      <xdr:col>13</xdr:col>
      <xdr:colOff>444049</xdr:colOff>
      <xdr:row>23</xdr:row>
      <xdr:rowOff>128133</xdr:rowOff>
    </xdr:from>
    <xdr:to>
      <xdr:col>15</xdr:col>
      <xdr:colOff>1020164</xdr:colOff>
      <xdr:row>26</xdr:row>
      <xdr:rowOff>48758</xdr:rowOff>
    </xdr:to>
    <xdr:sp macro="" textlink="">
      <xdr:nvSpPr>
        <xdr:cNvPr id="6" name="TextBox 5">
          <a:extLst>
            <a:ext uri="{FF2B5EF4-FFF2-40B4-BE49-F238E27FC236}">
              <a16:creationId xmlns:a16="http://schemas.microsoft.com/office/drawing/2014/main" id="{58A74FBD-9B54-4A95-A9BD-B41ADABF9B44}"/>
            </a:ext>
          </a:extLst>
        </xdr:cNvPr>
        <xdr:cNvSpPr txBox="1"/>
      </xdr:nvSpPr>
      <xdr:spPr>
        <a:xfrm>
          <a:off x="9250770" y="4864608"/>
          <a:ext cx="2501935" cy="482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p>
        <a:p>
          <a:pPr marL="0" marR="0" lvl="0" indent="0" algn="r" defTabSz="914400" eaLnBrk="1" fontAlgn="auto" latinLnBrk="0" hangingPunct="1">
            <a:lnSpc>
              <a:spcPct val="100000"/>
            </a:lnSpc>
            <a:spcBef>
              <a:spcPts val="0"/>
            </a:spcBef>
            <a:spcAft>
              <a:spcPts val="0"/>
            </a:spcAft>
            <a:buClrTx/>
            <a:buSzTx/>
            <a:buFontTx/>
            <a:buNone/>
            <a:tabLst/>
            <a:defRPr/>
          </a:pPr>
          <a:r>
            <a:rPr lang="en-US" sz="700" i="1">
              <a:solidFill>
                <a:schemeClr val="dk1"/>
              </a:solidFill>
              <a:effectLst/>
              <a:latin typeface="+mn-lt"/>
              <a:ea typeface="+mn-ea"/>
              <a:cs typeface="+mn-cs"/>
            </a:rPr>
            <a:t>Version: 29/4/2021</a:t>
          </a:r>
          <a:endParaRPr lang="en-US" sz="700">
            <a:solidFill>
              <a:schemeClr val="dk1"/>
            </a:solidFill>
            <a:effectLst/>
            <a:latin typeface="+mn-lt"/>
            <a:ea typeface="+mn-ea"/>
            <a:cs typeface="+mn-cs"/>
          </a:endParaRPr>
        </a:p>
      </xdr:txBody>
    </xdr:sp>
    <xdr:clientData/>
  </xdr:twoCellAnchor>
  <xdr:twoCellAnchor editAs="oneCell">
    <xdr:from>
      <xdr:col>14</xdr:col>
      <xdr:colOff>811083</xdr:colOff>
      <xdr:row>21</xdr:row>
      <xdr:rowOff>100225</xdr:rowOff>
    </xdr:from>
    <xdr:to>
      <xdr:col>15</xdr:col>
      <xdr:colOff>922209</xdr:colOff>
      <xdr:row>23</xdr:row>
      <xdr:rowOff>120878</xdr:rowOff>
    </xdr:to>
    <xdr:pic>
      <xdr:nvPicPr>
        <xdr:cNvPr id="9" name="Picture 8">
          <a:extLst>
            <a:ext uri="{FF2B5EF4-FFF2-40B4-BE49-F238E27FC236}">
              <a16:creationId xmlns:a16="http://schemas.microsoft.com/office/drawing/2014/main" id="{DCCA0ED7-5753-47FA-B22A-7F28BB9A07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1985" y="4461946"/>
          <a:ext cx="1425940" cy="367353"/>
        </a:xfrm>
        <a:prstGeom prst="rect">
          <a:avLst/>
        </a:prstGeom>
      </xdr:spPr>
    </xdr:pic>
    <xdr:clientData/>
  </xdr:twoCellAnchor>
  <xdr:twoCellAnchor>
    <xdr:from>
      <xdr:col>13</xdr:col>
      <xdr:colOff>593361</xdr:colOff>
      <xdr:row>10</xdr:row>
      <xdr:rowOff>186285</xdr:rowOff>
    </xdr:from>
    <xdr:to>
      <xdr:col>15</xdr:col>
      <xdr:colOff>947295</xdr:colOff>
      <xdr:row>14</xdr:row>
      <xdr:rowOff>52049</xdr:rowOff>
    </xdr:to>
    <xdr:sp macro="" textlink="Cover_V2!$S$18">
      <xdr:nvSpPr>
        <xdr:cNvPr id="10" name="Speech Bubble: Rectangle 44">
          <a:extLst>
            <a:ext uri="{FF2B5EF4-FFF2-40B4-BE49-F238E27FC236}">
              <a16:creationId xmlns:a16="http://schemas.microsoft.com/office/drawing/2014/main" id="{FFD2DD17-4AE6-435D-A71C-011CD9EC33FF}"/>
            </a:ext>
          </a:extLst>
        </xdr:cNvPr>
        <xdr:cNvSpPr/>
      </xdr:nvSpPr>
      <xdr:spPr>
        <a:xfrm>
          <a:off x="10316148" y="2299482"/>
          <a:ext cx="2279754" cy="615272"/>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C1942E86-81B4-41DC-8B08-39DFA437B479}" type="TxLink">
            <a:rPr lang="en-US" altLang="ja-JP" sz="1100" b="0" i="0" u="none" strike="noStrike">
              <a:solidFill>
                <a:srgbClr val="000000"/>
              </a:solidFill>
              <a:latin typeface="Century Gothic" panose="020B0502020202020204" pitchFamily="34" charset="0"/>
              <a:cs typeface="Calibri Light"/>
            </a:rPr>
            <a:pPr/>
            <a:t>As células em verde indicam resultados.</a:t>
          </a:fld>
          <a:endParaRPr lang="en-US" sz="1000" b="0" u="none">
            <a:solidFill>
              <a:srgbClr val="0070C0"/>
            </a:solidFill>
            <a:latin typeface="Century Gothic" panose="020B0502020202020204" pitchFamily="34" charset="0"/>
          </a:endParaRPr>
        </a:p>
      </xdr:txBody>
    </xdr:sp>
    <xdr:clientData/>
  </xdr:twoCellAnchor>
  <xdr:twoCellAnchor editAs="oneCell">
    <xdr:from>
      <xdr:col>11</xdr:col>
      <xdr:colOff>38100</xdr:colOff>
      <xdr:row>21</xdr:row>
      <xdr:rowOff>53975</xdr:rowOff>
    </xdr:from>
    <xdr:to>
      <xdr:col>12</xdr:col>
      <xdr:colOff>36408</xdr:colOff>
      <xdr:row>23</xdr:row>
      <xdr:rowOff>144402</xdr:rowOff>
    </xdr:to>
    <xdr:pic>
      <xdr:nvPicPr>
        <xdr:cNvPr id="12" name="Picture 11">
          <a:extLst>
            <a:ext uri="{FF2B5EF4-FFF2-40B4-BE49-F238E27FC236}">
              <a16:creationId xmlns:a16="http://schemas.microsoft.com/office/drawing/2014/main" id="{3D8423A3-A9D1-45BE-9415-F5C2E6419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4292600"/>
          <a:ext cx="1255606" cy="427498"/>
        </a:xfrm>
        <a:prstGeom prst="rect">
          <a:avLst/>
        </a:prstGeom>
      </xdr:spPr>
    </xdr:pic>
    <xdr:clientData/>
  </xdr:twoCellAnchor>
  <xdr:twoCellAnchor>
    <xdr:from>
      <xdr:col>10</xdr:col>
      <xdr:colOff>166557</xdr:colOff>
      <xdr:row>6</xdr:row>
      <xdr:rowOff>19050</xdr:rowOff>
    </xdr:from>
    <xdr:to>
      <xdr:col>15</xdr:col>
      <xdr:colOff>936885</xdr:colOff>
      <xdr:row>10</xdr:row>
      <xdr:rowOff>76200</xdr:rowOff>
    </xdr:to>
    <xdr:sp macro="" textlink="Cover_V2!S12">
      <xdr:nvSpPr>
        <xdr:cNvPr id="13" name="Speech Bubble: Rectangle 44">
          <a:extLst>
            <a:ext uri="{FF2B5EF4-FFF2-40B4-BE49-F238E27FC236}">
              <a16:creationId xmlns:a16="http://schemas.microsoft.com/office/drawing/2014/main" id="{334DD231-7BAE-434C-9606-FDDE415E1AB9}"/>
            </a:ext>
          </a:extLst>
        </xdr:cNvPr>
        <xdr:cNvSpPr/>
      </xdr:nvSpPr>
      <xdr:spPr>
        <a:xfrm>
          <a:off x="7776147" y="1382739"/>
          <a:ext cx="4809345" cy="806658"/>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56136345-FA39-4F36-B7F1-8705E067B01C}" type="TxLink">
            <a:rPr lang="en-US" altLang="ja-JP" sz="1100" b="0" i="0" u="none" strike="noStrike">
              <a:solidFill>
                <a:srgbClr val="000000"/>
              </a:solidFill>
              <a:latin typeface="Century Gothic" panose="020B0502020202020204" pitchFamily="34" charset="0"/>
              <a:cs typeface="Calibri Light"/>
            </a:rPr>
            <a:pPr/>
            <a:t>Caixas azuis indicam comentários que lhe auxiliarão a inserir os dados de forma correta. Por favor leia com atenção. </a:t>
          </a:fld>
          <a:endParaRPr lang="en-US" sz="1000" b="1" u="none">
            <a:solidFill>
              <a:srgbClr val="0070C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571500</xdr:colOff>
      <xdr:row>4</xdr:row>
      <xdr:rowOff>161925</xdr:rowOff>
    </xdr:from>
    <xdr:to>
      <xdr:col>6</xdr:col>
      <xdr:colOff>577850</xdr:colOff>
      <xdr:row>20</xdr:row>
      <xdr:rowOff>109904</xdr:rowOff>
    </xdr:to>
    <xdr:sp macro="" textlink="">
      <xdr:nvSpPr>
        <xdr:cNvPr id="2" name="Speech Bubble: Rectangle 44">
          <a:extLst>
            <a:ext uri="{FF2B5EF4-FFF2-40B4-BE49-F238E27FC236}">
              <a16:creationId xmlns:a16="http://schemas.microsoft.com/office/drawing/2014/main" id="{A7E7C97A-7EEE-45E8-AB48-AF93D6D67724}"/>
            </a:ext>
          </a:extLst>
        </xdr:cNvPr>
        <xdr:cNvSpPr/>
      </xdr:nvSpPr>
      <xdr:spPr>
        <a:xfrm>
          <a:off x="571500" y="1228725"/>
          <a:ext cx="3549650" cy="2995979"/>
        </a:xfrm>
        <a:prstGeom prst="wedgeRectCallout">
          <a:avLst>
            <a:gd name="adj1" fmla="val 38082"/>
            <a:gd name="adj2" fmla="val -56660"/>
          </a:avLst>
        </a:prstGeom>
        <a:solidFill>
          <a:schemeClr val="bg1">
            <a:lumMod val="9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a:solidFill>
                <a:schemeClr val="tx1"/>
              </a:solidFill>
            </a:rPr>
            <a:t>This is a ready</a:t>
          </a:r>
          <a:r>
            <a:rPr lang="en-US" sz="1000" baseline="0">
              <a:solidFill>
                <a:schemeClr val="tx1"/>
              </a:solidFill>
            </a:rPr>
            <a:t>-to-use Salary Matrix. This tool will help you collect information on current wages to compare to a living wage.  </a:t>
          </a:r>
        </a:p>
        <a:p>
          <a:endParaRPr lang="en-US" sz="1000" baseline="0">
            <a:solidFill>
              <a:schemeClr val="tx1"/>
            </a:solidFill>
          </a:endParaRPr>
        </a:p>
        <a:p>
          <a:r>
            <a:rPr lang="en-US" sz="1000" baseline="0">
              <a:solidFill>
                <a:schemeClr val="tx1"/>
              </a:solidFill>
            </a:rPr>
            <a:t>The data you should have available includes the following:</a:t>
          </a:r>
          <a:endParaRPr lang="en-US" sz="1000">
            <a:solidFill>
              <a:schemeClr val="tx1"/>
            </a:solidFill>
          </a:endParaRPr>
        </a:p>
        <a:p>
          <a:pPr marL="171450" indent="-171450">
            <a:buFont typeface="Arial" panose="020B0604020202020204" pitchFamily="34" charset="0"/>
            <a:buChar char="•"/>
          </a:pPr>
          <a:r>
            <a:rPr lang="en-US" sz="900" i="1">
              <a:solidFill>
                <a:schemeClr val="tx1"/>
              </a:solidFill>
            </a:rPr>
            <a:t>Facility</a:t>
          </a:r>
          <a:r>
            <a:rPr lang="en-US" sz="900" i="1" baseline="0">
              <a:solidFill>
                <a:schemeClr val="tx1"/>
              </a:solidFill>
            </a:rPr>
            <a:t> information: </a:t>
          </a:r>
          <a:r>
            <a:rPr lang="en-US" sz="900" i="0" baseline="0">
              <a:solidFill>
                <a:schemeClr val="tx1"/>
              </a:solidFill>
            </a:rPr>
            <a:t>location, production and season timing.</a:t>
          </a:r>
          <a:endParaRPr lang="en-US" sz="900" i="1" baseline="0">
            <a:solidFill>
              <a:schemeClr val="tx1"/>
            </a:solidFill>
          </a:endParaRPr>
        </a:p>
        <a:p>
          <a:pPr marL="171450" indent="-171450">
            <a:buFont typeface="Arial" panose="020B0604020202020204" pitchFamily="34" charset="0"/>
            <a:buChar char="•"/>
          </a:pPr>
          <a:r>
            <a:rPr lang="en-US" sz="900" i="1">
              <a:solidFill>
                <a:schemeClr val="tx1"/>
              </a:solidFill>
            </a:rPr>
            <a:t>Job categories</a:t>
          </a:r>
          <a:r>
            <a:rPr lang="en-US" sz="900" baseline="0">
              <a:solidFill>
                <a:schemeClr val="tx1"/>
              </a:solidFill>
            </a:rPr>
            <a:t>: list of work areas, all job categories, and number of men and women in each job category.</a:t>
          </a:r>
        </a:p>
        <a:p>
          <a:pPr marL="171450" indent="-171450">
            <a:buFont typeface="Arial" panose="020B0604020202020204" pitchFamily="34" charset="0"/>
            <a:buChar char="•"/>
          </a:pPr>
          <a:r>
            <a:rPr lang="en-US" sz="900" i="1" baseline="0">
              <a:solidFill>
                <a:schemeClr val="tx1"/>
              </a:solidFill>
            </a:rPr>
            <a:t>Wages and bonuses</a:t>
          </a:r>
          <a:r>
            <a:rPr lang="en-US" sz="900" baseline="0">
              <a:solidFill>
                <a:schemeClr val="tx1"/>
              </a:solidFill>
            </a:rPr>
            <a:t>: seasonal unit and rate at which each job category is paid and average bonus amount per job category in gross values.</a:t>
          </a:r>
        </a:p>
        <a:p>
          <a:pPr marL="171450" indent="-171450">
            <a:buFont typeface="Arial" panose="020B0604020202020204" pitchFamily="34" charset="0"/>
            <a:buChar char="•"/>
          </a:pPr>
          <a:r>
            <a:rPr lang="en-US" sz="900" i="1" baseline="0">
              <a:solidFill>
                <a:schemeClr val="tx1"/>
              </a:solidFill>
            </a:rPr>
            <a:t>In-kind benefits: </a:t>
          </a:r>
          <a:r>
            <a:rPr lang="en-US" sz="900" i="0" baseline="0">
              <a:solidFill>
                <a:schemeClr val="tx1"/>
              </a:solidFill>
            </a:rPr>
            <a:t>amount spent by company to provide in-kind benefits, number of workers who receive in-kind benefits.</a:t>
          </a:r>
        </a:p>
        <a:p>
          <a:pPr marL="171450" indent="-171450">
            <a:buFont typeface="Arial" panose="020B0604020202020204" pitchFamily="34" charset="0"/>
            <a:buChar char="•"/>
          </a:pPr>
          <a:endParaRPr lang="en-US" sz="1000">
            <a:solidFill>
              <a:schemeClr val="tx1"/>
            </a:solidFill>
          </a:endParaRPr>
        </a:p>
        <a:p>
          <a:r>
            <a:rPr lang="en-US" sz="1000" b="0" i="0" baseline="0">
              <a:solidFill>
                <a:schemeClr val="tx1"/>
              </a:solidFill>
            </a:rPr>
            <a:t>In addition to the results provided in this Salary Matrix, IDH offers to visualize your results as shown on the final tab. For questions, </a:t>
          </a:r>
          <a:r>
            <a:rPr lang="en-US" sz="1000" b="0" i="0" kern="1200" baseline="0">
              <a:solidFill>
                <a:schemeClr val="tx1"/>
              </a:solidFill>
              <a:latin typeface="+mn-lt"/>
              <a:ea typeface="+mn-ea"/>
              <a:cs typeface="+mn-cs"/>
            </a:rPr>
            <a:t>please email IDH at:</a:t>
          </a:r>
        </a:p>
        <a:p>
          <a:pPr algn="ctr"/>
          <a:r>
            <a:rPr lang="en-US" sz="1100" b="0" i="0" kern="1200" baseline="0">
              <a:solidFill>
                <a:schemeClr val="tx1"/>
              </a:solidFill>
              <a:latin typeface="+mn-lt"/>
              <a:ea typeface="+mn-ea"/>
              <a:cs typeface="+mn-cs"/>
            </a:rPr>
            <a:t>livingwagematrix@idhtrade.org</a:t>
          </a:r>
        </a:p>
        <a:p>
          <a:pPr algn="ctr"/>
          <a:endParaRPr lang="en-US" sz="1100" b="0" i="0" kern="1200" baseline="0">
            <a:solidFill>
              <a:schemeClr val="tx1"/>
            </a:solidFill>
            <a:latin typeface="+mn-lt"/>
            <a:ea typeface="+mn-ea"/>
            <a:cs typeface="+mn-cs"/>
          </a:endParaRPr>
        </a:p>
        <a:p>
          <a:pPr algn="l"/>
          <a:r>
            <a:rPr lang="en-US" sz="400" b="0" i="0" kern="1200" baseline="0">
              <a:solidFill>
                <a:schemeClr val="tx1"/>
              </a:solidFill>
              <a:latin typeface="+mn-lt"/>
              <a:ea typeface="+mn-ea"/>
              <a:cs typeface="+mn-cs"/>
            </a:rPr>
            <a:t>Version: 02/10/2020</a:t>
          </a:r>
        </a:p>
      </xdr:txBody>
    </xdr:sp>
    <xdr:clientData/>
  </xdr:twoCellAnchor>
  <xdr:twoCellAnchor>
    <xdr:from>
      <xdr:col>7</xdr:col>
      <xdr:colOff>76200</xdr:colOff>
      <xdr:row>4</xdr:row>
      <xdr:rowOff>151442</xdr:rowOff>
    </xdr:from>
    <xdr:to>
      <xdr:col>12</xdr:col>
      <xdr:colOff>542925</xdr:colOff>
      <xdr:row>7</xdr:row>
      <xdr:rowOff>15876</xdr:rowOff>
    </xdr:to>
    <xdr:sp macro="" textlink="Languages1!C5">
      <xdr:nvSpPr>
        <xdr:cNvPr id="3" name="Speech Bubble: Rectangle 44">
          <a:extLst>
            <a:ext uri="{FF2B5EF4-FFF2-40B4-BE49-F238E27FC236}">
              <a16:creationId xmlns:a16="http://schemas.microsoft.com/office/drawing/2014/main" id="{7A262066-2F95-44CB-81A5-B28173E4F5C3}"/>
            </a:ext>
          </a:extLst>
        </xdr:cNvPr>
        <xdr:cNvSpPr/>
      </xdr:nvSpPr>
      <xdr:spPr>
        <a:xfrm>
          <a:off x="4210050" y="1218242"/>
          <a:ext cx="3419475" cy="435934"/>
        </a:xfrm>
        <a:prstGeom prst="wedgeRectCallout">
          <a:avLst>
            <a:gd name="adj1" fmla="val -36103"/>
            <a:gd name="adj2" fmla="val -96624"/>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3B61F192-47B6-4EC6-AFFD-4599140AA9CC}" type="TxLink">
            <a:rPr lang="en-US" sz="800" b="0" i="0" u="none" strike="noStrike">
              <a:solidFill>
                <a:srgbClr val="000000"/>
              </a:solidFill>
              <a:latin typeface="Calibri"/>
              <a:cs typeface="Calibri"/>
            </a:rPr>
            <a:pPr/>
            <a:t>This is a ready-to-use Salary Matrix. This tool will help you collect information on current wages to compare to a living wage.  
The data you should have available includes the following:
* Facility information: location, production and production timin</a:t>
          </a:fld>
          <a:endParaRPr lang="en-US" sz="1000" b="1" u="none">
            <a:solidFill>
              <a:srgbClr val="0070C0"/>
            </a:solidFill>
          </a:endParaRPr>
        </a:p>
      </xdr:txBody>
    </xdr:sp>
    <xdr:clientData/>
  </xdr:twoCellAnchor>
  <xdr:twoCellAnchor>
    <xdr:from>
      <xdr:col>7</xdr:col>
      <xdr:colOff>87432</xdr:colOff>
      <xdr:row>7</xdr:row>
      <xdr:rowOff>120651</xdr:rowOff>
    </xdr:from>
    <xdr:to>
      <xdr:col>9</xdr:col>
      <xdr:colOff>584199</xdr:colOff>
      <xdr:row>9</xdr:row>
      <xdr:rowOff>114301</xdr:rowOff>
    </xdr:to>
    <xdr:sp macro="" textlink="">
      <xdr:nvSpPr>
        <xdr:cNvPr id="4" name="Speech Bubble: Rectangle 44">
          <a:extLst>
            <a:ext uri="{FF2B5EF4-FFF2-40B4-BE49-F238E27FC236}">
              <a16:creationId xmlns:a16="http://schemas.microsoft.com/office/drawing/2014/main" id="{6648573A-B8CB-4199-A714-08B0AC142F68}"/>
            </a:ext>
          </a:extLst>
        </xdr:cNvPr>
        <xdr:cNvSpPr/>
      </xdr:nvSpPr>
      <xdr:spPr>
        <a:xfrm>
          <a:off x="4221282" y="1758951"/>
          <a:ext cx="1677867" cy="374650"/>
        </a:xfrm>
        <a:prstGeom prst="wedgeRectCallout">
          <a:avLst>
            <a:gd name="adj1" fmla="val -27077"/>
            <a:gd name="adj2" fmla="val 74869"/>
          </a:avLst>
        </a:prstGeom>
        <a:solidFill>
          <a:srgbClr val="FFE030"/>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Yellow cells</a:t>
          </a:r>
          <a:r>
            <a:rPr lang="en-US" sz="1000" b="0" u="none" baseline="0">
              <a:solidFill>
                <a:schemeClr val="tx1"/>
              </a:solidFill>
            </a:rPr>
            <a:t> indicate cells for data entry.</a:t>
          </a:r>
          <a:endParaRPr lang="en-US" sz="1000" b="0" u="none">
            <a:solidFill>
              <a:srgbClr val="0070C0"/>
            </a:solidFill>
          </a:endParaRPr>
        </a:p>
      </xdr:txBody>
    </xdr:sp>
    <xdr:clientData/>
  </xdr:twoCellAnchor>
  <xdr:twoCellAnchor>
    <xdr:from>
      <xdr:col>10</xdr:col>
      <xdr:colOff>167824</xdr:colOff>
      <xdr:row>18</xdr:row>
      <xdr:rowOff>80508</xdr:rowOff>
    </xdr:from>
    <xdr:to>
      <xdr:col>13</xdr:col>
      <xdr:colOff>9073</xdr:colOff>
      <xdr:row>21</xdr:row>
      <xdr:rowOff>1133</xdr:rowOff>
    </xdr:to>
    <xdr:sp macro="" textlink="">
      <xdr:nvSpPr>
        <xdr:cNvPr id="5" name="TextBox 4">
          <a:extLst>
            <a:ext uri="{FF2B5EF4-FFF2-40B4-BE49-F238E27FC236}">
              <a16:creationId xmlns:a16="http://schemas.microsoft.com/office/drawing/2014/main" id="{C68A110E-242B-40B9-88FE-2F49DF327B9F}"/>
            </a:ext>
          </a:extLst>
        </xdr:cNvPr>
        <xdr:cNvSpPr txBox="1"/>
      </xdr:nvSpPr>
      <xdr:spPr>
        <a:xfrm>
          <a:off x="6073324" y="3814308"/>
          <a:ext cx="161289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lang="en-US" sz="700">
              <a:solidFill>
                <a:schemeClr val="dk1"/>
              </a:solidFill>
              <a:effectLst/>
              <a:latin typeface="+mn-lt"/>
              <a:ea typeface="+mn-ea"/>
              <a:cs typeface="+mn-cs"/>
            </a:rPr>
            <a:t>© 2019 IDH Sustainable Trade Initiative </a:t>
          </a:r>
          <a:r>
            <a:rPr lang="en-US" sz="700" i="1">
              <a:solidFill>
                <a:schemeClr val="dk1"/>
              </a:solidFill>
              <a:effectLst/>
              <a:latin typeface="+mn-lt"/>
              <a:ea typeface="+mn-ea"/>
              <a:cs typeface="+mn-cs"/>
            </a:rPr>
            <a:t>All rights reserved</a:t>
          </a:r>
          <a:endParaRPr lang="en-US" sz="700">
            <a:solidFill>
              <a:schemeClr val="dk1"/>
            </a:solidFill>
            <a:effectLst/>
            <a:latin typeface="+mn-lt"/>
            <a:ea typeface="+mn-ea"/>
            <a:cs typeface="+mn-cs"/>
          </a:endParaRPr>
        </a:p>
      </xdr:txBody>
    </xdr:sp>
    <xdr:clientData/>
  </xdr:twoCellAnchor>
  <xdr:twoCellAnchor editAs="oneCell">
    <xdr:from>
      <xdr:col>9</xdr:col>
      <xdr:colOff>406821</xdr:colOff>
      <xdr:row>15</xdr:row>
      <xdr:rowOff>47803</xdr:rowOff>
    </xdr:from>
    <xdr:to>
      <xdr:col>13</xdr:col>
      <xdr:colOff>160774</xdr:colOff>
      <xdr:row>18</xdr:row>
      <xdr:rowOff>31003</xdr:rowOff>
    </xdr:to>
    <xdr:pic>
      <xdr:nvPicPr>
        <xdr:cNvPr id="6" name="Picture 5">
          <a:extLst>
            <a:ext uri="{FF2B5EF4-FFF2-40B4-BE49-F238E27FC236}">
              <a16:creationId xmlns:a16="http://schemas.microsoft.com/office/drawing/2014/main" id="{157B14B5-9D39-4029-AAA8-9B7BD55FF4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148" y="3242341"/>
          <a:ext cx="2134226" cy="576681"/>
        </a:xfrm>
        <a:prstGeom prst="rect">
          <a:avLst/>
        </a:prstGeom>
      </xdr:spPr>
    </xdr:pic>
    <xdr:clientData/>
  </xdr:twoCellAnchor>
  <xdr:twoCellAnchor>
    <xdr:from>
      <xdr:col>10</xdr:col>
      <xdr:colOff>130175</xdr:colOff>
      <xdr:row>7</xdr:row>
      <xdr:rowOff>123826</xdr:rowOff>
    </xdr:from>
    <xdr:to>
      <xdr:col>12</xdr:col>
      <xdr:colOff>536574</xdr:colOff>
      <xdr:row>9</xdr:row>
      <xdr:rowOff>111126</xdr:rowOff>
    </xdr:to>
    <xdr:sp macro="" textlink="">
      <xdr:nvSpPr>
        <xdr:cNvPr id="7" name="Speech Bubble: Rectangle 44">
          <a:extLst>
            <a:ext uri="{FF2B5EF4-FFF2-40B4-BE49-F238E27FC236}">
              <a16:creationId xmlns:a16="http://schemas.microsoft.com/office/drawing/2014/main" id="{8595D52D-87AD-45F3-B617-5EDF56505A78}"/>
            </a:ext>
          </a:extLst>
        </xdr:cNvPr>
        <xdr:cNvSpPr/>
      </xdr:nvSpPr>
      <xdr:spPr>
        <a:xfrm>
          <a:off x="6035675" y="1762126"/>
          <a:ext cx="1587499" cy="368300"/>
        </a:xfrm>
        <a:prstGeom prst="wedgeRectCallout">
          <a:avLst>
            <a:gd name="adj1" fmla="val -27077"/>
            <a:gd name="adj2" fmla="val 74869"/>
          </a:avLst>
        </a:prstGeom>
        <a:solidFill>
          <a:srgbClr val="CCDE82"/>
        </a:solidFill>
        <a:ln w="3175">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US" sz="1000" b="0" u="none">
              <a:solidFill>
                <a:schemeClr val="tx1"/>
              </a:solidFill>
            </a:rPr>
            <a:t>Green cells indicate results.</a:t>
          </a:r>
          <a:endParaRPr lang="en-US" sz="1000" b="0" u="none">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246530</xdr:colOff>
      <xdr:row>21</xdr:row>
      <xdr:rowOff>100853</xdr:rowOff>
    </xdr:from>
    <xdr:to>
      <xdr:col>6</xdr:col>
      <xdr:colOff>2255557</xdr:colOff>
      <xdr:row>24</xdr:row>
      <xdr:rowOff>0</xdr:rowOff>
    </xdr:to>
    <xdr:cxnSp macro="">
      <xdr:nvCxnSpPr>
        <xdr:cNvPr id="2" name="Straight Connector 1">
          <a:extLst>
            <a:ext uri="{FF2B5EF4-FFF2-40B4-BE49-F238E27FC236}">
              <a16:creationId xmlns:a16="http://schemas.microsoft.com/office/drawing/2014/main" id="{8DFFFA49-1C0B-4F61-B8AD-AA998AE43441}"/>
            </a:ext>
          </a:extLst>
        </xdr:cNvPr>
        <xdr:cNvCxnSpPr/>
      </xdr:nvCxnSpPr>
      <xdr:spPr>
        <a:xfrm>
          <a:off x="8594912" y="4224618"/>
          <a:ext cx="2927910" cy="437029"/>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296182</xdr:colOff>
      <xdr:row>21</xdr:row>
      <xdr:rowOff>51280</xdr:rowOff>
    </xdr:from>
    <xdr:ext cx="2948668" cy="1000274"/>
    <xdr:sp macro="" textlink="$H$22">
      <xdr:nvSpPr>
        <xdr:cNvPr id="2" name="Speech Bubble: Rectangle 44">
          <a:extLst>
            <a:ext uri="{FF2B5EF4-FFF2-40B4-BE49-F238E27FC236}">
              <a16:creationId xmlns:a16="http://schemas.microsoft.com/office/drawing/2014/main" id="{CB6D0949-D2E1-49D3-90C7-BDE0D9663684}"/>
            </a:ext>
          </a:extLst>
        </xdr:cNvPr>
        <xdr:cNvSpPr/>
      </xdr:nvSpPr>
      <xdr:spPr>
        <a:xfrm>
          <a:off x="6845753" y="4224137"/>
          <a:ext cx="2948668" cy="1000274"/>
        </a:xfrm>
        <a:prstGeom prst="wedgeRectCallout">
          <a:avLst>
            <a:gd name="adj1" fmla="val -56884"/>
            <a:gd name="adj2" fmla="val -28426"/>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063757B7-F599-4D4F-98E0-0AFBFDE4816A}" type="TxLink">
            <a:rPr lang="en-US" altLang="ja-JP" sz="1000" b="0" i="0" u="none" strike="noStrike">
              <a:solidFill>
                <a:srgbClr val="000000"/>
              </a:solidFill>
              <a:latin typeface="Calibri Light"/>
              <a:cs typeface="Calibri Light"/>
            </a:rPr>
            <a:pPr/>
            <a:t>Nota: as safras se referem aos períodos do ano em que os níveis de produção aumentam ou diminuem. A quantidade de períodos de safra indicada aqui também determinará a quantidade de períodos cujas informações salariais devem ser inseridas. Selecione 1 se n</a:t>
          </a:fld>
          <a:endParaRPr lang="en-US" sz="1000" b="1" u="none">
            <a:solidFill>
              <a:srgbClr val="0070C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647700</xdr:colOff>
      <xdr:row>29</xdr:row>
      <xdr:rowOff>9525</xdr:rowOff>
    </xdr:from>
    <xdr:to>
      <xdr:col>6</xdr:col>
      <xdr:colOff>180975</xdr:colOff>
      <xdr:row>33</xdr:row>
      <xdr:rowOff>142875</xdr:rowOff>
    </xdr:to>
    <xdr:cxnSp macro="">
      <xdr:nvCxnSpPr>
        <xdr:cNvPr id="10" name="Straight Connector 9">
          <a:extLst>
            <a:ext uri="{FF2B5EF4-FFF2-40B4-BE49-F238E27FC236}">
              <a16:creationId xmlns:a16="http://schemas.microsoft.com/office/drawing/2014/main" id="{E3894C98-E042-4541-B6FC-1AFEA605C8A8}"/>
            </a:ext>
          </a:extLst>
        </xdr:cNvPr>
        <xdr:cNvCxnSpPr/>
      </xdr:nvCxnSpPr>
      <xdr:spPr>
        <a:xfrm>
          <a:off x="4143375" y="5372100"/>
          <a:ext cx="771525" cy="81915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695325</xdr:colOff>
      <xdr:row>29</xdr:row>
      <xdr:rowOff>9525</xdr:rowOff>
    </xdr:from>
    <xdr:to>
      <xdr:col>1</xdr:col>
      <xdr:colOff>1619250</xdr:colOff>
      <xdr:row>33</xdr:row>
      <xdr:rowOff>0</xdr:rowOff>
    </xdr:to>
    <xdr:cxnSp macro="">
      <xdr:nvCxnSpPr>
        <xdr:cNvPr id="13" name="Straight Connector 12">
          <a:extLst>
            <a:ext uri="{FF2B5EF4-FFF2-40B4-BE49-F238E27FC236}">
              <a16:creationId xmlns:a16="http://schemas.microsoft.com/office/drawing/2014/main" id="{D02933A4-9A79-429C-8BD2-866318C39043}"/>
            </a:ext>
          </a:extLst>
        </xdr:cNvPr>
        <xdr:cNvCxnSpPr/>
      </xdr:nvCxnSpPr>
      <xdr:spPr>
        <a:xfrm>
          <a:off x="990600" y="5372100"/>
          <a:ext cx="923925" cy="67627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xdr:row>
      <xdr:rowOff>9525</xdr:rowOff>
    </xdr:from>
    <xdr:to>
      <xdr:col>5</xdr:col>
      <xdr:colOff>0</xdr:colOff>
      <xdr:row>3</xdr:row>
      <xdr:rowOff>76201</xdr:rowOff>
    </xdr:to>
    <xdr:cxnSp macro="">
      <xdr:nvCxnSpPr>
        <xdr:cNvPr id="17" name="Straight Connector 16">
          <a:extLst>
            <a:ext uri="{FF2B5EF4-FFF2-40B4-BE49-F238E27FC236}">
              <a16:creationId xmlns:a16="http://schemas.microsoft.com/office/drawing/2014/main" id="{1CEA7E61-6002-4A06-9D3C-B722D0D59CD6}"/>
            </a:ext>
          </a:extLst>
        </xdr:cNvPr>
        <xdr:cNvCxnSpPr/>
      </xdr:nvCxnSpPr>
      <xdr:spPr>
        <a:xfrm flipV="1">
          <a:off x="3314700" y="914400"/>
          <a:ext cx="180975" cy="66676"/>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5</xdr:row>
      <xdr:rowOff>9525</xdr:rowOff>
    </xdr:from>
    <xdr:to>
      <xdr:col>11</xdr:col>
      <xdr:colOff>581025</xdr:colOff>
      <xdr:row>6</xdr:row>
      <xdr:rowOff>0</xdr:rowOff>
    </xdr:to>
    <xdr:cxnSp macro="">
      <xdr:nvCxnSpPr>
        <xdr:cNvPr id="21" name="Straight Connector 20">
          <a:extLst>
            <a:ext uri="{FF2B5EF4-FFF2-40B4-BE49-F238E27FC236}">
              <a16:creationId xmlns:a16="http://schemas.microsoft.com/office/drawing/2014/main" id="{1105551B-D356-4F20-AE0D-1965A1AF53FD}"/>
            </a:ext>
          </a:extLst>
        </xdr:cNvPr>
        <xdr:cNvCxnSpPr/>
      </xdr:nvCxnSpPr>
      <xdr:spPr>
        <a:xfrm flipV="1">
          <a:off x="5486400" y="1352550"/>
          <a:ext cx="2543175" cy="161925"/>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16629</xdr:colOff>
      <xdr:row>0</xdr:row>
      <xdr:rowOff>480338</xdr:rowOff>
    </xdr:from>
    <xdr:ext cx="2545135" cy="1031436"/>
    <xdr:sp macro="" textlink="$Q$5">
      <xdr:nvSpPr>
        <xdr:cNvPr id="2" name="Speech Bubble: Rectangle 44">
          <a:extLst>
            <a:ext uri="{FF2B5EF4-FFF2-40B4-BE49-F238E27FC236}">
              <a16:creationId xmlns:a16="http://schemas.microsoft.com/office/drawing/2014/main" id="{55EB4367-C546-4E63-8028-9146CF5A2A0E}"/>
            </a:ext>
          </a:extLst>
        </xdr:cNvPr>
        <xdr:cNvSpPr/>
      </xdr:nvSpPr>
      <xdr:spPr>
        <a:xfrm>
          <a:off x="6493629" y="480338"/>
          <a:ext cx="2545135" cy="1031436"/>
        </a:xfrm>
        <a:prstGeom prst="wedgeRectCallout">
          <a:avLst>
            <a:gd name="adj1" fmla="val -59709"/>
            <a:gd name="adj2" fmla="val 5456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785D341-F71F-4BDC-A9B3-4E447BB3019C}" type="TxLink">
            <a:rPr lang="en-US" altLang="ja-JP" sz="1000" b="0" i="0" u="none" strike="noStrike">
              <a:solidFill>
                <a:srgbClr val="000000"/>
              </a:solidFill>
              <a:latin typeface="Calibri Light"/>
              <a:cs typeface="Calibri Light"/>
            </a:rPr>
            <a:pPr/>
            <a:t>Nota: O máximo de seis áreas de trabalho podem ser inseridas, mas não necessariamente deve haver mais de uma área de trabalho. Todas as categorias de trabalho podem ser inseridas em uma única área de trabalho, caso assim preferir. "Áreas de Trabalho" são </a:t>
          </a:fld>
          <a:endParaRPr lang="en-US" sz="800" b="1" u="none">
            <a:solidFill>
              <a:srgbClr val="0070C0"/>
            </a:solidFill>
          </a:endParaRPr>
        </a:p>
      </xdr:txBody>
    </xdr:sp>
    <xdr:clientData/>
  </xdr:oneCellAnchor>
  <xdr:oneCellAnchor>
    <xdr:from>
      <xdr:col>4</xdr:col>
      <xdr:colOff>164913</xdr:colOff>
      <xdr:row>1</xdr:row>
      <xdr:rowOff>79710</xdr:rowOff>
    </xdr:from>
    <xdr:ext cx="2137896" cy="718402"/>
    <xdr:sp macro="" textlink="$Q$3">
      <xdr:nvSpPr>
        <xdr:cNvPr id="3" name="Speech Bubble: Rectangle 44">
          <a:extLst>
            <a:ext uri="{FF2B5EF4-FFF2-40B4-BE49-F238E27FC236}">
              <a16:creationId xmlns:a16="http://schemas.microsoft.com/office/drawing/2014/main" id="{9DEF44F0-4BA8-4332-A507-B897631EB3CF}"/>
            </a:ext>
          </a:extLst>
        </xdr:cNvPr>
        <xdr:cNvSpPr/>
      </xdr:nvSpPr>
      <xdr:spPr>
        <a:xfrm>
          <a:off x="3640095" y="645437"/>
          <a:ext cx="2137896" cy="718402"/>
        </a:xfrm>
        <a:prstGeom prst="wedgeRectCallout">
          <a:avLst>
            <a:gd name="adj1" fmla="val -61917"/>
            <a:gd name="adj2" fmla="val 3571"/>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A3958353-FF2B-4225-8E36-F0138F9023DC}" type="TxLink">
            <a:rPr lang="en-US" altLang="ja-JP" sz="1000" b="0" i="0" u="none" strike="noStrike">
              <a:solidFill>
                <a:srgbClr val="000000"/>
              </a:solidFill>
              <a:latin typeface="Calibri Light"/>
              <a:cs typeface="Calibri Light"/>
            </a:rPr>
            <a:pPr/>
            <a:t>Nota: Isso será automaticamente preenchido com a moeda local, mas outra moeda pode ser inserida.</a:t>
          </a:fld>
          <a:endParaRPr lang="en-US" sz="800" b="1" u="none">
            <a:solidFill>
              <a:srgbClr val="0070C0"/>
            </a:solidFill>
          </a:endParaRPr>
        </a:p>
      </xdr:txBody>
    </xdr:sp>
    <xdr:clientData/>
  </xdr:oneCellAnchor>
  <xdr:oneCellAnchor>
    <xdr:from>
      <xdr:col>1</xdr:col>
      <xdr:colOff>154638</xdr:colOff>
      <xdr:row>35</xdr:row>
      <xdr:rowOff>84858</xdr:rowOff>
    </xdr:from>
    <xdr:ext cx="2790446" cy="1031436"/>
    <xdr:sp macro="" textlink="$Q$7">
      <xdr:nvSpPr>
        <xdr:cNvPr id="4" name="Speech Bubble: Rectangle 44">
          <a:extLst>
            <a:ext uri="{FF2B5EF4-FFF2-40B4-BE49-F238E27FC236}">
              <a16:creationId xmlns:a16="http://schemas.microsoft.com/office/drawing/2014/main" id="{5B4E44F1-34C0-43C1-AFF6-6CDB99EC5C18}"/>
            </a:ext>
          </a:extLst>
        </xdr:cNvPr>
        <xdr:cNvSpPr/>
      </xdr:nvSpPr>
      <xdr:spPr>
        <a:xfrm>
          <a:off x="466365" y="6538767"/>
          <a:ext cx="2790446" cy="1031436"/>
        </a:xfrm>
        <a:prstGeom prst="wedgeRectCallout">
          <a:avLst>
            <a:gd name="adj1" fmla="val -29178"/>
            <a:gd name="adj2" fmla="val -68687"/>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FC37053A-7093-4C3C-A3EC-EA99F456BD8F}" type="TxLink">
            <a:rPr lang="en-US" altLang="ja-JP" sz="1000" b="0" i="0" u="none" strike="noStrike">
              <a:solidFill>
                <a:srgbClr val="000000"/>
              </a:solidFill>
              <a:latin typeface="Calibri Light"/>
              <a:cs typeface="Calibri Light"/>
            </a:rPr>
            <a:pPr/>
            <a:t>Definição: Uma Categoria de Trabalho pode consistir apenas de trabalhadores que fazem a mesma tarefa, são pagos da mesma forma e recebem os mesmos benefícios não-financeiros. Não mais que 10% de todos os trabalhadores podem ser inclusos em apenas uma cate</a:t>
          </a:fld>
          <a:endParaRPr lang="en-US" sz="800" b="0" kern="1200" baseline="0">
            <a:solidFill>
              <a:schemeClr val="tx1"/>
            </a:solidFill>
            <a:latin typeface="+mn-lt"/>
            <a:ea typeface="+mn-ea"/>
            <a:cs typeface="+mn-cs"/>
          </a:endParaRPr>
        </a:p>
      </xdr:txBody>
    </xdr:sp>
    <xdr:clientData/>
  </xdr:oneCellAnchor>
  <xdr:oneCellAnchor>
    <xdr:from>
      <xdr:col>5</xdr:col>
      <xdr:colOff>76982</xdr:colOff>
      <xdr:row>29</xdr:row>
      <xdr:rowOff>129144</xdr:rowOff>
    </xdr:from>
    <xdr:ext cx="2352872" cy="1031436"/>
    <xdr:sp macro="" textlink="$Q$9">
      <xdr:nvSpPr>
        <xdr:cNvPr id="5" name="Speech Bubble: Rectangle 44">
          <a:extLst>
            <a:ext uri="{FF2B5EF4-FFF2-40B4-BE49-F238E27FC236}">
              <a16:creationId xmlns:a16="http://schemas.microsoft.com/office/drawing/2014/main" id="{FF70E956-8F64-4737-B322-0A3800879018}"/>
            </a:ext>
          </a:extLst>
        </xdr:cNvPr>
        <xdr:cNvSpPr/>
      </xdr:nvSpPr>
      <xdr:spPr>
        <a:xfrm>
          <a:off x="3748437" y="5543962"/>
          <a:ext cx="2352872" cy="1031436"/>
        </a:xfrm>
        <a:prstGeom prst="wedgeRectCallout">
          <a:avLst>
            <a:gd name="adj1" fmla="val -38234"/>
            <a:gd name="adj2" fmla="val -82208"/>
          </a:avLst>
        </a:prstGeom>
        <a:solidFill>
          <a:srgbClr val="85C4E3"/>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fld id="{B75DC69E-D747-44FD-9F07-A77691BF9A7E}" type="TxLink">
            <a:rPr lang="en-US" altLang="ja-JP" sz="1000" b="0" i="0" u="none" strike="noStrike">
              <a:solidFill>
                <a:srgbClr val="000000"/>
              </a:solidFill>
              <a:latin typeface="Calibri Light"/>
              <a:cs typeface="Calibri Light"/>
            </a:rPr>
            <a:pPr/>
            <a:t>Nota: Assegure-se que todas as categorias de trabalho tenham um nome único. Por exemplo, se houver dois grupos de “limpadores”, insira “Limpadores 1” e “Limpadores 2”</a:t>
          </a:fld>
          <a:endParaRPr lang="en-US" sz="800" b="1" u="none">
            <a:solidFill>
              <a:srgbClr val="0070C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29</xdr:col>
      <xdr:colOff>952500</xdr:colOff>
      <xdr:row>2</xdr:row>
      <xdr:rowOff>123826</xdr:rowOff>
    </xdr:from>
    <xdr:to>
      <xdr:col>31</xdr:col>
      <xdr:colOff>0</xdr:colOff>
      <xdr:row>3</xdr:row>
      <xdr:rowOff>381000</xdr:rowOff>
    </xdr:to>
    <xdr:cxnSp macro="">
      <xdr:nvCxnSpPr>
        <xdr:cNvPr id="3" name="Straight Connector 2">
          <a:extLst>
            <a:ext uri="{FF2B5EF4-FFF2-40B4-BE49-F238E27FC236}">
              <a16:creationId xmlns:a16="http://schemas.microsoft.com/office/drawing/2014/main" id="{1160736B-6625-4A72-BF16-F97CE8698C3D}"/>
            </a:ext>
          </a:extLst>
        </xdr:cNvPr>
        <xdr:cNvCxnSpPr/>
      </xdr:nvCxnSpPr>
      <xdr:spPr>
        <a:xfrm>
          <a:off x="19783425" y="876301"/>
          <a:ext cx="285750" cy="447674"/>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31</xdr:col>
      <xdr:colOff>332856</xdr:colOff>
      <xdr:row>2</xdr:row>
      <xdr:rowOff>99156</xdr:rowOff>
    </xdr:from>
    <xdr:ext cx="1734420" cy="1986826"/>
    <xdr:sp macro="" textlink="$AJ$2">
      <xdr:nvSpPr>
        <xdr:cNvPr id="2" name="Speech Bubble: Rectangle 44">
          <a:extLst>
            <a:ext uri="{FF2B5EF4-FFF2-40B4-BE49-F238E27FC236}">
              <a16:creationId xmlns:a16="http://schemas.microsoft.com/office/drawing/2014/main" id="{DBF6E16D-7952-4470-A58F-106A35F68F79}"/>
            </a:ext>
          </a:extLst>
        </xdr:cNvPr>
        <xdr:cNvSpPr/>
      </xdr:nvSpPr>
      <xdr:spPr>
        <a:xfrm>
          <a:off x="17668356" y="849950"/>
          <a:ext cx="1734420" cy="1986826"/>
        </a:xfrm>
        <a:prstGeom prst="wedgeRectCallout">
          <a:avLst>
            <a:gd name="adj1" fmla="val -57832"/>
            <a:gd name="adj2" fmla="val -37875"/>
          </a:avLst>
        </a:prstGeom>
        <a:solidFill>
          <a:srgbClr val="85C4E3"/>
        </a:solidFill>
        <a:ln w="31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fld id="{A5E32999-51EE-4C8E-851C-76CB2EFE02D7}" type="TxLink">
            <a:rPr lang="en-US" altLang="ja-JP" sz="1100" b="0" i="0" u="none" strike="noStrike" kern="1200">
              <a:solidFill>
                <a:srgbClr val="000000"/>
              </a:solidFill>
              <a:latin typeface="Calibri Light"/>
              <a:ea typeface="+mn-ea"/>
              <a:cs typeface="Calibri Light"/>
            </a:rPr>
            <a:pPr marL="0" marR="0" lvl="0" indent="0" algn="l" defTabSz="914400" rtl="0" eaLnBrk="1" fontAlgn="auto" latinLnBrk="0" hangingPunct="1">
              <a:lnSpc>
                <a:spcPct val="100000"/>
              </a:lnSpc>
              <a:spcBef>
                <a:spcPts val="0"/>
              </a:spcBef>
              <a:spcAft>
                <a:spcPts val="0"/>
              </a:spcAft>
              <a:buClrTx/>
              <a:buSzTx/>
              <a:buFontTx/>
              <a:buNone/>
              <a:tabLst/>
              <a:defRPr/>
            </a:pPr>
            <a:t>Nessa aba, é importante preencher seus dados diferenciando homens e mulheres. Isso possibilitará uma visão geral do número de homens e mulheres que trabalham para sua empresa/fazenda e permitirá que você mapeie o que seus empregados ganham e os benefícios</a:t>
          </a:fld>
          <a:endParaRPr lang="en-GB" sz="1050" b="0" kern="1200">
            <a:solidFill>
              <a:schemeClr val="tx1"/>
            </a:solidFill>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gui/OneDrive/Consultancy/IDH/Final%20sent%20to%20RA/RA%20Salary%20Matrix%20V2Extra%20Space_hj_2020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nforest Alliance"/>
      <sheetName val="Cover"/>
      <sheetName val="Facility Information"/>
      <sheetName val="Job Categories"/>
      <sheetName val="Number of Workers"/>
      <sheetName val="Wages per Season"/>
      <sheetName val="In-kind Benefits 1"/>
      <sheetName val="In-kind Benefits 2"/>
      <sheetName val="Results"/>
      <sheetName val="Back End 1"/>
      <sheetName val="Back End 2"/>
      <sheetName val="Drop Downs"/>
    </sheetNames>
    <sheetDataSet>
      <sheetData sheetId="0"/>
      <sheetData sheetId="1"/>
      <sheetData sheetId="2"/>
      <sheetData sheetId="3">
        <row r="4">
          <cell r="D4" t="str">
            <v>AFN</v>
          </cell>
        </row>
      </sheetData>
      <sheetData sheetId="4"/>
      <sheetData sheetId="5"/>
      <sheetData sheetId="6"/>
      <sheetData sheetId="7"/>
      <sheetData sheetId="8"/>
      <sheetData sheetId="9"/>
      <sheetData sheetId="10"/>
      <sheetData sheetId="1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85C4E3"/>
        </a:solidFill>
        <a:ln>
          <a:solidFill>
            <a:srgbClr val="0070C0"/>
          </a:solidFill>
        </a:ln>
      </a:spPr>
      <a:bodyPr wrap="square" rtlCol="0" anchor="ctr">
        <a:spAutoFit/>
      </a:bodyPr>
      <a:lstStyle>
        <a:defPPr algn="l">
          <a:defRPr sz="1100" b="0" i="0" u="none" strike="noStrike">
            <a:solidFill>
              <a:srgbClr val="000000"/>
            </a:solidFill>
            <a:latin typeface="Calibri Light"/>
            <a:cs typeface="Calibri Light"/>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idhsustainabletrade.com/matrix-living-wage-g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48EF-8AD8-47C3-8BF3-06CB0F931A3F}">
  <sheetPr codeName="Sheet15"/>
  <dimension ref="A1:M29"/>
  <sheetViews>
    <sheetView showGridLines="0" showRowColHeaders="0" topLeftCell="A7" workbookViewId="0">
      <selection activeCell="F19" sqref="F19:M19"/>
    </sheetView>
  </sheetViews>
  <sheetFormatPr defaultColWidth="10.7265625" defaultRowHeight="17.5" customHeight="1"/>
  <cols>
    <col min="1" max="16384" width="10.7265625" style="1"/>
  </cols>
  <sheetData>
    <row r="1" spans="1:13" ht="37" customHeight="1">
      <c r="A1" s="504" t="s">
        <v>4172</v>
      </c>
    </row>
    <row r="2" spans="1:13" ht="29.5" customHeight="1">
      <c r="A2" s="505" t="s">
        <v>1075</v>
      </c>
    </row>
    <row r="3" spans="1:13" ht="17.5" customHeight="1">
      <c r="A3" s="506" t="s">
        <v>4171</v>
      </c>
    </row>
    <row r="4" spans="1:13" ht="17.5" customHeight="1">
      <c r="A4" s="507"/>
      <c r="F4" s="508" t="s">
        <v>1076</v>
      </c>
    </row>
    <row r="5" spans="1:13" ht="17.5" customHeight="1">
      <c r="A5" s="506"/>
      <c r="F5" s="1111" t="s">
        <v>4173</v>
      </c>
      <c r="G5" s="1111"/>
      <c r="H5" s="1111"/>
      <c r="I5" s="1111"/>
      <c r="J5" s="1111"/>
      <c r="K5" s="1111"/>
      <c r="L5" s="1111"/>
      <c r="M5" s="1111"/>
    </row>
    <row r="6" spans="1:13" ht="17.5" customHeight="1">
      <c r="F6" s="1111"/>
      <c r="G6" s="1111"/>
      <c r="H6" s="1111"/>
      <c r="I6" s="1111"/>
      <c r="J6" s="1111"/>
      <c r="K6" s="1111"/>
      <c r="L6" s="1111"/>
      <c r="M6" s="1111"/>
    </row>
    <row r="7" spans="1:13" ht="17.5" customHeight="1">
      <c r="F7" s="1111"/>
      <c r="G7" s="1111"/>
      <c r="H7" s="1111"/>
      <c r="I7" s="1111"/>
      <c r="J7" s="1111"/>
      <c r="K7" s="1111"/>
      <c r="L7" s="1111"/>
      <c r="M7" s="1111"/>
    </row>
    <row r="8" spans="1:13" ht="17.5" customHeight="1">
      <c r="F8" s="508" t="s">
        <v>1077</v>
      </c>
    </row>
    <row r="9" spans="1:13" ht="17.5" customHeight="1">
      <c r="F9" s="508"/>
    </row>
    <row r="10" spans="1:13" ht="17.5" customHeight="1">
      <c r="F10" s="1112" t="s">
        <v>1078</v>
      </c>
      <c r="G10" s="1112"/>
      <c r="H10" s="1112"/>
      <c r="I10" s="1112"/>
      <c r="J10" s="1112"/>
      <c r="K10" s="1112"/>
      <c r="L10" s="1112"/>
      <c r="M10" s="1112"/>
    </row>
    <row r="11" spans="1:13" ht="17.5" customHeight="1">
      <c r="F11" s="1112"/>
      <c r="G11" s="1112"/>
      <c r="H11" s="1112"/>
      <c r="I11" s="1112"/>
      <c r="J11" s="1112"/>
      <c r="K11" s="1112"/>
      <c r="L11" s="1112"/>
      <c r="M11" s="1112"/>
    </row>
    <row r="13" spans="1:13" ht="17.5" customHeight="1">
      <c r="F13" s="1102" t="s">
        <v>4174</v>
      </c>
      <c r="G13" s="1113"/>
      <c r="H13" s="1113"/>
      <c r="I13" s="1113"/>
      <c r="J13" s="1114" t="s">
        <v>4175</v>
      </c>
      <c r="K13" s="1114"/>
      <c r="L13" s="1114" t="s">
        <v>4176</v>
      </c>
      <c r="M13" s="1114"/>
    </row>
    <row r="14" spans="1:13" ht="17.5" customHeight="1">
      <c r="F14" s="1099" t="s">
        <v>4184</v>
      </c>
      <c r="G14" s="1100"/>
      <c r="H14" s="1100"/>
      <c r="I14" s="1101"/>
      <c r="J14" s="1099" t="s">
        <v>4185</v>
      </c>
      <c r="K14" s="1101"/>
      <c r="L14" s="1099" t="s">
        <v>4186</v>
      </c>
      <c r="M14" s="1101"/>
    </row>
    <row r="15" spans="1:13" ht="28" customHeight="1">
      <c r="F15" s="1104" t="s">
        <v>4177</v>
      </c>
      <c r="G15" s="1104"/>
      <c r="H15" s="1105" t="s">
        <v>4178</v>
      </c>
      <c r="I15" s="1105"/>
      <c r="J15" s="1102" t="s">
        <v>4179</v>
      </c>
      <c r="K15" s="1102"/>
      <c r="L15" s="1102" t="s">
        <v>4180</v>
      </c>
      <c r="M15" s="1102"/>
    </row>
    <row r="16" spans="1:13" ht="17.5" customHeight="1">
      <c r="F16" s="1103" t="s">
        <v>4181</v>
      </c>
      <c r="G16" s="1103"/>
      <c r="H16" s="1106" t="s">
        <v>4183</v>
      </c>
      <c r="I16" s="1103"/>
      <c r="J16" s="1103" t="s">
        <v>4182</v>
      </c>
      <c r="K16" s="1103"/>
      <c r="L16" s="1103" t="s">
        <v>1079</v>
      </c>
      <c r="M16" s="1103"/>
    </row>
    <row r="17" spans="1:13" ht="17.5" customHeight="1">
      <c r="F17" s="1104" t="s">
        <v>1080</v>
      </c>
      <c r="G17" s="1104"/>
      <c r="H17" s="1104"/>
      <c r="I17" s="1104"/>
      <c r="J17" s="1104" t="s">
        <v>1081</v>
      </c>
      <c r="K17" s="1104"/>
      <c r="L17" s="1104"/>
      <c r="M17" s="1104"/>
    </row>
    <row r="18" spans="1:13" ht="26.5" customHeight="1">
      <c r="F18" s="1098" t="s">
        <v>4187</v>
      </c>
      <c r="G18" s="1098"/>
      <c r="H18" s="1098"/>
      <c r="I18" s="1098"/>
      <c r="J18" s="1098" t="s">
        <v>4188</v>
      </c>
      <c r="K18" s="1098"/>
      <c r="L18" s="1098"/>
      <c r="M18" s="1098"/>
    </row>
    <row r="19" spans="1:13" ht="17.5" customHeight="1">
      <c r="F19" s="1102" t="s">
        <v>4189</v>
      </c>
      <c r="G19" s="1102"/>
      <c r="H19" s="1102"/>
      <c r="I19" s="1102"/>
      <c r="J19" s="1102"/>
      <c r="K19" s="1102"/>
      <c r="L19" s="1102"/>
      <c r="M19" s="1102"/>
    </row>
    <row r="20" spans="1:13" ht="54.5" customHeight="1">
      <c r="F20" s="1109" t="s">
        <v>4197</v>
      </c>
      <c r="G20" s="1110"/>
      <c r="H20" s="1110"/>
      <c r="I20" s="1110"/>
      <c r="J20" s="1110"/>
      <c r="K20" s="1110"/>
      <c r="L20" s="1110"/>
      <c r="M20" s="1110"/>
    </row>
    <row r="21" spans="1:13" ht="17.5" customHeight="1">
      <c r="F21" s="1102" t="s">
        <v>4190</v>
      </c>
      <c r="G21" s="1102"/>
      <c r="H21" s="1102"/>
      <c r="I21" s="1102"/>
      <c r="J21" s="1102"/>
      <c r="K21" s="1102"/>
      <c r="L21" s="1102"/>
      <c r="M21" s="1102"/>
    </row>
    <row r="22" spans="1:13" ht="17.5" customHeight="1">
      <c r="F22" s="1110" t="s">
        <v>4198</v>
      </c>
      <c r="G22" s="1110"/>
      <c r="H22" s="1110"/>
      <c r="I22" s="1110"/>
      <c r="J22" s="1110"/>
      <c r="K22" s="1110"/>
      <c r="L22" s="1110"/>
      <c r="M22" s="1110"/>
    </row>
    <row r="23" spans="1:13" ht="17.5" customHeight="1">
      <c r="F23" s="1102" t="s">
        <v>4191</v>
      </c>
      <c r="G23" s="1102"/>
      <c r="H23" s="1102"/>
      <c r="I23" s="1102"/>
      <c r="J23" s="1102"/>
      <c r="K23" s="1102"/>
      <c r="L23" s="1102"/>
      <c r="M23" s="1102"/>
    </row>
    <row r="24" spans="1:13" ht="17.5" customHeight="1">
      <c r="F24" s="1108" t="s">
        <v>1082</v>
      </c>
      <c r="G24" s="1108"/>
      <c r="H24" s="1108"/>
      <c r="I24" s="1108"/>
      <c r="J24" s="1108"/>
      <c r="K24" s="1108"/>
      <c r="L24" s="1108"/>
      <c r="M24" s="1108"/>
    </row>
    <row r="25" spans="1:13" ht="17.5" customHeight="1">
      <c r="F25" s="1102" t="s">
        <v>4192</v>
      </c>
      <c r="G25" s="1102"/>
      <c r="H25" s="1102"/>
      <c r="I25" s="1102"/>
      <c r="J25" s="1102"/>
      <c r="K25" s="1102"/>
      <c r="L25" s="1102"/>
      <c r="M25" s="1102"/>
    </row>
    <row r="26" spans="1:13" ht="17.5" customHeight="1">
      <c r="F26" s="1108" t="s">
        <v>1083</v>
      </c>
      <c r="G26" s="1108"/>
      <c r="H26" s="1108"/>
      <c r="I26" s="1108"/>
      <c r="J26" s="1108"/>
      <c r="K26" s="1108"/>
      <c r="L26" s="1108"/>
      <c r="M26" s="1108"/>
    </row>
    <row r="27" spans="1:13" ht="17.5" customHeight="1">
      <c r="F27" s="1102" t="s">
        <v>4193</v>
      </c>
      <c r="G27" s="1102"/>
      <c r="H27" s="1102"/>
      <c r="I27" s="1102"/>
      <c r="J27" s="1102" t="s">
        <v>4194</v>
      </c>
      <c r="K27" s="1102"/>
      <c r="L27" s="1102"/>
      <c r="M27" s="1102"/>
    </row>
    <row r="28" spans="1:13" ht="17.5" customHeight="1">
      <c r="F28" s="1107" t="s">
        <v>4195</v>
      </c>
      <c r="G28" s="1107"/>
      <c r="H28" s="1107"/>
      <c r="I28" s="1107"/>
      <c r="J28" s="1107" t="s">
        <v>4196</v>
      </c>
      <c r="K28" s="1107"/>
      <c r="L28" s="1107"/>
      <c r="M28" s="1107"/>
    </row>
    <row r="29" spans="1:13" ht="17.5" customHeight="1">
      <c r="A29" s="509" t="s">
        <v>4185</v>
      </c>
      <c r="F29" s="1107"/>
      <c r="G29" s="1107"/>
      <c r="H29" s="1107"/>
      <c r="I29" s="1107"/>
      <c r="J29" s="1107"/>
      <c r="K29" s="1107"/>
      <c r="L29" s="1107"/>
      <c r="M29" s="1107"/>
    </row>
  </sheetData>
  <mergeCells count="32">
    <mergeCell ref="F24:M24"/>
    <mergeCell ref="F25:M25"/>
    <mergeCell ref="F5:M7"/>
    <mergeCell ref="F10:M11"/>
    <mergeCell ref="F13:I13"/>
    <mergeCell ref="J13:K13"/>
    <mergeCell ref="L13:M13"/>
    <mergeCell ref="F17:I17"/>
    <mergeCell ref="J17:M17"/>
    <mergeCell ref="F19:M19"/>
    <mergeCell ref="F20:M20"/>
    <mergeCell ref="F21:M21"/>
    <mergeCell ref="F22:M22"/>
    <mergeCell ref="F23:M23"/>
    <mergeCell ref="F27:I27"/>
    <mergeCell ref="J27:M27"/>
    <mergeCell ref="F28:I29"/>
    <mergeCell ref="J28:M29"/>
    <mergeCell ref="F26:M26"/>
    <mergeCell ref="F18:I18"/>
    <mergeCell ref="F14:I14"/>
    <mergeCell ref="J18:M18"/>
    <mergeCell ref="J14:K14"/>
    <mergeCell ref="L14:M14"/>
    <mergeCell ref="J15:K15"/>
    <mergeCell ref="L15:M15"/>
    <mergeCell ref="J16:K16"/>
    <mergeCell ref="L16:M16"/>
    <mergeCell ref="F15:G15"/>
    <mergeCell ref="H15:I15"/>
    <mergeCell ref="F16:G16"/>
    <mergeCell ref="H16:I1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1">
    <tabColor rgb="FFFFE030"/>
    <pageSetUpPr fitToPage="1"/>
  </sheetPr>
  <dimension ref="B1:AJ258"/>
  <sheetViews>
    <sheetView showGridLines="0" showZeros="0" zoomScale="70" zoomScaleNormal="70" workbookViewId="0">
      <pane xSplit="6" ySplit="6" topLeftCell="G7" activePane="bottomRight" state="frozen"/>
      <selection activeCell="C11" sqref="C11:C12"/>
      <selection pane="topRight" activeCell="C11" sqref="C11:C12"/>
      <selection pane="bottomLeft" activeCell="C11" sqref="C11:C12"/>
      <selection pane="bottomRight" activeCell="G8" sqref="G8"/>
    </sheetView>
  </sheetViews>
  <sheetFormatPr defaultColWidth="11.453125" defaultRowHeight="13.5"/>
  <cols>
    <col min="1" max="1" width="4.453125" style="553" customWidth="1"/>
    <col min="2" max="2" width="33.54296875" style="555" customWidth="1"/>
    <col min="3" max="3" width="12" style="435" customWidth="1"/>
    <col min="4" max="4" width="7.54296875" style="435" customWidth="1"/>
    <col min="5" max="5" width="12.81640625" style="752" customWidth="1"/>
    <col min="6" max="6" width="3.81640625" style="557" customWidth="1"/>
    <col min="7" max="7" width="22.26953125" style="435" bestFit="1" customWidth="1"/>
    <col min="8" max="8" width="23.26953125" style="435" bestFit="1" customWidth="1"/>
    <col min="9" max="9" width="19.7265625" style="435" bestFit="1" customWidth="1"/>
    <col min="10" max="10" width="17.26953125" style="435" bestFit="1" customWidth="1"/>
    <col min="11" max="11" width="22.1796875" style="753" bestFit="1" customWidth="1"/>
    <col min="12" max="12" width="3.453125" style="553" customWidth="1"/>
    <col min="13" max="13" width="11.54296875" style="553" customWidth="1"/>
    <col min="14" max="14" width="22.54296875" style="435" bestFit="1" customWidth="1"/>
    <col min="15" max="15" width="22.26953125" style="553" bestFit="1" customWidth="1"/>
    <col min="16" max="16" width="19.54296875" style="435" bestFit="1" customWidth="1"/>
    <col min="17" max="17" width="21.1796875" style="435" bestFit="1" customWidth="1"/>
    <col min="18" max="18" width="4.453125" style="553" customWidth="1"/>
    <col min="19" max="19" width="11.54296875" style="553" customWidth="1"/>
    <col min="20" max="20" width="22" style="553" bestFit="1" customWidth="1"/>
    <col min="21" max="21" width="20.26953125" style="553" bestFit="1" customWidth="1"/>
    <col min="22" max="23" width="18.7265625" style="553" bestFit="1" customWidth="1"/>
    <col min="24" max="24" width="4.453125" style="553" customWidth="1"/>
    <col min="25" max="25" width="10.54296875" style="553" customWidth="1"/>
    <col min="26" max="26" width="22" style="553" bestFit="1" customWidth="1"/>
    <col min="27" max="27" width="20.1796875" style="553" bestFit="1" customWidth="1"/>
    <col min="28" max="29" width="18.7265625" style="553" bestFit="1" customWidth="1"/>
    <col min="30" max="30" width="5.54296875" style="553" customWidth="1"/>
    <col min="31" max="31" width="10.81640625" style="553" customWidth="1"/>
    <col min="32" max="32" width="22" style="553" bestFit="1" customWidth="1"/>
    <col min="33" max="33" width="20.1796875" style="553" bestFit="1" customWidth="1"/>
    <col min="34" max="35" width="18.7265625" style="435" bestFit="1" customWidth="1"/>
    <col min="36" max="36" width="5.54296875" style="553" customWidth="1"/>
    <col min="37" max="16384" width="11.453125" style="553"/>
  </cols>
  <sheetData>
    <row r="1" spans="2:36" s="549" customFormat="1" ht="44.5" customHeight="1" thickBot="1">
      <c r="B1" s="548" t="str">
        <f>INDEX(Languages1!$C$1:$AB$1998,MATCH('Wages per Season_V2'!B1,Languages1!$C$1:$C$1998,0),MATCH('1'!$C$5,Languages1!$C$1:$AB$1,0))</f>
        <v>Gratificações e Informações salariais de período de safra</v>
      </c>
      <c r="C1" s="548"/>
      <c r="D1" s="548"/>
      <c r="E1" s="548"/>
      <c r="F1" s="548"/>
      <c r="G1" s="1188" t="str">
        <f>'Wages per Season_V2'!$AL$8</f>
        <v>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v>
      </c>
      <c r="H1" s="1189"/>
      <c r="I1" s="1190"/>
      <c r="J1" s="548"/>
      <c r="K1" s="1188" t="str">
        <f>'Wages per Season_V2'!$AL$10</f>
        <v>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v>
      </c>
      <c r="L1" s="1189"/>
      <c r="M1" s="1189"/>
      <c r="N1" s="1190"/>
      <c r="O1" s="548"/>
      <c r="P1" s="1188" t="str">
        <f>'Wages per Season_V2'!$AL$12</f>
        <v>Nota: Se trabalhadores são pagos por dia, por semana ou por mês, essa coluna será preenchida automaticamente. Caso contrário, insira o número médio de unidades que são completadas em um dia. O número pode também ser uma fração.</v>
      </c>
      <c r="Q1" s="1189"/>
      <c r="R1" s="1189"/>
      <c r="S1" s="1190"/>
      <c r="T1" s="548"/>
      <c r="U1" s="1188" t="str">
        <f>'Wages per Season_V2'!$AL$14</f>
        <v>Por exemplo, esse trabalhador recebe U$ 15 por caixa e completa 10 caixas em um dia de 9 horas.</v>
      </c>
      <c r="V1" s="1189"/>
      <c r="W1" s="1189"/>
      <c r="X1" s="548"/>
      <c r="Y1" s="548"/>
      <c r="Z1" s="548"/>
      <c r="AA1" s="548"/>
      <c r="AB1" s="548"/>
      <c r="AC1" s="548"/>
      <c r="AD1" s="548"/>
      <c r="AE1" s="548"/>
      <c r="AF1" s="548"/>
      <c r="AG1" s="548"/>
      <c r="AH1" s="548"/>
      <c r="AI1" s="548"/>
    </row>
    <row r="2" spans="2:36" s="592" customFormat="1" ht="13" customHeight="1" thickTop="1">
      <c r="B2" s="656"/>
      <c r="C2" s="701"/>
      <c r="D2" s="702"/>
      <c r="E2" s="703"/>
      <c r="F2" s="704"/>
      <c r="G2" s="1191"/>
      <c r="H2" s="1192"/>
      <c r="I2" s="1193"/>
      <c r="J2" s="657"/>
      <c r="K2" s="1191"/>
      <c r="L2" s="1192"/>
      <c r="M2" s="1192"/>
      <c r="N2" s="1193"/>
      <c r="O2" s="657"/>
      <c r="P2" s="1191"/>
      <c r="Q2" s="1192"/>
      <c r="R2" s="1192"/>
      <c r="S2" s="1193"/>
      <c r="T2" s="657"/>
      <c r="U2" s="1191"/>
      <c r="V2" s="1192"/>
      <c r="W2" s="1192"/>
      <c r="X2" s="657"/>
      <c r="Y2" s="657"/>
      <c r="Z2" s="657"/>
      <c r="AA2" s="657"/>
      <c r="AB2" s="657"/>
      <c r="AC2" s="657"/>
      <c r="AD2" s="657"/>
      <c r="AE2" s="657"/>
      <c r="AF2" s="657"/>
      <c r="AG2" s="657"/>
      <c r="AH2" s="657"/>
      <c r="AI2" s="657"/>
    </row>
    <row r="3" spans="2:36" s="592" customFormat="1" ht="13" customHeight="1" thickBot="1">
      <c r="B3" s="656"/>
      <c r="C3" s="701"/>
      <c r="D3" s="702"/>
      <c r="E3" s="703"/>
      <c r="F3" s="704"/>
      <c r="G3" s="1194"/>
      <c r="H3" s="1195"/>
      <c r="I3" s="1196"/>
      <c r="J3" s="657"/>
      <c r="K3" s="1194"/>
      <c r="L3" s="1195"/>
      <c r="M3" s="1195"/>
      <c r="N3" s="1196"/>
      <c r="O3" s="657"/>
      <c r="P3" s="1194"/>
      <c r="Q3" s="1195"/>
      <c r="R3" s="1195"/>
      <c r="S3" s="1196"/>
      <c r="T3" s="657"/>
      <c r="U3" s="1194"/>
      <c r="V3" s="1195"/>
      <c r="W3" s="1195"/>
      <c r="X3" s="657"/>
      <c r="Y3" s="657"/>
      <c r="Z3" s="657"/>
      <c r="AA3" s="657"/>
      <c r="AB3" s="657"/>
      <c r="AC3" s="657"/>
      <c r="AD3" s="657"/>
      <c r="AE3" s="657"/>
      <c r="AF3" s="657"/>
      <c r="AG3" s="657"/>
      <c r="AH3" s="657"/>
      <c r="AI3" s="657"/>
    </row>
    <row r="4" spans="2:36" ht="17.149999999999999" customHeight="1">
      <c r="B4" s="587"/>
      <c r="C4" s="587"/>
      <c r="D4" s="587"/>
      <c r="E4" s="587"/>
      <c r="F4" s="587"/>
      <c r="G4" s="587"/>
      <c r="H4" s="587"/>
      <c r="I4" s="587"/>
      <c r="J4" s="587"/>
      <c r="K4" s="705"/>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row>
    <row r="5" spans="2:36" s="596" customFormat="1" ht="25" customHeight="1">
      <c r="B5" s="1210" t="str">
        <f>INDEX(Languages1!$C$1:$AB$1998,MATCH('Wages per Season_V2'!B5,Languages1!$C$1:$C$1998,0),MATCH('1'!$C$5,Languages1!$C$1:$AB$1,0))</f>
        <v>Trabalhadores</v>
      </c>
      <c r="C5" s="1210"/>
      <c r="D5" s="1210"/>
      <c r="E5" s="1210"/>
      <c r="F5" s="588"/>
      <c r="G5" s="1218" t="str">
        <f>INDEX(Languages1!$C$1:$AB$1998,MATCH('Wages per Season_V2'!G5,Languages1!$C$1:$C$1998,0),MATCH('1'!$C$5,Languages1!$C$1:$AB$1,0))</f>
        <v>Gratificações Anuais</v>
      </c>
      <c r="H5" s="1219"/>
      <c r="I5" s="1219"/>
      <c r="J5" s="1219"/>
      <c r="K5" s="1220"/>
      <c r="L5" s="588"/>
      <c r="M5" s="1212" t="str">
        <f>INDEX(Languages1!$C$1:$AB$1998,MATCH('Wages per Season_V2'!M5,Languages1!$C$1:$C$1998,0),MATCH('1'!$C$5,Languages1!$C$1:$AB$1,0))</f>
        <v>Salários da primeira safra</v>
      </c>
      <c r="N5" s="1213"/>
      <c r="O5" s="1213"/>
      <c r="P5" s="1213"/>
      <c r="Q5" s="1214"/>
      <c r="R5" s="588"/>
      <c r="S5" s="1215" t="str">
        <f>IF('Wages per Season_V2'!S5=" "," ",INDEX(Languages1!$C$1:$AB$1998,MATCH('Wages per Season_V2'!S5,Languages1!$C$1:$C$1998,0),MATCH('1'!$C$5,Languages1!$C$1:$AB$1,0)))</f>
        <v>Salários da segunda safra</v>
      </c>
      <c r="T5" s="1216"/>
      <c r="U5" s="1216"/>
      <c r="V5" s="1216"/>
      <c r="W5" s="1217"/>
      <c r="X5" s="588"/>
      <c r="Y5" s="1207" t="str">
        <f>IF('Wages per Season_V2'!Y5=" "," ",INDEX(Languages1!$C$1:$AB$1998,MATCH('Wages per Season_V2'!Y5,Languages1!$C$1:$C$1998,0),MATCH('1'!$C$5,Languages1!$C$1:$AB$1,0)))</f>
        <v>Salários da terceira safra</v>
      </c>
      <c r="Z5" s="1208"/>
      <c r="AA5" s="1208"/>
      <c r="AB5" s="1208"/>
      <c r="AC5" s="1209"/>
      <c r="AD5" s="588"/>
      <c r="AE5" s="1204" t="str">
        <f>IF('Wages per Season_V2'!AE5=" "," ",INDEX(Languages1!$C$1:$AB$1998,MATCH('Wages per Season_V2'!AE5,Languages1!$C$1:$C$1998,0),MATCH('1'!$C$5,Languages1!$C$1:$AB$1,0)))</f>
        <v>Salários da quarta safra</v>
      </c>
      <c r="AF5" s="1205"/>
      <c r="AG5" s="1205"/>
      <c r="AH5" s="1205"/>
      <c r="AI5" s="1206"/>
      <c r="AJ5" s="588"/>
    </row>
    <row r="6" spans="2:36" s="600" customFormat="1" ht="51.65" customHeight="1">
      <c r="B6" s="706" t="str">
        <f>INDEX(Languages1!$C$1:$AB$1998,MATCH('Wages per Season_V2'!B6,Languages1!$C$1:$C$1998,0),MATCH('1'!$C$5,Languages1!$C$1:$AB$1,0))</f>
        <v>Categoria de Trabalho</v>
      </c>
      <c r="C6" s="1211" t="str">
        <f>INDEX(Languages1!$C$1:$AB$1998,MATCH('Wages per Season_V2'!C6,Languages1!$C$1:$C$1998,0),MATCH('1'!$C$5,Languages1!$C$1:$AB$1,0))</f>
        <v>Número de Homens e Mulheres</v>
      </c>
      <c r="D6" s="1211"/>
      <c r="E6" s="706" t="str">
        <f>INDEX(Languages1!$C$1:$AB$1998,MATCH('Wages per Season_V2'!E6,Languages1!$C$1:$C$1998,0),MATCH('1'!$C$5,Languages1!$C$1:$AB$1,0))</f>
        <v>Total de trabalhadores</v>
      </c>
      <c r="F6" s="707"/>
      <c r="G6" s="708" t="str">
        <f>INDEX(Languages1!$C$1:$AB$1998,MATCH('Wages per Season_V2'!G4,Languages1!$C$1:$C$1998,0),MATCH('1'!$C$5,Languages1!$C$1:$AB$1,0))&amp;" ("&amp;'3'!$D$4&amp;"):"</f>
        <v>Pagamento de 13º e/ou 14º Salário  ():</v>
      </c>
      <c r="H6" s="708" t="str">
        <f>INDEX(Languages1!$C$1:$AB$1998,MATCH('Wages per Season_V2'!H4,Languages1!$C$1:$C$1998,0),MATCH('1'!$C$5,Languages1!$C$1:$AB$1,0))&amp;" ("&amp;'3'!$D$4&amp;"):"</f>
        <v>Gratificações de desempenho/qualidade ():</v>
      </c>
      <c r="I6" s="708" t="str">
        <f>INDEX(Languages1!$C$1:$AB$1998,MATCH('Wages per Season_V2'!I4,Languages1!$C$1:$C$1998,0),MATCH('1'!$C$5,Languages1!$C$1:$AB$1,0))&amp;" ("&amp;'3'!$D$4&amp;"):"</f>
        <v>Gratificações de férias ():</v>
      </c>
      <c r="J6" s="709" t="str">
        <f>INDEX(Languages1!$C$1:$AB$1998,MATCH('Wages per Season_V2'!J4,Languages1!$C$1:$C$1998,0),MATCH('1'!$C$5,Languages1!$C$1:$AB$1,0))&amp;" ("&amp;'3'!$D$4&amp;"):"</f>
        <v>Outras gratificações ():</v>
      </c>
      <c r="K6" s="710" t="str">
        <f>INDEX(Languages1!$C$1:$AB$1998,MATCH('Wages per Season_V2'!K6,Languages1!$C$1:$C$1998,0),MATCH('1'!$C$5,Languages1!$C$1:$AB$1,0))</f>
        <v>Quantia total de gratificações financeiras por trabalhador por ano</v>
      </c>
      <c r="L6" s="707"/>
      <c r="M6" s="711" t="str">
        <f>INDEX(Languages1!$C$1:$AB$1998,MATCH('Wages per Season_V2'!M6,Languages1!$C$1:$C$1998,0),MATCH('1'!$C$5,Languages1!$C$1:$AB$1,0))</f>
        <v>Unidade</v>
      </c>
      <c r="N6" s="711" t="str">
        <f>INDEX(Languages1!$C$1:$AB$1998,MATCH('Wages per Season_V2'!N4,Languages1!$C$1:$C$1998,0),MATCH('1'!$C$5,Languages1!$C$1:$AB$1,0))&amp;" ("&amp;'3'!$D$4&amp;"):"</f>
        <v>Valor pago por unidade ():</v>
      </c>
      <c r="O6" s="711" t="str">
        <f>INDEX(Languages1!$C$1:$AB$1998,MATCH('Wages per Season_V2'!O6,Languages1!$C$1:$C$1998,0),MATCH('1'!$C$5,Languages1!$C$1:$AB$1,0))</f>
        <v>Média de unidades completadas por dia</v>
      </c>
      <c r="P6" s="711" t="str">
        <f>INDEX(Languages1!$C$1:$AB$1998,MATCH('Wages per Season_V2'!P6,Languages1!$C$1:$C$1998,0),MATCH('1'!$C$5,Languages1!$C$1:$AB$1,0))</f>
        <v>Média de horas trabalhadas por dia</v>
      </c>
      <c r="Q6" s="711" t="str">
        <f>INDEX(Languages1!$C$1:$AB$1998,MATCH('Wages per Season_V2'!Q6,Languages1!$C$1:$C$1998,0),MATCH('1'!$C$5,Languages1!$C$1:$AB$1,0))</f>
        <v>Média de horas trabalhadas por semana</v>
      </c>
      <c r="R6" s="707"/>
      <c r="S6" s="712" t="str">
        <f>INDEX(Languages1!$C$1:$AB$1998,MATCH('Wages per Season_V2'!S6,Languages1!$C$1:$C$1998,0),MATCH('1'!$C$5,Languages1!$C$1:$AB$1,0))</f>
        <v>Unidade</v>
      </c>
      <c r="T6" s="712" t="str">
        <f>INDEX(Languages1!$C$1:$AB$1998,MATCH('Wages per Season_V2'!T4,Languages1!$C$1:$C$1998,0),MATCH('1'!$C$5,Languages1!$C$1:$AB$1,0))&amp;" ("&amp;'3'!$D$4&amp;"):"</f>
        <v>Valor pago por unidade ():</v>
      </c>
      <c r="U6" s="713" t="str">
        <f>INDEX(Languages1!$C$1:$AB$1998,MATCH('Wages per Season_V2'!U6,Languages1!$C$1:$C$1998,0),MATCH('1'!$C$5,Languages1!$C$1:$AB$1,0))</f>
        <v>Média de unidades completadas por dia</v>
      </c>
      <c r="V6" s="713" t="str">
        <f>INDEX(Languages1!$C$1:$AB$1998,MATCH('Wages per Season_V2'!V6,Languages1!$C$1:$C$1998,0),MATCH('1'!$C$5,Languages1!$C$1:$AB$1,0))</f>
        <v>Média de horas trabalhadas por dia</v>
      </c>
      <c r="W6" s="713" t="str">
        <f>INDEX(Languages1!$C$1:$AB$1998,MATCH('Wages per Season_V2'!W6,Languages1!$C$1:$C$1998,0),MATCH('1'!$C$5,Languages1!$C$1:$AB$1,0))</f>
        <v>Média de horas trabalhadas por semana</v>
      </c>
      <c r="X6" s="707"/>
      <c r="Y6" s="714" t="str">
        <f>INDEX(Languages1!$C$1:$AB$1998,MATCH('Wages per Season_V2'!Y6,Languages1!$C$1:$C$1998,0),MATCH('1'!$C$5,Languages1!$C$1:$AB$1,0))</f>
        <v>Unidade</v>
      </c>
      <c r="Z6" s="714" t="str">
        <f>INDEX(Languages1!$C$1:$AB$1998,MATCH('Wages per Season_V2'!Z4,Languages1!$C$1:$C$1998,0),MATCH('1'!$C$5,Languages1!$C$1:$AB$1,0))&amp;" ("&amp;'3'!$D$4&amp;"):"</f>
        <v>Valor pago por unidade ():</v>
      </c>
      <c r="AA6" s="715" t="str">
        <f>INDEX(Languages1!$C$1:$AB$1998,MATCH('Wages per Season_V2'!AA6,Languages1!$C$1:$C$1998,0),MATCH('1'!$C$5,Languages1!$C$1:$AB$1,0))</f>
        <v>Média de unidades completadas por dia</v>
      </c>
      <c r="AB6" s="715" t="str">
        <f>INDEX(Languages1!$C$1:$AB$1998,MATCH('Wages per Season_V2'!AB6,Languages1!$C$1:$C$1998,0),MATCH('1'!$C$5,Languages1!$C$1:$AB$1,0))</f>
        <v>Média de horas trabalhadas por dia</v>
      </c>
      <c r="AC6" s="715" t="str">
        <f>INDEX(Languages1!$C$1:$AB$1998,MATCH('Wages per Season_V2'!AC6,Languages1!$C$1:$C$1998,0),MATCH('1'!$C$5,Languages1!$C$1:$AB$1,0))</f>
        <v>Média de horas trabalhadas por semana</v>
      </c>
      <c r="AD6" s="707"/>
      <c r="AE6" s="716" t="str">
        <f>INDEX(Languages1!$C$1:$AB$1998,MATCH('Wages per Season_V2'!AE6,Languages1!$C$1:$C$1998,0),MATCH('1'!$C$5,Languages1!$C$1:$AB$1,0))</f>
        <v>Unidade</v>
      </c>
      <c r="AF6" s="716" t="str">
        <f>INDEX(Languages1!$C$1:$AB$1998,MATCH('Wages per Season_V2'!AF4,Languages1!$C$1:$C$1998,0),MATCH('1'!$C$5,Languages1!$C$1:$AB$1,0))&amp;" ("&amp;'3'!$D$4&amp;"):"</f>
        <v>Valor pago por unidade ():</v>
      </c>
      <c r="AG6" s="717" t="str">
        <f>INDEX(Languages1!$C$1:$AB$1998,MATCH('Wages per Season_V2'!AG6,Languages1!$C$1:$C$1998,0),MATCH('1'!$C$5,Languages1!$C$1:$AB$1,0))</f>
        <v>Média de unidades completadas por dia</v>
      </c>
      <c r="AH6" s="717" t="str">
        <f>INDEX(Languages1!$C$1:$AB$1998,MATCH('Wages per Season_V2'!AH6,Languages1!$C$1:$C$1998,0),MATCH('1'!$C$5,Languages1!$C$1:$AB$1,0))</f>
        <v>Média de horas trabalhadas por dia</v>
      </c>
      <c r="AI6" s="717" t="str">
        <f>INDEX(Languages1!$C$1:$AB$1998,MATCH('Wages per Season_V2'!AI6,Languages1!$C$1:$C$1998,0),MATCH('1'!$C$5,Languages1!$C$1:$AB$1,0))</f>
        <v>Média de horas trabalhadas por semana</v>
      </c>
      <c r="AJ6" s="707"/>
    </row>
    <row r="7" spans="2:36" ht="22" customHeight="1">
      <c r="B7" s="638" t="str">
        <f>INDEX(Languages1!$C$1:$AB$1998,MATCH('Wages per Season_V2'!A7,Languages1!$C$1:$C$1998,0),MATCH('1'!$C$5,Languages1!$C$1:$AB$1,0))&amp;": "&amp;'3'!D7</f>
        <v xml:space="preserve">Área de Trabalho: </v>
      </c>
      <c r="C7" s="718"/>
      <c r="D7" s="718"/>
      <c r="E7" s="719"/>
      <c r="F7" s="719"/>
      <c r="G7" s="718"/>
      <c r="H7" s="718"/>
      <c r="I7" s="718"/>
      <c r="J7" s="718"/>
      <c r="K7" s="720"/>
      <c r="L7" s="718"/>
      <c r="M7" s="721" t="str">
        <f>INDEX(Languages1!$C$1:$AB$1998,MATCH('Wages per Season_V2'!M7,Languages1!$C$1:$C$1998,0),MATCH('1'!$C$5,Languages1!$C$1:$AB$1,0))</f>
        <v>Ex. Caixa</v>
      </c>
      <c r="N7" s="721" t="str">
        <f>INDEX(Languages1!$C$1:$AB$1998,MATCH('Wages per Season_V2'!N7,Languages1!$C$1:$C$1998,0),MATCH('1'!$C$5,Languages1!$C$1:$AB$1,0))</f>
        <v>Ex. 15</v>
      </c>
      <c r="O7" s="721" t="str">
        <f>INDEX(Languages1!$C$1:$AB$1998,MATCH('Wages per Season_V2'!O7,Languages1!$C$1:$C$1998,0),MATCH('1'!$C$5,Languages1!$C$1:$AB$1,0))</f>
        <v>Ex. 10</v>
      </c>
      <c r="P7" s="721" t="str">
        <f>INDEX(Languages1!$C$1:$AB$1998,MATCH('Wages per Season_V2'!P7,Languages1!$C$1:$C$1998,0),MATCH('1'!$C$5,Languages1!$C$1:$AB$1,0))</f>
        <v>Ex. 9</v>
      </c>
      <c r="Q7" s="721" t="str">
        <f>INDEX(Languages1!$C$1:$AB$1998,MATCH('Wages per Season_V2'!Q7,Languages1!$C$1:$C$1998,0),MATCH('1'!$C$5,Languages1!$C$1:$AB$1,0))</f>
        <v>Ex. 48</v>
      </c>
      <c r="R7" s="718"/>
      <c r="S7" s="718"/>
      <c r="T7" s="718"/>
      <c r="U7" s="718"/>
      <c r="V7" s="718"/>
      <c r="W7" s="718"/>
      <c r="X7" s="718"/>
      <c r="Y7" s="718"/>
      <c r="Z7" s="718"/>
      <c r="AA7" s="718"/>
      <c r="AB7" s="718"/>
      <c r="AC7" s="718"/>
      <c r="AD7" s="718"/>
      <c r="AE7" s="718"/>
      <c r="AF7" s="718"/>
      <c r="AG7" s="718"/>
      <c r="AH7" s="718"/>
      <c r="AI7" s="718"/>
      <c r="AJ7" s="718"/>
    </row>
    <row r="8" spans="2:36">
      <c r="B8" s="1197">
        <f>'4'!B5</f>
        <v>0</v>
      </c>
      <c r="C8" s="644" t="str">
        <f>INDEX(Languages1!$C$1:$AB$1998,MATCH('Wages per Season_V2'!C8,Languages1!$C$1:$C$1998,0),MATCH('1'!$C$5,Languages1!$C$1:$AB$1,0))</f>
        <v>Homens</v>
      </c>
      <c r="D8" s="722">
        <f>'4'!D5</f>
        <v>0</v>
      </c>
      <c r="E8" s="1200" t="str">
        <f>'4'!E5</f>
        <v xml:space="preserve"> </v>
      </c>
      <c r="F8" s="723"/>
      <c r="G8" s="724"/>
      <c r="H8" s="724"/>
      <c r="I8" s="724"/>
      <c r="J8" s="724"/>
      <c r="K8" s="725">
        <f>IFERROR(SUM(G8:J8),"")</f>
        <v>0</v>
      </c>
      <c r="L8" s="726"/>
      <c r="M8" s="724"/>
      <c r="N8" s="1089"/>
      <c r="O8" s="1089" t="str">
        <f>IF(M8='Drop Downs'!$G$14,"1",IF(M8='Drop Downs'!$G$16,1/(Q8*'Drop Downs'!$R$4/12)*P8,IF(M8='Drop Downs'!$G$15,1/Q8*P8,"")))</f>
        <v/>
      </c>
      <c r="P8" s="920"/>
      <c r="Q8" s="724"/>
      <c r="R8" s="727"/>
      <c r="S8" s="728"/>
      <c r="T8" s="729"/>
      <c r="U8" s="729" t="str">
        <f>IF(S8='Drop Downs'!$G$14,"1",IF(S8='Drop Downs'!$G$16,1/(W8*'Drop Downs'!$R$4/12)*V8,IF(S8='Drop Downs'!$G$15,1/W8*V8,"")))</f>
        <v/>
      </c>
      <c r="V8" s="745"/>
      <c r="W8" s="728"/>
      <c r="X8" s="727"/>
      <c r="Y8" s="728"/>
      <c r="Z8" s="729"/>
      <c r="AA8" s="729" t="str">
        <f>IF(Y8='Drop Downs'!$G$14,"1",IF(Y8='Drop Downs'!$G$16,1/(AC8*'Drop Downs'!$R$4/12)*AB8,IF(Y8='Drop Downs'!$G$15,1/AC8*AB8,"")))</f>
        <v/>
      </c>
      <c r="AB8" s="745"/>
      <c r="AC8" s="728"/>
      <c r="AD8" s="727"/>
      <c r="AE8" s="728"/>
      <c r="AF8" s="729"/>
      <c r="AG8" s="729" t="str">
        <f>IF(AE8='Drop Downs'!$G$14,"1",IF(AE8='Drop Downs'!$G$16,1/(AI8*'Drop Downs'!$R$4/12)*AH8,IF(AE8='Drop Downs'!$G$15,1/AI8*AH8,"")))</f>
        <v/>
      </c>
      <c r="AH8" s="745"/>
      <c r="AI8" s="728"/>
      <c r="AJ8" s="726"/>
    </row>
    <row r="9" spans="2:36">
      <c r="B9" s="1197"/>
      <c r="C9" s="648" t="str">
        <f>INDEX(Languages1!$C$1:$AB$1998,MATCH('Wages per Season_V2'!C9,Languages1!$C$1:$C$1998,0),MATCH('1'!$C$5,Languages1!$C$1:$AB$1,0))</f>
        <v>Mulheres</v>
      </c>
      <c r="D9" s="649">
        <f>'4'!D6</f>
        <v>0</v>
      </c>
      <c r="E9" s="1200">
        <f>'4'!E6</f>
        <v>0</v>
      </c>
      <c r="F9" s="723"/>
      <c r="G9" s="730"/>
      <c r="H9" s="730"/>
      <c r="I9" s="730"/>
      <c r="J9" s="730"/>
      <c r="K9" s="731">
        <f t="shared" ref="K9:K132" si="0">IFERROR(SUM(G9:J9),"")</f>
        <v>0</v>
      </c>
      <c r="L9" s="726"/>
      <c r="M9" s="730"/>
      <c r="N9" s="1090"/>
      <c r="O9" s="1090" t="str">
        <f>IF(M9='Drop Downs'!$G$14,"1",IF(M9='Drop Downs'!$G$16,1/(Q9*'Drop Downs'!$R$4/12)*P9,IF(M9='Drop Downs'!$G$15,1/Q9*P9,"")))</f>
        <v/>
      </c>
      <c r="P9" s="921"/>
      <c r="Q9" s="730"/>
      <c r="R9" s="727"/>
      <c r="S9" s="732"/>
      <c r="T9" s="733"/>
      <c r="U9" s="733" t="str">
        <f>IF(S9='Drop Downs'!$G$14,"1",IF(S9='Drop Downs'!$G$16,1/(W9*'Drop Downs'!$R$4/12)*V9,IF(S9='Drop Downs'!$G$15,1/W9*V9,"")))</f>
        <v/>
      </c>
      <c r="V9" s="922"/>
      <c r="W9" s="732"/>
      <c r="X9" s="727"/>
      <c r="Y9" s="732"/>
      <c r="Z9" s="733"/>
      <c r="AA9" s="733" t="str">
        <f>IF(Y9='Drop Downs'!$G$14,"1",IF(Y9='Drop Downs'!$G$16,1/(AC9*'Drop Downs'!$R$4/12)*AB9,IF(Y9='Drop Downs'!$G$15,1/AC9*AB9,"")))</f>
        <v/>
      </c>
      <c r="AB9" s="922"/>
      <c r="AC9" s="732"/>
      <c r="AD9" s="727"/>
      <c r="AE9" s="732"/>
      <c r="AF9" s="733"/>
      <c r="AG9" s="733" t="str">
        <f>IF(AE9='Drop Downs'!$G$14,"1",IF(AE9='Drop Downs'!$G$16,1/(AI9*'Drop Downs'!$R$4/12)*AH9,IF(AE9='Drop Downs'!$G$15,1/AI9*AH9,"")))</f>
        <v/>
      </c>
      <c r="AH9" s="922"/>
      <c r="AI9" s="732"/>
      <c r="AJ9" s="726"/>
    </row>
    <row r="10" spans="2:36">
      <c r="B10" s="1197">
        <f>'4'!B7</f>
        <v>0</v>
      </c>
      <c r="C10" s="644" t="str">
        <f>INDEX(Languages1!$C$1:$AB$1998,MATCH('Wages per Season_V2'!C10,Languages1!$C$1:$C$1998,0),MATCH('1'!$C$5,Languages1!$C$1:$AB$1,0))</f>
        <v>Homens</v>
      </c>
      <c r="D10" s="645">
        <f>'4'!D7</f>
        <v>0</v>
      </c>
      <c r="E10" s="1200" t="str">
        <f>'4'!E7</f>
        <v xml:space="preserve"> </v>
      </c>
      <c r="F10" s="723"/>
      <c r="G10" s="724"/>
      <c r="H10" s="724"/>
      <c r="I10" s="724"/>
      <c r="J10" s="724"/>
      <c r="K10" s="734">
        <f>IFERROR(SUM(G10:J10),"")</f>
        <v>0</v>
      </c>
      <c r="L10" s="726"/>
      <c r="M10" s="724"/>
      <c r="N10" s="1089"/>
      <c r="O10" s="1089" t="str">
        <f>IF(M10='Drop Downs'!$G$14,"1",IF(M10='Drop Downs'!$G$16,1/(Q10*'Drop Downs'!$R$4/12)*P10,IF(M10='Drop Downs'!$G$15,1/Q10*P10,"")))</f>
        <v/>
      </c>
      <c r="P10" s="920"/>
      <c r="Q10" s="724"/>
      <c r="R10" s="727"/>
      <c r="S10" s="728"/>
      <c r="T10" s="729"/>
      <c r="U10" s="729" t="str">
        <f>IF(S10='Drop Downs'!$G$14,"1",IF(S10='Drop Downs'!$G$16,1/(W10*'Drop Downs'!$R$4/12)*V10,IF(S10='Drop Downs'!$G$15,1/W10*V10,"")))</f>
        <v/>
      </c>
      <c r="V10" s="745"/>
      <c r="W10" s="728"/>
      <c r="X10" s="727"/>
      <c r="Y10" s="728"/>
      <c r="Z10" s="729"/>
      <c r="AA10" s="729" t="str">
        <f>IF(Y10='Drop Downs'!$G$14,"1",IF(Y10='Drop Downs'!$G$16,1/(AC10*'Drop Downs'!$R$4/12)*AB10,IF(Y10='Drop Downs'!$G$15,1/AC10*AB10,"")))</f>
        <v/>
      </c>
      <c r="AB10" s="745"/>
      <c r="AC10" s="728"/>
      <c r="AD10" s="727"/>
      <c r="AE10" s="728"/>
      <c r="AF10" s="729"/>
      <c r="AG10" s="729" t="str">
        <f>IF(AE10='Drop Downs'!$G$14,"1",IF(AE10='Drop Downs'!$G$16,1/(AI10*'Drop Downs'!$R$4/12)*AH10,IF(AE10='Drop Downs'!$G$15,1/AI10*AH10,"")))</f>
        <v/>
      </c>
      <c r="AH10" s="745"/>
      <c r="AI10" s="728"/>
      <c r="AJ10" s="726"/>
    </row>
    <row r="11" spans="2:36">
      <c r="B11" s="1197"/>
      <c r="C11" s="648" t="str">
        <f>INDEX(Languages1!$C$1:$AB$1998,MATCH('Wages per Season_V2'!C11,Languages1!$C$1:$C$1998,0),MATCH('1'!$C$5,Languages1!$C$1:$AB$1,0))</f>
        <v>Mulheres</v>
      </c>
      <c r="D11" s="649">
        <f>'4'!D8</f>
        <v>0</v>
      </c>
      <c r="E11" s="1200">
        <f>'4'!E8</f>
        <v>0</v>
      </c>
      <c r="F11" s="723"/>
      <c r="G11" s="730"/>
      <c r="H11" s="730"/>
      <c r="I11" s="730"/>
      <c r="J11" s="730"/>
      <c r="K11" s="735">
        <f t="shared" si="0"/>
        <v>0</v>
      </c>
      <c r="L11" s="726"/>
      <c r="M11" s="730"/>
      <c r="N11" s="1090"/>
      <c r="O11" s="1090" t="str">
        <f>IF(M11='Drop Downs'!$G$14,"1",IF(M11='Drop Downs'!$G$16,1/(Q11*'Drop Downs'!$R$4/12)*P11,IF(M11='Drop Downs'!$G$15,1/Q11*P11,"")))</f>
        <v/>
      </c>
      <c r="P11" s="921"/>
      <c r="Q11" s="730"/>
      <c r="R11" s="727"/>
      <c r="S11" s="732"/>
      <c r="T11" s="733"/>
      <c r="U11" s="733" t="str">
        <f>IF(S11='Drop Downs'!$G$14,"1",IF(S11='Drop Downs'!$G$16,1/(W11*'Drop Downs'!$R$4/12)*V11,IF(S11='Drop Downs'!$G$15,1/W11*V11,"")))</f>
        <v/>
      </c>
      <c r="V11" s="922"/>
      <c r="W11" s="732"/>
      <c r="X11" s="727"/>
      <c r="Y11" s="732"/>
      <c r="Z11" s="733"/>
      <c r="AA11" s="733" t="str">
        <f>IF(Y11='Drop Downs'!$G$14,"1",IF(Y11='Drop Downs'!$G$16,1/(AC11*'Drop Downs'!$R$4/12)*AB11,IF(Y11='Drop Downs'!$G$15,1/AC11*AB11,"")))</f>
        <v/>
      </c>
      <c r="AB11" s="922"/>
      <c r="AC11" s="732"/>
      <c r="AD11" s="727"/>
      <c r="AE11" s="732"/>
      <c r="AF11" s="733"/>
      <c r="AG11" s="733" t="str">
        <f>IF(AE11='Drop Downs'!$G$14,"1",IF(AE11='Drop Downs'!$G$16,1/(AI11*'Drop Downs'!$R$4/12)*AH11,IF(AE11='Drop Downs'!$G$15,1/AI11*AH11,"")))</f>
        <v/>
      </c>
      <c r="AH11" s="922"/>
      <c r="AI11" s="732"/>
      <c r="AJ11" s="726"/>
    </row>
    <row r="12" spans="2:36">
      <c r="B12" s="1197">
        <f>'4'!B9</f>
        <v>0</v>
      </c>
      <c r="C12" s="644" t="str">
        <f>INDEX(Languages1!$C$1:$AB$1998,MATCH('Wages per Season_V2'!C12,Languages1!$C$1:$C$1998,0),MATCH('1'!$C$5,Languages1!$C$1:$AB$1,0))</f>
        <v>Homens</v>
      </c>
      <c r="D12" s="645">
        <f>'4'!D9</f>
        <v>0</v>
      </c>
      <c r="E12" s="1200" t="str">
        <f>'4'!E9</f>
        <v xml:space="preserve"> </v>
      </c>
      <c r="F12" s="723"/>
      <c r="G12" s="724"/>
      <c r="H12" s="724"/>
      <c r="I12" s="724"/>
      <c r="J12" s="724"/>
      <c r="K12" s="734">
        <f t="shared" si="0"/>
        <v>0</v>
      </c>
      <c r="L12" s="726"/>
      <c r="M12" s="724"/>
      <c r="N12" s="1089"/>
      <c r="O12" s="1089" t="str">
        <f>IF(M12='Drop Downs'!$G$14,"1",IF(M12='Drop Downs'!$G$16,1/(Q12*'Drop Downs'!$R$4/12)*P12,IF(M12='Drop Downs'!$G$15,1/Q12*P12,"")))</f>
        <v/>
      </c>
      <c r="P12" s="920"/>
      <c r="Q12" s="724"/>
      <c r="R12" s="727"/>
      <c r="S12" s="728"/>
      <c r="T12" s="729"/>
      <c r="U12" s="729" t="str">
        <f>IF(S12='Drop Downs'!$G$14,"1",IF(S12='Drop Downs'!$G$16,1/(W12*'Drop Downs'!$R$4/12)*V12,IF(S12='Drop Downs'!$G$15,1/W12*V12,"")))</f>
        <v/>
      </c>
      <c r="V12" s="745"/>
      <c r="W12" s="728"/>
      <c r="X12" s="727"/>
      <c r="Y12" s="728"/>
      <c r="Z12" s="729"/>
      <c r="AA12" s="729" t="str">
        <f>IF(Y12='Drop Downs'!$G$14,"1",IF(Y12='Drop Downs'!$G$16,1/(AC12*'Drop Downs'!$R$4/12)*AB12,IF(Y12='Drop Downs'!$G$15,1/AC12*AB12,"")))</f>
        <v/>
      </c>
      <c r="AB12" s="745"/>
      <c r="AC12" s="728"/>
      <c r="AD12" s="727"/>
      <c r="AE12" s="728"/>
      <c r="AF12" s="729"/>
      <c r="AG12" s="729" t="str">
        <f>IF(AE12='Drop Downs'!$G$14,"1",IF(AE12='Drop Downs'!$G$16,1/(AI12*'Drop Downs'!$R$4/12)*AH12,IF(AE12='Drop Downs'!$G$15,1/AI12*AH12,"")))</f>
        <v/>
      </c>
      <c r="AH12" s="745"/>
      <c r="AI12" s="728"/>
      <c r="AJ12" s="726"/>
    </row>
    <row r="13" spans="2:36">
      <c r="B13" s="1197"/>
      <c r="C13" s="648" t="str">
        <f>INDEX(Languages1!$C$1:$AB$1998,MATCH('Wages per Season_V2'!C13,Languages1!$C$1:$C$1998,0),MATCH('1'!$C$5,Languages1!$C$1:$AB$1,0))</f>
        <v>Mulheres</v>
      </c>
      <c r="D13" s="649">
        <f>'4'!D10</f>
        <v>0</v>
      </c>
      <c r="E13" s="1200">
        <f>'4'!E10</f>
        <v>0</v>
      </c>
      <c r="F13" s="723"/>
      <c r="G13" s="730"/>
      <c r="H13" s="730"/>
      <c r="I13" s="730"/>
      <c r="J13" s="730"/>
      <c r="K13" s="735">
        <f t="shared" si="0"/>
        <v>0</v>
      </c>
      <c r="L13" s="726"/>
      <c r="M13" s="730"/>
      <c r="N13" s="1090"/>
      <c r="O13" s="1090" t="str">
        <f>IF(M13='Drop Downs'!$G$14,"1",IF(M13='Drop Downs'!$G$16,1/(Q13*'Drop Downs'!$R$4/12)*P13,IF(M13='Drop Downs'!$G$15,1/Q13*P13,"")))</f>
        <v/>
      </c>
      <c r="P13" s="921"/>
      <c r="Q13" s="730"/>
      <c r="R13" s="727"/>
      <c r="S13" s="732"/>
      <c r="T13" s="733"/>
      <c r="U13" s="733" t="str">
        <f>IF(S13='Drop Downs'!$G$14,"1",IF(S13='Drop Downs'!$G$16,1/(W13*'Drop Downs'!$R$4/12)*V13,IF(S13='Drop Downs'!$G$15,1/W13*V13,"")))</f>
        <v/>
      </c>
      <c r="V13" s="922"/>
      <c r="W13" s="732"/>
      <c r="X13" s="727"/>
      <c r="Y13" s="732"/>
      <c r="Z13" s="733"/>
      <c r="AA13" s="733" t="str">
        <f>IF(Y13='Drop Downs'!$G$14,"1",IF(Y13='Drop Downs'!$G$16,1/(AC13*'Drop Downs'!$R$4/12)*AB13,IF(Y13='Drop Downs'!$G$15,1/AC13*AB13,"")))</f>
        <v/>
      </c>
      <c r="AB13" s="922"/>
      <c r="AC13" s="732"/>
      <c r="AD13" s="727"/>
      <c r="AE13" s="732"/>
      <c r="AF13" s="733"/>
      <c r="AG13" s="733" t="str">
        <f>IF(AE13='Drop Downs'!$G$14,"1",IF(AE13='Drop Downs'!$G$16,1/(AI13*'Drop Downs'!$R$4/12)*AH13,IF(AE13='Drop Downs'!$G$15,1/AI13*AH13,"")))</f>
        <v/>
      </c>
      <c r="AH13" s="922"/>
      <c r="AI13" s="732"/>
      <c r="AJ13" s="726"/>
    </row>
    <row r="14" spans="2:36">
      <c r="B14" s="1197">
        <f>'4'!B11</f>
        <v>0</v>
      </c>
      <c r="C14" s="644" t="str">
        <f>INDEX(Languages1!$C$1:$AB$1998,MATCH('Wages per Season_V2'!C14,Languages1!$C$1:$C$1998,0),MATCH('1'!$C$5,Languages1!$C$1:$AB$1,0))</f>
        <v>Homens</v>
      </c>
      <c r="D14" s="645">
        <f>'4'!D11</f>
        <v>0</v>
      </c>
      <c r="E14" s="1200" t="str">
        <f>'4'!E11</f>
        <v xml:space="preserve"> </v>
      </c>
      <c r="F14" s="723"/>
      <c r="G14" s="724"/>
      <c r="H14" s="724"/>
      <c r="I14" s="724"/>
      <c r="J14" s="724"/>
      <c r="K14" s="734">
        <f t="shared" si="0"/>
        <v>0</v>
      </c>
      <c r="L14" s="726"/>
      <c r="M14" s="724"/>
      <c r="N14" s="1089"/>
      <c r="O14" s="1089" t="str">
        <f>IF(M14='Drop Downs'!$G$14,"1",IF(M14='Drop Downs'!$G$16,1/(Q14*'Drop Downs'!$R$4/12)*P14,IF(M14='Drop Downs'!$G$15,1/Q14*P14,"")))</f>
        <v/>
      </c>
      <c r="P14" s="920"/>
      <c r="Q14" s="724"/>
      <c r="R14" s="727"/>
      <c r="S14" s="728"/>
      <c r="T14" s="729"/>
      <c r="U14" s="729" t="str">
        <f>IF(S14='Drop Downs'!$G$14,"1",IF(S14='Drop Downs'!$G$16,1/(W14*'Drop Downs'!$R$4/12)*V14,IF(S14='Drop Downs'!$G$15,1/W14*V14,"")))</f>
        <v/>
      </c>
      <c r="V14" s="745"/>
      <c r="W14" s="728"/>
      <c r="X14" s="727"/>
      <c r="Y14" s="728"/>
      <c r="Z14" s="729"/>
      <c r="AA14" s="729" t="str">
        <f>IF(Y14='Drop Downs'!$G$14,"1",IF(Y14='Drop Downs'!$G$16,1/(AC14*'Drop Downs'!$R$4/12)*AB14,IF(Y14='Drop Downs'!$G$15,1/AC14*AB14,"")))</f>
        <v/>
      </c>
      <c r="AB14" s="745"/>
      <c r="AC14" s="728"/>
      <c r="AD14" s="727"/>
      <c r="AE14" s="728"/>
      <c r="AF14" s="729"/>
      <c r="AG14" s="729" t="str">
        <f>IF(AE14='Drop Downs'!$G$14,"1",IF(AE14='Drop Downs'!$G$16,1/(AI14*'Drop Downs'!$R$4/12)*AH14,IF(AE14='Drop Downs'!$G$15,1/AI14*AH14,"")))</f>
        <v/>
      </c>
      <c r="AH14" s="745"/>
      <c r="AI14" s="728"/>
      <c r="AJ14" s="726"/>
    </row>
    <row r="15" spans="2:36">
      <c r="B15" s="1197"/>
      <c r="C15" s="648" t="str">
        <f>INDEX(Languages1!$C$1:$AB$1998,MATCH('Wages per Season_V2'!C15,Languages1!$C$1:$C$1998,0),MATCH('1'!$C$5,Languages1!$C$1:$AB$1,0))</f>
        <v>Mulheres</v>
      </c>
      <c r="D15" s="649">
        <f>'4'!D12</f>
        <v>0</v>
      </c>
      <c r="E15" s="1200">
        <f>'4'!E12</f>
        <v>0</v>
      </c>
      <c r="F15" s="723"/>
      <c r="G15" s="730"/>
      <c r="H15" s="730"/>
      <c r="I15" s="730"/>
      <c r="J15" s="730"/>
      <c r="K15" s="735">
        <f t="shared" si="0"/>
        <v>0</v>
      </c>
      <c r="L15" s="726"/>
      <c r="M15" s="730"/>
      <c r="N15" s="1090"/>
      <c r="O15" s="1090" t="str">
        <f>IF(M15='Drop Downs'!$G$14,"1",IF(M15='Drop Downs'!$G$16,1/(Q15*'Drop Downs'!$R$4/12)*P15,IF(M15='Drop Downs'!$G$15,1/Q15*P15,"")))</f>
        <v/>
      </c>
      <c r="P15" s="921"/>
      <c r="Q15" s="730"/>
      <c r="R15" s="727"/>
      <c r="S15" s="732"/>
      <c r="T15" s="733"/>
      <c r="U15" s="733" t="str">
        <f>IF(S15='Drop Downs'!$G$14,"1",IF(S15='Drop Downs'!$G$16,1/(W15*'Drop Downs'!$R$4/12)*V15,IF(S15='Drop Downs'!$G$15,1/W15*V15,"")))</f>
        <v/>
      </c>
      <c r="V15" s="922"/>
      <c r="W15" s="732"/>
      <c r="X15" s="727"/>
      <c r="Y15" s="732"/>
      <c r="Z15" s="733"/>
      <c r="AA15" s="733" t="str">
        <f>IF(Y15='Drop Downs'!$G$14,"1",IF(Y15='Drop Downs'!$G$16,1/(AC15*'Drop Downs'!$R$4/12)*AB15,IF(Y15='Drop Downs'!$G$15,1/AC15*AB15,"")))</f>
        <v/>
      </c>
      <c r="AB15" s="922"/>
      <c r="AC15" s="732"/>
      <c r="AD15" s="727"/>
      <c r="AE15" s="732"/>
      <c r="AF15" s="733"/>
      <c r="AG15" s="733" t="str">
        <f>IF(AE15='Drop Downs'!$G$14,"1",IF(AE15='Drop Downs'!$G$16,1/(AI15*'Drop Downs'!$R$4/12)*AH15,IF(AE15='Drop Downs'!$G$15,1/AI15*AH15,"")))</f>
        <v/>
      </c>
      <c r="AH15" s="922"/>
      <c r="AI15" s="732"/>
      <c r="AJ15" s="726"/>
    </row>
    <row r="16" spans="2:36">
      <c r="B16" s="1197">
        <f>'4'!B13</f>
        <v>0</v>
      </c>
      <c r="C16" s="644" t="str">
        <f>INDEX(Languages1!$C$1:$AB$1998,MATCH('Wages per Season_V2'!C16,Languages1!$C$1:$C$1998,0),MATCH('1'!$C$5,Languages1!$C$1:$AB$1,0))</f>
        <v>Homens</v>
      </c>
      <c r="D16" s="645">
        <f>'4'!D13</f>
        <v>0</v>
      </c>
      <c r="E16" s="1200" t="str">
        <f>'4'!E13</f>
        <v xml:space="preserve"> </v>
      </c>
      <c r="F16" s="723"/>
      <c r="G16" s="724"/>
      <c r="H16" s="724"/>
      <c r="I16" s="724"/>
      <c r="J16" s="724"/>
      <c r="K16" s="734">
        <f t="shared" si="0"/>
        <v>0</v>
      </c>
      <c r="L16" s="726"/>
      <c r="M16" s="724"/>
      <c r="N16" s="1089"/>
      <c r="O16" s="1089" t="str">
        <f>IF(M16='Drop Downs'!$G$14,"1",IF(M16='Drop Downs'!$G$16,1/(Q16*'Drop Downs'!$R$4/12)*P16,IF(M16='Drop Downs'!$G$15,1/Q16*P16,"")))</f>
        <v/>
      </c>
      <c r="P16" s="920"/>
      <c r="Q16" s="724"/>
      <c r="R16" s="727"/>
      <c r="S16" s="728"/>
      <c r="T16" s="729"/>
      <c r="U16" s="729" t="str">
        <f>IF(S16='Drop Downs'!$G$14,"1",IF(S16='Drop Downs'!$G$16,1/(W16*'Drop Downs'!$R$4/12)*V16,IF(S16='Drop Downs'!$G$15,1/W16*V16,"")))</f>
        <v/>
      </c>
      <c r="V16" s="745"/>
      <c r="W16" s="728"/>
      <c r="X16" s="727"/>
      <c r="Y16" s="728"/>
      <c r="Z16" s="729"/>
      <c r="AA16" s="729" t="str">
        <f>IF(Y16='Drop Downs'!$G$14,"1",IF(Y16='Drop Downs'!$G$16,1/(AC16*'Drop Downs'!$R$4/12)*AB16,IF(Y16='Drop Downs'!$G$15,1/AC16*AB16,"")))</f>
        <v/>
      </c>
      <c r="AB16" s="745"/>
      <c r="AC16" s="728"/>
      <c r="AD16" s="727"/>
      <c r="AE16" s="728"/>
      <c r="AF16" s="729"/>
      <c r="AG16" s="729" t="str">
        <f>IF(AE16='Drop Downs'!$G$14,"1",IF(AE16='Drop Downs'!$G$16,1/(AI16*'Drop Downs'!$R$4/12)*AH16,IF(AE16='Drop Downs'!$G$15,1/AI16*AH16,"")))</f>
        <v/>
      </c>
      <c r="AH16" s="745"/>
      <c r="AI16" s="728"/>
      <c r="AJ16" s="726"/>
    </row>
    <row r="17" spans="2:36">
      <c r="B17" s="1197"/>
      <c r="C17" s="648" t="str">
        <f>INDEX(Languages1!$C$1:$AB$1998,MATCH('Wages per Season_V2'!C17,Languages1!$C$1:$C$1998,0),MATCH('1'!$C$5,Languages1!$C$1:$AB$1,0))</f>
        <v>Mulheres</v>
      </c>
      <c r="D17" s="649">
        <f>'4'!D14</f>
        <v>0</v>
      </c>
      <c r="E17" s="1200">
        <f>'4'!E14</f>
        <v>0</v>
      </c>
      <c r="F17" s="723"/>
      <c r="G17" s="730"/>
      <c r="H17" s="730"/>
      <c r="I17" s="730"/>
      <c r="J17" s="730"/>
      <c r="K17" s="735">
        <f t="shared" si="0"/>
        <v>0</v>
      </c>
      <c r="L17" s="726"/>
      <c r="M17" s="730"/>
      <c r="N17" s="1090"/>
      <c r="O17" s="1090" t="str">
        <f>IF(M17='Drop Downs'!$G$14,"1",IF(M17='Drop Downs'!$G$16,1/(Q17*'Drop Downs'!$R$4/12)*P17,IF(M17='Drop Downs'!$G$15,1/Q17*P17,"")))</f>
        <v/>
      </c>
      <c r="P17" s="921"/>
      <c r="Q17" s="730"/>
      <c r="R17" s="727"/>
      <c r="S17" s="732"/>
      <c r="T17" s="733"/>
      <c r="U17" s="733" t="str">
        <f>IF(S17='Drop Downs'!$G$14,"1",IF(S17='Drop Downs'!$G$16,1/(W17*'Drop Downs'!$R$4/12)*V17,IF(S17='Drop Downs'!$G$15,1/W17*V17,"")))</f>
        <v/>
      </c>
      <c r="V17" s="922"/>
      <c r="W17" s="732"/>
      <c r="X17" s="727"/>
      <c r="Y17" s="732"/>
      <c r="Z17" s="733"/>
      <c r="AA17" s="733" t="str">
        <f>IF(Y17='Drop Downs'!$G$14,"1",IF(Y17='Drop Downs'!$G$16,1/(AC17*'Drop Downs'!$R$4/12)*AB17,IF(Y17='Drop Downs'!$G$15,1/AC17*AB17,"")))</f>
        <v/>
      </c>
      <c r="AB17" s="922"/>
      <c r="AC17" s="732"/>
      <c r="AD17" s="727"/>
      <c r="AE17" s="732"/>
      <c r="AF17" s="733"/>
      <c r="AG17" s="733" t="str">
        <f>IF(AE17='Drop Downs'!$G$14,"1",IF(AE17='Drop Downs'!$G$16,1/(AI17*'Drop Downs'!$R$4/12)*AH17,IF(AE17='Drop Downs'!$G$15,1/AI17*AH17,"")))</f>
        <v/>
      </c>
      <c r="AH17" s="922"/>
      <c r="AI17" s="732"/>
      <c r="AJ17" s="726"/>
    </row>
    <row r="18" spans="2:36">
      <c r="B18" s="1197">
        <f>'4'!B15</f>
        <v>0</v>
      </c>
      <c r="C18" s="644" t="str">
        <f>INDEX(Languages1!$C$1:$AB$1998,MATCH('Wages per Season_V2'!C18,Languages1!$C$1:$C$1998,0),MATCH('1'!$C$5,Languages1!$C$1:$AB$1,0))</f>
        <v>Homens</v>
      </c>
      <c r="D18" s="645">
        <f>'4'!D15</f>
        <v>0</v>
      </c>
      <c r="E18" s="1200" t="str">
        <f>'4'!E15</f>
        <v xml:space="preserve"> </v>
      </c>
      <c r="F18" s="723"/>
      <c r="G18" s="724"/>
      <c r="H18" s="724"/>
      <c r="I18" s="724"/>
      <c r="J18" s="724"/>
      <c r="K18" s="734">
        <f t="shared" si="0"/>
        <v>0</v>
      </c>
      <c r="L18" s="726"/>
      <c r="M18" s="724"/>
      <c r="N18" s="1089"/>
      <c r="O18" s="1089" t="str">
        <f>IF(M18='Drop Downs'!$G$14,"1",IF(M18='Drop Downs'!$G$16,1/(Q18*'Drop Downs'!$R$4/12)*P18,IF(M18='Drop Downs'!$G$15,1/Q18*P18,"")))</f>
        <v/>
      </c>
      <c r="P18" s="920"/>
      <c r="Q18" s="724"/>
      <c r="R18" s="727"/>
      <c r="S18" s="728"/>
      <c r="T18" s="729"/>
      <c r="U18" s="729" t="str">
        <f>IF(S18='Drop Downs'!$G$14,"1",IF(S18='Drop Downs'!$G$16,1/(W18*'Drop Downs'!$R$4/12)*V18,IF(S18='Drop Downs'!$G$15,1/W18*V18,"")))</f>
        <v/>
      </c>
      <c r="V18" s="745"/>
      <c r="W18" s="728"/>
      <c r="X18" s="727"/>
      <c r="Y18" s="728"/>
      <c r="Z18" s="729"/>
      <c r="AA18" s="729" t="str">
        <f>IF(Y18='Drop Downs'!$G$14,"1",IF(Y18='Drop Downs'!$G$16,1/(AC18*'Drop Downs'!$R$4/12)*AB18,IF(Y18='Drop Downs'!$G$15,1/AC18*AB18,"")))</f>
        <v/>
      </c>
      <c r="AB18" s="745"/>
      <c r="AC18" s="728"/>
      <c r="AD18" s="727"/>
      <c r="AE18" s="728"/>
      <c r="AF18" s="729"/>
      <c r="AG18" s="729" t="str">
        <f>IF(AE18='Drop Downs'!$G$14,"1",IF(AE18='Drop Downs'!$G$16,1/(AI18*'Drop Downs'!$R$4/12)*AH18,IF(AE18='Drop Downs'!$G$15,1/AI18*AH18,"")))</f>
        <v/>
      </c>
      <c r="AH18" s="745"/>
      <c r="AI18" s="728"/>
      <c r="AJ18" s="726"/>
    </row>
    <row r="19" spans="2:36">
      <c r="B19" s="1197"/>
      <c r="C19" s="648" t="str">
        <f>INDEX(Languages1!$C$1:$AB$1998,MATCH('Wages per Season_V2'!C19,Languages1!$C$1:$C$1998,0),MATCH('1'!$C$5,Languages1!$C$1:$AB$1,0))</f>
        <v>Mulheres</v>
      </c>
      <c r="D19" s="649">
        <f>'4'!D16</f>
        <v>0</v>
      </c>
      <c r="E19" s="1200">
        <f>'4'!E16</f>
        <v>0</v>
      </c>
      <c r="F19" s="723"/>
      <c r="G19" s="730"/>
      <c r="H19" s="730"/>
      <c r="I19" s="730"/>
      <c r="J19" s="730"/>
      <c r="K19" s="735">
        <f t="shared" si="0"/>
        <v>0</v>
      </c>
      <c r="L19" s="726"/>
      <c r="M19" s="730"/>
      <c r="N19" s="1090"/>
      <c r="O19" s="1090" t="str">
        <f>IF(M19='Drop Downs'!$G$14,"1",IF(M19='Drop Downs'!$G$16,1/(Q19*'Drop Downs'!$R$4/12)*P19,IF(M19='Drop Downs'!$G$15,1/Q19*P19,"")))</f>
        <v/>
      </c>
      <c r="P19" s="921"/>
      <c r="Q19" s="730"/>
      <c r="R19" s="727"/>
      <c r="S19" s="732"/>
      <c r="T19" s="733"/>
      <c r="U19" s="733" t="str">
        <f>IF(S19='Drop Downs'!$G$14,"1",IF(S19='Drop Downs'!$G$16,1/(W19*'Drop Downs'!$R$4/12)*V19,IF(S19='Drop Downs'!$G$15,1/W19*V19,"")))</f>
        <v/>
      </c>
      <c r="V19" s="922"/>
      <c r="W19" s="732"/>
      <c r="X19" s="727"/>
      <c r="Y19" s="732"/>
      <c r="Z19" s="733"/>
      <c r="AA19" s="733" t="str">
        <f>IF(Y19='Drop Downs'!$G$14,"1",IF(Y19='Drop Downs'!$G$16,1/(AC19*'Drop Downs'!$R$4/12)*AB19,IF(Y19='Drop Downs'!$G$15,1/AC19*AB19,"")))</f>
        <v/>
      </c>
      <c r="AB19" s="922"/>
      <c r="AC19" s="732"/>
      <c r="AD19" s="727"/>
      <c r="AE19" s="732"/>
      <c r="AF19" s="733"/>
      <c r="AG19" s="733" t="str">
        <f>IF(AE19='Drop Downs'!$G$14,"1",IF(AE19='Drop Downs'!$G$16,1/(AI19*'Drop Downs'!$R$4/12)*AH19,IF(AE19='Drop Downs'!$G$15,1/AI19*AH19,"")))</f>
        <v/>
      </c>
      <c r="AH19" s="922"/>
      <c r="AI19" s="732"/>
      <c r="AJ19" s="726"/>
    </row>
    <row r="20" spans="2:36">
      <c r="B20" s="1197">
        <f>'4'!B17</f>
        <v>0</v>
      </c>
      <c r="C20" s="644" t="str">
        <f>INDEX(Languages1!$C$1:$AB$1998,MATCH('Wages per Season_V2'!C20,Languages1!$C$1:$C$1998,0),MATCH('1'!$C$5,Languages1!$C$1:$AB$1,0))</f>
        <v>Homens</v>
      </c>
      <c r="D20" s="645">
        <f>'4'!D17</f>
        <v>0</v>
      </c>
      <c r="E20" s="1200" t="str">
        <f>'4'!E17</f>
        <v xml:space="preserve"> </v>
      </c>
      <c r="F20" s="723"/>
      <c r="G20" s="724"/>
      <c r="H20" s="724"/>
      <c r="I20" s="724"/>
      <c r="J20" s="724"/>
      <c r="K20" s="734">
        <f t="shared" si="0"/>
        <v>0</v>
      </c>
      <c r="L20" s="726"/>
      <c r="M20" s="724"/>
      <c r="N20" s="1089"/>
      <c r="O20" s="1089" t="str">
        <f>IF(M20='Drop Downs'!$G$14,"1",IF(M20='Drop Downs'!$G$16,1/(Q20*'Drop Downs'!$R$4/12)*P20,IF(M20='Drop Downs'!$G$15,1/Q20*P20,"")))</f>
        <v/>
      </c>
      <c r="P20" s="920"/>
      <c r="Q20" s="724"/>
      <c r="R20" s="727"/>
      <c r="S20" s="728"/>
      <c r="T20" s="729"/>
      <c r="U20" s="729" t="str">
        <f>IF(S20='Drop Downs'!$G$14,"1",IF(S20='Drop Downs'!$G$16,1/(W20*'Drop Downs'!$R$4/12)*V20,IF(S20='Drop Downs'!$G$15,1/W20*V20,"")))</f>
        <v/>
      </c>
      <c r="V20" s="745"/>
      <c r="W20" s="728"/>
      <c r="X20" s="727"/>
      <c r="Y20" s="728"/>
      <c r="Z20" s="729"/>
      <c r="AA20" s="729" t="str">
        <f>IF(Y20='Drop Downs'!$G$14,"1",IF(Y20='Drop Downs'!$G$16,1/(AC20*'Drop Downs'!$R$4/12)*AB20,IF(Y20='Drop Downs'!$G$15,1/AC20*AB20,"")))</f>
        <v/>
      </c>
      <c r="AB20" s="745"/>
      <c r="AC20" s="728"/>
      <c r="AD20" s="727"/>
      <c r="AE20" s="728"/>
      <c r="AF20" s="729"/>
      <c r="AG20" s="729" t="str">
        <f>IF(AE20='Drop Downs'!$G$14,"1",IF(AE20='Drop Downs'!$G$16,1/(AI20*'Drop Downs'!$R$4/12)*AH20,IF(AE20='Drop Downs'!$G$15,1/AI20*AH20,"")))</f>
        <v/>
      </c>
      <c r="AH20" s="745"/>
      <c r="AI20" s="728"/>
      <c r="AJ20" s="726"/>
    </row>
    <row r="21" spans="2:36">
      <c r="B21" s="1197"/>
      <c r="C21" s="648" t="str">
        <f>INDEX(Languages1!$C$1:$AB$1998,MATCH('Wages per Season_V2'!C21,Languages1!$C$1:$C$1998,0),MATCH('1'!$C$5,Languages1!$C$1:$AB$1,0))</f>
        <v>Mulheres</v>
      </c>
      <c r="D21" s="649">
        <f>'4'!D18</f>
        <v>0</v>
      </c>
      <c r="E21" s="1200">
        <f>'4'!E18</f>
        <v>0</v>
      </c>
      <c r="F21" s="723"/>
      <c r="G21" s="730"/>
      <c r="H21" s="730"/>
      <c r="I21" s="730"/>
      <c r="J21" s="730"/>
      <c r="K21" s="735">
        <f t="shared" si="0"/>
        <v>0</v>
      </c>
      <c r="L21" s="726"/>
      <c r="M21" s="730"/>
      <c r="N21" s="1090"/>
      <c r="O21" s="1090" t="str">
        <f>IF(M21='Drop Downs'!$G$14,"1",IF(M21='Drop Downs'!$G$16,1/(Q21*'Drop Downs'!$R$4/12)*P21,IF(M21='Drop Downs'!$G$15,1/Q21*P21,"")))</f>
        <v/>
      </c>
      <c r="P21" s="921"/>
      <c r="Q21" s="730"/>
      <c r="R21" s="727"/>
      <c r="S21" s="732"/>
      <c r="T21" s="1092"/>
      <c r="U21" s="733" t="str">
        <f>IF(S21='Drop Downs'!$G$14,"1",IF(S21='Drop Downs'!$G$16,1/(W21*'Drop Downs'!$R$4/12)*V21,IF(S21='Drop Downs'!$G$15,1/W21*V21,"")))</f>
        <v/>
      </c>
      <c r="V21" s="922"/>
      <c r="W21" s="732"/>
      <c r="X21" s="727"/>
      <c r="Y21" s="732"/>
      <c r="Z21" s="733"/>
      <c r="AA21" s="733" t="str">
        <f>IF(Y21='Drop Downs'!$G$14,"1",IF(Y21='Drop Downs'!$G$16,1/(AC21*'Drop Downs'!$R$4/12)*AB21,IF(Y21='Drop Downs'!$G$15,1/AC21*AB21,"")))</f>
        <v/>
      </c>
      <c r="AB21" s="922"/>
      <c r="AC21" s="732"/>
      <c r="AD21" s="727"/>
      <c r="AE21" s="732"/>
      <c r="AF21" s="733"/>
      <c r="AG21" s="733" t="str">
        <f>IF(AE21='Drop Downs'!$G$14,"1",IF(AE21='Drop Downs'!$G$16,1/(AI21*'Drop Downs'!$R$4/12)*AH21,IF(AE21='Drop Downs'!$G$15,1/AI21*AH21,"")))</f>
        <v/>
      </c>
      <c r="AH21" s="922"/>
      <c r="AI21" s="732"/>
      <c r="AJ21" s="726"/>
    </row>
    <row r="22" spans="2:36">
      <c r="B22" s="1197">
        <f>'4'!B19</f>
        <v>0</v>
      </c>
      <c r="C22" s="644" t="str">
        <f>INDEX(Languages1!$C$1:$AB$1998,MATCH('Wages per Season_V2'!C22,Languages1!$C$1:$C$1998,0),MATCH('1'!$C$5,Languages1!$C$1:$AB$1,0))</f>
        <v>Homens</v>
      </c>
      <c r="D22" s="645">
        <f>'4'!D19</f>
        <v>0</v>
      </c>
      <c r="E22" s="1200" t="str">
        <f>'4'!E19</f>
        <v xml:space="preserve"> </v>
      </c>
      <c r="F22" s="723"/>
      <c r="G22" s="724"/>
      <c r="H22" s="724"/>
      <c r="I22" s="724"/>
      <c r="J22" s="724"/>
      <c r="K22" s="734">
        <f t="shared" si="0"/>
        <v>0</v>
      </c>
      <c r="L22" s="726"/>
      <c r="M22" s="724"/>
      <c r="N22" s="1089"/>
      <c r="O22" s="1089" t="str">
        <f>IF(M22='Drop Downs'!$G$14,"1",IF(M22='Drop Downs'!$G$16,1/(Q22*'Drop Downs'!$R$4/12)*P22,IF(M22='Drop Downs'!$G$15,1/Q22*P22,"")))</f>
        <v/>
      </c>
      <c r="P22" s="920"/>
      <c r="Q22" s="724"/>
      <c r="R22" s="727"/>
      <c r="S22" s="728"/>
      <c r="T22" s="729"/>
      <c r="U22" s="729" t="str">
        <f>IF(S22='Drop Downs'!$G$14,"1",IF(S22='Drop Downs'!$G$16,1/(W22*'Drop Downs'!$R$4/12)*V22,IF(S22='Drop Downs'!$G$15,1/W22*V22,"")))</f>
        <v/>
      </c>
      <c r="V22" s="745"/>
      <c r="W22" s="728"/>
      <c r="X22" s="727"/>
      <c r="Y22" s="728"/>
      <c r="Z22" s="729"/>
      <c r="AA22" s="729" t="str">
        <f>IF(Y22='Drop Downs'!$G$14,"1",IF(Y22='Drop Downs'!$G$16,1/(AC22*'Drop Downs'!$R$4/12)*AB22,IF(Y22='Drop Downs'!$G$15,1/AC22*AB22,"")))</f>
        <v/>
      </c>
      <c r="AB22" s="745"/>
      <c r="AC22" s="728"/>
      <c r="AD22" s="727"/>
      <c r="AE22" s="728"/>
      <c r="AF22" s="729"/>
      <c r="AG22" s="729" t="str">
        <f>IF(AE22='Drop Downs'!$G$14,"1",IF(AE22='Drop Downs'!$G$16,1/(AI22*'Drop Downs'!$R$4/12)*AH22,IF(AE22='Drop Downs'!$G$15,1/AI22*AH22,"")))</f>
        <v/>
      </c>
      <c r="AH22" s="745"/>
      <c r="AI22" s="728"/>
      <c r="AJ22" s="726"/>
    </row>
    <row r="23" spans="2:36">
      <c r="B23" s="1197"/>
      <c r="C23" s="648" t="str">
        <f>INDEX(Languages1!$C$1:$AB$1998,MATCH('Wages per Season_V2'!C23,Languages1!$C$1:$C$1998,0),MATCH('1'!$C$5,Languages1!$C$1:$AB$1,0))</f>
        <v>Mulheres</v>
      </c>
      <c r="D23" s="649">
        <f>'4'!D20</f>
        <v>0</v>
      </c>
      <c r="E23" s="1200">
        <f>'4'!E20</f>
        <v>0</v>
      </c>
      <c r="F23" s="723"/>
      <c r="G23" s="730"/>
      <c r="H23" s="730"/>
      <c r="I23" s="730"/>
      <c r="J23" s="730"/>
      <c r="K23" s="735">
        <f t="shared" si="0"/>
        <v>0</v>
      </c>
      <c r="L23" s="726"/>
      <c r="M23" s="730"/>
      <c r="N23" s="1090"/>
      <c r="O23" s="1090" t="str">
        <f>IF(M23='Drop Downs'!$G$14,"1",IF(M23='Drop Downs'!$G$16,1/(Q23*'Drop Downs'!$R$4/12)*P23,IF(M23='Drop Downs'!$G$15,1/Q23*P23,"")))</f>
        <v/>
      </c>
      <c r="P23" s="921"/>
      <c r="Q23" s="730"/>
      <c r="R23" s="727"/>
      <c r="S23" s="732"/>
      <c r="T23" s="733"/>
      <c r="U23" s="733" t="str">
        <f>IF(S23='Drop Downs'!$G$14,"1",IF(S23='Drop Downs'!$G$16,1/(W23*'Drop Downs'!$R$4/12)*V23,IF(S23='Drop Downs'!$G$15,1/W23*V23,"")))</f>
        <v/>
      </c>
      <c r="V23" s="922"/>
      <c r="W23" s="732"/>
      <c r="X23" s="727"/>
      <c r="Y23" s="732"/>
      <c r="Z23" s="733"/>
      <c r="AA23" s="733" t="str">
        <f>IF(Y23='Drop Downs'!$G$14,"1",IF(Y23='Drop Downs'!$G$16,1/(AC23*'Drop Downs'!$R$4/12)*AB23,IF(Y23='Drop Downs'!$G$15,1/AC23*AB23,"")))</f>
        <v/>
      </c>
      <c r="AB23" s="922"/>
      <c r="AC23" s="732"/>
      <c r="AD23" s="727"/>
      <c r="AE23" s="732"/>
      <c r="AF23" s="733"/>
      <c r="AG23" s="733" t="str">
        <f>IF(AE23='Drop Downs'!$G$14,"1",IF(AE23='Drop Downs'!$G$16,1/(AI23*'Drop Downs'!$R$4/12)*AH23,IF(AE23='Drop Downs'!$G$15,1/AI23*AH23,"")))</f>
        <v/>
      </c>
      <c r="AH23" s="922"/>
      <c r="AI23" s="732"/>
      <c r="AJ23" s="726"/>
    </row>
    <row r="24" spans="2:36">
      <c r="B24" s="1197">
        <f>'4'!B21</f>
        <v>0</v>
      </c>
      <c r="C24" s="644" t="str">
        <f>INDEX(Languages1!$C$1:$AB$1998,MATCH('Wages per Season_V2'!C24,Languages1!$C$1:$C$1998,0),MATCH('1'!$C$5,Languages1!$C$1:$AB$1,0))</f>
        <v>Homens</v>
      </c>
      <c r="D24" s="645">
        <f>'4'!D21</f>
        <v>0</v>
      </c>
      <c r="E24" s="1200" t="str">
        <f>'4'!E21</f>
        <v xml:space="preserve"> </v>
      </c>
      <c r="F24" s="723"/>
      <c r="G24" s="724"/>
      <c r="H24" s="724"/>
      <c r="I24" s="724"/>
      <c r="J24" s="724"/>
      <c r="K24" s="734">
        <f t="shared" si="0"/>
        <v>0</v>
      </c>
      <c r="L24" s="726"/>
      <c r="M24" s="724"/>
      <c r="N24" s="1089"/>
      <c r="O24" s="1089" t="str">
        <f>IF(M24='Drop Downs'!$G$14,"1",IF(M24='Drop Downs'!$G$16,1/(Q24*'Drop Downs'!$R$4/12)*P24,IF(M24='Drop Downs'!$G$15,1/Q24*P24,"")))</f>
        <v/>
      </c>
      <c r="P24" s="920"/>
      <c r="Q24" s="724"/>
      <c r="R24" s="727"/>
      <c r="S24" s="728"/>
      <c r="T24" s="729"/>
      <c r="U24" s="729" t="str">
        <f>IF(S24='Drop Downs'!$G$14,"1",IF(S24='Drop Downs'!$G$16,1/(W24*'Drop Downs'!$R$4/12)*V24,IF(S24='Drop Downs'!$G$15,1/W24*V24,"")))</f>
        <v/>
      </c>
      <c r="V24" s="745"/>
      <c r="W24" s="728"/>
      <c r="X24" s="727"/>
      <c r="Y24" s="728"/>
      <c r="Z24" s="729"/>
      <c r="AA24" s="729" t="str">
        <f>IF(Y24='Drop Downs'!$G$14,"1",IF(Y24='Drop Downs'!$G$16,1/(AC24*'Drop Downs'!$R$4/12)*AB24,IF(Y24='Drop Downs'!$G$15,1/AC24*AB24,"")))</f>
        <v/>
      </c>
      <c r="AB24" s="745"/>
      <c r="AC24" s="728"/>
      <c r="AD24" s="727"/>
      <c r="AE24" s="728"/>
      <c r="AF24" s="729"/>
      <c r="AG24" s="729" t="str">
        <f>IF(AE24='Drop Downs'!$G$14,"1",IF(AE24='Drop Downs'!$G$16,1/(AI24*'Drop Downs'!$R$4/12)*AH24,IF(AE24='Drop Downs'!$G$15,1/AI24*AH24,"")))</f>
        <v/>
      </c>
      <c r="AH24" s="745"/>
      <c r="AI24" s="728"/>
      <c r="AJ24" s="726"/>
    </row>
    <row r="25" spans="2:36">
      <c r="B25" s="1197"/>
      <c r="C25" s="648" t="str">
        <f>INDEX(Languages1!$C$1:$AB$1998,MATCH('Wages per Season_V2'!C25,Languages1!$C$1:$C$1998,0),MATCH('1'!$C$5,Languages1!$C$1:$AB$1,0))</f>
        <v>Mulheres</v>
      </c>
      <c r="D25" s="649">
        <f>'4'!D22</f>
        <v>0</v>
      </c>
      <c r="E25" s="1200">
        <f>'4'!E22</f>
        <v>0</v>
      </c>
      <c r="F25" s="723"/>
      <c r="G25" s="730"/>
      <c r="H25" s="730"/>
      <c r="I25" s="730"/>
      <c r="J25" s="730"/>
      <c r="K25" s="735">
        <f t="shared" si="0"/>
        <v>0</v>
      </c>
      <c r="L25" s="726"/>
      <c r="M25" s="730"/>
      <c r="N25" s="1090"/>
      <c r="O25" s="1090" t="str">
        <f>IF(M25='Drop Downs'!$G$14,"1",IF(M25='Drop Downs'!$G$16,1/(Q25*'Drop Downs'!$R$4/12)*P25,IF(M25='Drop Downs'!$G$15,1/Q25*P25,"")))</f>
        <v/>
      </c>
      <c r="P25" s="921"/>
      <c r="Q25" s="730"/>
      <c r="R25" s="727"/>
      <c r="S25" s="732"/>
      <c r="T25" s="733"/>
      <c r="U25" s="733" t="str">
        <f>IF(S25='Drop Downs'!$G$14,"1",IF(S25='Drop Downs'!$G$16,1/(W25*'Drop Downs'!$R$4/12)*V25,IF(S25='Drop Downs'!$G$15,1/W25*V25,"")))</f>
        <v/>
      </c>
      <c r="V25" s="922"/>
      <c r="W25" s="732"/>
      <c r="X25" s="727"/>
      <c r="Y25" s="732"/>
      <c r="Z25" s="733"/>
      <c r="AA25" s="733" t="str">
        <f>IF(Y25='Drop Downs'!$G$14,"1",IF(Y25='Drop Downs'!$G$16,1/(AC25*'Drop Downs'!$R$4/12)*AB25,IF(Y25='Drop Downs'!$G$15,1/AC25*AB25,"")))</f>
        <v/>
      </c>
      <c r="AB25" s="922"/>
      <c r="AC25" s="732"/>
      <c r="AD25" s="727"/>
      <c r="AE25" s="732"/>
      <c r="AF25" s="733"/>
      <c r="AG25" s="733" t="str">
        <f>IF(AE25='Drop Downs'!$G$14,"1",IF(AE25='Drop Downs'!$G$16,1/(AI25*'Drop Downs'!$R$4/12)*AH25,IF(AE25='Drop Downs'!$G$15,1/AI25*AH25,"")))</f>
        <v/>
      </c>
      <c r="AH25" s="922"/>
      <c r="AI25" s="732"/>
      <c r="AJ25" s="726"/>
    </row>
    <row r="26" spans="2:36">
      <c r="B26" s="1197">
        <f>'4'!B23</f>
        <v>0</v>
      </c>
      <c r="C26" s="644" t="str">
        <f>INDEX(Languages1!$C$1:$AB$1998,MATCH('Wages per Season_V2'!C26,Languages1!$C$1:$C$1998,0),MATCH('1'!$C$5,Languages1!$C$1:$AB$1,0))</f>
        <v>Homens</v>
      </c>
      <c r="D26" s="645">
        <f>'4'!D23</f>
        <v>0</v>
      </c>
      <c r="E26" s="1200" t="str">
        <f>'4'!E23</f>
        <v xml:space="preserve"> </v>
      </c>
      <c r="F26" s="723"/>
      <c r="G26" s="724"/>
      <c r="H26" s="724"/>
      <c r="I26" s="724"/>
      <c r="J26" s="724"/>
      <c r="K26" s="734">
        <f t="shared" si="0"/>
        <v>0</v>
      </c>
      <c r="L26" s="726"/>
      <c r="M26" s="724"/>
      <c r="N26" s="1089"/>
      <c r="O26" s="1089" t="str">
        <f>IF(M26='Drop Downs'!$G$14,"1",IF(M26='Drop Downs'!$G$16,1/(Q26*'Drop Downs'!$R$4/12)*P26,IF(M26='Drop Downs'!$G$15,1/Q26*P26,"")))</f>
        <v/>
      </c>
      <c r="P26" s="920"/>
      <c r="Q26" s="724"/>
      <c r="R26" s="727"/>
      <c r="S26" s="728"/>
      <c r="T26" s="729"/>
      <c r="U26" s="729" t="str">
        <f>IF(S26='Drop Downs'!$G$14,"1",IF(S26='Drop Downs'!$G$16,1/(W26*'Drop Downs'!$R$4/12)*V26,IF(S26='Drop Downs'!$G$15,1/W26*V26,"")))</f>
        <v/>
      </c>
      <c r="V26" s="745"/>
      <c r="W26" s="728"/>
      <c r="X26" s="727"/>
      <c r="Y26" s="728"/>
      <c r="Z26" s="729"/>
      <c r="AA26" s="729" t="str">
        <f>IF(Y26='Drop Downs'!$G$14,"1",IF(Y26='Drop Downs'!$G$16,1/(AC26*'Drop Downs'!$R$4/12)*AB26,IF(Y26='Drop Downs'!$G$15,1/AC26*AB26,"")))</f>
        <v/>
      </c>
      <c r="AB26" s="745"/>
      <c r="AC26" s="728"/>
      <c r="AD26" s="727"/>
      <c r="AE26" s="728"/>
      <c r="AF26" s="729"/>
      <c r="AG26" s="729" t="str">
        <f>IF(AE26='Drop Downs'!$G$14,"1",IF(AE26='Drop Downs'!$G$16,1/(AI26*'Drop Downs'!$R$4/12)*AH26,IF(AE26='Drop Downs'!$G$15,1/AI26*AH26,"")))</f>
        <v/>
      </c>
      <c r="AH26" s="745"/>
      <c r="AI26" s="728"/>
      <c r="AJ26" s="726"/>
    </row>
    <row r="27" spans="2:36">
      <c r="B27" s="1197"/>
      <c r="C27" s="648" t="str">
        <f>INDEX(Languages1!$C$1:$AB$1998,MATCH('Wages per Season_V2'!C27,Languages1!$C$1:$C$1998,0),MATCH('1'!$C$5,Languages1!$C$1:$AB$1,0))</f>
        <v>Mulheres</v>
      </c>
      <c r="D27" s="649">
        <f>'4'!D24</f>
        <v>0</v>
      </c>
      <c r="E27" s="1200">
        <f>'4'!E24</f>
        <v>0</v>
      </c>
      <c r="F27" s="723"/>
      <c r="G27" s="730"/>
      <c r="H27" s="730"/>
      <c r="I27" s="730"/>
      <c r="J27" s="730"/>
      <c r="K27" s="735">
        <f t="shared" si="0"/>
        <v>0</v>
      </c>
      <c r="L27" s="726"/>
      <c r="M27" s="730"/>
      <c r="N27" s="1090"/>
      <c r="O27" s="1090" t="str">
        <f>IF(M27='Drop Downs'!$G$14,"1",IF(M27='Drop Downs'!$G$16,1/(Q27*'Drop Downs'!$R$4/12)*P27,IF(M27='Drop Downs'!$G$15,1/Q27*P27,"")))</f>
        <v/>
      </c>
      <c r="P27" s="921"/>
      <c r="Q27" s="730"/>
      <c r="R27" s="727"/>
      <c r="S27" s="732"/>
      <c r="T27" s="733"/>
      <c r="U27" s="733" t="str">
        <f>IF(S27='Drop Downs'!$G$14,"1",IF(S27='Drop Downs'!$G$16,1/(W27*'Drop Downs'!$R$4/12)*V27,IF(S27='Drop Downs'!$G$15,1/W27*V27,"")))</f>
        <v/>
      </c>
      <c r="V27" s="922"/>
      <c r="W27" s="732"/>
      <c r="X27" s="727"/>
      <c r="Y27" s="732"/>
      <c r="Z27" s="733"/>
      <c r="AA27" s="733" t="str">
        <f>IF(Y27='Drop Downs'!$G$14,"1",IF(Y27='Drop Downs'!$G$16,1/(AC27*'Drop Downs'!$R$4/12)*AB27,IF(Y27='Drop Downs'!$G$15,1/AC27*AB27,"")))</f>
        <v/>
      </c>
      <c r="AB27" s="922"/>
      <c r="AC27" s="732"/>
      <c r="AD27" s="727"/>
      <c r="AE27" s="732"/>
      <c r="AF27" s="733"/>
      <c r="AG27" s="733" t="str">
        <f>IF(AE27='Drop Downs'!$G$14,"1",IF(AE27='Drop Downs'!$G$16,1/(AI27*'Drop Downs'!$R$4/12)*AH27,IF(AE27='Drop Downs'!$G$15,1/AI27*AH27,"")))</f>
        <v/>
      </c>
      <c r="AH27" s="922"/>
      <c r="AI27" s="732"/>
      <c r="AJ27" s="726"/>
    </row>
    <row r="28" spans="2:36">
      <c r="B28" s="1197">
        <f>'4'!B25</f>
        <v>0</v>
      </c>
      <c r="C28" s="644" t="str">
        <f>INDEX(Languages1!$C$1:$AB$1998,MATCH('Wages per Season_V2'!C28,Languages1!$C$1:$C$1998,0),MATCH('1'!$C$5,Languages1!$C$1:$AB$1,0))</f>
        <v>Homens</v>
      </c>
      <c r="D28" s="722">
        <f>'4'!D25</f>
        <v>0</v>
      </c>
      <c r="E28" s="1200" t="str">
        <f>'4'!E25</f>
        <v xml:space="preserve"> </v>
      </c>
      <c r="F28" s="723"/>
      <c r="G28" s="724"/>
      <c r="H28" s="724"/>
      <c r="I28" s="724"/>
      <c r="J28" s="724"/>
      <c r="K28" s="734">
        <f>IFERROR(SUM(G28:J28),"")</f>
        <v>0</v>
      </c>
      <c r="L28" s="726"/>
      <c r="M28" s="724"/>
      <c r="N28" s="1089"/>
      <c r="O28" s="1089" t="str">
        <f>IF(M28='Drop Downs'!$G$14,"1",IF(M28='Drop Downs'!$G$16,1/(Q28*'Drop Downs'!$R$4/12)*P28,IF(M28='Drop Downs'!$G$15,1/Q28*P28,"")))</f>
        <v/>
      </c>
      <c r="P28" s="920"/>
      <c r="Q28" s="724"/>
      <c r="R28" s="727"/>
      <c r="S28" s="728"/>
      <c r="T28" s="729"/>
      <c r="U28" s="729" t="str">
        <f>IF(S28='Drop Downs'!$G$14,"1",IF(S28='Drop Downs'!$G$16,1/(W28*'Drop Downs'!$R$4/12)*V28,IF(S28='Drop Downs'!$G$15,1/W28*V28,"")))</f>
        <v/>
      </c>
      <c r="V28" s="745"/>
      <c r="W28" s="728"/>
      <c r="X28" s="727"/>
      <c r="Y28" s="728"/>
      <c r="Z28" s="729"/>
      <c r="AA28" s="729" t="str">
        <f>IF(Y28='Drop Downs'!$G$14,"1",IF(Y28='Drop Downs'!$G$16,1/(AC28*'Drop Downs'!$R$4/12)*AB28,IF(Y28='Drop Downs'!$G$15,1/AC28*AB28,"")))</f>
        <v/>
      </c>
      <c r="AB28" s="745"/>
      <c r="AC28" s="728"/>
      <c r="AD28" s="727"/>
      <c r="AE28" s="728"/>
      <c r="AF28" s="729"/>
      <c r="AG28" s="729" t="str">
        <f>IF(AE28='Drop Downs'!$G$14,"1",IF(AE28='Drop Downs'!$G$16,1/(AI28*'Drop Downs'!$R$4/12)*AH28,IF(AE28='Drop Downs'!$G$15,1/AI28*AH28,"")))</f>
        <v/>
      </c>
      <c r="AH28" s="745"/>
      <c r="AI28" s="728"/>
      <c r="AJ28" s="726"/>
    </row>
    <row r="29" spans="2:36">
      <c r="B29" s="1197"/>
      <c r="C29" s="648" t="str">
        <f>INDEX(Languages1!$C$1:$AB$1998,MATCH('Wages per Season_V2'!C29,Languages1!$C$1:$C$1998,0),MATCH('1'!$C$5,Languages1!$C$1:$AB$1,0))</f>
        <v>Mulheres</v>
      </c>
      <c r="D29" s="649">
        <f>'4'!D26</f>
        <v>0</v>
      </c>
      <c r="E29" s="1200">
        <f>'4'!E26</f>
        <v>0</v>
      </c>
      <c r="F29" s="723"/>
      <c r="G29" s="730"/>
      <c r="H29" s="730"/>
      <c r="I29" s="730"/>
      <c r="J29" s="730"/>
      <c r="K29" s="735">
        <f t="shared" ref="K29" si="1">IFERROR(SUM(G29:J29),"")</f>
        <v>0</v>
      </c>
      <c r="L29" s="726"/>
      <c r="M29" s="730"/>
      <c r="N29" s="1090"/>
      <c r="O29" s="1090" t="str">
        <f>IF(M29='Drop Downs'!$G$14,"1",IF(M29='Drop Downs'!$G$16,1/(Q29*'Drop Downs'!$R$4/12)*P29,IF(M29='Drop Downs'!$G$15,1/Q29*P29,"")))</f>
        <v/>
      </c>
      <c r="P29" s="921"/>
      <c r="Q29" s="730"/>
      <c r="R29" s="727"/>
      <c r="S29" s="732"/>
      <c r="T29" s="1092"/>
      <c r="U29" s="733" t="str">
        <f>IF(S29='Drop Downs'!$G$14,"1",IF(S29='Drop Downs'!$G$16,1/(W29*'Drop Downs'!$R$4/12)*V29,IF(S29='Drop Downs'!$G$15,1/W29*V29,"")))</f>
        <v/>
      </c>
      <c r="V29" s="922"/>
      <c r="W29" s="732"/>
      <c r="X29" s="727"/>
      <c r="Y29" s="732"/>
      <c r="Z29" s="733"/>
      <c r="AA29" s="733" t="str">
        <f>IF(Y29='Drop Downs'!$G$14,"1",IF(Y29='Drop Downs'!$G$16,1/(AC29*'Drop Downs'!$R$4/12)*AB29,IF(Y29='Drop Downs'!$G$15,1/AC29*AB29,"")))</f>
        <v/>
      </c>
      <c r="AB29" s="922"/>
      <c r="AC29" s="732"/>
      <c r="AD29" s="727"/>
      <c r="AE29" s="732"/>
      <c r="AF29" s="733"/>
      <c r="AG29" s="733" t="str">
        <f>IF(AE29='Drop Downs'!$G$14,"1",IF(AE29='Drop Downs'!$G$16,1/(AI29*'Drop Downs'!$R$4/12)*AH29,IF(AE29='Drop Downs'!$G$15,1/AI29*AH29,"")))</f>
        <v/>
      </c>
      <c r="AH29" s="922"/>
      <c r="AI29" s="732"/>
      <c r="AJ29" s="726"/>
    </row>
    <row r="30" spans="2:36">
      <c r="B30" s="1197">
        <f>'4'!B27</f>
        <v>0</v>
      </c>
      <c r="C30" s="644" t="str">
        <f>INDEX(Languages1!$C$1:$AB$1998,MATCH('Wages per Season_V2'!C30,Languages1!$C$1:$C$1998,0),MATCH('1'!$C$5,Languages1!$C$1:$AB$1,0))</f>
        <v>Homens</v>
      </c>
      <c r="D30" s="645">
        <f>'4'!D27</f>
        <v>0</v>
      </c>
      <c r="E30" s="1200" t="str">
        <f>'4'!E27</f>
        <v xml:space="preserve"> </v>
      </c>
      <c r="F30" s="723"/>
      <c r="G30" s="724"/>
      <c r="H30" s="724"/>
      <c r="I30" s="724"/>
      <c r="J30" s="724"/>
      <c r="K30" s="734">
        <f>IFERROR(SUM(G30:J30),"")</f>
        <v>0</v>
      </c>
      <c r="L30" s="726"/>
      <c r="M30" s="724"/>
      <c r="N30" s="1089"/>
      <c r="O30" s="1089" t="str">
        <f>IF(M30='Drop Downs'!$G$14,"1",IF(M30='Drop Downs'!$G$16,1/(Q30*'Drop Downs'!$R$4/12)*P30,IF(M30='Drop Downs'!$G$15,1/Q30*P30,"")))</f>
        <v/>
      </c>
      <c r="P30" s="920"/>
      <c r="Q30" s="724"/>
      <c r="R30" s="727"/>
      <c r="S30" s="728"/>
      <c r="T30" s="729"/>
      <c r="U30" s="729" t="str">
        <f>IF(S30='Drop Downs'!$G$14,"1",IF(S30='Drop Downs'!$G$16,1/(W30*'Drop Downs'!$R$4/12)*V30,IF(S30='Drop Downs'!$G$15,1/W30*V30,"")))</f>
        <v/>
      </c>
      <c r="V30" s="745"/>
      <c r="W30" s="728"/>
      <c r="X30" s="727"/>
      <c r="Y30" s="728"/>
      <c r="Z30" s="729"/>
      <c r="AA30" s="729" t="str">
        <f>IF(Y30='Drop Downs'!$G$14,"1",IF(Y30='Drop Downs'!$G$16,1/(AC30*'Drop Downs'!$R$4/12)*AB30,IF(Y30='Drop Downs'!$G$15,1/AC30*AB30,"")))</f>
        <v/>
      </c>
      <c r="AB30" s="745"/>
      <c r="AC30" s="728"/>
      <c r="AD30" s="727"/>
      <c r="AE30" s="728"/>
      <c r="AF30" s="729"/>
      <c r="AG30" s="729" t="str">
        <f>IF(AE30='Drop Downs'!$G$14,"1",IF(AE30='Drop Downs'!$G$16,1/(AI30*'Drop Downs'!$R$4/12)*AH30,IF(AE30='Drop Downs'!$G$15,1/AI30*AH30,"")))</f>
        <v/>
      </c>
      <c r="AH30" s="745"/>
      <c r="AI30" s="728"/>
      <c r="AJ30" s="726"/>
    </row>
    <row r="31" spans="2:36">
      <c r="B31" s="1197"/>
      <c r="C31" s="648" t="str">
        <f>INDEX(Languages1!$C$1:$AB$1998,MATCH('Wages per Season_V2'!C31,Languages1!$C$1:$C$1998,0),MATCH('1'!$C$5,Languages1!$C$1:$AB$1,0))</f>
        <v>Mulheres</v>
      </c>
      <c r="D31" s="649">
        <f>'4'!D28</f>
        <v>0</v>
      </c>
      <c r="E31" s="1200">
        <f>'4'!E28</f>
        <v>0</v>
      </c>
      <c r="F31" s="723"/>
      <c r="G31" s="730"/>
      <c r="H31" s="730"/>
      <c r="I31" s="730"/>
      <c r="J31" s="730"/>
      <c r="K31" s="735">
        <f t="shared" ref="K31:K47" si="2">IFERROR(SUM(G31:J31),"")</f>
        <v>0</v>
      </c>
      <c r="L31" s="726"/>
      <c r="M31" s="730"/>
      <c r="N31" s="1090"/>
      <c r="O31" s="1090" t="str">
        <f>IF(M31='Drop Downs'!$G$14,"1",IF(M31='Drop Downs'!$G$16,1/(Q31*'Drop Downs'!$R$4/12)*P31,IF(M31='Drop Downs'!$G$15,1/Q31*P31,"")))</f>
        <v/>
      </c>
      <c r="P31" s="921"/>
      <c r="Q31" s="730"/>
      <c r="R31" s="727"/>
      <c r="S31" s="732"/>
      <c r="T31" s="733"/>
      <c r="U31" s="733" t="str">
        <f>IF(S31='Drop Downs'!$G$14,"1",IF(S31='Drop Downs'!$G$16,1/(W31*'Drop Downs'!$R$4/12)*V31,IF(S31='Drop Downs'!$G$15,1/W31*V31,"")))</f>
        <v/>
      </c>
      <c r="V31" s="922"/>
      <c r="W31" s="732"/>
      <c r="X31" s="727"/>
      <c r="Y31" s="732"/>
      <c r="Z31" s="733"/>
      <c r="AA31" s="733" t="str">
        <f>IF(Y31='Drop Downs'!$G$14,"1",IF(Y31='Drop Downs'!$G$16,1/(AC31*'Drop Downs'!$R$4/12)*AB31,IF(Y31='Drop Downs'!$G$15,1/AC31*AB31,"")))</f>
        <v/>
      </c>
      <c r="AB31" s="922"/>
      <c r="AC31" s="732"/>
      <c r="AD31" s="727"/>
      <c r="AE31" s="732"/>
      <c r="AF31" s="733"/>
      <c r="AG31" s="733" t="str">
        <f>IF(AE31='Drop Downs'!$G$14,"1",IF(AE31='Drop Downs'!$G$16,1/(AI31*'Drop Downs'!$R$4/12)*AH31,IF(AE31='Drop Downs'!$G$15,1/AI31*AH31,"")))</f>
        <v/>
      </c>
      <c r="AH31" s="922"/>
      <c r="AI31" s="732"/>
      <c r="AJ31" s="726"/>
    </row>
    <row r="32" spans="2:36">
      <c r="B32" s="1197">
        <f>'4'!B29</f>
        <v>0</v>
      </c>
      <c r="C32" s="644" t="str">
        <f>INDEX(Languages1!$C$1:$AB$1998,MATCH('Wages per Season_V2'!C32,Languages1!$C$1:$C$1998,0),MATCH('1'!$C$5,Languages1!$C$1:$AB$1,0))</f>
        <v>Homens</v>
      </c>
      <c r="D32" s="645">
        <f>'4'!D29</f>
        <v>0</v>
      </c>
      <c r="E32" s="1200" t="str">
        <f>'4'!E29</f>
        <v xml:space="preserve"> </v>
      </c>
      <c r="F32" s="723"/>
      <c r="G32" s="724"/>
      <c r="H32" s="724"/>
      <c r="I32" s="724"/>
      <c r="J32" s="724"/>
      <c r="K32" s="734">
        <f t="shared" si="2"/>
        <v>0</v>
      </c>
      <c r="L32" s="726"/>
      <c r="M32" s="724"/>
      <c r="N32" s="1089"/>
      <c r="O32" s="1089" t="str">
        <f>IF(M32='Drop Downs'!$G$14,"1",IF(M32='Drop Downs'!$G$16,1/(Q32*'Drop Downs'!$R$4/12)*P32,IF(M32='Drop Downs'!$G$15,1/Q32*P32,"")))</f>
        <v/>
      </c>
      <c r="P32" s="920"/>
      <c r="Q32" s="724"/>
      <c r="R32" s="727"/>
      <c r="S32" s="728"/>
      <c r="T32" s="729"/>
      <c r="U32" s="729" t="str">
        <f>IF(S32='Drop Downs'!$G$14,"1",IF(S32='Drop Downs'!$G$16,1/(W32*'Drop Downs'!$R$4/12)*V32,IF(S32='Drop Downs'!$G$15,1/W32*V32,"")))</f>
        <v/>
      </c>
      <c r="V32" s="745"/>
      <c r="W32" s="728"/>
      <c r="X32" s="727"/>
      <c r="Y32" s="728"/>
      <c r="Z32" s="729"/>
      <c r="AA32" s="729" t="str">
        <f>IF(Y32='Drop Downs'!$G$14,"1",IF(Y32='Drop Downs'!$G$16,1/(AC32*'Drop Downs'!$R$4/12)*AB32,IF(Y32='Drop Downs'!$G$15,1/AC32*AB32,"")))</f>
        <v/>
      </c>
      <c r="AB32" s="745"/>
      <c r="AC32" s="728"/>
      <c r="AD32" s="727"/>
      <c r="AE32" s="728"/>
      <c r="AF32" s="729"/>
      <c r="AG32" s="729" t="str">
        <f>IF(AE32='Drop Downs'!$G$14,"1",IF(AE32='Drop Downs'!$G$16,1/(AI32*'Drop Downs'!$R$4/12)*AH32,IF(AE32='Drop Downs'!$G$15,1/AI32*AH32,"")))</f>
        <v/>
      </c>
      <c r="AH32" s="745"/>
      <c r="AI32" s="728"/>
      <c r="AJ32" s="726"/>
    </row>
    <row r="33" spans="2:36">
      <c r="B33" s="1197"/>
      <c r="C33" s="648" t="str">
        <f>INDEX(Languages1!$C$1:$AB$1998,MATCH('Wages per Season_V2'!C33,Languages1!$C$1:$C$1998,0),MATCH('1'!$C$5,Languages1!$C$1:$AB$1,0))</f>
        <v>Mulheres</v>
      </c>
      <c r="D33" s="649">
        <f>'4'!D30</f>
        <v>0</v>
      </c>
      <c r="E33" s="1200">
        <f>'4'!E30</f>
        <v>0</v>
      </c>
      <c r="F33" s="723"/>
      <c r="G33" s="730"/>
      <c r="H33" s="730"/>
      <c r="I33" s="730"/>
      <c r="J33" s="730"/>
      <c r="K33" s="735">
        <f t="shared" si="2"/>
        <v>0</v>
      </c>
      <c r="L33" s="726"/>
      <c r="M33" s="730"/>
      <c r="N33" s="1090"/>
      <c r="O33" s="1090" t="str">
        <f>IF(M33='Drop Downs'!$G$14,"1",IF(M33='Drop Downs'!$G$16,1/(Q33*'Drop Downs'!$R$4/12)*P33,IF(M33='Drop Downs'!$G$15,1/Q33*P33,"")))</f>
        <v/>
      </c>
      <c r="P33" s="921"/>
      <c r="Q33" s="730"/>
      <c r="R33" s="727"/>
      <c r="S33" s="732"/>
      <c r="T33" s="733"/>
      <c r="U33" s="733" t="str">
        <f>IF(S33='Drop Downs'!$G$14,"1",IF(S33='Drop Downs'!$G$16,1/(W33*'Drop Downs'!$R$4/12)*V33,IF(S33='Drop Downs'!$G$15,1/W33*V33,"")))</f>
        <v/>
      </c>
      <c r="V33" s="922"/>
      <c r="W33" s="732"/>
      <c r="X33" s="727"/>
      <c r="Y33" s="732"/>
      <c r="Z33" s="733"/>
      <c r="AA33" s="733" t="str">
        <f>IF(Y33='Drop Downs'!$G$14,"1",IF(Y33='Drop Downs'!$G$16,1/(AC33*'Drop Downs'!$R$4/12)*AB33,IF(Y33='Drop Downs'!$G$15,1/AC33*AB33,"")))</f>
        <v/>
      </c>
      <c r="AB33" s="922"/>
      <c r="AC33" s="732"/>
      <c r="AD33" s="727"/>
      <c r="AE33" s="732"/>
      <c r="AF33" s="733"/>
      <c r="AG33" s="733" t="str">
        <f>IF(AE33='Drop Downs'!$G$14,"1",IF(AE33='Drop Downs'!$G$16,1/(AI33*'Drop Downs'!$R$4/12)*AH33,IF(AE33='Drop Downs'!$G$15,1/AI33*AH33,"")))</f>
        <v/>
      </c>
      <c r="AH33" s="922"/>
      <c r="AI33" s="732"/>
      <c r="AJ33" s="726"/>
    </row>
    <row r="34" spans="2:36">
      <c r="B34" s="1197">
        <f>'4'!B31</f>
        <v>0</v>
      </c>
      <c r="C34" s="644" t="str">
        <f>INDEX(Languages1!$C$1:$AB$1998,MATCH('Wages per Season_V2'!C34,Languages1!$C$1:$C$1998,0),MATCH('1'!$C$5,Languages1!$C$1:$AB$1,0))</f>
        <v>Homens</v>
      </c>
      <c r="D34" s="645">
        <f>'4'!D31</f>
        <v>0</v>
      </c>
      <c r="E34" s="1200" t="str">
        <f>'4'!E31</f>
        <v xml:space="preserve"> </v>
      </c>
      <c r="F34" s="723"/>
      <c r="G34" s="724"/>
      <c r="H34" s="724"/>
      <c r="I34" s="724"/>
      <c r="J34" s="724"/>
      <c r="K34" s="734">
        <f t="shared" si="2"/>
        <v>0</v>
      </c>
      <c r="L34" s="726"/>
      <c r="M34" s="724"/>
      <c r="N34" s="1089"/>
      <c r="O34" s="1089" t="str">
        <f>IF(M34='Drop Downs'!$G$14,"1",IF(M34='Drop Downs'!$G$16,1/(Q34*'Drop Downs'!$R$4/12)*P34,IF(M34='Drop Downs'!$G$15,1/Q34*P34,"")))</f>
        <v/>
      </c>
      <c r="P34" s="920"/>
      <c r="Q34" s="724"/>
      <c r="R34" s="727"/>
      <c r="S34" s="728"/>
      <c r="T34" s="729"/>
      <c r="U34" s="729" t="str">
        <f>IF(S34='Drop Downs'!$G$14,"1",IF(S34='Drop Downs'!$G$16,1/(W34*'Drop Downs'!$R$4/12)*V34,IF(S34='Drop Downs'!$G$15,1/W34*V34,"")))</f>
        <v/>
      </c>
      <c r="V34" s="745"/>
      <c r="W34" s="728"/>
      <c r="X34" s="727"/>
      <c r="Y34" s="728"/>
      <c r="Z34" s="729"/>
      <c r="AA34" s="729" t="str">
        <f>IF(Y34='Drop Downs'!$G$14,"1",IF(Y34='Drop Downs'!$G$16,1/(AC34*'Drop Downs'!$R$4/12)*AB34,IF(Y34='Drop Downs'!$G$15,1/AC34*AB34,"")))</f>
        <v/>
      </c>
      <c r="AB34" s="745"/>
      <c r="AC34" s="728"/>
      <c r="AD34" s="727"/>
      <c r="AE34" s="728"/>
      <c r="AF34" s="729"/>
      <c r="AG34" s="729" t="str">
        <f>IF(AE34='Drop Downs'!$G$14,"1",IF(AE34='Drop Downs'!$G$16,1/(AI34*'Drop Downs'!$R$4/12)*AH34,IF(AE34='Drop Downs'!$G$15,1/AI34*AH34,"")))</f>
        <v/>
      </c>
      <c r="AH34" s="745"/>
      <c r="AI34" s="728"/>
      <c r="AJ34" s="726"/>
    </row>
    <row r="35" spans="2:36">
      <c r="B35" s="1197"/>
      <c r="C35" s="648" t="str">
        <f>INDEX(Languages1!$C$1:$AB$1998,MATCH('Wages per Season_V2'!C35,Languages1!$C$1:$C$1998,0),MATCH('1'!$C$5,Languages1!$C$1:$AB$1,0))</f>
        <v>Mulheres</v>
      </c>
      <c r="D35" s="649">
        <f>'4'!D32</f>
        <v>0</v>
      </c>
      <c r="E35" s="1200">
        <f>'4'!E32</f>
        <v>0</v>
      </c>
      <c r="F35" s="723"/>
      <c r="G35" s="730"/>
      <c r="H35" s="730"/>
      <c r="I35" s="730"/>
      <c r="J35" s="730"/>
      <c r="K35" s="735">
        <f t="shared" si="2"/>
        <v>0</v>
      </c>
      <c r="L35" s="726"/>
      <c r="M35" s="730"/>
      <c r="N35" s="1090"/>
      <c r="O35" s="1090" t="str">
        <f>IF(M35='Drop Downs'!$G$14,"1",IF(M35='Drop Downs'!$G$16,1/(Q35*'Drop Downs'!$R$4/12)*P35,IF(M35='Drop Downs'!$G$15,1/Q35*P35,"")))</f>
        <v/>
      </c>
      <c r="P35" s="921"/>
      <c r="Q35" s="730"/>
      <c r="R35" s="727"/>
      <c r="S35" s="732"/>
      <c r="T35" s="733"/>
      <c r="U35" s="733" t="str">
        <f>IF(S35='Drop Downs'!$G$14,"1",IF(S35='Drop Downs'!$G$16,1/(W35*'Drop Downs'!$R$4/12)*V35,IF(S35='Drop Downs'!$G$15,1/W35*V35,"")))</f>
        <v/>
      </c>
      <c r="V35" s="922"/>
      <c r="W35" s="732"/>
      <c r="X35" s="727"/>
      <c r="Y35" s="732"/>
      <c r="Z35" s="733"/>
      <c r="AA35" s="733" t="str">
        <f>IF(Y35='Drop Downs'!$G$14,"1",IF(Y35='Drop Downs'!$G$16,1/(AC35*'Drop Downs'!$R$4/12)*AB35,IF(Y35='Drop Downs'!$G$15,1/AC35*AB35,"")))</f>
        <v/>
      </c>
      <c r="AB35" s="922"/>
      <c r="AC35" s="732"/>
      <c r="AD35" s="727"/>
      <c r="AE35" s="732"/>
      <c r="AF35" s="733"/>
      <c r="AG35" s="733" t="str">
        <f>IF(AE35='Drop Downs'!$G$14,"1",IF(AE35='Drop Downs'!$G$16,1/(AI35*'Drop Downs'!$R$4/12)*AH35,IF(AE35='Drop Downs'!$G$15,1/AI35*AH35,"")))</f>
        <v/>
      </c>
      <c r="AH35" s="922"/>
      <c r="AI35" s="732"/>
      <c r="AJ35" s="726"/>
    </row>
    <row r="36" spans="2:36">
      <c r="B36" s="1197">
        <f>'4'!B33</f>
        <v>0</v>
      </c>
      <c r="C36" s="644" t="str">
        <f>INDEX(Languages1!$C$1:$AB$1998,MATCH('Wages per Season_V2'!C36,Languages1!$C$1:$C$1998,0),MATCH('1'!$C$5,Languages1!$C$1:$AB$1,0))</f>
        <v>Homens</v>
      </c>
      <c r="D36" s="645">
        <f>'4'!D33</f>
        <v>0</v>
      </c>
      <c r="E36" s="1200" t="str">
        <f>'4'!E33</f>
        <v xml:space="preserve"> </v>
      </c>
      <c r="F36" s="723"/>
      <c r="G36" s="724"/>
      <c r="H36" s="724"/>
      <c r="I36" s="724"/>
      <c r="J36" s="724"/>
      <c r="K36" s="734">
        <f t="shared" si="2"/>
        <v>0</v>
      </c>
      <c r="L36" s="726"/>
      <c r="M36" s="724"/>
      <c r="N36" s="1089"/>
      <c r="O36" s="1089" t="str">
        <f>IF(M36='Drop Downs'!$G$14,"1",IF(M36='Drop Downs'!$G$16,1/(Q36*'Drop Downs'!$R$4/12)*P36,IF(M36='Drop Downs'!$G$15,1/Q36*P36,"")))</f>
        <v/>
      </c>
      <c r="P36" s="920"/>
      <c r="Q36" s="724"/>
      <c r="R36" s="727"/>
      <c r="S36" s="728"/>
      <c r="T36" s="729"/>
      <c r="U36" s="729" t="str">
        <f>IF(S36='Drop Downs'!$G$14,"1",IF(S36='Drop Downs'!$G$16,1/(W36*'Drop Downs'!$R$4/12)*V36,IF(S36='Drop Downs'!$G$15,1/W36*V36,"")))</f>
        <v/>
      </c>
      <c r="V36" s="745"/>
      <c r="W36" s="728"/>
      <c r="X36" s="727"/>
      <c r="Y36" s="728"/>
      <c r="Z36" s="729"/>
      <c r="AA36" s="729" t="str">
        <f>IF(Y36='Drop Downs'!$G$14,"1",IF(Y36='Drop Downs'!$G$16,1/(AC36*'Drop Downs'!$R$4/12)*AB36,IF(Y36='Drop Downs'!$G$15,1/AC36*AB36,"")))</f>
        <v/>
      </c>
      <c r="AB36" s="745"/>
      <c r="AC36" s="728"/>
      <c r="AD36" s="727"/>
      <c r="AE36" s="728"/>
      <c r="AF36" s="729"/>
      <c r="AG36" s="729" t="str">
        <f>IF(AE36='Drop Downs'!$G$14,"1",IF(AE36='Drop Downs'!$G$16,1/(AI36*'Drop Downs'!$R$4/12)*AH36,IF(AE36='Drop Downs'!$G$15,1/AI36*AH36,"")))</f>
        <v/>
      </c>
      <c r="AH36" s="745"/>
      <c r="AI36" s="728"/>
      <c r="AJ36" s="726"/>
    </row>
    <row r="37" spans="2:36">
      <c r="B37" s="1197"/>
      <c r="C37" s="648" t="str">
        <f>INDEX(Languages1!$C$1:$AB$1998,MATCH('Wages per Season_V2'!C37,Languages1!$C$1:$C$1998,0),MATCH('1'!$C$5,Languages1!$C$1:$AB$1,0))</f>
        <v>Mulheres</v>
      </c>
      <c r="D37" s="649">
        <f>'4'!D34</f>
        <v>0</v>
      </c>
      <c r="E37" s="1200">
        <f>'4'!E34</f>
        <v>0</v>
      </c>
      <c r="F37" s="723"/>
      <c r="G37" s="730"/>
      <c r="H37" s="730"/>
      <c r="I37" s="730"/>
      <c r="J37" s="730"/>
      <c r="K37" s="735">
        <f t="shared" si="2"/>
        <v>0</v>
      </c>
      <c r="L37" s="726"/>
      <c r="M37" s="730"/>
      <c r="N37" s="1090"/>
      <c r="O37" s="1090" t="str">
        <f>IF(M37='Drop Downs'!$G$14,"1",IF(M37='Drop Downs'!$G$16,1/(Q37*'Drop Downs'!$R$4/12)*P37,IF(M37='Drop Downs'!$G$15,1/Q37*P37,"")))</f>
        <v/>
      </c>
      <c r="P37" s="921"/>
      <c r="Q37" s="730"/>
      <c r="R37" s="727"/>
      <c r="S37" s="732"/>
      <c r="T37" s="1092"/>
      <c r="U37" s="733" t="str">
        <f>IF(S37='Drop Downs'!$G$14,"1",IF(S37='Drop Downs'!$G$16,1/(W37*'Drop Downs'!$R$4/12)*V37,IF(S37='Drop Downs'!$G$15,1/W37*V37,"")))</f>
        <v/>
      </c>
      <c r="V37" s="922"/>
      <c r="W37" s="732"/>
      <c r="X37" s="727"/>
      <c r="Y37" s="732"/>
      <c r="Z37" s="733"/>
      <c r="AA37" s="733" t="str">
        <f>IF(Y37='Drop Downs'!$G$14,"1",IF(Y37='Drop Downs'!$G$16,1/(AC37*'Drop Downs'!$R$4/12)*AB37,IF(Y37='Drop Downs'!$G$15,1/AC37*AB37,"")))</f>
        <v/>
      </c>
      <c r="AB37" s="922"/>
      <c r="AC37" s="732"/>
      <c r="AD37" s="727"/>
      <c r="AE37" s="732"/>
      <c r="AF37" s="733"/>
      <c r="AG37" s="733" t="str">
        <f>IF(AE37='Drop Downs'!$G$14,"1",IF(AE37='Drop Downs'!$G$16,1/(AI37*'Drop Downs'!$R$4/12)*AH37,IF(AE37='Drop Downs'!$G$15,1/AI37*AH37,"")))</f>
        <v/>
      </c>
      <c r="AH37" s="922"/>
      <c r="AI37" s="732"/>
      <c r="AJ37" s="726"/>
    </row>
    <row r="38" spans="2:36">
      <c r="B38" s="1197">
        <f>'4'!B35</f>
        <v>0</v>
      </c>
      <c r="C38" s="644" t="str">
        <f>INDEX(Languages1!$C$1:$AB$1998,MATCH('Wages per Season_V2'!C38,Languages1!$C$1:$C$1998,0),MATCH('1'!$C$5,Languages1!$C$1:$AB$1,0))</f>
        <v>Homens</v>
      </c>
      <c r="D38" s="645">
        <f>'4'!D35</f>
        <v>0</v>
      </c>
      <c r="E38" s="1200" t="str">
        <f>'4'!E35</f>
        <v xml:space="preserve"> </v>
      </c>
      <c r="F38" s="723"/>
      <c r="G38" s="724"/>
      <c r="H38" s="724"/>
      <c r="I38" s="724"/>
      <c r="J38" s="724"/>
      <c r="K38" s="734">
        <f t="shared" si="2"/>
        <v>0</v>
      </c>
      <c r="L38" s="726"/>
      <c r="M38" s="724"/>
      <c r="N38" s="1089"/>
      <c r="O38" s="1089" t="str">
        <f>IF(M38='Drop Downs'!$G$14,"1",IF(M38='Drop Downs'!$G$16,1/(Q38*'Drop Downs'!$R$4/12)*P38,IF(M38='Drop Downs'!$G$15,1/Q38*P38,"")))</f>
        <v/>
      </c>
      <c r="P38" s="920"/>
      <c r="Q38" s="724"/>
      <c r="R38" s="727"/>
      <c r="S38" s="728"/>
      <c r="T38" s="729"/>
      <c r="U38" s="729" t="str">
        <f>IF(S38='Drop Downs'!$G$14,"1",IF(S38='Drop Downs'!$G$16,1/(W38*'Drop Downs'!$R$4/12)*V38,IF(S38='Drop Downs'!$G$15,1/W38*V38,"")))</f>
        <v/>
      </c>
      <c r="V38" s="745"/>
      <c r="W38" s="728"/>
      <c r="X38" s="727"/>
      <c r="Y38" s="728"/>
      <c r="Z38" s="729"/>
      <c r="AA38" s="729" t="str">
        <f>IF(Y38='Drop Downs'!$G$14,"1",IF(Y38='Drop Downs'!$G$16,1/(AC38*'Drop Downs'!$R$4/12)*AB38,IF(Y38='Drop Downs'!$G$15,1/AC38*AB38,"")))</f>
        <v/>
      </c>
      <c r="AB38" s="745"/>
      <c r="AC38" s="728"/>
      <c r="AD38" s="727"/>
      <c r="AE38" s="728"/>
      <c r="AF38" s="729"/>
      <c r="AG38" s="729" t="str">
        <f>IF(AE38='Drop Downs'!$G$14,"1",IF(AE38='Drop Downs'!$G$16,1/(AI38*'Drop Downs'!$R$4/12)*AH38,IF(AE38='Drop Downs'!$G$15,1/AI38*AH38,"")))</f>
        <v/>
      </c>
      <c r="AH38" s="745"/>
      <c r="AI38" s="728"/>
      <c r="AJ38" s="726"/>
    </row>
    <row r="39" spans="2:36">
      <c r="B39" s="1197"/>
      <c r="C39" s="648" t="str">
        <f>INDEX(Languages1!$C$1:$AB$1998,MATCH('Wages per Season_V2'!C39,Languages1!$C$1:$C$1998,0),MATCH('1'!$C$5,Languages1!$C$1:$AB$1,0))</f>
        <v>Mulheres</v>
      </c>
      <c r="D39" s="649">
        <f>'4'!D36</f>
        <v>0</v>
      </c>
      <c r="E39" s="1200">
        <f>'4'!E36</f>
        <v>0</v>
      </c>
      <c r="F39" s="723"/>
      <c r="G39" s="730"/>
      <c r="H39" s="730"/>
      <c r="I39" s="730"/>
      <c r="J39" s="730"/>
      <c r="K39" s="735">
        <f t="shared" si="2"/>
        <v>0</v>
      </c>
      <c r="L39" s="726"/>
      <c r="M39" s="730"/>
      <c r="N39" s="1090"/>
      <c r="O39" s="1090" t="str">
        <f>IF(M39='Drop Downs'!$G$14,"1",IF(M39='Drop Downs'!$G$16,1/(Q39*'Drop Downs'!$R$4/12)*P39,IF(M39='Drop Downs'!$G$15,1/Q39*P39,"")))</f>
        <v/>
      </c>
      <c r="P39" s="921"/>
      <c r="Q39" s="730"/>
      <c r="R39" s="727"/>
      <c r="S39" s="732"/>
      <c r="T39" s="733"/>
      <c r="U39" s="733" t="str">
        <f>IF(S39='Drop Downs'!$G$14,"1",IF(S39='Drop Downs'!$G$16,1/(W39*'Drop Downs'!$R$4/12)*V39,IF(S39='Drop Downs'!$G$15,1/W39*V39,"")))</f>
        <v/>
      </c>
      <c r="V39" s="922"/>
      <c r="W39" s="732"/>
      <c r="X39" s="727"/>
      <c r="Y39" s="732"/>
      <c r="Z39" s="733"/>
      <c r="AA39" s="733" t="str">
        <f>IF(Y39='Drop Downs'!$G$14,"1",IF(Y39='Drop Downs'!$G$16,1/(AC39*'Drop Downs'!$R$4/12)*AB39,IF(Y39='Drop Downs'!$G$15,1/AC39*AB39,"")))</f>
        <v/>
      </c>
      <c r="AB39" s="922"/>
      <c r="AC39" s="732"/>
      <c r="AD39" s="727"/>
      <c r="AE39" s="732"/>
      <c r="AF39" s="733"/>
      <c r="AG39" s="733" t="str">
        <f>IF(AE39='Drop Downs'!$G$14,"1",IF(AE39='Drop Downs'!$G$16,1/(AI39*'Drop Downs'!$R$4/12)*AH39,IF(AE39='Drop Downs'!$G$15,1/AI39*AH39,"")))</f>
        <v/>
      </c>
      <c r="AH39" s="922"/>
      <c r="AI39" s="732"/>
      <c r="AJ39" s="726"/>
    </row>
    <row r="40" spans="2:36">
      <c r="B40" s="1197">
        <f>'4'!B37</f>
        <v>0</v>
      </c>
      <c r="C40" s="644" t="str">
        <f>INDEX(Languages1!$C$1:$AB$1998,MATCH('Wages per Season_V2'!C40,Languages1!$C$1:$C$1998,0),MATCH('1'!$C$5,Languages1!$C$1:$AB$1,0))</f>
        <v>Homens</v>
      </c>
      <c r="D40" s="645">
        <f>'4'!D37</f>
        <v>0</v>
      </c>
      <c r="E40" s="1200" t="str">
        <f>'4'!E37</f>
        <v xml:space="preserve"> </v>
      </c>
      <c r="F40" s="723"/>
      <c r="G40" s="724"/>
      <c r="H40" s="724"/>
      <c r="I40" s="724"/>
      <c r="J40" s="724"/>
      <c r="K40" s="734">
        <f t="shared" si="2"/>
        <v>0</v>
      </c>
      <c r="L40" s="726"/>
      <c r="M40" s="724"/>
      <c r="N40" s="1089"/>
      <c r="O40" s="1089" t="str">
        <f>IF(M40='Drop Downs'!$G$14,"1",IF(M40='Drop Downs'!$G$16,1/(Q40*'Drop Downs'!$R$4/12)*P40,IF(M40='Drop Downs'!$G$15,1/Q40*P40,"")))</f>
        <v/>
      </c>
      <c r="P40" s="920"/>
      <c r="Q40" s="724"/>
      <c r="R40" s="727"/>
      <c r="S40" s="728"/>
      <c r="T40" s="729"/>
      <c r="U40" s="729" t="str">
        <f>IF(S40='Drop Downs'!$G$14,"1",IF(S40='Drop Downs'!$G$16,1/(W40*'Drop Downs'!$R$4/12)*V40,IF(S40='Drop Downs'!$G$15,1/W40*V40,"")))</f>
        <v/>
      </c>
      <c r="V40" s="745"/>
      <c r="W40" s="728"/>
      <c r="X40" s="727"/>
      <c r="Y40" s="728"/>
      <c r="Z40" s="729"/>
      <c r="AA40" s="729" t="str">
        <f>IF(Y40='Drop Downs'!$G$14,"1",IF(Y40='Drop Downs'!$G$16,1/(AC40*'Drop Downs'!$R$4/12)*AB40,IF(Y40='Drop Downs'!$G$15,1/AC40*AB40,"")))</f>
        <v/>
      </c>
      <c r="AB40" s="745"/>
      <c r="AC40" s="728"/>
      <c r="AD40" s="727"/>
      <c r="AE40" s="728"/>
      <c r="AF40" s="729"/>
      <c r="AG40" s="729" t="str">
        <f>IF(AE40='Drop Downs'!$G$14,"1",IF(AE40='Drop Downs'!$G$16,1/(AI40*'Drop Downs'!$R$4/12)*AH40,IF(AE40='Drop Downs'!$G$15,1/AI40*AH40,"")))</f>
        <v/>
      </c>
      <c r="AH40" s="745"/>
      <c r="AI40" s="728"/>
      <c r="AJ40" s="726"/>
    </row>
    <row r="41" spans="2:36">
      <c r="B41" s="1197"/>
      <c r="C41" s="648" t="str">
        <f>INDEX(Languages1!$C$1:$AB$1998,MATCH('Wages per Season_V2'!C41,Languages1!$C$1:$C$1998,0),MATCH('1'!$C$5,Languages1!$C$1:$AB$1,0))</f>
        <v>Mulheres</v>
      </c>
      <c r="D41" s="649">
        <f>'4'!D38</f>
        <v>0</v>
      </c>
      <c r="E41" s="1200">
        <f>'4'!E38</f>
        <v>0</v>
      </c>
      <c r="F41" s="723"/>
      <c r="G41" s="730"/>
      <c r="H41" s="730"/>
      <c r="I41" s="730"/>
      <c r="J41" s="730"/>
      <c r="K41" s="735">
        <f t="shared" si="2"/>
        <v>0</v>
      </c>
      <c r="L41" s="726"/>
      <c r="M41" s="730"/>
      <c r="N41" s="1090"/>
      <c r="O41" s="1090" t="str">
        <f>IF(M41='Drop Downs'!$G$14,"1",IF(M41='Drop Downs'!$G$16,1/(Q41*'Drop Downs'!$R$4/12)*P41,IF(M41='Drop Downs'!$G$15,1/Q41*P41,"")))</f>
        <v/>
      </c>
      <c r="P41" s="921"/>
      <c r="Q41" s="730"/>
      <c r="R41" s="727"/>
      <c r="S41" s="732"/>
      <c r="T41" s="733"/>
      <c r="U41" s="733" t="str">
        <f>IF(S41='Drop Downs'!$G$14,"1",IF(S41='Drop Downs'!$G$16,1/(W41*'Drop Downs'!$R$4/12)*V41,IF(S41='Drop Downs'!$G$15,1/W41*V41,"")))</f>
        <v/>
      </c>
      <c r="V41" s="922"/>
      <c r="W41" s="732"/>
      <c r="X41" s="727"/>
      <c r="Y41" s="732"/>
      <c r="Z41" s="733"/>
      <c r="AA41" s="733" t="str">
        <f>IF(Y41='Drop Downs'!$G$14,"1",IF(Y41='Drop Downs'!$G$16,1/(AC41*'Drop Downs'!$R$4/12)*AB41,IF(Y41='Drop Downs'!$G$15,1/AC41*AB41,"")))</f>
        <v/>
      </c>
      <c r="AB41" s="922"/>
      <c r="AC41" s="732"/>
      <c r="AD41" s="727"/>
      <c r="AE41" s="732"/>
      <c r="AF41" s="733"/>
      <c r="AG41" s="733" t="str">
        <f>IF(AE41='Drop Downs'!$G$14,"1",IF(AE41='Drop Downs'!$G$16,1/(AI41*'Drop Downs'!$R$4/12)*AH41,IF(AE41='Drop Downs'!$G$15,1/AI41*AH41,"")))</f>
        <v/>
      </c>
      <c r="AH41" s="922"/>
      <c r="AI41" s="732"/>
      <c r="AJ41" s="726"/>
    </row>
    <row r="42" spans="2:36">
      <c r="B42" s="1197">
        <f>'4'!B39</f>
        <v>0</v>
      </c>
      <c r="C42" s="644" t="str">
        <f>INDEX(Languages1!$C$1:$AB$1998,MATCH('Wages per Season_V2'!C42,Languages1!$C$1:$C$1998,0),MATCH('1'!$C$5,Languages1!$C$1:$AB$1,0))</f>
        <v>Homens</v>
      </c>
      <c r="D42" s="645">
        <f>'4'!D39</f>
        <v>0</v>
      </c>
      <c r="E42" s="1200" t="str">
        <f>'4'!E39</f>
        <v xml:space="preserve"> </v>
      </c>
      <c r="F42" s="723"/>
      <c r="G42" s="724"/>
      <c r="H42" s="724"/>
      <c r="I42" s="724"/>
      <c r="J42" s="724"/>
      <c r="K42" s="734">
        <f t="shared" si="2"/>
        <v>0</v>
      </c>
      <c r="L42" s="726"/>
      <c r="M42" s="724"/>
      <c r="N42" s="1089"/>
      <c r="O42" s="1089" t="str">
        <f>IF(M42='Drop Downs'!$G$14,"1",IF(M42='Drop Downs'!$G$16,1/(Q42*'Drop Downs'!$R$4/12)*P42,IF(M42='Drop Downs'!$G$15,1/Q42*P42,"")))</f>
        <v/>
      </c>
      <c r="P42" s="920"/>
      <c r="Q42" s="724"/>
      <c r="R42" s="727"/>
      <c r="S42" s="728"/>
      <c r="T42" s="729"/>
      <c r="U42" s="729" t="str">
        <f>IF(S42='Drop Downs'!$G$14,"1",IF(S42='Drop Downs'!$G$16,1/(W42*'Drop Downs'!$R$4/12)*V42,IF(S42='Drop Downs'!$G$15,1/W42*V42,"")))</f>
        <v/>
      </c>
      <c r="V42" s="745"/>
      <c r="W42" s="728"/>
      <c r="X42" s="727"/>
      <c r="Y42" s="728"/>
      <c r="Z42" s="729"/>
      <c r="AA42" s="729" t="str">
        <f>IF(Y42='Drop Downs'!$G$14,"1",IF(Y42='Drop Downs'!$G$16,1/(AC42*'Drop Downs'!$R$4/12)*AB42,IF(Y42='Drop Downs'!$G$15,1/AC42*AB42,"")))</f>
        <v/>
      </c>
      <c r="AB42" s="745"/>
      <c r="AC42" s="728"/>
      <c r="AD42" s="727"/>
      <c r="AE42" s="728"/>
      <c r="AF42" s="729"/>
      <c r="AG42" s="729" t="str">
        <f>IF(AE42='Drop Downs'!$G$14,"1",IF(AE42='Drop Downs'!$G$16,1/(AI42*'Drop Downs'!$R$4/12)*AH42,IF(AE42='Drop Downs'!$G$15,1/AI42*AH42,"")))</f>
        <v/>
      </c>
      <c r="AH42" s="745"/>
      <c r="AI42" s="728"/>
      <c r="AJ42" s="726"/>
    </row>
    <row r="43" spans="2:36">
      <c r="B43" s="1197"/>
      <c r="C43" s="648" t="str">
        <f>INDEX(Languages1!$C$1:$AB$1998,MATCH('Wages per Season_V2'!C43,Languages1!$C$1:$C$1998,0),MATCH('1'!$C$5,Languages1!$C$1:$AB$1,0))</f>
        <v>Mulheres</v>
      </c>
      <c r="D43" s="649">
        <f>'4'!D40</f>
        <v>0</v>
      </c>
      <c r="E43" s="1200">
        <f>'4'!E40</f>
        <v>0</v>
      </c>
      <c r="F43" s="723"/>
      <c r="G43" s="730"/>
      <c r="H43" s="730"/>
      <c r="I43" s="730"/>
      <c r="J43" s="730"/>
      <c r="K43" s="735">
        <f t="shared" si="2"/>
        <v>0</v>
      </c>
      <c r="L43" s="726"/>
      <c r="M43" s="730"/>
      <c r="N43" s="1090"/>
      <c r="O43" s="1090" t="str">
        <f>IF(M43='Drop Downs'!$G$14,"1",IF(M43='Drop Downs'!$G$16,1/(Q43*'Drop Downs'!$R$4/12)*P43,IF(M43='Drop Downs'!$G$15,1/Q43*P43,"")))</f>
        <v/>
      </c>
      <c r="P43" s="921"/>
      <c r="Q43" s="730"/>
      <c r="R43" s="727"/>
      <c r="S43" s="732"/>
      <c r="T43" s="733"/>
      <c r="U43" s="733" t="str">
        <f>IF(S43='Drop Downs'!$G$14,"1",IF(S43='Drop Downs'!$G$16,1/(W43*'Drop Downs'!$R$4/12)*V43,IF(S43='Drop Downs'!$G$15,1/W43*V43,"")))</f>
        <v/>
      </c>
      <c r="V43" s="922"/>
      <c r="W43" s="732"/>
      <c r="X43" s="727"/>
      <c r="Y43" s="732"/>
      <c r="Z43" s="733"/>
      <c r="AA43" s="733" t="str">
        <f>IF(Y43='Drop Downs'!$G$14,"1",IF(Y43='Drop Downs'!$G$16,1/(AC43*'Drop Downs'!$R$4/12)*AB43,IF(Y43='Drop Downs'!$G$15,1/AC43*AB43,"")))</f>
        <v/>
      </c>
      <c r="AB43" s="922"/>
      <c r="AC43" s="732"/>
      <c r="AD43" s="727"/>
      <c r="AE43" s="732"/>
      <c r="AF43" s="733"/>
      <c r="AG43" s="733" t="str">
        <f>IF(AE43='Drop Downs'!$G$14,"1",IF(AE43='Drop Downs'!$G$16,1/(AI43*'Drop Downs'!$R$4/12)*AH43,IF(AE43='Drop Downs'!$G$15,1/AI43*AH43,"")))</f>
        <v/>
      </c>
      <c r="AH43" s="922"/>
      <c r="AI43" s="732"/>
      <c r="AJ43" s="726"/>
    </row>
    <row r="44" spans="2:36">
      <c r="B44" s="1197">
        <f>'4'!B41</f>
        <v>0</v>
      </c>
      <c r="C44" s="644" t="str">
        <f>INDEX(Languages1!$C$1:$AB$1998,MATCH('Wages per Season_V2'!C44,Languages1!$C$1:$C$1998,0),MATCH('1'!$C$5,Languages1!$C$1:$AB$1,0))</f>
        <v>Homens</v>
      </c>
      <c r="D44" s="645">
        <f>'4'!D41</f>
        <v>0</v>
      </c>
      <c r="E44" s="1200" t="str">
        <f>'4'!E41</f>
        <v xml:space="preserve"> </v>
      </c>
      <c r="F44" s="723"/>
      <c r="G44" s="724"/>
      <c r="H44" s="724"/>
      <c r="I44" s="724"/>
      <c r="J44" s="724"/>
      <c r="K44" s="734">
        <f t="shared" si="2"/>
        <v>0</v>
      </c>
      <c r="L44" s="726"/>
      <c r="M44" s="724"/>
      <c r="N44" s="1089"/>
      <c r="O44" s="1089" t="str">
        <f>IF(M44='Drop Downs'!$G$14,"1",IF(M44='Drop Downs'!$G$16,1/(Q44*'Drop Downs'!$R$4/12)*P44,IF(M44='Drop Downs'!$G$15,1/Q44*P44,"")))</f>
        <v/>
      </c>
      <c r="P44" s="920"/>
      <c r="Q44" s="724"/>
      <c r="R44" s="727"/>
      <c r="S44" s="728"/>
      <c r="T44" s="729"/>
      <c r="U44" s="729" t="str">
        <f>IF(S44='Drop Downs'!$G$14,"1",IF(S44='Drop Downs'!$G$16,1/(W44*'Drop Downs'!$R$4/12)*V44,IF(S44='Drop Downs'!$G$15,1/W44*V44,"")))</f>
        <v/>
      </c>
      <c r="V44" s="745"/>
      <c r="W44" s="728"/>
      <c r="X44" s="727"/>
      <c r="Y44" s="728"/>
      <c r="Z44" s="729"/>
      <c r="AA44" s="729" t="str">
        <f>IF(Y44='Drop Downs'!$G$14,"1",IF(Y44='Drop Downs'!$G$16,1/(AC44*'Drop Downs'!$R$4/12)*AB44,IF(Y44='Drop Downs'!$G$15,1/AC44*AB44,"")))</f>
        <v/>
      </c>
      <c r="AB44" s="745"/>
      <c r="AC44" s="728"/>
      <c r="AD44" s="727"/>
      <c r="AE44" s="728"/>
      <c r="AF44" s="729"/>
      <c r="AG44" s="729" t="str">
        <f>IF(AE44='Drop Downs'!$G$14,"1",IF(AE44='Drop Downs'!$G$16,1/(AI44*'Drop Downs'!$R$4/12)*AH44,IF(AE44='Drop Downs'!$G$15,1/AI44*AH44,"")))</f>
        <v/>
      </c>
      <c r="AH44" s="745"/>
      <c r="AI44" s="728"/>
      <c r="AJ44" s="726"/>
    </row>
    <row r="45" spans="2:36">
      <c r="B45" s="1197"/>
      <c r="C45" s="648" t="str">
        <f>INDEX(Languages1!$C$1:$AB$1998,MATCH('Wages per Season_V2'!C45,Languages1!$C$1:$C$1998,0),MATCH('1'!$C$5,Languages1!$C$1:$AB$1,0))</f>
        <v>Mulheres</v>
      </c>
      <c r="D45" s="649">
        <f>'4'!D42</f>
        <v>0</v>
      </c>
      <c r="E45" s="1200">
        <f>'4'!E42</f>
        <v>0</v>
      </c>
      <c r="F45" s="723"/>
      <c r="G45" s="730"/>
      <c r="H45" s="730"/>
      <c r="I45" s="730"/>
      <c r="J45" s="730"/>
      <c r="K45" s="735">
        <f t="shared" si="2"/>
        <v>0</v>
      </c>
      <c r="L45" s="726"/>
      <c r="M45" s="730"/>
      <c r="N45" s="1090"/>
      <c r="O45" s="1090" t="str">
        <f>IF(M45='Drop Downs'!$G$14,"1",IF(M45='Drop Downs'!$G$16,1/(Q45*'Drop Downs'!$R$4/12)*P45,IF(M45='Drop Downs'!$G$15,1/Q45*P45,"")))</f>
        <v/>
      </c>
      <c r="P45" s="921"/>
      <c r="Q45" s="730"/>
      <c r="R45" s="727"/>
      <c r="S45" s="732"/>
      <c r="T45" s="1092"/>
      <c r="U45" s="733" t="str">
        <f>IF(S45='Drop Downs'!$G$14,"1",IF(S45='Drop Downs'!$G$16,1/(W45*'Drop Downs'!$R$4/12)*V45,IF(S45='Drop Downs'!$G$15,1/W45*V45,"")))</f>
        <v/>
      </c>
      <c r="V45" s="922"/>
      <c r="W45" s="732"/>
      <c r="X45" s="727"/>
      <c r="Y45" s="732"/>
      <c r="Z45" s="733"/>
      <c r="AA45" s="733" t="str">
        <f>IF(Y45='Drop Downs'!$G$14,"1",IF(Y45='Drop Downs'!$G$16,1/(AC45*'Drop Downs'!$R$4/12)*AB45,IF(Y45='Drop Downs'!$G$15,1/AC45*AB45,"")))</f>
        <v/>
      </c>
      <c r="AB45" s="922"/>
      <c r="AC45" s="732"/>
      <c r="AD45" s="727"/>
      <c r="AE45" s="732"/>
      <c r="AF45" s="733"/>
      <c r="AG45" s="733" t="str">
        <f>IF(AE45='Drop Downs'!$G$14,"1",IF(AE45='Drop Downs'!$G$16,1/(AI45*'Drop Downs'!$R$4/12)*AH45,IF(AE45='Drop Downs'!$G$15,1/AI45*AH45,"")))</f>
        <v/>
      </c>
      <c r="AH45" s="922"/>
      <c r="AI45" s="732"/>
      <c r="AJ45" s="726"/>
    </row>
    <row r="46" spans="2:36">
      <c r="B46" s="1197">
        <f>'4'!B43</f>
        <v>0</v>
      </c>
      <c r="C46" s="644" t="str">
        <f>INDEX(Languages1!$C$1:$AB$1998,MATCH('Wages per Season_V2'!C46,Languages1!$C$1:$C$1998,0),MATCH('1'!$C$5,Languages1!$C$1:$AB$1,0))</f>
        <v>Homens</v>
      </c>
      <c r="D46" s="645">
        <f>'4'!D43</f>
        <v>0</v>
      </c>
      <c r="E46" s="1200" t="str">
        <f>'4'!E43</f>
        <v xml:space="preserve"> </v>
      </c>
      <c r="F46" s="723"/>
      <c r="G46" s="724"/>
      <c r="H46" s="724"/>
      <c r="I46" s="724"/>
      <c r="J46" s="724"/>
      <c r="K46" s="734">
        <f t="shared" si="2"/>
        <v>0</v>
      </c>
      <c r="L46" s="726"/>
      <c r="M46" s="724"/>
      <c r="N46" s="1089"/>
      <c r="O46" s="1089" t="str">
        <f>IF(M46='Drop Downs'!$G$14,"1",IF(M46='Drop Downs'!$G$16,1/(Q46*'Drop Downs'!$R$4/12)*P46,IF(M46='Drop Downs'!$G$15,1/Q46*P46,"")))</f>
        <v/>
      </c>
      <c r="P46" s="920"/>
      <c r="Q46" s="724"/>
      <c r="R46" s="727"/>
      <c r="S46" s="728"/>
      <c r="T46" s="729"/>
      <c r="U46" s="729" t="str">
        <f>IF(S46='Drop Downs'!$G$14,"1",IF(S46='Drop Downs'!$G$16,1/(W46*'Drop Downs'!$R$4/12)*V46,IF(S46='Drop Downs'!$G$15,1/W46*V46,"")))</f>
        <v/>
      </c>
      <c r="V46" s="745"/>
      <c r="W46" s="728"/>
      <c r="X46" s="727"/>
      <c r="Y46" s="728"/>
      <c r="Z46" s="729"/>
      <c r="AA46" s="729" t="str">
        <f>IF(Y46='Drop Downs'!$G$14,"1",IF(Y46='Drop Downs'!$G$16,1/(AC46*'Drop Downs'!$R$4/12)*AB46,IF(Y46='Drop Downs'!$G$15,1/AC46*AB46,"")))</f>
        <v/>
      </c>
      <c r="AB46" s="745"/>
      <c r="AC46" s="728"/>
      <c r="AD46" s="727"/>
      <c r="AE46" s="728"/>
      <c r="AF46" s="729"/>
      <c r="AG46" s="729" t="str">
        <f>IF(AE46='Drop Downs'!$G$14,"1",IF(AE46='Drop Downs'!$G$16,1/(AI46*'Drop Downs'!$R$4/12)*AH46,IF(AE46='Drop Downs'!$G$15,1/AI46*AH46,"")))</f>
        <v/>
      </c>
      <c r="AH46" s="745"/>
      <c r="AI46" s="728"/>
      <c r="AJ46" s="726"/>
    </row>
    <row r="47" spans="2:36">
      <c r="B47" s="1197"/>
      <c r="C47" s="648" t="str">
        <f>INDEX(Languages1!$C$1:$AB$1998,MATCH('Wages per Season_V2'!C47,Languages1!$C$1:$C$1998,0),MATCH('1'!$C$5,Languages1!$C$1:$AB$1,0))</f>
        <v>Mulheres</v>
      </c>
      <c r="D47" s="649">
        <f>'4'!D44</f>
        <v>0</v>
      </c>
      <c r="E47" s="1200">
        <f>'4'!E44</f>
        <v>0</v>
      </c>
      <c r="F47" s="723"/>
      <c r="G47" s="730"/>
      <c r="H47" s="730"/>
      <c r="I47" s="730"/>
      <c r="J47" s="730"/>
      <c r="K47" s="735">
        <f t="shared" si="2"/>
        <v>0</v>
      </c>
      <c r="L47" s="726"/>
      <c r="M47" s="730"/>
      <c r="N47" s="1090"/>
      <c r="O47" s="1090" t="str">
        <f>IF(M47='Drop Downs'!$G$14,"1",IF(M47='Drop Downs'!$G$16,1/(Q47*'Drop Downs'!$R$4/12)*P47,IF(M47='Drop Downs'!$G$15,1/Q47*P47,"")))</f>
        <v/>
      </c>
      <c r="P47" s="921"/>
      <c r="Q47" s="730"/>
      <c r="R47" s="727"/>
      <c r="S47" s="732"/>
      <c r="T47" s="733"/>
      <c r="U47" s="733" t="str">
        <f>IF(S47='Drop Downs'!$G$14,"1",IF(S47='Drop Downs'!$G$16,1/(W47*'Drop Downs'!$R$4/12)*V47,IF(S47='Drop Downs'!$G$15,1/W47*V47,"")))</f>
        <v/>
      </c>
      <c r="V47" s="922"/>
      <c r="W47" s="732"/>
      <c r="X47" s="727"/>
      <c r="Y47" s="732"/>
      <c r="Z47" s="733"/>
      <c r="AA47" s="733" t="str">
        <f>IF(Y47='Drop Downs'!$G$14,"1",IF(Y47='Drop Downs'!$G$16,1/(AC47*'Drop Downs'!$R$4/12)*AB47,IF(Y47='Drop Downs'!$G$15,1/AC47*AB47,"")))</f>
        <v/>
      </c>
      <c r="AB47" s="922"/>
      <c r="AC47" s="732"/>
      <c r="AD47" s="727"/>
      <c r="AE47" s="732"/>
      <c r="AF47" s="733"/>
      <c r="AG47" s="733" t="str">
        <f>IF(AE47='Drop Downs'!$G$14,"1",IF(AE47='Drop Downs'!$G$16,1/(AI47*'Drop Downs'!$R$4/12)*AH47,IF(AE47='Drop Downs'!$G$15,1/AI47*AH47,"")))</f>
        <v/>
      </c>
      <c r="AH47" s="922"/>
      <c r="AI47" s="732"/>
      <c r="AJ47" s="726"/>
    </row>
    <row r="48" spans="2:36" ht="21.65" customHeight="1">
      <c r="B48" s="638" t="str">
        <f>INDEX(Languages1!$C$1:$AB$1998,MATCH('Wages per Season_V2'!A48,Languages1!$C$1:$C$1998,0),MATCH('1'!$C$5,Languages1!$C$1:$AB$1,0))&amp;": "&amp;'3'!F7</f>
        <v xml:space="preserve">Área de Trabalho: </v>
      </c>
      <c r="C48" s="639"/>
      <c r="D48" s="639"/>
      <c r="E48" s="640"/>
      <c r="F48" s="719"/>
      <c r="G48" s="736"/>
      <c r="H48" s="736"/>
      <c r="I48" s="737"/>
      <c r="J48" s="736"/>
      <c r="K48" s="738"/>
      <c r="L48" s="739"/>
      <c r="M48" s="736"/>
      <c r="N48" s="740"/>
      <c r="O48" s="740"/>
      <c r="P48" s="737"/>
      <c r="Q48" s="736"/>
      <c r="R48" s="736"/>
      <c r="S48" s="736"/>
      <c r="T48" s="740"/>
      <c r="U48" s="740"/>
      <c r="V48" s="737"/>
      <c r="W48" s="736"/>
      <c r="X48" s="736"/>
      <c r="Y48" s="736"/>
      <c r="Z48" s="740"/>
      <c r="AA48" s="740"/>
      <c r="AB48" s="737"/>
      <c r="AC48" s="736"/>
      <c r="AD48" s="736"/>
      <c r="AE48" s="736"/>
      <c r="AF48" s="740"/>
      <c r="AG48" s="740"/>
      <c r="AH48" s="737"/>
      <c r="AI48" s="736"/>
      <c r="AJ48" s="718"/>
    </row>
    <row r="49" spans="2:36" ht="15" customHeight="1">
      <c r="B49" s="1197">
        <f>'4'!G5</f>
        <v>0</v>
      </c>
      <c r="C49" s="644" t="str">
        <f>INDEX(Languages1!$C$1:$AB$1998,MATCH('Wages per Season_V2'!C49,Languages1!$C$1:$C$1998,0),MATCH('1'!$C$5,Languages1!$C$1:$AB$1,0))</f>
        <v>Homens</v>
      </c>
      <c r="D49" s="645">
        <f>'4'!I5</f>
        <v>0</v>
      </c>
      <c r="E49" s="1200" t="str">
        <f>'4'!J5</f>
        <v xml:space="preserve"> </v>
      </c>
      <c r="F49" s="723"/>
      <c r="G49" s="728"/>
      <c r="H49" s="728"/>
      <c r="I49" s="728"/>
      <c r="J49" s="741"/>
      <c r="K49" s="734">
        <f t="shared" si="0"/>
        <v>0</v>
      </c>
      <c r="L49" s="726"/>
      <c r="M49" s="728"/>
      <c r="N49" s="729"/>
      <c r="O49" s="729" t="str">
        <f>IF(M49='Drop Downs'!$G$14,"1",IF(M49='Drop Downs'!$G$16,1/(Q49*'Drop Downs'!$R$4/12)*P49,IF(M49='Drop Downs'!$G$15,1/Q49*P49,"")))</f>
        <v/>
      </c>
      <c r="P49" s="745"/>
      <c r="Q49" s="728"/>
      <c r="R49" s="727"/>
      <c r="S49" s="728"/>
      <c r="T49" s="729"/>
      <c r="U49" s="729" t="str">
        <f>IF(S49='Drop Downs'!$G$14,"1",IF(S49='Drop Downs'!$G$16,1/(W49*'Drop Downs'!$R$4/12)*V49,IF(S49='Drop Downs'!$G$15,1/W49*V49,"")))</f>
        <v/>
      </c>
      <c r="V49" s="745"/>
      <c r="W49" s="728"/>
      <c r="X49" s="727"/>
      <c r="Y49" s="728"/>
      <c r="Z49" s="729"/>
      <c r="AA49" s="729" t="str">
        <f>IF(Y49='Drop Downs'!$G$14,"1",IF(Y49='Drop Downs'!$G$16,1/(AC49*'Drop Downs'!$R$4/12)*AB49,IF(Y49='Drop Downs'!$G$15,1/AC49*AB49,"")))</f>
        <v/>
      </c>
      <c r="AB49" s="745"/>
      <c r="AC49" s="728"/>
      <c r="AD49" s="727"/>
      <c r="AE49" s="728"/>
      <c r="AF49" s="729"/>
      <c r="AG49" s="729" t="str">
        <f>IF(AE49='Drop Downs'!$G$14,"1",IF(AE49='Drop Downs'!$G$16,1/(AI49*'Drop Downs'!$R$4/12)*AH49,IF(AE49='Drop Downs'!$G$15,1/AI49*AH49,"")))</f>
        <v/>
      </c>
      <c r="AH49" s="745"/>
      <c r="AI49" s="728"/>
      <c r="AJ49" s="726"/>
    </row>
    <row r="50" spans="2:36">
      <c r="B50" s="1197"/>
      <c r="C50" s="648" t="str">
        <f>INDEX(Languages1!$C$1:$AB$1998,MATCH('Wages per Season_V2'!C50,Languages1!$C$1:$C$1998,0),MATCH('1'!$C$5,Languages1!$C$1:$AB$1,0))</f>
        <v>Mulheres</v>
      </c>
      <c r="D50" s="649">
        <f>'4'!I6</f>
        <v>0</v>
      </c>
      <c r="E50" s="1200">
        <f>'4'!J6</f>
        <v>0</v>
      </c>
      <c r="F50" s="723"/>
      <c r="G50" s="732"/>
      <c r="H50" s="732"/>
      <c r="I50" s="732"/>
      <c r="J50" s="742"/>
      <c r="K50" s="735">
        <f t="shared" si="0"/>
        <v>0</v>
      </c>
      <c r="L50" s="726"/>
      <c r="M50" s="743"/>
      <c r="N50" s="1091"/>
      <c r="O50" s="1091" t="str">
        <f>IF(M50='Drop Downs'!$G$14,"1",IF(M50='Drop Downs'!$G$16,1/(Q50*'Drop Downs'!$R$4/12)*P50,IF(M50='Drop Downs'!$G$15,1/Q50*P50,"")))</f>
        <v/>
      </c>
      <c r="P50" s="744"/>
      <c r="Q50" s="743"/>
      <c r="R50" s="727"/>
      <c r="S50" s="732"/>
      <c r="T50" s="733"/>
      <c r="U50" s="733" t="str">
        <f>IF(S50='Drop Downs'!$G$14,"1",IF(S50='Drop Downs'!$G$16,1/(W50*'Drop Downs'!$R$4/12)*V50,IF(S50='Drop Downs'!$G$15,1/W50*V50,"")))</f>
        <v/>
      </c>
      <c r="V50" s="922"/>
      <c r="W50" s="732"/>
      <c r="X50" s="727"/>
      <c r="Y50" s="732"/>
      <c r="Z50" s="733"/>
      <c r="AA50" s="733" t="str">
        <f>IF(Y50='Drop Downs'!$G$14,"1",IF(Y50='Drop Downs'!$G$16,1/(AC50*'Drop Downs'!$R$4/12)*AB50,IF(Y50='Drop Downs'!$G$15,1/AC50*AB50,"")))</f>
        <v/>
      </c>
      <c r="AB50" s="922"/>
      <c r="AC50" s="732"/>
      <c r="AD50" s="727"/>
      <c r="AE50" s="732"/>
      <c r="AF50" s="733"/>
      <c r="AG50" s="733" t="str">
        <f>IF(AE50='Drop Downs'!$G$14,"1",IF(AE50='Drop Downs'!$G$16,1/(AI50*'Drop Downs'!$R$4/12)*AH50,IF(AE50='Drop Downs'!$G$15,1/AI50*AH50,"")))</f>
        <v/>
      </c>
      <c r="AH50" s="922"/>
      <c r="AI50" s="732"/>
      <c r="AJ50" s="726"/>
    </row>
    <row r="51" spans="2:36" ht="15" customHeight="1">
      <c r="B51" s="1197">
        <f>'4'!G7</f>
        <v>0</v>
      </c>
      <c r="C51" s="644" t="str">
        <f>INDEX(Languages1!$C$1:$AB$1998,MATCH('Wages per Season_V2'!C51,Languages1!$C$1:$C$1998,0),MATCH('1'!$C$5,Languages1!$C$1:$AB$1,0))</f>
        <v>Homens</v>
      </c>
      <c r="D51" s="645">
        <f>'4'!I7</f>
        <v>0</v>
      </c>
      <c r="E51" s="1200" t="str">
        <f>'4'!J7</f>
        <v xml:space="preserve"> </v>
      </c>
      <c r="F51" s="723"/>
      <c r="G51" s="728"/>
      <c r="H51" s="728"/>
      <c r="I51" s="728"/>
      <c r="J51" s="741"/>
      <c r="K51" s="734">
        <f t="shared" si="0"/>
        <v>0</v>
      </c>
      <c r="L51" s="726"/>
      <c r="M51" s="728"/>
      <c r="N51" s="729"/>
      <c r="O51" s="729" t="str">
        <f>IF(M51='Drop Downs'!$G$14,"1",IF(M51='Drop Downs'!$G$16,1/(Q51*'Drop Downs'!$R$4/12)*P51,IF(M51='Drop Downs'!$G$15,1/Q51*P51,"")))</f>
        <v/>
      </c>
      <c r="P51" s="745"/>
      <c r="Q51" s="728"/>
      <c r="R51" s="727"/>
      <c r="S51" s="728"/>
      <c r="T51" s="729"/>
      <c r="U51" s="729" t="str">
        <f>IF(S51='Drop Downs'!$G$14,"1",IF(S51='Drop Downs'!$G$16,1/(W51*'Drop Downs'!$R$4/12)*V51,IF(S51='Drop Downs'!$G$15,1/W51*V51,"")))</f>
        <v/>
      </c>
      <c r="V51" s="745"/>
      <c r="W51" s="728"/>
      <c r="X51" s="727"/>
      <c r="Y51" s="728"/>
      <c r="Z51" s="729"/>
      <c r="AA51" s="729" t="str">
        <f>IF(Y51='Drop Downs'!$G$14,"1",IF(Y51='Drop Downs'!$G$16,1/(AC51*'Drop Downs'!$R$4/12)*AB51,IF(Y51='Drop Downs'!$G$15,1/AC51*AB51,"")))</f>
        <v/>
      </c>
      <c r="AB51" s="745"/>
      <c r="AC51" s="728"/>
      <c r="AD51" s="727"/>
      <c r="AE51" s="728"/>
      <c r="AF51" s="729"/>
      <c r="AG51" s="729" t="str">
        <f>IF(AE51='Drop Downs'!$G$14,"1",IF(AE51='Drop Downs'!$G$16,1/(AI51*'Drop Downs'!$R$4/12)*AH51,IF(AE51='Drop Downs'!$G$15,1/AI51*AH51,"")))</f>
        <v/>
      </c>
      <c r="AH51" s="745"/>
      <c r="AI51" s="728"/>
      <c r="AJ51" s="726"/>
    </row>
    <row r="52" spans="2:36">
      <c r="B52" s="1197"/>
      <c r="C52" s="648" t="str">
        <f>INDEX(Languages1!$C$1:$AB$1998,MATCH('Wages per Season_V2'!C52,Languages1!$C$1:$C$1998,0),MATCH('1'!$C$5,Languages1!$C$1:$AB$1,0))</f>
        <v>Mulheres</v>
      </c>
      <c r="D52" s="649">
        <f>'4'!I8</f>
        <v>0</v>
      </c>
      <c r="E52" s="1200">
        <f>'4'!J8</f>
        <v>0</v>
      </c>
      <c r="F52" s="723"/>
      <c r="G52" s="732"/>
      <c r="H52" s="732"/>
      <c r="I52" s="732"/>
      <c r="J52" s="742"/>
      <c r="K52" s="735">
        <f t="shared" si="0"/>
        <v>0</v>
      </c>
      <c r="L52" s="726"/>
      <c r="M52" s="743"/>
      <c r="N52" s="1091"/>
      <c r="O52" s="1091" t="str">
        <f>IF(M52='Drop Downs'!$G$14,"1",IF(M52='Drop Downs'!$G$16,1/(Q52*'Drop Downs'!$R$4/12)*P52,IF(M52='Drop Downs'!$G$15,1/Q52*P52,"")))</f>
        <v/>
      </c>
      <c r="P52" s="744"/>
      <c r="Q52" s="743"/>
      <c r="R52" s="727"/>
      <c r="S52" s="732"/>
      <c r="T52" s="733"/>
      <c r="U52" s="733" t="str">
        <f>IF(S52='Drop Downs'!$G$14,"1",IF(S52='Drop Downs'!$G$16,1/(W52*'Drop Downs'!$R$4/12)*V52,IF(S52='Drop Downs'!$G$15,1/W52*V52,"")))</f>
        <v/>
      </c>
      <c r="V52" s="922"/>
      <c r="W52" s="732"/>
      <c r="X52" s="727"/>
      <c r="Y52" s="732"/>
      <c r="Z52" s="733"/>
      <c r="AA52" s="733" t="str">
        <f>IF(Y52='Drop Downs'!$G$14,"1",IF(Y52='Drop Downs'!$G$16,1/(AC52*'Drop Downs'!$R$4/12)*AB52,IF(Y52='Drop Downs'!$G$15,1/AC52*AB52,"")))</f>
        <v/>
      </c>
      <c r="AB52" s="922"/>
      <c r="AC52" s="732"/>
      <c r="AD52" s="727"/>
      <c r="AE52" s="732"/>
      <c r="AF52" s="733"/>
      <c r="AG52" s="733" t="str">
        <f>IF(AE52='Drop Downs'!$G$14,"1",IF(AE52='Drop Downs'!$G$16,1/(AI52*'Drop Downs'!$R$4/12)*AH52,IF(AE52='Drop Downs'!$G$15,1/AI52*AH52,"")))</f>
        <v/>
      </c>
      <c r="AH52" s="922"/>
      <c r="AI52" s="732"/>
      <c r="AJ52" s="726"/>
    </row>
    <row r="53" spans="2:36">
      <c r="B53" s="1197">
        <f>'4'!G9</f>
        <v>0</v>
      </c>
      <c r="C53" s="644" t="str">
        <f>INDEX(Languages1!$C$1:$AB$1998,MATCH('Wages per Season_V2'!C53,Languages1!$C$1:$C$1998,0),MATCH('1'!$C$5,Languages1!$C$1:$AB$1,0))</f>
        <v>Homens</v>
      </c>
      <c r="D53" s="645">
        <f>'4'!I9</f>
        <v>0</v>
      </c>
      <c r="E53" s="1200" t="str">
        <f>'4'!J9</f>
        <v xml:space="preserve"> </v>
      </c>
      <c r="F53" s="723"/>
      <c r="G53" s="728"/>
      <c r="H53" s="728"/>
      <c r="I53" s="728"/>
      <c r="J53" s="741"/>
      <c r="K53" s="734">
        <f t="shared" si="0"/>
        <v>0</v>
      </c>
      <c r="L53" s="726"/>
      <c r="M53" s="728"/>
      <c r="N53" s="729"/>
      <c r="O53" s="729" t="str">
        <f>IF(M53='Drop Downs'!$G$14,"1",IF(M53='Drop Downs'!$G$16,1/(Q53*'Drop Downs'!$R$4/12)*P53,IF(M53='Drop Downs'!$G$15,1/Q53*P53,"")))</f>
        <v/>
      </c>
      <c r="P53" s="745"/>
      <c r="Q53" s="728"/>
      <c r="R53" s="727"/>
      <c r="S53" s="728"/>
      <c r="T53" s="729"/>
      <c r="U53" s="729" t="str">
        <f>IF(S53='Drop Downs'!$G$14,"1",IF(S53='Drop Downs'!$G$16,1/(W53*'Drop Downs'!$R$4/12)*V53,IF(S53='Drop Downs'!$G$15,1/W53*V53,"")))</f>
        <v/>
      </c>
      <c r="V53" s="745"/>
      <c r="W53" s="728"/>
      <c r="X53" s="727"/>
      <c r="Y53" s="728"/>
      <c r="Z53" s="729"/>
      <c r="AA53" s="729" t="str">
        <f>IF(Y53='Drop Downs'!$G$14,"1",IF(Y53='Drop Downs'!$G$16,1/(AC53*'Drop Downs'!$R$4/12)*AB53,IF(Y53='Drop Downs'!$G$15,1/AC53*AB53,"")))</f>
        <v/>
      </c>
      <c r="AB53" s="745"/>
      <c r="AC53" s="728"/>
      <c r="AD53" s="727"/>
      <c r="AE53" s="728"/>
      <c r="AF53" s="729"/>
      <c r="AG53" s="729" t="str">
        <f>IF(AE53='Drop Downs'!$G$14,"1",IF(AE53='Drop Downs'!$G$16,1/(AI53*'Drop Downs'!$R$4/12)*AH53,IF(AE53='Drop Downs'!$G$15,1/AI53*AH53,"")))</f>
        <v/>
      </c>
      <c r="AH53" s="745"/>
      <c r="AI53" s="728"/>
      <c r="AJ53" s="726"/>
    </row>
    <row r="54" spans="2:36">
      <c r="B54" s="1197"/>
      <c r="C54" s="648" t="str">
        <f>INDEX(Languages1!$C$1:$AB$1998,MATCH('Wages per Season_V2'!C54,Languages1!$C$1:$C$1998,0),MATCH('1'!$C$5,Languages1!$C$1:$AB$1,0))</f>
        <v>Mulheres</v>
      </c>
      <c r="D54" s="649">
        <f>'4'!I10</f>
        <v>0</v>
      </c>
      <c r="E54" s="1200">
        <f>'4'!J10</f>
        <v>0</v>
      </c>
      <c r="F54" s="723"/>
      <c r="G54" s="732"/>
      <c r="H54" s="732"/>
      <c r="I54" s="732"/>
      <c r="J54" s="742"/>
      <c r="K54" s="735">
        <f t="shared" si="0"/>
        <v>0</v>
      </c>
      <c r="L54" s="726"/>
      <c r="M54" s="743"/>
      <c r="N54" s="1091"/>
      <c r="O54" s="1091" t="str">
        <f>IF(M54='Drop Downs'!$G$14,"1",IF(M54='Drop Downs'!$G$16,1/(Q54*'Drop Downs'!$R$4/12)*P54,IF(M54='Drop Downs'!$G$15,1/Q54*P54,"")))</f>
        <v/>
      </c>
      <c r="P54" s="744"/>
      <c r="Q54" s="743"/>
      <c r="R54" s="727"/>
      <c r="S54" s="732"/>
      <c r="T54" s="733"/>
      <c r="U54" s="733" t="str">
        <f>IF(S54='Drop Downs'!$G$14,"1",IF(S54='Drop Downs'!$G$16,1/(W54*'Drop Downs'!$R$4/12)*V54,IF(S54='Drop Downs'!$G$15,1/W54*V54,"")))</f>
        <v/>
      </c>
      <c r="V54" s="922"/>
      <c r="W54" s="732"/>
      <c r="X54" s="727"/>
      <c r="Y54" s="732"/>
      <c r="Z54" s="733"/>
      <c r="AA54" s="733" t="str">
        <f>IF(Y54='Drop Downs'!$G$14,"1",IF(Y54='Drop Downs'!$G$16,1/(AC54*'Drop Downs'!$R$4/12)*AB54,IF(Y54='Drop Downs'!$G$15,1/AC54*AB54,"")))</f>
        <v/>
      </c>
      <c r="AB54" s="922"/>
      <c r="AC54" s="732"/>
      <c r="AD54" s="727"/>
      <c r="AE54" s="732"/>
      <c r="AF54" s="733"/>
      <c r="AG54" s="733" t="str">
        <f>IF(AE54='Drop Downs'!$G$14,"1",IF(AE54='Drop Downs'!$G$16,1/(AI54*'Drop Downs'!$R$4/12)*AH54,IF(AE54='Drop Downs'!$G$15,1/AI54*AH54,"")))</f>
        <v/>
      </c>
      <c r="AH54" s="922"/>
      <c r="AI54" s="732"/>
      <c r="AJ54" s="726"/>
    </row>
    <row r="55" spans="2:36">
      <c r="B55" s="1197">
        <f>'4'!G11</f>
        <v>0</v>
      </c>
      <c r="C55" s="644" t="str">
        <f>INDEX(Languages1!$C$1:$AB$1998,MATCH('Wages per Season_V2'!C55,Languages1!$C$1:$C$1998,0),MATCH('1'!$C$5,Languages1!$C$1:$AB$1,0))</f>
        <v>Homens</v>
      </c>
      <c r="D55" s="645">
        <f>'4'!I11</f>
        <v>0</v>
      </c>
      <c r="E55" s="1200" t="str">
        <f>'4'!J11</f>
        <v xml:space="preserve"> </v>
      </c>
      <c r="F55" s="723"/>
      <c r="G55" s="728"/>
      <c r="H55" s="728"/>
      <c r="I55" s="728"/>
      <c r="J55" s="741"/>
      <c r="K55" s="734">
        <f t="shared" si="0"/>
        <v>0</v>
      </c>
      <c r="L55" s="726"/>
      <c r="M55" s="728"/>
      <c r="N55" s="729"/>
      <c r="O55" s="729" t="str">
        <f>IF(M55='Drop Downs'!$G$14,"1",IF(M55='Drop Downs'!$G$16,1/(Q55*'Drop Downs'!$R$4/12)*P55,IF(M55='Drop Downs'!$G$15,1/Q55*P55,"")))</f>
        <v/>
      </c>
      <c r="P55" s="745"/>
      <c r="Q55" s="728"/>
      <c r="R55" s="727"/>
      <c r="S55" s="728"/>
      <c r="T55" s="729"/>
      <c r="U55" s="729" t="str">
        <f>IF(S55='Drop Downs'!$G$14,"1",IF(S55='Drop Downs'!$G$16,1/(W55*'Drop Downs'!$R$4/12)*V55,IF(S55='Drop Downs'!$G$15,1/W55*V55,"")))</f>
        <v/>
      </c>
      <c r="V55" s="745"/>
      <c r="W55" s="728"/>
      <c r="X55" s="727"/>
      <c r="Y55" s="728"/>
      <c r="Z55" s="729"/>
      <c r="AA55" s="729" t="str">
        <f>IF(Y55='Drop Downs'!$G$14,"1",IF(Y55='Drop Downs'!$G$16,1/(AC55*'Drop Downs'!$R$4/12)*AB55,IF(Y55='Drop Downs'!$G$15,1/AC55*AB55,"")))</f>
        <v/>
      </c>
      <c r="AB55" s="745"/>
      <c r="AC55" s="728"/>
      <c r="AD55" s="727"/>
      <c r="AE55" s="728"/>
      <c r="AF55" s="729"/>
      <c r="AG55" s="729" t="str">
        <f>IF(AE55='Drop Downs'!$G$14,"1",IF(AE55='Drop Downs'!$G$16,1/(AI55*'Drop Downs'!$R$4/12)*AH55,IF(AE55='Drop Downs'!$G$15,1/AI55*AH55,"")))</f>
        <v/>
      </c>
      <c r="AH55" s="745"/>
      <c r="AI55" s="728"/>
      <c r="AJ55" s="726"/>
    </row>
    <row r="56" spans="2:36">
      <c r="B56" s="1197"/>
      <c r="C56" s="648" t="str">
        <f>INDEX(Languages1!$C$1:$AB$1998,MATCH('Wages per Season_V2'!C56,Languages1!$C$1:$C$1998,0),MATCH('1'!$C$5,Languages1!$C$1:$AB$1,0))</f>
        <v>Mulheres</v>
      </c>
      <c r="D56" s="649">
        <f>'4'!I12</f>
        <v>0</v>
      </c>
      <c r="E56" s="1200">
        <f>'4'!J12</f>
        <v>0</v>
      </c>
      <c r="F56" s="723"/>
      <c r="G56" s="732"/>
      <c r="H56" s="732"/>
      <c r="I56" s="732"/>
      <c r="J56" s="742"/>
      <c r="K56" s="735">
        <f t="shared" si="0"/>
        <v>0</v>
      </c>
      <c r="L56" s="726"/>
      <c r="M56" s="743"/>
      <c r="N56" s="1091"/>
      <c r="O56" s="1091" t="str">
        <f>IF(M56='Drop Downs'!$G$14,"1",IF(M56='Drop Downs'!$G$16,1/(Q56*'Drop Downs'!$R$4/12)*P56,IF(M56='Drop Downs'!$G$15,1/Q56*P56,"")))</f>
        <v/>
      </c>
      <c r="P56" s="744"/>
      <c r="Q56" s="743"/>
      <c r="R56" s="727"/>
      <c r="S56" s="732"/>
      <c r="T56" s="733"/>
      <c r="U56" s="733" t="str">
        <f>IF(S56='Drop Downs'!$G$14,"1",IF(S56='Drop Downs'!$G$16,1/(W56*'Drop Downs'!$R$4/12)*V56,IF(S56='Drop Downs'!$G$15,1/W56*V56,"")))</f>
        <v/>
      </c>
      <c r="V56" s="922"/>
      <c r="W56" s="732"/>
      <c r="X56" s="727"/>
      <c r="Y56" s="732"/>
      <c r="Z56" s="733"/>
      <c r="AA56" s="733" t="str">
        <f>IF(Y56='Drop Downs'!$G$14,"1",IF(Y56='Drop Downs'!$G$16,1/(AC56*'Drop Downs'!$R$4/12)*AB56,IF(Y56='Drop Downs'!$G$15,1/AC56*AB56,"")))</f>
        <v/>
      </c>
      <c r="AB56" s="922"/>
      <c r="AC56" s="732"/>
      <c r="AD56" s="727"/>
      <c r="AE56" s="732"/>
      <c r="AF56" s="733"/>
      <c r="AG56" s="733" t="str">
        <f>IF(AE56='Drop Downs'!$G$14,"1",IF(AE56='Drop Downs'!$G$16,1/(AI56*'Drop Downs'!$R$4/12)*AH56,IF(AE56='Drop Downs'!$G$15,1/AI56*AH56,"")))</f>
        <v/>
      </c>
      <c r="AH56" s="922"/>
      <c r="AI56" s="732"/>
      <c r="AJ56" s="726"/>
    </row>
    <row r="57" spans="2:36">
      <c r="B57" s="1197">
        <f>'4'!G13</f>
        <v>0</v>
      </c>
      <c r="C57" s="644" t="str">
        <f>INDEX(Languages1!$C$1:$AB$1998,MATCH('Wages per Season_V2'!C57,Languages1!$C$1:$C$1998,0),MATCH('1'!$C$5,Languages1!$C$1:$AB$1,0))</f>
        <v>Homens</v>
      </c>
      <c r="D57" s="645">
        <f>'4'!I13</f>
        <v>0</v>
      </c>
      <c r="E57" s="1200" t="str">
        <f>'4'!J13</f>
        <v xml:space="preserve"> </v>
      </c>
      <c r="F57" s="723"/>
      <c r="G57" s="728"/>
      <c r="H57" s="728"/>
      <c r="I57" s="728"/>
      <c r="J57" s="741"/>
      <c r="K57" s="734">
        <f t="shared" si="0"/>
        <v>0</v>
      </c>
      <c r="L57" s="726"/>
      <c r="M57" s="728"/>
      <c r="N57" s="729"/>
      <c r="O57" s="729" t="str">
        <f>IF(M57='Drop Downs'!$G$14,"1",IF(M57='Drop Downs'!$G$16,1/(Q57*'Drop Downs'!$R$4/12)*P57,IF(M57='Drop Downs'!$G$15,1/Q57*P57,"")))</f>
        <v/>
      </c>
      <c r="P57" s="745"/>
      <c r="Q57" s="728"/>
      <c r="R57" s="727"/>
      <c r="S57" s="728"/>
      <c r="T57" s="729"/>
      <c r="U57" s="729" t="str">
        <f>IF(S57='Drop Downs'!$G$14,"1",IF(S57='Drop Downs'!$G$16,1/(W57*'Drop Downs'!$R$4/12)*V57,IF(S57='Drop Downs'!$G$15,1/W57*V57,"")))</f>
        <v/>
      </c>
      <c r="V57" s="745"/>
      <c r="W57" s="728"/>
      <c r="X57" s="727"/>
      <c r="Y57" s="728"/>
      <c r="Z57" s="729"/>
      <c r="AA57" s="729" t="str">
        <f>IF(Y57='Drop Downs'!$G$14,"1",IF(Y57='Drop Downs'!$G$16,1/(AC57*'Drop Downs'!$R$4/12)*AB57,IF(Y57='Drop Downs'!$G$15,1/AC57*AB57,"")))</f>
        <v/>
      </c>
      <c r="AB57" s="745"/>
      <c r="AC57" s="728"/>
      <c r="AD57" s="727"/>
      <c r="AE57" s="728"/>
      <c r="AF57" s="729"/>
      <c r="AG57" s="729" t="str">
        <f>IF(AE57='Drop Downs'!$G$14,"1",IF(AE57='Drop Downs'!$G$16,1/(AI57*'Drop Downs'!$R$4/12)*AH57,IF(AE57='Drop Downs'!$G$15,1/AI57*AH57,"")))</f>
        <v/>
      </c>
      <c r="AH57" s="745"/>
      <c r="AI57" s="728"/>
      <c r="AJ57" s="726"/>
    </row>
    <row r="58" spans="2:36">
      <c r="B58" s="1197"/>
      <c r="C58" s="648" t="str">
        <f>INDEX(Languages1!$C$1:$AB$1998,MATCH('Wages per Season_V2'!C58,Languages1!$C$1:$C$1998,0),MATCH('1'!$C$5,Languages1!$C$1:$AB$1,0))</f>
        <v>Mulheres</v>
      </c>
      <c r="D58" s="649">
        <f>'4'!I14</f>
        <v>0</v>
      </c>
      <c r="E58" s="1200">
        <f>'4'!J14</f>
        <v>0</v>
      </c>
      <c r="F58" s="723"/>
      <c r="G58" s="732"/>
      <c r="H58" s="732"/>
      <c r="I58" s="732"/>
      <c r="J58" s="742"/>
      <c r="K58" s="735">
        <f t="shared" si="0"/>
        <v>0</v>
      </c>
      <c r="L58" s="726"/>
      <c r="M58" s="743"/>
      <c r="N58" s="1091"/>
      <c r="O58" s="1091" t="str">
        <f>IF(M58='Drop Downs'!$G$14,"1",IF(M58='Drop Downs'!$G$16,1/(Q58*'Drop Downs'!$R$4/12)*P58,IF(M58='Drop Downs'!$G$15,1/Q58*P58,"")))</f>
        <v/>
      </c>
      <c r="P58" s="744"/>
      <c r="Q58" s="743"/>
      <c r="R58" s="727"/>
      <c r="S58" s="732"/>
      <c r="T58" s="733"/>
      <c r="U58" s="733" t="str">
        <f>IF(S58='Drop Downs'!$G$14,"1",IF(S58='Drop Downs'!$G$16,1/(W58*'Drop Downs'!$R$4/12)*V58,IF(S58='Drop Downs'!$G$15,1/W58*V58,"")))</f>
        <v/>
      </c>
      <c r="V58" s="922"/>
      <c r="W58" s="732"/>
      <c r="X58" s="727"/>
      <c r="Y58" s="732"/>
      <c r="Z58" s="733"/>
      <c r="AA58" s="733" t="str">
        <f>IF(Y58='Drop Downs'!$G$14,"1",IF(Y58='Drop Downs'!$G$16,1/(AC58*'Drop Downs'!$R$4/12)*AB58,IF(Y58='Drop Downs'!$G$15,1/AC58*AB58,"")))</f>
        <v/>
      </c>
      <c r="AB58" s="922"/>
      <c r="AC58" s="732"/>
      <c r="AD58" s="727"/>
      <c r="AE58" s="732"/>
      <c r="AF58" s="733"/>
      <c r="AG58" s="733" t="str">
        <f>IF(AE58='Drop Downs'!$G$14,"1",IF(AE58='Drop Downs'!$G$16,1/(AI58*'Drop Downs'!$R$4/12)*AH58,IF(AE58='Drop Downs'!$G$15,1/AI58*AH58,"")))</f>
        <v/>
      </c>
      <c r="AH58" s="922"/>
      <c r="AI58" s="732"/>
      <c r="AJ58" s="726"/>
    </row>
    <row r="59" spans="2:36">
      <c r="B59" s="1197">
        <f>'4'!G15</f>
        <v>0</v>
      </c>
      <c r="C59" s="644" t="str">
        <f>INDEX(Languages1!$C$1:$AB$1998,MATCH('Wages per Season_V2'!C59,Languages1!$C$1:$C$1998,0),MATCH('1'!$C$5,Languages1!$C$1:$AB$1,0))</f>
        <v>Homens</v>
      </c>
      <c r="D59" s="645">
        <f>'4'!I15</f>
        <v>0</v>
      </c>
      <c r="E59" s="1200" t="str">
        <f>'4'!J15</f>
        <v xml:space="preserve"> </v>
      </c>
      <c r="F59" s="723"/>
      <c r="G59" s="728"/>
      <c r="H59" s="728"/>
      <c r="I59" s="728"/>
      <c r="J59" s="741"/>
      <c r="K59" s="734">
        <f t="shared" si="0"/>
        <v>0</v>
      </c>
      <c r="L59" s="726"/>
      <c r="M59" s="728"/>
      <c r="N59" s="729"/>
      <c r="O59" s="729" t="str">
        <f>IF(M59='Drop Downs'!$G$14,"1",IF(M59='Drop Downs'!$G$16,1/(Q59*'Drop Downs'!$R$4/12)*P59,IF(M59='Drop Downs'!$G$15,1/Q59*P59,"")))</f>
        <v/>
      </c>
      <c r="P59" s="745"/>
      <c r="Q59" s="728"/>
      <c r="R59" s="727"/>
      <c r="S59" s="728"/>
      <c r="T59" s="729"/>
      <c r="U59" s="729" t="str">
        <f>IF(S59='Drop Downs'!$G$14,"1",IF(S59='Drop Downs'!$G$16,1/(W59*'Drop Downs'!$R$4/12)*V59,IF(S59='Drop Downs'!$G$15,1/W59*V59,"")))</f>
        <v/>
      </c>
      <c r="V59" s="745"/>
      <c r="W59" s="728"/>
      <c r="X59" s="727"/>
      <c r="Y59" s="728"/>
      <c r="Z59" s="729"/>
      <c r="AA59" s="729" t="str">
        <f>IF(Y59='Drop Downs'!$G$14,"1",IF(Y59='Drop Downs'!$G$16,1/(AC59*'Drop Downs'!$R$4/12)*AB59,IF(Y59='Drop Downs'!$G$15,1/AC59*AB59,"")))</f>
        <v/>
      </c>
      <c r="AB59" s="745"/>
      <c r="AC59" s="728"/>
      <c r="AD59" s="727"/>
      <c r="AE59" s="728"/>
      <c r="AF59" s="729"/>
      <c r="AG59" s="729" t="str">
        <f>IF(AE59='Drop Downs'!$G$14,"1",IF(AE59='Drop Downs'!$G$16,1/(AI59*'Drop Downs'!$R$4/12)*AH59,IF(AE59='Drop Downs'!$G$15,1/AI59*AH59,"")))</f>
        <v/>
      </c>
      <c r="AH59" s="745"/>
      <c r="AI59" s="728"/>
      <c r="AJ59" s="726"/>
    </row>
    <row r="60" spans="2:36">
      <c r="B60" s="1197"/>
      <c r="C60" s="648" t="str">
        <f>INDEX(Languages1!$C$1:$AB$1998,MATCH('Wages per Season_V2'!C60,Languages1!$C$1:$C$1998,0),MATCH('1'!$C$5,Languages1!$C$1:$AB$1,0))</f>
        <v>Mulheres</v>
      </c>
      <c r="D60" s="649">
        <f>'4'!I16</f>
        <v>0</v>
      </c>
      <c r="E60" s="1200">
        <f>'4'!J16</f>
        <v>0</v>
      </c>
      <c r="F60" s="723"/>
      <c r="G60" s="732"/>
      <c r="H60" s="732"/>
      <c r="I60" s="732"/>
      <c r="J60" s="742"/>
      <c r="K60" s="735">
        <f t="shared" si="0"/>
        <v>0</v>
      </c>
      <c r="L60" s="726"/>
      <c r="M60" s="743"/>
      <c r="N60" s="1091"/>
      <c r="O60" s="1091" t="str">
        <f>IF(M60='Drop Downs'!$G$14,"1",IF(M60='Drop Downs'!$G$16,1/(Q60*'Drop Downs'!$R$4/12)*P60,IF(M60='Drop Downs'!$G$15,1/Q60*P60,"")))</f>
        <v/>
      </c>
      <c r="P60" s="744"/>
      <c r="Q60" s="743"/>
      <c r="R60" s="727"/>
      <c r="S60" s="732"/>
      <c r="T60" s="733"/>
      <c r="U60" s="733" t="str">
        <f>IF(S60='Drop Downs'!$G$14,"1",IF(S60='Drop Downs'!$G$16,1/(W60*'Drop Downs'!$R$4/12)*V60,IF(S60='Drop Downs'!$G$15,1/W60*V60,"")))</f>
        <v/>
      </c>
      <c r="V60" s="922"/>
      <c r="W60" s="732"/>
      <c r="X60" s="727"/>
      <c r="Y60" s="732"/>
      <c r="Z60" s="733"/>
      <c r="AA60" s="733" t="str">
        <f>IF(Y60='Drop Downs'!$G$14,"1",IF(Y60='Drop Downs'!$G$16,1/(AC60*'Drop Downs'!$R$4/12)*AB60,IF(Y60='Drop Downs'!$G$15,1/AC60*AB60,"")))</f>
        <v/>
      </c>
      <c r="AB60" s="922"/>
      <c r="AC60" s="732"/>
      <c r="AD60" s="727"/>
      <c r="AE60" s="732"/>
      <c r="AF60" s="733"/>
      <c r="AG60" s="733" t="str">
        <f>IF(AE60='Drop Downs'!$G$14,"1",IF(AE60='Drop Downs'!$G$16,1/(AI60*'Drop Downs'!$R$4/12)*AH60,IF(AE60='Drop Downs'!$G$15,1/AI60*AH60,"")))</f>
        <v/>
      </c>
      <c r="AH60" s="922"/>
      <c r="AI60" s="732"/>
      <c r="AJ60" s="726"/>
    </row>
    <row r="61" spans="2:36">
      <c r="B61" s="1197">
        <f>'4'!G17</f>
        <v>0</v>
      </c>
      <c r="C61" s="644" t="str">
        <f>INDEX(Languages1!$C$1:$AB$1998,MATCH('Wages per Season_V2'!C61,Languages1!$C$1:$C$1998,0),MATCH('1'!$C$5,Languages1!$C$1:$AB$1,0))</f>
        <v>Homens</v>
      </c>
      <c r="D61" s="645">
        <f>'4'!I17</f>
        <v>0</v>
      </c>
      <c r="E61" s="1200" t="str">
        <f>'4'!J17</f>
        <v xml:space="preserve"> </v>
      </c>
      <c r="F61" s="723"/>
      <c r="G61" s="728"/>
      <c r="H61" s="728"/>
      <c r="I61" s="728"/>
      <c r="J61" s="741"/>
      <c r="K61" s="734">
        <f t="shared" si="0"/>
        <v>0</v>
      </c>
      <c r="L61" s="726"/>
      <c r="M61" s="728"/>
      <c r="N61" s="729"/>
      <c r="O61" s="729" t="str">
        <f>IF(M61='Drop Downs'!$G$14,"1",IF(M61='Drop Downs'!$G$16,1/(Q61*'Drop Downs'!$R$4/12)*P61,IF(M61='Drop Downs'!$G$15,1/Q61*P61,"")))</f>
        <v/>
      </c>
      <c r="P61" s="745"/>
      <c r="Q61" s="728"/>
      <c r="R61" s="727"/>
      <c r="S61" s="728"/>
      <c r="T61" s="729"/>
      <c r="U61" s="729" t="str">
        <f>IF(S61='Drop Downs'!$G$14,"1",IF(S61='Drop Downs'!$G$16,1/(W61*'Drop Downs'!$R$4/12)*V61,IF(S61='Drop Downs'!$G$15,1/W61*V61,"")))</f>
        <v/>
      </c>
      <c r="V61" s="745"/>
      <c r="W61" s="728"/>
      <c r="X61" s="727"/>
      <c r="Y61" s="728"/>
      <c r="Z61" s="729"/>
      <c r="AA61" s="729" t="str">
        <f>IF(Y61='Drop Downs'!$G$14,"1",IF(Y61='Drop Downs'!$G$16,1/(AC61*'Drop Downs'!$R$4/12)*AB61,IF(Y61='Drop Downs'!$G$15,1/AC61*AB61,"")))</f>
        <v/>
      </c>
      <c r="AB61" s="745"/>
      <c r="AC61" s="728"/>
      <c r="AD61" s="727"/>
      <c r="AE61" s="728"/>
      <c r="AF61" s="729"/>
      <c r="AG61" s="729" t="str">
        <f>IF(AE61='Drop Downs'!$G$14,"1",IF(AE61='Drop Downs'!$G$16,1/(AI61*'Drop Downs'!$R$4/12)*AH61,IF(AE61='Drop Downs'!$G$15,1/AI61*AH61,"")))</f>
        <v/>
      </c>
      <c r="AH61" s="745"/>
      <c r="AI61" s="728"/>
      <c r="AJ61" s="726"/>
    </row>
    <row r="62" spans="2:36">
      <c r="B62" s="1197"/>
      <c r="C62" s="648" t="str">
        <f>INDEX(Languages1!$C$1:$AB$1998,MATCH('Wages per Season_V2'!C62,Languages1!$C$1:$C$1998,0),MATCH('1'!$C$5,Languages1!$C$1:$AB$1,0))</f>
        <v>Mulheres</v>
      </c>
      <c r="D62" s="649">
        <f>'4'!I18</f>
        <v>0</v>
      </c>
      <c r="E62" s="1200">
        <f>'4'!J18</f>
        <v>0</v>
      </c>
      <c r="F62" s="723"/>
      <c r="G62" s="732"/>
      <c r="H62" s="732"/>
      <c r="I62" s="732"/>
      <c r="J62" s="742"/>
      <c r="K62" s="735">
        <f t="shared" si="0"/>
        <v>0</v>
      </c>
      <c r="L62" s="726"/>
      <c r="M62" s="743"/>
      <c r="N62" s="1091"/>
      <c r="O62" s="1091" t="str">
        <f>IF(M62='Drop Downs'!$G$14,"1",IF(M62='Drop Downs'!$G$16,1/(Q62*'Drop Downs'!$R$4/12)*P62,IF(M62='Drop Downs'!$G$15,1/Q62*P62,"")))</f>
        <v/>
      </c>
      <c r="P62" s="744"/>
      <c r="Q62" s="743"/>
      <c r="R62" s="727"/>
      <c r="S62" s="732"/>
      <c r="T62" s="733"/>
      <c r="U62" s="733" t="str">
        <f>IF(S62='Drop Downs'!$G$14,"1",IF(S62='Drop Downs'!$G$16,1/(W62*'Drop Downs'!$R$4/12)*V62,IF(S62='Drop Downs'!$G$15,1/W62*V62,"")))</f>
        <v/>
      </c>
      <c r="V62" s="922"/>
      <c r="W62" s="732"/>
      <c r="X62" s="727"/>
      <c r="Y62" s="732"/>
      <c r="Z62" s="733"/>
      <c r="AA62" s="733" t="str">
        <f>IF(Y62='Drop Downs'!$G$14,"1",IF(Y62='Drop Downs'!$G$16,1/(AC62*'Drop Downs'!$R$4/12)*AB62,IF(Y62='Drop Downs'!$G$15,1/AC62*AB62,"")))</f>
        <v/>
      </c>
      <c r="AB62" s="922"/>
      <c r="AC62" s="732"/>
      <c r="AD62" s="727"/>
      <c r="AE62" s="732"/>
      <c r="AF62" s="733"/>
      <c r="AG62" s="733" t="str">
        <f>IF(AE62='Drop Downs'!$G$14,"1",IF(AE62='Drop Downs'!$G$16,1/(AI62*'Drop Downs'!$R$4/12)*AH62,IF(AE62='Drop Downs'!$G$15,1/AI62*AH62,"")))</f>
        <v/>
      </c>
      <c r="AH62" s="922"/>
      <c r="AI62" s="732"/>
      <c r="AJ62" s="726"/>
    </row>
    <row r="63" spans="2:36">
      <c r="B63" s="1197">
        <f>'4'!G19</f>
        <v>0</v>
      </c>
      <c r="C63" s="644" t="str">
        <f>INDEX(Languages1!$C$1:$AB$1998,MATCH('Wages per Season_V2'!C63,Languages1!$C$1:$C$1998,0),MATCH('1'!$C$5,Languages1!$C$1:$AB$1,0))</f>
        <v>Homens</v>
      </c>
      <c r="D63" s="645">
        <f>'4'!I19</f>
        <v>0</v>
      </c>
      <c r="E63" s="1200" t="str">
        <f>'4'!J19</f>
        <v xml:space="preserve"> </v>
      </c>
      <c r="F63" s="723"/>
      <c r="G63" s="728"/>
      <c r="H63" s="728"/>
      <c r="I63" s="728"/>
      <c r="J63" s="741"/>
      <c r="K63" s="734">
        <f t="shared" si="0"/>
        <v>0</v>
      </c>
      <c r="L63" s="726"/>
      <c r="M63" s="728"/>
      <c r="N63" s="729"/>
      <c r="O63" s="729" t="str">
        <f>IF(M63='Drop Downs'!$G$14,"1",IF(M63='Drop Downs'!$G$16,1/(Q63*'Drop Downs'!$R$4/12)*P63,IF(M63='Drop Downs'!$G$15,1/Q63*P63,"")))</f>
        <v/>
      </c>
      <c r="P63" s="745"/>
      <c r="Q63" s="728"/>
      <c r="R63" s="727"/>
      <c r="S63" s="728"/>
      <c r="T63" s="729"/>
      <c r="U63" s="729" t="str">
        <f>IF(S63='Drop Downs'!$G$14,"1",IF(S63='Drop Downs'!$G$16,1/(W63*'Drop Downs'!$R$4/12)*V63,IF(S63='Drop Downs'!$G$15,1/W63*V63,"")))</f>
        <v/>
      </c>
      <c r="V63" s="745"/>
      <c r="W63" s="728"/>
      <c r="X63" s="727"/>
      <c r="Y63" s="728"/>
      <c r="Z63" s="729"/>
      <c r="AA63" s="729" t="str">
        <f>IF(Y63='Drop Downs'!$G$14,"1",IF(Y63='Drop Downs'!$G$16,1/(AC63*'Drop Downs'!$R$4/12)*AB63,IF(Y63='Drop Downs'!$G$15,1/AC63*AB63,"")))</f>
        <v/>
      </c>
      <c r="AB63" s="745"/>
      <c r="AC63" s="728"/>
      <c r="AD63" s="727"/>
      <c r="AE63" s="728"/>
      <c r="AF63" s="729"/>
      <c r="AG63" s="729" t="str">
        <f>IF(AE63='Drop Downs'!$G$14,"1",IF(AE63='Drop Downs'!$G$16,1/(AI63*'Drop Downs'!$R$4/12)*AH63,IF(AE63='Drop Downs'!$G$15,1/AI63*AH63,"")))</f>
        <v/>
      </c>
      <c r="AH63" s="745"/>
      <c r="AI63" s="728"/>
      <c r="AJ63" s="726"/>
    </row>
    <row r="64" spans="2:36">
      <c r="B64" s="1197"/>
      <c r="C64" s="648" t="str">
        <f>INDEX(Languages1!$C$1:$AB$1998,MATCH('Wages per Season_V2'!C64,Languages1!$C$1:$C$1998,0),MATCH('1'!$C$5,Languages1!$C$1:$AB$1,0))</f>
        <v>Mulheres</v>
      </c>
      <c r="D64" s="649">
        <f>'4'!I20</f>
        <v>0</v>
      </c>
      <c r="E64" s="1200">
        <f>'4'!J20</f>
        <v>0</v>
      </c>
      <c r="F64" s="723"/>
      <c r="G64" s="732"/>
      <c r="H64" s="732"/>
      <c r="I64" s="732"/>
      <c r="J64" s="742"/>
      <c r="K64" s="735">
        <f t="shared" si="0"/>
        <v>0</v>
      </c>
      <c r="L64" s="726"/>
      <c r="M64" s="743"/>
      <c r="N64" s="1091"/>
      <c r="O64" s="1091" t="str">
        <f>IF(M64='Drop Downs'!$G$14,"1",IF(M64='Drop Downs'!$G$16,1/(Q64*'Drop Downs'!$R$4/12)*P64,IF(M64='Drop Downs'!$G$15,1/Q64*P64,"")))</f>
        <v/>
      </c>
      <c r="P64" s="744"/>
      <c r="Q64" s="743"/>
      <c r="R64" s="727"/>
      <c r="S64" s="732"/>
      <c r="T64" s="733"/>
      <c r="U64" s="733" t="str">
        <f>IF(S64='Drop Downs'!$G$14,"1",IF(S64='Drop Downs'!$G$16,1/(W64*'Drop Downs'!$R$4/12)*V64,IF(S64='Drop Downs'!$G$15,1/W64*V64,"")))</f>
        <v/>
      </c>
      <c r="V64" s="922"/>
      <c r="W64" s="732"/>
      <c r="X64" s="727"/>
      <c r="Y64" s="732"/>
      <c r="Z64" s="733"/>
      <c r="AA64" s="733" t="str">
        <f>IF(Y64='Drop Downs'!$G$14,"1",IF(Y64='Drop Downs'!$G$16,1/(AC64*'Drop Downs'!$R$4/12)*AB64,IF(Y64='Drop Downs'!$G$15,1/AC64*AB64,"")))</f>
        <v/>
      </c>
      <c r="AB64" s="922"/>
      <c r="AC64" s="732"/>
      <c r="AD64" s="727"/>
      <c r="AE64" s="732"/>
      <c r="AF64" s="733"/>
      <c r="AG64" s="733" t="str">
        <f>IF(AE64='Drop Downs'!$G$14,"1",IF(AE64='Drop Downs'!$G$16,1/(AI64*'Drop Downs'!$R$4/12)*AH64,IF(AE64='Drop Downs'!$G$15,1/AI64*AH64,"")))</f>
        <v/>
      </c>
      <c r="AH64" s="922"/>
      <c r="AI64" s="732"/>
      <c r="AJ64" s="726"/>
    </row>
    <row r="65" spans="2:36">
      <c r="B65" s="1197">
        <f>'4'!G21</f>
        <v>0</v>
      </c>
      <c r="C65" s="644" t="str">
        <f>INDEX(Languages1!$C$1:$AB$1998,MATCH('Wages per Season_V2'!C65,Languages1!$C$1:$C$1998,0),MATCH('1'!$C$5,Languages1!$C$1:$AB$1,0))</f>
        <v>Homens</v>
      </c>
      <c r="D65" s="645">
        <f>'4'!I21</f>
        <v>0</v>
      </c>
      <c r="E65" s="1200" t="str">
        <f>'4'!J21</f>
        <v xml:space="preserve"> </v>
      </c>
      <c r="F65" s="723"/>
      <c r="G65" s="728"/>
      <c r="H65" s="728"/>
      <c r="I65" s="728"/>
      <c r="J65" s="741"/>
      <c r="K65" s="734">
        <f t="shared" si="0"/>
        <v>0</v>
      </c>
      <c r="L65" s="726"/>
      <c r="M65" s="728"/>
      <c r="N65" s="729"/>
      <c r="O65" s="729" t="str">
        <f>IF(M65='Drop Downs'!$G$14,"1",IF(M65='Drop Downs'!$G$16,1/(Q65*'Drop Downs'!$R$4/12)*P65,IF(M65='Drop Downs'!$G$15,1/Q65*P65,"")))</f>
        <v/>
      </c>
      <c r="P65" s="745"/>
      <c r="Q65" s="728"/>
      <c r="R65" s="727"/>
      <c r="S65" s="728"/>
      <c r="T65" s="729"/>
      <c r="U65" s="729" t="str">
        <f>IF(S65='Drop Downs'!$G$14,"1",IF(S65='Drop Downs'!$G$16,1/(W65*'Drop Downs'!$R$4/12)*V65,IF(S65='Drop Downs'!$G$15,1/W65*V65,"")))</f>
        <v/>
      </c>
      <c r="V65" s="745"/>
      <c r="W65" s="728"/>
      <c r="X65" s="727"/>
      <c r="Y65" s="728"/>
      <c r="Z65" s="729"/>
      <c r="AA65" s="729" t="str">
        <f>IF(Y65='Drop Downs'!$G$14,"1",IF(Y65='Drop Downs'!$G$16,1/(AC65*'Drop Downs'!$R$4/12)*AB65,IF(Y65='Drop Downs'!$G$15,1/AC65*AB65,"")))</f>
        <v/>
      </c>
      <c r="AB65" s="745"/>
      <c r="AC65" s="728"/>
      <c r="AD65" s="727"/>
      <c r="AE65" s="728"/>
      <c r="AF65" s="729"/>
      <c r="AG65" s="729" t="str">
        <f>IF(AE65='Drop Downs'!$G$14,"1",IF(AE65='Drop Downs'!$G$16,1/(AI65*'Drop Downs'!$R$4/12)*AH65,IF(AE65='Drop Downs'!$G$15,1/AI65*AH65,"")))</f>
        <v/>
      </c>
      <c r="AH65" s="745"/>
      <c r="AI65" s="728"/>
      <c r="AJ65" s="726"/>
    </row>
    <row r="66" spans="2:36">
      <c r="B66" s="1197"/>
      <c r="C66" s="648" t="str">
        <f>INDEX(Languages1!$C$1:$AB$1998,MATCH('Wages per Season_V2'!C66,Languages1!$C$1:$C$1998,0),MATCH('1'!$C$5,Languages1!$C$1:$AB$1,0))</f>
        <v>Mulheres</v>
      </c>
      <c r="D66" s="649">
        <f>'4'!I22</f>
        <v>0</v>
      </c>
      <c r="E66" s="1200">
        <f>'4'!J22</f>
        <v>0</v>
      </c>
      <c r="F66" s="723"/>
      <c r="G66" s="732"/>
      <c r="H66" s="732"/>
      <c r="I66" s="732"/>
      <c r="J66" s="742"/>
      <c r="K66" s="735">
        <f t="shared" si="0"/>
        <v>0</v>
      </c>
      <c r="L66" s="726"/>
      <c r="M66" s="743"/>
      <c r="N66" s="1091"/>
      <c r="O66" s="1091" t="str">
        <f>IF(M66='Drop Downs'!$G$14,"1",IF(M66='Drop Downs'!$G$16,1/(Q66*'Drop Downs'!$R$4/12)*P66,IF(M66='Drop Downs'!$G$15,1/Q66*P66,"")))</f>
        <v/>
      </c>
      <c r="P66" s="744"/>
      <c r="Q66" s="743"/>
      <c r="R66" s="727"/>
      <c r="S66" s="732"/>
      <c r="T66" s="733"/>
      <c r="U66" s="733" t="str">
        <f>IF(S66='Drop Downs'!$G$14,"1",IF(S66='Drop Downs'!$G$16,1/(W66*'Drop Downs'!$R$4/12)*V66,IF(S66='Drop Downs'!$G$15,1/W66*V66,"")))</f>
        <v/>
      </c>
      <c r="V66" s="922"/>
      <c r="W66" s="732"/>
      <c r="X66" s="727"/>
      <c r="Y66" s="732"/>
      <c r="Z66" s="733"/>
      <c r="AA66" s="733" t="str">
        <f>IF(Y66='Drop Downs'!$G$14,"1",IF(Y66='Drop Downs'!$G$16,1/(AC66*'Drop Downs'!$R$4/12)*AB66,IF(Y66='Drop Downs'!$G$15,1/AC66*AB66,"")))</f>
        <v/>
      </c>
      <c r="AB66" s="922"/>
      <c r="AC66" s="732"/>
      <c r="AD66" s="727"/>
      <c r="AE66" s="732"/>
      <c r="AF66" s="733"/>
      <c r="AG66" s="733" t="str">
        <f>IF(AE66='Drop Downs'!$G$14,"1",IF(AE66='Drop Downs'!$G$16,1/(AI66*'Drop Downs'!$R$4/12)*AH66,IF(AE66='Drop Downs'!$G$15,1/AI66*AH66,"")))</f>
        <v/>
      </c>
      <c r="AH66" s="922"/>
      <c r="AI66" s="732"/>
      <c r="AJ66" s="726"/>
    </row>
    <row r="67" spans="2:36">
      <c r="B67" s="1197">
        <f>'4'!G23</f>
        <v>0</v>
      </c>
      <c r="C67" s="644" t="str">
        <f>INDEX(Languages1!$C$1:$AB$1998,MATCH('Wages per Season_V2'!C67,Languages1!$C$1:$C$1998,0),MATCH('1'!$C$5,Languages1!$C$1:$AB$1,0))</f>
        <v>Homens</v>
      </c>
      <c r="D67" s="645">
        <f>'4'!I23</f>
        <v>0</v>
      </c>
      <c r="E67" s="1200" t="str">
        <f>'4'!J23</f>
        <v xml:space="preserve"> </v>
      </c>
      <c r="F67" s="723"/>
      <c r="G67" s="728"/>
      <c r="H67" s="728"/>
      <c r="I67" s="728"/>
      <c r="J67" s="741"/>
      <c r="K67" s="734">
        <f t="shared" si="0"/>
        <v>0</v>
      </c>
      <c r="L67" s="726"/>
      <c r="M67" s="728"/>
      <c r="N67" s="729"/>
      <c r="O67" s="729" t="str">
        <f>IF(M67='Drop Downs'!$G$14,"1",IF(M67='Drop Downs'!$G$16,1/(Q67*'Drop Downs'!$R$4/12)*P67,IF(M67='Drop Downs'!$G$15,1/Q67*P67,"")))</f>
        <v/>
      </c>
      <c r="P67" s="745"/>
      <c r="Q67" s="728"/>
      <c r="R67" s="727"/>
      <c r="S67" s="728"/>
      <c r="T67" s="729"/>
      <c r="U67" s="729" t="str">
        <f>IF(S67='Drop Downs'!$G$14,"1",IF(S67='Drop Downs'!$G$16,1/(W67*'Drop Downs'!$R$4/12)*V67,IF(S67='Drop Downs'!$G$15,1/W67*V67,"")))</f>
        <v/>
      </c>
      <c r="V67" s="745"/>
      <c r="W67" s="728"/>
      <c r="X67" s="727"/>
      <c r="Y67" s="728"/>
      <c r="Z67" s="729"/>
      <c r="AA67" s="729" t="str">
        <f>IF(Y67='Drop Downs'!$G$14,"1",IF(Y67='Drop Downs'!$G$16,1/(AC67*'Drop Downs'!$R$4/12)*AB67,IF(Y67='Drop Downs'!$G$15,1/AC67*AB67,"")))</f>
        <v/>
      </c>
      <c r="AB67" s="745"/>
      <c r="AC67" s="728"/>
      <c r="AD67" s="727"/>
      <c r="AE67" s="728"/>
      <c r="AF67" s="729"/>
      <c r="AG67" s="729" t="str">
        <f>IF(AE67='Drop Downs'!$G$14,"1",IF(AE67='Drop Downs'!$G$16,1/(AI67*'Drop Downs'!$R$4/12)*AH67,IF(AE67='Drop Downs'!$G$15,1/AI67*AH67,"")))</f>
        <v/>
      </c>
      <c r="AH67" s="745"/>
      <c r="AI67" s="728"/>
      <c r="AJ67" s="726"/>
    </row>
    <row r="68" spans="2:36">
      <c r="B68" s="1197"/>
      <c r="C68" s="648" t="str">
        <f>INDEX(Languages1!$C$1:$AB$1998,MATCH('Wages per Season_V2'!C68,Languages1!$C$1:$C$1998,0),MATCH('1'!$C$5,Languages1!$C$1:$AB$1,0))</f>
        <v>Mulheres</v>
      </c>
      <c r="D68" s="649">
        <f>'4'!I24</f>
        <v>0</v>
      </c>
      <c r="E68" s="1200">
        <f>'4'!J24</f>
        <v>0</v>
      </c>
      <c r="F68" s="723"/>
      <c r="G68" s="732"/>
      <c r="H68" s="732"/>
      <c r="I68" s="732"/>
      <c r="J68" s="742"/>
      <c r="K68" s="735">
        <f t="shared" si="0"/>
        <v>0</v>
      </c>
      <c r="L68" s="726"/>
      <c r="M68" s="743"/>
      <c r="N68" s="1091"/>
      <c r="O68" s="1091" t="str">
        <f>IF(M68='Drop Downs'!$G$14,"1",IF(M68='Drop Downs'!$G$16,1/(Q68*'Drop Downs'!$R$4/12)*P68,IF(M68='Drop Downs'!$G$15,1/Q68*P68,"")))</f>
        <v/>
      </c>
      <c r="P68" s="744"/>
      <c r="Q68" s="743"/>
      <c r="R68" s="727"/>
      <c r="S68" s="732"/>
      <c r="T68" s="733"/>
      <c r="U68" s="733" t="str">
        <f>IF(S68='Drop Downs'!$G$14,"1",IF(S68='Drop Downs'!$G$16,1/(W68*'Drop Downs'!$R$4/12)*V68,IF(S68='Drop Downs'!$G$15,1/W68*V68,"")))</f>
        <v/>
      </c>
      <c r="V68" s="922"/>
      <c r="W68" s="732"/>
      <c r="X68" s="727"/>
      <c r="Y68" s="732"/>
      <c r="Z68" s="733"/>
      <c r="AA68" s="733" t="str">
        <f>IF(Y68='Drop Downs'!$G$14,"1",IF(Y68='Drop Downs'!$G$16,1/(AC68*'Drop Downs'!$R$4/12)*AB68,IF(Y68='Drop Downs'!$G$15,1/AC68*AB68,"")))</f>
        <v/>
      </c>
      <c r="AB68" s="922"/>
      <c r="AC68" s="732"/>
      <c r="AD68" s="727"/>
      <c r="AE68" s="732"/>
      <c r="AF68" s="733"/>
      <c r="AG68" s="733" t="str">
        <f>IF(AE68='Drop Downs'!$G$14,"1",IF(AE68='Drop Downs'!$G$16,1/(AI68*'Drop Downs'!$R$4/12)*AH68,IF(AE68='Drop Downs'!$G$15,1/AI68*AH68,"")))</f>
        <v/>
      </c>
      <c r="AH68" s="922"/>
      <c r="AI68" s="732"/>
      <c r="AJ68" s="726"/>
    </row>
    <row r="69" spans="2:36">
      <c r="B69" s="1197">
        <f>'4'!G25</f>
        <v>0</v>
      </c>
      <c r="C69" s="644" t="str">
        <f>INDEX(Languages1!$C$1:$AB$1998,MATCH('Wages per Season_V2'!C69,Languages1!$C$1:$C$1998,0),MATCH('1'!$C$5,Languages1!$C$1:$AB$1,0))</f>
        <v>Homens</v>
      </c>
      <c r="D69" s="645">
        <f>'4'!I25</f>
        <v>0</v>
      </c>
      <c r="E69" s="1200" t="str">
        <f>'4'!J25</f>
        <v xml:space="preserve"> </v>
      </c>
      <c r="F69" s="723"/>
      <c r="G69" s="728"/>
      <c r="H69" s="728"/>
      <c r="I69" s="728"/>
      <c r="J69" s="741"/>
      <c r="K69" s="734">
        <f t="shared" ref="K69:K88" si="3">IFERROR(SUM(G69:J69),"")</f>
        <v>0</v>
      </c>
      <c r="L69" s="726"/>
      <c r="M69" s="728"/>
      <c r="N69" s="729"/>
      <c r="O69" s="729" t="str">
        <f>IF(M69='Drop Downs'!$G$14,"1",IF(M69='Drop Downs'!$G$16,1/(Q69*'Drop Downs'!$R$4/12)*P69,IF(M69='Drop Downs'!$G$15,1/Q69*P69,"")))</f>
        <v/>
      </c>
      <c r="P69" s="745"/>
      <c r="Q69" s="728"/>
      <c r="R69" s="727"/>
      <c r="S69" s="728"/>
      <c r="T69" s="729"/>
      <c r="U69" s="729" t="str">
        <f>IF(S69='Drop Downs'!$G$14,"1",IF(S69='Drop Downs'!$G$16,1/(W69*'Drop Downs'!$R$4/12)*V69,IF(S69='Drop Downs'!$G$15,1/W69*V69,"")))</f>
        <v/>
      </c>
      <c r="V69" s="745"/>
      <c r="W69" s="728"/>
      <c r="X69" s="727"/>
      <c r="Y69" s="728"/>
      <c r="Z69" s="729"/>
      <c r="AA69" s="729" t="str">
        <f>IF(Y69='Drop Downs'!$G$14,"1",IF(Y69='Drop Downs'!$G$16,1/(AC69*'Drop Downs'!$R$4/12)*AB69,IF(Y69='Drop Downs'!$G$15,1/AC69*AB69,"")))</f>
        <v/>
      </c>
      <c r="AB69" s="745"/>
      <c r="AC69" s="728"/>
      <c r="AD69" s="727"/>
      <c r="AE69" s="728"/>
      <c r="AF69" s="729"/>
      <c r="AG69" s="729" t="str">
        <f>IF(AE69='Drop Downs'!$G$14,"1",IF(AE69='Drop Downs'!$G$16,1/(AI69*'Drop Downs'!$R$4/12)*AH69,IF(AE69='Drop Downs'!$G$15,1/AI69*AH69,"")))</f>
        <v/>
      </c>
      <c r="AH69" s="745"/>
      <c r="AI69" s="728"/>
      <c r="AJ69" s="726"/>
    </row>
    <row r="70" spans="2:36">
      <c r="B70" s="1197"/>
      <c r="C70" s="648" t="str">
        <f>INDEX(Languages1!$C$1:$AB$1998,MATCH('Wages per Season_V2'!C70,Languages1!$C$1:$C$1998,0),MATCH('1'!$C$5,Languages1!$C$1:$AB$1,0))</f>
        <v>Mulheres</v>
      </c>
      <c r="D70" s="649">
        <f>'4'!I26</f>
        <v>0</v>
      </c>
      <c r="E70" s="1200">
        <f>'4'!J26</f>
        <v>0</v>
      </c>
      <c r="F70" s="723"/>
      <c r="G70" s="732"/>
      <c r="H70" s="732"/>
      <c r="I70" s="732"/>
      <c r="J70" s="742"/>
      <c r="K70" s="735">
        <f t="shared" si="3"/>
        <v>0</v>
      </c>
      <c r="L70" s="726"/>
      <c r="M70" s="743"/>
      <c r="N70" s="1091"/>
      <c r="O70" s="1091" t="str">
        <f>IF(M70='Drop Downs'!$G$14,"1",IF(M70='Drop Downs'!$G$16,1/(Q70*'Drop Downs'!$R$4/12)*P70,IF(M70='Drop Downs'!$G$15,1/Q70*P70,"")))</f>
        <v/>
      </c>
      <c r="P70" s="744"/>
      <c r="Q70" s="743"/>
      <c r="R70" s="727"/>
      <c r="S70" s="732"/>
      <c r="T70" s="733"/>
      <c r="U70" s="733" t="str">
        <f>IF(S70='Drop Downs'!$G$14,"1",IF(S70='Drop Downs'!$G$16,1/(W70*'Drop Downs'!$R$4/12)*V70,IF(S70='Drop Downs'!$G$15,1/W70*V70,"")))</f>
        <v/>
      </c>
      <c r="V70" s="922"/>
      <c r="W70" s="732"/>
      <c r="X70" s="727"/>
      <c r="Y70" s="732"/>
      <c r="Z70" s="733"/>
      <c r="AA70" s="733" t="str">
        <f>IF(Y70='Drop Downs'!$G$14,"1",IF(Y70='Drop Downs'!$G$16,1/(AC70*'Drop Downs'!$R$4/12)*AB70,IF(Y70='Drop Downs'!$G$15,1/AC70*AB70,"")))</f>
        <v/>
      </c>
      <c r="AB70" s="922"/>
      <c r="AC70" s="732"/>
      <c r="AD70" s="727"/>
      <c r="AE70" s="732"/>
      <c r="AF70" s="733"/>
      <c r="AG70" s="733" t="str">
        <f>IF(AE70='Drop Downs'!$G$14,"1",IF(AE70='Drop Downs'!$G$16,1/(AI70*'Drop Downs'!$R$4/12)*AH70,IF(AE70='Drop Downs'!$G$15,1/AI70*AH70,"")))</f>
        <v/>
      </c>
      <c r="AH70" s="922"/>
      <c r="AI70" s="732"/>
      <c r="AJ70" s="726"/>
    </row>
    <row r="71" spans="2:36">
      <c r="B71" s="1197">
        <f>'4'!G27</f>
        <v>0</v>
      </c>
      <c r="C71" s="644" t="str">
        <f>INDEX(Languages1!$C$1:$AB$1998,MATCH('Wages per Season_V2'!C71,Languages1!$C$1:$C$1998,0),MATCH('1'!$C$5,Languages1!$C$1:$AB$1,0))</f>
        <v>Homens</v>
      </c>
      <c r="D71" s="645">
        <f>'4'!I27</f>
        <v>0</v>
      </c>
      <c r="E71" s="1200" t="str">
        <f>'4'!J27</f>
        <v xml:space="preserve"> </v>
      </c>
      <c r="F71" s="723"/>
      <c r="G71" s="728"/>
      <c r="H71" s="728"/>
      <c r="I71" s="728"/>
      <c r="J71" s="741"/>
      <c r="K71" s="734">
        <f t="shared" si="3"/>
        <v>0</v>
      </c>
      <c r="L71" s="726"/>
      <c r="M71" s="728"/>
      <c r="N71" s="729"/>
      <c r="O71" s="729" t="str">
        <f>IF(M71='Drop Downs'!$G$14,"1",IF(M71='Drop Downs'!$G$16,1/(Q71*'Drop Downs'!$R$4/12)*P71,IF(M71='Drop Downs'!$G$15,1/Q71*P71,"")))</f>
        <v/>
      </c>
      <c r="P71" s="745"/>
      <c r="Q71" s="728"/>
      <c r="R71" s="727"/>
      <c r="S71" s="728"/>
      <c r="T71" s="729"/>
      <c r="U71" s="729" t="str">
        <f>IF(S71='Drop Downs'!$G$14,"1",IF(S71='Drop Downs'!$G$16,1/(W71*'Drop Downs'!$R$4/12)*V71,IF(S71='Drop Downs'!$G$15,1/W71*V71,"")))</f>
        <v/>
      </c>
      <c r="V71" s="745"/>
      <c r="W71" s="728"/>
      <c r="X71" s="727"/>
      <c r="Y71" s="728"/>
      <c r="Z71" s="729"/>
      <c r="AA71" s="729" t="str">
        <f>IF(Y71='Drop Downs'!$G$14,"1",IF(Y71='Drop Downs'!$G$16,1/(AC71*'Drop Downs'!$R$4/12)*AB71,IF(Y71='Drop Downs'!$G$15,1/AC71*AB71,"")))</f>
        <v/>
      </c>
      <c r="AB71" s="745"/>
      <c r="AC71" s="728"/>
      <c r="AD71" s="727"/>
      <c r="AE71" s="728"/>
      <c r="AF71" s="729"/>
      <c r="AG71" s="729" t="str">
        <f>IF(AE71='Drop Downs'!$G$14,"1",IF(AE71='Drop Downs'!$G$16,1/(AI71*'Drop Downs'!$R$4/12)*AH71,IF(AE71='Drop Downs'!$G$15,1/AI71*AH71,"")))</f>
        <v/>
      </c>
      <c r="AH71" s="745"/>
      <c r="AI71" s="728"/>
      <c r="AJ71" s="726"/>
    </row>
    <row r="72" spans="2:36">
      <c r="B72" s="1197"/>
      <c r="C72" s="648" t="str">
        <f>INDEX(Languages1!$C$1:$AB$1998,MATCH('Wages per Season_V2'!C72,Languages1!$C$1:$C$1998,0),MATCH('1'!$C$5,Languages1!$C$1:$AB$1,0))</f>
        <v>Mulheres</v>
      </c>
      <c r="D72" s="649">
        <f>'4'!I28</f>
        <v>0</v>
      </c>
      <c r="E72" s="1200">
        <f>'4'!J28</f>
        <v>0</v>
      </c>
      <c r="F72" s="723"/>
      <c r="G72" s="732"/>
      <c r="H72" s="732"/>
      <c r="I72" s="732"/>
      <c r="J72" s="742"/>
      <c r="K72" s="735">
        <f t="shared" si="3"/>
        <v>0</v>
      </c>
      <c r="L72" s="726"/>
      <c r="M72" s="743"/>
      <c r="N72" s="1091"/>
      <c r="O72" s="1091" t="str">
        <f>IF(M72='Drop Downs'!$G$14,"1",IF(M72='Drop Downs'!$G$16,1/(Q72*'Drop Downs'!$R$4/12)*P72,IF(M72='Drop Downs'!$G$15,1/Q72*P72,"")))</f>
        <v/>
      </c>
      <c r="P72" s="744"/>
      <c r="Q72" s="743"/>
      <c r="R72" s="727"/>
      <c r="S72" s="732"/>
      <c r="T72" s="733"/>
      <c r="U72" s="733" t="str">
        <f>IF(S72='Drop Downs'!$G$14,"1",IF(S72='Drop Downs'!$G$16,1/(W72*'Drop Downs'!$R$4/12)*V72,IF(S72='Drop Downs'!$G$15,1/W72*V72,"")))</f>
        <v/>
      </c>
      <c r="V72" s="922"/>
      <c r="W72" s="732"/>
      <c r="X72" s="727"/>
      <c r="Y72" s="732"/>
      <c r="Z72" s="733"/>
      <c r="AA72" s="733" t="str">
        <f>IF(Y72='Drop Downs'!$G$14,"1",IF(Y72='Drop Downs'!$G$16,1/(AC72*'Drop Downs'!$R$4/12)*AB72,IF(Y72='Drop Downs'!$G$15,1/AC72*AB72,"")))</f>
        <v/>
      </c>
      <c r="AB72" s="922"/>
      <c r="AC72" s="732"/>
      <c r="AD72" s="727"/>
      <c r="AE72" s="732"/>
      <c r="AF72" s="733"/>
      <c r="AG72" s="733" t="str">
        <f>IF(AE72='Drop Downs'!$G$14,"1",IF(AE72='Drop Downs'!$G$16,1/(AI72*'Drop Downs'!$R$4/12)*AH72,IF(AE72='Drop Downs'!$G$15,1/AI72*AH72,"")))</f>
        <v/>
      </c>
      <c r="AH72" s="922"/>
      <c r="AI72" s="732"/>
      <c r="AJ72" s="726"/>
    </row>
    <row r="73" spans="2:36">
      <c r="B73" s="1197">
        <f>'4'!G29</f>
        <v>0</v>
      </c>
      <c r="C73" s="644" t="str">
        <f>INDEX(Languages1!$C$1:$AB$1998,MATCH('Wages per Season_V2'!C73,Languages1!$C$1:$C$1998,0),MATCH('1'!$C$5,Languages1!$C$1:$AB$1,0))</f>
        <v>Homens</v>
      </c>
      <c r="D73" s="645">
        <f>'4'!I29</f>
        <v>0</v>
      </c>
      <c r="E73" s="1200" t="str">
        <f>'4'!J29</f>
        <v xml:space="preserve"> </v>
      </c>
      <c r="F73" s="723"/>
      <c r="G73" s="728"/>
      <c r="H73" s="728"/>
      <c r="I73" s="728"/>
      <c r="J73" s="741"/>
      <c r="K73" s="734">
        <f t="shared" si="3"/>
        <v>0</v>
      </c>
      <c r="L73" s="726"/>
      <c r="M73" s="728"/>
      <c r="N73" s="729"/>
      <c r="O73" s="729" t="str">
        <f>IF(M73='Drop Downs'!$G$14,"1",IF(M73='Drop Downs'!$G$16,1/(Q73*'Drop Downs'!$R$4/12)*P73,IF(M73='Drop Downs'!$G$15,1/Q73*P73,"")))</f>
        <v/>
      </c>
      <c r="P73" s="745"/>
      <c r="Q73" s="728"/>
      <c r="R73" s="727"/>
      <c r="S73" s="728"/>
      <c r="T73" s="729"/>
      <c r="U73" s="729" t="str">
        <f>IF(S73='Drop Downs'!$G$14,"1",IF(S73='Drop Downs'!$G$16,1/(W73*'Drop Downs'!$R$4/12)*V73,IF(S73='Drop Downs'!$G$15,1/W73*V73,"")))</f>
        <v/>
      </c>
      <c r="V73" s="745"/>
      <c r="W73" s="728"/>
      <c r="X73" s="727"/>
      <c r="Y73" s="728"/>
      <c r="Z73" s="729"/>
      <c r="AA73" s="729" t="str">
        <f>IF(Y73='Drop Downs'!$G$14,"1",IF(Y73='Drop Downs'!$G$16,1/(AC73*'Drop Downs'!$R$4/12)*AB73,IF(Y73='Drop Downs'!$G$15,1/AC73*AB73,"")))</f>
        <v/>
      </c>
      <c r="AB73" s="745"/>
      <c r="AC73" s="728"/>
      <c r="AD73" s="727"/>
      <c r="AE73" s="728"/>
      <c r="AF73" s="729"/>
      <c r="AG73" s="729" t="str">
        <f>IF(AE73='Drop Downs'!$G$14,"1",IF(AE73='Drop Downs'!$G$16,1/(AI73*'Drop Downs'!$R$4/12)*AH73,IF(AE73='Drop Downs'!$G$15,1/AI73*AH73,"")))</f>
        <v/>
      </c>
      <c r="AH73" s="745"/>
      <c r="AI73" s="728"/>
      <c r="AJ73" s="726"/>
    </row>
    <row r="74" spans="2:36">
      <c r="B74" s="1197"/>
      <c r="C74" s="648" t="str">
        <f>INDEX(Languages1!$C$1:$AB$1998,MATCH('Wages per Season_V2'!C74,Languages1!$C$1:$C$1998,0),MATCH('1'!$C$5,Languages1!$C$1:$AB$1,0))</f>
        <v>Mulheres</v>
      </c>
      <c r="D74" s="649">
        <f>'4'!I30</f>
        <v>0</v>
      </c>
      <c r="E74" s="1200">
        <f>'4'!J30</f>
        <v>0</v>
      </c>
      <c r="F74" s="723"/>
      <c r="G74" s="732"/>
      <c r="H74" s="732"/>
      <c r="I74" s="732"/>
      <c r="J74" s="742"/>
      <c r="K74" s="735">
        <f t="shared" si="3"/>
        <v>0</v>
      </c>
      <c r="L74" s="726"/>
      <c r="M74" s="743"/>
      <c r="N74" s="1091"/>
      <c r="O74" s="1091" t="str">
        <f>IF(M74='Drop Downs'!$G$14,"1",IF(M74='Drop Downs'!$G$16,1/(Q74*'Drop Downs'!$R$4/12)*P74,IF(M74='Drop Downs'!$G$15,1/Q74*P74,"")))</f>
        <v/>
      </c>
      <c r="P74" s="744"/>
      <c r="Q74" s="743"/>
      <c r="R74" s="727"/>
      <c r="S74" s="732"/>
      <c r="T74" s="733"/>
      <c r="U74" s="733" t="str">
        <f>IF(S74='Drop Downs'!$G$14,"1",IF(S74='Drop Downs'!$G$16,1/(W74*'Drop Downs'!$R$4/12)*V74,IF(S74='Drop Downs'!$G$15,1/W74*V74,"")))</f>
        <v/>
      </c>
      <c r="V74" s="922"/>
      <c r="W74" s="732"/>
      <c r="X74" s="727"/>
      <c r="Y74" s="732"/>
      <c r="Z74" s="733"/>
      <c r="AA74" s="733" t="str">
        <f>IF(Y74='Drop Downs'!$G$14,"1",IF(Y74='Drop Downs'!$G$16,1/(AC74*'Drop Downs'!$R$4/12)*AB74,IF(Y74='Drop Downs'!$G$15,1/AC74*AB74,"")))</f>
        <v/>
      </c>
      <c r="AB74" s="922"/>
      <c r="AC74" s="732"/>
      <c r="AD74" s="727"/>
      <c r="AE74" s="732"/>
      <c r="AF74" s="733"/>
      <c r="AG74" s="733" t="str">
        <f>IF(AE74='Drop Downs'!$G$14,"1",IF(AE74='Drop Downs'!$G$16,1/(AI74*'Drop Downs'!$R$4/12)*AH74,IF(AE74='Drop Downs'!$G$15,1/AI74*AH74,"")))</f>
        <v/>
      </c>
      <c r="AH74" s="922"/>
      <c r="AI74" s="732"/>
      <c r="AJ74" s="726"/>
    </row>
    <row r="75" spans="2:36">
      <c r="B75" s="1197">
        <f>'4'!G31</f>
        <v>0</v>
      </c>
      <c r="C75" s="644" t="str">
        <f>INDEX(Languages1!$C$1:$AB$1998,MATCH('Wages per Season_V2'!C75,Languages1!$C$1:$C$1998,0),MATCH('1'!$C$5,Languages1!$C$1:$AB$1,0))</f>
        <v>Homens</v>
      </c>
      <c r="D75" s="645">
        <f>'4'!I31</f>
        <v>0</v>
      </c>
      <c r="E75" s="1200" t="str">
        <f>'4'!J31</f>
        <v xml:space="preserve"> </v>
      </c>
      <c r="F75" s="723"/>
      <c r="G75" s="728"/>
      <c r="H75" s="728"/>
      <c r="I75" s="728"/>
      <c r="J75" s="741"/>
      <c r="K75" s="734">
        <f t="shared" si="3"/>
        <v>0</v>
      </c>
      <c r="L75" s="726"/>
      <c r="M75" s="728"/>
      <c r="N75" s="729"/>
      <c r="O75" s="729" t="str">
        <f>IF(M75='Drop Downs'!$G$14,"1",IF(M75='Drop Downs'!$G$16,1/(Q75*'Drop Downs'!$R$4/12)*P75,IF(M75='Drop Downs'!$G$15,1/Q75*P75,"")))</f>
        <v/>
      </c>
      <c r="P75" s="745"/>
      <c r="Q75" s="728"/>
      <c r="R75" s="727"/>
      <c r="S75" s="728"/>
      <c r="T75" s="729"/>
      <c r="U75" s="729" t="str">
        <f>IF(S75='Drop Downs'!$G$14,"1",IF(S75='Drop Downs'!$G$16,1/(W75*'Drop Downs'!$R$4/12)*V75,IF(S75='Drop Downs'!$G$15,1/W75*V75,"")))</f>
        <v/>
      </c>
      <c r="V75" s="745"/>
      <c r="W75" s="728"/>
      <c r="X75" s="727"/>
      <c r="Y75" s="728"/>
      <c r="Z75" s="729"/>
      <c r="AA75" s="729" t="str">
        <f>IF(Y75='Drop Downs'!$G$14,"1",IF(Y75='Drop Downs'!$G$16,1/(AC75*'Drop Downs'!$R$4/12)*AB75,IF(Y75='Drop Downs'!$G$15,1/AC75*AB75,"")))</f>
        <v/>
      </c>
      <c r="AB75" s="745"/>
      <c r="AC75" s="728"/>
      <c r="AD75" s="727"/>
      <c r="AE75" s="728"/>
      <c r="AF75" s="729"/>
      <c r="AG75" s="729" t="str">
        <f>IF(AE75='Drop Downs'!$G$14,"1",IF(AE75='Drop Downs'!$G$16,1/(AI75*'Drop Downs'!$R$4/12)*AH75,IF(AE75='Drop Downs'!$G$15,1/AI75*AH75,"")))</f>
        <v/>
      </c>
      <c r="AH75" s="745"/>
      <c r="AI75" s="728"/>
      <c r="AJ75" s="726"/>
    </row>
    <row r="76" spans="2:36">
      <c r="B76" s="1197"/>
      <c r="C76" s="648" t="str">
        <f>INDEX(Languages1!$C$1:$AB$1998,MATCH('Wages per Season_V2'!C76,Languages1!$C$1:$C$1998,0),MATCH('1'!$C$5,Languages1!$C$1:$AB$1,0))</f>
        <v>Mulheres</v>
      </c>
      <c r="D76" s="649">
        <f>'4'!I32</f>
        <v>0</v>
      </c>
      <c r="E76" s="1200">
        <f>'4'!J32</f>
        <v>0</v>
      </c>
      <c r="F76" s="723"/>
      <c r="G76" s="732"/>
      <c r="H76" s="732"/>
      <c r="I76" s="732"/>
      <c r="J76" s="742"/>
      <c r="K76" s="735">
        <f t="shared" si="3"/>
        <v>0</v>
      </c>
      <c r="L76" s="726"/>
      <c r="M76" s="743"/>
      <c r="N76" s="1091"/>
      <c r="O76" s="1091" t="str">
        <f>IF(M76='Drop Downs'!$G$14,"1",IF(M76='Drop Downs'!$G$16,1/(Q76*'Drop Downs'!$R$4/12)*P76,IF(M76='Drop Downs'!$G$15,1/Q76*P76,"")))</f>
        <v/>
      </c>
      <c r="P76" s="744"/>
      <c r="Q76" s="743"/>
      <c r="R76" s="727"/>
      <c r="S76" s="732"/>
      <c r="T76" s="733"/>
      <c r="U76" s="733" t="str">
        <f>IF(S76='Drop Downs'!$G$14,"1",IF(S76='Drop Downs'!$G$16,1/(W76*'Drop Downs'!$R$4/12)*V76,IF(S76='Drop Downs'!$G$15,1/W76*V76,"")))</f>
        <v/>
      </c>
      <c r="V76" s="922"/>
      <c r="W76" s="732"/>
      <c r="X76" s="727"/>
      <c r="Y76" s="732"/>
      <c r="Z76" s="733"/>
      <c r="AA76" s="733" t="str">
        <f>IF(Y76='Drop Downs'!$G$14,"1",IF(Y76='Drop Downs'!$G$16,1/(AC76*'Drop Downs'!$R$4/12)*AB76,IF(Y76='Drop Downs'!$G$15,1/AC76*AB76,"")))</f>
        <v/>
      </c>
      <c r="AB76" s="922"/>
      <c r="AC76" s="732"/>
      <c r="AD76" s="727"/>
      <c r="AE76" s="732"/>
      <c r="AF76" s="733"/>
      <c r="AG76" s="733" t="str">
        <f>IF(AE76='Drop Downs'!$G$14,"1",IF(AE76='Drop Downs'!$G$16,1/(AI76*'Drop Downs'!$R$4/12)*AH76,IF(AE76='Drop Downs'!$G$15,1/AI76*AH76,"")))</f>
        <v/>
      </c>
      <c r="AH76" s="922"/>
      <c r="AI76" s="732"/>
      <c r="AJ76" s="726"/>
    </row>
    <row r="77" spans="2:36">
      <c r="B77" s="1197">
        <f>'4'!G33</f>
        <v>0</v>
      </c>
      <c r="C77" s="644" t="str">
        <f>INDEX(Languages1!$C$1:$AB$1998,MATCH('Wages per Season_V2'!C77,Languages1!$C$1:$C$1998,0),MATCH('1'!$C$5,Languages1!$C$1:$AB$1,0))</f>
        <v>Homens</v>
      </c>
      <c r="D77" s="645">
        <f>'4'!I33</f>
        <v>0</v>
      </c>
      <c r="E77" s="1200" t="str">
        <f>'4'!J33</f>
        <v xml:space="preserve"> </v>
      </c>
      <c r="F77" s="723"/>
      <c r="G77" s="728"/>
      <c r="H77" s="728"/>
      <c r="I77" s="728"/>
      <c r="J77" s="741"/>
      <c r="K77" s="734">
        <f t="shared" si="3"/>
        <v>0</v>
      </c>
      <c r="L77" s="726"/>
      <c r="M77" s="728"/>
      <c r="N77" s="729"/>
      <c r="O77" s="729" t="str">
        <f>IF(M77='Drop Downs'!$G$14,"1",IF(M77='Drop Downs'!$G$16,1/(Q77*'Drop Downs'!$R$4/12)*P77,IF(M77='Drop Downs'!$G$15,1/Q77*P77,"")))</f>
        <v/>
      </c>
      <c r="P77" s="745"/>
      <c r="Q77" s="728"/>
      <c r="R77" s="727"/>
      <c r="S77" s="728"/>
      <c r="T77" s="729"/>
      <c r="U77" s="729" t="str">
        <f>IF(S77='Drop Downs'!$G$14,"1",IF(S77='Drop Downs'!$G$16,1/(W77*'Drop Downs'!$R$4/12)*V77,IF(S77='Drop Downs'!$G$15,1/W77*V77,"")))</f>
        <v/>
      </c>
      <c r="V77" s="745"/>
      <c r="W77" s="728"/>
      <c r="X77" s="727"/>
      <c r="Y77" s="728"/>
      <c r="Z77" s="729"/>
      <c r="AA77" s="729" t="str">
        <f>IF(Y77='Drop Downs'!$G$14,"1",IF(Y77='Drop Downs'!$G$16,1/(AC77*'Drop Downs'!$R$4/12)*AB77,IF(Y77='Drop Downs'!$G$15,1/AC77*AB77,"")))</f>
        <v/>
      </c>
      <c r="AB77" s="745"/>
      <c r="AC77" s="728"/>
      <c r="AD77" s="727"/>
      <c r="AE77" s="728"/>
      <c r="AF77" s="729"/>
      <c r="AG77" s="729" t="str">
        <f>IF(AE77='Drop Downs'!$G$14,"1",IF(AE77='Drop Downs'!$G$16,1/(AI77*'Drop Downs'!$R$4/12)*AH77,IF(AE77='Drop Downs'!$G$15,1/AI77*AH77,"")))</f>
        <v/>
      </c>
      <c r="AH77" s="745"/>
      <c r="AI77" s="728"/>
      <c r="AJ77" s="726"/>
    </row>
    <row r="78" spans="2:36">
      <c r="B78" s="1197"/>
      <c r="C78" s="648" t="str">
        <f>INDEX(Languages1!$C$1:$AB$1998,MATCH('Wages per Season_V2'!C78,Languages1!$C$1:$C$1998,0),MATCH('1'!$C$5,Languages1!$C$1:$AB$1,0))</f>
        <v>Mulheres</v>
      </c>
      <c r="D78" s="649">
        <f>'4'!I34</f>
        <v>0</v>
      </c>
      <c r="E78" s="1200">
        <f>'4'!J34</f>
        <v>0</v>
      </c>
      <c r="F78" s="723"/>
      <c r="G78" s="732"/>
      <c r="H78" s="732"/>
      <c r="I78" s="732"/>
      <c r="J78" s="742"/>
      <c r="K78" s="735">
        <f t="shared" si="3"/>
        <v>0</v>
      </c>
      <c r="L78" s="726"/>
      <c r="M78" s="743"/>
      <c r="N78" s="1091"/>
      <c r="O78" s="1091" t="str">
        <f>IF(M78='Drop Downs'!$G$14,"1",IF(M78='Drop Downs'!$G$16,1/(Q78*'Drop Downs'!$R$4/12)*P78,IF(M78='Drop Downs'!$G$15,1/Q78*P78,"")))</f>
        <v/>
      </c>
      <c r="P78" s="744"/>
      <c r="Q78" s="743"/>
      <c r="R78" s="727"/>
      <c r="S78" s="732"/>
      <c r="T78" s="733"/>
      <c r="U78" s="733" t="str">
        <f>IF(S78='Drop Downs'!$G$14,"1",IF(S78='Drop Downs'!$G$16,1/(W78*'Drop Downs'!$R$4/12)*V78,IF(S78='Drop Downs'!$G$15,1/W78*V78,"")))</f>
        <v/>
      </c>
      <c r="V78" s="922"/>
      <c r="W78" s="732"/>
      <c r="X78" s="727"/>
      <c r="Y78" s="732"/>
      <c r="Z78" s="733"/>
      <c r="AA78" s="733" t="str">
        <f>IF(Y78='Drop Downs'!$G$14,"1",IF(Y78='Drop Downs'!$G$16,1/(AC78*'Drop Downs'!$R$4/12)*AB78,IF(Y78='Drop Downs'!$G$15,1/AC78*AB78,"")))</f>
        <v/>
      </c>
      <c r="AB78" s="922"/>
      <c r="AC78" s="732"/>
      <c r="AD78" s="727"/>
      <c r="AE78" s="732"/>
      <c r="AF78" s="733"/>
      <c r="AG78" s="733" t="str">
        <f>IF(AE78='Drop Downs'!$G$14,"1",IF(AE78='Drop Downs'!$G$16,1/(AI78*'Drop Downs'!$R$4/12)*AH78,IF(AE78='Drop Downs'!$G$15,1/AI78*AH78,"")))</f>
        <v/>
      </c>
      <c r="AH78" s="922"/>
      <c r="AI78" s="732"/>
      <c r="AJ78" s="726"/>
    </row>
    <row r="79" spans="2:36">
      <c r="B79" s="1197">
        <f>'4'!G35</f>
        <v>0</v>
      </c>
      <c r="C79" s="644" t="str">
        <f>INDEX(Languages1!$C$1:$AB$1998,MATCH('Wages per Season_V2'!C79,Languages1!$C$1:$C$1998,0),MATCH('1'!$C$5,Languages1!$C$1:$AB$1,0))</f>
        <v>Homens</v>
      </c>
      <c r="D79" s="645">
        <f>'4'!I35</f>
        <v>0</v>
      </c>
      <c r="E79" s="1200" t="str">
        <f>'4'!J35</f>
        <v xml:space="preserve"> </v>
      </c>
      <c r="F79" s="723"/>
      <c r="G79" s="728"/>
      <c r="H79" s="728"/>
      <c r="I79" s="728"/>
      <c r="J79" s="741"/>
      <c r="K79" s="734">
        <f t="shared" si="3"/>
        <v>0</v>
      </c>
      <c r="L79" s="726"/>
      <c r="M79" s="728"/>
      <c r="N79" s="729"/>
      <c r="O79" s="729" t="str">
        <f>IF(M79='Drop Downs'!$G$14,"1",IF(M79='Drop Downs'!$G$16,1/(Q79*'Drop Downs'!$R$4/12)*P79,IF(M79='Drop Downs'!$G$15,1/Q79*P79,"")))</f>
        <v/>
      </c>
      <c r="P79" s="745"/>
      <c r="Q79" s="728"/>
      <c r="R79" s="727"/>
      <c r="S79" s="728"/>
      <c r="T79" s="729"/>
      <c r="U79" s="729" t="str">
        <f>IF(S79='Drop Downs'!$G$14,"1",IF(S79='Drop Downs'!$G$16,1/(W79*'Drop Downs'!$R$4/12)*V79,IF(S79='Drop Downs'!$G$15,1/W79*V79,"")))</f>
        <v/>
      </c>
      <c r="V79" s="745"/>
      <c r="W79" s="728"/>
      <c r="X79" s="727"/>
      <c r="Y79" s="728"/>
      <c r="Z79" s="729"/>
      <c r="AA79" s="729" t="str">
        <f>IF(Y79='Drop Downs'!$G$14,"1",IF(Y79='Drop Downs'!$G$16,1/(AC79*'Drop Downs'!$R$4/12)*AB79,IF(Y79='Drop Downs'!$G$15,1/AC79*AB79,"")))</f>
        <v/>
      </c>
      <c r="AB79" s="745"/>
      <c r="AC79" s="728"/>
      <c r="AD79" s="727"/>
      <c r="AE79" s="728"/>
      <c r="AF79" s="729"/>
      <c r="AG79" s="729" t="str">
        <f>IF(AE79='Drop Downs'!$G$14,"1",IF(AE79='Drop Downs'!$G$16,1/(AI79*'Drop Downs'!$R$4/12)*AH79,IF(AE79='Drop Downs'!$G$15,1/AI79*AH79,"")))</f>
        <v/>
      </c>
      <c r="AH79" s="745"/>
      <c r="AI79" s="728"/>
      <c r="AJ79" s="726"/>
    </row>
    <row r="80" spans="2:36">
      <c r="B80" s="1197"/>
      <c r="C80" s="648" t="str">
        <f>INDEX(Languages1!$C$1:$AB$1998,MATCH('Wages per Season_V2'!C80,Languages1!$C$1:$C$1998,0),MATCH('1'!$C$5,Languages1!$C$1:$AB$1,0))</f>
        <v>Mulheres</v>
      </c>
      <c r="D80" s="649">
        <f>'4'!I36</f>
        <v>0</v>
      </c>
      <c r="E80" s="1200">
        <f>'4'!J36</f>
        <v>0</v>
      </c>
      <c r="F80" s="723"/>
      <c r="G80" s="732"/>
      <c r="H80" s="732"/>
      <c r="I80" s="732"/>
      <c r="J80" s="742"/>
      <c r="K80" s="735">
        <f t="shared" si="3"/>
        <v>0</v>
      </c>
      <c r="L80" s="726"/>
      <c r="M80" s="743"/>
      <c r="N80" s="1091"/>
      <c r="O80" s="1091" t="str">
        <f>IF(M80='Drop Downs'!$G$14,"1",IF(M80='Drop Downs'!$G$16,1/(Q80*'Drop Downs'!$R$4/12)*P80,IF(M80='Drop Downs'!$G$15,1/Q80*P80,"")))</f>
        <v/>
      </c>
      <c r="P80" s="744"/>
      <c r="Q80" s="743"/>
      <c r="R80" s="727"/>
      <c r="S80" s="732"/>
      <c r="T80" s="733"/>
      <c r="U80" s="733" t="str">
        <f>IF(S80='Drop Downs'!$G$14,"1",IF(S80='Drop Downs'!$G$16,1/(W80*'Drop Downs'!$R$4/12)*V80,IF(S80='Drop Downs'!$G$15,1/W80*V80,"")))</f>
        <v/>
      </c>
      <c r="V80" s="922"/>
      <c r="W80" s="732"/>
      <c r="X80" s="727"/>
      <c r="Y80" s="732"/>
      <c r="Z80" s="733"/>
      <c r="AA80" s="733" t="str">
        <f>IF(Y80='Drop Downs'!$G$14,"1",IF(Y80='Drop Downs'!$G$16,1/(AC80*'Drop Downs'!$R$4/12)*AB80,IF(Y80='Drop Downs'!$G$15,1/AC80*AB80,"")))</f>
        <v/>
      </c>
      <c r="AB80" s="922"/>
      <c r="AC80" s="732"/>
      <c r="AD80" s="727"/>
      <c r="AE80" s="732"/>
      <c r="AF80" s="733"/>
      <c r="AG80" s="733" t="str">
        <f>IF(AE80='Drop Downs'!$G$14,"1",IF(AE80='Drop Downs'!$G$16,1/(AI80*'Drop Downs'!$R$4/12)*AH80,IF(AE80='Drop Downs'!$G$15,1/AI80*AH80,"")))</f>
        <v/>
      </c>
      <c r="AH80" s="922"/>
      <c r="AI80" s="732"/>
      <c r="AJ80" s="726"/>
    </row>
    <row r="81" spans="2:36">
      <c r="B81" s="1197">
        <f>'4'!G37</f>
        <v>0</v>
      </c>
      <c r="C81" s="644" t="str">
        <f>INDEX(Languages1!$C$1:$AB$1998,MATCH('Wages per Season_V2'!C81,Languages1!$C$1:$C$1998,0),MATCH('1'!$C$5,Languages1!$C$1:$AB$1,0))</f>
        <v>Homens</v>
      </c>
      <c r="D81" s="645">
        <f>'4'!I37</f>
        <v>0</v>
      </c>
      <c r="E81" s="1200" t="str">
        <f>'4'!J37</f>
        <v xml:space="preserve"> </v>
      </c>
      <c r="F81" s="723"/>
      <c r="G81" s="728"/>
      <c r="H81" s="728"/>
      <c r="I81" s="728"/>
      <c r="J81" s="741"/>
      <c r="K81" s="734">
        <f t="shared" si="3"/>
        <v>0</v>
      </c>
      <c r="L81" s="726"/>
      <c r="M81" s="728"/>
      <c r="N81" s="729"/>
      <c r="O81" s="729" t="str">
        <f>IF(M81='Drop Downs'!$G$14,"1",IF(M81='Drop Downs'!$G$16,1/(Q81*'Drop Downs'!$R$4/12)*P81,IF(M81='Drop Downs'!$G$15,1/Q81*P81,"")))</f>
        <v/>
      </c>
      <c r="P81" s="745"/>
      <c r="Q81" s="728"/>
      <c r="R81" s="727"/>
      <c r="S81" s="728"/>
      <c r="T81" s="729"/>
      <c r="U81" s="729" t="str">
        <f>IF(S81='Drop Downs'!$G$14,"1",IF(S81='Drop Downs'!$G$16,1/(W81*'Drop Downs'!$R$4/12)*V81,IF(S81='Drop Downs'!$G$15,1/W81*V81,"")))</f>
        <v/>
      </c>
      <c r="V81" s="745"/>
      <c r="W81" s="728"/>
      <c r="X81" s="727"/>
      <c r="Y81" s="728"/>
      <c r="Z81" s="729"/>
      <c r="AA81" s="729" t="str">
        <f>IF(Y81='Drop Downs'!$G$14,"1",IF(Y81='Drop Downs'!$G$16,1/(AC81*'Drop Downs'!$R$4/12)*AB81,IF(Y81='Drop Downs'!$G$15,1/AC81*AB81,"")))</f>
        <v/>
      </c>
      <c r="AB81" s="745"/>
      <c r="AC81" s="728"/>
      <c r="AD81" s="727"/>
      <c r="AE81" s="728"/>
      <c r="AF81" s="729"/>
      <c r="AG81" s="729" t="str">
        <f>IF(AE81='Drop Downs'!$G$14,"1",IF(AE81='Drop Downs'!$G$16,1/(AI81*'Drop Downs'!$R$4/12)*AH81,IF(AE81='Drop Downs'!$G$15,1/AI81*AH81,"")))</f>
        <v/>
      </c>
      <c r="AH81" s="745"/>
      <c r="AI81" s="728"/>
      <c r="AJ81" s="726"/>
    </row>
    <row r="82" spans="2:36">
      <c r="B82" s="1197"/>
      <c r="C82" s="648" t="str">
        <f>INDEX(Languages1!$C$1:$AB$1998,MATCH('Wages per Season_V2'!C82,Languages1!$C$1:$C$1998,0),MATCH('1'!$C$5,Languages1!$C$1:$AB$1,0))</f>
        <v>Mulheres</v>
      </c>
      <c r="D82" s="649">
        <f>'4'!I38</f>
        <v>0</v>
      </c>
      <c r="E82" s="1200">
        <f>'4'!J38</f>
        <v>0</v>
      </c>
      <c r="F82" s="723"/>
      <c r="G82" s="732"/>
      <c r="H82" s="732"/>
      <c r="I82" s="732"/>
      <c r="J82" s="742"/>
      <c r="K82" s="735">
        <f t="shared" si="3"/>
        <v>0</v>
      </c>
      <c r="L82" s="726"/>
      <c r="M82" s="743"/>
      <c r="N82" s="1091"/>
      <c r="O82" s="1091" t="str">
        <f>IF(M82='Drop Downs'!$G$14,"1",IF(M82='Drop Downs'!$G$16,1/(Q82*'Drop Downs'!$R$4/12)*P82,IF(M82='Drop Downs'!$G$15,1/Q82*P82,"")))</f>
        <v/>
      </c>
      <c r="P82" s="744"/>
      <c r="Q82" s="743"/>
      <c r="R82" s="727"/>
      <c r="S82" s="732"/>
      <c r="T82" s="733"/>
      <c r="U82" s="733" t="str">
        <f>IF(S82='Drop Downs'!$G$14,"1",IF(S82='Drop Downs'!$G$16,1/(W82*'Drop Downs'!$R$4/12)*V82,IF(S82='Drop Downs'!$G$15,1/W82*V82,"")))</f>
        <v/>
      </c>
      <c r="V82" s="922"/>
      <c r="W82" s="732"/>
      <c r="X82" s="727"/>
      <c r="Y82" s="732"/>
      <c r="Z82" s="733"/>
      <c r="AA82" s="733" t="str">
        <f>IF(Y82='Drop Downs'!$G$14,"1",IF(Y82='Drop Downs'!$G$16,1/(AC82*'Drop Downs'!$R$4/12)*AB82,IF(Y82='Drop Downs'!$G$15,1/AC82*AB82,"")))</f>
        <v/>
      </c>
      <c r="AB82" s="922"/>
      <c r="AC82" s="732"/>
      <c r="AD82" s="727"/>
      <c r="AE82" s="732"/>
      <c r="AF82" s="733"/>
      <c r="AG82" s="733" t="str">
        <f>IF(AE82='Drop Downs'!$G$14,"1",IF(AE82='Drop Downs'!$G$16,1/(AI82*'Drop Downs'!$R$4/12)*AH82,IF(AE82='Drop Downs'!$G$15,1/AI82*AH82,"")))</f>
        <v/>
      </c>
      <c r="AH82" s="922"/>
      <c r="AI82" s="732"/>
      <c r="AJ82" s="726"/>
    </row>
    <row r="83" spans="2:36">
      <c r="B83" s="1197">
        <f>'4'!G39</f>
        <v>0</v>
      </c>
      <c r="C83" s="644" t="str">
        <f>INDEX(Languages1!$C$1:$AB$1998,MATCH('Wages per Season_V2'!C83,Languages1!$C$1:$C$1998,0),MATCH('1'!$C$5,Languages1!$C$1:$AB$1,0))</f>
        <v>Homens</v>
      </c>
      <c r="D83" s="645">
        <f>'4'!I39</f>
        <v>0</v>
      </c>
      <c r="E83" s="1200" t="str">
        <f>'4'!J39</f>
        <v xml:space="preserve"> </v>
      </c>
      <c r="F83" s="723"/>
      <c r="G83" s="728"/>
      <c r="H83" s="728"/>
      <c r="I83" s="728"/>
      <c r="J83" s="741"/>
      <c r="K83" s="734">
        <f t="shared" si="3"/>
        <v>0</v>
      </c>
      <c r="L83" s="726"/>
      <c r="M83" s="728"/>
      <c r="N83" s="729"/>
      <c r="O83" s="729" t="str">
        <f>IF(M83='Drop Downs'!$G$14,"1",IF(M83='Drop Downs'!$G$16,1/(Q83*'Drop Downs'!$R$4/12)*P83,IF(M83='Drop Downs'!$G$15,1/Q83*P83,"")))</f>
        <v/>
      </c>
      <c r="P83" s="745"/>
      <c r="Q83" s="728"/>
      <c r="R83" s="727"/>
      <c r="S83" s="728"/>
      <c r="T83" s="729"/>
      <c r="U83" s="729" t="str">
        <f>IF(S83='Drop Downs'!$G$14,"1",IF(S83='Drop Downs'!$G$16,1/(W83*'Drop Downs'!$R$4/12)*V83,IF(S83='Drop Downs'!$G$15,1/W83*V83,"")))</f>
        <v/>
      </c>
      <c r="V83" s="745"/>
      <c r="W83" s="728"/>
      <c r="X83" s="727"/>
      <c r="Y83" s="728"/>
      <c r="Z83" s="729"/>
      <c r="AA83" s="729" t="str">
        <f>IF(Y83='Drop Downs'!$G$14,"1",IF(Y83='Drop Downs'!$G$16,1/(AC83*'Drop Downs'!$R$4/12)*AB83,IF(Y83='Drop Downs'!$G$15,1/AC83*AB83,"")))</f>
        <v/>
      </c>
      <c r="AB83" s="745"/>
      <c r="AC83" s="728"/>
      <c r="AD83" s="727"/>
      <c r="AE83" s="728"/>
      <c r="AF83" s="729"/>
      <c r="AG83" s="729" t="str">
        <f>IF(AE83='Drop Downs'!$G$14,"1",IF(AE83='Drop Downs'!$G$16,1/(AI83*'Drop Downs'!$R$4/12)*AH83,IF(AE83='Drop Downs'!$G$15,1/AI83*AH83,"")))</f>
        <v/>
      </c>
      <c r="AH83" s="745"/>
      <c r="AI83" s="728"/>
      <c r="AJ83" s="726"/>
    </row>
    <row r="84" spans="2:36">
      <c r="B84" s="1197"/>
      <c r="C84" s="648" t="str">
        <f>INDEX(Languages1!$C$1:$AB$1998,MATCH('Wages per Season_V2'!C84,Languages1!$C$1:$C$1998,0),MATCH('1'!$C$5,Languages1!$C$1:$AB$1,0))</f>
        <v>Mulheres</v>
      </c>
      <c r="D84" s="649">
        <f>'4'!I40</f>
        <v>0</v>
      </c>
      <c r="E84" s="1200">
        <f>'4'!J40</f>
        <v>0</v>
      </c>
      <c r="F84" s="723"/>
      <c r="G84" s="732"/>
      <c r="H84" s="732"/>
      <c r="I84" s="732"/>
      <c r="J84" s="742"/>
      <c r="K84" s="735">
        <f t="shared" si="3"/>
        <v>0</v>
      </c>
      <c r="L84" s="726"/>
      <c r="M84" s="743"/>
      <c r="N84" s="1091"/>
      <c r="O84" s="1091" t="str">
        <f>IF(M84='Drop Downs'!$G$14,"1",IF(M84='Drop Downs'!$G$16,1/(Q84*'Drop Downs'!$R$4/12)*P84,IF(M84='Drop Downs'!$G$15,1/Q84*P84,"")))</f>
        <v/>
      </c>
      <c r="P84" s="744"/>
      <c r="Q84" s="743"/>
      <c r="R84" s="727"/>
      <c r="S84" s="732"/>
      <c r="T84" s="733"/>
      <c r="U84" s="733" t="str">
        <f>IF(S84='Drop Downs'!$G$14,"1",IF(S84='Drop Downs'!$G$16,1/(W84*'Drop Downs'!$R$4/12)*V84,IF(S84='Drop Downs'!$G$15,1/W84*V84,"")))</f>
        <v/>
      </c>
      <c r="V84" s="922"/>
      <c r="W84" s="732"/>
      <c r="X84" s="727"/>
      <c r="Y84" s="732"/>
      <c r="Z84" s="733"/>
      <c r="AA84" s="733" t="str">
        <f>IF(Y84='Drop Downs'!$G$14,"1",IF(Y84='Drop Downs'!$G$16,1/(AC84*'Drop Downs'!$R$4/12)*AB84,IF(Y84='Drop Downs'!$G$15,1/AC84*AB84,"")))</f>
        <v/>
      </c>
      <c r="AB84" s="922"/>
      <c r="AC84" s="732"/>
      <c r="AD84" s="727"/>
      <c r="AE84" s="732"/>
      <c r="AF84" s="733"/>
      <c r="AG84" s="733" t="str">
        <f>IF(AE84='Drop Downs'!$G$14,"1",IF(AE84='Drop Downs'!$G$16,1/(AI84*'Drop Downs'!$R$4/12)*AH84,IF(AE84='Drop Downs'!$G$15,1/AI84*AH84,"")))</f>
        <v/>
      </c>
      <c r="AH84" s="922"/>
      <c r="AI84" s="732"/>
      <c r="AJ84" s="726"/>
    </row>
    <row r="85" spans="2:36">
      <c r="B85" s="1197">
        <f>'4'!G41</f>
        <v>0</v>
      </c>
      <c r="C85" s="644" t="str">
        <f>INDEX(Languages1!$C$1:$AB$1998,MATCH('Wages per Season_V2'!C85,Languages1!$C$1:$C$1998,0),MATCH('1'!$C$5,Languages1!$C$1:$AB$1,0))</f>
        <v>Homens</v>
      </c>
      <c r="D85" s="645">
        <f>'4'!I41</f>
        <v>0</v>
      </c>
      <c r="E85" s="1200" t="str">
        <f>'4'!J41</f>
        <v xml:space="preserve"> </v>
      </c>
      <c r="F85" s="723"/>
      <c r="G85" s="728"/>
      <c r="H85" s="728"/>
      <c r="I85" s="728"/>
      <c r="J85" s="741"/>
      <c r="K85" s="734">
        <f t="shared" si="3"/>
        <v>0</v>
      </c>
      <c r="L85" s="726"/>
      <c r="M85" s="728"/>
      <c r="N85" s="729"/>
      <c r="O85" s="729" t="str">
        <f>IF(M85='Drop Downs'!$G$14,"1",IF(M85='Drop Downs'!$G$16,1/(Q85*'Drop Downs'!$R$4/12)*P85,IF(M85='Drop Downs'!$G$15,1/Q85*P85,"")))</f>
        <v/>
      </c>
      <c r="P85" s="745"/>
      <c r="Q85" s="728"/>
      <c r="R85" s="727"/>
      <c r="S85" s="728"/>
      <c r="T85" s="729"/>
      <c r="U85" s="729" t="str">
        <f>IF(S85='Drop Downs'!$G$14,"1",IF(S85='Drop Downs'!$G$16,1/(W85*'Drop Downs'!$R$4/12)*V85,IF(S85='Drop Downs'!$G$15,1/W85*V85,"")))</f>
        <v/>
      </c>
      <c r="V85" s="745"/>
      <c r="W85" s="728"/>
      <c r="X85" s="727"/>
      <c r="Y85" s="728"/>
      <c r="Z85" s="729"/>
      <c r="AA85" s="729" t="str">
        <f>IF(Y85='Drop Downs'!$G$14,"1",IF(Y85='Drop Downs'!$G$16,1/(AC85*'Drop Downs'!$R$4/12)*AB85,IF(Y85='Drop Downs'!$G$15,1/AC85*AB85,"")))</f>
        <v/>
      </c>
      <c r="AB85" s="745"/>
      <c r="AC85" s="728"/>
      <c r="AD85" s="727"/>
      <c r="AE85" s="728"/>
      <c r="AF85" s="729"/>
      <c r="AG85" s="729" t="str">
        <f>IF(AE85='Drop Downs'!$G$14,"1",IF(AE85='Drop Downs'!$G$16,1/(AI85*'Drop Downs'!$R$4/12)*AH85,IF(AE85='Drop Downs'!$G$15,1/AI85*AH85,"")))</f>
        <v/>
      </c>
      <c r="AH85" s="745"/>
      <c r="AI85" s="728"/>
      <c r="AJ85" s="726"/>
    </row>
    <row r="86" spans="2:36">
      <c r="B86" s="1197"/>
      <c r="C86" s="648" t="str">
        <f>INDEX(Languages1!$C$1:$AB$1998,MATCH('Wages per Season_V2'!C86,Languages1!$C$1:$C$1998,0),MATCH('1'!$C$5,Languages1!$C$1:$AB$1,0))</f>
        <v>Mulheres</v>
      </c>
      <c r="D86" s="649">
        <f>'4'!I42</f>
        <v>0</v>
      </c>
      <c r="E86" s="1200">
        <f>'4'!J42</f>
        <v>0</v>
      </c>
      <c r="F86" s="723"/>
      <c r="G86" s="732"/>
      <c r="H86" s="732"/>
      <c r="I86" s="732"/>
      <c r="J86" s="742"/>
      <c r="K86" s="735">
        <f t="shared" si="3"/>
        <v>0</v>
      </c>
      <c r="L86" s="726"/>
      <c r="M86" s="743"/>
      <c r="N86" s="1091"/>
      <c r="O86" s="1091" t="str">
        <f>IF(M86='Drop Downs'!$G$14,"1",IF(M86='Drop Downs'!$G$16,1/(Q86*'Drop Downs'!$R$4/12)*P86,IF(M86='Drop Downs'!$G$15,1/Q86*P86,"")))</f>
        <v/>
      </c>
      <c r="P86" s="744"/>
      <c r="Q86" s="743"/>
      <c r="R86" s="727"/>
      <c r="S86" s="732"/>
      <c r="T86" s="733"/>
      <c r="U86" s="733" t="str">
        <f>IF(S86='Drop Downs'!$G$14,"1",IF(S86='Drop Downs'!$G$16,1/(W86*'Drop Downs'!$R$4/12)*V86,IF(S86='Drop Downs'!$G$15,1/W86*V86,"")))</f>
        <v/>
      </c>
      <c r="V86" s="922"/>
      <c r="W86" s="732"/>
      <c r="X86" s="727"/>
      <c r="Y86" s="732"/>
      <c r="Z86" s="733"/>
      <c r="AA86" s="733" t="str">
        <f>IF(Y86='Drop Downs'!$G$14,"1",IF(Y86='Drop Downs'!$G$16,1/(AC86*'Drop Downs'!$R$4/12)*AB86,IF(Y86='Drop Downs'!$G$15,1/AC86*AB86,"")))</f>
        <v/>
      </c>
      <c r="AB86" s="922"/>
      <c r="AC86" s="732"/>
      <c r="AD86" s="727"/>
      <c r="AE86" s="732"/>
      <c r="AF86" s="733"/>
      <c r="AG86" s="733" t="str">
        <f>IF(AE86='Drop Downs'!$G$14,"1",IF(AE86='Drop Downs'!$G$16,1/(AI86*'Drop Downs'!$R$4/12)*AH86,IF(AE86='Drop Downs'!$G$15,1/AI86*AH86,"")))</f>
        <v/>
      </c>
      <c r="AH86" s="922"/>
      <c r="AI86" s="732"/>
      <c r="AJ86" s="726"/>
    </row>
    <row r="87" spans="2:36">
      <c r="B87" s="1197">
        <f>'4'!G43</f>
        <v>0</v>
      </c>
      <c r="C87" s="644" t="str">
        <f>INDEX(Languages1!$C$1:$AB$1998,MATCH('Wages per Season_V2'!C87,Languages1!$C$1:$C$1998,0),MATCH('1'!$C$5,Languages1!$C$1:$AB$1,0))</f>
        <v>Homens</v>
      </c>
      <c r="D87" s="645">
        <f>'4'!I43</f>
        <v>0</v>
      </c>
      <c r="E87" s="1200" t="str">
        <f>'4'!J43</f>
        <v xml:space="preserve"> </v>
      </c>
      <c r="F87" s="723"/>
      <c r="G87" s="728"/>
      <c r="H87" s="728"/>
      <c r="I87" s="728"/>
      <c r="J87" s="741"/>
      <c r="K87" s="734">
        <f t="shared" si="3"/>
        <v>0</v>
      </c>
      <c r="L87" s="726"/>
      <c r="M87" s="728"/>
      <c r="N87" s="729"/>
      <c r="O87" s="729" t="str">
        <f>IF(M87='Drop Downs'!$G$14,"1",IF(M87='Drop Downs'!$G$16,1/(Q87*'Drop Downs'!$R$4/12)*P87,IF(M87='Drop Downs'!$G$15,1/Q87*P87,"")))</f>
        <v/>
      </c>
      <c r="P87" s="745"/>
      <c r="Q87" s="728"/>
      <c r="R87" s="727"/>
      <c r="S87" s="728"/>
      <c r="T87" s="729"/>
      <c r="U87" s="729" t="str">
        <f>IF(S87='Drop Downs'!$G$14,"1",IF(S87='Drop Downs'!$G$16,1/(W87*'Drop Downs'!$R$4/12)*V87,IF(S87='Drop Downs'!$G$15,1/W87*V87,"")))</f>
        <v/>
      </c>
      <c r="V87" s="745"/>
      <c r="W87" s="728"/>
      <c r="X87" s="727"/>
      <c r="Y87" s="728"/>
      <c r="Z87" s="729"/>
      <c r="AA87" s="729" t="str">
        <f>IF(Y87='Drop Downs'!$G$14,"1",IF(Y87='Drop Downs'!$G$16,1/(AC87*'Drop Downs'!$R$4/12)*AB87,IF(Y87='Drop Downs'!$G$15,1/AC87*AB87,"")))</f>
        <v/>
      </c>
      <c r="AB87" s="745"/>
      <c r="AC87" s="728"/>
      <c r="AD87" s="727"/>
      <c r="AE87" s="728"/>
      <c r="AF87" s="729"/>
      <c r="AG87" s="729" t="str">
        <f>IF(AE87='Drop Downs'!$G$14,"1",IF(AE87='Drop Downs'!$G$16,1/(AI87*'Drop Downs'!$R$4/12)*AH87,IF(AE87='Drop Downs'!$G$15,1/AI87*AH87,"")))</f>
        <v/>
      </c>
      <c r="AH87" s="745"/>
      <c r="AI87" s="728"/>
      <c r="AJ87" s="726"/>
    </row>
    <row r="88" spans="2:36">
      <c r="B88" s="1197"/>
      <c r="C88" s="648" t="str">
        <f>INDEX(Languages1!$C$1:$AB$1998,MATCH('Wages per Season_V2'!C88,Languages1!$C$1:$C$1998,0),MATCH('1'!$C$5,Languages1!$C$1:$AB$1,0))</f>
        <v>Mulheres</v>
      </c>
      <c r="D88" s="649">
        <f>'4'!I44</f>
        <v>0</v>
      </c>
      <c r="E88" s="1200">
        <f>'4'!J44</f>
        <v>0</v>
      </c>
      <c r="F88" s="723"/>
      <c r="G88" s="732"/>
      <c r="H88" s="732"/>
      <c r="I88" s="732"/>
      <c r="J88" s="742"/>
      <c r="K88" s="735">
        <f t="shared" si="3"/>
        <v>0</v>
      </c>
      <c r="L88" s="726"/>
      <c r="M88" s="743"/>
      <c r="N88" s="1091"/>
      <c r="O88" s="1091" t="str">
        <f>IF(M88='Drop Downs'!$G$14,"1",IF(M88='Drop Downs'!$G$16,1/(Q88*'Drop Downs'!$R$4/12)*P88,IF(M88='Drop Downs'!$G$15,1/Q88*P88,"")))</f>
        <v/>
      </c>
      <c r="P88" s="744"/>
      <c r="Q88" s="743"/>
      <c r="R88" s="727"/>
      <c r="S88" s="732"/>
      <c r="T88" s="733"/>
      <c r="U88" s="733" t="str">
        <f>IF(S88='Drop Downs'!$G$14,"1",IF(S88='Drop Downs'!$G$16,1/(W88*'Drop Downs'!$R$4/12)*V88,IF(S88='Drop Downs'!$G$15,1/W88*V88,"")))</f>
        <v/>
      </c>
      <c r="V88" s="922"/>
      <c r="W88" s="732"/>
      <c r="X88" s="727"/>
      <c r="Y88" s="732"/>
      <c r="Z88" s="733"/>
      <c r="AA88" s="733" t="str">
        <f>IF(Y88='Drop Downs'!$G$14,"1",IF(Y88='Drop Downs'!$G$16,1/(AC88*'Drop Downs'!$R$4/12)*AB88,IF(Y88='Drop Downs'!$G$15,1/AC88*AB88,"")))</f>
        <v/>
      </c>
      <c r="AB88" s="922"/>
      <c r="AC88" s="732"/>
      <c r="AD88" s="727"/>
      <c r="AE88" s="732"/>
      <c r="AF88" s="733"/>
      <c r="AG88" s="733" t="str">
        <f>IF(AE88='Drop Downs'!$G$14,"1",IF(AE88='Drop Downs'!$G$16,1/(AI88*'Drop Downs'!$R$4/12)*AH88,IF(AE88='Drop Downs'!$G$15,1/AI88*AH88,"")))</f>
        <v/>
      </c>
      <c r="AH88" s="922"/>
      <c r="AI88" s="732"/>
      <c r="AJ88" s="726"/>
    </row>
    <row r="89" spans="2:36" ht="20.149999999999999" customHeight="1">
      <c r="B89" s="638" t="str">
        <f>INDEX(Languages1!$C$1:$AB$1998,MATCH('Wages per Season_V2'!A89,Languages1!$C$1:$C$1998,0),MATCH('1'!$C$5,Languages1!$C$1:$AB$1,0))&amp;": "&amp;'3'!H7</f>
        <v xml:space="preserve">Área de Trabalho: </v>
      </c>
      <c r="C89" s="639"/>
      <c r="D89" s="639"/>
      <c r="E89" s="640"/>
      <c r="F89" s="719"/>
      <c r="G89" s="736"/>
      <c r="H89" s="736"/>
      <c r="I89" s="737"/>
      <c r="J89" s="736"/>
      <c r="K89" s="746"/>
      <c r="L89" s="739"/>
      <c r="M89" s="736"/>
      <c r="N89" s="740"/>
      <c r="O89" s="740"/>
      <c r="P89" s="737"/>
      <c r="Q89" s="736"/>
      <c r="R89" s="736"/>
      <c r="S89" s="736"/>
      <c r="T89" s="740"/>
      <c r="U89" s="740"/>
      <c r="V89" s="737"/>
      <c r="W89" s="736"/>
      <c r="X89" s="736"/>
      <c r="Y89" s="736"/>
      <c r="Z89" s="740"/>
      <c r="AA89" s="740"/>
      <c r="AB89" s="737"/>
      <c r="AC89" s="736"/>
      <c r="AD89" s="736"/>
      <c r="AE89" s="736"/>
      <c r="AF89" s="740"/>
      <c r="AG89" s="740"/>
      <c r="AH89" s="737"/>
      <c r="AI89" s="736"/>
      <c r="AJ89" s="718"/>
    </row>
    <row r="90" spans="2:36">
      <c r="B90" s="1197">
        <f>'4'!L5</f>
        <v>0</v>
      </c>
      <c r="C90" s="644" t="str">
        <f>INDEX(Languages1!$C$1:$AB$1998,MATCH('Wages per Season_V2'!C90,Languages1!$C$1:$C$1998,0),MATCH('1'!$C$5,Languages1!$C$1:$AB$1,0))</f>
        <v>Homens</v>
      </c>
      <c r="D90" s="645">
        <f>'4'!N5</f>
        <v>0</v>
      </c>
      <c r="E90" s="1200" t="str">
        <f>'4'!O5</f>
        <v xml:space="preserve"> </v>
      </c>
      <c r="F90" s="723"/>
      <c r="G90" s="728"/>
      <c r="H90" s="728"/>
      <c r="I90" s="728"/>
      <c r="J90" s="741"/>
      <c r="K90" s="734">
        <f t="shared" si="0"/>
        <v>0</v>
      </c>
      <c r="L90" s="726"/>
      <c r="M90" s="728"/>
      <c r="N90" s="729"/>
      <c r="O90" s="729" t="str">
        <f>IF(M90='Drop Downs'!$G$14,"1",IF(M90='Drop Downs'!$G$16,1/(Q90*'Drop Downs'!$R$4/12)*P90,IF(M90='Drop Downs'!$G$15,1/Q90*P90,"")))</f>
        <v/>
      </c>
      <c r="P90" s="745"/>
      <c r="Q90" s="728"/>
      <c r="R90" s="727"/>
      <c r="S90" s="728"/>
      <c r="T90" s="729"/>
      <c r="U90" s="729" t="str">
        <f>IF(S90='Drop Downs'!$G$14,"1",IF(S90='Drop Downs'!$G$16,1/(W90*'Drop Downs'!$R$4/12)*V90,IF(S90='Drop Downs'!$G$15,1/W90*V90,"")))</f>
        <v/>
      </c>
      <c r="V90" s="745"/>
      <c r="W90" s="728"/>
      <c r="X90" s="727"/>
      <c r="Y90" s="728"/>
      <c r="Z90" s="729"/>
      <c r="AA90" s="729" t="str">
        <f>IF(Y90='Drop Downs'!$G$14,"1",IF(Y90='Drop Downs'!$G$16,1/(AC90*'Drop Downs'!$R$4/12)*AB90,IF(Y90='Drop Downs'!$G$15,1/AC90*AB90,"")))</f>
        <v/>
      </c>
      <c r="AB90" s="745"/>
      <c r="AC90" s="728"/>
      <c r="AD90" s="727"/>
      <c r="AE90" s="728"/>
      <c r="AF90" s="729"/>
      <c r="AG90" s="729" t="str">
        <f>IF(AE90='Drop Downs'!$G$14,"1",IF(AE90='Drop Downs'!$G$16,1/(AI90*'Drop Downs'!$R$4/12)*AH90,IF(AE90='Drop Downs'!$G$15,1/AI90*AH90,"")))</f>
        <v/>
      </c>
      <c r="AH90" s="745"/>
      <c r="AI90" s="728"/>
      <c r="AJ90" s="726"/>
    </row>
    <row r="91" spans="2:36">
      <c r="B91" s="1197"/>
      <c r="C91" s="648" t="str">
        <f>INDEX(Languages1!$C$1:$AB$1998,MATCH('Wages per Season_V2'!C91,Languages1!$C$1:$C$1998,0),MATCH('1'!$C$5,Languages1!$C$1:$AB$1,0))</f>
        <v>Mulheres</v>
      </c>
      <c r="D91" s="649">
        <f>'4'!N6</f>
        <v>0</v>
      </c>
      <c r="E91" s="1200">
        <f>'4'!O6</f>
        <v>0</v>
      </c>
      <c r="F91" s="723"/>
      <c r="G91" s="732"/>
      <c r="H91" s="732"/>
      <c r="I91" s="732"/>
      <c r="J91" s="742"/>
      <c r="K91" s="735">
        <f t="shared" si="0"/>
        <v>0</v>
      </c>
      <c r="L91" s="726"/>
      <c r="M91" s="732"/>
      <c r="N91" s="733"/>
      <c r="O91" s="733" t="str">
        <f>IF(M91='Drop Downs'!$G$14,"1",IF(M91='Drop Downs'!$G$16,1/(Q91*'Drop Downs'!$R$4/12)*P91,IF(M91='Drop Downs'!$G$15,1/Q91*P91,"")))</f>
        <v/>
      </c>
      <c r="P91" s="922"/>
      <c r="Q91" s="732"/>
      <c r="R91" s="727"/>
      <c r="S91" s="732"/>
      <c r="T91" s="733"/>
      <c r="U91" s="733" t="str">
        <f>IF(S91='Drop Downs'!$G$14,"1",IF(S91='Drop Downs'!$G$16,1/(W91*'Drop Downs'!$R$4/12)*V91,IF(S91='Drop Downs'!$G$15,1/W91*V91,"")))</f>
        <v/>
      </c>
      <c r="V91" s="922"/>
      <c r="W91" s="732"/>
      <c r="X91" s="727"/>
      <c r="Y91" s="732"/>
      <c r="Z91" s="733"/>
      <c r="AA91" s="733" t="str">
        <f>IF(Y91='Drop Downs'!$G$14,"1",IF(Y91='Drop Downs'!$G$16,1/(AC91*'Drop Downs'!$R$4/12)*AB91,IF(Y91='Drop Downs'!$G$15,1/AC91*AB91,"")))</f>
        <v/>
      </c>
      <c r="AB91" s="922"/>
      <c r="AC91" s="732"/>
      <c r="AD91" s="727"/>
      <c r="AE91" s="732"/>
      <c r="AF91" s="733"/>
      <c r="AG91" s="733" t="str">
        <f>IF(AE91='Drop Downs'!$G$14,"1",IF(AE91='Drop Downs'!$G$16,1/(AI91*'Drop Downs'!$R$4/12)*AH91,IF(AE91='Drop Downs'!$G$15,1/AI91*AH91,"")))</f>
        <v/>
      </c>
      <c r="AH91" s="922"/>
      <c r="AI91" s="732"/>
      <c r="AJ91" s="726"/>
    </row>
    <row r="92" spans="2:36">
      <c r="B92" s="1197">
        <f>'4'!L7</f>
        <v>0</v>
      </c>
      <c r="C92" s="644" t="str">
        <f>INDEX(Languages1!$C$1:$AB$1998,MATCH('Wages per Season_V2'!C92,Languages1!$C$1:$C$1998,0),MATCH('1'!$C$5,Languages1!$C$1:$AB$1,0))</f>
        <v>Homens</v>
      </c>
      <c r="D92" s="645">
        <f>'4'!N7</f>
        <v>0</v>
      </c>
      <c r="E92" s="1200" t="str">
        <f>'4'!O7</f>
        <v xml:space="preserve"> </v>
      </c>
      <c r="F92" s="723"/>
      <c r="G92" s="728"/>
      <c r="H92" s="728"/>
      <c r="I92" s="728"/>
      <c r="J92" s="741"/>
      <c r="K92" s="734">
        <f t="shared" si="0"/>
        <v>0</v>
      </c>
      <c r="L92" s="726"/>
      <c r="M92" s="728"/>
      <c r="N92" s="729"/>
      <c r="O92" s="729" t="str">
        <f>IF(M92='Drop Downs'!$G$14,"1",IF(M92='Drop Downs'!$G$16,1/(Q92*'Drop Downs'!$R$4/12)*P92,IF(M92='Drop Downs'!$G$15,1/Q92*P92,"")))</f>
        <v/>
      </c>
      <c r="P92" s="745"/>
      <c r="Q92" s="728"/>
      <c r="R92" s="727"/>
      <c r="S92" s="728"/>
      <c r="T92" s="729"/>
      <c r="U92" s="729" t="str">
        <f>IF(S92='Drop Downs'!$G$14,"1",IF(S92='Drop Downs'!$G$16,1/(W92*'Drop Downs'!$R$4/12)*V92,IF(S92='Drop Downs'!$G$15,1/W92*V92,"")))</f>
        <v/>
      </c>
      <c r="V92" s="745"/>
      <c r="W92" s="728"/>
      <c r="X92" s="727"/>
      <c r="Y92" s="728"/>
      <c r="Z92" s="729"/>
      <c r="AA92" s="729" t="str">
        <f>IF(Y92='Drop Downs'!$G$14,"1",IF(Y92='Drop Downs'!$G$16,1/(AC92*'Drop Downs'!$R$4/12)*AB92,IF(Y92='Drop Downs'!$G$15,1/AC92*AB92,"")))</f>
        <v/>
      </c>
      <c r="AB92" s="745"/>
      <c r="AC92" s="728"/>
      <c r="AD92" s="727"/>
      <c r="AE92" s="728"/>
      <c r="AF92" s="729"/>
      <c r="AG92" s="729" t="str">
        <f>IF(AE92='Drop Downs'!$G$14,"1",IF(AE92='Drop Downs'!$G$16,1/(AI92*'Drop Downs'!$R$4/12)*AH92,IF(AE92='Drop Downs'!$G$15,1/AI92*AH92,"")))</f>
        <v/>
      </c>
      <c r="AH92" s="745"/>
      <c r="AI92" s="728"/>
      <c r="AJ92" s="726"/>
    </row>
    <row r="93" spans="2:36">
      <c r="B93" s="1197"/>
      <c r="C93" s="648" t="str">
        <f>INDEX(Languages1!$C$1:$AB$1998,MATCH('Wages per Season_V2'!C93,Languages1!$C$1:$C$1998,0),MATCH('1'!$C$5,Languages1!$C$1:$AB$1,0))</f>
        <v>Mulheres</v>
      </c>
      <c r="D93" s="649">
        <f>'4'!N8</f>
        <v>0</v>
      </c>
      <c r="E93" s="1200">
        <f>'4'!O8</f>
        <v>0</v>
      </c>
      <c r="F93" s="723"/>
      <c r="G93" s="732"/>
      <c r="H93" s="732"/>
      <c r="I93" s="732"/>
      <c r="J93" s="742"/>
      <c r="K93" s="735">
        <f t="shared" si="0"/>
        <v>0</v>
      </c>
      <c r="L93" s="726"/>
      <c r="M93" s="732"/>
      <c r="N93" s="733"/>
      <c r="O93" s="733" t="str">
        <f>IF(M93='Drop Downs'!$G$14,"1",IF(M93='Drop Downs'!$G$16,1/(Q93*'Drop Downs'!$R$4/12)*P93,IF(M93='Drop Downs'!$G$15,1/Q93*P93,"")))</f>
        <v/>
      </c>
      <c r="P93" s="922"/>
      <c r="Q93" s="732"/>
      <c r="R93" s="727"/>
      <c r="S93" s="732"/>
      <c r="T93" s="733"/>
      <c r="U93" s="733" t="str">
        <f>IF(S93='Drop Downs'!$G$14,"1",IF(S93='Drop Downs'!$G$16,1/(W93*'Drop Downs'!$R$4/12)*V93,IF(S93='Drop Downs'!$G$15,1/W93*V93,"")))</f>
        <v/>
      </c>
      <c r="V93" s="922"/>
      <c r="W93" s="732"/>
      <c r="X93" s="727"/>
      <c r="Y93" s="732"/>
      <c r="Z93" s="733"/>
      <c r="AA93" s="733" t="str">
        <f>IF(Y93='Drop Downs'!$G$14,"1",IF(Y93='Drop Downs'!$G$16,1/(AC93*'Drop Downs'!$R$4/12)*AB93,IF(Y93='Drop Downs'!$G$15,1/AC93*AB93,"")))</f>
        <v/>
      </c>
      <c r="AB93" s="922"/>
      <c r="AC93" s="732"/>
      <c r="AD93" s="727"/>
      <c r="AE93" s="732"/>
      <c r="AF93" s="733"/>
      <c r="AG93" s="733" t="str">
        <f>IF(AE93='Drop Downs'!$G$14,"1",IF(AE93='Drop Downs'!$G$16,1/(AI93*'Drop Downs'!$R$4/12)*AH93,IF(AE93='Drop Downs'!$G$15,1/AI93*AH93,"")))</f>
        <v/>
      </c>
      <c r="AH93" s="922"/>
      <c r="AI93" s="732"/>
      <c r="AJ93" s="726"/>
    </row>
    <row r="94" spans="2:36">
      <c r="B94" s="1197">
        <f>'4'!L9</f>
        <v>0</v>
      </c>
      <c r="C94" s="644" t="str">
        <f>INDEX(Languages1!$C$1:$AB$1998,MATCH('Wages per Season_V2'!C94,Languages1!$C$1:$C$1998,0),MATCH('1'!$C$5,Languages1!$C$1:$AB$1,0))</f>
        <v>Homens</v>
      </c>
      <c r="D94" s="645">
        <f>'4'!N9</f>
        <v>0</v>
      </c>
      <c r="E94" s="1200" t="str">
        <f>'4'!O9</f>
        <v xml:space="preserve"> </v>
      </c>
      <c r="F94" s="723"/>
      <c r="G94" s="728"/>
      <c r="H94" s="728"/>
      <c r="I94" s="728"/>
      <c r="J94" s="741"/>
      <c r="K94" s="734">
        <f t="shared" si="0"/>
        <v>0</v>
      </c>
      <c r="L94" s="726"/>
      <c r="M94" s="728"/>
      <c r="N94" s="729"/>
      <c r="O94" s="729" t="str">
        <f>IF(M94='Drop Downs'!$G$14,"1",IF(M94='Drop Downs'!$G$16,1/(Q94*'Drop Downs'!$R$4/12)*P94,IF(M94='Drop Downs'!$G$15,1/Q94*P94,"")))</f>
        <v/>
      </c>
      <c r="P94" s="745"/>
      <c r="Q94" s="728"/>
      <c r="R94" s="727"/>
      <c r="S94" s="728"/>
      <c r="T94" s="729"/>
      <c r="U94" s="729" t="str">
        <f>IF(S94='Drop Downs'!$G$14,"1",IF(S94='Drop Downs'!$G$16,1/(W94*'Drop Downs'!$R$4/12)*V94,IF(S94='Drop Downs'!$G$15,1/W94*V94,"")))</f>
        <v/>
      </c>
      <c r="V94" s="745"/>
      <c r="W94" s="728"/>
      <c r="X94" s="727"/>
      <c r="Y94" s="728"/>
      <c r="Z94" s="729"/>
      <c r="AA94" s="729" t="str">
        <f>IF(Y94='Drop Downs'!$G$14,"1",IF(Y94='Drop Downs'!$G$16,1/(AC94*'Drop Downs'!$R$4/12)*AB94,IF(Y94='Drop Downs'!$G$15,1/AC94*AB94,"")))</f>
        <v/>
      </c>
      <c r="AB94" s="745"/>
      <c r="AC94" s="728"/>
      <c r="AD94" s="727"/>
      <c r="AE94" s="728"/>
      <c r="AF94" s="729"/>
      <c r="AG94" s="729" t="str">
        <f>IF(AE94='Drop Downs'!$G$14,"1",IF(AE94='Drop Downs'!$G$16,1/(AI94*'Drop Downs'!$R$4/12)*AH94,IF(AE94='Drop Downs'!$G$15,1/AI94*AH94,"")))</f>
        <v/>
      </c>
      <c r="AH94" s="745"/>
      <c r="AI94" s="728"/>
      <c r="AJ94" s="726"/>
    </row>
    <row r="95" spans="2:36">
      <c r="B95" s="1197"/>
      <c r="C95" s="648" t="str">
        <f>INDEX(Languages1!$C$1:$AB$1998,MATCH('Wages per Season_V2'!C95,Languages1!$C$1:$C$1998,0),MATCH('1'!$C$5,Languages1!$C$1:$AB$1,0))</f>
        <v>Mulheres</v>
      </c>
      <c r="D95" s="649">
        <f>'4'!N10</f>
        <v>0</v>
      </c>
      <c r="E95" s="1200">
        <f>'4'!O10</f>
        <v>0</v>
      </c>
      <c r="F95" s="723"/>
      <c r="G95" s="732"/>
      <c r="H95" s="732"/>
      <c r="I95" s="732"/>
      <c r="J95" s="742"/>
      <c r="K95" s="735">
        <f t="shared" si="0"/>
        <v>0</v>
      </c>
      <c r="L95" s="726"/>
      <c r="M95" s="732"/>
      <c r="N95" s="733"/>
      <c r="O95" s="733" t="str">
        <f>IF(M95='Drop Downs'!$G$14,"1",IF(M95='Drop Downs'!$G$16,1/(Q95*'Drop Downs'!$R$4/12)*P95,IF(M95='Drop Downs'!$G$15,1/Q95*P95,"")))</f>
        <v/>
      </c>
      <c r="P95" s="922"/>
      <c r="Q95" s="732"/>
      <c r="R95" s="727"/>
      <c r="S95" s="732"/>
      <c r="T95" s="733"/>
      <c r="U95" s="733" t="str">
        <f>IF(S95='Drop Downs'!$G$14,"1",IF(S95='Drop Downs'!$G$16,1/(W95*'Drop Downs'!$R$4/12)*V95,IF(S95='Drop Downs'!$G$15,1/W95*V95,"")))</f>
        <v/>
      </c>
      <c r="V95" s="922"/>
      <c r="W95" s="732"/>
      <c r="X95" s="727"/>
      <c r="Y95" s="732"/>
      <c r="Z95" s="733"/>
      <c r="AA95" s="733" t="str">
        <f>IF(Y95='Drop Downs'!$G$14,"1",IF(Y95='Drop Downs'!$G$16,1/(AC95*'Drop Downs'!$R$4/12)*AB95,IF(Y95='Drop Downs'!$G$15,1/AC95*AB95,"")))</f>
        <v/>
      </c>
      <c r="AB95" s="922"/>
      <c r="AC95" s="732"/>
      <c r="AD95" s="727"/>
      <c r="AE95" s="732"/>
      <c r="AF95" s="733"/>
      <c r="AG95" s="733" t="str">
        <f>IF(AE95='Drop Downs'!$G$14,"1",IF(AE95='Drop Downs'!$G$16,1/(AI95*'Drop Downs'!$R$4/12)*AH95,IF(AE95='Drop Downs'!$G$15,1/AI95*AH95,"")))</f>
        <v/>
      </c>
      <c r="AH95" s="922"/>
      <c r="AI95" s="732"/>
      <c r="AJ95" s="726"/>
    </row>
    <row r="96" spans="2:36">
      <c r="B96" s="1197">
        <f>'4'!L11</f>
        <v>0</v>
      </c>
      <c r="C96" s="644" t="str">
        <f>INDEX(Languages1!$C$1:$AB$1998,MATCH('Wages per Season_V2'!C96,Languages1!$C$1:$C$1998,0),MATCH('1'!$C$5,Languages1!$C$1:$AB$1,0))</f>
        <v>Homens</v>
      </c>
      <c r="D96" s="645">
        <f>'4'!N11</f>
        <v>0</v>
      </c>
      <c r="E96" s="1200" t="str">
        <f>'4'!O11</f>
        <v xml:space="preserve"> </v>
      </c>
      <c r="F96" s="723"/>
      <c r="G96" s="728"/>
      <c r="H96" s="728"/>
      <c r="I96" s="728"/>
      <c r="J96" s="741"/>
      <c r="K96" s="734">
        <f t="shared" si="0"/>
        <v>0</v>
      </c>
      <c r="L96" s="726"/>
      <c r="M96" s="728"/>
      <c r="N96" s="729"/>
      <c r="O96" s="729" t="str">
        <f>IF(M96='Drop Downs'!$G$14,"1",IF(M96='Drop Downs'!$G$16,1/(Q96*'Drop Downs'!$R$4/12)*P96,IF(M96='Drop Downs'!$G$15,1/Q96*P96,"")))</f>
        <v/>
      </c>
      <c r="P96" s="745"/>
      <c r="Q96" s="728"/>
      <c r="R96" s="727"/>
      <c r="S96" s="728"/>
      <c r="T96" s="729"/>
      <c r="U96" s="729" t="str">
        <f>IF(S96='Drop Downs'!$G$14,"1",IF(S96='Drop Downs'!$G$16,1/(W96*'Drop Downs'!$R$4/12)*V96,IF(S96='Drop Downs'!$G$15,1/W96*V96,"")))</f>
        <v/>
      </c>
      <c r="V96" s="745"/>
      <c r="W96" s="728"/>
      <c r="X96" s="727"/>
      <c r="Y96" s="728"/>
      <c r="Z96" s="729"/>
      <c r="AA96" s="729" t="str">
        <f>IF(Y96='Drop Downs'!$G$14,"1",IF(Y96='Drop Downs'!$G$16,1/(AC96*'Drop Downs'!$R$4/12)*AB96,IF(Y96='Drop Downs'!$G$15,1/AC96*AB96,"")))</f>
        <v/>
      </c>
      <c r="AB96" s="745"/>
      <c r="AC96" s="728"/>
      <c r="AD96" s="727"/>
      <c r="AE96" s="728"/>
      <c r="AF96" s="729"/>
      <c r="AG96" s="729" t="str">
        <f>IF(AE96='Drop Downs'!$G$14,"1",IF(AE96='Drop Downs'!$G$16,1/(AI96*'Drop Downs'!$R$4/12)*AH96,IF(AE96='Drop Downs'!$G$15,1/AI96*AH96,"")))</f>
        <v/>
      </c>
      <c r="AH96" s="745"/>
      <c r="AI96" s="728"/>
      <c r="AJ96" s="726"/>
    </row>
    <row r="97" spans="2:36">
      <c r="B97" s="1197"/>
      <c r="C97" s="648" t="str">
        <f>INDEX(Languages1!$C$1:$AB$1998,MATCH('Wages per Season_V2'!C97,Languages1!$C$1:$C$1998,0),MATCH('1'!$C$5,Languages1!$C$1:$AB$1,0))</f>
        <v>Mulheres</v>
      </c>
      <c r="D97" s="649">
        <f>'4'!N12</f>
        <v>0</v>
      </c>
      <c r="E97" s="1200">
        <f>'4'!O12</f>
        <v>0</v>
      </c>
      <c r="F97" s="723"/>
      <c r="G97" s="732"/>
      <c r="H97" s="732"/>
      <c r="I97" s="732"/>
      <c r="J97" s="742"/>
      <c r="K97" s="735">
        <f t="shared" si="0"/>
        <v>0</v>
      </c>
      <c r="L97" s="726"/>
      <c r="M97" s="732"/>
      <c r="N97" s="733"/>
      <c r="O97" s="733" t="str">
        <f>IF(M97='Drop Downs'!$G$14,"1",IF(M97='Drop Downs'!$G$16,1/(Q97*'Drop Downs'!$R$4/12)*P97,IF(M97='Drop Downs'!$G$15,1/Q97*P97,"")))</f>
        <v/>
      </c>
      <c r="P97" s="922"/>
      <c r="Q97" s="732"/>
      <c r="R97" s="727"/>
      <c r="S97" s="732"/>
      <c r="T97" s="733"/>
      <c r="U97" s="733" t="str">
        <f>IF(S97='Drop Downs'!$G$14,"1",IF(S97='Drop Downs'!$G$16,1/(W97*'Drop Downs'!$R$4/12)*V97,IF(S97='Drop Downs'!$G$15,1/W97*V97,"")))</f>
        <v/>
      </c>
      <c r="V97" s="922"/>
      <c r="W97" s="732"/>
      <c r="X97" s="727"/>
      <c r="Y97" s="732"/>
      <c r="Z97" s="733"/>
      <c r="AA97" s="733" t="str">
        <f>IF(Y97='Drop Downs'!$G$14,"1",IF(Y97='Drop Downs'!$G$16,1/(AC97*'Drop Downs'!$R$4/12)*AB97,IF(Y97='Drop Downs'!$G$15,1/AC97*AB97,"")))</f>
        <v/>
      </c>
      <c r="AB97" s="922"/>
      <c r="AC97" s="732"/>
      <c r="AD97" s="727"/>
      <c r="AE97" s="732"/>
      <c r="AF97" s="733"/>
      <c r="AG97" s="733" t="str">
        <f>IF(AE97='Drop Downs'!$G$14,"1",IF(AE97='Drop Downs'!$G$16,1/(AI97*'Drop Downs'!$R$4/12)*AH97,IF(AE97='Drop Downs'!$G$15,1/AI97*AH97,"")))</f>
        <v/>
      </c>
      <c r="AH97" s="922"/>
      <c r="AI97" s="732"/>
      <c r="AJ97" s="726"/>
    </row>
    <row r="98" spans="2:36">
      <c r="B98" s="1197">
        <f>'4'!L13</f>
        <v>0</v>
      </c>
      <c r="C98" s="644" t="str">
        <f>INDEX(Languages1!$C$1:$AB$1998,MATCH('Wages per Season_V2'!C98,Languages1!$C$1:$C$1998,0),MATCH('1'!$C$5,Languages1!$C$1:$AB$1,0))</f>
        <v>Homens</v>
      </c>
      <c r="D98" s="645">
        <f>'4'!N13</f>
        <v>0</v>
      </c>
      <c r="E98" s="1200" t="str">
        <f>'4'!O13</f>
        <v xml:space="preserve"> </v>
      </c>
      <c r="F98" s="723"/>
      <c r="G98" s="728"/>
      <c r="H98" s="728"/>
      <c r="I98" s="728"/>
      <c r="J98" s="741"/>
      <c r="K98" s="734">
        <f t="shared" si="0"/>
        <v>0</v>
      </c>
      <c r="L98" s="726"/>
      <c r="M98" s="728"/>
      <c r="N98" s="729"/>
      <c r="O98" s="729" t="str">
        <f>IF(M98='Drop Downs'!$G$14,"1",IF(M98='Drop Downs'!$G$16,1/(Q98*'Drop Downs'!$R$4/12)*P98,IF(M98='Drop Downs'!$G$15,1/Q98*P98,"")))</f>
        <v/>
      </c>
      <c r="P98" s="745"/>
      <c r="Q98" s="728"/>
      <c r="R98" s="727"/>
      <c r="S98" s="728"/>
      <c r="T98" s="729"/>
      <c r="U98" s="729" t="str">
        <f>IF(S98='Drop Downs'!$G$14,"1",IF(S98='Drop Downs'!$G$16,1/(W98*'Drop Downs'!$R$4/12)*V98,IF(S98='Drop Downs'!$G$15,1/W98*V98,"")))</f>
        <v/>
      </c>
      <c r="V98" s="745"/>
      <c r="W98" s="728"/>
      <c r="X98" s="727"/>
      <c r="Y98" s="728"/>
      <c r="Z98" s="729"/>
      <c r="AA98" s="729" t="str">
        <f>IF(Y98='Drop Downs'!$G$14,"1",IF(Y98='Drop Downs'!$G$16,1/(AC98*'Drop Downs'!$R$4/12)*AB98,IF(Y98='Drop Downs'!$G$15,1/AC98*AB98,"")))</f>
        <v/>
      </c>
      <c r="AB98" s="745"/>
      <c r="AC98" s="728"/>
      <c r="AD98" s="727"/>
      <c r="AE98" s="728"/>
      <c r="AF98" s="729"/>
      <c r="AG98" s="729" t="str">
        <f>IF(AE98='Drop Downs'!$G$14,"1",IF(AE98='Drop Downs'!$G$16,1/(AI98*'Drop Downs'!$R$4/12)*AH98,IF(AE98='Drop Downs'!$G$15,1/AI98*AH98,"")))</f>
        <v/>
      </c>
      <c r="AH98" s="745"/>
      <c r="AI98" s="728"/>
      <c r="AJ98" s="726"/>
    </row>
    <row r="99" spans="2:36">
      <c r="B99" s="1197"/>
      <c r="C99" s="648" t="str">
        <f>INDEX(Languages1!$C$1:$AB$1998,MATCH('Wages per Season_V2'!C99,Languages1!$C$1:$C$1998,0),MATCH('1'!$C$5,Languages1!$C$1:$AB$1,0))</f>
        <v>Mulheres</v>
      </c>
      <c r="D99" s="649">
        <f>'4'!N14</f>
        <v>0</v>
      </c>
      <c r="E99" s="1200">
        <f>'4'!O14</f>
        <v>0</v>
      </c>
      <c r="F99" s="723"/>
      <c r="G99" s="732"/>
      <c r="H99" s="732"/>
      <c r="I99" s="732"/>
      <c r="J99" s="742"/>
      <c r="K99" s="735">
        <f t="shared" si="0"/>
        <v>0</v>
      </c>
      <c r="L99" s="726"/>
      <c r="M99" s="732"/>
      <c r="N99" s="733"/>
      <c r="O99" s="733" t="str">
        <f>IF(M99='Drop Downs'!$G$14,"1",IF(M99='Drop Downs'!$G$16,1/(Q99*'Drop Downs'!$R$4/12)*P99,IF(M99='Drop Downs'!$G$15,1/Q99*P99,"")))</f>
        <v/>
      </c>
      <c r="P99" s="922"/>
      <c r="Q99" s="732"/>
      <c r="R99" s="727"/>
      <c r="S99" s="732"/>
      <c r="T99" s="733"/>
      <c r="U99" s="733" t="str">
        <f>IF(S99='Drop Downs'!$G$14,"1",IF(S99='Drop Downs'!$G$16,1/(W99*'Drop Downs'!$R$4/12)*V99,IF(S99='Drop Downs'!$G$15,1/W99*V99,"")))</f>
        <v/>
      </c>
      <c r="V99" s="922"/>
      <c r="W99" s="732"/>
      <c r="X99" s="727"/>
      <c r="Y99" s="732"/>
      <c r="Z99" s="733"/>
      <c r="AA99" s="733" t="str">
        <f>IF(Y99='Drop Downs'!$G$14,"1",IF(Y99='Drop Downs'!$G$16,1/(AC99*'Drop Downs'!$R$4/12)*AB99,IF(Y99='Drop Downs'!$G$15,1/AC99*AB99,"")))</f>
        <v/>
      </c>
      <c r="AB99" s="922"/>
      <c r="AC99" s="732"/>
      <c r="AD99" s="727"/>
      <c r="AE99" s="732"/>
      <c r="AF99" s="733"/>
      <c r="AG99" s="733" t="str">
        <f>IF(AE99='Drop Downs'!$G$14,"1",IF(AE99='Drop Downs'!$G$16,1/(AI99*'Drop Downs'!$R$4/12)*AH99,IF(AE99='Drop Downs'!$G$15,1/AI99*AH99,"")))</f>
        <v/>
      </c>
      <c r="AH99" s="922"/>
      <c r="AI99" s="732"/>
      <c r="AJ99" s="726"/>
    </row>
    <row r="100" spans="2:36">
      <c r="B100" s="1197">
        <f>'4'!L15</f>
        <v>0</v>
      </c>
      <c r="C100" s="644" t="str">
        <f>INDEX(Languages1!$C$1:$AB$1998,MATCH('Wages per Season_V2'!C100,Languages1!$C$1:$C$1998,0),MATCH('1'!$C$5,Languages1!$C$1:$AB$1,0))</f>
        <v>Homens</v>
      </c>
      <c r="D100" s="645">
        <f>'4'!N15</f>
        <v>0</v>
      </c>
      <c r="E100" s="1200" t="str">
        <f>'4'!O15</f>
        <v xml:space="preserve"> </v>
      </c>
      <c r="F100" s="723"/>
      <c r="G100" s="728"/>
      <c r="H100" s="728"/>
      <c r="I100" s="728"/>
      <c r="J100" s="741"/>
      <c r="K100" s="734">
        <f t="shared" si="0"/>
        <v>0</v>
      </c>
      <c r="L100" s="726"/>
      <c r="M100" s="728"/>
      <c r="N100" s="729"/>
      <c r="O100" s="729" t="str">
        <f>IF(M100='Drop Downs'!$G$14,"1",IF(M100='Drop Downs'!$G$16,1/(Q100*'Drop Downs'!$R$4/12)*P100,IF(M100='Drop Downs'!$G$15,1/Q100*P100,"")))</f>
        <v/>
      </c>
      <c r="P100" s="745"/>
      <c r="Q100" s="728"/>
      <c r="R100" s="727"/>
      <c r="S100" s="728"/>
      <c r="T100" s="729"/>
      <c r="U100" s="729" t="str">
        <f>IF(S100='Drop Downs'!$G$14,"1",IF(S100='Drop Downs'!$G$16,1/(W100*'Drop Downs'!$R$4/12)*V100,IF(S100='Drop Downs'!$G$15,1/W100*V100,"")))</f>
        <v/>
      </c>
      <c r="V100" s="745"/>
      <c r="W100" s="728"/>
      <c r="X100" s="727"/>
      <c r="Y100" s="728"/>
      <c r="Z100" s="729"/>
      <c r="AA100" s="729" t="str">
        <f>IF(Y100='Drop Downs'!$G$14,"1",IF(Y100='Drop Downs'!$G$16,1/(AC100*'Drop Downs'!$R$4/12)*AB100,IF(Y100='Drop Downs'!$G$15,1/AC100*AB100,"")))</f>
        <v/>
      </c>
      <c r="AB100" s="745"/>
      <c r="AC100" s="728"/>
      <c r="AD100" s="727"/>
      <c r="AE100" s="728"/>
      <c r="AF100" s="729"/>
      <c r="AG100" s="729" t="str">
        <f>IF(AE100='Drop Downs'!$G$14,"1",IF(AE100='Drop Downs'!$G$16,1/(AI100*'Drop Downs'!$R$4/12)*AH100,IF(AE100='Drop Downs'!$G$15,1/AI100*AH100,"")))</f>
        <v/>
      </c>
      <c r="AH100" s="745"/>
      <c r="AI100" s="728"/>
      <c r="AJ100" s="726"/>
    </row>
    <row r="101" spans="2:36">
      <c r="B101" s="1197"/>
      <c r="C101" s="648" t="str">
        <f>INDEX(Languages1!$C$1:$AB$1998,MATCH('Wages per Season_V2'!C101,Languages1!$C$1:$C$1998,0),MATCH('1'!$C$5,Languages1!$C$1:$AB$1,0))</f>
        <v>Mulheres</v>
      </c>
      <c r="D101" s="649">
        <f>'4'!N16</f>
        <v>0</v>
      </c>
      <c r="E101" s="1200">
        <f>'4'!O16</f>
        <v>0</v>
      </c>
      <c r="F101" s="723"/>
      <c r="G101" s="732"/>
      <c r="H101" s="732"/>
      <c r="I101" s="732"/>
      <c r="J101" s="742"/>
      <c r="K101" s="735">
        <f t="shared" si="0"/>
        <v>0</v>
      </c>
      <c r="L101" s="726"/>
      <c r="M101" s="732"/>
      <c r="N101" s="733"/>
      <c r="O101" s="733" t="str">
        <f>IF(M101='Drop Downs'!$G$14,"1",IF(M101='Drop Downs'!$G$16,1/(Q101*'Drop Downs'!$R$4/12)*P101,IF(M101='Drop Downs'!$G$15,1/Q101*P101,"")))</f>
        <v/>
      </c>
      <c r="P101" s="922"/>
      <c r="Q101" s="732"/>
      <c r="R101" s="727"/>
      <c r="S101" s="732"/>
      <c r="T101" s="733"/>
      <c r="U101" s="733" t="str">
        <f>IF(S101='Drop Downs'!$G$14,"1",IF(S101='Drop Downs'!$G$16,1/(W101*'Drop Downs'!$R$4/12)*V101,IF(S101='Drop Downs'!$G$15,1/W101*V101,"")))</f>
        <v/>
      </c>
      <c r="V101" s="922"/>
      <c r="W101" s="732"/>
      <c r="X101" s="727"/>
      <c r="Y101" s="732"/>
      <c r="Z101" s="733"/>
      <c r="AA101" s="733" t="str">
        <f>IF(Y101='Drop Downs'!$G$14,"1",IF(Y101='Drop Downs'!$G$16,1/(AC101*'Drop Downs'!$R$4/12)*AB101,IF(Y101='Drop Downs'!$G$15,1/AC101*AB101,"")))</f>
        <v/>
      </c>
      <c r="AB101" s="922"/>
      <c r="AC101" s="732"/>
      <c r="AD101" s="727"/>
      <c r="AE101" s="732"/>
      <c r="AF101" s="733"/>
      <c r="AG101" s="733" t="str">
        <f>IF(AE101='Drop Downs'!$G$14,"1",IF(AE101='Drop Downs'!$G$16,1/(AI101*'Drop Downs'!$R$4/12)*AH101,IF(AE101='Drop Downs'!$G$15,1/AI101*AH101,"")))</f>
        <v/>
      </c>
      <c r="AH101" s="922"/>
      <c r="AI101" s="732"/>
      <c r="AJ101" s="726"/>
    </row>
    <row r="102" spans="2:36">
      <c r="B102" s="1197">
        <f>'4'!L17</f>
        <v>0</v>
      </c>
      <c r="C102" s="644" t="str">
        <f>INDEX(Languages1!$C$1:$AB$1998,MATCH('Wages per Season_V2'!C102,Languages1!$C$1:$C$1998,0),MATCH('1'!$C$5,Languages1!$C$1:$AB$1,0))</f>
        <v>Homens</v>
      </c>
      <c r="D102" s="645">
        <f>'4'!N17</f>
        <v>0</v>
      </c>
      <c r="E102" s="1200" t="str">
        <f>'4'!O17</f>
        <v xml:space="preserve"> </v>
      </c>
      <c r="F102" s="723"/>
      <c r="G102" s="728"/>
      <c r="H102" s="728"/>
      <c r="I102" s="728"/>
      <c r="J102" s="741"/>
      <c r="K102" s="734">
        <f t="shared" si="0"/>
        <v>0</v>
      </c>
      <c r="L102" s="726"/>
      <c r="M102" s="728"/>
      <c r="N102" s="729"/>
      <c r="O102" s="729" t="str">
        <f>IF(M102='Drop Downs'!$G$14,"1",IF(M102='Drop Downs'!$G$16,1/(Q102*'Drop Downs'!$R$4/12)*P102,IF(M102='Drop Downs'!$G$15,1/Q102*P102,"")))</f>
        <v/>
      </c>
      <c r="P102" s="745"/>
      <c r="Q102" s="728"/>
      <c r="R102" s="727"/>
      <c r="S102" s="728"/>
      <c r="T102" s="729"/>
      <c r="U102" s="729" t="str">
        <f>IF(S102='Drop Downs'!$G$14,"1",IF(S102='Drop Downs'!$G$16,1/(W102*'Drop Downs'!$R$4/12)*V102,IF(S102='Drop Downs'!$G$15,1/W102*V102,"")))</f>
        <v/>
      </c>
      <c r="V102" s="745"/>
      <c r="W102" s="728"/>
      <c r="X102" s="727"/>
      <c r="Y102" s="728"/>
      <c r="Z102" s="729"/>
      <c r="AA102" s="729" t="str">
        <f>IF(Y102='Drop Downs'!$G$14,"1",IF(Y102='Drop Downs'!$G$16,1/(AC102*'Drop Downs'!$R$4/12)*AB102,IF(Y102='Drop Downs'!$G$15,1/AC102*AB102,"")))</f>
        <v/>
      </c>
      <c r="AB102" s="745"/>
      <c r="AC102" s="728"/>
      <c r="AD102" s="727"/>
      <c r="AE102" s="728"/>
      <c r="AF102" s="729"/>
      <c r="AG102" s="729" t="str">
        <f>IF(AE102='Drop Downs'!$G$14,"1",IF(AE102='Drop Downs'!$G$16,1/(AI102*'Drop Downs'!$R$4/12)*AH102,IF(AE102='Drop Downs'!$G$15,1/AI102*AH102,"")))</f>
        <v/>
      </c>
      <c r="AH102" s="745"/>
      <c r="AI102" s="728"/>
      <c r="AJ102" s="726"/>
    </row>
    <row r="103" spans="2:36">
      <c r="B103" s="1197"/>
      <c r="C103" s="648" t="str">
        <f>INDEX(Languages1!$C$1:$AB$1998,MATCH('Wages per Season_V2'!C103,Languages1!$C$1:$C$1998,0),MATCH('1'!$C$5,Languages1!$C$1:$AB$1,0))</f>
        <v>Mulheres</v>
      </c>
      <c r="D103" s="649">
        <f>'4'!N18</f>
        <v>0</v>
      </c>
      <c r="E103" s="1200">
        <f>'4'!O18</f>
        <v>0</v>
      </c>
      <c r="F103" s="723"/>
      <c r="G103" s="732"/>
      <c r="H103" s="732"/>
      <c r="I103" s="732"/>
      <c r="J103" s="742"/>
      <c r="K103" s="735">
        <f t="shared" si="0"/>
        <v>0</v>
      </c>
      <c r="L103" s="726"/>
      <c r="M103" s="732"/>
      <c r="N103" s="733"/>
      <c r="O103" s="733" t="str">
        <f>IF(M103='Drop Downs'!$G$14,"1",IF(M103='Drop Downs'!$G$16,1/(Q103*'Drop Downs'!$R$4/12)*P103,IF(M103='Drop Downs'!$G$15,1/Q103*P103,"")))</f>
        <v/>
      </c>
      <c r="P103" s="922"/>
      <c r="Q103" s="732"/>
      <c r="R103" s="727"/>
      <c r="S103" s="732"/>
      <c r="T103" s="733"/>
      <c r="U103" s="733" t="str">
        <f>IF(S103='Drop Downs'!$G$14,"1",IF(S103='Drop Downs'!$G$16,1/(W103*'Drop Downs'!$R$4/12)*V103,IF(S103='Drop Downs'!$G$15,1/W103*V103,"")))</f>
        <v/>
      </c>
      <c r="V103" s="922"/>
      <c r="W103" s="732"/>
      <c r="X103" s="727"/>
      <c r="Y103" s="732"/>
      <c r="Z103" s="733"/>
      <c r="AA103" s="733" t="str">
        <f>IF(Y103='Drop Downs'!$G$14,"1",IF(Y103='Drop Downs'!$G$16,1/(AC103*'Drop Downs'!$R$4/12)*AB103,IF(Y103='Drop Downs'!$G$15,1/AC103*AB103,"")))</f>
        <v/>
      </c>
      <c r="AB103" s="922"/>
      <c r="AC103" s="732"/>
      <c r="AD103" s="727"/>
      <c r="AE103" s="732"/>
      <c r="AF103" s="733"/>
      <c r="AG103" s="733" t="str">
        <f>IF(AE103='Drop Downs'!$G$14,"1",IF(AE103='Drop Downs'!$G$16,1/(AI103*'Drop Downs'!$R$4/12)*AH103,IF(AE103='Drop Downs'!$G$15,1/AI103*AH103,"")))</f>
        <v/>
      </c>
      <c r="AH103" s="922"/>
      <c r="AI103" s="732"/>
      <c r="AJ103" s="726"/>
    </row>
    <row r="104" spans="2:36">
      <c r="B104" s="1197">
        <f>'4'!L19</f>
        <v>0</v>
      </c>
      <c r="C104" s="644" t="str">
        <f>INDEX(Languages1!$C$1:$AB$1998,MATCH('Wages per Season_V2'!C104,Languages1!$C$1:$C$1998,0),MATCH('1'!$C$5,Languages1!$C$1:$AB$1,0))</f>
        <v>Homens</v>
      </c>
      <c r="D104" s="645">
        <f>'4'!N19</f>
        <v>0</v>
      </c>
      <c r="E104" s="1200" t="str">
        <f>'4'!O19</f>
        <v xml:space="preserve"> </v>
      </c>
      <c r="F104" s="723"/>
      <c r="G104" s="728"/>
      <c r="H104" s="728"/>
      <c r="I104" s="728"/>
      <c r="J104" s="741"/>
      <c r="K104" s="734">
        <f t="shared" si="0"/>
        <v>0</v>
      </c>
      <c r="L104" s="726"/>
      <c r="M104" s="728"/>
      <c r="N104" s="729"/>
      <c r="O104" s="729" t="str">
        <f>IF(M104='Drop Downs'!$G$14,"1",IF(M104='Drop Downs'!$G$16,1/(Q104*'Drop Downs'!$R$4/12)*P104,IF(M104='Drop Downs'!$G$15,1/Q104*P104,"")))</f>
        <v/>
      </c>
      <c r="P104" s="745"/>
      <c r="Q104" s="728"/>
      <c r="R104" s="727"/>
      <c r="S104" s="728"/>
      <c r="T104" s="729"/>
      <c r="U104" s="729" t="str">
        <f>IF(S104='Drop Downs'!$G$14,"1",IF(S104='Drop Downs'!$G$16,1/(W104*'Drop Downs'!$R$4/12)*V104,IF(S104='Drop Downs'!$G$15,1/W104*V104,"")))</f>
        <v/>
      </c>
      <c r="V104" s="745"/>
      <c r="W104" s="728"/>
      <c r="X104" s="727"/>
      <c r="Y104" s="728"/>
      <c r="Z104" s="729"/>
      <c r="AA104" s="729" t="str">
        <f>IF(Y104='Drop Downs'!$G$14,"1",IF(Y104='Drop Downs'!$G$16,1/(AC104*'Drop Downs'!$R$4/12)*AB104,IF(Y104='Drop Downs'!$G$15,1/AC104*AB104,"")))</f>
        <v/>
      </c>
      <c r="AB104" s="745"/>
      <c r="AC104" s="728"/>
      <c r="AD104" s="727"/>
      <c r="AE104" s="728"/>
      <c r="AF104" s="729"/>
      <c r="AG104" s="729" t="str">
        <f>IF(AE104='Drop Downs'!$G$14,"1",IF(AE104='Drop Downs'!$G$16,1/(AI104*'Drop Downs'!$R$4/12)*AH104,IF(AE104='Drop Downs'!$G$15,1/AI104*AH104,"")))</f>
        <v/>
      </c>
      <c r="AH104" s="745"/>
      <c r="AI104" s="728"/>
      <c r="AJ104" s="726"/>
    </row>
    <row r="105" spans="2:36">
      <c r="B105" s="1197"/>
      <c r="C105" s="648" t="str">
        <f>INDEX(Languages1!$C$1:$AB$1998,MATCH('Wages per Season_V2'!C105,Languages1!$C$1:$C$1998,0),MATCH('1'!$C$5,Languages1!$C$1:$AB$1,0))</f>
        <v>Mulheres</v>
      </c>
      <c r="D105" s="649">
        <f>'4'!N20</f>
        <v>0</v>
      </c>
      <c r="E105" s="1200">
        <f>'4'!O20</f>
        <v>0</v>
      </c>
      <c r="F105" s="723"/>
      <c r="G105" s="732"/>
      <c r="H105" s="732"/>
      <c r="I105" s="732"/>
      <c r="J105" s="742"/>
      <c r="K105" s="735">
        <f t="shared" si="0"/>
        <v>0</v>
      </c>
      <c r="L105" s="726"/>
      <c r="M105" s="732"/>
      <c r="N105" s="733"/>
      <c r="O105" s="733" t="str">
        <f>IF(M105='Drop Downs'!$G$14,"1",IF(M105='Drop Downs'!$G$16,1/(Q105*'Drop Downs'!$R$4/12)*P105,IF(M105='Drop Downs'!$G$15,1/Q105*P105,"")))</f>
        <v/>
      </c>
      <c r="P105" s="922"/>
      <c r="Q105" s="732"/>
      <c r="R105" s="727"/>
      <c r="S105" s="732"/>
      <c r="T105" s="733"/>
      <c r="U105" s="733" t="str">
        <f>IF(S105='Drop Downs'!$G$14,"1",IF(S105='Drop Downs'!$G$16,1/(W105*'Drop Downs'!$R$4/12)*V105,IF(S105='Drop Downs'!$G$15,1/W105*V105,"")))</f>
        <v/>
      </c>
      <c r="V105" s="922"/>
      <c r="W105" s="732"/>
      <c r="X105" s="727"/>
      <c r="Y105" s="732"/>
      <c r="Z105" s="733"/>
      <c r="AA105" s="733" t="str">
        <f>IF(Y105='Drop Downs'!$G$14,"1",IF(Y105='Drop Downs'!$G$16,1/(AC105*'Drop Downs'!$R$4/12)*AB105,IF(Y105='Drop Downs'!$G$15,1/AC105*AB105,"")))</f>
        <v/>
      </c>
      <c r="AB105" s="922"/>
      <c r="AC105" s="732"/>
      <c r="AD105" s="727"/>
      <c r="AE105" s="732"/>
      <c r="AF105" s="733"/>
      <c r="AG105" s="733" t="str">
        <f>IF(AE105='Drop Downs'!$G$14,"1",IF(AE105='Drop Downs'!$G$16,1/(AI105*'Drop Downs'!$R$4/12)*AH105,IF(AE105='Drop Downs'!$G$15,1/AI105*AH105,"")))</f>
        <v/>
      </c>
      <c r="AH105" s="922"/>
      <c r="AI105" s="732"/>
      <c r="AJ105" s="726"/>
    </row>
    <row r="106" spans="2:36">
      <c r="B106" s="1197">
        <f>'4'!L21</f>
        <v>0</v>
      </c>
      <c r="C106" s="644" t="str">
        <f>INDEX(Languages1!$C$1:$AB$1998,MATCH('Wages per Season_V2'!C106,Languages1!$C$1:$C$1998,0),MATCH('1'!$C$5,Languages1!$C$1:$AB$1,0))</f>
        <v>Homens</v>
      </c>
      <c r="D106" s="645">
        <f>'4'!N21</f>
        <v>0</v>
      </c>
      <c r="E106" s="1200" t="str">
        <f>'4'!O21</f>
        <v xml:space="preserve"> </v>
      </c>
      <c r="F106" s="723"/>
      <c r="G106" s="728"/>
      <c r="H106" s="728"/>
      <c r="I106" s="728"/>
      <c r="J106" s="741"/>
      <c r="K106" s="734">
        <f t="shared" si="0"/>
        <v>0</v>
      </c>
      <c r="L106" s="726"/>
      <c r="M106" s="728"/>
      <c r="N106" s="729"/>
      <c r="O106" s="729" t="str">
        <f>IF(M106='Drop Downs'!$G$14,"1",IF(M106='Drop Downs'!$G$16,1/(Q106*'Drop Downs'!$R$4/12)*P106,IF(M106='Drop Downs'!$G$15,1/Q106*P106,"")))</f>
        <v/>
      </c>
      <c r="P106" s="745"/>
      <c r="Q106" s="728"/>
      <c r="R106" s="727"/>
      <c r="S106" s="728"/>
      <c r="T106" s="729"/>
      <c r="U106" s="729" t="str">
        <f>IF(S106='Drop Downs'!$G$14,"1",IF(S106='Drop Downs'!$G$16,1/(W106*'Drop Downs'!$R$4/12)*V106,IF(S106='Drop Downs'!$G$15,1/W106*V106,"")))</f>
        <v/>
      </c>
      <c r="V106" s="745"/>
      <c r="W106" s="728"/>
      <c r="X106" s="727"/>
      <c r="Y106" s="728"/>
      <c r="Z106" s="729"/>
      <c r="AA106" s="729" t="str">
        <f>IF(Y106='Drop Downs'!$G$14,"1",IF(Y106='Drop Downs'!$G$16,1/(AC106*'Drop Downs'!$R$4/12)*AB106,IF(Y106='Drop Downs'!$G$15,1/AC106*AB106,"")))</f>
        <v/>
      </c>
      <c r="AB106" s="745"/>
      <c r="AC106" s="728"/>
      <c r="AD106" s="727"/>
      <c r="AE106" s="728"/>
      <c r="AF106" s="729"/>
      <c r="AG106" s="729" t="str">
        <f>IF(AE106='Drop Downs'!$G$14,"1",IF(AE106='Drop Downs'!$G$16,1/(AI106*'Drop Downs'!$R$4/12)*AH106,IF(AE106='Drop Downs'!$G$15,1/AI106*AH106,"")))</f>
        <v/>
      </c>
      <c r="AH106" s="745"/>
      <c r="AI106" s="728"/>
      <c r="AJ106" s="726"/>
    </row>
    <row r="107" spans="2:36">
      <c r="B107" s="1197"/>
      <c r="C107" s="648" t="str">
        <f>INDEX(Languages1!$C$1:$AB$1998,MATCH('Wages per Season_V2'!C107,Languages1!$C$1:$C$1998,0),MATCH('1'!$C$5,Languages1!$C$1:$AB$1,0))</f>
        <v>Mulheres</v>
      </c>
      <c r="D107" s="649">
        <f>'4'!N22</f>
        <v>0</v>
      </c>
      <c r="E107" s="1200">
        <f>'4'!O22</f>
        <v>0</v>
      </c>
      <c r="F107" s="723"/>
      <c r="G107" s="732"/>
      <c r="H107" s="732"/>
      <c r="I107" s="732"/>
      <c r="J107" s="742"/>
      <c r="K107" s="735">
        <f t="shared" si="0"/>
        <v>0</v>
      </c>
      <c r="L107" s="726"/>
      <c r="M107" s="732"/>
      <c r="N107" s="733"/>
      <c r="O107" s="733" t="str">
        <f>IF(M107='Drop Downs'!$G$14,"1",IF(M107='Drop Downs'!$G$16,1/(Q107*'Drop Downs'!$R$4/12)*P107,IF(M107='Drop Downs'!$G$15,1/Q107*P107,"")))</f>
        <v/>
      </c>
      <c r="P107" s="922"/>
      <c r="Q107" s="732"/>
      <c r="R107" s="727"/>
      <c r="S107" s="732"/>
      <c r="T107" s="733"/>
      <c r="U107" s="733" t="str">
        <f>IF(S107='Drop Downs'!$G$14,"1",IF(S107='Drop Downs'!$G$16,1/(W107*'Drop Downs'!$R$4/12)*V107,IF(S107='Drop Downs'!$G$15,1/W107*V107,"")))</f>
        <v/>
      </c>
      <c r="V107" s="922"/>
      <c r="W107" s="732"/>
      <c r="X107" s="727"/>
      <c r="Y107" s="732"/>
      <c r="Z107" s="733"/>
      <c r="AA107" s="733" t="str">
        <f>IF(Y107='Drop Downs'!$G$14,"1",IF(Y107='Drop Downs'!$G$16,1/(AC107*'Drop Downs'!$R$4/12)*AB107,IF(Y107='Drop Downs'!$G$15,1/AC107*AB107,"")))</f>
        <v/>
      </c>
      <c r="AB107" s="922"/>
      <c r="AC107" s="732"/>
      <c r="AD107" s="727"/>
      <c r="AE107" s="732"/>
      <c r="AF107" s="733"/>
      <c r="AG107" s="733" t="str">
        <f>IF(AE107='Drop Downs'!$G$14,"1",IF(AE107='Drop Downs'!$G$16,1/(AI107*'Drop Downs'!$R$4/12)*AH107,IF(AE107='Drop Downs'!$G$15,1/AI107*AH107,"")))</f>
        <v/>
      </c>
      <c r="AH107" s="922"/>
      <c r="AI107" s="732"/>
      <c r="AJ107" s="726"/>
    </row>
    <row r="108" spans="2:36">
      <c r="B108" s="1197">
        <f>'4'!L23</f>
        <v>0</v>
      </c>
      <c r="C108" s="644" t="str">
        <f>INDEX(Languages1!$C$1:$AB$1998,MATCH('Wages per Season_V2'!C108,Languages1!$C$1:$C$1998,0),MATCH('1'!$C$5,Languages1!$C$1:$AB$1,0))</f>
        <v>Homens</v>
      </c>
      <c r="D108" s="645">
        <f>'4'!N23</f>
        <v>0</v>
      </c>
      <c r="E108" s="1200" t="str">
        <f>'4'!O23</f>
        <v xml:space="preserve"> </v>
      </c>
      <c r="F108" s="723"/>
      <c r="G108" s="728"/>
      <c r="H108" s="728"/>
      <c r="I108" s="728"/>
      <c r="J108" s="741"/>
      <c r="K108" s="734">
        <f t="shared" si="0"/>
        <v>0</v>
      </c>
      <c r="L108" s="726"/>
      <c r="M108" s="728"/>
      <c r="N108" s="729"/>
      <c r="O108" s="729" t="str">
        <f>IF(M108='Drop Downs'!$G$14,"1",IF(M108='Drop Downs'!$G$16,1/(Q108*'Drop Downs'!$R$4/12)*P108,IF(M108='Drop Downs'!$G$15,1/Q108*P108,"")))</f>
        <v/>
      </c>
      <c r="P108" s="745"/>
      <c r="Q108" s="728"/>
      <c r="R108" s="727"/>
      <c r="S108" s="728"/>
      <c r="T108" s="729"/>
      <c r="U108" s="729" t="str">
        <f>IF(S108='Drop Downs'!$G$14,"1",IF(S108='Drop Downs'!$G$16,1/(W108*'Drop Downs'!$R$4/12)*V108,IF(S108='Drop Downs'!$G$15,1/W108*V108,"")))</f>
        <v/>
      </c>
      <c r="V108" s="745"/>
      <c r="W108" s="728"/>
      <c r="X108" s="727"/>
      <c r="Y108" s="728"/>
      <c r="Z108" s="729"/>
      <c r="AA108" s="729" t="str">
        <f>IF(Y108='Drop Downs'!$G$14,"1",IF(Y108='Drop Downs'!$G$16,1/(AC108*'Drop Downs'!$R$4/12)*AB108,IF(Y108='Drop Downs'!$G$15,1/AC108*AB108,"")))</f>
        <v/>
      </c>
      <c r="AB108" s="745"/>
      <c r="AC108" s="728"/>
      <c r="AD108" s="727"/>
      <c r="AE108" s="728"/>
      <c r="AF108" s="729"/>
      <c r="AG108" s="729" t="str">
        <f>IF(AE108='Drop Downs'!$G$14,"1",IF(AE108='Drop Downs'!$G$16,1/(AI108*'Drop Downs'!$R$4/12)*AH108,IF(AE108='Drop Downs'!$G$15,1/AI108*AH108,"")))</f>
        <v/>
      </c>
      <c r="AH108" s="745"/>
      <c r="AI108" s="728"/>
      <c r="AJ108" s="726"/>
    </row>
    <row r="109" spans="2:36">
      <c r="B109" s="1197"/>
      <c r="C109" s="648" t="str">
        <f>INDEX(Languages1!$C$1:$AB$1998,MATCH('Wages per Season_V2'!C109,Languages1!$C$1:$C$1998,0),MATCH('1'!$C$5,Languages1!$C$1:$AB$1,0))</f>
        <v>Mulheres</v>
      </c>
      <c r="D109" s="649">
        <f>'4'!N24</f>
        <v>0</v>
      </c>
      <c r="E109" s="1200">
        <f>'4'!O24</f>
        <v>0</v>
      </c>
      <c r="F109" s="723"/>
      <c r="G109" s="732"/>
      <c r="H109" s="732"/>
      <c r="I109" s="732"/>
      <c r="J109" s="742"/>
      <c r="K109" s="735">
        <f t="shared" si="0"/>
        <v>0</v>
      </c>
      <c r="L109" s="726"/>
      <c r="M109" s="732"/>
      <c r="N109" s="733"/>
      <c r="O109" s="733" t="str">
        <f>IF(M109='Drop Downs'!$G$14,"1",IF(M109='Drop Downs'!$G$16,1/(Q109*'Drop Downs'!$R$4/12)*P109,IF(M109='Drop Downs'!$G$15,1/Q109*P109,"")))</f>
        <v/>
      </c>
      <c r="P109" s="922"/>
      <c r="Q109" s="732"/>
      <c r="R109" s="727"/>
      <c r="S109" s="732"/>
      <c r="T109" s="733"/>
      <c r="U109" s="733" t="str">
        <f>IF(S109='Drop Downs'!$G$14,"1",IF(S109='Drop Downs'!$G$16,1/(W109*'Drop Downs'!$R$4/12)*V109,IF(S109='Drop Downs'!$G$15,1/W109*V109,"")))</f>
        <v/>
      </c>
      <c r="V109" s="922"/>
      <c r="W109" s="732"/>
      <c r="X109" s="727"/>
      <c r="Y109" s="732"/>
      <c r="Z109" s="733"/>
      <c r="AA109" s="733" t="str">
        <f>IF(Y109='Drop Downs'!$G$14,"1",IF(Y109='Drop Downs'!$G$16,1/(AC109*'Drop Downs'!$R$4/12)*AB109,IF(Y109='Drop Downs'!$G$15,1/AC109*AB109,"")))</f>
        <v/>
      </c>
      <c r="AB109" s="922"/>
      <c r="AC109" s="732"/>
      <c r="AD109" s="727"/>
      <c r="AE109" s="732"/>
      <c r="AF109" s="733"/>
      <c r="AG109" s="733" t="str">
        <f>IF(AE109='Drop Downs'!$G$14,"1",IF(AE109='Drop Downs'!$G$16,1/(AI109*'Drop Downs'!$R$4/12)*AH109,IF(AE109='Drop Downs'!$G$15,1/AI109*AH109,"")))</f>
        <v/>
      </c>
      <c r="AH109" s="922"/>
      <c r="AI109" s="732"/>
      <c r="AJ109" s="726"/>
    </row>
    <row r="110" spans="2:36">
      <c r="B110" s="1197">
        <f>'4'!L25</f>
        <v>0</v>
      </c>
      <c r="C110" s="644" t="str">
        <f>INDEX(Languages1!$C$1:$AB$1998,MATCH('Wages per Season_V2'!C110,Languages1!$C$1:$C$1998,0),MATCH('1'!$C$5,Languages1!$C$1:$AB$1,0))</f>
        <v>Homens</v>
      </c>
      <c r="D110" s="645">
        <f>'4'!N25</f>
        <v>0</v>
      </c>
      <c r="E110" s="1200" t="str">
        <f>'4'!O25</f>
        <v xml:space="preserve"> </v>
      </c>
      <c r="F110" s="723"/>
      <c r="G110" s="728"/>
      <c r="H110" s="728"/>
      <c r="I110" s="728"/>
      <c r="J110" s="741"/>
      <c r="K110" s="734">
        <f t="shared" ref="K110:K129" si="4">IFERROR(SUM(G110:J110),"")</f>
        <v>0</v>
      </c>
      <c r="L110" s="726"/>
      <c r="M110" s="728"/>
      <c r="N110" s="729"/>
      <c r="O110" s="729" t="str">
        <f>IF(M110='Drop Downs'!$G$14,"1",IF(M110='Drop Downs'!$G$16,1/(Q110*'Drop Downs'!$R$4/12)*P110,IF(M110='Drop Downs'!$G$15,1/Q110*P110,"")))</f>
        <v/>
      </c>
      <c r="P110" s="745"/>
      <c r="Q110" s="728"/>
      <c r="R110" s="727"/>
      <c r="S110" s="728"/>
      <c r="T110" s="729"/>
      <c r="U110" s="729" t="str">
        <f>IF(S110='Drop Downs'!$G$14,"1",IF(S110='Drop Downs'!$G$16,1/(W110*'Drop Downs'!$R$4/12)*V110,IF(S110='Drop Downs'!$G$15,1/W110*V110,"")))</f>
        <v/>
      </c>
      <c r="V110" s="745"/>
      <c r="W110" s="728"/>
      <c r="X110" s="727"/>
      <c r="Y110" s="728"/>
      <c r="Z110" s="729"/>
      <c r="AA110" s="729" t="str">
        <f>IF(Y110='Drop Downs'!$G$14,"1",IF(Y110='Drop Downs'!$G$16,1/(AC110*'Drop Downs'!$R$4/12)*AB110,IF(Y110='Drop Downs'!$G$15,1/AC110*AB110,"")))</f>
        <v/>
      </c>
      <c r="AB110" s="745"/>
      <c r="AC110" s="728"/>
      <c r="AD110" s="727"/>
      <c r="AE110" s="728"/>
      <c r="AF110" s="729"/>
      <c r="AG110" s="729" t="str">
        <f>IF(AE110='Drop Downs'!$G$14,"1",IF(AE110='Drop Downs'!$G$16,1/(AI110*'Drop Downs'!$R$4/12)*AH110,IF(AE110='Drop Downs'!$G$15,1/AI110*AH110,"")))</f>
        <v/>
      </c>
      <c r="AH110" s="745"/>
      <c r="AI110" s="728"/>
      <c r="AJ110" s="726"/>
    </row>
    <row r="111" spans="2:36">
      <c r="B111" s="1197"/>
      <c r="C111" s="648" t="str">
        <f>INDEX(Languages1!$C$1:$AB$1998,MATCH('Wages per Season_V2'!C111,Languages1!$C$1:$C$1998,0),MATCH('1'!$C$5,Languages1!$C$1:$AB$1,0))</f>
        <v>Mulheres</v>
      </c>
      <c r="D111" s="649">
        <f>'4'!N26</f>
        <v>0</v>
      </c>
      <c r="E111" s="1200">
        <f>'4'!O26</f>
        <v>0</v>
      </c>
      <c r="F111" s="723"/>
      <c r="G111" s="732"/>
      <c r="H111" s="732"/>
      <c r="I111" s="732"/>
      <c r="J111" s="742"/>
      <c r="K111" s="735">
        <f t="shared" si="4"/>
        <v>0</v>
      </c>
      <c r="L111" s="726"/>
      <c r="M111" s="732"/>
      <c r="N111" s="733"/>
      <c r="O111" s="733" t="str">
        <f>IF(M111='Drop Downs'!$G$14,"1",IF(M111='Drop Downs'!$G$16,1/(Q111*'Drop Downs'!$R$4/12)*P111,IF(M111='Drop Downs'!$G$15,1/Q111*P111,"")))</f>
        <v/>
      </c>
      <c r="P111" s="922"/>
      <c r="Q111" s="732"/>
      <c r="R111" s="727"/>
      <c r="S111" s="732"/>
      <c r="T111" s="733"/>
      <c r="U111" s="733" t="str">
        <f>IF(S111='Drop Downs'!$G$14,"1",IF(S111='Drop Downs'!$G$16,1/(W111*'Drop Downs'!$R$4/12)*V111,IF(S111='Drop Downs'!$G$15,1/W111*V111,"")))</f>
        <v/>
      </c>
      <c r="V111" s="922"/>
      <c r="W111" s="732"/>
      <c r="X111" s="727"/>
      <c r="Y111" s="732"/>
      <c r="Z111" s="733"/>
      <c r="AA111" s="733" t="str">
        <f>IF(Y111='Drop Downs'!$G$14,"1",IF(Y111='Drop Downs'!$G$16,1/(AC111*'Drop Downs'!$R$4/12)*AB111,IF(Y111='Drop Downs'!$G$15,1/AC111*AB111,"")))</f>
        <v/>
      </c>
      <c r="AB111" s="922"/>
      <c r="AC111" s="732"/>
      <c r="AD111" s="727"/>
      <c r="AE111" s="732"/>
      <c r="AF111" s="733"/>
      <c r="AG111" s="733" t="str">
        <f>IF(AE111='Drop Downs'!$G$14,"1",IF(AE111='Drop Downs'!$G$16,1/(AI111*'Drop Downs'!$R$4/12)*AH111,IF(AE111='Drop Downs'!$G$15,1/AI111*AH111,"")))</f>
        <v/>
      </c>
      <c r="AH111" s="922"/>
      <c r="AI111" s="732"/>
      <c r="AJ111" s="726"/>
    </row>
    <row r="112" spans="2:36">
      <c r="B112" s="1197">
        <f>'4'!L27</f>
        <v>0</v>
      </c>
      <c r="C112" s="644" t="str">
        <f>INDEX(Languages1!$C$1:$AB$1998,MATCH('Wages per Season_V2'!C112,Languages1!$C$1:$C$1998,0),MATCH('1'!$C$5,Languages1!$C$1:$AB$1,0))</f>
        <v>Homens</v>
      </c>
      <c r="D112" s="645">
        <f>'4'!N27</f>
        <v>0</v>
      </c>
      <c r="E112" s="1200" t="str">
        <f>'4'!O27</f>
        <v xml:space="preserve"> </v>
      </c>
      <c r="F112" s="723"/>
      <c r="G112" s="728"/>
      <c r="H112" s="728"/>
      <c r="I112" s="728"/>
      <c r="J112" s="741"/>
      <c r="K112" s="734">
        <f t="shared" si="4"/>
        <v>0</v>
      </c>
      <c r="L112" s="726"/>
      <c r="M112" s="728"/>
      <c r="N112" s="729"/>
      <c r="O112" s="729" t="str">
        <f>IF(M112='Drop Downs'!$G$14,"1",IF(M112='Drop Downs'!$G$16,1/(Q112*'Drop Downs'!$R$4/12)*P112,IF(M112='Drop Downs'!$G$15,1/Q112*P112,"")))</f>
        <v/>
      </c>
      <c r="P112" s="745"/>
      <c r="Q112" s="728"/>
      <c r="R112" s="727"/>
      <c r="S112" s="728"/>
      <c r="T112" s="729"/>
      <c r="U112" s="729" t="str">
        <f>IF(S112='Drop Downs'!$G$14,"1",IF(S112='Drop Downs'!$G$16,1/(W112*'Drop Downs'!$R$4/12)*V112,IF(S112='Drop Downs'!$G$15,1/W112*V112,"")))</f>
        <v/>
      </c>
      <c r="V112" s="745"/>
      <c r="W112" s="728"/>
      <c r="X112" s="727"/>
      <c r="Y112" s="728"/>
      <c r="Z112" s="729"/>
      <c r="AA112" s="729" t="str">
        <f>IF(Y112='Drop Downs'!$G$14,"1",IF(Y112='Drop Downs'!$G$16,1/(AC112*'Drop Downs'!$R$4/12)*AB112,IF(Y112='Drop Downs'!$G$15,1/AC112*AB112,"")))</f>
        <v/>
      </c>
      <c r="AB112" s="745"/>
      <c r="AC112" s="728"/>
      <c r="AD112" s="727"/>
      <c r="AE112" s="728"/>
      <c r="AF112" s="729"/>
      <c r="AG112" s="729" t="str">
        <f>IF(AE112='Drop Downs'!$G$14,"1",IF(AE112='Drop Downs'!$G$16,1/(AI112*'Drop Downs'!$R$4/12)*AH112,IF(AE112='Drop Downs'!$G$15,1/AI112*AH112,"")))</f>
        <v/>
      </c>
      <c r="AH112" s="745"/>
      <c r="AI112" s="728"/>
      <c r="AJ112" s="726"/>
    </row>
    <row r="113" spans="2:36">
      <c r="B113" s="1197"/>
      <c r="C113" s="648" t="str">
        <f>INDEX(Languages1!$C$1:$AB$1998,MATCH('Wages per Season_V2'!C113,Languages1!$C$1:$C$1998,0),MATCH('1'!$C$5,Languages1!$C$1:$AB$1,0))</f>
        <v>Mulheres</v>
      </c>
      <c r="D113" s="649">
        <f>'4'!N28</f>
        <v>0</v>
      </c>
      <c r="E113" s="1200">
        <f>'4'!O28</f>
        <v>0</v>
      </c>
      <c r="F113" s="723"/>
      <c r="G113" s="732"/>
      <c r="H113" s="732"/>
      <c r="I113" s="732"/>
      <c r="J113" s="742"/>
      <c r="K113" s="735">
        <f t="shared" si="4"/>
        <v>0</v>
      </c>
      <c r="L113" s="726"/>
      <c r="M113" s="732"/>
      <c r="N113" s="733"/>
      <c r="O113" s="733" t="str">
        <f>IF(M113='Drop Downs'!$G$14,"1",IF(M113='Drop Downs'!$G$16,1/(Q113*'Drop Downs'!$R$4/12)*P113,IF(M113='Drop Downs'!$G$15,1/Q113*P113,"")))</f>
        <v/>
      </c>
      <c r="P113" s="922"/>
      <c r="Q113" s="732"/>
      <c r="R113" s="727"/>
      <c r="S113" s="732"/>
      <c r="T113" s="733"/>
      <c r="U113" s="733" t="str">
        <f>IF(S113='Drop Downs'!$G$14,"1",IF(S113='Drop Downs'!$G$16,1/(W113*'Drop Downs'!$R$4/12)*V113,IF(S113='Drop Downs'!$G$15,1/W113*V113,"")))</f>
        <v/>
      </c>
      <c r="V113" s="922"/>
      <c r="W113" s="732"/>
      <c r="X113" s="727"/>
      <c r="Y113" s="732"/>
      <c r="Z113" s="733"/>
      <c r="AA113" s="733" t="str">
        <f>IF(Y113='Drop Downs'!$G$14,"1",IF(Y113='Drop Downs'!$G$16,1/(AC113*'Drop Downs'!$R$4/12)*AB113,IF(Y113='Drop Downs'!$G$15,1/AC113*AB113,"")))</f>
        <v/>
      </c>
      <c r="AB113" s="922"/>
      <c r="AC113" s="732"/>
      <c r="AD113" s="727"/>
      <c r="AE113" s="732"/>
      <c r="AF113" s="733"/>
      <c r="AG113" s="733" t="str">
        <f>IF(AE113='Drop Downs'!$G$14,"1",IF(AE113='Drop Downs'!$G$16,1/(AI113*'Drop Downs'!$R$4/12)*AH113,IF(AE113='Drop Downs'!$G$15,1/AI113*AH113,"")))</f>
        <v/>
      </c>
      <c r="AH113" s="922"/>
      <c r="AI113" s="732"/>
      <c r="AJ113" s="726"/>
    </row>
    <row r="114" spans="2:36">
      <c r="B114" s="1197">
        <f>'4'!L29</f>
        <v>0</v>
      </c>
      <c r="C114" s="644" t="str">
        <f>INDEX(Languages1!$C$1:$AB$1998,MATCH('Wages per Season_V2'!C114,Languages1!$C$1:$C$1998,0),MATCH('1'!$C$5,Languages1!$C$1:$AB$1,0))</f>
        <v>Homens</v>
      </c>
      <c r="D114" s="645">
        <f>'4'!N29</f>
        <v>0</v>
      </c>
      <c r="E114" s="1200" t="str">
        <f>'4'!O29</f>
        <v xml:space="preserve"> </v>
      </c>
      <c r="F114" s="723"/>
      <c r="G114" s="728"/>
      <c r="H114" s="728"/>
      <c r="I114" s="728"/>
      <c r="J114" s="741"/>
      <c r="K114" s="734">
        <f t="shared" si="4"/>
        <v>0</v>
      </c>
      <c r="L114" s="726"/>
      <c r="M114" s="728"/>
      <c r="N114" s="729"/>
      <c r="O114" s="729" t="str">
        <f>IF(M114='Drop Downs'!$G$14,"1",IF(M114='Drop Downs'!$G$16,1/(Q114*'Drop Downs'!$R$4/12)*P114,IF(M114='Drop Downs'!$G$15,1/Q114*P114,"")))</f>
        <v/>
      </c>
      <c r="P114" s="745"/>
      <c r="Q114" s="728"/>
      <c r="R114" s="727"/>
      <c r="S114" s="728"/>
      <c r="T114" s="729"/>
      <c r="U114" s="729" t="str">
        <f>IF(S114='Drop Downs'!$G$14,"1",IF(S114='Drop Downs'!$G$16,1/(W114*'Drop Downs'!$R$4/12)*V114,IF(S114='Drop Downs'!$G$15,1/W114*V114,"")))</f>
        <v/>
      </c>
      <c r="V114" s="745"/>
      <c r="W114" s="728"/>
      <c r="X114" s="727"/>
      <c r="Y114" s="728"/>
      <c r="Z114" s="729"/>
      <c r="AA114" s="729" t="str">
        <f>IF(Y114='Drop Downs'!$G$14,"1",IF(Y114='Drop Downs'!$G$16,1/(AC114*'Drop Downs'!$R$4/12)*AB114,IF(Y114='Drop Downs'!$G$15,1/AC114*AB114,"")))</f>
        <v/>
      </c>
      <c r="AB114" s="745"/>
      <c r="AC114" s="728"/>
      <c r="AD114" s="727"/>
      <c r="AE114" s="728"/>
      <c r="AF114" s="729"/>
      <c r="AG114" s="729" t="str">
        <f>IF(AE114='Drop Downs'!$G$14,"1",IF(AE114='Drop Downs'!$G$16,1/(AI114*'Drop Downs'!$R$4/12)*AH114,IF(AE114='Drop Downs'!$G$15,1/AI114*AH114,"")))</f>
        <v/>
      </c>
      <c r="AH114" s="745"/>
      <c r="AI114" s="728"/>
      <c r="AJ114" s="726"/>
    </row>
    <row r="115" spans="2:36">
      <c r="B115" s="1197"/>
      <c r="C115" s="648" t="str">
        <f>INDEX(Languages1!$C$1:$AB$1998,MATCH('Wages per Season_V2'!C115,Languages1!$C$1:$C$1998,0),MATCH('1'!$C$5,Languages1!$C$1:$AB$1,0))</f>
        <v>Mulheres</v>
      </c>
      <c r="D115" s="649">
        <f>'4'!N30</f>
        <v>0</v>
      </c>
      <c r="E115" s="1200">
        <f>'4'!O30</f>
        <v>0</v>
      </c>
      <c r="F115" s="723"/>
      <c r="G115" s="732"/>
      <c r="H115" s="732"/>
      <c r="I115" s="732"/>
      <c r="J115" s="742"/>
      <c r="K115" s="735">
        <f t="shared" si="4"/>
        <v>0</v>
      </c>
      <c r="L115" s="726"/>
      <c r="M115" s="732"/>
      <c r="N115" s="733"/>
      <c r="O115" s="733" t="str">
        <f>IF(M115='Drop Downs'!$G$14,"1",IF(M115='Drop Downs'!$G$16,1/(Q115*'Drop Downs'!$R$4/12)*P115,IF(M115='Drop Downs'!$G$15,1/Q115*P115,"")))</f>
        <v/>
      </c>
      <c r="P115" s="922"/>
      <c r="Q115" s="732"/>
      <c r="R115" s="727"/>
      <c r="S115" s="732"/>
      <c r="T115" s="733"/>
      <c r="U115" s="733" t="str">
        <f>IF(S115='Drop Downs'!$G$14,"1",IF(S115='Drop Downs'!$G$16,1/(W115*'Drop Downs'!$R$4/12)*V115,IF(S115='Drop Downs'!$G$15,1/W115*V115,"")))</f>
        <v/>
      </c>
      <c r="V115" s="922"/>
      <c r="W115" s="732"/>
      <c r="X115" s="727"/>
      <c r="Y115" s="732"/>
      <c r="Z115" s="733"/>
      <c r="AA115" s="733" t="str">
        <f>IF(Y115='Drop Downs'!$G$14,"1",IF(Y115='Drop Downs'!$G$16,1/(AC115*'Drop Downs'!$R$4/12)*AB115,IF(Y115='Drop Downs'!$G$15,1/AC115*AB115,"")))</f>
        <v/>
      </c>
      <c r="AB115" s="922"/>
      <c r="AC115" s="732"/>
      <c r="AD115" s="727"/>
      <c r="AE115" s="732"/>
      <c r="AF115" s="733"/>
      <c r="AG115" s="733" t="str">
        <f>IF(AE115='Drop Downs'!$G$14,"1",IF(AE115='Drop Downs'!$G$16,1/(AI115*'Drop Downs'!$R$4/12)*AH115,IF(AE115='Drop Downs'!$G$15,1/AI115*AH115,"")))</f>
        <v/>
      </c>
      <c r="AH115" s="922"/>
      <c r="AI115" s="732"/>
      <c r="AJ115" s="726"/>
    </row>
    <row r="116" spans="2:36">
      <c r="B116" s="1197">
        <f>'4'!L31</f>
        <v>0</v>
      </c>
      <c r="C116" s="644" t="str">
        <f>INDEX(Languages1!$C$1:$AB$1998,MATCH('Wages per Season_V2'!C116,Languages1!$C$1:$C$1998,0),MATCH('1'!$C$5,Languages1!$C$1:$AB$1,0))</f>
        <v>Homens</v>
      </c>
      <c r="D116" s="645">
        <f>'4'!N31</f>
        <v>0</v>
      </c>
      <c r="E116" s="1200" t="str">
        <f>'4'!O31</f>
        <v xml:space="preserve"> </v>
      </c>
      <c r="F116" s="723"/>
      <c r="G116" s="728"/>
      <c r="H116" s="728"/>
      <c r="I116" s="728"/>
      <c r="J116" s="741"/>
      <c r="K116" s="734">
        <f t="shared" si="4"/>
        <v>0</v>
      </c>
      <c r="L116" s="726"/>
      <c r="M116" s="728"/>
      <c r="N116" s="729"/>
      <c r="O116" s="729" t="str">
        <f>IF(M116='Drop Downs'!$G$14,"1",IF(M116='Drop Downs'!$G$16,1/(Q116*'Drop Downs'!$R$4/12)*P116,IF(M116='Drop Downs'!$G$15,1/Q116*P116,"")))</f>
        <v/>
      </c>
      <c r="P116" s="745"/>
      <c r="Q116" s="728"/>
      <c r="R116" s="727"/>
      <c r="S116" s="728"/>
      <c r="T116" s="729"/>
      <c r="U116" s="729" t="str">
        <f>IF(S116='Drop Downs'!$G$14,"1",IF(S116='Drop Downs'!$G$16,1/(W116*'Drop Downs'!$R$4/12)*V116,IF(S116='Drop Downs'!$G$15,1/W116*V116,"")))</f>
        <v/>
      </c>
      <c r="V116" s="745"/>
      <c r="W116" s="728"/>
      <c r="X116" s="727"/>
      <c r="Y116" s="728"/>
      <c r="Z116" s="729"/>
      <c r="AA116" s="729" t="str">
        <f>IF(Y116='Drop Downs'!$G$14,"1",IF(Y116='Drop Downs'!$G$16,1/(AC116*'Drop Downs'!$R$4/12)*AB116,IF(Y116='Drop Downs'!$G$15,1/AC116*AB116,"")))</f>
        <v/>
      </c>
      <c r="AB116" s="745"/>
      <c r="AC116" s="728"/>
      <c r="AD116" s="727"/>
      <c r="AE116" s="728"/>
      <c r="AF116" s="729"/>
      <c r="AG116" s="729" t="str">
        <f>IF(AE116='Drop Downs'!$G$14,"1",IF(AE116='Drop Downs'!$G$16,1/(AI116*'Drop Downs'!$R$4/12)*AH116,IF(AE116='Drop Downs'!$G$15,1/AI116*AH116,"")))</f>
        <v/>
      </c>
      <c r="AH116" s="745"/>
      <c r="AI116" s="728"/>
      <c r="AJ116" s="726"/>
    </row>
    <row r="117" spans="2:36">
      <c r="B117" s="1197"/>
      <c r="C117" s="648" t="str">
        <f>INDEX(Languages1!$C$1:$AB$1998,MATCH('Wages per Season_V2'!C117,Languages1!$C$1:$C$1998,0),MATCH('1'!$C$5,Languages1!$C$1:$AB$1,0))</f>
        <v>Mulheres</v>
      </c>
      <c r="D117" s="649">
        <f>'4'!N32</f>
        <v>0</v>
      </c>
      <c r="E117" s="1200">
        <f>'4'!O32</f>
        <v>0</v>
      </c>
      <c r="F117" s="723"/>
      <c r="G117" s="732"/>
      <c r="H117" s="732"/>
      <c r="I117" s="732"/>
      <c r="J117" s="742"/>
      <c r="K117" s="735">
        <f t="shared" si="4"/>
        <v>0</v>
      </c>
      <c r="L117" s="726"/>
      <c r="M117" s="732"/>
      <c r="N117" s="733"/>
      <c r="O117" s="733" t="str">
        <f>IF(M117='Drop Downs'!$G$14,"1",IF(M117='Drop Downs'!$G$16,1/(Q117*'Drop Downs'!$R$4/12)*P117,IF(M117='Drop Downs'!$G$15,1/Q117*P117,"")))</f>
        <v/>
      </c>
      <c r="P117" s="922"/>
      <c r="Q117" s="732"/>
      <c r="R117" s="727"/>
      <c r="S117" s="732"/>
      <c r="T117" s="733"/>
      <c r="U117" s="733" t="str">
        <f>IF(S117='Drop Downs'!$G$14,"1",IF(S117='Drop Downs'!$G$16,1/(W117*'Drop Downs'!$R$4/12)*V117,IF(S117='Drop Downs'!$G$15,1/W117*V117,"")))</f>
        <v/>
      </c>
      <c r="V117" s="922"/>
      <c r="W117" s="732"/>
      <c r="X117" s="727"/>
      <c r="Y117" s="732"/>
      <c r="Z117" s="733"/>
      <c r="AA117" s="733" t="str">
        <f>IF(Y117='Drop Downs'!$G$14,"1",IF(Y117='Drop Downs'!$G$16,1/(AC117*'Drop Downs'!$R$4/12)*AB117,IF(Y117='Drop Downs'!$G$15,1/AC117*AB117,"")))</f>
        <v/>
      </c>
      <c r="AB117" s="922"/>
      <c r="AC117" s="732"/>
      <c r="AD117" s="727"/>
      <c r="AE117" s="732"/>
      <c r="AF117" s="733"/>
      <c r="AG117" s="733" t="str">
        <f>IF(AE117='Drop Downs'!$G$14,"1",IF(AE117='Drop Downs'!$G$16,1/(AI117*'Drop Downs'!$R$4/12)*AH117,IF(AE117='Drop Downs'!$G$15,1/AI117*AH117,"")))</f>
        <v/>
      </c>
      <c r="AH117" s="922"/>
      <c r="AI117" s="732"/>
      <c r="AJ117" s="726"/>
    </row>
    <row r="118" spans="2:36">
      <c r="B118" s="1197">
        <f>'4'!L33</f>
        <v>0</v>
      </c>
      <c r="C118" s="644" t="str">
        <f>INDEX(Languages1!$C$1:$AB$1998,MATCH('Wages per Season_V2'!C118,Languages1!$C$1:$C$1998,0),MATCH('1'!$C$5,Languages1!$C$1:$AB$1,0))</f>
        <v>Homens</v>
      </c>
      <c r="D118" s="645">
        <f>'4'!N33</f>
        <v>0</v>
      </c>
      <c r="E118" s="1200" t="str">
        <f>'4'!O33</f>
        <v xml:space="preserve"> </v>
      </c>
      <c r="F118" s="723"/>
      <c r="G118" s="728"/>
      <c r="H118" s="728"/>
      <c r="I118" s="728"/>
      <c r="J118" s="741"/>
      <c r="K118" s="734">
        <f t="shared" si="4"/>
        <v>0</v>
      </c>
      <c r="L118" s="726"/>
      <c r="M118" s="728"/>
      <c r="N118" s="729"/>
      <c r="O118" s="729" t="str">
        <f>IF(M118='Drop Downs'!$G$14,"1",IF(M118='Drop Downs'!$G$16,1/(Q118*'Drop Downs'!$R$4/12)*P118,IF(M118='Drop Downs'!$G$15,1/Q118*P118,"")))</f>
        <v/>
      </c>
      <c r="P118" s="745"/>
      <c r="Q118" s="728"/>
      <c r="R118" s="727"/>
      <c r="S118" s="728"/>
      <c r="T118" s="729"/>
      <c r="U118" s="729" t="str">
        <f>IF(S118='Drop Downs'!$G$14,"1",IF(S118='Drop Downs'!$G$16,1/(W118*'Drop Downs'!$R$4/12)*V118,IF(S118='Drop Downs'!$G$15,1/W118*V118,"")))</f>
        <v/>
      </c>
      <c r="V118" s="745"/>
      <c r="W118" s="728"/>
      <c r="X118" s="727"/>
      <c r="Y118" s="728"/>
      <c r="Z118" s="729"/>
      <c r="AA118" s="729" t="str">
        <f>IF(Y118='Drop Downs'!$G$14,"1",IF(Y118='Drop Downs'!$G$16,1/(AC118*'Drop Downs'!$R$4/12)*AB118,IF(Y118='Drop Downs'!$G$15,1/AC118*AB118,"")))</f>
        <v/>
      </c>
      <c r="AB118" s="745"/>
      <c r="AC118" s="728"/>
      <c r="AD118" s="727"/>
      <c r="AE118" s="728"/>
      <c r="AF118" s="729"/>
      <c r="AG118" s="729" t="str">
        <f>IF(AE118='Drop Downs'!$G$14,"1",IF(AE118='Drop Downs'!$G$16,1/(AI118*'Drop Downs'!$R$4/12)*AH118,IF(AE118='Drop Downs'!$G$15,1/AI118*AH118,"")))</f>
        <v/>
      </c>
      <c r="AH118" s="745"/>
      <c r="AI118" s="728"/>
      <c r="AJ118" s="726"/>
    </row>
    <row r="119" spans="2:36">
      <c r="B119" s="1197"/>
      <c r="C119" s="648" t="str">
        <f>INDEX(Languages1!$C$1:$AB$1998,MATCH('Wages per Season_V2'!C119,Languages1!$C$1:$C$1998,0),MATCH('1'!$C$5,Languages1!$C$1:$AB$1,0))</f>
        <v>Mulheres</v>
      </c>
      <c r="D119" s="649">
        <f>'4'!N34</f>
        <v>0</v>
      </c>
      <c r="E119" s="1200">
        <f>'4'!O34</f>
        <v>0</v>
      </c>
      <c r="F119" s="723"/>
      <c r="G119" s="732"/>
      <c r="H119" s="732"/>
      <c r="I119" s="732"/>
      <c r="J119" s="742"/>
      <c r="K119" s="735">
        <f t="shared" si="4"/>
        <v>0</v>
      </c>
      <c r="L119" s="726"/>
      <c r="M119" s="732"/>
      <c r="N119" s="733"/>
      <c r="O119" s="733" t="str">
        <f>IF(M119='Drop Downs'!$G$14,"1",IF(M119='Drop Downs'!$G$16,1/(Q119*'Drop Downs'!$R$4/12)*P119,IF(M119='Drop Downs'!$G$15,1/Q119*P119,"")))</f>
        <v/>
      </c>
      <c r="P119" s="922"/>
      <c r="Q119" s="732"/>
      <c r="R119" s="727"/>
      <c r="S119" s="732"/>
      <c r="T119" s="733"/>
      <c r="U119" s="733" t="str">
        <f>IF(S119='Drop Downs'!$G$14,"1",IF(S119='Drop Downs'!$G$16,1/(W119*'Drop Downs'!$R$4/12)*V119,IF(S119='Drop Downs'!$G$15,1/W119*V119,"")))</f>
        <v/>
      </c>
      <c r="V119" s="922"/>
      <c r="W119" s="732"/>
      <c r="X119" s="727"/>
      <c r="Y119" s="732"/>
      <c r="Z119" s="733"/>
      <c r="AA119" s="733" t="str">
        <f>IF(Y119='Drop Downs'!$G$14,"1",IF(Y119='Drop Downs'!$G$16,1/(AC119*'Drop Downs'!$R$4/12)*AB119,IF(Y119='Drop Downs'!$G$15,1/AC119*AB119,"")))</f>
        <v/>
      </c>
      <c r="AB119" s="922"/>
      <c r="AC119" s="732"/>
      <c r="AD119" s="727"/>
      <c r="AE119" s="732"/>
      <c r="AF119" s="733"/>
      <c r="AG119" s="733" t="str">
        <f>IF(AE119='Drop Downs'!$G$14,"1",IF(AE119='Drop Downs'!$G$16,1/(AI119*'Drop Downs'!$R$4/12)*AH119,IF(AE119='Drop Downs'!$G$15,1/AI119*AH119,"")))</f>
        <v/>
      </c>
      <c r="AH119" s="922"/>
      <c r="AI119" s="732"/>
      <c r="AJ119" s="726"/>
    </row>
    <row r="120" spans="2:36" ht="17.149999999999999" customHeight="1">
      <c r="B120" s="1197">
        <f>'4'!L35</f>
        <v>0</v>
      </c>
      <c r="C120" s="644" t="str">
        <f>INDEX(Languages1!$C$1:$AB$1998,MATCH('Wages per Season_V2'!C120,Languages1!$C$1:$C$1998,0),MATCH('1'!$C$5,Languages1!$C$1:$AB$1,0))</f>
        <v>Homens</v>
      </c>
      <c r="D120" s="645">
        <f>'4'!N35</f>
        <v>0</v>
      </c>
      <c r="E120" s="1200" t="str">
        <f>'4'!O35</f>
        <v xml:space="preserve"> </v>
      </c>
      <c r="F120" s="723"/>
      <c r="G120" s="728"/>
      <c r="H120" s="728"/>
      <c r="I120" s="728"/>
      <c r="J120" s="741"/>
      <c r="K120" s="734">
        <f t="shared" si="4"/>
        <v>0</v>
      </c>
      <c r="L120" s="726"/>
      <c r="M120" s="728"/>
      <c r="N120" s="729"/>
      <c r="O120" s="729" t="str">
        <f>IF(M120='Drop Downs'!$G$14,"1",IF(M120='Drop Downs'!$G$16,1/(Q120*'Drop Downs'!$R$4/12)*P120,IF(M120='Drop Downs'!$G$15,1/Q120*P120,"")))</f>
        <v/>
      </c>
      <c r="P120" s="745"/>
      <c r="Q120" s="728"/>
      <c r="R120" s="727"/>
      <c r="S120" s="728"/>
      <c r="T120" s="729"/>
      <c r="U120" s="729" t="str">
        <f>IF(S120='Drop Downs'!$G$14,"1",IF(S120='Drop Downs'!$G$16,1/(W120*'Drop Downs'!$R$4/12)*V120,IF(S120='Drop Downs'!$G$15,1/W120*V120,"")))</f>
        <v/>
      </c>
      <c r="V120" s="745"/>
      <c r="W120" s="728"/>
      <c r="X120" s="727"/>
      <c r="Y120" s="728"/>
      <c r="Z120" s="729"/>
      <c r="AA120" s="729" t="str">
        <f>IF(Y120='Drop Downs'!$G$14,"1",IF(Y120='Drop Downs'!$G$16,1/(AC120*'Drop Downs'!$R$4/12)*AB120,IF(Y120='Drop Downs'!$G$15,1/AC120*AB120,"")))</f>
        <v/>
      </c>
      <c r="AB120" s="745"/>
      <c r="AC120" s="728"/>
      <c r="AD120" s="727"/>
      <c r="AE120" s="728"/>
      <c r="AF120" s="729"/>
      <c r="AG120" s="729" t="str">
        <f>IF(AE120='Drop Downs'!$G$14,"1",IF(AE120='Drop Downs'!$G$16,1/(AI120*'Drop Downs'!$R$4/12)*AH120,IF(AE120='Drop Downs'!$G$15,1/AI120*AH120,"")))</f>
        <v/>
      </c>
      <c r="AH120" s="745"/>
      <c r="AI120" s="728"/>
      <c r="AJ120" s="726"/>
    </row>
    <row r="121" spans="2:36">
      <c r="B121" s="1197"/>
      <c r="C121" s="648" t="str">
        <f>INDEX(Languages1!$C$1:$AB$1998,MATCH('Wages per Season_V2'!C121,Languages1!$C$1:$C$1998,0),MATCH('1'!$C$5,Languages1!$C$1:$AB$1,0))</f>
        <v>Mulheres</v>
      </c>
      <c r="D121" s="649">
        <f>'4'!N36</f>
        <v>0</v>
      </c>
      <c r="E121" s="1200">
        <f>'4'!O36</f>
        <v>0</v>
      </c>
      <c r="F121" s="723"/>
      <c r="G121" s="732"/>
      <c r="H121" s="732"/>
      <c r="I121" s="732"/>
      <c r="J121" s="742"/>
      <c r="K121" s="735">
        <f t="shared" si="4"/>
        <v>0</v>
      </c>
      <c r="L121" s="726"/>
      <c r="M121" s="732"/>
      <c r="N121" s="733"/>
      <c r="O121" s="733" t="str">
        <f>IF(M121='Drop Downs'!$G$14,"1",IF(M121='Drop Downs'!$G$16,1/(Q121*'Drop Downs'!$R$4/12)*P121,IF(M121='Drop Downs'!$G$15,1/Q121*P121,"")))</f>
        <v/>
      </c>
      <c r="P121" s="922"/>
      <c r="Q121" s="732"/>
      <c r="R121" s="727"/>
      <c r="S121" s="732"/>
      <c r="T121" s="733"/>
      <c r="U121" s="733" t="str">
        <f>IF(S121='Drop Downs'!$G$14,"1",IF(S121='Drop Downs'!$G$16,1/(W121*'Drop Downs'!$R$4/12)*V121,IF(S121='Drop Downs'!$G$15,1/W121*V121,"")))</f>
        <v/>
      </c>
      <c r="V121" s="922"/>
      <c r="W121" s="732"/>
      <c r="X121" s="727"/>
      <c r="Y121" s="732"/>
      <c r="Z121" s="733"/>
      <c r="AA121" s="733" t="str">
        <f>IF(Y121='Drop Downs'!$G$14,"1",IF(Y121='Drop Downs'!$G$16,1/(AC121*'Drop Downs'!$R$4/12)*AB121,IF(Y121='Drop Downs'!$G$15,1/AC121*AB121,"")))</f>
        <v/>
      </c>
      <c r="AB121" s="922"/>
      <c r="AC121" s="732"/>
      <c r="AD121" s="727"/>
      <c r="AE121" s="732"/>
      <c r="AF121" s="733"/>
      <c r="AG121" s="733" t="str">
        <f>IF(AE121='Drop Downs'!$G$14,"1",IF(AE121='Drop Downs'!$G$16,1/(AI121*'Drop Downs'!$R$4/12)*AH121,IF(AE121='Drop Downs'!$G$15,1/AI121*AH121,"")))</f>
        <v/>
      </c>
      <c r="AH121" s="922"/>
      <c r="AI121" s="732"/>
      <c r="AJ121" s="726"/>
    </row>
    <row r="122" spans="2:36">
      <c r="B122" s="1197">
        <f>'4'!L37</f>
        <v>0</v>
      </c>
      <c r="C122" s="644" t="str">
        <f>INDEX(Languages1!$C$1:$AB$1998,MATCH('Wages per Season_V2'!C122,Languages1!$C$1:$C$1998,0),MATCH('1'!$C$5,Languages1!$C$1:$AB$1,0))</f>
        <v>Homens</v>
      </c>
      <c r="D122" s="645">
        <f>'4'!N37</f>
        <v>0</v>
      </c>
      <c r="E122" s="1200" t="str">
        <f>'4'!O37</f>
        <v xml:space="preserve"> </v>
      </c>
      <c r="F122" s="723"/>
      <c r="G122" s="728"/>
      <c r="H122" s="728"/>
      <c r="I122" s="728"/>
      <c r="J122" s="741"/>
      <c r="K122" s="734">
        <f t="shared" si="4"/>
        <v>0</v>
      </c>
      <c r="L122" s="726"/>
      <c r="M122" s="728"/>
      <c r="N122" s="729"/>
      <c r="O122" s="729" t="str">
        <f>IF(M122='Drop Downs'!$G$14,"1",IF(M122='Drop Downs'!$G$16,1/(Q122*'Drop Downs'!$R$4/12)*P122,IF(M122='Drop Downs'!$G$15,1/Q122*P122,"")))</f>
        <v/>
      </c>
      <c r="P122" s="745"/>
      <c r="Q122" s="728"/>
      <c r="R122" s="727"/>
      <c r="S122" s="728"/>
      <c r="T122" s="729"/>
      <c r="U122" s="729" t="str">
        <f>IF(S122='Drop Downs'!$G$14,"1",IF(S122='Drop Downs'!$G$16,1/(W122*'Drop Downs'!$R$4/12)*V122,IF(S122='Drop Downs'!$G$15,1/W122*V122,"")))</f>
        <v/>
      </c>
      <c r="V122" s="745"/>
      <c r="W122" s="728"/>
      <c r="X122" s="727"/>
      <c r="Y122" s="728"/>
      <c r="Z122" s="729"/>
      <c r="AA122" s="729" t="str">
        <f>IF(Y122='Drop Downs'!$G$14,"1",IF(Y122='Drop Downs'!$G$16,1/(AC122*'Drop Downs'!$R$4/12)*AB122,IF(Y122='Drop Downs'!$G$15,1/AC122*AB122,"")))</f>
        <v/>
      </c>
      <c r="AB122" s="745"/>
      <c r="AC122" s="728"/>
      <c r="AD122" s="727"/>
      <c r="AE122" s="728"/>
      <c r="AF122" s="729"/>
      <c r="AG122" s="729" t="str">
        <f>IF(AE122='Drop Downs'!$G$14,"1",IF(AE122='Drop Downs'!$G$16,1/(AI122*'Drop Downs'!$R$4/12)*AH122,IF(AE122='Drop Downs'!$G$15,1/AI122*AH122,"")))</f>
        <v/>
      </c>
      <c r="AH122" s="745"/>
      <c r="AI122" s="728"/>
      <c r="AJ122" s="726"/>
    </row>
    <row r="123" spans="2:36">
      <c r="B123" s="1197"/>
      <c r="C123" s="648" t="str">
        <f>INDEX(Languages1!$C$1:$AB$1998,MATCH('Wages per Season_V2'!C123,Languages1!$C$1:$C$1998,0),MATCH('1'!$C$5,Languages1!$C$1:$AB$1,0))</f>
        <v>Mulheres</v>
      </c>
      <c r="D123" s="649">
        <f>'4'!N38</f>
        <v>0</v>
      </c>
      <c r="E123" s="1200">
        <f>'4'!O38</f>
        <v>0</v>
      </c>
      <c r="F123" s="723"/>
      <c r="G123" s="732"/>
      <c r="H123" s="732"/>
      <c r="I123" s="732"/>
      <c r="J123" s="742"/>
      <c r="K123" s="735">
        <f t="shared" si="4"/>
        <v>0</v>
      </c>
      <c r="L123" s="726"/>
      <c r="M123" s="732"/>
      <c r="N123" s="733"/>
      <c r="O123" s="733" t="str">
        <f>IF(M123='Drop Downs'!$G$14,"1",IF(M123='Drop Downs'!$G$16,1/(Q123*'Drop Downs'!$R$4/12)*P123,IF(M123='Drop Downs'!$G$15,1/Q123*P123,"")))</f>
        <v/>
      </c>
      <c r="P123" s="922"/>
      <c r="Q123" s="732"/>
      <c r="R123" s="727"/>
      <c r="S123" s="732"/>
      <c r="T123" s="733"/>
      <c r="U123" s="733" t="str">
        <f>IF(S123='Drop Downs'!$G$14,"1",IF(S123='Drop Downs'!$G$16,1/(W123*'Drop Downs'!$R$4/12)*V123,IF(S123='Drop Downs'!$G$15,1/W123*V123,"")))</f>
        <v/>
      </c>
      <c r="V123" s="922"/>
      <c r="W123" s="732"/>
      <c r="X123" s="727"/>
      <c r="Y123" s="732"/>
      <c r="Z123" s="733"/>
      <c r="AA123" s="733" t="str">
        <f>IF(Y123='Drop Downs'!$G$14,"1",IF(Y123='Drop Downs'!$G$16,1/(AC123*'Drop Downs'!$R$4/12)*AB123,IF(Y123='Drop Downs'!$G$15,1/AC123*AB123,"")))</f>
        <v/>
      </c>
      <c r="AB123" s="922"/>
      <c r="AC123" s="732"/>
      <c r="AD123" s="727"/>
      <c r="AE123" s="732"/>
      <c r="AF123" s="733"/>
      <c r="AG123" s="733" t="str">
        <f>IF(AE123='Drop Downs'!$G$14,"1",IF(AE123='Drop Downs'!$G$16,1/(AI123*'Drop Downs'!$R$4/12)*AH123,IF(AE123='Drop Downs'!$G$15,1/AI123*AH123,"")))</f>
        <v/>
      </c>
      <c r="AH123" s="922"/>
      <c r="AI123" s="732"/>
      <c r="AJ123" s="726"/>
    </row>
    <row r="124" spans="2:36">
      <c r="B124" s="1197">
        <f>'4'!L39</f>
        <v>0</v>
      </c>
      <c r="C124" s="644" t="str">
        <f>INDEX(Languages1!$C$1:$AB$1998,MATCH('Wages per Season_V2'!C124,Languages1!$C$1:$C$1998,0),MATCH('1'!$C$5,Languages1!$C$1:$AB$1,0))</f>
        <v>Homens</v>
      </c>
      <c r="D124" s="645">
        <f>'4'!N39</f>
        <v>0</v>
      </c>
      <c r="E124" s="1200" t="str">
        <f>'4'!O39</f>
        <v xml:space="preserve"> </v>
      </c>
      <c r="F124" s="723"/>
      <c r="G124" s="728"/>
      <c r="H124" s="728"/>
      <c r="I124" s="728"/>
      <c r="J124" s="741"/>
      <c r="K124" s="734">
        <f t="shared" si="4"/>
        <v>0</v>
      </c>
      <c r="L124" s="726"/>
      <c r="M124" s="728"/>
      <c r="N124" s="729"/>
      <c r="O124" s="729" t="str">
        <f>IF(M124='Drop Downs'!$G$14,"1",IF(M124='Drop Downs'!$G$16,1/(Q124*'Drop Downs'!$R$4/12)*P124,IF(M124='Drop Downs'!$G$15,1/Q124*P124,"")))</f>
        <v/>
      </c>
      <c r="P124" s="745"/>
      <c r="Q124" s="728"/>
      <c r="R124" s="727"/>
      <c r="S124" s="728"/>
      <c r="T124" s="729"/>
      <c r="U124" s="729" t="str">
        <f>IF(S124='Drop Downs'!$G$14,"1",IF(S124='Drop Downs'!$G$16,1/(W124*'Drop Downs'!$R$4/12)*V124,IF(S124='Drop Downs'!$G$15,1/W124*V124,"")))</f>
        <v/>
      </c>
      <c r="V124" s="745"/>
      <c r="W124" s="728"/>
      <c r="X124" s="727"/>
      <c r="Y124" s="728"/>
      <c r="Z124" s="729"/>
      <c r="AA124" s="729" t="str">
        <f>IF(Y124='Drop Downs'!$G$14,"1",IF(Y124='Drop Downs'!$G$16,1/(AC124*'Drop Downs'!$R$4/12)*AB124,IF(Y124='Drop Downs'!$G$15,1/AC124*AB124,"")))</f>
        <v/>
      </c>
      <c r="AB124" s="745"/>
      <c r="AC124" s="728"/>
      <c r="AD124" s="727"/>
      <c r="AE124" s="728"/>
      <c r="AF124" s="729"/>
      <c r="AG124" s="729" t="str">
        <f>IF(AE124='Drop Downs'!$G$14,"1",IF(AE124='Drop Downs'!$G$16,1/(AI124*'Drop Downs'!$R$4/12)*AH124,IF(AE124='Drop Downs'!$G$15,1/AI124*AH124,"")))</f>
        <v/>
      </c>
      <c r="AH124" s="745"/>
      <c r="AI124" s="728"/>
      <c r="AJ124" s="726"/>
    </row>
    <row r="125" spans="2:36">
      <c r="B125" s="1197"/>
      <c r="C125" s="648" t="str">
        <f>INDEX(Languages1!$C$1:$AB$1998,MATCH('Wages per Season_V2'!C125,Languages1!$C$1:$C$1998,0),MATCH('1'!$C$5,Languages1!$C$1:$AB$1,0))</f>
        <v>Mulheres</v>
      </c>
      <c r="D125" s="649">
        <f>'4'!N40</f>
        <v>0</v>
      </c>
      <c r="E125" s="1200">
        <f>'4'!O40</f>
        <v>0</v>
      </c>
      <c r="F125" s="723"/>
      <c r="G125" s="732"/>
      <c r="H125" s="732"/>
      <c r="I125" s="732"/>
      <c r="J125" s="742"/>
      <c r="K125" s="735">
        <f t="shared" si="4"/>
        <v>0</v>
      </c>
      <c r="L125" s="726"/>
      <c r="M125" s="732"/>
      <c r="N125" s="733"/>
      <c r="O125" s="733" t="str">
        <f>IF(M125='Drop Downs'!$G$14,"1",IF(M125='Drop Downs'!$G$16,1/(Q125*'Drop Downs'!$R$4/12)*P125,IF(M125='Drop Downs'!$G$15,1/Q125*P125,"")))</f>
        <v/>
      </c>
      <c r="P125" s="922"/>
      <c r="Q125" s="732"/>
      <c r="R125" s="727"/>
      <c r="S125" s="732"/>
      <c r="T125" s="733"/>
      <c r="U125" s="733" t="str">
        <f>IF(S125='Drop Downs'!$G$14,"1",IF(S125='Drop Downs'!$G$16,1/(W125*'Drop Downs'!$R$4/12)*V125,IF(S125='Drop Downs'!$G$15,1/W125*V125,"")))</f>
        <v/>
      </c>
      <c r="V125" s="922"/>
      <c r="W125" s="732"/>
      <c r="X125" s="727"/>
      <c r="Y125" s="732"/>
      <c r="Z125" s="733"/>
      <c r="AA125" s="733" t="str">
        <f>IF(Y125='Drop Downs'!$G$14,"1",IF(Y125='Drop Downs'!$G$16,1/(AC125*'Drop Downs'!$R$4/12)*AB125,IF(Y125='Drop Downs'!$G$15,1/AC125*AB125,"")))</f>
        <v/>
      </c>
      <c r="AB125" s="922"/>
      <c r="AC125" s="732"/>
      <c r="AD125" s="727"/>
      <c r="AE125" s="732"/>
      <c r="AF125" s="733"/>
      <c r="AG125" s="733" t="str">
        <f>IF(AE125='Drop Downs'!$G$14,"1",IF(AE125='Drop Downs'!$G$16,1/(AI125*'Drop Downs'!$R$4/12)*AH125,IF(AE125='Drop Downs'!$G$15,1/AI125*AH125,"")))</f>
        <v/>
      </c>
      <c r="AH125" s="922"/>
      <c r="AI125" s="732"/>
      <c r="AJ125" s="726"/>
    </row>
    <row r="126" spans="2:36">
      <c r="B126" s="1197">
        <f>'4'!L41</f>
        <v>0</v>
      </c>
      <c r="C126" s="644" t="str">
        <f>INDEX(Languages1!$C$1:$AB$1998,MATCH('Wages per Season_V2'!C126,Languages1!$C$1:$C$1998,0),MATCH('1'!$C$5,Languages1!$C$1:$AB$1,0))</f>
        <v>Homens</v>
      </c>
      <c r="D126" s="645">
        <f>'4'!N41</f>
        <v>0</v>
      </c>
      <c r="E126" s="1200" t="str">
        <f>'4'!O41</f>
        <v xml:space="preserve"> </v>
      </c>
      <c r="F126" s="723"/>
      <c r="G126" s="728"/>
      <c r="H126" s="728"/>
      <c r="I126" s="728"/>
      <c r="J126" s="741"/>
      <c r="K126" s="734">
        <f t="shared" si="4"/>
        <v>0</v>
      </c>
      <c r="L126" s="726"/>
      <c r="M126" s="728"/>
      <c r="N126" s="729"/>
      <c r="O126" s="729" t="str">
        <f>IF(M126='Drop Downs'!$G$14,"1",IF(M126='Drop Downs'!$G$16,1/(Q126*'Drop Downs'!$R$4/12)*P126,IF(M126='Drop Downs'!$G$15,1/Q126*P126,"")))</f>
        <v/>
      </c>
      <c r="P126" s="745"/>
      <c r="Q126" s="728"/>
      <c r="R126" s="727"/>
      <c r="S126" s="728"/>
      <c r="T126" s="729"/>
      <c r="U126" s="729" t="str">
        <f>IF(S126='Drop Downs'!$G$14,"1",IF(S126='Drop Downs'!$G$16,1/(W126*'Drop Downs'!$R$4/12)*V126,IF(S126='Drop Downs'!$G$15,1/W126*V126,"")))</f>
        <v/>
      </c>
      <c r="V126" s="745"/>
      <c r="W126" s="728"/>
      <c r="X126" s="727"/>
      <c r="Y126" s="728"/>
      <c r="Z126" s="729"/>
      <c r="AA126" s="729" t="str">
        <f>IF(Y126='Drop Downs'!$G$14,"1",IF(Y126='Drop Downs'!$G$16,1/(AC126*'Drop Downs'!$R$4/12)*AB126,IF(Y126='Drop Downs'!$G$15,1/AC126*AB126,"")))</f>
        <v/>
      </c>
      <c r="AB126" s="745"/>
      <c r="AC126" s="728"/>
      <c r="AD126" s="727"/>
      <c r="AE126" s="728"/>
      <c r="AF126" s="729"/>
      <c r="AG126" s="729" t="str">
        <f>IF(AE126='Drop Downs'!$G$14,"1",IF(AE126='Drop Downs'!$G$16,1/(AI126*'Drop Downs'!$R$4/12)*AH126,IF(AE126='Drop Downs'!$G$15,1/AI126*AH126,"")))</f>
        <v/>
      </c>
      <c r="AH126" s="745"/>
      <c r="AI126" s="728"/>
      <c r="AJ126" s="726"/>
    </row>
    <row r="127" spans="2:36">
      <c r="B127" s="1197"/>
      <c r="C127" s="648" t="str">
        <f>INDEX(Languages1!$C$1:$AB$1998,MATCH('Wages per Season_V2'!C127,Languages1!$C$1:$C$1998,0),MATCH('1'!$C$5,Languages1!$C$1:$AB$1,0))</f>
        <v>Mulheres</v>
      </c>
      <c r="D127" s="649">
        <f>'4'!N42</f>
        <v>0</v>
      </c>
      <c r="E127" s="1200">
        <f>'4'!O42</f>
        <v>0</v>
      </c>
      <c r="F127" s="723"/>
      <c r="G127" s="732"/>
      <c r="H127" s="732"/>
      <c r="I127" s="732"/>
      <c r="J127" s="742"/>
      <c r="K127" s="735">
        <f t="shared" si="4"/>
        <v>0</v>
      </c>
      <c r="L127" s="726"/>
      <c r="M127" s="732"/>
      <c r="N127" s="733"/>
      <c r="O127" s="733" t="str">
        <f>IF(M127='Drop Downs'!$G$14,"1",IF(M127='Drop Downs'!$G$16,1/(Q127*'Drop Downs'!$R$4/12)*P127,IF(M127='Drop Downs'!$G$15,1/Q127*P127,"")))</f>
        <v/>
      </c>
      <c r="P127" s="922"/>
      <c r="Q127" s="732"/>
      <c r="R127" s="727"/>
      <c r="S127" s="732"/>
      <c r="T127" s="733"/>
      <c r="U127" s="733" t="str">
        <f>IF(S127='Drop Downs'!$G$14,"1",IF(S127='Drop Downs'!$G$16,1/(W127*'Drop Downs'!$R$4/12)*V127,IF(S127='Drop Downs'!$G$15,1/W127*V127,"")))</f>
        <v/>
      </c>
      <c r="V127" s="922"/>
      <c r="W127" s="732"/>
      <c r="X127" s="727"/>
      <c r="Y127" s="732"/>
      <c r="Z127" s="733"/>
      <c r="AA127" s="733" t="str">
        <f>IF(Y127='Drop Downs'!$G$14,"1",IF(Y127='Drop Downs'!$G$16,1/(AC127*'Drop Downs'!$R$4/12)*AB127,IF(Y127='Drop Downs'!$G$15,1/AC127*AB127,"")))</f>
        <v/>
      </c>
      <c r="AB127" s="922"/>
      <c r="AC127" s="732"/>
      <c r="AD127" s="727"/>
      <c r="AE127" s="732"/>
      <c r="AF127" s="733"/>
      <c r="AG127" s="733" t="str">
        <f>IF(AE127='Drop Downs'!$G$14,"1",IF(AE127='Drop Downs'!$G$16,1/(AI127*'Drop Downs'!$R$4/12)*AH127,IF(AE127='Drop Downs'!$G$15,1/AI127*AH127,"")))</f>
        <v/>
      </c>
      <c r="AH127" s="922"/>
      <c r="AI127" s="732"/>
      <c r="AJ127" s="726"/>
    </row>
    <row r="128" spans="2:36">
      <c r="B128" s="1197">
        <f>'4'!L43</f>
        <v>0</v>
      </c>
      <c r="C128" s="644" t="str">
        <f>INDEX(Languages1!$C$1:$AB$1998,MATCH('Wages per Season_V2'!C128,Languages1!$C$1:$C$1998,0),MATCH('1'!$C$5,Languages1!$C$1:$AB$1,0))</f>
        <v>Homens</v>
      </c>
      <c r="D128" s="645">
        <f>'4'!N43</f>
        <v>0</v>
      </c>
      <c r="E128" s="1200" t="str">
        <f>'4'!O43</f>
        <v xml:space="preserve"> </v>
      </c>
      <c r="F128" s="723"/>
      <c r="G128" s="728"/>
      <c r="H128" s="728"/>
      <c r="I128" s="728"/>
      <c r="J128" s="741"/>
      <c r="K128" s="734">
        <f t="shared" si="4"/>
        <v>0</v>
      </c>
      <c r="L128" s="726"/>
      <c r="M128" s="728"/>
      <c r="N128" s="729"/>
      <c r="O128" s="729" t="str">
        <f>IF(M128='Drop Downs'!$G$14,"1",IF(M128='Drop Downs'!$G$16,1/(Q128*'Drop Downs'!$R$4/12)*P128,IF(M128='Drop Downs'!$G$15,1/Q128*P128,"")))</f>
        <v/>
      </c>
      <c r="P128" s="745"/>
      <c r="Q128" s="728"/>
      <c r="R128" s="727"/>
      <c r="S128" s="728"/>
      <c r="T128" s="729"/>
      <c r="U128" s="729" t="str">
        <f>IF(S128='Drop Downs'!$G$14,"1",IF(S128='Drop Downs'!$G$16,1/(W128*'Drop Downs'!$R$4/12)*V128,IF(S128='Drop Downs'!$G$15,1/W128*V128,"")))</f>
        <v/>
      </c>
      <c r="V128" s="745"/>
      <c r="W128" s="728"/>
      <c r="X128" s="727"/>
      <c r="Y128" s="728"/>
      <c r="Z128" s="729"/>
      <c r="AA128" s="729" t="str">
        <f>IF(Y128='Drop Downs'!$G$14,"1",IF(Y128='Drop Downs'!$G$16,1/(AC128*'Drop Downs'!$R$4/12)*AB128,IF(Y128='Drop Downs'!$G$15,1/AC128*AB128,"")))</f>
        <v/>
      </c>
      <c r="AB128" s="745"/>
      <c r="AC128" s="728"/>
      <c r="AD128" s="727"/>
      <c r="AE128" s="728"/>
      <c r="AF128" s="729"/>
      <c r="AG128" s="729" t="str">
        <f>IF(AE128='Drop Downs'!$G$14,"1",IF(AE128='Drop Downs'!$G$16,1/(AI128*'Drop Downs'!$R$4/12)*AH128,IF(AE128='Drop Downs'!$G$15,1/AI128*AH128,"")))</f>
        <v/>
      </c>
      <c r="AH128" s="745"/>
      <c r="AI128" s="728"/>
      <c r="AJ128" s="726"/>
    </row>
    <row r="129" spans="2:36">
      <c r="B129" s="1197"/>
      <c r="C129" s="648" t="str">
        <f>INDEX(Languages1!$C$1:$AB$1998,MATCH('Wages per Season_V2'!C129,Languages1!$C$1:$C$1998,0),MATCH('1'!$C$5,Languages1!$C$1:$AB$1,0))</f>
        <v>Mulheres</v>
      </c>
      <c r="D129" s="649">
        <f>'4'!N44</f>
        <v>0</v>
      </c>
      <c r="E129" s="1200">
        <f>'4'!O44</f>
        <v>0</v>
      </c>
      <c r="F129" s="723"/>
      <c r="G129" s="732"/>
      <c r="H129" s="732"/>
      <c r="I129" s="732"/>
      <c r="J129" s="742"/>
      <c r="K129" s="735">
        <f t="shared" si="4"/>
        <v>0</v>
      </c>
      <c r="L129" s="726"/>
      <c r="M129" s="732"/>
      <c r="N129" s="733"/>
      <c r="O129" s="733"/>
      <c r="P129" s="922"/>
      <c r="Q129" s="732"/>
      <c r="R129" s="727"/>
      <c r="S129" s="732"/>
      <c r="T129" s="733"/>
      <c r="U129" s="733" t="str">
        <f>IF(S129='Drop Downs'!$G$14,"1",IF(S129='Drop Downs'!$G$16,1/(W129*'Drop Downs'!$R$4/12)*V129,IF(S129='Drop Downs'!$G$15,1/W129*V129,"")))</f>
        <v/>
      </c>
      <c r="V129" s="922"/>
      <c r="W129" s="732"/>
      <c r="X129" s="727"/>
      <c r="Y129" s="732"/>
      <c r="Z129" s="733"/>
      <c r="AA129" s="733" t="str">
        <f>IF(Y129='Drop Downs'!$G$14,"1",IF(Y129='Drop Downs'!$G$16,1/(AC129*'Drop Downs'!$R$4/12)*AB129,IF(Y129='Drop Downs'!$G$15,1/AC129*AB129,"")))</f>
        <v/>
      </c>
      <c r="AB129" s="922"/>
      <c r="AC129" s="732"/>
      <c r="AD129" s="727"/>
      <c r="AE129" s="732"/>
      <c r="AF129" s="733"/>
      <c r="AG129" s="733" t="str">
        <f>IF(AE129='Drop Downs'!$G$14,"1",IF(AE129='Drop Downs'!$G$16,1/(AI129*'Drop Downs'!$R$4/12)*AH129,IF(AE129='Drop Downs'!$G$15,1/AI129*AH129,"")))</f>
        <v/>
      </c>
      <c r="AH129" s="922"/>
      <c r="AI129" s="732"/>
      <c r="AJ129" s="726"/>
    </row>
    <row r="130" spans="2:36" ht="22" customHeight="1">
      <c r="B130" s="638" t="str">
        <f>INDEX(Languages1!$C$1:$AB$1998,MATCH('Wages per Season_V2'!A130,Languages1!$C$1:$C$1998,0),MATCH('1'!$C$5,Languages1!$C$1:$AB$1,0))&amp;": "&amp;'3'!J7</f>
        <v xml:space="preserve">Área de Trabalho: </v>
      </c>
      <c r="C130" s="639"/>
      <c r="D130" s="639"/>
      <c r="E130" s="640"/>
      <c r="F130" s="719"/>
      <c r="G130" s="736"/>
      <c r="H130" s="736"/>
      <c r="I130" s="737"/>
      <c r="J130" s="736"/>
      <c r="K130" s="746"/>
      <c r="L130" s="739"/>
      <c r="M130" s="736"/>
      <c r="N130" s="740"/>
      <c r="O130" s="740"/>
      <c r="P130" s="737"/>
      <c r="Q130" s="736"/>
      <c r="R130" s="736"/>
      <c r="S130" s="736"/>
      <c r="T130" s="740"/>
      <c r="U130" s="740"/>
      <c r="V130" s="737"/>
      <c r="W130" s="736"/>
      <c r="X130" s="736"/>
      <c r="Y130" s="736"/>
      <c r="Z130" s="740"/>
      <c r="AA130" s="740"/>
      <c r="AB130" s="737"/>
      <c r="AC130" s="736"/>
      <c r="AD130" s="736"/>
      <c r="AE130" s="736"/>
      <c r="AF130" s="740"/>
      <c r="AG130" s="740"/>
      <c r="AH130" s="737"/>
      <c r="AI130" s="736"/>
      <c r="AJ130" s="718"/>
    </row>
    <row r="131" spans="2:36">
      <c r="B131" s="1197">
        <f>'4'!Q5</f>
        <v>0</v>
      </c>
      <c r="C131" s="644" t="str">
        <f>INDEX(Languages1!$C$1:$AB$1998,MATCH('Wages per Season_V2'!C131,Languages1!$C$1:$C$1998,0),MATCH('1'!$C$5,Languages1!$C$1:$AB$1,0))</f>
        <v>Homens</v>
      </c>
      <c r="D131" s="645">
        <f>'4'!S5</f>
        <v>0</v>
      </c>
      <c r="E131" s="1200" t="str">
        <f>'4'!T5</f>
        <v xml:space="preserve"> </v>
      </c>
      <c r="F131" s="723"/>
      <c r="G131" s="728"/>
      <c r="H131" s="728"/>
      <c r="I131" s="728"/>
      <c r="J131" s="741"/>
      <c r="K131" s="734">
        <f>IFERROR(SUM(G131:J131),"")</f>
        <v>0</v>
      </c>
      <c r="L131" s="726"/>
      <c r="M131" s="728"/>
      <c r="N131" s="729"/>
      <c r="O131" s="729" t="str">
        <f>IF(M131='Drop Downs'!$G$14,"1",IF(M131='Drop Downs'!$G$16,1/(Q131*'Drop Downs'!$R$4/12)*P131,IF(M131='Drop Downs'!$G$15,1/Q131*P131,"")))</f>
        <v/>
      </c>
      <c r="P131" s="745"/>
      <c r="Q131" s="728"/>
      <c r="R131" s="727"/>
      <c r="S131" s="728"/>
      <c r="T131" s="729"/>
      <c r="U131" s="729" t="str">
        <f>IF(S131='Drop Downs'!$G$14,"1",IF(S131='Drop Downs'!$G$16,1/(W131*'Drop Downs'!$R$4/12)*V131,IF(S131='Drop Downs'!$G$15,1/W131*V131,"")))</f>
        <v/>
      </c>
      <c r="V131" s="745"/>
      <c r="W131" s="728"/>
      <c r="X131" s="727"/>
      <c r="Y131" s="728"/>
      <c r="Z131" s="729"/>
      <c r="AA131" s="729" t="str">
        <f>IF(Y131='Drop Downs'!$G$14,"1",IF(Y131='Drop Downs'!$G$16,1/(AC131*'Drop Downs'!$R$4/12)*AB131,IF(Y131='Drop Downs'!$G$15,1/AC131*AB131,"")))</f>
        <v/>
      </c>
      <c r="AB131" s="745"/>
      <c r="AC131" s="728"/>
      <c r="AD131" s="727"/>
      <c r="AE131" s="728"/>
      <c r="AF131" s="729"/>
      <c r="AG131" s="729" t="str">
        <f>IF(AE131='Drop Downs'!$G$14,"1",IF(AE131='Drop Downs'!$G$16,1/(AI131*'Drop Downs'!$R$4/12)*AH131,IF(AE131='Drop Downs'!$G$15,1/AI131*AH131,"")))</f>
        <v/>
      </c>
      <c r="AH131" s="745"/>
      <c r="AI131" s="728"/>
      <c r="AJ131" s="726"/>
    </row>
    <row r="132" spans="2:36">
      <c r="B132" s="1197"/>
      <c r="C132" s="648" t="str">
        <f>INDEX(Languages1!$C$1:$AB$1998,MATCH('Wages per Season_V2'!C132,Languages1!$C$1:$C$1998,0),MATCH('1'!$C$5,Languages1!$C$1:$AB$1,0))</f>
        <v>Mulheres</v>
      </c>
      <c r="D132" s="649">
        <f>'4'!S6</f>
        <v>0</v>
      </c>
      <c r="E132" s="1200">
        <f>'4'!T6</f>
        <v>0</v>
      </c>
      <c r="F132" s="723"/>
      <c r="G132" s="732"/>
      <c r="H132" s="732"/>
      <c r="I132" s="732"/>
      <c r="J132" s="742"/>
      <c r="K132" s="735">
        <f t="shared" si="0"/>
        <v>0</v>
      </c>
      <c r="L132" s="726"/>
      <c r="M132" s="732"/>
      <c r="N132" s="733"/>
      <c r="O132" s="733" t="str">
        <f>IF(M132='Drop Downs'!$G$14,"1",IF(M132='Drop Downs'!$G$16,1/(Q132*'Drop Downs'!$R$4/12)*P132,IF(M132='Drop Downs'!$G$15,1/Q132*P132,"")))</f>
        <v/>
      </c>
      <c r="P132" s="922"/>
      <c r="Q132" s="732"/>
      <c r="R132" s="727"/>
      <c r="S132" s="732"/>
      <c r="T132" s="733"/>
      <c r="U132" s="733" t="str">
        <f>IF(S132='Drop Downs'!$G$14,"1",IF(S132='Drop Downs'!$G$16,1/(W132*'Drop Downs'!$R$4/12)*V132,IF(S132='Drop Downs'!$G$15,1/W132*V132,"")))</f>
        <v/>
      </c>
      <c r="V132" s="922"/>
      <c r="W132" s="732"/>
      <c r="X132" s="727"/>
      <c r="Y132" s="732"/>
      <c r="Z132" s="733"/>
      <c r="AA132" s="733" t="str">
        <f>IF(Y132='Drop Downs'!$G$14,"1",IF(Y132='Drop Downs'!$G$16,1/(AC132*'Drop Downs'!$R$4/12)*AB132,IF(Y132='Drop Downs'!$G$15,1/AC132*AB132,"")))</f>
        <v/>
      </c>
      <c r="AB132" s="922"/>
      <c r="AC132" s="732"/>
      <c r="AD132" s="727"/>
      <c r="AE132" s="732"/>
      <c r="AF132" s="733"/>
      <c r="AG132" s="733" t="str">
        <f>IF(AE132='Drop Downs'!$G$14,"1",IF(AE132='Drop Downs'!$G$16,1/(AI132*'Drop Downs'!$R$4/12)*AH132,IF(AE132='Drop Downs'!$G$15,1/AI132*AH132,"")))</f>
        <v/>
      </c>
      <c r="AH132" s="922"/>
      <c r="AI132" s="732"/>
      <c r="AJ132" s="726"/>
    </row>
    <row r="133" spans="2:36">
      <c r="B133" s="1197">
        <f>'4'!Q7</f>
        <v>0</v>
      </c>
      <c r="C133" s="644" t="str">
        <f>INDEX(Languages1!$C$1:$AB$1998,MATCH('Wages per Season_V2'!C133,Languages1!$C$1:$C$1998,0),MATCH('1'!$C$5,Languages1!$C$1:$AB$1,0))</f>
        <v>Homens</v>
      </c>
      <c r="D133" s="645">
        <f>'4'!S7</f>
        <v>0</v>
      </c>
      <c r="E133" s="1200" t="str">
        <f>'4'!T7</f>
        <v xml:space="preserve"> </v>
      </c>
      <c r="F133" s="723"/>
      <c r="G133" s="728"/>
      <c r="H133" s="728"/>
      <c r="I133" s="728"/>
      <c r="J133" s="741"/>
      <c r="K133" s="734">
        <f t="shared" ref="K133:K150" si="5">IFERROR(SUM(G133:J133),"")</f>
        <v>0</v>
      </c>
      <c r="L133" s="726"/>
      <c r="M133" s="728"/>
      <c r="N133" s="729"/>
      <c r="O133" s="729" t="str">
        <f>IF(M133='Drop Downs'!$G$14,"1",IF(M133='Drop Downs'!$G$16,1/(Q133*'Drop Downs'!$R$4/12)*P133,IF(M133='Drop Downs'!$G$15,1/Q133*P133,"")))</f>
        <v/>
      </c>
      <c r="P133" s="745"/>
      <c r="Q133" s="728"/>
      <c r="R133" s="727"/>
      <c r="S133" s="728"/>
      <c r="T133" s="729"/>
      <c r="U133" s="729" t="str">
        <f>IF(S133='Drop Downs'!$G$14,"1",IF(S133='Drop Downs'!$G$16,1/(W133*'Drop Downs'!$R$4/12)*V133,IF(S133='Drop Downs'!$G$15,1/W133*V133,"")))</f>
        <v/>
      </c>
      <c r="V133" s="745"/>
      <c r="W133" s="728"/>
      <c r="X133" s="727"/>
      <c r="Y133" s="728"/>
      <c r="Z133" s="729"/>
      <c r="AA133" s="729" t="str">
        <f>IF(Y133='Drop Downs'!$G$14,"1",IF(Y133='Drop Downs'!$G$16,1/(AC133*'Drop Downs'!$R$4/12)*AB133,IF(Y133='Drop Downs'!$G$15,1/AC133*AB133,"")))</f>
        <v/>
      </c>
      <c r="AB133" s="745"/>
      <c r="AC133" s="728"/>
      <c r="AD133" s="727"/>
      <c r="AE133" s="728"/>
      <c r="AF133" s="729"/>
      <c r="AG133" s="729" t="str">
        <f>IF(AE133='Drop Downs'!$G$14,"1",IF(AE133='Drop Downs'!$G$16,1/(AI133*'Drop Downs'!$R$4/12)*AH133,IF(AE133='Drop Downs'!$G$15,1/AI133*AH133,"")))</f>
        <v/>
      </c>
      <c r="AH133" s="745"/>
      <c r="AI133" s="728"/>
      <c r="AJ133" s="726"/>
    </row>
    <row r="134" spans="2:36">
      <c r="B134" s="1197"/>
      <c r="C134" s="648" t="str">
        <f>INDEX(Languages1!$C$1:$AB$1998,MATCH('Wages per Season_V2'!C134,Languages1!$C$1:$C$1998,0),MATCH('1'!$C$5,Languages1!$C$1:$AB$1,0))</f>
        <v>Mulheres</v>
      </c>
      <c r="D134" s="649">
        <f>'4'!S8</f>
        <v>0</v>
      </c>
      <c r="E134" s="1200">
        <f>'4'!T8</f>
        <v>0</v>
      </c>
      <c r="F134" s="723"/>
      <c r="G134" s="732"/>
      <c r="H134" s="732"/>
      <c r="I134" s="732"/>
      <c r="J134" s="742"/>
      <c r="K134" s="735">
        <f t="shared" si="5"/>
        <v>0</v>
      </c>
      <c r="L134" s="726"/>
      <c r="M134" s="732"/>
      <c r="N134" s="733"/>
      <c r="O134" s="733" t="str">
        <f>IF(M134='Drop Downs'!$G$14,"1",IF(M134='Drop Downs'!$G$16,1/(Q134*'Drop Downs'!$R$4/12)*P134,IF(M134='Drop Downs'!$G$15,1/Q134*P134,"")))</f>
        <v/>
      </c>
      <c r="P134" s="922"/>
      <c r="Q134" s="732"/>
      <c r="R134" s="727"/>
      <c r="S134" s="732"/>
      <c r="T134" s="733"/>
      <c r="U134" s="733" t="str">
        <f>IF(S134='Drop Downs'!$G$14,"1",IF(S134='Drop Downs'!$G$16,1/(W134*'Drop Downs'!$R$4/12)*V134,IF(S134='Drop Downs'!$G$15,1/W134*V134,"")))</f>
        <v/>
      </c>
      <c r="V134" s="922"/>
      <c r="W134" s="732"/>
      <c r="X134" s="727"/>
      <c r="Y134" s="732"/>
      <c r="Z134" s="733"/>
      <c r="AA134" s="733" t="str">
        <f>IF(Y134='Drop Downs'!$G$14,"1",IF(Y134='Drop Downs'!$G$16,1/(AC134*'Drop Downs'!$R$4/12)*AB134,IF(Y134='Drop Downs'!$G$15,1/AC134*AB134,"")))</f>
        <v/>
      </c>
      <c r="AB134" s="922"/>
      <c r="AC134" s="732"/>
      <c r="AD134" s="727"/>
      <c r="AE134" s="732"/>
      <c r="AF134" s="733"/>
      <c r="AG134" s="733" t="str">
        <f>IF(AE134='Drop Downs'!$G$14,"1",IF(AE134='Drop Downs'!$G$16,1/(AI134*'Drop Downs'!$R$4/12)*AH134,IF(AE134='Drop Downs'!$G$15,1/AI134*AH134,"")))</f>
        <v/>
      </c>
      <c r="AH134" s="922"/>
      <c r="AI134" s="732"/>
      <c r="AJ134" s="726"/>
    </row>
    <row r="135" spans="2:36">
      <c r="B135" s="1197">
        <f>'4'!Q9</f>
        <v>0</v>
      </c>
      <c r="C135" s="644" t="str">
        <f>INDEX(Languages1!$C$1:$AB$1998,MATCH('Wages per Season_V2'!C135,Languages1!$C$1:$C$1998,0),MATCH('1'!$C$5,Languages1!$C$1:$AB$1,0))</f>
        <v>Homens</v>
      </c>
      <c r="D135" s="645">
        <f>'4'!S9</f>
        <v>0</v>
      </c>
      <c r="E135" s="1200" t="str">
        <f>'4'!T9</f>
        <v xml:space="preserve"> </v>
      </c>
      <c r="F135" s="723"/>
      <c r="G135" s="728"/>
      <c r="H135" s="728"/>
      <c r="I135" s="728"/>
      <c r="J135" s="741"/>
      <c r="K135" s="734">
        <f t="shared" si="5"/>
        <v>0</v>
      </c>
      <c r="L135" s="726"/>
      <c r="M135" s="728"/>
      <c r="N135" s="729"/>
      <c r="O135" s="729" t="str">
        <f>IF(M135='Drop Downs'!$G$14,"1",IF(M135='Drop Downs'!$G$16,1/(Q135*'Drop Downs'!$R$4/12)*P135,IF(M135='Drop Downs'!$G$15,1/Q135*P135,"")))</f>
        <v/>
      </c>
      <c r="P135" s="745"/>
      <c r="Q135" s="728"/>
      <c r="R135" s="727"/>
      <c r="S135" s="728"/>
      <c r="T135" s="729"/>
      <c r="U135" s="729" t="str">
        <f>IF(S135='Drop Downs'!$G$14,"1",IF(S135='Drop Downs'!$G$16,1/(W135*'Drop Downs'!$R$4/12)*V135,IF(S135='Drop Downs'!$G$15,1/W135*V135,"")))</f>
        <v/>
      </c>
      <c r="V135" s="745"/>
      <c r="W135" s="728"/>
      <c r="X135" s="727"/>
      <c r="Y135" s="728"/>
      <c r="Z135" s="729"/>
      <c r="AA135" s="729" t="str">
        <f>IF(Y135='Drop Downs'!$G$14,"1",IF(Y135='Drop Downs'!$G$16,1/(AC135*'Drop Downs'!$R$4/12)*AB135,IF(Y135='Drop Downs'!$G$15,1/AC135*AB135,"")))</f>
        <v/>
      </c>
      <c r="AB135" s="745"/>
      <c r="AC135" s="728"/>
      <c r="AD135" s="727"/>
      <c r="AE135" s="728"/>
      <c r="AF135" s="729"/>
      <c r="AG135" s="729" t="str">
        <f>IF(AE135='Drop Downs'!$G$14,"1",IF(AE135='Drop Downs'!$G$16,1/(AI135*'Drop Downs'!$R$4/12)*AH135,IF(AE135='Drop Downs'!$G$15,1/AI135*AH135,"")))</f>
        <v/>
      </c>
      <c r="AH135" s="745"/>
      <c r="AI135" s="728"/>
      <c r="AJ135" s="726"/>
    </row>
    <row r="136" spans="2:36">
      <c r="B136" s="1197"/>
      <c r="C136" s="648" t="str">
        <f>INDEX(Languages1!$C$1:$AB$1998,MATCH('Wages per Season_V2'!C136,Languages1!$C$1:$C$1998,0),MATCH('1'!$C$5,Languages1!$C$1:$AB$1,0))</f>
        <v>Mulheres</v>
      </c>
      <c r="D136" s="649">
        <f>'4'!S10</f>
        <v>0</v>
      </c>
      <c r="E136" s="1200">
        <f>'4'!T10</f>
        <v>0</v>
      </c>
      <c r="F136" s="723"/>
      <c r="G136" s="732"/>
      <c r="H136" s="732"/>
      <c r="I136" s="732"/>
      <c r="J136" s="742"/>
      <c r="K136" s="735">
        <f t="shared" si="5"/>
        <v>0</v>
      </c>
      <c r="L136" s="726"/>
      <c r="M136" s="732"/>
      <c r="N136" s="733"/>
      <c r="O136" s="733" t="str">
        <f>IF(M136='Drop Downs'!$G$14,"1",IF(M136='Drop Downs'!$G$16,1/(Q136*'Drop Downs'!$R$4/12)*P136,IF(M136='Drop Downs'!$G$15,1/Q136*P136,"")))</f>
        <v/>
      </c>
      <c r="P136" s="922"/>
      <c r="Q136" s="732"/>
      <c r="R136" s="727"/>
      <c r="S136" s="732"/>
      <c r="T136" s="733"/>
      <c r="U136" s="733" t="str">
        <f>IF(S136='Drop Downs'!$G$14,"1",IF(S136='Drop Downs'!$G$16,1/(W136*'Drop Downs'!$R$4/12)*V136,IF(S136='Drop Downs'!$G$15,1/W136*V136,"")))</f>
        <v/>
      </c>
      <c r="V136" s="922"/>
      <c r="W136" s="732"/>
      <c r="X136" s="727"/>
      <c r="Y136" s="732"/>
      <c r="Z136" s="733"/>
      <c r="AA136" s="733" t="str">
        <f>IF(Y136='Drop Downs'!$G$14,"1",IF(Y136='Drop Downs'!$G$16,1/(AC136*'Drop Downs'!$R$4/12)*AB136,IF(Y136='Drop Downs'!$G$15,1/AC136*AB136,"")))</f>
        <v/>
      </c>
      <c r="AB136" s="922"/>
      <c r="AC136" s="732"/>
      <c r="AD136" s="727"/>
      <c r="AE136" s="732"/>
      <c r="AF136" s="733"/>
      <c r="AG136" s="733" t="str">
        <f>IF(AE136='Drop Downs'!$G$14,"1",IF(AE136='Drop Downs'!$G$16,1/(AI136*'Drop Downs'!$R$4/12)*AH136,IF(AE136='Drop Downs'!$G$15,1/AI136*AH136,"")))</f>
        <v/>
      </c>
      <c r="AH136" s="922"/>
      <c r="AI136" s="732"/>
      <c r="AJ136" s="726"/>
    </row>
    <row r="137" spans="2:36">
      <c r="B137" s="1197">
        <f>'4'!Q11</f>
        <v>0</v>
      </c>
      <c r="C137" s="644" t="str">
        <f>INDEX(Languages1!$C$1:$AB$1998,MATCH('Wages per Season_V2'!C137,Languages1!$C$1:$C$1998,0),MATCH('1'!$C$5,Languages1!$C$1:$AB$1,0))</f>
        <v>Homens</v>
      </c>
      <c r="D137" s="645">
        <f>'4'!S11</f>
        <v>0</v>
      </c>
      <c r="E137" s="1200" t="str">
        <f>'4'!T11</f>
        <v xml:space="preserve"> </v>
      </c>
      <c r="F137" s="723"/>
      <c r="G137" s="728"/>
      <c r="H137" s="728"/>
      <c r="I137" s="728"/>
      <c r="J137" s="741"/>
      <c r="K137" s="734">
        <f t="shared" si="5"/>
        <v>0</v>
      </c>
      <c r="L137" s="726"/>
      <c r="M137" s="728"/>
      <c r="N137" s="729"/>
      <c r="O137" s="729" t="str">
        <f>IF(M137='Drop Downs'!$G$14,"1",IF(M137='Drop Downs'!$G$16,1/(Q137*'Drop Downs'!$R$4/12)*P137,IF(M137='Drop Downs'!$G$15,1/Q137*P137,"")))</f>
        <v/>
      </c>
      <c r="P137" s="745"/>
      <c r="Q137" s="728"/>
      <c r="R137" s="727"/>
      <c r="S137" s="728"/>
      <c r="T137" s="729"/>
      <c r="U137" s="729" t="str">
        <f>IF(S137='Drop Downs'!$G$14,"1",IF(S137='Drop Downs'!$G$16,1/(W137*'Drop Downs'!$R$4/12)*V137,IF(S137='Drop Downs'!$G$15,1/W137*V137,"")))</f>
        <v/>
      </c>
      <c r="V137" s="745"/>
      <c r="W137" s="728"/>
      <c r="X137" s="727"/>
      <c r="Y137" s="728"/>
      <c r="Z137" s="729"/>
      <c r="AA137" s="729" t="str">
        <f>IF(Y137='Drop Downs'!$G$14,"1",IF(Y137='Drop Downs'!$G$16,1/(AC137*'Drop Downs'!$R$4/12)*AB137,IF(Y137='Drop Downs'!$G$15,1/AC137*AB137,"")))</f>
        <v/>
      </c>
      <c r="AB137" s="745"/>
      <c r="AC137" s="728"/>
      <c r="AD137" s="727"/>
      <c r="AE137" s="728"/>
      <c r="AF137" s="729"/>
      <c r="AG137" s="729" t="str">
        <f>IF(AE137='Drop Downs'!$G$14,"1",IF(AE137='Drop Downs'!$G$16,1/(AI137*'Drop Downs'!$R$4/12)*AH137,IF(AE137='Drop Downs'!$G$15,1/AI137*AH137,"")))</f>
        <v/>
      </c>
      <c r="AH137" s="745"/>
      <c r="AI137" s="728"/>
      <c r="AJ137" s="726"/>
    </row>
    <row r="138" spans="2:36">
      <c r="B138" s="1197"/>
      <c r="C138" s="648" t="str">
        <f>INDEX(Languages1!$C$1:$AB$1998,MATCH('Wages per Season_V2'!C138,Languages1!$C$1:$C$1998,0),MATCH('1'!$C$5,Languages1!$C$1:$AB$1,0))</f>
        <v>Mulheres</v>
      </c>
      <c r="D138" s="649">
        <f>'4'!S12</f>
        <v>0</v>
      </c>
      <c r="E138" s="1200">
        <f>'4'!T12</f>
        <v>0</v>
      </c>
      <c r="F138" s="723"/>
      <c r="G138" s="732"/>
      <c r="H138" s="732"/>
      <c r="I138" s="732"/>
      <c r="J138" s="742"/>
      <c r="K138" s="735">
        <f t="shared" si="5"/>
        <v>0</v>
      </c>
      <c r="L138" s="726"/>
      <c r="M138" s="732"/>
      <c r="N138" s="733"/>
      <c r="O138" s="733" t="str">
        <f>IF(M138='Drop Downs'!$G$14,"1",IF(M138='Drop Downs'!$G$16,1/(Q138*'Drop Downs'!$R$4/12)*P138,IF(M138='Drop Downs'!$G$15,1/Q138*P138,"")))</f>
        <v/>
      </c>
      <c r="P138" s="922"/>
      <c r="Q138" s="732"/>
      <c r="R138" s="727"/>
      <c r="S138" s="732"/>
      <c r="T138" s="733"/>
      <c r="U138" s="733" t="str">
        <f>IF(S138='Drop Downs'!$G$14,"1",IF(S138='Drop Downs'!$G$16,1/(W138*'Drop Downs'!$R$4/12)*V138,IF(S138='Drop Downs'!$G$15,1/W138*V138,"")))</f>
        <v/>
      </c>
      <c r="V138" s="922"/>
      <c r="W138" s="732"/>
      <c r="X138" s="727"/>
      <c r="Y138" s="732"/>
      <c r="Z138" s="733"/>
      <c r="AA138" s="733" t="str">
        <f>IF(Y138='Drop Downs'!$G$14,"1",IF(Y138='Drop Downs'!$G$16,1/(AC138*'Drop Downs'!$R$4/12)*AB138,IF(Y138='Drop Downs'!$G$15,1/AC138*AB138,"")))</f>
        <v/>
      </c>
      <c r="AB138" s="922"/>
      <c r="AC138" s="732"/>
      <c r="AD138" s="727"/>
      <c r="AE138" s="732"/>
      <c r="AF138" s="733"/>
      <c r="AG138" s="733" t="str">
        <f>IF(AE138='Drop Downs'!$G$14,"1",IF(AE138='Drop Downs'!$G$16,1/(AI138*'Drop Downs'!$R$4/12)*AH138,IF(AE138='Drop Downs'!$G$15,1/AI138*AH138,"")))</f>
        <v/>
      </c>
      <c r="AH138" s="922"/>
      <c r="AI138" s="732"/>
      <c r="AJ138" s="726"/>
    </row>
    <row r="139" spans="2:36">
      <c r="B139" s="1197">
        <f>'4'!Q13</f>
        <v>0</v>
      </c>
      <c r="C139" s="644" t="str">
        <f>INDEX(Languages1!$C$1:$AB$1998,MATCH('Wages per Season_V2'!C139,Languages1!$C$1:$C$1998,0),MATCH('1'!$C$5,Languages1!$C$1:$AB$1,0))</f>
        <v>Homens</v>
      </c>
      <c r="D139" s="645">
        <f>'4'!S13</f>
        <v>0</v>
      </c>
      <c r="E139" s="1200" t="str">
        <f>'4'!T13</f>
        <v xml:space="preserve"> </v>
      </c>
      <c r="F139" s="723"/>
      <c r="G139" s="728"/>
      <c r="H139" s="728"/>
      <c r="I139" s="728"/>
      <c r="J139" s="741"/>
      <c r="K139" s="734">
        <f t="shared" si="5"/>
        <v>0</v>
      </c>
      <c r="L139" s="726"/>
      <c r="M139" s="728"/>
      <c r="N139" s="729"/>
      <c r="O139" s="729" t="str">
        <f>IF(M139='Drop Downs'!$G$14,"1",IF(M139='Drop Downs'!$G$16,1/(Q139*'Drop Downs'!$R$4/12)*P139,IF(M139='Drop Downs'!$G$15,1/Q139*P139,"")))</f>
        <v/>
      </c>
      <c r="P139" s="745"/>
      <c r="Q139" s="728"/>
      <c r="R139" s="727"/>
      <c r="S139" s="728"/>
      <c r="T139" s="729"/>
      <c r="U139" s="729" t="str">
        <f>IF(S139='Drop Downs'!$G$14,"1",IF(S139='Drop Downs'!$G$16,1/(W139*'Drop Downs'!$R$4/12)*V139,IF(S139='Drop Downs'!$G$15,1/W139*V139,"")))</f>
        <v/>
      </c>
      <c r="V139" s="745"/>
      <c r="W139" s="728"/>
      <c r="X139" s="727"/>
      <c r="Y139" s="728"/>
      <c r="Z139" s="729"/>
      <c r="AA139" s="729" t="str">
        <f>IF(Y139='Drop Downs'!$G$14,"1",IF(Y139='Drop Downs'!$G$16,1/(AC139*'Drop Downs'!$R$4/12)*AB139,IF(Y139='Drop Downs'!$G$15,1/AC139*AB139,"")))</f>
        <v/>
      </c>
      <c r="AB139" s="745"/>
      <c r="AC139" s="728"/>
      <c r="AD139" s="727"/>
      <c r="AE139" s="728"/>
      <c r="AF139" s="729"/>
      <c r="AG139" s="729" t="str">
        <f>IF(AE139='Drop Downs'!$G$14,"1",IF(AE139='Drop Downs'!$G$16,1/(AI139*'Drop Downs'!$R$4/12)*AH139,IF(AE139='Drop Downs'!$G$15,1/AI139*AH139,"")))</f>
        <v/>
      </c>
      <c r="AH139" s="745"/>
      <c r="AI139" s="728"/>
      <c r="AJ139" s="726"/>
    </row>
    <row r="140" spans="2:36">
      <c r="B140" s="1197"/>
      <c r="C140" s="648" t="str">
        <f>INDEX(Languages1!$C$1:$AB$1998,MATCH('Wages per Season_V2'!C140,Languages1!$C$1:$C$1998,0),MATCH('1'!$C$5,Languages1!$C$1:$AB$1,0))</f>
        <v>Mulheres</v>
      </c>
      <c r="D140" s="649">
        <f>'4'!S14</f>
        <v>0</v>
      </c>
      <c r="E140" s="1200">
        <f>'4'!T14</f>
        <v>0</v>
      </c>
      <c r="F140" s="723"/>
      <c r="G140" s="732"/>
      <c r="H140" s="732"/>
      <c r="I140" s="732"/>
      <c r="J140" s="742"/>
      <c r="K140" s="735">
        <f t="shared" si="5"/>
        <v>0</v>
      </c>
      <c r="L140" s="726"/>
      <c r="M140" s="732"/>
      <c r="N140" s="733"/>
      <c r="O140" s="733" t="str">
        <f>IF(M140='Drop Downs'!$G$14,"1",IF(M140='Drop Downs'!$G$16,1/(Q140*'Drop Downs'!$R$4/12)*P140,IF(M140='Drop Downs'!$G$15,1/Q140*P140,"")))</f>
        <v/>
      </c>
      <c r="P140" s="922"/>
      <c r="Q140" s="732"/>
      <c r="R140" s="727"/>
      <c r="S140" s="732"/>
      <c r="T140" s="733"/>
      <c r="U140" s="733" t="str">
        <f>IF(S140='Drop Downs'!$G$14,"1",IF(S140='Drop Downs'!$G$16,1/(W140*'Drop Downs'!$R$4/12)*V140,IF(S140='Drop Downs'!$G$15,1/W140*V140,"")))</f>
        <v/>
      </c>
      <c r="V140" s="922"/>
      <c r="W140" s="732"/>
      <c r="X140" s="727"/>
      <c r="Y140" s="732"/>
      <c r="Z140" s="733"/>
      <c r="AA140" s="733" t="str">
        <f>IF(Y140='Drop Downs'!$G$14,"1",IF(Y140='Drop Downs'!$G$16,1/(AC140*'Drop Downs'!$R$4/12)*AB140,IF(Y140='Drop Downs'!$G$15,1/AC140*AB140,"")))</f>
        <v/>
      </c>
      <c r="AB140" s="922"/>
      <c r="AC140" s="732"/>
      <c r="AD140" s="727"/>
      <c r="AE140" s="732"/>
      <c r="AF140" s="733"/>
      <c r="AG140" s="733" t="str">
        <f>IF(AE140='Drop Downs'!$G$14,"1",IF(AE140='Drop Downs'!$G$16,1/(AI140*'Drop Downs'!$R$4/12)*AH140,IF(AE140='Drop Downs'!$G$15,1/AI140*AH140,"")))</f>
        <v/>
      </c>
      <c r="AH140" s="922"/>
      <c r="AI140" s="732"/>
      <c r="AJ140" s="726"/>
    </row>
    <row r="141" spans="2:36">
      <c r="B141" s="1197">
        <f>'4'!Q15</f>
        <v>0</v>
      </c>
      <c r="C141" s="644" t="str">
        <f>INDEX(Languages1!$C$1:$AB$1998,MATCH('Wages per Season_V2'!C141,Languages1!$C$1:$C$1998,0),MATCH('1'!$C$5,Languages1!$C$1:$AB$1,0))</f>
        <v>Homens</v>
      </c>
      <c r="D141" s="645">
        <f>'4'!S15</f>
        <v>0</v>
      </c>
      <c r="E141" s="1200" t="str">
        <f>'4'!T15</f>
        <v xml:space="preserve"> </v>
      </c>
      <c r="F141" s="723"/>
      <c r="G141" s="728"/>
      <c r="H141" s="728"/>
      <c r="I141" s="728"/>
      <c r="J141" s="741"/>
      <c r="K141" s="734">
        <f t="shared" si="5"/>
        <v>0</v>
      </c>
      <c r="L141" s="726"/>
      <c r="M141" s="728"/>
      <c r="N141" s="729"/>
      <c r="O141" s="729" t="str">
        <f>IF(M141='Drop Downs'!$G$14,"1",IF(M141='Drop Downs'!$G$16,1/(Q141*'Drop Downs'!$R$4/12)*P141,IF(M141='Drop Downs'!$G$15,1/Q141*P141,"")))</f>
        <v/>
      </c>
      <c r="P141" s="745"/>
      <c r="Q141" s="728"/>
      <c r="R141" s="727"/>
      <c r="S141" s="728"/>
      <c r="T141" s="729"/>
      <c r="U141" s="729" t="str">
        <f>IF(S141='Drop Downs'!$G$14,"1",IF(S141='Drop Downs'!$G$16,1/(W141*'Drop Downs'!$R$4/12)*V141,IF(S141='Drop Downs'!$G$15,1/W141*V141,"")))</f>
        <v/>
      </c>
      <c r="V141" s="745"/>
      <c r="W141" s="728"/>
      <c r="X141" s="727"/>
      <c r="Y141" s="728"/>
      <c r="Z141" s="729"/>
      <c r="AA141" s="729" t="str">
        <f>IF(Y141='Drop Downs'!$G$14,"1",IF(Y141='Drop Downs'!$G$16,1/(AC141*'Drop Downs'!$R$4/12)*AB141,IF(Y141='Drop Downs'!$G$15,1/AC141*AB141,"")))</f>
        <v/>
      </c>
      <c r="AB141" s="745"/>
      <c r="AC141" s="728"/>
      <c r="AD141" s="727"/>
      <c r="AE141" s="728"/>
      <c r="AF141" s="729"/>
      <c r="AG141" s="729" t="str">
        <f>IF(AE141='Drop Downs'!$G$14,"1",IF(AE141='Drop Downs'!$G$16,1/(AI141*'Drop Downs'!$R$4/12)*AH141,IF(AE141='Drop Downs'!$G$15,1/AI141*AH141,"")))</f>
        <v/>
      </c>
      <c r="AH141" s="745"/>
      <c r="AI141" s="728"/>
      <c r="AJ141" s="726"/>
    </row>
    <row r="142" spans="2:36">
      <c r="B142" s="1197"/>
      <c r="C142" s="648" t="str">
        <f>INDEX(Languages1!$C$1:$AB$1998,MATCH('Wages per Season_V2'!C142,Languages1!$C$1:$C$1998,0),MATCH('1'!$C$5,Languages1!$C$1:$AB$1,0))</f>
        <v>Mulheres</v>
      </c>
      <c r="D142" s="649">
        <f>'4'!S16</f>
        <v>0</v>
      </c>
      <c r="E142" s="1200">
        <f>'4'!T16</f>
        <v>0</v>
      </c>
      <c r="F142" s="723"/>
      <c r="G142" s="732"/>
      <c r="H142" s="732"/>
      <c r="I142" s="732"/>
      <c r="J142" s="742"/>
      <c r="K142" s="735">
        <f t="shared" si="5"/>
        <v>0</v>
      </c>
      <c r="L142" s="726"/>
      <c r="M142" s="732"/>
      <c r="N142" s="733"/>
      <c r="O142" s="733" t="str">
        <f>IF(M142='Drop Downs'!$G$14,"1",IF(M142='Drop Downs'!$G$16,1/(Q142*'Drop Downs'!$R$4/12)*P142,IF(M142='Drop Downs'!$G$15,1/Q142*P142,"")))</f>
        <v/>
      </c>
      <c r="P142" s="922"/>
      <c r="Q142" s="732"/>
      <c r="R142" s="727"/>
      <c r="S142" s="732"/>
      <c r="T142" s="733"/>
      <c r="U142" s="733" t="str">
        <f>IF(S142='Drop Downs'!$G$14,"1",IF(S142='Drop Downs'!$G$16,1/(W142*'Drop Downs'!$R$4/12)*V142,IF(S142='Drop Downs'!$G$15,1/W142*V142,"")))</f>
        <v/>
      </c>
      <c r="V142" s="922"/>
      <c r="W142" s="732"/>
      <c r="X142" s="727"/>
      <c r="Y142" s="732"/>
      <c r="Z142" s="733"/>
      <c r="AA142" s="733" t="str">
        <f>IF(Y142='Drop Downs'!$G$14,"1",IF(Y142='Drop Downs'!$G$16,1/(AC142*'Drop Downs'!$R$4/12)*AB142,IF(Y142='Drop Downs'!$G$15,1/AC142*AB142,"")))</f>
        <v/>
      </c>
      <c r="AB142" s="922"/>
      <c r="AC142" s="732"/>
      <c r="AD142" s="727"/>
      <c r="AE142" s="732"/>
      <c r="AF142" s="733"/>
      <c r="AG142" s="733" t="str">
        <f>IF(AE142='Drop Downs'!$G$14,"1",IF(AE142='Drop Downs'!$G$16,1/(AI142*'Drop Downs'!$R$4/12)*AH142,IF(AE142='Drop Downs'!$G$15,1/AI142*AH142,"")))</f>
        <v/>
      </c>
      <c r="AH142" s="922"/>
      <c r="AI142" s="732"/>
      <c r="AJ142" s="726"/>
    </row>
    <row r="143" spans="2:36">
      <c r="B143" s="1197">
        <f>'4'!Q17</f>
        <v>0</v>
      </c>
      <c r="C143" s="644" t="str">
        <f>INDEX(Languages1!$C$1:$AB$1998,MATCH('Wages per Season_V2'!C143,Languages1!$C$1:$C$1998,0),MATCH('1'!$C$5,Languages1!$C$1:$AB$1,0))</f>
        <v>Homens</v>
      </c>
      <c r="D143" s="645">
        <f>'4'!S17</f>
        <v>0</v>
      </c>
      <c r="E143" s="1200" t="str">
        <f>'4'!T17</f>
        <v xml:space="preserve"> </v>
      </c>
      <c r="F143" s="723"/>
      <c r="G143" s="728"/>
      <c r="H143" s="728"/>
      <c r="I143" s="728"/>
      <c r="J143" s="741"/>
      <c r="K143" s="734">
        <f t="shared" si="5"/>
        <v>0</v>
      </c>
      <c r="L143" s="726"/>
      <c r="M143" s="728"/>
      <c r="N143" s="729"/>
      <c r="O143" s="729" t="str">
        <f>IF(M143='Drop Downs'!$G$14,"1",IF(M143='Drop Downs'!$G$16,1/(Q143*'Drop Downs'!$R$4/12)*P143,IF(M143='Drop Downs'!$G$15,1/Q143*P143,"")))</f>
        <v/>
      </c>
      <c r="P143" s="745"/>
      <c r="Q143" s="728"/>
      <c r="R143" s="727"/>
      <c r="S143" s="728"/>
      <c r="T143" s="729"/>
      <c r="U143" s="729" t="str">
        <f>IF(S143='Drop Downs'!$G$14,"1",IF(S143='Drop Downs'!$G$16,1/(W143*'Drop Downs'!$R$4/12)*V143,IF(S143='Drop Downs'!$G$15,1/W143*V143,"")))</f>
        <v/>
      </c>
      <c r="V143" s="745"/>
      <c r="W143" s="728"/>
      <c r="X143" s="727"/>
      <c r="Y143" s="728"/>
      <c r="Z143" s="729"/>
      <c r="AA143" s="729" t="str">
        <f>IF(Y143='Drop Downs'!$G$14,"1",IF(Y143='Drop Downs'!$G$16,1/(AC143*'Drop Downs'!$R$4/12)*AB143,IF(Y143='Drop Downs'!$G$15,1/AC143*AB143,"")))</f>
        <v/>
      </c>
      <c r="AB143" s="745"/>
      <c r="AC143" s="728"/>
      <c r="AD143" s="727"/>
      <c r="AE143" s="728"/>
      <c r="AF143" s="729"/>
      <c r="AG143" s="729" t="str">
        <f>IF(AE143='Drop Downs'!$G$14,"1",IF(AE143='Drop Downs'!$G$16,1/(AI143*'Drop Downs'!$R$4/12)*AH143,IF(AE143='Drop Downs'!$G$15,1/AI143*AH143,"")))</f>
        <v/>
      </c>
      <c r="AH143" s="745"/>
      <c r="AI143" s="728"/>
      <c r="AJ143" s="726"/>
    </row>
    <row r="144" spans="2:36">
      <c r="B144" s="1197"/>
      <c r="C144" s="648" t="str">
        <f>INDEX(Languages1!$C$1:$AB$1998,MATCH('Wages per Season_V2'!C144,Languages1!$C$1:$C$1998,0),MATCH('1'!$C$5,Languages1!$C$1:$AB$1,0))</f>
        <v>Mulheres</v>
      </c>
      <c r="D144" s="649">
        <f>'4'!S18</f>
        <v>0</v>
      </c>
      <c r="E144" s="1200">
        <f>'4'!T18</f>
        <v>0</v>
      </c>
      <c r="F144" s="723"/>
      <c r="G144" s="732"/>
      <c r="H144" s="732"/>
      <c r="I144" s="732"/>
      <c r="J144" s="742"/>
      <c r="K144" s="735">
        <f t="shared" si="5"/>
        <v>0</v>
      </c>
      <c r="L144" s="726"/>
      <c r="M144" s="732"/>
      <c r="N144" s="733"/>
      <c r="O144" s="733" t="str">
        <f>IF(M144='Drop Downs'!$G$14,"1",IF(M144='Drop Downs'!$G$16,1/(Q144*'Drop Downs'!$R$4/12)*P144,IF(M144='Drop Downs'!$G$15,1/Q144*P144,"")))</f>
        <v/>
      </c>
      <c r="P144" s="922"/>
      <c r="Q144" s="732"/>
      <c r="R144" s="727"/>
      <c r="S144" s="732"/>
      <c r="T144" s="733"/>
      <c r="U144" s="733" t="str">
        <f>IF(S144='Drop Downs'!$G$14,"1",IF(S144='Drop Downs'!$G$16,1/(W144*'Drop Downs'!$R$4/12)*V144,IF(S144='Drop Downs'!$G$15,1/W144*V144,"")))</f>
        <v/>
      </c>
      <c r="V144" s="922"/>
      <c r="W144" s="732"/>
      <c r="X144" s="727"/>
      <c r="Y144" s="732"/>
      <c r="Z144" s="733"/>
      <c r="AA144" s="733" t="str">
        <f>IF(Y144='Drop Downs'!$G$14,"1",IF(Y144='Drop Downs'!$G$16,1/(AC144*'Drop Downs'!$R$4/12)*AB144,IF(Y144='Drop Downs'!$G$15,1/AC144*AB144,"")))</f>
        <v/>
      </c>
      <c r="AB144" s="922"/>
      <c r="AC144" s="732"/>
      <c r="AD144" s="727"/>
      <c r="AE144" s="732"/>
      <c r="AF144" s="733"/>
      <c r="AG144" s="733" t="str">
        <f>IF(AE144='Drop Downs'!$G$14,"1",IF(AE144='Drop Downs'!$G$16,1/(AI144*'Drop Downs'!$R$4/12)*AH144,IF(AE144='Drop Downs'!$G$15,1/AI144*AH144,"")))</f>
        <v/>
      </c>
      <c r="AH144" s="922"/>
      <c r="AI144" s="732"/>
      <c r="AJ144" s="726"/>
    </row>
    <row r="145" spans="2:36">
      <c r="B145" s="1197">
        <f>'4'!Q19</f>
        <v>0</v>
      </c>
      <c r="C145" s="644" t="str">
        <f>INDEX(Languages1!$C$1:$AB$1998,MATCH('Wages per Season_V2'!C145,Languages1!$C$1:$C$1998,0),MATCH('1'!$C$5,Languages1!$C$1:$AB$1,0))</f>
        <v>Homens</v>
      </c>
      <c r="D145" s="645">
        <f>'4'!S19</f>
        <v>0</v>
      </c>
      <c r="E145" s="1200" t="str">
        <f>'4'!T19</f>
        <v xml:space="preserve"> </v>
      </c>
      <c r="F145" s="723"/>
      <c r="G145" s="728"/>
      <c r="H145" s="728"/>
      <c r="I145" s="728"/>
      <c r="J145" s="741"/>
      <c r="K145" s="734">
        <f t="shared" si="5"/>
        <v>0</v>
      </c>
      <c r="L145" s="726"/>
      <c r="M145" s="728"/>
      <c r="N145" s="729"/>
      <c r="O145" s="729" t="str">
        <f>IF(M145='Drop Downs'!$G$14,"1",IF(M145='Drop Downs'!$G$16,1/(Q145*'Drop Downs'!$R$4/12)*P145,IF(M145='Drop Downs'!$G$15,1/Q145*P145,"")))</f>
        <v/>
      </c>
      <c r="P145" s="745"/>
      <c r="Q145" s="728"/>
      <c r="R145" s="727"/>
      <c r="S145" s="728"/>
      <c r="T145" s="729"/>
      <c r="U145" s="729" t="str">
        <f>IF(S145='Drop Downs'!$G$14,"1",IF(S145='Drop Downs'!$G$16,1/(W145*'Drop Downs'!$R$4/12)*V145,IF(S145='Drop Downs'!$G$15,1/W145*V145,"")))</f>
        <v/>
      </c>
      <c r="V145" s="745"/>
      <c r="W145" s="728"/>
      <c r="X145" s="727"/>
      <c r="Y145" s="728"/>
      <c r="Z145" s="729"/>
      <c r="AA145" s="729" t="str">
        <f>IF(Y145='Drop Downs'!$G$14,"1",IF(Y145='Drop Downs'!$G$16,1/(AC145*'Drop Downs'!$R$4/12)*AB145,IF(Y145='Drop Downs'!$G$15,1/AC145*AB145,"")))</f>
        <v/>
      </c>
      <c r="AB145" s="745"/>
      <c r="AC145" s="728"/>
      <c r="AD145" s="727"/>
      <c r="AE145" s="728"/>
      <c r="AF145" s="729"/>
      <c r="AG145" s="729" t="str">
        <f>IF(AE145='Drop Downs'!$G$14,"1",IF(AE145='Drop Downs'!$G$16,1/(AI145*'Drop Downs'!$R$4/12)*AH145,IF(AE145='Drop Downs'!$G$15,1/AI145*AH145,"")))</f>
        <v/>
      </c>
      <c r="AH145" s="745"/>
      <c r="AI145" s="728"/>
      <c r="AJ145" s="726"/>
    </row>
    <row r="146" spans="2:36">
      <c r="B146" s="1197"/>
      <c r="C146" s="648" t="str">
        <f>INDEX(Languages1!$C$1:$AB$1998,MATCH('Wages per Season_V2'!C146,Languages1!$C$1:$C$1998,0),MATCH('1'!$C$5,Languages1!$C$1:$AB$1,0))</f>
        <v>Mulheres</v>
      </c>
      <c r="D146" s="649">
        <f>'4'!S20</f>
        <v>0</v>
      </c>
      <c r="E146" s="1200">
        <f>'4'!T20</f>
        <v>0</v>
      </c>
      <c r="F146" s="723"/>
      <c r="G146" s="732"/>
      <c r="H146" s="732"/>
      <c r="I146" s="732"/>
      <c r="J146" s="742"/>
      <c r="K146" s="735">
        <f t="shared" si="5"/>
        <v>0</v>
      </c>
      <c r="L146" s="726"/>
      <c r="M146" s="732"/>
      <c r="N146" s="733"/>
      <c r="O146" s="733" t="str">
        <f>IF(M146='Drop Downs'!$G$14,"1",IF(M146='Drop Downs'!$G$16,1/(Q146*'Drop Downs'!$R$4/12)*P146,IF(M146='Drop Downs'!$G$15,1/Q146*P146,"")))</f>
        <v/>
      </c>
      <c r="P146" s="922"/>
      <c r="Q146" s="732"/>
      <c r="R146" s="727"/>
      <c r="S146" s="732"/>
      <c r="T146" s="733"/>
      <c r="U146" s="733" t="str">
        <f>IF(S146='Drop Downs'!$G$14,"1",IF(S146='Drop Downs'!$G$16,1/(W146*'Drop Downs'!$R$4/12)*V146,IF(S146='Drop Downs'!$G$15,1/W146*V146,"")))</f>
        <v/>
      </c>
      <c r="V146" s="922"/>
      <c r="W146" s="732"/>
      <c r="X146" s="727"/>
      <c r="Y146" s="732"/>
      <c r="Z146" s="733"/>
      <c r="AA146" s="733" t="str">
        <f>IF(Y146='Drop Downs'!$G$14,"1",IF(Y146='Drop Downs'!$G$16,1/(AC146*'Drop Downs'!$R$4/12)*AB146,IF(Y146='Drop Downs'!$G$15,1/AC146*AB146,"")))</f>
        <v/>
      </c>
      <c r="AB146" s="922"/>
      <c r="AC146" s="732"/>
      <c r="AD146" s="727"/>
      <c r="AE146" s="732"/>
      <c r="AF146" s="733"/>
      <c r="AG146" s="733" t="str">
        <f>IF(AE146='Drop Downs'!$G$14,"1",IF(AE146='Drop Downs'!$G$16,1/(AI146*'Drop Downs'!$R$4/12)*AH146,IF(AE146='Drop Downs'!$G$15,1/AI146*AH146,"")))</f>
        <v/>
      </c>
      <c r="AH146" s="922"/>
      <c r="AI146" s="732"/>
      <c r="AJ146" s="726"/>
    </row>
    <row r="147" spans="2:36">
      <c r="B147" s="1197">
        <f>'4'!Q21</f>
        <v>0</v>
      </c>
      <c r="C147" s="644" t="str">
        <f>INDEX(Languages1!$C$1:$AB$1998,MATCH('Wages per Season_V2'!C147,Languages1!$C$1:$C$1998,0),MATCH('1'!$C$5,Languages1!$C$1:$AB$1,0))</f>
        <v>Homens</v>
      </c>
      <c r="D147" s="645">
        <f>'4'!S21</f>
        <v>0</v>
      </c>
      <c r="E147" s="1200" t="str">
        <f>'4'!T21</f>
        <v xml:space="preserve"> </v>
      </c>
      <c r="F147" s="723"/>
      <c r="G147" s="728"/>
      <c r="H147" s="728"/>
      <c r="I147" s="728"/>
      <c r="J147" s="741"/>
      <c r="K147" s="734">
        <f t="shared" si="5"/>
        <v>0</v>
      </c>
      <c r="L147" s="726"/>
      <c r="M147" s="728"/>
      <c r="N147" s="729"/>
      <c r="O147" s="729" t="str">
        <f>IF(M147='Drop Downs'!$G$14,"1",IF(M147='Drop Downs'!$G$16,1/(Q147*'Drop Downs'!$R$4/12)*P147,IF(M147='Drop Downs'!$G$15,1/Q147*P147,"")))</f>
        <v/>
      </c>
      <c r="P147" s="745"/>
      <c r="Q147" s="728"/>
      <c r="R147" s="727"/>
      <c r="S147" s="728"/>
      <c r="T147" s="729"/>
      <c r="U147" s="729" t="str">
        <f>IF(S147='Drop Downs'!$G$14,"1",IF(S147='Drop Downs'!$G$16,1/(W147*'Drop Downs'!$R$4/12)*V147,IF(S147='Drop Downs'!$G$15,1/W147*V147,"")))</f>
        <v/>
      </c>
      <c r="V147" s="745"/>
      <c r="W147" s="728"/>
      <c r="X147" s="727"/>
      <c r="Y147" s="728"/>
      <c r="Z147" s="729"/>
      <c r="AA147" s="729" t="str">
        <f>IF(Y147='Drop Downs'!$G$14,"1",IF(Y147='Drop Downs'!$G$16,1/(AC147*'Drop Downs'!$R$4/12)*AB147,IF(Y147='Drop Downs'!$G$15,1/AC147*AB147,"")))</f>
        <v/>
      </c>
      <c r="AB147" s="745"/>
      <c r="AC147" s="728"/>
      <c r="AD147" s="727"/>
      <c r="AE147" s="728"/>
      <c r="AF147" s="729"/>
      <c r="AG147" s="729" t="str">
        <f>IF(AE147='Drop Downs'!$G$14,"1",IF(AE147='Drop Downs'!$G$16,1/(AI147*'Drop Downs'!$R$4/12)*AH147,IF(AE147='Drop Downs'!$G$15,1/AI147*AH147,"")))</f>
        <v/>
      </c>
      <c r="AH147" s="745"/>
      <c r="AI147" s="728"/>
      <c r="AJ147" s="726"/>
    </row>
    <row r="148" spans="2:36">
      <c r="B148" s="1197"/>
      <c r="C148" s="648" t="str">
        <f>INDEX(Languages1!$C$1:$AB$1998,MATCH('Wages per Season_V2'!C148,Languages1!$C$1:$C$1998,0),MATCH('1'!$C$5,Languages1!$C$1:$AB$1,0))</f>
        <v>Mulheres</v>
      </c>
      <c r="D148" s="649">
        <f>'4'!S22</f>
        <v>0</v>
      </c>
      <c r="E148" s="1200">
        <f>'4'!T22</f>
        <v>0</v>
      </c>
      <c r="F148" s="723"/>
      <c r="G148" s="732"/>
      <c r="H148" s="732"/>
      <c r="I148" s="732"/>
      <c r="J148" s="742"/>
      <c r="K148" s="735">
        <f t="shared" si="5"/>
        <v>0</v>
      </c>
      <c r="L148" s="726"/>
      <c r="M148" s="732"/>
      <c r="N148" s="733"/>
      <c r="O148" s="733" t="str">
        <f>IF(M148='Drop Downs'!$G$14,"1",IF(M148='Drop Downs'!$G$16,1/(Q148*'Drop Downs'!$R$4/12)*P148,IF(M148='Drop Downs'!$G$15,1/Q148*P148,"")))</f>
        <v/>
      </c>
      <c r="P148" s="922"/>
      <c r="Q148" s="732"/>
      <c r="R148" s="727"/>
      <c r="S148" s="732"/>
      <c r="T148" s="733"/>
      <c r="U148" s="733" t="str">
        <f>IF(S148='Drop Downs'!$G$14,"1",IF(S148='Drop Downs'!$G$16,1/(W148*'Drop Downs'!$R$4/12)*V148,IF(S148='Drop Downs'!$G$15,1/W148*V148,"")))</f>
        <v/>
      </c>
      <c r="V148" s="922"/>
      <c r="W148" s="732"/>
      <c r="X148" s="727"/>
      <c r="Y148" s="732"/>
      <c r="Z148" s="733"/>
      <c r="AA148" s="733" t="str">
        <f>IF(Y148='Drop Downs'!$G$14,"1",IF(Y148='Drop Downs'!$G$16,1/(AC148*'Drop Downs'!$R$4/12)*AB148,IF(Y148='Drop Downs'!$G$15,1/AC148*AB148,"")))</f>
        <v/>
      </c>
      <c r="AB148" s="922"/>
      <c r="AC148" s="732"/>
      <c r="AD148" s="727"/>
      <c r="AE148" s="732"/>
      <c r="AF148" s="733"/>
      <c r="AG148" s="733" t="str">
        <f>IF(AE148='Drop Downs'!$G$14,"1",IF(AE148='Drop Downs'!$G$16,1/(AI148*'Drop Downs'!$R$4/12)*AH148,IF(AE148='Drop Downs'!$G$15,1/AI148*AH148,"")))</f>
        <v/>
      </c>
      <c r="AH148" s="922"/>
      <c r="AI148" s="732"/>
      <c r="AJ148" s="726"/>
    </row>
    <row r="149" spans="2:36">
      <c r="B149" s="1197">
        <f>'4'!Q23</f>
        <v>0</v>
      </c>
      <c r="C149" s="644" t="str">
        <f>INDEX(Languages1!$C$1:$AB$1998,MATCH('Wages per Season_V2'!C149,Languages1!$C$1:$C$1998,0),MATCH('1'!$C$5,Languages1!$C$1:$AB$1,0))</f>
        <v>Homens</v>
      </c>
      <c r="D149" s="645">
        <f>'4'!S23</f>
        <v>0</v>
      </c>
      <c r="E149" s="1200" t="str">
        <f>'4'!T23</f>
        <v xml:space="preserve"> </v>
      </c>
      <c r="F149" s="723"/>
      <c r="G149" s="728"/>
      <c r="H149" s="728"/>
      <c r="I149" s="728"/>
      <c r="J149" s="741"/>
      <c r="K149" s="734">
        <f t="shared" si="5"/>
        <v>0</v>
      </c>
      <c r="L149" s="726"/>
      <c r="M149" s="728"/>
      <c r="N149" s="729"/>
      <c r="O149" s="729" t="str">
        <f>IF(M149='Drop Downs'!$G$14,"1",IF(M149='Drop Downs'!$G$16,1/(Q149*'Drop Downs'!$R$4/12)*P149,IF(M149='Drop Downs'!$G$15,1/Q149*P149,"")))</f>
        <v/>
      </c>
      <c r="P149" s="745"/>
      <c r="Q149" s="728"/>
      <c r="R149" s="727"/>
      <c r="S149" s="728"/>
      <c r="T149" s="729"/>
      <c r="U149" s="729" t="str">
        <f>IF(S149='Drop Downs'!$G$14,"1",IF(S149='Drop Downs'!$G$16,1/(W149*'Drop Downs'!$R$4/12)*V149,IF(S149='Drop Downs'!$G$15,1/W149*V149,"")))</f>
        <v/>
      </c>
      <c r="V149" s="745"/>
      <c r="W149" s="728"/>
      <c r="X149" s="727"/>
      <c r="Y149" s="728"/>
      <c r="Z149" s="729"/>
      <c r="AA149" s="729" t="str">
        <f>IF(Y149='Drop Downs'!$G$14,"1",IF(Y149='Drop Downs'!$G$16,1/(AC149*'Drop Downs'!$R$4/12)*AB149,IF(Y149='Drop Downs'!$G$15,1/AC149*AB149,"")))</f>
        <v/>
      </c>
      <c r="AB149" s="745"/>
      <c r="AC149" s="728"/>
      <c r="AD149" s="727"/>
      <c r="AE149" s="728"/>
      <c r="AF149" s="729"/>
      <c r="AG149" s="729" t="str">
        <f>IF(AE149='Drop Downs'!$G$14,"1",IF(AE149='Drop Downs'!$G$16,1/(AI149*'Drop Downs'!$R$4/12)*AH149,IF(AE149='Drop Downs'!$G$15,1/AI149*AH149,"")))</f>
        <v/>
      </c>
      <c r="AH149" s="745"/>
      <c r="AI149" s="728"/>
      <c r="AJ149" s="726"/>
    </row>
    <row r="150" spans="2:36">
      <c r="B150" s="1197"/>
      <c r="C150" s="648" t="str">
        <f>INDEX(Languages1!$C$1:$AB$1998,MATCH('Wages per Season_V2'!C150,Languages1!$C$1:$C$1998,0),MATCH('1'!$C$5,Languages1!$C$1:$AB$1,0))</f>
        <v>Mulheres</v>
      </c>
      <c r="D150" s="649">
        <f>'4'!S24</f>
        <v>0</v>
      </c>
      <c r="E150" s="1200">
        <f>'4'!T24</f>
        <v>0</v>
      </c>
      <c r="F150" s="723"/>
      <c r="G150" s="732"/>
      <c r="H150" s="732"/>
      <c r="I150" s="732"/>
      <c r="J150" s="742"/>
      <c r="K150" s="735">
        <f t="shared" si="5"/>
        <v>0</v>
      </c>
      <c r="L150" s="726"/>
      <c r="M150" s="732"/>
      <c r="N150" s="733"/>
      <c r="O150" s="733" t="str">
        <f>IF(M150='Drop Downs'!$G$14,"1",IF(M150='Drop Downs'!$G$16,1/(Q150*'Drop Downs'!$R$4/12)*P150,IF(M150='Drop Downs'!$G$15,1/Q150*P150,"")))</f>
        <v/>
      </c>
      <c r="P150" s="922"/>
      <c r="Q150" s="732"/>
      <c r="R150" s="727"/>
      <c r="S150" s="732"/>
      <c r="T150" s="733"/>
      <c r="U150" s="733" t="str">
        <f>IF(S150='Drop Downs'!$G$14,"1",IF(S150='Drop Downs'!$G$16,1/(W150*'Drop Downs'!$R$4/12)*V150,IF(S150='Drop Downs'!$G$15,1/W150*V150,"")))</f>
        <v/>
      </c>
      <c r="V150" s="922"/>
      <c r="W150" s="732"/>
      <c r="X150" s="727"/>
      <c r="Y150" s="732"/>
      <c r="Z150" s="733"/>
      <c r="AA150" s="733" t="str">
        <f>IF(Y150='Drop Downs'!$G$14,"1",IF(Y150='Drop Downs'!$G$16,1/(AC150*'Drop Downs'!$R$4/12)*AB150,IF(Y150='Drop Downs'!$G$15,1/AC150*AB150,"")))</f>
        <v/>
      </c>
      <c r="AB150" s="922"/>
      <c r="AC150" s="732"/>
      <c r="AD150" s="727"/>
      <c r="AE150" s="732"/>
      <c r="AF150" s="733"/>
      <c r="AG150" s="733" t="str">
        <f>IF(AE150='Drop Downs'!$G$14,"1",IF(AE150='Drop Downs'!$G$16,1/(AI150*'Drop Downs'!$R$4/12)*AH150,IF(AE150='Drop Downs'!$G$15,1/AI150*AH150,"")))</f>
        <v/>
      </c>
      <c r="AH150" s="922"/>
      <c r="AI150" s="732"/>
      <c r="AJ150" s="726"/>
    </row>
    <row r="151" spans="2:36">
      <c r="B151" s="1197">
        <f>'4'!Q25</f>
        <v>0</v>
      </c>
      <c r="C151" s="644" t="str">
        <f>INDEX(Languages1!$C$1:$AB$1998,MATCH('Wages per Season_V2'!C151,Languages1!$C$1:$C$1998,0),MATCH('1'!$C$5,Languages1!$C$1:$AB$1,0))</f>
        <v>Homens</v>
      </c>
      <c r="D151" s="645">
        <f>'4'!S25</f>
        <v>0</v>
      </c>
      <c r="E151" s="1200" t="str">
        <f>'4'!T25</f>
        <v xml:space="preserve"> </v>
      </c>
      <c r="F151" s="723"/>
      <c r="G151" s="728"/>
      <c r="H151" s="728"/>
      <c r="I151" s="728"/>
      <c r="J151" s="741"/>
      <c r="K151" s="734">
        <f>IFERROR(SUM(G151:J151),"")</f>
        <v>0</v>
      </c>
      <c r="L151" s="726"/>
      <c r="M151" s="728"/>
      <c r="N151" s="729"/>
      <c r="O151" s="729" t="str">
        <f>IF(M151='Drop Downs'!$G$14,"1",IF(M151='Drop Downs'!$G$16,1/(Q151*'Drop Downs'!$R$4/12)*P151,IF(M151='Drop Downs'!$G$15,1/Q151*P151,"")))</f>
        <v/>
      </c>
      <c r="P151" s="745"/>
      <c r="Q151" s="728"/>
      <c r="R151" s="727"/>
      <c r="S151" s="728"/>
      <c r="T151" s="729"/>
      <c r="U151" s="729" t="str">
        <f>IF(S151='Drop Downs'!$G$14,"1",IF(S151='Drop Downs'!$G$16,1/(W151*'Drop Downs'!$R$4/12)*V151,IF(S151='Drop Downs'!$G$15,1/W151*V151,"")))</f>
        <v/>
      </c>
      <c r="V151" s="745"/>
      <c r="W151" s="728"/>
      <c r="X151" s="727"/>
      <c r="Y151" s="728"/>
      <c r="Z151" s="729"/>
      <c r="AA151" s="729" t="str">
        <f>IF(Y151='Drop Downs'!$G$14,"1",IF(Y151='Drop Downs'!$G$16,1/(AC151*'Drop Downs'!$R$4/12)*AB151,IF(Y151='Drop Downs'!$G$15,1/AC151*AB151,"")))</f>
        <v/>
      </c>
      <c r="AB151" s="745"/>
      <c r="AC151" s="728"/>
      <c r="AD151" s="727"/>
      <c r="AE151" s="728"/>
      <c r="AF151" s="729"/>
      <c r="AG151" s="729" t="str">
        <f>IF(AE151='Drop Downs'!$G$14,"1",IF(AE151='Drop Downs'!$G$16,1/(AI151*'Drop Downs'!$R$4/12)*AH151,IF(AE151='Drop Downs'!$G$15,1/AI151*AH151,"")))</f>
        <v/>
      </c>
      <c r="AH151" s="745"/>
      <c r="AI151" s="728"/>
      <c r="AJ151" s="726"/>
    </row>
    <row r="152" spans="2:36">
      <c r="B152" s="1197"/>
      <c r="C152" s="648" t="str">
        <f>INDEX(Languages1!$C$1:$AB$1998,MATCH('Wages per Season_V2'!C152,Languages1!$C$1:$C$1998,0),MATCH('1'!$C$5,Languages1!$C$1:$AB$1,0))</f>
        <v>Mulheres</v>
      </c>
      <c r="D152" s="649">
        <f>'4'!S26</f>
        <v>0</v>
      </c>
      <c r="E152" s="1200">
        <f>'4'!T26</f>
        <v>0</v>
      </c>
      <c r="F152" s="723"/>
      <c r="G152" s="732"/>
      <c r="H152" s="732"/>
      <c r="I152" s="732"/>
      <c r="J152" s="742"/>
      <c r="K152" s="735">
        <f t="shared" ref="K152:K170" si="6">IFERROR(SUM(G152:J152),"")</f>
        <v>0</v>
      </c>
      <c r="L152" s="726"/>
      <c r="M152" s="732"/>
      <c r="N152" s="733"/>
      <c r="O152" s="733" t="str">
        <f>IF(M152='Drop Downs'!$G$14,"1",IF(M152='Drop Downs'!$G$16,1/(Q152*'Drop Downs'!$R$4/12)*P152,IF(M152='Drop Downs'!$G$15,1/Q152*P152,"")))</f>
        <v/>
      </c>
      <c r="P152" s="922"/>
      <c r="Q152" s="732"/>
      <c r="R152" s="727"/>
      <c r="S152" s="732"/>
      <c r="T152" s="733"/>
      <c r="U152" s="733" t="str">
        <f>IF(S152='Drop Downs'!$G$14,"1",IF(S152='Drop Downs'!$G$16,1/(W152*'Drop Downs'!$R$4/12)*V152,IF(S152='Drop Downs'!$G$15,1/W152*V152,"")))</f>
        <v/>
      </c>
      <c r="V152" s="922"/>
      <c r="W152" s="732"/>
      <c r="X152" s="727"/>
      <c r="Y152" s="732"/>
      <c r="Z152" s="733"/>
      <c r="AA152" s="733" t="str">
        <f>IF(Y152='Drop Downs'!$G$14,"1",IF(Y152='Drop Downs'!$G$16,1/(AC152*'Drop Downs'!$R$4/12)*AB152,IF(Y152='Drop Downs'!$G$15,1/AC152*AB152,"")))</f>
        <v/>
      </c>
      <c r="AB152" s="922"/>
      <c r="AC152" s="732"/>
      <c r="AD152" s="727"/>
      <c r="AE152" s="732"/>
      <c r="AF152" s="733"/>
      <c r="AG152" s="733" t="str">
        <f>IF(AE152='Drop Downs'!$G$14,"1",IF(AE152='Drop Downs'!$G$16,1/(AI152*'Drop Downs'!$R$4/12)*AH152,IF(AE152='Drop Downs'!$G$15,1/AI152*AH152,"")))</f>
        <v/>
      </c>
      <c r="AH152" s="922"/>
      <c r="AI152" s="732"/>
      <c r="AJ152" s="726"/>
    </row>
    <row r="153" spans="2:36">
      <c r="B153" s="1197">
        <f>'4'!Q27</f>
        <v>0</v>
      </c>
      <c r="C153" s="644" t="str">
        <f>INDEX(Languages1!$C$1:$AB$1998,MATCH('Wages per Season_V2'!C153,Languages1!$C$1:$C$1998,0),MATCH('1'!$C$5,Languages1!$C$1:$AB$1,0))</f>
        <v>Homens</v>
      </c>
      <c r="D153" s="645">
        <f>'4'!S27</f>
        <v>0</v>
      </c>
      <c r="E153" s="1200" t="str">
        <f>'4'!T27</f>
        <v xml:space="preserve"> </v>
      </c>
      <c r="F153" s="723"/>
      <c r="G153" s="728"/>
      <c r="H153" s="728"/>
      <c r="I153" s="728"/>
      <c r="J153" s="741"/>
      <c r="K153" s="734">
        <f t="shared" si="6"/>
        <v>0</v>
      </c>
      <c r="L153" s="726"/>
      <c r="M153" s="728"/>
      <c r="N153" s="729"/>
      <c r="O153" s="729" t="str">
        <f>IF(M153='Drop Downs'!$G$14,"1",IF(M153='Drop Downs'!$G$16,1/(Q153*'Drop Downs'!$R$4/12)*P153,IF(M153='Drop Downs'!$G$15,1/Q153*P153,"")))</f>
        <v/>
      </c>
      <c r="P153" s="745"/>
      <c r="Q153" s="728"/>
      <c r="R153" s="727"/>
      <c r="S153" s="728"/>
      <c r="T153" s="729"/>
      <c r="U153" s="729" t="str">
        <f>IF(S153='Drop Downs'!$G$14,"1",IF(S153='Drop Downs'!$G$16,1/(W153*'Drop Downs'!$R$4/12)*V153,IF(S153='Drop Downs'!$G$15,1/W153*V153,"")))</f>
        <v/>
      </c>
      <c r="V153" s="745"/>
      <c r="W153" s="728"/>
      <c r="X153" s="727"/>
      <c r="Y153" s="728"/>
      <c r="Z153" s="729"/>
      <c r="AA153" s="729" t="str">
        <f>IF(Y153='Drop Downs'!$G$14,"1",IF(Y153='Drop Downs'!$G$16,1/(AC153*'Drop Downs'!$R$4/12)*AB153,IF(Y153='Drop Downs'!$G$15,1/AC153*AB153,"")))</f>
        <v/>
      </c>
      <c r="AB153" s="745"/>
      <c r="AC153" s="728"/>
      <c r="AD153" s="727"/>
      <c r="AE153" s="728"/>
      <c r="AF153" s="729"/>
      <c r="AG153" s="729" t="str">
        <f>IF(AE153='Drop Downs'!$G$14,"1",IF(AE153='Drop Downs'!$G$16,1/(AI153*'Drop Downs'!$R$4/12)*AH153,IF(AE153='Drop Downs'!$G$15,1/AI153*AH153,"")))</f>
        <v/>
      </c>
      <c r="AH153" s="745"/>
      <c r="AI153" s="728"/>
      <c r="AJ153" s="726"/>
    </row>
    <row r="154" spans="2:36">
      <c r="B154" s="1197"/>
      <c r="C154" s="648" t="str">
        <f>INDEX(Languages1!$C$1:$AB$1998,MATCH('Wages per Season_V2'!C154,Languages1!$C$1:$C$1998,0),MATCH('1'!$C$5,Languages1!$C$1:$AB$1,0))</f>
        <v>Mulheres</v>
      </c>
      <c r="D154" s="649">
        <f>'4'!S28</f>
        <v>0</v>
      </c>
      <c r="E154" s="1200">
        <f>'4'!T28</f>
        <v>0</v>
      </c>
      <c r="F154" s="723"/>
      <c r="G154" s="732"/>
      <c r="H154" s="732"/>
      <c r="I154" s="732"/>
      <c r="J154" s="742"/>
      <c r="K154" s="735">
        <f t="shared" si="6"/>
        <v>0</v>
      </c>
      <c r="L154" s="726"/>
      <c r="M154" s="732"/>
      <c r="N154" s="733"/>
      <c r="O154" s="733" t="str">
        <f>IF(M154='Drop Downs'!$G$14,"1",IF(M154='Drop Downs'!$G$16,1/(Q154*'Drop Downs'!$R$4/12)*P154,IF(M154='Drop Downs'!$G$15,1/Q154*P154,"")))</f>
        <v/>
      </c>
      <c r="P154" s="922"/>
      <c r="Q154" s="732"/>
      <c r="R154" s="727"/>
      <c r="S154" s="732"/>
      <c r="T154" s="733"/>
      <c r="U154" s="733" t="str">
        <f>IF(S154='Drop Downs'!$G$14,"1",IF(S154='Drop Downs'!$G$16,1/(W154*'Drop Downs'!$R$4/12)*V154,IF(S154='Drop Downs'!$G$15,1/W154*V154,"")))</f>
        <v/>
      </c>
      <c r="V154" s="922"/>
      <c r="W154" s="732"/>
      <c r="X154" s="727"/>
      <c r="Y154" s="732"/>
      <c r="Z154" s="733"/>
      <c r="AA154" s="733" t="str">
        <f>IF(Y154='Drop Downs'!$G$14,"1",IF(Y154='Drop Downs'!$G$16,1/(AC154*'Drop Downs'!$R$4/12)*AB154,IF(Y154='Drop Downs'!$G$15,1/AC154*AB154,"")))</f>
        <v/>
      </c>
      <c r="AB154" s="922"/>
      <c r="AC154" s="732"/>
      <c r="AD154" s="727"/>
      <c r="AE154" s="732"/>
      <c r="AF154" s="733"/>
      <c r="AG154" s="733" t="str">
        <f>IF(AE154='Drop Downs'!$G$14,"1",IF(AE154='Drop Downs'!$G$16,1/(AI154*'Drop Downs'!$R$4/12)*AH154,IF(AE154='Drop Downs'!$G$15,1/AI154*AH154,"")))</f>
        <v/>
      </c>
      <c r="AH154" s="922"/>
      <c r="AI154" s="732"/>
      <c r="AJ154" s="726"/>
    </row>
    <row r="155" spans="2:36">
      <c r="B155" s="1197">
        <f>'4'!Q29</f>
        <v>0</v>
      </c>
      <c r="C155" s="644" t="str">
        <f>INDEX(Languages1!$C$1:$AB$1998,MATCH('Wages per Season_V2'!C155,Languages1!$C$1:$C$1998,0),MATCH('1'!$C$5,Languages1!$C$1:$AB$1,0))</f>
        <v>Homens</v>
      </c>
      <c r="D155" s="645">
        <f>'4'!S29</f>
        <v>0</v>
      </c>
      <c r="E155" s="1200" t="str">
        <f>'4'!T29</f>
        <v xml:space="preserve"> </v>
      </c>
      <c r="F155" s="723"/>
      <c r="G155" s="728"/>
      <c r="H155" s="728"/>
      <c r="I155" s="728"/>
      <c r="J155" s="741"/>
      <c r="K155" s="734">
        <f t="shared" si="6"/>
        <v>0</v>
      </c>
      <c r="L155" s="726"/>
      <c r="M155" s="728"/>
      <c r="N155" s="729"/>
      <c r="O155" s="729" t="str">
        <f>IF(M155='Drop Downs'!$G$14,"1",IF(M155='Drop Downs'!$G$16,1/(Q155*'Drop Downs'!$R$4/12)*P155,IF(M155='Drop Downs'!$G$15,1/Q155*P155,"")))</f>
        <v/>
      </c>
      <c r="P155" s="745"/>
      <c r="Q155" s="728"/>
      <c r="R155" s="727"/>
      <c r="S155" s="728"/>
      <c r="T155" s="729"/>
      <c r="U155" s="729" t="str">
        <f>IF(S155='Drop Downs'!$G$14,"1",IF(S155='Drop Downs'!$G$16,1/(W155*'Drop Downs'!$R$4/12)*V155,IF(S155='Drop Downs'!$G$15,1/W155*V155,"")))</f>
        <v/>
      </c>
      <c r="V155" s="745"/>
      <c r="W155" s="728"/>
      <c r="X155" s="727"/>
      <c r="Y155" s="728"/>
      <c r="Z155" s="729"/>
      <c r="AA155" s="729" t="str">
        <f>IF(Y155='Drop Downs'!$G$14,"1",IF(Y155='Drop Downs'!$G$16,1/(AC155*'Drop Downs'!$R$4/12)*AB155,IF(Y155='Drop Downs'!$G$15,1/AC155*AB155,"")))</f>
        <v/>
      </c>
      <c r="AB155" s="745"/>
      <c r="AC155" s="728"/>
      <c r="AD155" s="727"/>
      <c r="AE155" s="728"/>
      <c r="AF155" s="729"/>
      <c r="AG155" s="729" t="str">
        <f>IF(AE155='Drop Downs'!$G$14,"1",IF(AE155='Drop Downs'!$G$16,1/(AI155*'Drop Downs'!$R$4/12)*AH155,IF(AE155='Drop Downs'!$G$15,1/AI155*AH155,"")))</f>
        <v/>
      </c>
      <c r="AH155" s="745"/>
      <c r="AI155" s="728"/>
      <c r="AJ155" s="726"/>
    </row>
    <row r="156" spans="2:36">
      <c r="B156" s="1197"/>
      <c r="C156" s="648" t="str">
        <f>INDEX(Languages1!$C$1:$AB$1998,MATCH('Wages per Season_V2'!C156,Languages1!$C$1:$C$1998,0),MATCH('1'!$C$5,Languages1!$C$1:$AB$1,0))</f>
        <v>Mulheres</v>
      </c>
      <c r="D156" s="649">
        <f>'4'!S30</f>
        <v>0</v>
      </c>
      <c r="E156" s="1200">
        <f>'4'!T30</f>
        <v>0</v>
      </c>
      <c r="F156" s="723"/>
      <c r="G156" s="732"/>
      <c r="H156" s="732"/>
      <c r="I156" s="732"/>
      <c r="J156" s="742"/>
      <c r="K156" s="735">
        <f t="shared" si="6"/>
        <v>0</v>
      </c>
      <c r="L156" s="726"/>
      <c r="M156" s="732"/>
      <c r="N156" s="733"/>
      <c r="O156" s="733" t="str">
        <f>IF(M156='Drop Downs'!$G$14,"1",IF(M156='Drop Downs'!$G$16,1/(Q156*'Drop Downs'!$R$4/12)*P156,IF(M156='Drop Downs'!$G$15,1/Q156*P156,"")))</f>
        <v/>
      </c>
      <c r="P156" s="922"/>
      <c r="Q156" s="732"/>
      <c r="R156" s="727"/>
      <c r="S156" s="732"/>
      <c r="T156" s="733"/>
      <c r="U156" s="733" t="str">
        <f>IF(S156='Drop Downs'!$G$14,"1",IF(S156='Drop Downs'!$G$16,1/(W156*'Drop Downs'!$R$4/12)*V156,IF(S156='Drop Downs'!$G$15,1/W156*V156,"")))</f>
        <v/>
      </c>
      <c r="V156" s="922"/>
      <c r="W156" s="732"/>
      <c r="X156" s="727"/>
      <c r="Y156" s="732"/>
      <c r="Z156" s="733"/>
      <c r="AA156" s="733" t="str">
        <f>IF(Y156='Drop Downs'!$G$14,"1",IF(Y156='Drop Downs'!$G$16,1/(AC156*'Drop Downs'!$R$4/12)*AB156,IF(Y156='Drop Downs'!$G$15,1/AC156*AB156,"")))</f>
        <v/>
      </c>
      <c r="AB156" s="922"/>
      <c r="AC156" s="732"/>
      <c r="AD156" s="727"/>
      <c r="AE156" s="732"/>
      <c r="AF156" s="733"/>
      <c r="AG156" s="733" t="str">
        <f>IF(AE156='Drop Downs'!$G$14,"1",IF(AE156='Drop Downs'!$G$16,1/(AI156*'Drop Downs'!$R$4/12)*AH156,IF(AE156='Drop Downs'!$G$15,1/AI156*AH156,"")))</f>
        <v/>
      </c>
      <c r="AH156" s="922"/>
      <c r="AI156" s="732"/>
      <c r="AJ156" s="726"/>
    </row>
    <row r="157" spans="2:36">
      <c r="B157" s="1197">
        <f>'4'!Q31</f>
        <v>0</v>
      </c>
      <c r="C157" s="644" t="str">
        <f>INDEX(Languages1!$C$1:$AB$1998,MATCH('Wages per Season_V2'!C157,Languages1!$C$1:$C$1998,0),MATCH('1'!$C$5,Languages1!$C$1:$AB$1,0))</f>
        <v>Homens</v>
      </c>
      <c r="D157" s="645">
        <f>'4'!S31</f>
        <v>0</v>
      </c>
      <c r="E157" s="1200" t="str">
        <f>'4'!T31</f>
        <v xml:space="preserve"> </v>
      </c>
      <c r="F157" s="723"/>
      <c r="G157" s="728"/>
      <c r="H157" s="728"/>
      <c r="I157" s="728"/>
      <c r="J157" s="741"/>
      <c r="K157" s="734">
        <f t="shared" si="6"/>
        <v>0</v>
      </c>
      <c r="L157" s="726"/>
      <c r="M157" s="728"/>
      <c r="N157" s="729"/>
      <c r="O157" s="729" t="str">
        <f>IF(M157='Drop Downs'!$G$14,"1",IF(M157='Drop Downs'!$G$16,1/(Q157*'Drop Downs'!$R$4/12)*P157,IF(M157='Drop Downs'!$G$15,1/Q157*P157,"")))</f>
        <v/>
      </c>
      <c r="P157" s="745"/>
      <c r="Q157" s="728"/>
      <c r="R157" s="727"/>
      <c r="S157" s="728"/>
      <c r="T157" s="729"/>
      <c r="U157" s="729" t="str">
        <f>IF(S157='Drop Downs'!$G$14,"1",IF(S157='Drop Downs'!$G$16,1/(W157*'Drop Downs'!$R$4/12)*V157,IF(S157='Drop Downs'!$G$15,1/W157*V157,"")))</f>
        <v/>
      </c>
      <c r="V157" s="745"/>
      <c r="W157" s="728"/>
      <c r="X157" s="727"/>
      <c r="Y157" s="728"/>
      <c r="Z157" s="729"/>
      <c r="AA157" s="729" t="str">
        <f>IF(Y157='Drop Downs'!$G$14,"1",IF(Y157='Drop Downs'!$G$16,1/(AC157*'Drop Downs'!$R$4/12)*AB157,IF(Y157='Drop Downs'!$G$15,1/AC157*AB157,"")))</f>
        <v/>
      </c>
      <c r="AB157" s="745"/>
      <c r="AC157" s="728"/>
      <c r="AD157" s="727"/>
      <c r="AE157" s="728"/>
      <c r="AF157" s="729"/>
      <c r="AG157" s="729" t="str">
        <f>IF(AE157='Drop Downs'!$G$14,"1",IF(AE157='Drop Downs'!$G$16,1/(AI157*'Drop Downs'!$R$4/12)*AH157,IF(AE157='Drop Downs'!$G$15,1/AI157*AH157,"")))</f>
        <v/>
      </c>
      <c r="AH157" s="745"/>
      <c r="AI157" s="728"/>
      <c r="AJ157" s="726"/>
    </row>
    <row r="158" spans="2:36">
      <c r="B158" s="1197"/>
      <c r="C158" s="648" t="str">
        <f>INDEX(Languages1!$C$1:$AB$1998,MATCH('Wages per Season_V2'!C158,Languages1!$C$1:$C$1998,0),MATCH('1'!$C$5,Languages1!$C$1:$AB$1,0))</f>
        <v>Mulheres</v>
      </c>
      <c r="D158" s="649">
        <f>'4'!S32</f>
        <v>0</v>
      </c>
      <c r="E158" s="1200">
        <f>'4'!T32</f>
        <v>0</v>
      </c>
      <c r="F158" s="723"/>
      <c r="G158" s="732"/>
      <c r="H158" s="732"/>
      <c r="I158" s="732"/>
      <c r="J158" s="742"/>
      <c r="K158" s="735">
        <f t="shared" si="6"/>
        <v>0</v>
      </c>
      <c r="L158" s="726"/>
      <c r="M158" s="732"/>
      <c r="N158" s="733"/>
      <c r="O158" s="733" t="str">
        <f>IF(M158='Drop Downs'!$G$14,"1",IF(M158='Drop Downs'!$G$16,1/(Q158*'Drop Downs'!$R$4/12)*P158,IF(M158='Drop Downs'!$G$15,1/Q158*P158,"")))</f>
        <v/>
      </c>
      <c r="P158" s="922"/>
      <c r="Q158" s="732"/>
      <c r="R158" s="727"/>
      <c r="S158" s="732"/>
      <c r="T158" s="733"/>
      <c r="U158" s="733" t="str">
        <f>IF(S158='Drop Downs'!$G$14,"1",IF(S158='Drop Downs'!$G$16,1/(W158*'Drop Downs'!$R$4/12)*V158,IF(S158='Drop Downs'!$G$15,1/W158*V158,"")))</f>
        <v/>
      </c>
      <c r="V158" s="922"/>
      <c r="W158" s="732"/>
      <c r="X158" s="727"/>
      <c r="Y158" s="732"/>
      <c r="Z158" s="733"/>
      <c r="AA158" s="733" t="str">
        <f>IF(Y158='Drop Downs'!$G$14,"1",IF(Y158='Drop Downs'!$G$16,1/(AC158*'Drop Downs'!$R$4/12)*AB158,IF(Y158='Drop Downs'!$G$15,1/AC158*AB158,"")))</f>
        <v/>
      </c>
      <c r="AB158" s="922"/>
      <c r="AC158" s="732"/>
      <c r="AD158" s="727"/>
      <c r="AE158" s="732"/>
      <c r="AF158" s="733"/>
      <c r="AG158" s="733" t="str">
        <f>IF(AE158='Drop Downs'!$G$14,"1",IF(AE158='Drop Downs'!$G$16,1/(AI158*'Drop Downs'!$R$4/12)*AH158,IF(AE158='Drop Downs'!$G$15,1/AI158*AH158,"")))</f>
        <v/>
      </c>
      <c r="AH158" s="922"/>
      <c r="AI158" s="732"/>
      <c r="AJ158" s="726"/>
    </row>
    <row r="159" spans="2:36">
      <c r="B159" s="1197">
        <f>'4'!Q33</f>
        <v>0</v>
      </c>
      <c r="C159" s="644" t="str">
        <f>INDEX(Languages1!$C$1:$AB$1998,MATCH('Wages per Season_V2'!C159,Languages1!$C$1:$C$1998,0),MATCH('1'!$C$5,Languages1!$C$1:$AB$1,0))</f>
        <v>Homens</v>
      </c>
      <c r="D159" s="645">
        <f>'4'!S33</f>
        <v>0</v>
      </c>
      <c r="E159" s="1200" t="str">
        <f>'4'!T33</f>
        <v xml:space="preserve"> </v>
      </c>
      <c r="F159" s="723"/>
      <c r="G159" s="728"/>
      <c r="H159" s="728"/>
      <c r="I159" s="728"/>
      <c r="J159" s="741"/>
      <c r="K159" s="734">
        <f t="shared" si="6"/>
        <v>0</v>
      </c>
      <c r="L159" s="726"/>
      <c r="M159" s="728"/>
      <c r="N159" s="729"/>
      <c r="O159" s="729" t="str">
        <f>IF(M159='Drop Downs'!$G$14,"1",IF(M159='Drop Downs'!$G$16,1/(Q159*'Drop Downs'!$R$4/12)*P159,IF(M159='Drop Downs'!$G$15,1/Q159*P159,"")))</f>
        <v/>
      </c>
      <c r="P159" s="745"/>
      <c r="Q159" s="728"/>
      <c r="R159" s="727"/>
      <c r="S159" s="728"/>
      <c r="T159" s="729"/>
      <c r="U159" s="729" t="str">
        <f>IF(S159='Drop Downs'!$G$14,"1",IF(S159='Drop Downs'!$G$16,1/(W159*'Drop Downs'!$R$4/12)*V159,IF(S159='Drop Downs'!$G$15,1/W159*V159,"")))</f>
        <v/>
      </c>
      <c r="V159" s="745"/>
      <c r="W159" s="728"/>
      <c r="X159" s="727"/>
      <c r="Y159" s="728"/>
      <c r="Z159" s="729"/>
      <c r="AA159" s="729" t="str">
        <f>IF(Y159='Drop Downs'!$G$14,"1",IF(Y159='Drop Downs'!$G$16,1/(AC159*'Drop Downs'!$R$4/12)*AB159,IF(Y159='Drop Downs'!$G$15,1/AC159*AB159,"")))</f>
        <v/>
      </c>
      <c r="AB159" s="745"/>
      <c r="AC159" s="728"/>
      <c r="AD159" s="727"/>
      <c r="AE159" s="728"/>
      <c r="AF159" s="729"/>
      <c r="AG159" s="729" t="str">
        <f>IF(AE159='Drop Downs'!$G$14,"1",IF(AE159='Drop Downs'!$G$16,1/(AI159*'Drop Downs'!$R$4/12)*AH159,IF(AE159='Drop Downs'!$G$15,1/AI159*AH159,"")))</f>
        <v/>
      </c>
      <c r="AH159" s="745"/>
      <c r="AI159" s="728"/>
      <c r="AJ159" s="726"/>
    </row>
    <row r="160" spans="2:36">
      <c r="B160" s="1197"/>
      <c r="C160" s="648" t="str">
        <f>INDEX(Languages1!$C$1:$AB$1998,MATCH('Wages per Season_V2'!C160,Languages1!$C$1:$C$1998,0),MATCH('1'!$C$5,Languages1!$C$1:$AB$1,0))</f>
        <v>Mulheres</v>
      </c>
      <c r="D160" s="649">
        <f>'4'!S34</f>
        <v>0</v>
      </c>
      <c r="E160" s="1200">
        <f>'4'!T34</f>
        <v>0</v>
      </c>
      <c r="F160" s="723"/>
      <c r="G160" s="732"/>
      <c r="H160" s="732"/>
      <c r="I160" s="732"/>
      <c r="J160" s="742"/>
      <c r="K160" s="735">
        <f t="shared" si="6"/>
        <v>0</v>
      </c>
      <c r="L160" s="726"/>
      <c r="M160" s="732"/>
      <c r="N160" s="733"/>
      <c r="O160" s="733" t="str">
        <f>IF(M160='Drop Downs'!$G$14,"1",IF(M160='Drop Downs'!$G$16,1/(Q160*'Drop Downs'!$R$4/12)*P160,IF(M160='Drop Downs'!$G$15,1/Q160*P160,"")))</f>
        <v/>
      </c>
      <c r="P160" s="922"/>
      <c r="Q160" s="732"/>
      <c r="R160" s="727"/>
      <c r="S160" s="732"/>
      <c r="T160" s="733"/>
      <c r="U160" s="733" t="str">
        <f>IF(S160='Drop Downs'!$G$14,"1",IF(S160='Drop Downs'!$G$16,1/(W160*'Drop Downs'!$R$4/12)*V160,IF(S160='Drop Downs'!$G$15,1/W160*V160,"")))</f>
        <v/>
      </c>
      <c r="V160" s="922"/>
      <c r="W160" s="732"/>
      <c r="X160" s="727"/>
      <c r="Y160" s="732"/>
      <c r="Z160" s="733"/>
      <c r="AA160" s="733" t="str">
        <f>IF(Y160='Drop Downs'!$G$14,"1",IF(Y160='Drop Downs'!$G$16,1/(AC160*'Drop Downs'!$R$4/12)*AB160,IF(Y160='Drop Downs'!$G$15,1/AC160*AB160,"")))</f>
        <v/>
      </c>
      <c r="AB160" s="922"/>
      <c r="AC160" s="732"/>
      <c r="AD160" s="727"/>
      <c r="AE160" s="732"/>
      <c r="AF160" s="733"/>
      <c r="AG160" s="733" t="str">
        <f>IF(AE160='Drop Downs'!$G$14,"1",IF(AE160='Drop Downs'!$G$16,1/(AI160*'Drop Downs'!$R$4/12)*AH160,IF(AE160='Drop Downs'!$G$15,1/AI160*AH160,"")))</f>
        <v/>
      </c>
      <c r="AH160" s="922"/>
      <c r="AI160" s="732"/>
      <c r="AJ160" s="726"/>
    </row>
    <row r="161" spans="2:36">
      <c r="B161" s="1197">
        <f>'4'!Q35</f>
        <v>0</v>
      </c>
      <c r="C161" s="644" t="str">
        <f>INDEX(Languages1!$C$1:$AB$1998,MATCH('Wages per Season_V2'!C161,Languages1!$C$1:$C$1998,0),MATCH('1'!$C$5,Languages1!$C$1:$AB$1,0))</f>
        <v>Homens</v>
      </c>
      <c r="D161" s="645">
        <f>'4'!S35</f>
        <v>0</v>
      </c>
      <c r="E161" s="1200" t="str">
        <f>'4'!T35</f>
        <v xml:space="preserve"> </v>
      </c>
      <c r="F161" s="723"/>
      <c r="G161" s="728"/>
      <c r="H161" s="728"/>
      <c r="I161" s="728"/>
      <c r="J161" s="741"/>
      <c r="K161" s="734">
        <f t="shared" si="6"/>
        <v>0</v>
      </c>
      <c r="L161" s="726"/>
      <c r="M161" s="728"/>
      <c r="N161" s="729"/>
      <c r="O161" s="729" t="str">
        <f>IF(M161='Drop Downs'!$G$14,"1",IF(M161='Drop Downs'!$G$16,1/(Q161*'Drop Downs'!$R$4/12)*P161,IF(M161='Drop Downs'!$G$15,1/Q161*P161,"")))</f>
        <v/>
      </c>
      <c r="P161" s="745"/>
      <c r="Q161" s="728"/>
      <c r="R161" s="727"/>
      <c r="S161" s="728"/>
      <c r="T161" s="729"/>
      <c r="U161" s="729" t="str">
        <f>IF(S161='Drop Downs'!$G$14,"1",IF(S161='Drop Downs'!$G$16,1/(W161*'Drop Downs'!$R$4/12)*V161,IF(S161='Drop Downs'!$G$15,1/W161*V161,"")))</f>
        <v/>
      </c>
      <c r="V161" s="745"/>
      <c r="W161" s="728"/>
      <c r="X161" s="727"/>
      <c r="Y161" s="728"/>
      <c r="Z161" s="729"/>
      <c r="AA161" s="729" t="str">
        <f>IF(Y161='Drop Downs'!$G$14,"1",IF(Y161='Drop Downs'!$G$16,1/(AC161*'Drop Downs'!$R$4/12)*AB161,IF(Y161='Drop Downs'!$G$15,1/AC161*AB161,"")))</f>
        <v/>
      </c>
      <c r="AB161" s="745"/>
      <c r="AC161" s="728"/>
      <c r="AD161" s="727"/>
      <c r="AE161" s="728"/>
      <c r="AF161" s="729"/>
      <c r="AG161" s="729" t="str">
        <f>IF(AE161='Drop Downs'!$G$14,"1",IF(AE161='Drop Downs'!$G$16,1/(AI161*'Drop Downs'!$R$4/12)*AH161,IF(AE161='Drop Downs'!$G$15,1/AI161*AH161,"")))</f>
        <v/>
      </c>
      <c r="AH161" s="745"/>
      <c r="AI161" s="728"/>
      <c r="AJ161" s="726"/>
    </row>
    <row r="162" spans="2:36">
      <c r="B162" s="1197"/>
      <c r="C162" s="648" t="str">
        <f>INDEX(Languages1!$C$1:$AB$1998,MATCH('Wages per Season_V2'!C162,Languages1!$C$1:$C$1998,0),MATCH('1'!$C$5,Languages1!$C$1:$AB$1,0))</f>
        <v>Mulheres</v>
      </c>
      <c r="D162" s="649">
        <f>'4'!S36</f>
        <v>0</v>
      </c>
      <c r="E162" s="1200">
        <f>'4'!T36</f>
        <v>0</v>
      </c>
      <c r="F162" s="723"/>
      <c r="G162" s="732"/>
      <c r="H162" s="732"/>
      <c r="I162" s="732"/>
      <c r="J162" s="742"/>
      <c r="K162" s="735">
        <f t="shared" si="6"/>
        <v>0</v>
      </c>
      <c r="L162" s="726"/>
      <c r="M162" s="732"/>
      <c r="N162" s="733"/>
      <c r="O162" s="733" t="str">
        <f>IF(M162='Drop Downs'!$G$14,"1",IF(M162='Drop Downs'!$G$16,1/(Q162*'Drop Downs'!$R$4/12)*P162,IF(M162='Drop Downs'!$G$15,1/Q162*P162,"")))</f>
        <v/>
      </c>
      <c r="P162" s="922"/>
      <c r="Q162" s="732"/>
      <c r="R162" s="727"/>
      <c r="S162" s="732"/>
      <c r="T162" s="733"/>
      <c r="U162" s="733" t="str">
        <f>IF(S162='Drop Downs'!$G$14,"1",IF(S162='Drop Downs'!$G$16,1/(W162*'Drop Downs'!$R$4/12)*V162,IF(S162='Drop Downs'!$G$15,1/W162*V162,"")))</f>
        <v/>
      </c>
      <c r="V162" s="922"/>
      <c r="W162" s="732"/>
      <c r="X162" s="727"/>
      <c r="Y162" s="732"/>
      <c r="Z162" s="733"/>
      <c r="AA162" s="733" t="str">
        <f>IF(Y162='Drop Downs'!$G$14,"1",IF(Y162='Drop Downs'!$G$16,1/(AC162*'Drop Downs'!$R$4/12)*AB162,IF(Y162='Drop Downs'!$G$15,1/AC162*AB162,"")))</f>
        <v/>
      </c>
      <c r="AB162" s="922"/>
      <c r="AC162" s="732"/>
      <c r="AD162" s="727"/>
      <c r="AE162" s="732"/>
      <c r="AF162" s="733"/>
      <c r="AG162" s="733" t="str">
        <f>IF(AE162='Drop Downs'!$G$14,"1",IF(AE162='Drop Downs'!$G$16,1/(AI162*'Drop Downs'!$R$4/12)*AH162,IF(AE162='Drop Downs'!$G$15,1/AI162*AH162,"")))</f>
        <v/>
      </c>
      <c r="AH162" s="922"/>
      <c r="AI162" s="732"/>
      <c r="AJ162" s="726"/>
    </row>
    <row r="163" spans="2:36">
      <c r="B163" s="1197">
        <f>'4'!Q37</f>
        <v>0</v>
      </c>
      <c r="C163" s="644" t="str">
        <f>INDEX(Languages1!$C$1:$AB$1998,MATCH('Wages per Season_V2'!C163,Languages1!$C$1:$C$1998,0),MATCH('1'!$C$5,Languages1!$C$1:$AB$1,0))</f>
        <v>Homens</v>
      </c>
      <c r="D163" s="645">
        <f>'4'!S37</f>
        <v>0</v>
      </c>
      <c r="E163" s="1200" t="str">
        <f>'4'!T37</f>
        <v xml:space="preserve"> </v>
      </c>
      <c r="F163" s="723"/>
      <c r="G163" s="728"/>
      <c r="H163" s="728"/>
      <c r="I163" s="728"/>
      <c r="J163" s="741"/>
      <c r="K163" s="734">
        <f t="shared" si="6"/>
        <v>0</v>
      </c>
      <c r="L163" s="726"/>
      <c r="M163" s="728"/>
      <c r="N163" s="729"/>
      <c r="O163" s="729" t="str">
        <f>IF(M163='Drop Downs'!$G$14,"1",IF(M163='Drop Downs'!$G$16,1/(Q163*'Drop Downs'!$R$4/12)*P163,IF(M163='Drop Downs'!$G$15,1/Q163*P163,"")))</f>
        <v/>
      </c>
      <c r="P163" s="745"/>
      <c r="Q163" s="728"/>
      <c r="R163" s="727"/>
      <c r="S163" s="728"/>
      <c r="T163" s="729"/>
      <c r="U163" s="729" t="str">
        <f>IF(S163='Drop Downs'!$G$14,"1",IF(S163='Drop Downs'!$G$16,1/(W163*'Drop Downs'!$R$4/12)*V163,IF(S163='Drop Downs'!$G$15,1/W163*V163,"")))</f>
        <v/>
      </c>
      <c r="V163" s="745"/>
      <c r="W163" s="728"/>
      <c r="X163" s="727"/>
      <c r="Y163" s="728"/>
      <c r="Z163" s="729"/>
      <c r="AA163" s="729" t="str">
        <f>IF(Y163='Drop Downs'!$G$14,"1",IF(Y163='Drop Downs'!$G$16,1/(AC163*'Drop Downs'!$R$4/12)*AB163,IF(Y163='Drop Downs'!$G$15,1/AC163*AB163,"")))</f>
        <v/>
      </c>
      <c r="AB163" s="745"/>
      <c r="AC163" s="728"/>
      <c r="AD163" s="727"/>
      <c r="AE163" s="728"/>
      <c r="AF163" s="729"/>
      <c r="AG163" s="729" t="str">
        <f>IF(AE163='Drop Downs'!$G$14,"1",IF(AE163='Drop Downs'!$G$16,1/(AI163*'Drop Downs'!$R$4/12)*AH163,IF(AE163='Drop Downs'!$G$15,1/AI163*AH163,"")))</f>
        <v/>
      </c>
      <c r="AH163" s="745"/>
      <c r="AI163" s="728"/>
      <c r="AJ163" s="726"/>
    </row>
    <row r="164" spans="2:36">
      <c r="B164" s="1197"/>
      <c r="C164" s="648" t="str">
        <f>INDEX(Languages1!$C$1:$AB$1998,MATCH('Wages per Season_V2'!C164,Languages1!$C$1:$C$1998,0),MATCH('1'!$C$5,Languages1!$C$1:$AB$1,0))</f>
        <v>Mulheres</v>
      </c>
      <c r="D164" s="649">
        <f>'4'!S38</f>
        <v>0</v>
      </c>
      <c r="E164" s="1200">
        <f>'4'!T38</f>
        <v>0</v>
      </c>
      <c r="F164" s="723"/>
      <c r="G164" s="732"/>
      <c r="H164" s="732"/>
      <c r="I164" s="732"/>
      <c r="J164" s="742"/>
      <c r="K164" s="735">
        <f t="shared" si="6"/>
        <v>0</v>
      </c>
      <c r="L164" s="726"/>
      <c r="M164" s="732"/>
      <c r="N164" s="733"/>
      <c r="O164" s="733" t="str">
        <f>IF(M164='Drop Downs'!$G$14,"1",IF(M164='Drop Downs'!$G$16,1/(Q164*'Drop Downs'!$R$4/12)*P164,IF(M164='Drop Downs'!$G$15,1/Q164*P164,"")))</f>
        <v/>
      </c>
      <c r="P164" s="922"/>
      <c r="Q164" s="732"/>
      <c r="R164" s="727"/>
      <c r="S164" s="732"/>
      <c r="T164" s="733"/>
      <c r="U164" s="733" t="str">
        <f>IF(S164='Drop Downs'!$G$14,"1",IF(S164='Drop Downs'!$G$16,1/(W164*'Drop Downs'!$R$4/12)*V164,IF(S164='Drop Downs'!$G$15,1/W164*V164,"")))</f>
        <v/>
      </c>
      <c r="V164" s="922"/>
      <c r="W164" s="732"/>
      <c r="X164" s="727"/>
      <c r="Y164" s="732"/>
      <c r="Z164" s="733"/>
      <c r="AA164" s="733" t="str">
        <f>IF(Y164='Drop Downs'!$G$14,"1",IF(Y164='Drop Downs'!$G$16,1/(AC164*'Drop Downs'!$R$4/12)*AB164,IF(Y164='Drop Downs'!$G$15,1/AC164*AB164,"")))</f>
        <v/>
      </c>
      <c r="AB164" s="922"/>
      <c r="AC164" s="732"/>
      <c r="AD164" s="727"/>
      <c r="AE164" s="732"/>
      <c r="AF164" s="733"/>
      <c r="AG164" s="733" t="str">
        <f>IF(AE164='Drop Downs'!$G$14,"1",IF(AE164='Drop Downs'!$G$16,1/(AI164*'Drop Downs'!$R$4/12)*AH164,IF(AE164='Drop Downs'!$G$15,1/AI164*AH164,"")))</f>
        <v/>
      </c>
      <c r="AH164" s="922"/>
      <c r="AI164" s="732"/>
      <c r="AJ164" s="726"/>
    </row>
    <row r="165" spans="2:36">
      <c r="B165" s="1197">
        <f>'4'!Q39</f>
        <v>0</v>
      </c>
      <c r="C165" s="644" t="str">
        <f>INDEX(Languages1!$C$1:$AB$1998,MATCH('Wages per Season_V2'!C165,Languages1!$C$1:$C$1998,0),MATCH('1'!$C$5,Languages1!$C$1:$AB$1,0))</f>
        <v>Homens</v>
      </c>
      <c r="D165" s="645">
        <f>'4'!S39</f>
        <v>0</v>
      </c>
      <c r="E165" s="1200" t="str">
        <f>'4'!T39</f>
        <v xml:space="preserve"> </v>
      </c>
      <c r="F165" s="723"/>
      <c r="G165" s="728"/>
      <c r="H165" s="728"/>
      <c r="I165" s="728"/>
      <c r="J165" s="741"/>
      <c r="K165" s="734">
        <f t="shared" si="6"/>
        <v>0</v>
      </c>
      <c r="L165" s="726"/>
      <c r="M165" s="728"/>
      <c r="N165" s="729"/>
      <c r="O165" s="729" t="str">
        <f>IF(M165='Drop Downs'!$G$14,"1",IF(M165='Drop Downs'!$G$16,1/(Q165*'Drop Downs'!$R$4/12)*P165,IF(M165='Drop Downs'!$G$15,1/Q165*P165,"")))</f>
        <v/>
      </c>
      <c r="P165" s="745"/>
      <c r="Q165" s="728"/>
      <c r="R165" s="727"/>
      <c r="S165" s="728"/>
      <c r="T165" s="729"/>
      <c r="U165" s="729" t="str">
        <f>IF(S165='Drop Downs'!$G$14,"1",IF(S165='Drop Downs'!$G$16,1/(W165*'Drop Downs'!$R$4/12)*V165,IF(S165='Drop Downs'!$G$15,1/W165*V165,"")))</f>
        <v/>
      </c>
      <c r="V165" s="745"/>
      <c r="W165" s="728"/>
      <c r="X165" s="727"/>
      <c r="Y165" s="728"/>
      <c r="Z165" s="729"/>
      <c r="AA165" s="729" t="str">
        <f>IF(Y165='Drop Downs'!$G$14,"1",IF(Y165='Drop Downs'!$G$16,1/(AC165*'Drop Downs'!$R$4/12)*AB165,IF(Y165='Drop Downs'!$G$15,1/AC165*AB165,"")))</f>
        <v/>
      </c>
      <c r="AB165" s="745"/>
      <c r="AC165" s="728"/>
      <c r="AD165" s="727"/>
      <c r="AE165" s="728"/>
      <c r="AF165" s="729"/>
      <c r="AG165" s="729" t="str">
        <f>IF(AE165='Drop Downs'!$G$14,"1",IF(AE165='Drop Downs'!$G$16,1/(AI165*'Drop Downs'!$R$4/12)*AH165,IF(AE165='Drop Downs'!$G$15,1/AI165*AH165,"")))</f>
        <v/>
      </c>
      <c r="AH165" s="745"/>
      <c r="AI165" s="728"/>
      <c r="AJ165" s="726"/>
    </row>
    <row r="166" spans="2:36">
      <c r="B166" s="1197"/>
      <c r="C166" s="648" t="str">
        <f>INDEX(Languages1!$C$1:$AB$1998,MATCH('Wages per Season_V2'!C166,Languages1!$C$1:$C$1998,0),MATCH('1'!$C$5,Languages1!$C$1:$AB$1,0))</f>
        <v>Mulheres</v>
      </c>
      <c r="D166" s="649">
        <f>'4'!S40</f>
        <v>0</v>
      </c>
      <c r="E166" s="1200">
        <f>'4'!T40</f>
        <v>0</v>
      </c>
      <c r="F166" s="723"/>
      <c r="G166" s="732"/>
      <c r="H166" s="732"/>
      <c r="I166" s="732"/>
      <c r="J166" s="742"/>
      <c r="K166" s="735">
        <f t="shared" si="6"/>
        <v>0</v>
      </c>
      <c r="L166" s="726"/>
      <c r="M166" s="732"/>
      <c r="N166" s="733"/>
      <c r="O166" s="733" t="str">
        <f>IF(M166='Drop Downs'!$G$14,"1",IF(M166='Drop Downs'!$G$16,1/(Q166*'Drop Downs'!$R$4/12)*P166,IF(M166='Drop Downs'!$G$15,1/Q166*P166,"")))</f>
        <v/>
      </c>
      <c r="P166" s="922"/>
      <c r="Q166" s="732"/>
      <c r="R166" s="727"/>
      <c r="S166" s="732"/>
      <c r="T166" s="733"/>
      <c r="U166" s="733" t="str">
        <f>IF(S166='Drop Downs'!$G$14,"1",IF(S166='Drop Downs'!$G$16,1/(W166*'Drop Downs'!$R$4/12)*V166,IF(S166='Drop Downs'!$G$15,1/W166*V166,"")))</f>
        <v/>
      </c>
      <c r="V166" s="922"/>
      <c r="W166" s="732"/>
      <c r="X166" s="727"/>
      <c r="Y166" s="732"/>
      <c r="Z166" s="733"/>
      <c r="AA166" s="733" t="str">
        <f>IF(Y166='Drop Downs'!$G$14,"1",IF(Y166='Drop Downs'!$G$16,1/(AC166*'Drop Downs'!$R$4/12)*AB166,IF(Y166='Drop Downs'!$G$15,1/AC166*AB166,"")))</f>
        <v/>
      </c>
      <c r="AB166" s="922"/>
      <c r="AC166" s="732"/>
      <c r="AD166" s="727"/>
      <c r="AE166" s="732"/>
      <c r="AF166" s="733"/>
      <c r="AG166" s="733" t="str">
        <f>IF(AE166='Drop Downs'!$G$14,"1",IF(AE166='Drop Downs'!$G$16,1/(AI166*'Drop Downs'!$R$4/12)*AH166,IF(AE166='Drop Downs'!$G$15,1/AI166*AH166,"")))</f>
        <v/>
      </c>
      <c r="AH166" s="922"/>
      <c r="AI166" s="732"/>
      <c r="AJ166" s="726"/>
    </row>
    <row r="167" spans="2:36">
      <c r="B167" s="1197">
        <f>'4'!Q41</f>
        <v>0</v>
      </c>
      <c r="C167" s="644" t="str">
        <f>INDEX(Languages1!$C$1:$AB$1998,MATCH('Wages per Season_V2'!C167,Languages1!$C$1:$C$1998,0),MATCH('1'!$C$5,Languages1!$C$1:$AB$1,0))</f>
        <v>Homens</v>
      </c>
      <c r="D167" s="645">
        <f>'4'!S41</f>
        <v>0</v>
      </c>
      <c r="E167" s="1200" t="str">
        <f>'4'!T41</f>
        <v xml:space="preserve"> </v>
      </c>
      <c r="F167" s="723"/>
      <c r="G167" s="728"/>
      <c r="H167" s="728"/>
      <c r="I167" s="728"/>
      <c r="J167" s="741"/>
      <c r="K167" s="734">
        <f t="shared" si="6"/>
        <v>0</v>
      </c>
      <c r="L167" s="726"/>
      <c r="M167" s="728"/>
      <c r="N167" s="729"/>
      <c r="O167" s="729" t="str">
        <f>IF(M167='Drop Downs'!$G$14,"1",IF(M167='Drop Downs'!$G$16,1/(Q167*'Drop Downs'!$R$4/12)*P167,IF(M167='Drop Downs'!$G$15,1/Q167*P167,"")))</f>
        <v/>
      </c>
      <c r="P167" s="745"/>
      <c r="Q167" s="728"/>
      <c r="R167" s="727"/>
      <c r="S167" s="728"/>
      <c r="T167" s="729"/>
      <c r="U167" s="729" t="str">
        <f>IF(S167='Drop Downs'!$G$14,"1",IF(S167='Drop Downs'!$G$16,1/(W167*'Drop Downs'!$R$4/12)*V167,IF(S167='Drop Downs'!$G$15,1/W167*V167,"")))</f>
        <v/>
      </c>
      <c r="V167" s="745"/>
      <c r="W167" s="728"/>
      <c r="X167" s="727"/>
      <c r="Y167" s="728"/>
      <c r="Z167" s="729"/>
      <c r="AA167" s="729" t="str">
        <f>IF(Y167='Drop Downs'!$G$14,"1",IF(Y167='Drop Downs'!$G$16,1/(AC167*'Drop Downs'!$R$4/12)*AB167,IF(Y167='Drop Downs'!$G$15,1/AC167*AB167,"")))</f>
        <v/>
      </c>
      <c r="AB167" s="745"/>
      <c r="AC167" s="728"/>
      <c r="AD167" s="727"/>
      <c r="AE167" s="728"/>
      <c r="AF167" s="729"/>
      <c r="AG167" s="729" t="str">
        <f>IF(AE167='Drop Downs'!$G$14,"1",IF(AE167='Drop Downs'!$G$16,1/(AI167*'Drop Downs'!$R$4/12)*AH167,IF(AE167='Drop Downs'!$G$15,1/AI167*AH167,"")))</f>
        <v/>
      </c>
      <c r="AH167" s="745"/>
      <c r="AI167" s="728"/>
      <c r="AJ167" s="726"/>
    </row>
    <row r="168" spans="2:36">
      <c r="B168" s="1197"/>
      <c r="C168" s="648" t="str">
        <f>INDEX(Languages1!$C$1:$AB$1998,MATCH('Wages per Season_V2'!C168,Languages1!$C$1:$C$1998,0),MATCH('1'!$C$5,Languages1!$C$1:$AB$1,0))</f>
        <v>Mulheres</v>
      </c>
      <c r="D168" s="649">
        <f>'4'!S42</f>
        <v>0</v>
      </c>
      <c r="E168" s="1200">
        <f>'4'!T42</f>
        <v>0</v>
      </c>
      <c r="F168" s="723"/>
      <c r="G168" s="732"/>
      <c r="H168" s="732"/>
      <c r="I168" s="732"/>
      <c r="J168" s="742"/>
      <c r="K168" s="735">
        <f t="shared" si="6"/>
        <v>0</v>
      </c>
      <c r="L168" s="726"/>
      <c r="M168" s="732"/>
      <c r="N168" s="733"/>
      <c r="O168" s="733" t="str">
        <f>IF(M168='Drop Downs'!$G$14,"1",IF(M168='Drop Downs'!$G$16,1/(Q168*'Drop Downs'!$R$4/12)*P168,IF(M168='Drop Downs'!$G$15,1/Q168*P168,"")))</f>
        <v/>
      </c>
      <c r="P168" s="922"/>
      <c r="Q168" s="732"/>
      <c r="R168" s="727"/>
      <c r="S168" s="732"/>
      <c r="T168" s="733"/>
      <c r="U168" s="733" t="str">
        <f>IF(S168='Drop Downs'!$G$14,"1",IF(S168='Drop Downs'!$G$16,1/(W168*'Drop Downs'!$R$4/12)*V168,IF(S168='Drop Downs'!$G$15,1/W168*V168,"")))</f>
        <v/>
      </c>
      <c r="V168" s="922"/>
      <c r="W168" s="732"/>
      <c r="X168" s="727"/>
      <c r="Y168" s="732"/>
      <c r="Z168" s="733"/>
      <c r="AA168" s="733" t="str">
        <f>IF(Y168='Drop Downs'!$G$14,"1",IF(Y168='Drop Downs'!$G$16,1/(AC168*'Drop Downs'!$R$4/12)*AB168,IF(Y168='Drop Downs'!$G$15,1/AC168*AB168,"")))</f>
        <v/>
      </c>
      <c r="AB168" s="922"/>
      <c r="AC168" s="732"/>
      <c r="AD168" s="727"/>
      <c r="AE168" s="732"/>
      <c r="AF168" s="733"/>
      <c r="AG168" s="733" t="str">
        <f>IF(AE168='Drop Downs'!$G$14,"1",IF(AE168='Drop Downs'!$G$16,1/(AI168*'Drop Downs'!$R$4/12)*AH168,IF(AE168='Drop Downs'!$G$15,1/AI168*AH168,"")))</f>
        <v/>
      </c>
      <c r="AH168" s="922"/>
      <c r="AI168" s="732"/>
      <c r="AJ168" s="726"/>
    </row>
    <row r="169" spans="2:36">
      <c r="B169" s="1197">
        <f>'4'!Q43</f>
        <v>0</v>
      </c>
      <c r="C169" s="644" t="str">
        <f>INDEX(Languages1!$C$1:$AB$1998,MATCH('Wages per Season_V2'!C169,Languages1!$C$1:$C$1998,0),MATCH('1'!$C$5,Languages1!$C$1:$AB$1,0))</f>
        <v>Homens</v>
      </c>
      <c r="D169" s="645">
        <f>'4'!S43</f>
        <v>0</v>
      </c>
      <c r="E169" s="1200" t="str">
        <f>'4'!T43</f>
        <v xml:space="preserve"> </v>
      </c>
      <c r="F169" s="723"/>
      <c r="G169" s="728"/>
      <c r="H169" s="728"/>
      <c r="I169" s="728"/>
      <c r="J169" s="741"/>
      <c r="K169" s="734">
        <f t="shared" si="6"/>
        <v>0</v>
      </c>
      <c r="L169" s="726"/>
      <c r="M169" s="728"/>
      <c r="N169" s="729"/>
      <c r="O169" s="729" t="str">
        <f>IF(M169='Drop Downs'!$G$14,"1",IF(M169='Drop Downs'!$G$16,1/(Q169*'Drop Downs'!$R$4/12)*P169,IF(M169='Drop Downs'!$G$15,1/Q169*P169,"")))</f>
        <v/>
      </c>
      <c r="P169" s="745"/>
      <c r="Q169" s="728"/>
      <c r="R169" s="727"/>
      <c r="S169" s="728"/>
      <c r="T169" s="729"/>
      <c r="U169" s="729" t="str">
        <f>IF(S169='Drop Downs'!$G$14,"1",IF(S169='Drop Downs'!$G$16,1/(W169*'Drop Downs'!$R$4/12)*V169,IF(S169='Drop Downs'!$G$15,1/W169*V169,"")))</f>
        <v/>
      </c>
      <c r="V169" s="745"/>
      <c r="W169" s="728"/>
      <c r="X169" s="727"/>
      <c r="Y169" s="728"/>
      <c r="Z169" s="729"/>
      <c r="AA169" s="729" t="str">
        <f>IF(Y169='Drop Downs'!$G$14,"1",IF(Y169='Drop Downs'!$G$16,1/(AC169*'Drop Downs'!$R$4/12)*AB169,IF(Y169='Drop Downs'!$G$15,1/AC169*AB169,"")))</f>
        <v/>
      </c>
      <c r="AB169" s="745"/>
      <c r="AC169" s="728"/>
      <c r="AD169" s="727"/>
      <c r="AE169" s="728"/>
      <c r="AF169" s="729"/>
      <c r="AG169" s="729" t="str">
        <f>IF(AE169='Drop Downs'!$G$14,"1",IF(AE169='Drop Downs'!$G$16,1/(AI169*'Drop Downs'!$R$4/12)*AH169,IF(AE169='Drop Downs'!$G$15,1/AI169*AH169,"")))</f>
        <v/>
      </c>
      <c r="AH169" s="745"/>
      <c r="AI169" s="728"/>
      <c r="AJ169" s="726"/>
    </row>
    <row r="170" spans="2:36">
      <c r="B170" s="1197"/>
      <c r="C170" s="648" t="str">
        <f>INDEX(Languages1!$C$1:$AB$1998,MATCH('Wages per Season_V2'!C170,Languages1!$C$1:$C$1998,0),MATCH('1'!$C$5,Languages1!$C$1:$AB$1,0))</f>
        <v>Mulheres</v>
      </c>
      <c r="D170" s="649">
        <f>'4'!S44</f>
        <v>0</v>
      </c>
      <c r="E170" s="1200">
        <f>'4'!T44</f>
        <v>0</v>
      </c>
      <c r="F170" s="723"/>
      <c r="G170" s="732"/>
      <c r="H170" s="732"/>
      <c r="I170" s="732"/>
      <c r="J170" s="742"/>
      <c r="K170" s="735">
        <f t="shared" si="6"/>
        <v>0</v>
      </c>
      <c r="L170" s="726"/>
      <c r="M170" s="732"/>
      <c r="N170" s="733"/>
      <c r="O170" s="733" t="str">
        <f>IF(M170='Drop Downs'!$G$14,"1",IF(M170='Drop Downs'!$G$16,1/(Q170*'Drop Downs'!$R$4/12)*P170,IF(M170='Drop Downs'!$G$15,1/Q170*P170,"")))</f>
        <v/>
      </c>
      <c r="P170" s="922"/>
      <c r="Q170" s="732"/>
      <c r="R170" s="727"/>
      <c r="S170" s="732"/>
      <c r="T170" s="733"/>
      <c r="U170" s="733" t="str">
        <f>IF(S170='Drop Downs'!$G$14,"1",IF(S170='Drop Downs'!$G$16,1/(W170*'Drop Downs'!$R$4/12)*V170,IF(S170='Drop Downs'!$G$15,1/W170*V170,"")))</f>
        <v/>
      </c>
      <c r="V170" s="922"/>
      <c r="W170" s="732"/>
      <c r="X170" s="727"/>
      <c r="Y170" s="732"/>
      <c r="Z170" s="733"/>
      <c r="AA170" s="733" t="str">
        <f>IF(Y170='Drop Downs'!$G$14,"1",IF(Y170='Drop Downs'!$G$16,1/(AC170*'Drop Downs'!$R$4/12)*AB170,IF(Y170='Drop Downs'!$G$15,1/AC170*AB170,"")))</f>
        <v/>
      </c>
      <c r="AB170" s="922"/>
      <c r="AC170" s="732"/>
      <c r="AD170" s="727"/>
      <c r="AE170" s="732"/>
      <c r="AF170" s="733"/>
      <c r="AG170" s="733" t="str">
        <f>IF(AE170='Drop Downs'!$G$14,"1",IF(AE170='Drop Downs'!$G$16,1/(AI170*'Drop Downs'!$R$4/12)*AH170,IF(AE170='Drop Downs'!$G$15,1/AI170*AH170,"")))</f>
        <v/>
      </c>
      <c r="AH170" s="922"/>
      <c r="AI170" s="732"/>
      <c r="AJ170" s="726"/>
    </row>
    <row r="171" spans="2:36" ht="14">
      <c r="B171" s="638" t="str">
        <f>INDEX(Languages1!$C$1:$AB$1998,MATCH('Wages per Season_V2'!A171,Languages1!$C$1:$C$1998,0),MATCH('1'!$C$5,Languages1!$C$1:$AB$1,0))&amp;": "&amp;'3'!L7</f>
        <v xml:space="preserve">Área de Trabalho: </v>
      </c>
      <c r="C171" s="639"/>
      <c r="D171" s="639"/>
      <c r="E171" s="640"/>
      <c r="F171" s="719"/>
      <c r="G171" s="736"/>
      <c r="H171" s="736"/>
      <c r="I171" s="737"/>
      <c r="J171" s="736"/>
      <c r="K171" s="746"/>
      <c r="L171" s="739"/>
      <c r="M171" s="736"/>
      <c r="N171" s="740"/>
      <c r="O171" s="740"/>
      <c r="P171" s="737"/>
      <c r="Q171" s="736"/>
      <c r="R171" s="736"/>
      <c r="S171" s="747"/>
      <c r="T171" s="748"/>
      <c r="U171" s="748"/>
      <c r="V171" s="923"/>
      <c r="W171" s="747"/>
      <c r="X171" s="736"/>
      <c r="Y171" s="736"/>
      <c r="Z171" s="740"/>
      <c r="AA171" s="740"/>
      <c r="AB171" s="737"/>
      <c r="AC171" s="736"/>
      <c r="AD171" s="736"/>
      <c r="AE171" s="736"/>
      <c r="AF171" s="740"/>
      <c r="AG171" s="740"/>
      <c r="AH171" s="737"/>
      <c r="AI171" s="736"/>
    </row>
    <row r="172" spans="2:36">
      <c r="B172" s="1198">
        <f>'4'!V5</f>
        <v>0</v>
      </c>
      <c r="C172" s="644" t="str">
        <f>INDEX(Languages1!$C$1:$AB$1998,MATCH('Wages per Season_V2'!C172,Languages1!$C$1:$C$1998,0),MATCH('1'!$C$5,Languages1!$C$1:$AB$1,0))</f>
        <v>Homens</v>
      </c>
      <c r="D172" s="652">
        <f>'4'!X5</f>
        <v>0</v>
      </c>
      <c r="E172" s="1200" t="str">
        <f>'4'!Y5</f>
        <v xml:space="preserve"> </v>
      </c>
      <c r="F172" s="723"/>
      <c r="G172" s="728"/>
      <c r="H172" s="728"/>
      <c r="I172" s="728"/>
      <c r="J172" s="741"/>
      <c r="K172" s="734">
        <f t="shared" ref="K172:K191" si="7">IFERROR(SUM(G172:J172),"")</f>
        <v>0</v>
      </c>
      <c r="L172" s="726"/>
      <c r="M172" s="728"/>
      <c r="N172" s="729"/>
      <c r="O172" s="729" t="str">
        <f>IF(M172='Drop Downs'!$G$14,"1",IF(M172='Drop Downs'!$G$16,1/(Q172*'Drop Downs'!$R$4/12)*P172,IF(M172='Drop Downs'!$G$15,1/Q172*P172,"")))</f>
        <v/>
      </c>
      <c r="P172" s="745"/>
      <c r="Q172" s="728"/>
      <c r="R172" s="727"/>
      <c r="S172" s="728"/>
      <c r="T172" s="729"/>
      <c r="U172" s="729" t="str">
        <f>IF(S172='Drop Downs'!$G$14,"1",IF(S172='Drop Downs'!$G$16,1/(W172*'Drop Downs'!$R$4/12)*V172,IF(S172='Drop Downs'!$G$15,1/W172*V172,"")))</f>
        <v/>
      </c>
      <c r="V172" s="745"/>
      <c r="W172" s="728"/>
      <c r="X172" s="727"/>
      <c r="Y172" s="728"/>
      <c r="Z172" s="729"/>
      <c r="AA172" s="729" t="str">
        <f>IF(Y172='Drop Downs'!$G$14,"1",IF(Y172='Drop Downs'!$G$16,1/(AC172*'Drop Downs'!$R$4/12)*AB172,IF(Y172='Drop Downs'!$G$15,1/AC172*AB172,"")))</f>
        <v/>
      </c>
      <c r="AB172" s="745"/>
      <c r="AC172" s="728"/>
      <c r="AD172" s="727"/>
      <c r="AE172" s="728"/>
      <c r="AF172" s="729"/>
      <c r="AG172" s="729" t="str">
        <f>IF(AE172='Drop Downs'!$G$14,"1",IF(AE172='Drop Downs'!$G$16,1/(AI172*'Drop Downs'!$R$4/12)*AH172,IF(AE172='Drop Downs'!$G$15,1/AI172*AH172,"")))</f>
        <v/>
      </c>
      <c r="AH172" s="745"/>
      <c r="AI172" s="728"/>
    </row>
    <row r="173" spans="2:36">
      <c r="B173" s="1201"/>
      <c r="C173" s="648" t="str">
        <f>INDEX(Languages1!$C$1:$AB$1998,MATCH('Wages per Season_V2'!C173,Languages1!$C$1:$C$1998,0),MATCH('1'!$C$5,Languages1!$C$1:$AB$1,0))</f>
        <v>Mulheres</v>
      </c>
      <c r="D173" s="653">
        <f>'4'!X6</f>
        <v>0</v>
      </c>
      <c r="E173" s="1200">
        <f>'4'!O48</f>
        <v>0</v>
      </c>
      <c r="F173" s="723"/>
      <c r="G173" s="732"/>
      <c r="H173" s="732"/>
      <c r="I173" s="732"/>
      <c r="J173" s="742"/>
      <c r="K173" s="735">
        <f t="shared" si="7"/>
        <v>0</v>
      </c>
      <c r="L173" s="726"/>
      <c r="M173" s="732"/>
      <c r="N173" s="733"/>
      <c r="O173" s="733" t="str">
        <f>IF(M173='Drop Downs'!$G$14,"1",IF(M173='Drop Downs'!$G$16,1/(Q173*'Drop Downs'!$R$4/12)*P173,IF(M173='Drop Downs'!$G$15,1/Q173*P173,"")))</f>
        <v/>
      </c>
      <c r="P173" s="922"/>
      <c r="Q173" s="732"/>
      <c r="R173" s="727"/>
      <c r="S173" s="732"/>
      <c r="T173" s="733"/>
      <c r="U173" s="733" t="str">
        <f>IF(S173='Drop Downs'!$G$14,"1",IF(S173='Drop Downs'!$G$16,1/(W173*'Drop Downs'!$R$4/12)*V173,IF(S173='Drop Downs'!$G$15,1/W173*V173,"")))</f>
        <v/>
      </c>
      <c r="V173" s="922"/>
      <c r="W173" s="732"/>
      <c r="X173" s="727"/>
      <c r="Y173" s="732"/>
      <c r="Z173" s="733"/>
      <c r="AA173" s="733" t="str">
        <f>IF(Y173='Drop Downs'!$G$14,"1",IF(Y173='Drop Downs'!$G$16,1/(AC173*'Drop Downs'!$R$4/12)*AB173,IF(Y173='Drop Downs'!$G$15,1/AC173*AB173,"")))</f>
        <v/>
      </c>
      <c r="AB173" s="922"/>
      <c r="AC173" s="732"/>
      <c r="AD173" s="727"/>
      <c r="AE173" s="732"/>
      <c r="AF173" s="733"/>
      <c r="AG173" s="733" t="str">
        <f>IF(AE173='Drop Downs'!$G$14,"1",IF(AE173='Drop Downs'!$G$16,1/(AI173*'Drop Downs'!$R$4/12)*AH173,IF(AE173='Drop Downs'!$G$15,1/AI173*AH173,"")))</f>
        <v/>
      </c>
      <c r="AH173" s="922"/>
      <c r="AI173" s="732"/>
    </row>
    <row r="174" spans="2:36">
      <c r="B174" s="1198">
        <f>'4'!V7</f>
        <v>0</v>
      </c>
      <c r="C174" s="644" t="str">
        <f>INDEX(Languages1!$C$1:$AB$1998,MATCH('Wages per Season_V2'!C174,Languages1!$C$1:$C$1998,0),MATCH('1'!$C$5,Languages1!$C$1:$AB$1,0))</f>
        <v>Homens</v>
      </c>
      <c r="D174" s="652">
        <f>'4'!X7</f>
        <v>0</v>
      </c>
      <c r="E174" s="1200" t="str">
        <f>'4'!Y7</f>
        <v xml:space="preserve"> </v>
      </c>
      <c r="F174" s="723"/>
      <c r="G174" s="728"/>
      <c r="H174" s="728"/>
      <c r="I174" s="728"/>
      <c r="J174" s="741"/>
      <c r="K174" s="734">
        <f t="shared" si="7"/>
        <v>0</v>
      </c>
      <c r="L174" s="726"/>
      <c r="M174" s="728"/>
      <c r="N174" s="729"/>
      <c r="O174" s="729" t="str">
        <f>IF(M174='Drop Downs'!$G$14,"1",IF(M174='Drop Downs'!$G$16,1/(Q174*'Drop Downs'!$R$4/12)*P174,IF(M174='Drop Downs'!$G$15,1/Q174*P174,"")))</f>
        <v/>
      </c>
      <c r="P174" s="745"/>
      <c r="Q174" s="728"/>
      <c r="R174" s="727"/>
      <c r="S174" s="728"/>
      <c r="T174" s="729"/>
      <c r="U174" s="729" t="str">
        <f>IF(S174='Drop Downs'!$G$14,"1",IF(S174='Drop Downs'!$G$16,1/(W174*'Drop Downs'!$R$4/12)*V174,IF(S174='Drop Downs'!$G$15,1/W174*V174,"")))</f>
        <v/>
      </c>
      <c r="V174" s="745"/>
      <c r="W174" s="728"/>
      <c r="X174" s="727"/>
      <c r="Y174" s="728"/>
      <c r="Z174" s="729"/>
      <c r="AA174" s="729" t="str">
        <f>IF(Y174='Drop Downs'!$G$14,"1",IF(Y174='Drop Downs'!$G$16,1/(AC174*'Drop Downs'!$R$4/12)*AB174,IF(Y174='Drop Downs'!$G$15,1/AC174*AB174,"")))</f>
        <v/>
      </c>
      <c r="AB174" s="745"/>
      <c r="AC174" s="728"/>
      <c r="AD174" s="727"/>
      <c r="AE174" s="728"/>
      <c r="AF174" s="729"/>
      <c r="AG174" s="729" t="str">
        <f>IF(AE174='Drop Downs'!$G$14,"1",IF(AE174='Drop Downs'!$G$16,1/(AI174*'Drop Downs'!$R$4/12)*AH174,IF(AE174='Drop Downs'!$G$15,1/AI174*AH174,"")))</f>
        <v/>
      </c>
      <c r="AH174" s="745"/>
      <c r="AI174" s="728"/>
    </row>
    <row r="175" spans="2:36">
      <c r="B175" s="1201"/>
      <c r="C175" s="648" t="str">
        <f>INDEX(Languages1!$C$1:$AB$1998,MATCH('Wages per Season_V2'!C175,Languages1!$C$1:$C$1998,0),MATCH('1'!$C$5,Languages1!$C$1:$AB$1,0))</f>
        <v>Mulheres</v>
      </c>
      <c r="D175" s="653">
        <f>'4'!X8</f>
        <v>0</v>
      </c>
      <c r="E175" s="1200">
        <f>'4'!O50</f>
        <v>0</v>
      </c>
      <c r="F175" s="723"/>
      <c r="G175" s="732"/>
      <c r="H175" s="732"/>
      <c r="I175" s="732"/>
      <c r="J175" s="742"/>
      <c r="K175" s="735">
        <f t="shared" si="7"/>
        <v>0</v>
      </c>
      <c r="L175" s="726"/>
      <c r="M175" s="732"/>
      <c r="N175" s="733"/>
      <c r="O175" s="733" t="str">
        <f>IF(M175='Drop Downs'!$G$14,"1",IF(M175='Drop Downs'!$G$16,1/(Q175*'Drop Downs'!$R$4/12)*P175,IF(M175='Drop Downs'!$G$15,1/Q175*P175,"")))</f>
        <v/>
      </c>
      <c r="P175" s="922"/>
      <c r="Q175" s="732"/>
      <c r="R175" s="727"/>
      <c r="S175" s="732"/>
      <c r="T175" s="733"/>
      <c r="U175" s="733" t="str">
        <f>IF(S175='Drop Downs'!$G$14,"1",IF(S175='Drop Downs'!$G$16,1/(W175*'Drop Downs'!$R$4/12)*V175,IF(S175='Drop Downs'!$G$15,1/W175*V175,"")))</f>
        <v/>
      </c>
      <c r="V175" s="922"/>
      <c r="W175" s="732"/>
      <c r="X175" s="727"/>
      <c r="Y175" s="732"/>
      <c r="Z175" s="733"/>
      <c r="AA175" s="733" t="str">
        <f>IF(Y175='Drop Downs'!$G$14,"1",IF(Y175='Drop Downs'!$G$16,1/(AC175*'Drop Downs'!$R$4/12)*AB175,IF(Y175='Drop Downs'!$G$15,1/AC175*AB175,"")))</f>
        <v/>
      </c>
      <c r="AB175" s="922"/>
      <c r="AC175" s="732"/>
      <c r="AD175" s="727"/>
      <c r="AE175" s="732"/>
      <c r="AF175" s="733"/>
      <c r="AG175" s="733" t="str">
        <f>IF(AE175='Drop Downs'!$G$14,"1",IF(AE175='Drop Downs'!$G$16,1/(AI175*'Drop Downs'!$R$4/12)*AH175,IF(AE175='Drop Downs'!$G$15,1/AI175*AH175,"")))</f>
        <v/>
      </c>
      <c r="AH175" s="922"/>
      <c r="AI175" s="732"/>
    </row>
    <row r="176" spans="2:36">
      <c r="B176" s="1198">
        <f>'4'!V9</f>
        <v>0</v>
      </c>
      <c r="C176" s="644" t="str">
        <f>INDEX(Languages1!$C$1:$AB$1998,MATCH('Wages per Season_V2'!C176,Languages1!$C$1:$C$1998,0),MATCH('1'!$C$5,Languages1!$C$1:$AB$1,0))</f>
        <v>Homens</v>
      </c>
      <c r="D176" s="652">
        <f>'4'!X9</f>
        <v>0</v>
      </c>
      <c r="E176" s="1200" t="str">
        <f>'4'!Y9</f>
        <v xml:space="preserve"> </v>
      </c>
      <c r="F176" s="723"/>
      <c r="G176" s="728"/>
      <c r="H176" s="728"/>
      <c r="I176" s="728"/>
      <c r="J176" s="741"/>
      <c r="K176" s="734">
        <f t="shared" si="7"/>
        <v>0</v>
      </c>
      <c r="L176" s="726"/>
      <c r="M176" s="728"/>
      <c r="N176" s="729"/>
      <c r="O176" s="729" t="str">
        <f>IF(M176='Drop Downs'!$G$14,"1",IF(M176='Drop Downs'!$G$16,1/(Q176*'Drop Downs'!$R$4/12)*P176,IF(M176='Drop Downs'!$G$15,1/Q176*P176,"")))</f>
        <v/>
      </c>
      <c r="P176" s="745"/>
      <c r="Q176" s="728"/>
      <c r="R176" s="727"/>
      <c r="S176" s="728"/>
      <c r="T176" s="729"/>
      <c r="U176" s="729" t="str">
        <f>IF(S176='Drop Downs'!$G$14,"1",IF(S176='Drop Downs'!$G$16,1/(W176*'Drop Downs'!$R$4/12)*V176,IF(S176='Drop Downs'!$G$15,1/W176*V176,"")))</f>
        <v/>
      </c>
      <c r="V176" s="745"/>
      <c r="W176" s="728"/>
      <c r="X176" s="727"/>
      <c r="Y176" s="728"/>
      <c r="Z176" s="729"/>
      <c r="AA176" s="729" t="str">
        <f>IF(Y176='Drop Downs'!$G$14,"1",IF(Y176='Drop Downs'!$G$16,1/(AC176*'Drop Downs'!$R$4/12)*AB176,IF(Y176='Drop Downs'!$G$15,1/AC176*AB176,"")))</f>
        <v/>
      </c>
      <c r="AB176" s="745"/>
      <c r="AC176" s="728"/>
      <c r="AD176" s="727"/>
      <c r="AE176" s="728"/>
      <c r="AF176" s="729"/>
      <c r="AG176" s="729" t="str">
        <f>IF(AE176='Drop Downs'!$G$14,"1",IF(AE176='Drop Downs'!$G$16,1/(AI176*'Drop Downs'!$R$4/12)*AH176,IF(AE176='Drop Downs'!$G$15,1/AI176*AH176,"")))</f>
        <v/>
      </c>
      <c r="AH176" s="745"/>
      <c r="AI176" s="728"/>
    </row>
    <row r="177" spans="2:35">
      <c r="B177" s="1201"/>
      <c r="C177" s="648" t="str">
        <f>INDEX(Languages1!$C$1:$AB$1998,MATCH('Wages per Season_V2'!C177,Languages1!$C$1:$C$1998,0),MATCH('1'!$C$5,Languages1!$C$1:$AB$1,0))</f>
        <v>Mulheres</v>
      </c>
      <c r="D177" s="653">
        <f>'4'!X10</f>
        <v>0</v>
      </c>
      <c r="E177" s="1200">
        <f>'4'!O52</f>
        <v>0</v>
      </c>
      <c r="F177" s="723"/>
      <c r="G177" s="732"/>
      <c r="H177" s="732"/>
      <c r="I177" s="732"/>
      <c r="J177" s="742"/>
      <c r="K177" s="735">
        <f t="shared" si="7"/>
        <v>0</v>
      </c>
      <c r="L177" s="726"/>
      <c r="M177" s="732"/>
      <c r="N177" s="733"/>
      <c r="O177" s="733" t="str">
        <f>IF(M177='Drop Downs'!$G$14,"1",IF(M177='Drop Downs'!$G$16,1/(Q177*'Drop Downs'!$R$4/12)*P177,IF(M177='Drop Downs'!$G$15,1/Q177*P177,"")))</f>
        <v/>
      </c>
      <c r="P177" s="922"/>
      <c r="Q177" s="732"/>
      <c r="R177" s="727"/>
      <c r="S177" s="732"/>
      <c r="T177" s="733"/>
      <c r="U177" s="733" t="str">
        <f>IF(S177='Drop Downs'!$G$14,"1",IF(S177='Drop Downs'!$G$16,1/(W177*'Drop Downs'!$R$4/12)*V177,IF(S177='Drop Downs'!$G$15,1/W177*V177,"")))</f>
        <v/>
      </c>
      <c r="V177" s="922"/>
      <c r="W177" s="732"/>
      <c r="X177" s="727"/>
      <c r="Y177" s="732"/>
      <c r="Z177" s="733"/>
      <c r="AA177" s="733" t="str">
        <f>IF(Y177='Drop Downs'!$G$14,"1",IF(Y177='Drop Downs'!$G$16,1/(AC177*'Drop Downs'!$R$4/12)*AB177,IF(Y177='Drop Downs'!$G$15,1/AC177*AB177,"")))</f>
        <v/>
      </c>
      <c r="AB177" s="922"/>
      <c r="AC177" s="732"/>
      <c r="AD177" s="727"/>
      <c r="AE177" s="732"/>
      <c r="AF177" s="733"/>
      <c r="AG177" s="733" t="str">
        <f>IF(AE177='Drop Downs'!$G$14,"1",IF(AE177='Drop Downs'!$G$16,1/(AI177*'Drop Downs'!$R$4/12)*AH177,IF(AE177='Drop Downs'!$G$15,1/AI177*AH177,"")))</f>
        <v/>
      </c>
      <c r="AH177" s="922"/>
      <c r="AI177" s="732"/>
    </row>
    <row r="178" spans="2:35">
      <c r="B178" s="1198">
        <f>'4'!V11</f>
        <v>0</v>
      </c>
      <c r="C178" s="644" t="str">
        <f>INDEX(Languages1!$C$1:$AB$1998,MATCH('Wages per Season_V2'!C178,Languages1!$C$1:$C$1998,0),MATCH('1'!$C$5,Languages1!$C$1:$AB$1,0))</f>
        <v>Homens</v>
      </c>
      <c r="D178" s="652">
        <f>'4'!X11</f>
        <v>0</v>
      </c>
      <c r="E178" s="1200" t="str">
        <f>'4'!Y11</f>
        <v xml:space="preserve"> </v>
      </c>
      <c r="F178" s="723"/>
      <c r="G178" s="728"/>
      <c r="H178" s="728"/>
      <c r="I178" s="728"/>
      <c r="J178" s="741"/>
      <c r="K178" s="734">
        <f t="shared" si="7"/>
        <v>0</v>
      </c>
      <c r="L178" s="726"/>
      <c r="M178" s="728"/>
      <c r="N178" s="729"/>
      <c r="O178" s="729" t="str">
        <f>IF(M178='Drop Downs'!$G$14,"1",IF(M178='Drop Downs'!$G$16,1/(Q178*'Drop Downs'!$R$4/12)*P178,IF(M178='Drop Downs'!$G$15,1/Q178*P178,"")))</f>
        <v/>
      </c>
      <c r="P178" s="745"/>
      <c r="Q178" s="728"/>
      <c r="R178" s="727"/>
      <c r="S178" s="728"/>
      <c r="T178" s="729"/>
      <c r="U178" s="729" t="str">
        <f>IF(S178='Drop Downs'!$G$14,"1",IF(S178='Drop Downs'!$G$16,1/(W178*'Drop Downs'!$R$4/12)*V178,IF(S178='Drop Downs'!$G$15,1/W178*V178,"")))</f>
        <v/>
      </c>
      <c r="V178" s="745"/>
      <c r="W178" s="728"/>
      <c r="X178" s="727"/>
      <c r="Y178" s="728"/>
      <c r="Z178" s="729"/>
      <c r="AA178" s="729" t="str">
        <f>IF(Y178='Drop Downs'!$G$14,"1",IF(Y178='Drop Downs'!$G$16,1/(AC178*'Drop Downs'!$R$4/12)*AB178,IF(Y178='Drop Downs'!$G$15,1/AC178*AB178,"")))</f>
        <v/>
      </c>
      <c r="AB178" s="745"/>
      <c r="AC178" s="728"/>
      <c r="AD178" s="727"/>
      <c r="AE178" s="728"/>
      <c r="AF178" s="729"/>
      <c r="AG178" s="729" t="str">
        <f>IF(AE178='Drop Downs'!$G$14,"1",IF(AE178='Drop Downs'!$G$16,1/(AI178*'Drop Downs'!$R$4/12)*AH178,IF(AE178='Drop Downs'!$G$15,1/AI178*AH178,"")))</f>
        <v/>
      </c>
      <c r="AH178" s="745"/>
      <c r="AI178" s="728"/>
    </row>
    <row r="179" spans="2:35">
      <c r="B179" s="1201"/>
      <c r="C179" s="648" t="str">
        <f>INDEX(Languages1!$C$1:$AB$1998,MATCH('Wages per Season_V2'!C179,Languages1!$C$1:$C$1998,0),MATCH('1'!$C$5,Languages1!$C$1:$AB$1,0))</f>
        <v>Mulheres</v>
      </c>
      <c r="D179" s="653">
        <f>'4'!X12</f>
        <v>0</v>
      </c>
      <c r="E179" s="1200">
        <f>'4'!O54</f>
        <v>0</v>
      </c>
      <c r="F179" s="723"/>
      <c r="G179" s="732"/>
      <c r="H179" s="732"/>
      <c r="I179" s="732"/>
      <c r="J179" s="742"/>
      <c r="K179" s="735">
        <f t="shared" si="7"/>
        <v>0</v>
      </c>
      <c r="L179" s="726"/>
      <c r="M179" s="732"/>
      <c r="N179" s="733"/>
      <c r="O179" s="733" t="str">
        <f>IF(M179='Drop Downs'!$G$14,"1",IF(M179='Drop Downs'!$G$16,1/(Q179*'Drop Downs'!$R$4/12)*P179,IF(M179='Drop Downs'!$G$15,1/Q179*P179,"")))</f>
        <v/>
      </c>
      <c r="P179" s="922"/>
      <c r="Q179" s="732"/>
      <c r="R179" s="727"/>
      <c r="S179" s="732"/>
      <c r="T179" s="733"/>
      <c r="U179" s="733" t="str">
        <f>IF(S179='Drop Downs'!$G$14,"1",IF(S179='Drop Downs'!$G$16,1/(W179*'Drop Downs'!$R$4/12)*V179,IF(S179='Drop Downs'!$G$15,1/W179*V179,"")))</f>
        <v/>
      </c>
      <c r="V179" s="922"/>
      <c r="W179" s="732"/>
      <c r="X179" s="727"/>
      <c r="Y179" s="732"/>
      <c r="Z179" s="733"/>
      <c r="AA179" s="733" t="str">
        <f>IF(Y179='Drop Downs'!$G$14,"1",IF(Y179='Drop Downs'!$G$16,1/(AC179*'Drop Downs'!$R$4/12)*AB179,IF(Y179='Drop Downs'!$G$15,1/AC179*AB179,"")))</f>
        <v/>
      </c>
      <c r="AB179" s="922"/>
      <c r="AC179" s="732"/>
      <c r="AD179" s="727"/>
      <c r="AE179" s="732"/>
      <c r="AF179" s="733"/>
      <c r="AG179" s="733" t="str">
        <f>IF(AE179='Drop Downs'!$G$14,"1",IF(AE179='Drop Downs'!$G$16,1/(AI179*'Drop Downs'!$R$4/12)*AH179,IF(AE179='Drop Downs'!$G$15,1/AI179*AH179,"")))</f>
        <v/>
      </c>
      <c r="AH179" s="922"/>
      <c r="AI179" s="732"/>
    </row>
    <row r="180" spans="2:35">
      <c r="B180" s="1198">
        <f>'4'!V13</f>
        <v>0</v>
      </c>
      <c r="C180" s="644" t="str">
        <f>INDEX(Languages1!$C$1:$AB$1998,MATCH('Wages per Season_V2'!C180,Languages1!$C$1:$C$1998,0),MATCH('1'!$C$5,Languages1!$C$1:$AB$1,0))</f>
        <v>Homens</v>
      </c>
      <c r="D180" s="652">
        <f>'4'!X13</f>
        <v>0</v>
      </c>
      <c r="E180" s="1200" t="str">
        <f>'4'!Y13</f>
        <v xml:space="preserve"> </v>
      </c>
      <c r="F180" s="723"/>
      <c r="G180" s="728"/>
      <c r="H180" s="728"/>
      <c r="I180" s="728"/>
      <c r="J180" s="741"/>
      <c r="K180" s="734">
        <f t="shared" si="7"/>
        <v>0</v>
      </c>
      <c r="L180" s="726"/>
      <c r="M180" s="728"/>
      <c r="N180" s="729"/>
      <c r="O180" s="729" t="str">
        <f>IF(M180='Drop Downs'!$G$14,"1",IF(M180='Drop Downs'!$G$16,1/(Q180*'Drop Downs'!$R$4/12)*P180,IF(M180='Drop Downs'!$G$15,1/Q180*P180,"")))</f>
        <v/>
      </c>
      <c r="P180" s="745"/>
      <c r="Q180" s="728"/>
      <c r="R180" s="727"/>
      <c r="S180" s="728"/>
      <c r="T180" s="729"/>
      <c r="U180" s="729" t="str">
        <f>IF(S180='Drop Downs'!$G$14,"1",IF(S180='Drop Downs'!$G$16,1/(W180*'Drop Downs'!$R$4/12)*V180,IF(S180='Drop Downs'!$G$15,1/W180*V180,"")))</f>
        <v/>
      </c>
      <c r="V180" s="745"/>
      <c r="W180" s="728"/>
      <c r="X180" s="727"/>
      <c r="Y180" s="728"/>
      <c r="Z180" s="729"/>
      <c r="AA180" s="729" t="str">
        <f>IF(Y180='Drop Downs'!$G$14,"1",IF(Y180='Drop Downs'!$G$16,1/(AC180*'Drop Downs'!$R$4/12)*AB180,IF(Y180='Drop Downs'!$G$15,1/AC180*AB180,"")))</f>
        <v/>
      </c>
      <c r="AB180" s="745"/>
      <c r="AC180" s="728"/>
      <c r="AD180" s="727"/>
      <c r="AE180" s="728"/>
      <c r="AF180" s="729"/>
      <c r="AG180" s="729" t="str">
        <f>IF(AE180='Drop Downs'!$G$14,"1",IF(AE180='Drop Downs'!$G$16,1/(AI180*'Drop Downs'!$R$4/12)*AH180,IF(AE180='Drop Downs'!$G$15,1/AI180*AH180,"")))</f>
        <v/>
      </c>
      <c r="AH180" s="745"/>
      <c r="AI180" s="728"/>
    </row>
    <row r="181" spans="2:35">
      <c r="B181" s="1201"/>
      <c r="C181" s="648" t="str">
        <f>INDEX(Languages1!$C$1:$AB$1998,MATCH('Wages per Season_V2'!C181,Languages1!$C$1:$C$1998,0),MATCH('1'!$C$5,Languages1!$C$1:$AB$1,0))</f>
        <v>Mulheres</v>
      </c>
      <c r="D181" s="653">
        <f>'4'!X14</f>
        <v>0</v>
      </c>
      <c r="E181" s="1200">
        <f>'4'!O56</f>
        <v>0</v>
      </c>
      <c r="F181" s="723"/>
      <c r="G181" s="732"/>
      <c r="H181" s="732"/>
      <c r="I181" s="732"/>
      <c r="J181" s="742"/>
      <c r="K181" s="735">
        <f t="shared" si="7"/>
        <v>0</v>
      </c>
      <c r="L181" s="726"/>
      <c r="M181" s="732"/>
      <c r="N181" s="733"/>
      <c r="O181" s="733" t="str">
        <f>IF(M181='Drop Downs'!$G$14,"1",IF(M181='Drop Downs'!$G$16,1/(Q181*'Drop Downs'!$R$4/12)*P181,IF(M181='Drop Downs'!$G$15,1/Q181*P181,"")))</f>
        <v/>
      </c>
      <c r="P181" s="922"/>
      <c r="Q181" s="732"/>
      <c r="R181" s="727"/>
      <c r="S181" s="732"/>
      <c r="T181" s="733"/>
      <c r="U181" s="733" t="str">
        <f>IF(S181='Drop Downs'!$G$14,"1",IF(S181='Drop Downs'!$G$16,1/(W181*'Drop Downs'!$R$4/12)*V181,IF(S181='Drop Downs'!$G$15,1/W181*V181,"")))</f>
        <v/>
      </c>
      <c r="V181" s="922"/>
      <c r="W181" s="732"/>
      <c r="X181" s="727"/>
      <c r="Y181" s="732"/>
      <c r="Z181" s="733"/>
      <c r="AA181" s="733" t="str">
        <f>IF(Y181='Drop Downs'!$G$14,"1",IF(Y181='Drop Downs'!$G$16,1/(AC181*'Drop Downs'!$R$4/12)*AB181,IF(Y181='Drop Downs'!$G$15,1/AC181*AB181,"")))</f>
        <v/>
      </c>
      <c r="AB181" s="922"/>
      <c r="AC181" s="732"/>
      <c r="AD181" s="727"/>
      <c r="AE181" s="732"/>
      <c r="AF181" s="733"/>
      <c r="AG181" s="733" t="str">
        <f>IF(AE181='Drop Downs'!$G$14,"1",IF(AE181='Drop Downs'!$G$16,1/(AI181*'Drop Downs'!$R$4/12)*AH181,IF(AE181='Drop Downs'!$G$15,1/AI181*AH181,"")))</f>
        <v/>
      </c>
      <c r="AH181" s="922"/>
      <c r="AI181" s="732"/>
    </row>
    <row r="182" spans="2:35">
      <c r="B182" s="1198">
        <f>'4'!V15</f>
        <v>0</v>
      </c>
      <c r="C182" s="644" t="str">
        <f>INDEX(Languages1!$C$1:$AB$1998,MATCH('Wages per Season_V2'!C182,Languages1!$C$1:$C$1998,0),MATCH('1'!$C$5,Languages1!$C$1:$AB$1,0))</f>
        <v>Homens</v>
      </c>
      <c r="D182" s="652">
        <f>'4'!X15</f>
        <v>0</v>
      </c>
      <c r="E182" s="1200" t="str">
        <f>'4'!Y15</f>
        <v xml:space="preserve"> </v>
      </c>
      <c r="F182" s="723"/>
      <c r="G182" s="728"/>
      <c r="H182" s="728"/>
      <c r="I182" s="728"/>
      <c r="J182" s="741"/>
      <c r="K182" s="734">
        <f t="shared" si="7"/>
        <v>0</v>
      </c>
      <c r="L182" s="726"/>
      <c r="M182" s="728"/>
      <c r="N182" s="729"/>
      <c r="O182" s="729" t="str">
        <f>IF(M182='Drop Downs'!$G$14,"1",IF(M182='Drop Downs'!$G$16,1/(Q182*'Drop Downs'!$R$4/12)*P182,IF(M182='Drop Downs'!$G$15,1/Q182*P182,"")))</f>
        <v/>
      </c>
      <c r="P182" s="745"/>
      <c r="Q182" s="728"/>
      <c r="R182" s="727"/>
      <c r="S182" s="728"/>
      <c r="T182" s="729"/>
      <c r="U182" s="729" t="str">
        <f>IF(S182='Drop Downs'!$G$14,"1",IF(S182='Drop Downs'!$G$16,1/(W182*'Drop Downs'!$R$4/12)*V182,IF(S182='Drop Downs'!$G$15,1/W182*V182,"")))</f>
        <v/>
      </c>
      <c r="V182" s="745"/>
      <c r="W182" s="728"/>
      <c r="X182" s="727"/>
      <c r="Y182" s="728"/>
      <c r="Z182" s="729"/>
      <c r="AA182" s="729" t="str">
        <f>IF(Y182='Drop Downs'!$G$14,"1",IF(Y182='Drop Downs'!$G$16,1/(AC182*'Drop Downs'!$R$4/12)*AB182,IF(Y182='Drop Downs'!$G$15,1/AC182*AB182,"")))</f>
        <v/>
      </c>
      <c r="AB182" s="745"/>
      <c r="AC182" s="728"/>
      <c r="AD182" s="727"/>
      <c r="AE182" s="728"/>
      <c r="AF182" s="729"/>
      <c r="AG182" s="729" t="str">
        <f>IF(AE182='Drop Downs'!$G$14,"1",IF(AE182='Drop Downs'!$G$16,1/(AI182*'Drop Downs'!$R$4/12)*AH182,IF(AE182='Drop Downs'!$G$15,1/AI182*AH182,"")))</f>
        <v/>
      </c>
      <c r="AH182" s="745"/>
      <c r="AI182" s="728"/>
    </row>
    <row r="183" spans="2:35">
      <c r="B183" s="1201"/>
      <c r="C183" s="648" t="str">
        <f>INDEX(Languages1!$C$1:$AB$1998,MATCH('Wages per Season_V2'!C183,Languages1!$C$1:$C$1998,0),MATCH('1'!$C$5,Languages1!$C$1:$AB$1,0))</f>
        <v>Mulheres</v>
      </c>
      <c r="D183" s="653">
        <f>'4'!X16</f>
        <v>0</v>
      </c>
      <c r="E183" s="1200">
        <f>'4'!O58</f>
        <v>0</v>
      </c>
      <c r="F183" s="723"/>
      <c r="G183" s="732"/>
      <c r="H183" s="732"/>
      <c r="I183" s="732"/>
      <c r="J183" s="742"/>
      <c r="K183" s="735">
        <f t="shared" si="7"/>
        <v>0</v>
      </c>
      <c r="L183" s="726"/>
      <c r="M183" s="732"/>
      <c r="N183" s="733"/>
      <c r="O183" s="733" t="str">
        <f>IF(M183='Drop Downs'!$G$14,"1",IF(M183='Drop Downs'!$G$16,1/(Q183*'Drop Downs'!$R$4/12)*P183,IF(M183='Drop Downs'!$G$15,1/Q183*P183,"")))</f>
        <v/>
      </c>
      <c r="P183" s="922"/>
      <c r="Q183" s="732"/>
      <c r="R183" s="727"/>
      <c r="S183" s="732"/>
      <c r="T183" s="733"/>
      <c r="U183" s="733" t="str">
        <f>IF(S183='Drop Downs'!$G$14,"1",IF(S183='Drop Downs'!$G$16,1/(W183*'Drop Downs'!$R$4/12)*V183,IF(S183='Drop Downs'!$G$15,1/W183*V183,"")))</f>
        <v/>
      </c>
      <c r="V183" s="922"/>
      <c r="W183" s="732"/>
      <c r="X183" s="727"/>
      <c r="Y183" s="732"/>
      <c r="Z183" s="733"/>
      <c r="AA183" s="733" t="str">
        <f>IF(Y183='Drop Downs'!$G$14,"1",IF(Y183='Drop Downs'!$G$16,1/(AC183*'Drop Downs'!$R$4/12)*AB183,IF(Y183='Drop Downs'!$G$15,1/AC183*AB183,"")))</f>
        <v/>
      </c>
      <c r="AB183" s="922"/>
      <c r="AC183" s="732"/>
      <c r="AD183" s="727"/>
      <c r="AE183" s="732"/>
      <c r="AF183" s="733"/>
      <c r="AG183" s="733" t="str">
        <f>IF(AE183='Drop Downs'!$G$14,"1",IF(AE183='Drop Downs'!$G$16,1/(AI183*'Drop Downs'!$R$4/12)*AH183,IF(AE183='Drop Downs'!$G$15,1/AI183*AH183,"")))</f>
        <v/>
      </c>
      <c r="AH183" s="922"/>
      <c r="AI183" s="732"/>
    </row>
    <row r="184" spans="2:35">
      <c r="B184" s="1198">
        <f>'4'!V17</f>
        <v>0</v>
      </c>
      <c r="C184" s="644" t="str">
        <f>INDEX(Languages1!$C$1:$AB$1998,MATCH('Wages per Season_V2'!C184,Languages1!$C$1:$C$1998,0),MATCH('1'!$C$5,Languages1!$C$1:$AB$1,0))</f>
        <v>Homens</v>
      </c>
      <c r="D184" s="652">
        <f>'4'!X17</f>
        <v>0</v>
      </c>
      <c r="E184" s="1200" t="str">
        <f>'4'!Y17</f>
        <v xml:space="preserve"> </v>
      </c>
      <c r="F184" s="723"/>
      <c r="G184" s="728"/>
      <c r="H184" s="728"/>
      <c r="I184" s="728"/>
      <c r="J184" s="741"/>
      <c r="K184" s="734">
        <f t="shared" si="7"/>
        <v>0</v>
      </c>
      <c r="L184" s="726"/>
      <c r="M184" s="728"/>
      <c r="N184" s="729"/>
      <c r="O184" s="729" t="str">
        <f>IF(M184='Drop Downs'!$G$14,"1",IF(M184='Drop Downs'!$G$16,1/(Q184*'Drop Downs'!$R$4/12)*P184,IF(M184='Drop Downs'!$G$15,1/Q184*P184,"")))</f>
        <v/>
      </c>
      <c r="P184" s="745"/>
      <c r="Q184" s="728"/>
      <c r="R184" s="727"/>
      <c r="S184" s="728"/>
      <c r="T184" s="729"/>
      <c r="U184" s="729" t="str">
        <f>IF(S184='Drop Downs'!$G$14,"1",IF(S184='Drop Downs'!$G$16,1/(W184*'Drop Downs'!$R$4/12)*V184,IF(S184='Drop Downs'!$G$15,1/W184*V184,"")))</f>
        <v/>
      </c>
      <c r="V184" s="745"/>
      <c r="W184" s="728"/>
      <c r="X184" s="727"/>
      <c r="Y184" s="728"/>
      <c r="Z184" s="729"/>
      <c r="AA184" s="729" t="str">
        <f>IF(Y184='Drop Downs'!$G$14,"1",IF(Y184='Drop Downs'!$G$16,1/(AC184*'Drop Downs'!$R$4/12)*AB184,IF(Y184='Drop Downs'!$G$15,1/AC184*AB184,"")))</f>
        <v/>
      </c>
      <c r="AB184" s="745"/>
      <c r="AC184" s="728"/>
      <c r="AD184" s="727"/>
      <c r="AE184" s="728"/>
      <c r="AF184" s="729"/>
      <c r="AG184" s="729" t="str">
        <f>IF(AE184='Drop Downs'!$G$14,"1",IF(AE184='Drop Downs'!$G$16,1/(AI184*'Drop Downs'!$R$4/12)*AH184,IF(AE184='Drop Downs'!$G$15,1/AI184*AH184,"")))</f>
        <v/>
      </c>
      <c r="AH184" s="745"/>
      <c r="AI184" s="728"/>
    </row>
    <row r="185" spans="2:35">
      <c r="B185" s="1201"/>
      <c r="C185" s="648" t="str">
        <f>INDEX(Languages1!$C$1:$AB$1998,MATCH('Wages per Season_V2'!C185,Languages1!$C$1:$C$1998,0),MATCH('1'!$C$5,Languages1!$C$1:$AB$1,0))</f>
        <v>Mulheres</v>
      </c>
      <c r="D185" s="653">
        <f>'4'!X18</f>
        <v>0</v>
      </c>
      <c r="E185" s="1200">
        <f>'4'!O60</f>
        <v>0</v>
      </c>
      <c r="F185" s="723"/>
      <c r="G185" s="732"/>
      <c r="H185" s="732"/>
      <c r="I185" s="732"/>
      <c r="J185" s="742"/>
      <c r="K185" s="735">
        <f t="shared" si="7"/>
        <v>0</v>
      </c>
      <c r="L185" s="726"/>
      <c r="M185" s="732"/>
      <c r="N185" s="733"/>
      <c r="O185" s="733" t="str">
        <f>IF(M185='Drop Downs'!$G$14,"1",IF(M185='Drop Downs'!$G$16,1/(Q185*'Drop Downs'!$R$4/12)*P185,IF(M185='Drop Downs'!$G$15,1/Q185*P185,"")))</f>
        <v/>
      </c>
      <c r="P185" s="922"/>
      <c r="Q185" s="732"/>
      <c r="R185" s="727"/>
      <c r="S185" s="732"/>
      <c r="T185" s="733"/>
      <c r="U185" s="733" t="str">
        <f>IF(S185='Drop Downs'!$G$14,"1",IF(S185='Drop Downs'!$G$16,1/(W185*'Drop Downs'!$R$4/12)*V185,IF(S185='Drop Downs'!$G$15,1/W185*V185,"")))</f>
        <v/>
      </c>
      <c r="V185" s="922"/>
      <c r="W185" s="732"/>
      <c r="X185" s="727"/>
      <c r="Y185" s="732"/>
      <c r="Z185" s="733"/>
      <c r="AA185" s="733" t="str">
        <f>IF(Y185='Drop Downs'!$G$14,"1",IF(Y185='Drop Downs'!$G$16,1/(AC185*'Drop Downs'!$R$4/12)*AB185,IF(Y185='Drop Downs'!$G$15,1/AC185*AB185,"")))</f>
        <v/>
      </c>
      <c r="AB185" s="922"/>
      <c r="AC185" s="732"/>
      <c r="AD185" s="727"/>
      <c r="AE185" s="732"/>
      <c r="AF185" s="733"/>
      <c r="AG185" s="733" t="str">
        <f>IF(AE185='Drop Downs'!$G$14,"1",IF(AE185='Drop Downs'!$G$16,1/(AI185*'Drop Downs'!$R$4/12)*AH185,IF(AE185='Drop Downs'!$G$15,1/AI185*AH185,"")))</f>
        <v/>
      </c>
      <c r="AH185" s="922"/>
      <c r="AI185" s="732"/>
    </row>
    <row r="186" spans="2:35">
      <c r="B186" s="1198">
        <f>'4'!V19</f>
        <v>0</v>
      </c>
      <c r="C186" s="644" t="str">
        <f>INDEX(Languages1!$C$1:$AB$1998,MATCH('Wages per Season_V2'!C186,Languages1!$C$1:$C$1998,0),MATCH('1'!$C$5,Languages1!$C$1:$AB$1,0))</f>
        <v>Homens</v>
      </c>
      <c r="D186" s="652">
        <f>'4'!X19</f>
        <v>0</v>
      </c>
      <c r="E186" s="1200" t="str">
        <f>'4'!Y19</f>
        <v xml:space="preserve"> </v>
      </c>
      <c r="F186" s="723"/>
      <c r="G186" s="728"/>
      <c r="H186" s="728"/>
      <c r="I186" s="728"/>
      <c r="J186" s="741"/>
      <c r="K186" s="734">
        <f t="shared" si="7"/>
        <v>0</v>
      </c>
      <c r="L186" s="726"/>
      <c r="M186" s="728"/>
      <c r="N186" s="729"/>
      <c r="O186" s="729" t="str">
        <f>IF(M186='Drop Downs'!$G$14,"1",IF(M186='Drop Downs'!$G$16,1/(Q186*'Drop Downs'!$R$4/12)*P186,IF(M186='Drop Downs'!$G$15,1/Q186*P186,"")))</f>
        <v/>
      </c>
      <c r="P186" s="745"/>
      <c r="Q186" s="728"/>
      <c r="R186" s="727"/>
      <c r="S186" s="728"/>
      <c r="T186" s="729"/>
      <c r="U186" s="729" t="str">
        <f>IF(S186='Drop Downs'!$G$14,"1",IF(S186='Drop Downs'!$G$16,1/(W186*'Drop Downs'!$R$4/12)*V186,IF(S186='Drop Downs'!$G$15,1/W186*V186,"")))</f>
        <v/>
      </c>
      <c r="V186" s="745"/>
      <c r="W186" s="728"/>
      <c r="X186" s="727"/>
      <c r="Y186" s="728"/>
      <c r="Z186" s="729"/>
      <c r="AA186" s="729" t="str">
        <f>IF(Y186='Drop Downs'!$G$14,"1",IF(Y186='Drop Downs'!$G$16,1/(AC186*'Drop Downs'!$R$4/12)*AB186,IF(Y186='Drop Downs'!$G$15,1/AC186*AB186,"")))</f>
        <v/>
      </c>
      <c r="AB186" s="745"/>
      <c r="AC186" s="728"/>
      <c r="AD186" s="727"/>
      <c r="AE186" s="728"/>
      <c r="AF186" s="729"/>
      <c r="AG186" s="729" t="str">
        <f>IF(AE186='Drop Downs'!$G$14,"1",IF(AE186='Drop Downs'!$G$16,1/(AI186*'Drop Downs'!$R$4/12)*AH186,IF(AE186='Drop Downs'!$G$15,1/AI186*AH186,"")))</f>
        <v/>
      </c>
      <c r="AH186" s="745"/>
      <c r="AI186" s="728"/>
    </row>
    <row r="187" spans="2:35">
      <c r="B187" s="1201"/>
      <c r="C187" s="648" t="str">
        <f>INDEX(Languages1!$C$1:$AB$1998,MATCH('Wages per Season_V2'!C187,Languages1!$C$1:$C$1998,0),MATCH('1'!$C$5,Languages1!$C$1:$AB$1,0))</f>
        <v>Mulheres</v>
      </c>
      <c r="D187" s="653">
        <f>'4'!X20</f>
        <v>0</v>
      </c>
      <c r="E187" s="1200">
        <f>'4'!O62</f>
        <v>0</v>
      </c>
      <c r="F187" s="723"/>
      <c r="G187" s="732"/>
      <c r="H187" s="732"/>
      <c r="I187" s="732"/>
      <c r="J187" s="742"/>
      <c r="K187" s="735">
        <f t="shared" si="7"/>
        <v>0</v>
      </c>
      <c r="L187" s="726"/>
      <c r="M187" s="732"/>
      <c r="N187" s="733"/>
      <c r="O187" s="733" t="str">
        <f>IF(M187='Drop Downs'!$G$14,"1",IF(M187='Drop Downs'!$G$16,1/(Q187*'Drop Downs'!$R$4/12)*P187,IF(M187='Drop Downs'!$G$15,1/Q187*P187,"")))</f>
        <v/>
      </c>
      <c r="P187" s="922"/>
      <c r="Q187" s="732"/>
      <c r="R187" s="727"/>
      <c r="S187" s="732"/>
      <c r="T187" s="733"/>
      <c r="U187" s="733" t="str">
        <f>IF(S187='Drop Downs'!$G$14,"1",IF(S187='Drop Downs'!$G$16,1/(W187*'Drop Downs'!$R$4/12)*V187,IF(S187='Drop Downs'!$G$15,1/W187*V187,"")))</f>
        <v/>
      </c>
      <c r="V187" s="922"/>
      <c r="W187" s="732"/>
      <c r="X187" s="727"/>
      <c r="Y187" s="732"/>
      <c r="Z187" s="733"/>
      <c r="AA187" s="733" t="str">
        <f>IF(Y187='Drop Downs'!$G$14,"1",IF(Y187='Drop Downs'!$G$16,1/(AC187*'Drop Downs'!$R$4/12)*AB187,IF(Y187='Drop Downs'!$G$15,1/AC187*AB187,"")))</f>
        <v/>
      </c>
      <c r="AB187" s="922"/>
      <c r="AC187" s="732"/>
      <c r="AD187" s="727"/>
      <c r="AE187" s="732"/>
      <c r="AF187" s="733"/>
      <c r="AG187" s="733" t="str">
        <f>IF(AE187='Drop Downs'!$G$14,"1",IF(AE187='Drop Downs'!$G$16,1/(AI187*'Drop Downs'!$R$4/12)*AH187,IF(AE187='Drop Downs'!$G$15,1/AI187*AH187,"")))</f>
        <v/>
      </c>
      <c r="AH187" s="922"/>
      <c r="AI187" s="732"/>
    </row>
    <row r="188" spans="2:35">
      <c r="B188" s="1198">
        <f>'4'!V21</f>
        <v>0</v>
      </c>
      <c r="C188" s="644" t="str">
        <f>INDEX(Languages1!$C$1:$AB$1998,MATCH('Wages per Season_V2'!C188,Languages1!$C$1:$C$1998,0),MATCH('1'!$C$5,Languages1!$C$1:$AB$1,0))</f>
        <v>Homens</v>
      </c>
      <c r="D188" s="652">
        <f>'4'!X21</f>
        <v>0</v>
      </c>
      <c r="E188" s="1200" t="str">
        <f>'4'!Y21</f>
        <v xml:space="preserve"> </v>
      </c>
      <c r="F188" s="723"/>
      <c r="G188" s="728"/>
      <c r="H188" s="728"/>
      <c r="I188" s="728"/>
      <c r="J188" s="741"/>
      <c r="K188" s="734">
        <f t="shared" si="7"/>
        <v>0</v>
      </c>
      <c r="L188" s="726"/>
      <c r="M188" s="728"/>
      <c r="N188" s="729"/>
      <c r="O188" s="729" t="str">
        <f>IF(M188='Drop Downs'!$G$14,"1",IF(M188='Drop Downs'!$G$16,1/(Q188*'Drop Downs'!$R$4/12)*P188,IF(M188='Drop Downs'!$G$15,1/Q188*P188,"")))</f>
        <v/>
      </c>
      <c r="P188" s="745"/>
      <c r="Q188" s="728"/>
      <c r="R188" s="727"/>
      <c r="S188" s="728"/>
      <c r="T188" s="729"/>
      <c r="U188" s="729" t="str">
        <f>IF(S188='Drop Downs'!$G$14,"1",IF(S188='Drop Downs'!$G$16,1/(W188*'Drop Downs'!$R$4/12)*V188,IF(S188='Drop Downs'!$G$15,1/W188*V188,"")))</f>
        <v/>
      </c>
      <c r="V188" s="745"/>
      <c r="W188" s="728"/>
      <c r="X188" s="727"/>
      <c r="Y188" s="728"/>
      <c r="Z188" s="729"/>
      <c r="AA188" s="729" t="str">
        <f>IF(Y188='Drop Downs'!$G$14,"1",IF(Y188='Drop Downs'!$G$16,1/(AC188*'Drop Downs'!$R$4/12)*AB188,IF(Y188='Drop Downs'!$G$15,1/AC188*AB188,"")))</f>
        <v/>
      </c>
      <c r="AB188" s="745"/>
      <c r="AC188" s="728"/>
      <c r="AD188" s="727"/>
      <c r="AE188" s="728"/>
      <c r="AF188" s="729"/>
      <c r="AG188" s="729" t="str">
        <f>IF(AE188='Drop Downs'!$G$14,"1",IF(AE188='Drop Downs'!$G$16,1/(AI188*'Drop Downs'!$R$4/12)*AH188,IF(AE188='Drop Downs'!$G$15,1/AI188*AH188,"")))</f>
        <v/>
      </c>
      <c r="AH188" s="745"/>
      <c r="AI188" s="728"/>
    </row>
    <row r="189" spans="2:35">
      <c r="B189" s="1201"/>
      <c r="C189" s="648" t="str">
        <f>INDEX(Languages1!$C$1:$AB$1998,MATCH('Wages per Season_V2'!C189,Languages1!$C$1:$C$1998,0),MATCH('1'!$C$5,Languages1!$C$1:$AB$1,0))</f>
        <v>Mulheres</v>
      </c>
      <c r="D189" s="653">
        <f>'4'!X22</f>
        <v>0</v>
      </c>
      <c r="E189" s="1200">
        <f>'4'!O64</f>
        <v>0</v>
      </c>
      <c r="F189" s="723"/>
      <c r="G189" s="732"/>
      <c r="H189" s="732"/>
      <c r="I189" s="732"/>
      <c r="J189" s="742"/>
      <c r="K189" s="735">
        <f t="shared" si="7"/>
        <v>0</v>
      </c>
      <c r="L189" s="726"/>
      <c r="M189" s="732"/>
      <c r="N189" s="733"/>
      <c r="O189" s="733" t="str">
        <f>IF(M189='Drop Downs'!$G$14,"1",IF(M189='Drop Downs'!$G$16,1/(Q189*'Drop Downs'!$R$4/12)*P189,IF(M189='Drop Downs'!$G$15,1/Q189*P189,"")))</f>
        <v/>
      </c>
      <c r="P189" s="922"/>
      <c r="Q189" s="732"/>
      <c r="R189" s="727"/>
      <c r="S189" s="732"/>
      <c r="T189" s="733"/>
      <c r="U189" s="733" t="str">
        <f>IF(S189='Drop Downs'!$G$14,"1",IF(S189='Drop Downs'!$G$16,1/(W189*'Drop Downs'!$R$4/12)*V189,IF(S189='Drop Downs'!$G$15,1/W189*V189,"")))</f>
        <v/>
      </c>
      <c r="V189" s="922"/>
      <c r="W189" s="732"/>
      <c r="X189" s="727"/>
      <c r="Y189" s="732"/>
      <c r="Z189" s="733"/>
      <c r="AA189" s="733" t="str">
        <f>IF(Y189='Drop Downs'!$G$14,"1",IF(Y189='Drop Downs'!$G$16,1/(AC189*'Drop Downs'!$R$4/12)*AB189,IF(Y189='Drop Downs'!$G$15,1/AC189*AB189,"")))</f>
        <v/>
      </c>
      <c r="AB189" s="922"/>
      <c r="AC189" s="732"/>
      <c r="AD189" s="727"/>
      <c r="AE189" s="732"/>
      <c r="AF189" s="733"/>
      <c r="AG189" s="733" t="str">
        <f>IF(AE189='Drop Downs'!$G$14,"1",IF(AE189='Drop Downs'!$G$16,1/(AI189*'Drop Downs'!$R$4/12)*AH189,IF(AE189='Drop Downs'!$G$15,1/AI189*AH189,"")))</f>
        <v/>
      </c>
      <c r="AH189" s="922"/>
      <c r="AI189" s="732"/>
    </row>
    <row r="190" spans="2:35">
      <c r="B190" s="1198">
        <f>'4'!V23</f>
        <v>0</v>
      </c>
      <c r="C190" s="644" t="str">
        <f>INDEX(Languages1!$C$1:$AB$1998,MATCH('Wages per Season_V2'!C190,Languages1!$C$1:$C$1998,0),MATCH('1'!$C$5,Languages1!$C$1:$AB$1,0))</f>
        <v>Homens</v>
      </c>
      <c r="D190" s="652">
        <f>'4'!X23</f>
        <v>0</v>
      </c>
      <c r="E190" s="1200" t="str">
        <f>'4'!Y23</f>
        <v xml:space="preserve"> </v>
      </c>
      <c r="F190" s="723"/>
      <c r="G190" s="728"/>
      <c r="H190" s="728"/>
      <c r="I190" s="728"/>
      <c r="J190" s="741"/>
      <c r="K190" s="734">
        <f t="shared" si="7"/>
        <v>0</v>
      </c>
      <c r="L190" s="726"/>
      <c r="M190" s="728"/>
      <c r="N190" s="729"/>
      <c r="O190" s="729" t="str">
        <f>IF(M190='Drop Downs'!$G$14,"1",IF(M190='Drop Downs'!$G$16,1/(Q190*'Drop Downs'!$R$4/12)*P190,IF(M190='Drop Downs'!$G$15,1/Q190*P190,"")))</f>
        <v/>
      </c>
      <c r="P190" s="745"/>
      <c r="Q190" s="728"/>
      <c r="R190" s="727"/>
      <c r="S190" s="728"/>
      <c r="T190" s="729"/>
      <c r="U190" s="729" t="str">
        <f>IF(S190='Drop Downs'!$G$14,"1",IF(S190='Drop Downs'!$G$16,1/(W190*'Drop Downs'!$R$4/12)*V190,IF(S190='Drop Downs'!$G$15,1/W190*V190,"")))</f>
        <v/>
      </c>
      <c r="V190" s="745"/>
      <c r="W190" s="728"/>
      <c r="X190" s="727"/>
      <c r="Y190" s="728"/>
      <c r="Z190" s="729"/>
      <c r="AA190" s="729" t="str">
        <f>IF(Y190='Drop Downs'!$G$14,"1",IF(Y190='Drop Downs'!$G$16,1/(AC190*'Drop Downs'!$R$4/12)*AB190,IF(Y190='Drop Downs'!$G$15,1/AC190*AB190,"")))</f>
        <v/>
      </c>
      <c r="AB190" s="745"/>
      <c r="AC190" s="728"/>
      <c r="AD190" s="727"/>
      <c r="AE190" s="728"/>
      <c r="AF190" s="729"/>
      <c r="AG190" s="729" t="str">
        <f>IF(AE190='Drop Downs'!$G$14,"1",IF(AE190='Drop Downs'!$G$16,1/(AI190*'Drop Downs'!$R$4/12)*AH190,IF(AE190='Drop Downs'!$G$15,1/AI190*AH190,"")))</f>
        <v/>
      </c>
      <c r="AH190" s="745"/>
      <c r="AI190" s="728"/>
    </row>
    <row r="191" spans="2:35">
      <c r="B191" s="1201"/>
      <c r="C191" s="648" t="str">
        <f>INDEX(Languages1!$C$1:$AB$1998,MATCH('Wages per Season_V2'!C191,Languages1!$C$1:$C$1998,0),MATCH('1'!$C$5,Languages1!$C$1:$AB$1,0))</f>
        <v>Mulheres</v>
      </c>
      <c r="D191" s="653">
        <f>'4'!X24</f>
        <v>0</v>
      </c>
      <c r="E191" s="1200">
        <f>'4'!O66</f>
        <v>0</v>
      </c>
      <c r="F191" s="723"/>
      <c r="G191" s="732"/>
      <c r="H191" s="732"/>
      <c r="I191" s="732"/>
      <c r="J191" s="742"/>
      <c r="K191" s="735">
        <f t="shared" si="7"/>
        <v>0</v>
      </c>
      <c r="L191" s="726"/>
      <c r="M191" s="732"/>
      <c r="N191" s="733"/>
      <c r="O191" s="733" t="str">
        <f>IF(M191='Drop Downs'!$G$14,"1",IF(M191='Drop Downs'!$G$16,1/(Q191*'Drop Downs'!$R$4/12)*P191,IF(M191='Drop Downs'!$G$15,1/Q191*P191,"")))</f>
        <v/>
      </c>
      <c r="P191" s="922"/>
      <c r="Q191" s="732"/>
      <c r="R191" s="727"/>
      <c r="S191" s="732"/>
      <c r="T191" s="733"/>
      <c r="U191" s="733" t="str">
        <f>IF(S191='Drop Downs'!$G$14,"1",IF(S191='Drop Downs'!$G$16,1/(W191*'Drop Downs'!$R$4/12)*V191,IF(S191='Drop Downs'!$G$15,1/W191*V191,"")))</f>
        <v/>
      </c>
      <c r="V191" s="922"/>
      <c r="W191" s="732"/>
      <c r="X191" s="727"/>
      <c r="Y191" s="732"/>
      <c r="Z191" s="733"/>
      <c r="AA191" s="733" t="str">
        <f>IF(Y191='Drop Downs'!$G$14,"1",IF(Y191='Drop Downs'!$G$16,1/(AC191*'Drop Downs'!$R$4/12)*AB191,IF(Y191='Drop Downs'!$G$15,1/AC191*AB191,"")))</f>
        <v/>
      </c>
      <c r="AB191" s="922"/>
      <c r="AC191" s="732"/>
      <c r="AD191" s="727"/>
      <c r="AE191" s="732"/>
      <c r="AF191" s="733"/>
      <c r="AG191" s="733" t="str">
        <f>IF(AE191='Drop Downs'!$G$14,"1",IF(AE191='Drop Downs'!$G$16,1/(AI191*'Drop Downs'!$R$4/12)*AH191,IF(AE191='Drop Downs'!$G$15,1/AI191*AH191,"")))</f>
        <v/>
      </c>
      <c r="AH191" s="922"/>
      <c r="AI191" s="732"/>
    </row>
    <row r="192" spans="2:35">
      <c r="B192" s="1198">
        <f>'4'!V25</f>
        <v>0</v>
      </c>
      <c r="C192" s="644" t="str">
        <f>INDEX(Languages1!$C$1:$AB$1998,MATCH('Wages per Season_V2'!C192,Languages1!$C$1:$C$1998,0),MATCH('1'!$C$5,Languages1!$C$1:$AB$1,0))</f>
        <v>Homens</v>
      </c>
      <c r="D192" s="652">
        <f>'4'!X25</f>
        <v>0</v>
      </c>
      <c r="E192" s="1200" t="str">
        <f>'4'!Y25</f>
        <v xml:space="preserve"> </v>
      </c>
      <c r="F192" s="723"/>
      <c r="G192" s="728"/>
      <c r="H192" s="728"/>
      <c r="I192" s="728"/>
      <c r="J192" s="741"/>
      <c r="K192" s="734">
        <f t="shared" ref="K192:K211" si="8">IFERROR(SUM(G192:J192),"")</f>
        <v>0</v>
      </c>
      <c r="L192" s="726"/>
      <c r="M192" s="728"/>
      <c r="N192" s="729"/>
      <c r="O192" s="729" t="str">
        <f>IF(M192='Drop Downs'!$G$14,"1",IF(M192='Drop Downs'!$G$16,1/(Q192*'Drop Downs'!$R$4/12)*P192,IF(M192='Drop Downs'!$G$15,1/Q192*P192,"")))</f>
        <v/>
      </c>
      <c r="P192" s="745"/>
      <c r="Q192" s="728"/>
      <c r="R192" s="727"/>
      <c r="S192" s="728"/>
      <c r="T192" s="729"/>
      <c r="U192" s="729" t="str">
        <f>IF(S192='Drop Downs'!$G$14,"1",IF(S192='Drop Downs'!$G$16,1/(W192*'Drop Downs'!$R$4/12)*V192,IF(S192='Drop Downs'!$G$15,1/W192*V192,"")))</f>
        <v/>
      </c>
      <c r="V192" s="745"/>
      <c r="W192" s="728"/>
      <c r="X192" s="727"/>
      <c r="Y192" s="728"/>
      <c r="Z192" s="729"/>
      <c r="AA192" s="729" t="str">
        <f>IF(Y192='Drop Downs'!$G$14,"1",IF(Y192='Drop Downs'!$G$16,1/(AC192*'Drop Downs'!$R$4/12)*AB192,IF(Y192='Drop Downs'!$G$15,1/AC192*AB192,"")))</f>
        <v/>
      </c>
      <c r="AB192" s="745"/>
      <c r="AC192" s="728"/>
      <c r="AD192" s="727"/>
      <c r="AE192" s="728"/>
      <c r="AF192" s="729"/>
      <c r="AG192" s="729" t="str">
        <f>IF(AE192='Drop Downs'!$G$14,"1",IF(AE192='Drop Downs'!$G$16,1/(AI192*'Drop Downs'!$R$4/12)*AH192,IF(AE192='Drop Downs'!$G$15,1/AI192*AH192,"")))</f>
        <v/>
      </c>
      <c r="AH192" s="745"/>
      <c r="AI192" s="728"/>
    </row>
    <row r="193" spans="2:35">
      <c r="B193" s="1201"/>
      <c r="C193" s="648" t="str">
        <f>INDEX(Languages1!$C$1:$AB$1998,MATCH('Wages per Season_V2'!C193,Languages1!$C$1:$C$1998,0),MATCH('1'!$C$5,Languages1!$C$1:$AB$1,0))</f>
        <v>Mulheres</v>
      </c>
      <c r="D193" s="653">
        <f>'4'!X26</f>
        <v>0</v>
      </c>
      <c r="E193" s="1200">
        <f>'4'!O68</f>
        <v>0</v>
      </c>
      <c r="F193" s="723"/>
      <c r="G193" s="732"/>
      <c r="H193" s="732"/>
      <c r="I193" s="732"/>
      <c r="J193" s="742"/>
      <c r="K193" s="735">
        <f t="shared" si="8"/>
        <v>0</v>
      </c>
      <c r="L193" s="726"/>
      <c r="M193" s="732"/>
      <c r="N193" s="733"/>
      <c r="O193" s="733" t="str">
        <f>IF(M193='Drop Downs'!$G$14,"1",IF(M193='Drop Downs'!$G$16,1/(Q193*'Drop Downs'!$R$4/12)*P193,IF(M193='Drop Downs'!$G$15,1/Q193*P193,"")))</f>
        <v/>
      </c>
      <c r="P193" s="922"/>
      <c r="Q193" s="732"/>
      <c r="R193" s="727"/>
      <c r="S193" s="732"/>
      <c r="T193" s="733"/>
      <c r="U193" s="733" t="str">
        <f>IF(S193='Drop Downs'!$G$14,"1",IF(S193='Drop Downs'!$G$16,1/(W193*'Drop Downs'!$R$4/12)*V193,IF(S193='Drop Downs'!$G$15,1/W193*V193,"")))</f>
        <v/>
      </c>
      <c r="V193" s="922"/>
      <c r="W193" s="732"/>
      <c r="X193" s="727"/>
      <c r="Y193" s="732"/>
      <c r="Z193" s="733"/>
      <c r="AA193" s="733" t="str">
        <f>IF(Y193='Drop Downs'!$G$14,"1",IF(Y193='Drop Downs'!$G$16,1/(AC193*'Drop Downs'!$R$4/12)*AB193,IF(Y193='Drop Downs'!$G$15,1/AC193*AB193,"")))</f>
        <v/>
      </c>
      <c r="AB193" s="922"/>
      <c r="AC193" s="732"/>
      <c r="AD193" s="727"/>
      <c r="AE193" s="732"/>
      <c r="AF193" s="733"/>
      <c r="AG193" s="733" t="str">
        <f>IF(AE193='Drop Downs'!$G$14,"1",IF(AE193='Drop Downs'!$G$16,1/(AI193*'Drop Downs'!$R$4/12)*AH193,IF(AE193='Drop Downs'!$G$15,1/AI193*AH193,"")))</f>
        <v/>
      </c>
      <c r="AH193" s="922"/>
      <c r="AI193" s="732"/>
    </row>
    <row r="194" spans="2:35">
      <c r="B194" s="1198">
        <f>'4'!V27</f>
        <v>0</v>
      </c>
      <c r="C194" s="644" t="str">
        <f>INDEX(Languages1!$C$1:$AB$1998,MATCH('Wages per Season_V2'!C194,Languages1!$C$1:$C$1998,0),MATCH('1'!$C$5,Languages1!$C$1:$AB$1,0))</f>
        <v>Homens</v>
      </c>
      <c r="D194" s="652">
        <f>'4'!X27</f>
        <v>0</v>
      </c>
      <c r="E194" s="1200" t="str">
        <f>'4'!Y27</f>
        <v xml:space="preserve"> </v>
      </c>
      <c r="F194" s="723"/>
      <c r="G194" s="728"/>
      <c r="H194" s="728"/>
      <c r="I194" s="728"/>
      <c r="J194" s="741"/>
      <c r="K194" s="734">
        <f t="shared" si="8"/>
        <v>0</v>
      </c>
      <c r="L194" s="726"/>
      <c r="M194" s="728"/>
      <c r="N194" s="729"/>
      <c r="O194" s="729" t="str">
        <f>IF(M194='Drop Downs'!$G$14,"1",IF(M194='Drop Downs'!$G$16,1/(Q194*'Drop Downs'!$R$4/12)*P194,IF(M194='Drop Downs'!$G$15,1/Q194*P194,"")))</f>
        <v/>
      </c>
      <c r="P194" s="745"/>
      <c r="Q194" s="728"/>
      <c r="R194" s="727"/>
      <c r="S194" s="728"/>
      <c r="T194" s="729"/>
      <c r="U194" s="729" t="str">
        <f>IF(S194='Drop Downs'!$G$14,"1",IF(S194='Drop Downs'!$G$16,1/(W194*'Drop Downs'!$R$4/12)*V194,IF(S194='Drop Downs'!$G$15,1/W194*V194,"")))</f>
        <v/>
      </c>
      <c r="V194" s="745"/>
      <c r="W194" s="728"/>
      <c r="X194" s="727"/>
      <c r="Y194" s="728"/>
      <c r="Z194" s="729"/>
      <c r="AA194" s="729" t="str">
        <f>IF(Y194='Drop Downs'!$G$14,"1",IF(Y194='Drop Downs'!$G$16,1/(AC194*'Drop Downs'!$R$4/12)*AB194,IF(Y194='Drop Downs'!$G$15,1/AC194*AB194,"")))</f>
        <v/>
      </c>
      <c r="AB194" s="745"/>
      <c r="AC194" s="728"/>
      <c r="AD194" s="727"/>
      <c r="AE194" s="728"/>
      <c r="AF194" s="729"/>
      <c r="AG194" s="729" t="str">
        <f>IF(AE194='Drop Downs'!$G$14,"1",IF(AE194='Drop Downs'!$G$16,1/(AI194*'Drop Downs'!$R$4/12)*AH194,IF(AE194='Drop Downs'!$G$15,1/AI194*AH194,"")))</f>
        <v/>
      </c>
      <c r="AH194" s="745"/>
      <c r="AI194" s="728"/>
    </row>
    <row r="195" spans="2:35">
      <c r="B195" s="1201"/>
      <c r="C195" s="648" t="str">
        <f>INDEX(Languages1!$C$1:$AB$1998,MATCH('Wages per Season_V2'!C195,Languages1!$C$1:$C$1998,0),MATCH('1'!$C$5,Languages1!$C$1:$AB$1,0))</f>
        <v>Mulheres</v>
      </c>
      <c r="D195" s="653">
        <f>'4'!X28</f>
        <v>0</v>
      </c>
      <c r="E195" s="1200">
        <f>'4'!O70</f>
        <v>0</v>
      </c>
      <c r="F195" s="723"/>
      <c r="G195" s="732"/>
      <c r="H195" s="732"/>
      <c r="I195" s="732"/>
      <c r="J195" s="742"/>
      <c r="K195" s="735">
        <f t="shared" si="8"/>
        <v>0</v>
      </c>
      <c r="L195" s="726"/>
      <c r="M195" s="732"/>
      <c r="N195" s="733"/>
      <c r="O195" s="733" t="str">
        <f>IF(M195='Drop Downs'!$G$14,"1",IF(M195='Drop Downs'!$G$16,1/(Q195*'Drop Downs'!$R$4/12)*P195,IF(M195='Drop Downs'!$G$15,1/Q195*P195,"")))</f>
        <v/>
      </c>
      <c r="P195" s="922"/>
      <c r="Q195" s="732"/>
      <c r="R195" s="727"/>
      <c r="S195" s="732"/>
      <c r="T195" s="733"/>
      <c r="U195" s="733" t="str">
        <f>IF(S195='Drop Downs'!$G$14,"1",IF(S195='Drop Downs'!$G$16,1/(W195*'Drop Downs'!$R$4/12)*V195,IF(S195='Drop Downs'!$G$15,1/W195*V195,"")))</f>
        <v/>
      </c>
      <c r="V195" s="922"/>
      <c r="W195" s="732"/>
      <c r="X195" s="727"/>
      <c r="Y195" s="732"/>
      <c r="Z195" s="733"/>
      <c r="AA195" s="733" t="str">
        <f>IF(Y195='Drop Downs'!$G$14,"1",IF(Y195='Drop Downs'!$G$16,1/(AC195*'Drop Downs'!$R$4/12)*AB195,IF(Y195='Drop Downs'!$G$15,1/AC195*AB195,"")))</f>
        <v/>
      </c>
      <c r="AB195" s="922"/>
      <c r="AC195" s="732"/>
      <c r="AD195" s="727"/>
      <c r="AE195" s="732"/>
      <c r="AF195" s="733"/>
      <c r="AG195" s="733" t="str">
        <f>IF(AE195='Drop Downs'!$G$14,"1",IF(AE195='Drop Downs'!$G$16,1/(AI195*'Drop Downs'!$R$4/12)*AH195,IF(AE195='Drop Downs'!$G$15,1/AI195*AH195,"")))</f>
        <v/>
      </c>
      <c r="AH195" s="922"/>
      <c r="AI195" s="732"/>
    </row>
    <row r="196" spans="2:35">
      <c r="B196" s="1198">
        <f>'4'!V29</f>
        <v>0</v>
      </c>
      <c r="C196" s="644" t="str">
        <f>INDEX(Languages1!$C$1:$AB$1998,MATCH('Wages per Season_V2'!C196,Languages1!$C$1:$C$1998,0),MATCH('1'!$C$5,Languages1!$C$1:$AB$1,0))</f>
        <v>Homens</v>
      </c>
      <c r="D196" s="652">
        <f>'4'!X29</f>
        <v>0</v>
      </c>
      <c r="E196" s="1200" t="str">
        <f>'4'!Y29</f>
        <v xml:space="preserve"> </v>
      </c>
      <c r="F196" s="723"/>
      <c r="G196" s="728"/>
      <c r="H196" s="728"/>
      <c r="I196" s="728"/>
      <c r="J196" s="741"/>
      <c r="K196" s="734">
        <f t="shared" si="8"/>
        <v>0</v>
      </c>
      <c r="L196" s="726"/>
      <c r="M196" s="728"/>
      <c r="N196" s="729"/>
      <c r="O196" s="729" t="str">
        <f>IF(M196='Drop Downs'!$G$14,"1",IF(M196='Drop Downs'!$G$16,1/(Q196*'Drop Downs'!$R$4/12)*P196,IF(M196='Drop Downs'!$G$15,1/Q196*P196,"")))</f>
        <v/>
      </c>
      <c r="P196" s="745"/>
      <c r="Q196" s="728"/>
      <c r="R196" s="727"/>
      <c r="S196" s="728"/>
      <c r="T196" s="729"/>
      <c r="U196" s="729" t="str">
        <f>IF(S196='Drop Downs'!$G$14,"1",IF(S196='Drop Downs'!$G$16,1/(W196*'Drop Downs'!$R$4/12)*V196,IF(S196='Drop Downs'!$G$15,1/W196*V196,"")))</f>
        <v/>
      </c>
      <c r="V196" s="745"/>
      <c r="W196" s="728"/>
      <c r="X196" s="727"/>
      <c r="Y196" s="728"/>
      <c r="Z196" s="729"/>
      <c r="AA196" s="729" t="str">
        <f>IF(Y196='Drop Downs'!$G$14,"1",IF(Y196='Drop Downs'!$G$16,1/(AC196*'Drop Downs'!$R$4/12)*AB196,IF(Y196='Drop Downs'!$G$15,1/AC196*AB196,"")))</f>
        <v/>
      </c>
      <c r="AB196" s="745"/>
      <c r="AC196" s="728"/>
      <c r="AD196" s="727"/>
      <c r="AE196" s="728"/>
      <c r="AF196" s="729"/>
      <c r="AG196" s="729" t="str">
        <f>IF(AE196='Drop Downs'!$G$14,"1",IF(AE196='Drop Downs'!$G$16,1/(AI196*'Drop Downs'!$R$4/12)*AH196,IF(AE196='Drop Downs'!$G$15,1/AI196*AH196,"")))</f>
        <v/>
      </c>
      <c r="AH196" s="745"/>
      <c r="AI196" s="728"/>
    </row>
    <row r="197" spans="2:35">
      <c r="B197" s="1201"/>
      <c r="C197" s="648" t="str">
        <f>INDEX(Languages1!$C$1:$AB$1998,MATCH('Wages per Season_V2'!C197,Languages1!$C$1:$C$1998,0),MATCH('1'!$C$5,Languages1!$C$1:$AB$1,0))</f>
        <v>Mulheres</v>
      </c>
      <c r="D197" s="653">
        <f>'4'!X30</f>
        <v>0</v>
      </c>
      <c r="E197" s="1200">
        <f>'4'!O72</f>
        <v>0</v>
      </c>
      <c r="F197" s="723"/>
      <c r="G197" s="732"/>
      <c r="H197" s="732"/>
      <c r="I197" s="732"/>
      <c r="J197" s="742"/>
      <c r="K197" s="735">
        <f t="shared" si="8"/>
        <v>0</v>
      </c>
      <c r="L197" s="726"/>
      <c r="M197" s="732"/>
      <c r="N197" s="733"/>
      <c r="O197" s="733" t="str">
        <f>IF(M197='Drop Downs'!$G$14,"1",IF(M197='Drop Downs'!$G$16,1/(Q197*'Drop Downs'!$R$4/12)*P197,IF(M197='Drop Downs'!$G$15,1/Q197*P197,"")))</f>
        <v/>
      </c>
      <c r="P197" s="922"/>
      <c r="Q197" s="732"/>
      <c r="R197" s="727"/>
      <c r="S197" s="732"/>
      <c r="T197" s="733"/>
      <c r="U197" s="733" t="str">
        <f>IF(S197='Drop Downs'!$G$14,"1",IF(S197='Drop Downs'!$G$16,1/(W197*'Drop Downs'!$R$4/12)*V197,IF(S197='Drop Downs'!$G$15,1/W197*V197,"")))</f>
        <v/>
      </c>
      <c r="V197" s="922"/>
      <c r="W197" s="732"/>
      <c r="X197" s="727"/>
      <c r="Y197" s="732"/>
      <c r="Z197" s="733"/>
      <c r="AA197" s="733" t="str">
        <f>IF(Y197='Drop Downs'!$G$14,"1",IF(Y197='Drop Downs'!$G$16,1/(AC197*'Drop Downs'!$R$4/12)*AB197,IF(Y197='Drop Downs'!$G$15,1/AC197*AB197,"")))</f>
        <v/>
      </c>
      <c r="AB197" s="922"/>
      <c r="AC197" s="732"/>
      <c r="AD197" s="727"/>
      <c r="AE197" s="732"/>
      <c r="AF197" s="733"/>
      <c r="AG197" s="733" t="str">
        <f>IF(AE197='Drop Downs'!$G$14,"1",IF(AE197='Drop Downs'!$G$16,1/(AI197*'Drop Downs'!$R$4/12)*AH197,IF(AE197='Drop Downs'!$G$15,1/AI197*AH197,"")))</f>
        <v/>
      </c>
      <c r="AH197" s="922"/>
      <c r="AI197" s="732"/>
    </row>
    <row r="198" spans="2:35">
      <c r="B198" s="1198">
        <f>'4'!V31</f>
        <v>0</v>
      </c>
      <c r="C198" s="644" t="str">
        <f>INDEX(Languages1!$C$1:$AB$1998,MATCH('Wages per Season_V2'!C198,Languages1!$C$1:$C$1998,0),MATCH('1'!$C$5,Languages1!$C$1:$AB$1,0))</f>
        <v>Homens</v>
      </c>
      <c r="D198" s="652">
        <f>'4'!X31</f>
        <v>0</v>
      </c>
      <c r="E198" s="1200" t="str">
        <f>'4'!Y31</f>
        <v xml:space="preserve"> </v>
      </c>
      <c r="F198" s="723"/>
      <c r="G198" s="728"/>
      <c r="H198" s="728"/>
      <c r="I198" s="728"/>
      <c r="J198" s="741"/>
      <c r="K198" s="734">
        <f t="shared" si="8"/>
        <v>0</v>
      </c>
      <c r="L198" s="726"/>
      <c r="M198" s="728"/>
      <c r="N198" s="729"/>
      <c r="O198" s="729" t="str">
        <f>IF(M198='Drop Downs'!$G$14,"1",IF(M198='Drop Downs'!$G$16,1/(Q198*'Drop Downs'!$R$4/12)*P198,IF(M198='Drop Downs'!$G$15,1/Q198*P198,"")))</f>
        <v/>
      </c>
      <c r="P198" s="745"/>
      <c r="Q198" s="728"/>
      <c r="R198" s="727"/>
      <c r="S198" s="728"/>
      <c r="T198" s="729"/>
      <c r="U198" s="729" t="str">
        <f>IF(S198='Drop Downs'!$G$14,"1",IF(S198='Drop Downs'!$G$16,1/(W198*'Drop Downs'!$R$4/12)*V198,IF(S198='Drop Downs'!$G$15,1/W198*V198,"")))</f>
        <v/>
      </c>
      <c r="V198" s="745"/>
      <c r="W198" s="728"/>
      <c r="X198" s="727"/>
      <c r="Y198" s="728"/>
      <c r="Z198" s="729"/>
      <c r="AA198" s="729" t="str">
        <f>IF(Y198='Drop Downs'!$G$14,"1",IF(Y198='Drop Downs'!$G$16,1/(AC198*'Drop Downs'!$R$4/12)*AB198,IF(Y198='Drop Downs'!$G$15,1/AC198*AB198,"")))</f>
        <v/>
      </c>
      <c r="AB198" s="745"/>
      <c r="AC198" s="728"/>
      <c r="AD198" s="727"/>
      <c r="AE198" s="728"/>
      <c r="AF198" s="729"/>
      <c r="AG198" s="729" t="str">
        <f>IF(AE198='Drop Downs'!$G$14,"1",IF(AE198='Drop Downs'!$G$16,1/(AI198*'Drop Downs'!$R$4/12)*AH198,IF(AE198='Drop Downs'!$G$15,1/AI198*AH198,"")))</f>
        <v/>
      </c>
      <c r="AH198" s="745"/>
      <c r="AI198" s="728"/>
    </row>
    <row r="199" spans="2:35">
      <c r="B199" s="1201"/>
      <c r="C199" s="648" t="str">
        <f>INDEX(Languages1!$C$1:$AB$1998,MATCH('Wages per Season_V2'!C199,Languages1!$C$1:$C$1998,0),MATCH('1'!$C$5,Languages1!$C$1:$AB$1,0))</f>
        <v>Mulheres</v>
      </c>
      <c r="D199" s="653">
        <f>'4'!X32</f>
        <v>0</v>
      </c>
      <c r="E199" s="1200">
        <f>'4'!O74</f>
        <v>0</v>
      </c>
      <c r="F199" s="723"/>
      <c r="G199" s="732"/>
      <c r="H199" s="732"/>
      <c r="I199" s="732"/>
      <c r="J199" s="742"/>
      <c r="K199" s="735">
        <f t="shared" si="8"/>
        <v>0</v>
      </c>
      <c r="L199" s="726"/>
      <c r="M199" s="732"/>
      <c r="N199" s="733"/>
      <c r="O199" s="733" t="str">
        <f>IF(M199='Drop Downs'!$G$14,"1",IF(M199='Drop Downs'!$G$16,1/(Q199*'Drop Downs'!$R$4/12)*P199,IF(M199='Drop Downs'!$G$15,1/Q199*P199,"")))</f>
        <v/>
      </c>
      <c r="P199" s="922"/>
      <c r="Q199" s="732"/>
      <c r="R199" s="727"/>
      <c r="S199" s="732"/>
      <c r="T199" s="733"/>
      <c r="U199" s="733" t="str">
        <f>IF(S199='Drop Downs'!$G$14,"1",IF(S199='Drop Downs'!$G$16,1/(W199*'Drop Downs'!$R$4/12)*V199,IF(S199='Drop Downs'!$G$15,1/W199*V199,"")))</f>
        <v/>
      </c>
      <c r="V199" s="922"/>
      <c r="W199" s="732"/>
      <c r="X199" s="727"/>
      <c r="Y199" s="732"/>
      <c r="Z199" s="733"/>
      <c r="AA199" s="733" t="str">
        <f>IF(Y199='Drop Downs'!$G$14,"1",IF(Y199='Drop Downs'!$G$16,1/(AC199*'Drop Downs'!$R$4/12)*AB199,IF(Y199='Drop Downs'!$G$15,1/AC199*AB199,"")))</f>
        <v/>
      </c>
      <c r="AB199" s="922"/>
      <c r="AC199" s="732"/>
      <c r="AD199" s="727"/>
      <c r="AE199" s="732"/>
      <c r="AF199" s="733"/>
      <c r="AG199" s="733" t="str">
        <f>IF(AE199='Drop Downs'!$G$14,"1",IF(AE199='Drop Downs'!$G$16,1/(AI199*'Drop Downs'!$R$4/12)*AH199,IF(AE199='Drop Downs'!$G$15,1/AI199*AH199,"")))</f>
        <v/>
      </c>
      <c r="AH199" s="922"/>
      <c r="AI199" s="732"/>
    </row>
    <row r="200" spans="2:35">
      <c r="B200" s="1198">
        <f>'4'!V33</f>
        <v>0</v>
      </c>
      <c r="C200" s="644" t="str">
        <f>INDEX(Languages1!$C$1:$AB$1998,MATCH('Wages per Season_V2'!C200,Languages1!$C$1:$C$1998,0),MATCH('1'!$C$5,Languages1!$C$1:$AB$1,0))</f>
        <v>Homens</v>
      </c>
      <c r="D200" s="652">
        <f>'4'!X33</f>
        <v>0</v>
      </c>
      <c r="E200" s="1200" t="str">
        <f>'4'!Y33</f>
        <v xml:space="preserve"> </v>
      </c>
      <c r="F200" s="723"/>
      <c r="G200" s="728"/>
      <c r="H200" s="728"/>
      <c r="I200" s="728"/>
      <c r="J200" s="741"/>
      <c r="K200" s="734">
        <f t="shared" si="8"/>
        <v>0</v>
      </c>
      <c r="L200" s="726"/>
      <c r="M200" s="728"/>
      <c r="N200" s="729"/>
      <c r="O200" s="729" t="str">
        <f>IF(M200='Drop Downs'!$G$14,"1",IF(M200='Drop Downs'!$G$16,1/(Q200*'Drop Downs'!$R$4/12)*P200,IF(M200='Drop Downs'!$G$15,1/Q200*P200,"")))</f>
        <v/>
      </c>
      <c r="P200" s="745"/>
      <c r="Q200" s="728"/>
      <c r="R200" s="727"/>
      <c r="S200" s="728"/>
      <c r="T200" s="729"/>
      <c r="U200" s="729" t="str">
        <f>IF(S200='Drop Downs'!$G$14,"1",IF(S200='Drop Downs'!$G$16,1/(W200*'Drop Downs'!$R$4/12)*V200,IF(S200='Drop Downs'!$G$15,1/W200*V200,"")))</f>
        <v/>
      </c>
      <c r="V200" s="745"/>
      <c r="W200" s="728"/>
      <c r="X200" s="727"/>
      <c r="Y200" s="728"/>
      <c r="Z200" s="729"/>
      <c r="AA200" s="729" t="str">
        <f>IF(Y200='Drop Downs'!$G$14,"1",IF(Y200='Drop Downs'!$G$16,1/(AC200*'Drop Downs'!$R$4/12)*AB200,IF(Y200='Drop Downs'!$G$15,1/AC200*AB200,"")))</f>
        <v/>
      </c>
      <c r="AB200" s="745"/>
      <c r="AC200" s="728"/>
      <c r="AD200" s="727"/>
      <c r="AE200" s="728"/>
      <c r="AF200" s="729"/>
      <c r="AG200" s="729" t="str">
        <f>IF(AE200='Drop Downs'!$G$14,"1",IF(AE200='Drop Downs'!$G$16,1/(AI200*'Drop Downs'!$R$4/12)*AH200,IF(AE200='Drop Downs'!$G$15,1/AI200*AH200,"")))</f>
        <v/>
      </c>
      <c r="AH200" s="745"/>
      <c r="AI200" s="728"/>
    </row>
    <row r="201" spans="2:35">
      <c r="B201" s="1201"/>
      <c r="C201" s="648" t="str">
        <f>INDEX(Languages1!$C$1:$AB$1998,MATCH('Wages per Season_V2'!C201,Languages1!$C$1:$C$1998,0),MATCH('1'!$C$5,Languages1!$C$1:$AB$1,0))</f>
        <v>Mulheres</v>
      </c>
      <c r="D201" s="653">
        <f>'4'!X34</f>
        <v>0</v>
      </c>
      <c r="E201" s="1200">
        <f>'4'!O76</f>
        <v>0</v>
      </c>
      <c r="F201" s="723"/>
      <c r="G201" s="732"/>
      <c r="H201" s="732"/>
      <c r="I201" s="732"/>
      <c r="J201" s="742"/>
      <c r="K201" s="735">
        <f t="shared" si="8"/>
        <v>0</v>
      </c>
      <c r="L201" s="726"/>
      <c r="M201" s="732"/>
      <c r="N201" s="733"/>
      <c r="O201" s="733" t="str">
        <f>IF(M201='Drop Downs'!$G$14,"1",IF(M201='Drop Downs'!$G$16,1/(Q201*'Drop Downs'!$R$4/12)*P201,IF(M201='Drop Downs'!$G$15,1/Q201*P201,"")))</f>
        <v/>
      </c>
      <c r="P201" s="922"/>
      <c r="Q201" s="732"/>
      <c r="R201" s="727"/>
      <c r="S201" s="732"/>
      <c r="T201" s="733"/>
      <c r="U201" s="733" t="str">
        <f>IF(S201='Drop Downs'!$G$14,"1",IF(S201='Drop Downs'!$G$16,1/(W201*'Drop Downs'!$R$4/12)*V201,IF(S201='Drop Downs'!$G$15,1/W201*V201,"")))</f>
        <v/>
      </c>
      <c r="V201" s="922"/>
      <c r="W201" s="732"/>
      <c r="X201" s="727"/>
      <c r="Y201" s="732"/>
      <c r="Z201" s="733"/>
      <c r="AA201" s="733" t="str">
        <f>IF(Y201='Drop Downs'!$G$14,"1",IF(Y201='Drop Downs'!$G$16,1/(AC201*'Drop Downs'!$R$4/12)*AB201,IF(Y201='Drop Downs'!$G$15,1/AC201*AB201,"")))</f>
        <v/>
      </c>
      <c r="AB201" s="922"/>
      <c r="AC201" s="732"/>
      <c r="AD201" s="727"/>
      <c r="AE201" s="732"/>
      <c r="AF201" s="733"/>
      <c r="AG201" s="733" t="str">
        <f>IF(AE201='Drop Downs'!$G$14,"1",IF(AE201='Drop Downs'!$G$16,1/(AI201*'Drop Downs'!$R$4/12)*AH201,IF(AE201='Drop Downs'!$G$15,1/AI201*AH201,"")))</f>
        <v/>
      </c>
      <c r="AH201" s="922"/>
      <c r="AI201" s="732"/>
    </row>
    <row r="202" spans="2:35">
      <c r="B202" s="1198">
        <f>'4'!V35</f>
        <v>0</v>
      </c>
      <c r="C202" s="644" t="str">
        <f>INDEX(Languages1!$C$1:$AB$1998,MATCH('Wages per Season_V2'!C202,Languages1!$C$1:$C$1998,0),MATCH('1'!$C$5,Languages1!$C$1:$AB$1,0))</f>
        <v>Homens</v>
      </c>
      <c r="D202" s="652">
        <f>'4'!X35</f>
        <v>0</v>
      </c>
      <c r="E202" s="1200" t="str">
        <f>'4'!Y35</f>
        <v xml:space="preserve"> </v>
      </c>
      <c r="F202" s="723"/>
      <c r="G202" s="728"/>
      <c r="H202" s="728"/>
      <c r="I202" s="728"/>
      <c r="J202" s="741"/>
      <c r="K202" s="734">
        <f t="shared" si="8"/>
        <v>0</v>
      </c>
      <c r="L202" s="726"/>
      <c r="M202" s="728"/>
      <c r="N202" s="729"/>
      <c r="O202" s="729" t="str">
        <f>IF(M202='Drop Downs'!$G$14,"1",IF(M202='Drop Downs'!$G$16,1/(Q202*'Drop Downs'!$R$4/12)*P202,IF(M202='Drop Downs'!$G$15,1/Q202*P202,"")))</f>
        <v/>
      </c>
      <c r="P202" s="745"/>
      <c r="Q202" s="728"/>
      <c r="R202" s="727"/>
      <c r="S202" s="728"/>
      <c r="T202" s="729"/>
      <c r="U202" s="729" t="str">
        <f>IF(S202='Drop Downs'!$G$14,"1",IF(S202='Drop Downs'!$G$16,1/(W202*'Drop Downs'!$R$4/12)*V202,IF(S202='Drop Downs'!$G$15,1/W202*V202,"")))</f>
        <v/>
      </c>
      <c r="V202" s="745"/>
      <c r="W202" s="728"/>
      <c r="X202" s="727"/>
      <c r="Y202" s="728"/>
      <c r="Z202" s="729"/>
      <c r="AA202" s="729" t="str">
        <f>IF(Y202='Drop Downs'!$G$14,"1",IF(Y202='Drop Downs'!$G$16,1/(AC202*'Drop Downs'!$R$4/12)*AB202,IF(Y202='Drop Downs'!$G$15,1/AC202*AB202,"")))</f>
        <v/>
      </c>
      <c r="AB202" s="745"/>
      <c r="AC202" s="728"/>
      <c r="AD202" s="727"/>
      <c r="AE202" s="728"/>
      <c r="AF202" s="729"/>
      <c r="AG202" s="729" t="str">
        <f>IF(AE202='Drop Downs'!$G$14,"1",IF(AE202='Drop Downs'!$G$16,1/(AI202*'Drop Downs'!$R$4/12)*AH202,IF(AE202='Drop Downs'!$G$15,1/AI202*AH202,"")))</f>
        <v/>
      </c>
      <c r="AH202" s="745"/>
      <c r="AI202" s="728"/>
    </row>
    <row r="203" spans="2:35">
      <c r="B203" s="1201"/>
      <c r="C203" s="648" t="str">
        <f>INDEX(Languages1!$C$1:$AB$1998,MATCH('Wages per Season_V2'!C203,Languages1!$C$1:$C$1998,0),MATCH('1'!$C$5,Languages1!$C$1:$AB$1,0))</f>
        <v>Mulheres</v>
      </c>
      <c r="D203" s="653">
        <f>'4'!X36</f>
        <v>0</v>
      </c>
      <c r="E203" s="1200">
        <f>'4'!O78</f>
        <v>0</v>
      </c>
      <c r="F203" s="723"/>
      <c r="G203" s="732"/>
      <c r="H203" s="732"/>
      <c r="I203" s="732"/>
      <c r="J203" s="742"/>
      <c r="K203" s="735">
        <f t="shared" si="8"/>
        <v>0</v>
      </c>
      <c r="L203" s="726"/>
      <c r="M203" s="732"/>
      <c r="N203" s="733"/>
      <c r="O203" s="733" t="str">
        <f>IF(M203='Drop Downs'!$G$14,"1",IF(M203='Drop Downs'!$G$16,1/(Q203*'Drop Downs'!$R$4/12)*P203,IF(M203='Drop Downs'!$G$15,1/Q203*P203,"")))</f>
        <v/>
      </c>
      <c r="P203" s="922"/>
      <c r="Q203" s="732"/>
      <c r="R203" s="727"/>
      <c r="S203" s="732"/>
      <c r="T203" s="733"/>
      <c r="U203" s="733" t="str">
        <f>IF(S203='Drop Downs'!$G$14,"1",IF(S203='Drop Downs'!$G$16,1/(W203*'Drop Downs'!$R$4/12)*V203,IF(S203='Drop Downs'!$G$15,1/W203*V203,"")))</f>
        <v/>
      </c>
      <c r="V203" s="922"/>
      <c r="W203" s="732"/>
      <c r="X203" s="727"/>
      <c r="Y203" s="732"/>
      <c r="Z203" s="733"/>
      <c r="AA203" s="733" t="str">
        <f>IF(Y203='Drop Downs'!$G$14,"1",IF(Y203='Drop Downs'!$G$16,1/(AC203*'Drop Downs'!$R$4/12)*AB203,IF(Y203='Drop Downs'!$G$15,1/AC203*AB203,"")))</f>
        <v/>
      </c>
      <c r="AB203" s="922"/>
      <c r="AC203" s="732"/>
      <c r="AD203" s="727"/>
      <c r="AE203" s="732"/>
      <c r="AF203" s="733"/>
      <c r="AG203" s="733" t="str">
        <f>IF(AE203='Drop Downs'!$G$14,"1",IF(AE203='Drop Downs'!$G$16,1/(AI203*'Drop Downs'!$R$4/12)*AH203,IF(AE203='Drop Downs'!$G$15,1/AI203*AH203,"")))</f>
        <v/>
      </c>
      <c r="AH203" s="922"/>
      <c r="AI203" s="732"/>
    </row>
    <row r="204" spans="2:35">
      <c r="B204" s="1198">
        <f>'4'!V37</f>
        <v>0</v>
      </c>
      <c r="C204" s="644" t="str">
        <f>INDEX(Languages1!$C$1:$AB$1998,MATCH('Wages per Season_V2'!C204,Languages1!$C$1:$C$1998,0),MATCH('1'!$C$5,Languages1!$C$1:$AB$1,0))</f>
        <v>Homens</v>
      </c>
      <c r="D204" s="652">
        <f>'4'!X37</f>
        <v>0</v>
      </c>
      <c r="E204" s="1200" t="str">
        <f>'4'!Y37</f>
        <v xml:space="preserve"> </v>
      </c>
      <c r="F204" s="723"/>
      <c r="G204" s="728"/>
      <c r="H204" s="728"/>
      <c r="I204" s="728"/>
      <c r="J204" s="741"/>
      <c r="K204" s="734">
        <f t="shared" si="8"/>
        <v>0</v>
      </c>
      <c r="L204" s="726"/>
      <c r="M204" s="728"/>
      <c r="N204" s="729"/>
      <c r="O204" s="729" t="str">
        <f>IF(M204='Drop Downs'!$G$14,"1",IF(M204='Drop Downs'!$G$16,1/(Q204*'Drop Downs'!$R$4/12)*P204,IF(M204='Drop Downs'!$G$15,1/Q204*P204,"")))</f>
        <v/>
      </c>
      <c r="P204" s="745"/>
      <c r="Q204" s="728"/>
      <c r="R204" s="727"/>
      <c r="S204" s="728"/>
      <c r="T204" s="729"/>
      <c r="U204" s="729" t="str">
        <f>IF(S204='Drop Downs'!$G$14,"1",IF(S204='Drop Downs'!$G$16,1/(W204*'Drop Downs'!$R$4/12)*V204,IF(S204='Drop Downs'!$G$15,1/W204*V204,"")))</f>
        <v/>
      </c>
      <c r="V204" s="745"/>
      <c r="W204" s="728"/>
      <c r="X204" s="727"/>
      <c r="Y204" s="728"/>
      <c r="Z204" s="729"/>
      <c r="AA204" s="729" t="str">
        <f>IF(Y204='Drop Downs'!$G$14,"1",IF(Y204='Drop Downs'!$G$16,1/(AC204*'Drop Downs'!$R$4/12)*AB204,IF(Y204='Drop Downs'!$G$15,1/AC204*AB204,"")))</f>
        <v/>
      </c>
      <c r="AB204" s="745"/>
      <c r="AC204" s="728"/>
      <c r="AD204" s="727"/>
      <c r="AE204" s="728"/>
      <c r="AF204" s="729"/>
      <c r="AG204" s="729" t="str">
        <f>IF(AE204='Drop Downs'!$G$14,"1",IF(AE204='Drop Downs'!$G$16,1/(AI204*'Drop Downs'!$R$4/12)*AH204,IF(AE204='Drop Downs'!$G$15,1/AI204*AH204,"")))</f>
        <v/>
      </c>
      <c r="AH204" s="745"/>
      <c r="AI204" s="728"/>
    </row>
    <row r="205" spans="2:35">
      <c r="B205" s="1201"/>
      <c r="C205" s="648" t="str">
        <f>INDEX(Languages1!$C$1:$AB$1998,MATCH('Wages per Season_V2'!C205,Languages1!$C$1:$C$1998,0),MATCH('1'!$C$5,Languages1!$C$1:$AB$1,0))</f>
        <v>Mulheres</v>
      </c>
      <c r="D205" s="653">
        <f>'4'!X38</f>
        <v>0</v>
      </c>
      <c r="E205" s="1200">
        <f>'4'!O80</f>
        <v>0</v>
      </c>
      <c r="F205" s="723"/>
      <c r="G205" s="732"/>
      <c r="H205" s="732"/>
      <c r="I205" s="732"/>
      <c r="J205" s="742"/>
      <c r="K205" s="735">
        <f t="shared" si="8"/>
        <v>0</v>
      </c>
      <c r="L205" s="726"/>
      <c r="M205" s="732"/>
      <c r="N205" s="733"/>
      <c r="O205" s="733" t="str">
        <f>IF(M205='Drop Downs'!$G$14,"1",IF(M205='Drop Downs'!$G$16,1/(Q205*'Drop Downs'!$R$4/12)*P205,IF(M205='Drop Downs'!$G$15,1/Q205*P205,"")))</f>
        <v/>
      </c>
      <c r="P205" s="922"/>
      <c r="Q205" s="732"/>
      <c r="R205" s="727"/>
      <c r="S205" s="732"/>
      <c r="T205" s="733"/>
      <c r="U205" s="733" t="str">
        <f>IF(S205='Drop Downs'!$G$14,"1",IF(S205='Drop Downs'!$G$16,1/(W205*'Drop Downs'!$R$4/12)*V205,IF(S205='Drop Downs'!$G$15,1/W205*V205,"")))</f>
        <v/>
      </c>
      <c r="V205" s="922"/>
      <c r="W205" s="732"/>
      <c r="X205" s="727"/>
      <c r="Y205" s="732"/>
      <c r="Z205" s="733"/>
      <c r="AA205" s="733" t="str">
        <f>IF(Y205='Drop Downs'!$G$14,"1",IF(Y205='Drop Downs'!$G$16,1/(AC205*'Drop Downs'!$R$4/12)*AB205,IF(Y205='Drop Downs'!$G$15,1/AC205*AB205,"")))</f>
        <v/>
      </c>
      <c r="AB205" s="922"/>
      <c r="AC205" s="732"/>
      <c r="AD205" s="727"/>
      <c r="AE205" s="732"/>
      <c r="AF205" s="733"/>
      <c r="AG205" s="733" t="str">
        <f>IF(AE205='Drop Downs'!$G$14,"1",IF(AE205='Drop Downs'!$G$16,1/(AI205*'Drop Downs'!$R$4/12)*AH205,IF(AE205='Drop Downs'!$G$15,1/AI205*AH205,"")))</f>
        <v/>
      </c>
      <c r="AH205" s="922"/>
      <c r="AI205" s="732"/>
    </row>
    <row r="206" spans="2:35">
      <c r="B206" s="1198">
        <f>'4'!V39</f>
        <v>0</v>
      </c>
      <c r="C206" s="644" t="str">
        <f>INDEX(Languages1!$C$1:$AB$1998,MATCH('Wages per Season_V2'!C206,Languages1!$C$1:$C$1998,0),MATCH('1'!$C$5,Languages1!$C$1:$AB$1,0))</f>
        <v>Homens</v>
      </c>
      <c r="D206" s="652">
        <f>'4'!X39</f>
        <v>0</v>
      </c>
      <c r="E206" s="1200" t="str">
        <f>'4'!Y39</f>
        <v xml:space="preserve"> </v>
      </c>
      <c r="F206" s="723"/>
      <c r="G206" s="728"/>
      <c r="H206" s="728"/>
      <c r="I206" s="728"/>
      <c r="J206" s="741"/>
      <c r="K206" s="734">
        <f t="shared" si="8"/>
        <v>0</v>
      </c>
      <c r="L206" s="726"/>
      <c r="M206" s="728"/>
      <c r="N206" s="729"/>
      <c r="O206" s="729" t="str">
        <f>IF(M206='Drop Downs'!$G$14,"1",IF(M206='Drop Downs'!$G$16,1/(Q206*'Drop Downs'!$R$4/12)*P206,IF(M206='Drop Downs'!$G$15,1/Q206*P206,"")))</f>
        <v/>
      </c>
      <c r="P206" s="745"/>
      <c r="Q206" s="728"/>
      <c r="R206" s="727"/>
      <c r="S206" s="728"/>
      <c r="T206" s="729"/>
      <c r="U206" s="729" t="str">
        <f>IF(S206='Drop Downs'!$G$14,"1",IF(S206='Drop Downs'!$G$16,1/(W206*'Drop Downs'!$R$4/12)*V206,IF(S206='Drop Downs'!$G$15,1/W206*V206,"")))</f>
        <v/>
      </c>
      <c r="V206" s="745"/>
      <c r="W206" s="728"/>
      <c r="X206" s="727"/>
      <c r="Y206" s="728"/>
      <c r="Z206" s="729"/>
      <c r="AA206" s="729" t="str">
        <f>IF(Y206='Drop Downs'!$G$14,"1",IF(Y206='Drop Downs'!$G$16,1/(AC206*'Drop Downs'!$R$4/12)*AB206,IF(Y206='Drop Downs'!$G$15,1/AC206*AB206,"")))</f>
        <v/>
      </c>
      <c r="AB206" s="745"/>
      <c r="AC206" s="728"/>
      <c r="AD206" s="727"/>
      <c r="AE206" s="728"/>
      <c r="AF206" s="729"/>
      <c r="AG206" s="729" t="str">
        <f>IF(AE206='Drop Downs'!$G$14,"1",IF(AE206='Drop Downs'!$G$16,1/(AI206*'Drop Downs'!$R$4/12)*AH206,IF(AE206='Drop Downs'!$G$15,1/AI206*AH206,"")))</f>
        <v/>
      </c>
      <c r="AH206" s="745"/>
      <c r="AI206" s="728"/>
    </row>
    <row r="207" spans="2:35">
      <c r="B207" s="1201"/>
      <c r="C207" s="648" t="str">
        <f>INDEX(Languages1!$C$1:$AB$1998,MATCH('Wages per Season_V2'!C207,Languages1!$C$1:$C$1998,0),MATCH('1'!$C$5,Languages1!$C$1:$AB$1,0))</f>
        <v>Mulheres</v>
      </c>
      <c r="D207" s="653">
        <f>'4'!X40</f>
        <v>0</v>
      </c>
      <c r="E207" s="1200">
        <f>'4'!O82</f>
        <v>0</v>
      </c>
      <c r="F207" s="723"/>
      <c r="G207" s="732"/>
      <c r="H207" s="732"/>
      <c r="I207" s="732"/>
      <c r="J207" s="742"/>
      <c r="K207" s="735">
        <f t="shared" si="8"/>
        <v>0</v>
      </c>
      <c r="L207" s="726"/>
      <c r="M207" s="732"/>
      <c r="N207" s="733"/>
      <c r="O207" s="733" t="str">
        <f>IF(M207='Drop Downs'!$G$14,"1",IF(M207='Drop Downs'!$G$16,1/(Q207*'Drop Downs'!$R$4/12)*P207,IF(M207='Drop Downs'!$G$15,1/Q207*P207,"")))</f>
        <v/>
      </c>
      <c r="P207" s="922"/>
      <c r="Q207" s="732"/>
      <c r="R207" s="727"/>
      <c r="S207" s="732"/>
      <c r="T207" s="733"/>
      <c r="U207" s="733" t="str">
        <f>IF(S207='Drop Downs'!$G$14,"1",IF(S207='Drop Downs'!$G$16,1/(W207*'Drop Downs'!$R$4/12)*V207,IF(S207='Drop Downs'!$G$15,1/W207*V207,"")))</f>
        <v/>
      </c>
      <c r="V207" s="922"/>
      <c r="W207" s="732"/>
      <c r="X207" s="727"/>
      <c r="Y207" s="732"/>
      <c r="Z207" s="733"/>
      <c r="AA207" s="733" t="str">
        <f>IF(Y207='Drop Downs'!$G$14,"1",IF(Y207='Drop Downs'!$G$16,1/(AC207*'Drop Downs'!$R$4/12)*AB207,IF(Y207='Drop Downs'!$G$15,1/AC207*AB207,"")))</f>
        <v/>
      </c>
      <c r="AB207" s="922"/>
      <c r="AC207" s="732"/>
      <c r="AD207" s="727"/>
      <c r="AE207" s="732"/>
      <c r="AF207" s="733"/>
      <c r="AG207" s="733" t="str">
        <f>IF(AE207='Drop Downs'!$G$14,"1",IF(AE207='Drop Downs'!$G$16,1/(AI207*'Drop Downs'!$R$4/12)*AH207,IF(AE207='Drop Downs'!$G$15,1/AI207*AH207,"")))</f>
        <v/>
      </c>
      <c r="AH207" s="922"/>
      <c r="AI207" s="732"/>
    </row>
    <row r="208" spans="2:35">
      <c r="B208" s="1198">
        <f>'4'!V41</f>
        <v>0</v>
      </c>
      <c r="C208" s="644" t="str">
        <f>INDEX(Languages1!$C$1:$AB$1998,MATCH('Wages per Season_V2'!C208,Languages1!$C$1:$C$1998,0),MATCH('1'!$C$5,Languages1!$C$1:$AB$1,0))</f>
        <v>Homens</v>
      </c>
      <c r="D208" s="652">
        <f>'4'!X41</f>
        <v>0</v>
      </c>
      <c r="E208" s="1200" t="str">
        <f>'4'!Y41</f>
        <v xml:space="preserve"> </v>
      </c>
      <c r="F208" s="723"/>
      <c r="G208" s="728"/>
      <c r="H208" s="728"/>
      <c r="I208" s="728"/>
      <c r="J208" s="741"/>
      <c r="K208" s="734">
        <f t="shared" si="8"/>
        <v>0</v>
      </c>
      <c r="L208" s="726"/>
      <c r="M208" s="728"/>
      <c r="N208" s="729"/>
      <c r="O208" s="729" t="str">
        <f>IF(M208='Drop Downs'!$G$14,"1",IF(M208='Drop Downs'!$G$16,1/(Q208*'Drop Downs'!$R$4/12)*P208,IF(M208='Drop Downs'!$G$15,1/Q208*P208,"")))</f>
        <v/>
      </c>
      <c r="P208" s="745"/>
      <c r="Q208" s="728"/>
      <c r="R208" s="727"/>
      <c r="S208" s="728"/>
      <c r="T208" s="729"/>
      <c r="U208" s="729" t="str">
        <f>IF(S208='Drop Downs'!$G$14,"1",IF(S208='Drop Downs'!$G$16,1/(W208*'Drop Downs'!$R$4/12)*V208,IF(S208='Drop Downs'!$G$15,1/W208*V208,"")))</f>
        <v/>
      </c>
      <c r="V208" s="745"/>
      <c r="W208" s="728"/>
      <c r="X208" s="727"/>
      <c r="Y208" s="728"/>
      <c r="Z208" s="729"/>
      <c r="AA208" s="729" t="str">
        <f>IF(Y208='Drop Downs'!$G$14,"1",IF(Y208='Drop Downs'!$G$16,1/(AC208*'Drop Downs'!$R$4/12)*AB208,IF(Y208='Drop Downs'!$G$15,1/AC208*AB208,"")))</f>
        <v/>
      </c>
      <c r="AB208" s="745"/>
      <c r="AC208" s="728"/>
      <c r="AD208" s="727"/>
      <c r="AE208" s="728"/>
      <c r="AF208" s="729"/>
      <c r="AG208" s="729" t="str">
        <f>IF(AE208='Drop Downs'!$G$14,"1",IF(AE208='Drop Downs'!$G$16,1/(AI208*'Drop Downs'!$R$4/12)*AH208,IF(AE208='Drop Downs'!$G$15,1/AI208*AH208,"")))</f>
        <v/>
      </c>
      <c r="AH208" s="745"/>
      <c r="AI208" s="728"/>
    </row>
    <row r="209" spans="2:35">
      <c r="B209" s="1201"/>
      <c r="C209" s="648" t="str">
        <f>INDEX(Languages1!$C$1:$AB$1998,MATCH('Wages per Season_V2'!C209,Languages1!$C$1:$C$1998,0),MATCH('1'!$C$5,Languages1!$C$1:$AB$1,0))</f>
        <v>Mulheres</v>
      </c>
      <c r="D209" s="653">
        <f>'4'!X42</f>
        <v>0</v>
      </c>
      <c r="E209" s="1200">
        <f>'4'!O84</f>
        <v>0</v>
      </c>
      <c r="F209" s="723"/>
      <c r="G209" s="732"/>
      <c r="H209" s="732"/>
      <c r="I209" s="732"/>
      <c r="J209" s="742"/>
      <c r="K209" s="735">
        <f t="shared" si="8"/>
        <v>0</v>
      </c>
      <c r="L209" s="726"/>
      <c r="M209" s="732"/>
      <c r="N209" s="733"/>
      <c r="O209" s="733" t="str">
        <f>IF(M209='Drop Downs'!$G$14,"1",IF(M209='Drop Downs'!$G$16,1/(Q209*'Drop Downs'!$R$4/12)*P209,IF(M209='Drop Downs'!$G$15,1/Q209*P209,"")))</f>
        <v/>
      </c>
      <c r="P209" s="922"/>
      <c r="Q209" s="732"/>
      <c r="R209" s="727"/>
      <c r="S209" s="732"/>
      <c r="T209" s="733"/>
      <c r="U209" s="733" t="str">
        <f>IF(S209='Drop Downs'!$G$14,"1",IF(S209='Drop Downs'!$G$16,1/(W209*'Drop Downs'!$R$4/12)*V209,IF(S209='Drop Downs'!$G$15,1/W209*V209,"")))</f>
        <v/>
      </c>
      <c r="V209" s="922"/>
      <c r="W209" s="732"/>
      <c r="X209" s="727"/>
      <c r="Y209" s="732"/>
      <c r="Z209" s="733"/>
      <c r="AA209" s="733" t="str">
        <f>IF(Y209='Drop Downs'!$G$14,"1",IF(Y209='Drop Downs'!$G$16,1/(AC209*'Drop Downs'!$R$4/12)*AB209,IF(Y209='Drop Downs'!$G$15,1/AC209*AB209,"")))</f>
        <v/>
      </c>
      <c r="AB209" s="922"/>
      <c r="AC209" s="732"/>
      <c r="AD209" s="727"/>
      <c r="AE209" s="732"/>
      <c r="AF209" s="733"/>
      <c r="AG209" s="733" t="str">
        <f>IF(AE209='Drop Downs'!$G$14,"1",IF(AE209='Drop Downs'!$G$16,1/(AI209*'Drop Downs'!$R$4/12)*AH209,IF(AE209='Drop Downs'!$G$15,1/AI209*AH209,"")))</f>
        <v/>
      </c>
      <c r="AH209" s="922"/>
      <c r="AI209" s="732"/>
    </row>
    <row r="210" spans="2:35">
      <c r="B210" s="1198">
        <f>'4'!V43</f>
        <v>0</v>
      </c>
      <c r="C210" s="644" t="str">
        <f>INDEX(Languages1!$C$1:$AB$1998,MATCH('Wages per Season_V2'!C210,Languages1!$C$1:$C$1998,0),MATCH('1'!$C$5,Languages1!$C$1:$AB$1,0))</f>
        <v>Homens</v>
      </c>
      <c r="D210" s="652">
        <f>'4'!X43</f>
        <v>0</v>
      </c>
      <c r="E210" s="1200" t="str">
        <f>'4'!Y43</f>
        <v xml:space="preserve"> </v>
      </c>
      <c r="F210" s="723"/>
      <c r="G210" s="728"/>
      <c r="H210" s="728"/>
      <c r="I210" s="728"/>
      <c r="J210" s="741"/>
      <c r="K210" s="734">
        <f t="shared" si="8"/>
        <v>0</v>
      </c>
      <c r="L210" s="726"/>
      <c r="M210" s="728"/>
      <c r="N210" s="729"/>
      <c r="O210" s="729" t="str">
        <f>IF(M210='Drop Downs'!$G$14,"1",IF(M210='Drop Downs'!$G$16,1/(Q210*'Drop Downs'!$R$4/12)*P210,IF(M210='Drop Downs'!$G$15,1/Q210*P210,"")))</f>
        <v/>
      </c>
      <c r="P210" s="745"/>
      <c r="Q210" s="728"/>
      <c r="R210" s="727"/>
      <c r="S210" s="728"/>
      <c r="T210" s="729"/>
      <c r="U210" s="729" t="str">
        <f>IF(S210='Drop Downs'!$G$14,"1",IF(S210='Drop Downs'!$G$16,1/(W210*'Drop Downs'!$R$4/12)*V210,IF(S210='Drop Downs'!$G$15,1/W210*V210,"")))</f>
        <v/>
      </c>
      <c r="V210" s="745"/>
      <c r="W210" s="728"/>
      <c r="X210" s="727"/>
      <c r="Y210" s="728"/>
      <c r="Z210" s="729"/>
      <c r="AA210" s="729" t="str">
        <f>IF(Y210='Drop Downs'!$G$14,"1",IF(Y210='Drop Downs'!$G$16,1/(AC210*'Drop Downs'!$R$4/12)*AB210,IF(Y210='Drop Downs'!$G$15,1/AC210*AB210,"")))</f>
        <v/>
      </c>
      <c r="AB210" s="745"/>
      <c r="AC210" s="728"/>
      <c r="AD210" s="727"/>
      <c r="AE210" s="728"/>
      <c r="AF210" s="729"/>
      <c r="AG210" s="729" t="str">
        <f>IF(AE210='Drop Downs'!$G$14,"1",IF(AE210='Drop Downs'!$G$16,1/(AI210*'Drop Downs'!$R$4/12)*AH210,IF(AE210='Drop Downs'!$G$15,1/AI210*AH210,"")))</f>
        <v/>
      </c>
      <c r="AH210" s="745"/>
      <c r="AI210" s="728"/>
    </row>
    <row r="211" spans="2:35">
      <c r="B211" s="1201"/>
      <c r="C211" s="648" t="str">
        <f>INDEX(Languages1!$C$1:$AB$1998,MATCH('Wages per Season_V2'!C211,Languages1!$C$1:$C$1998,0),MATCH('1'!$C$5,Languages1!$C$1:$AB$1,0))</f>
        <v>Mulheres</v>
      </c>
      <c r="D211" s="653">
        <f>'4'!X44</f>
        <v>0</v>
      </c>
      <c r="E211" s="1200">
        <f>'4'!O86</f>
        <v>0</v>
      </c>
      <c r="F211" s="723"/>
      <c r="G211" s="732"/>
      <c r="H211" s="732"/>
      <c r="I211" s="732"/>
      <c r="J211" s="742"/>
      <c r="K211" s="735">
        <f t="shared" si="8"/>
        <v>0</v>
      </c>
      <c r="L211" s="726"/>
      <c r="M211" s="732"/>
      <c r="N211" s="733"/>
      <c r="O211" s="733" t="str">
        <f>IF(M211='Drop Downs'!$G$14,"1",IF(M211='Drop Downs'!$G$16,1/(Q211*'Drop Downs'!$R$4/12)*P211,IF(M211='Drop Downs'!$G$15,1/Q211*P211,"")))</f>
        <v/>
      </c>
      <c r="P211" s="922"/>
      <c r="Q211" s="732"/>
      <c r="R211" s="727"/>
      <c r="S211" s="732"/>
      <c r="T211" s="733"/>
      <c r="U211" s="733" t="str">
        <f>IF(S211='Drop Downs'!$G$14,"1",IF(S211='Drop Downs'!$G$16,1/(W211*'Drop Downs'!$R$4/12)*V211,IF(S211='Drop Downs'!$G$15,1/W211*V211,"")))</f>
        <v/>
      </c>
      <c r="V211" s="922"/>
      <c r="W211" s="732"/>
      <c r="X211" s="727"/>
      <c r="Y211" s="732"/>
      <c r="Z211" s="733"/>
      <c r="AA211" s="733" t="str">
        <f>IF(Y211='Drop Downs'!$G$14,"1",IF(Y211='Drop Downs'!$G$16,1/(AC211*'Drop Downs'!$R$4/12)*AB211,IF(Y211='Drop Downs'!$G$15,1/AC211*AB211,"")))</f>
        <v/>
      </c>
      <c r="AB211" s="922"/>
      <c r="AC211" s="732"/>
      <c r="AD211" s="727"/>
      <c r="AE211" s="732"/>
      <c r="AF211" s="733"/>
      <c r="AG211" s="733" t="str">
        <f>IF(AE211='Drop Downs'!$G$14,"1",IF(AE211='Drop Downs'!$G$16,1/(AI211*'Drop Downs'!$R$4/12)*AH211,IF(AE211='Drop Downs'!$G$15,1/AI211*AH211,"")))</f>
        <v/>
      </c>
      <c r="AH211" s="922"/>
      <c r="AI211" s="732"/>
    </row>
    <row r="212" spans="2:35" ht="14">
      <c r="B212" s="638" t="str">
        <f>INDEX(Languages1!$C$1:$AB$1998,MATCH('Wages per Season_V2'!A212,Languages1!$C$1:$C$1998,0),MATCH('1'!$C$5,Languages1!$C$1:$AB$1,0))&amp;": "&amp;'3'!N7</f>
        <v xml:space="preserve">Área de Trabalho: </v>
      </c>
      <c r="C212" s="639"/>
      <c r="D212" s="639"/>
      <c r="E212" s="640"/>
      <c r="F212" s="719"/>
      <c r="G212" s="736"/>
      <c r="H212" s="736"/>
      <c r="I212" s="737"/>
      <c r="J212" s="736"/>
      <c r="K212" s="746"/>
      <c r="L212" s="739"/>
      <c r="M212" s="736"/>
      <c r="N212" s="740"/>
      <c r="O212" s="740"/>
      <c r="P212" s="737"/>
      <c r="Q212" s="736"/>
      <c r="R212" s="736"/>
      <c r="S212" s="736"/>
      <c r="T212" s="740"/>
      <c r="U212" s="740"/>
      <c r="V212" s="737"/>
      <c r="W212" s="736"/>
      <c r="X212" s="736"/>
      <c r="Y212" s="736"/>
      <c r="Z212" s="740"/>
      <c r="AA212" s="740"/>
      <c r="AB212" s="737"/>
      <c r="AC212" s="736"/>
      <c r="AD212" s="736"/>
      <c r="AE212" s="736"/>
      <c r="AF212" s="740"/>
      <c r="AG212" s="740"/>
      <c r="AH212" s="737"/>
      <c r="AI212" s="736"/>
    </row>
    <row r="213" spans="2:35">
      <c r="B213" s="1198">
        <f>'4'!AA5</f>
        <v>0</v>
      </c>
      <c r="C213" s="644" t="str">
        <f>INDEX(Languages1!$C$1:$AB$1998,MATCH('Wages per Season_V2'!C213,Languages1!$C$1:$C$1998,0),MATCH('1'!$C$5,Languages1!$C$1:$AB$1,0))</f>
        <v>Homens</v>
      </c>
      <c r="D213" s="652">
        <f>'4'!AC5</f>
        <v>0</v>
      </c>
      <c r="E213" s="1200" t="str">
        <f>'4'!AD5</f>
        <v xml:space="preserve"> </v>
      </c>
      <c r="F213" s="723"/>
      <c r="G213" s="728"/>
      <c r="H213" s="728"/>
      <c r="I213" s="728"/>
      <c r="J213" s="741"/>
      <c r="K213" s="734">
        <f>IFERROR(SUM(G213:J213),"")</f>
        <v>0</v>
      </c>
      <c r="L213" s="726"/>
      <c r="M213" s="728"/>
      <c r="N213" s="729"/>
      <c r="O213" s="729" t="str">
        <f>IF(M213='Drop Downs'!$G$14,"1",IF(M213='Drop Downs'!$G$16,1/(Q213*'Drop Downs'!$R$4/12)*P213,IF(M213='Drop Downs'!$G$15,1/Q213*P213,"")))</f>
        <v/>
      </c>
      <c r="P213" s="745"/>
      <c r="Q213" s="728"/>
      <c r="R213" s="727"/>
      <c r="S213" s="728"/>
      <c r="T213" s="729"/>
      <c r="U213" s="729" t="str">
        <f>IF(S213='Drop Downs'!$G$14,"1",IF(S213='Drop Downs'!$G$16,1/(W213*'Drop Downs'!$R$4/12)*V213,IF(S213='Drop Downs'!$G$15,1/W213*V213,"")))</f>
        <v/>
      </c>
      <c r="V213" s="745"/>
      <c r="W213" s="728"/>
      <c r="X213" s="727"/>
      <c r="Y213" s="728"/>
      <c r="Z213" s="729"/>
      <c r="AA213" s="729" t="str">
        <f>IF(Y213='Drop Downs'!$G$14,"1",IF(Y213='Drop Downs'!$G$16,1/(AC213*'Drop Downs'!$R$4/12)*AB213,IF(Y213='Drop Downs'!$G$15,1/AC213*AB213,"")))</f>
        <v/>
      </c>
      <c r="AB213" s="745"/>
      <c r="AC213" s="728"/>
      <c r="AD213" s="727"/>
      <c r="AE213" s="728"/>
      <c r="AF213" s="729"/>
      <c r="AG213" s="729" t="str">
        <f>IF(AE213='Drop Downs'!$G$14,"1",IF(AE213='Drop Downs'!$G$16,1/(AI213*'Drop Downs'!$R$4/12)*AH213,IF(AE213='Drop Downs'!$G$15,1/AI213*AH213,"")))</f>
        <v/>
      </c>
      <c r="AH213" s="745"/>
      <c r="AI213" s="728"/>
    </row>
    <row r="214" spans="2:35">
      <c r="B214" s="1199"/>
      <c r="C214" s="648" t="str">
        <f>INDEX(Languages1!$C$1:$AB$1998,MATCH('Wages per Season_V2'!C214,Languages1!$C$1:$C$1998,0),MATCH('1'!$C$5,Languages1!$C$1:$AB$1,0))</f>
        <v>Mulheres</v>
      </c>
      <c r="D214" s="653">
        <f>'4'!AC6</f>
        <v>0</v>
      </c>
      <c r="E214" s="1200">
        <f>'4'!T48</f>
        <v>0</v>
      </c>
      <c r="F214" s="723"/>
      <c r="G214" s="732"/>
      <c r="H214" s="732"/>
      <c r="I214" s="732"/>
      <c r="J214" s="742"/>
      <c r="K214" s="735">
        <f t="shared" ref="K214:K232" si="9">IFERROR(SUM(G214:J214),"")</f>
        <v>0</v>
      </c>
      <c r="L214" s="726"/>
      <c r="M214" s="732"/>
      <c r="N214" s="733"/>
      <c r="O214" s="733" t="str">
        <f>IF(M214='Drop Downs'!$G$14,"1",IF(M214='Drop Downs'!$G$16,1/(Q214*'Drop Downs'!$R$4/12)*P214,IF(M214='Drop Downs'!$G$15,1/Q214*P214,"")))</f>
        <v/>
      </c>
      <c r="P214" s="922"/>
      <c r="Q214" s="732"/>
      <c r="R214" s="727"/>
      <c r="S214" s="732"/>
      <c r="T214" s="733"/>
      <c r="U214" s="733" t="str">
        <f>IF(S214='Drop Downs'!$G$14,"1",IF(S214='Drop Downs'!$G$16,1/(W214*'Drop Downs'!$R$4/12)*V214,IF(S214='Drop Downs'!$G$15,1/W214*V214,"")))</f>
        <v/>
      </c>
      <c r="V214" s="922"/>
      <c r="W214" s="732"/>
      <c r="X214" s="727"/>
      <c r="Y214" s="732"/>
      <c r="Z214" s="733"/>
      <c r="AA214" s="733" t="str">
        <f>IF(Y214='Drop Downs'!$G$14,"1",IF(Y214='Drop Downs'!$G$16,1/(AC214*'Drop Downs'!$R$4/12)*AB214,IF(Y214='Drop Downs'!$G$15,1/AC214*AB214,"")))</f>
        <v/>
      </c>
      <c r="AB214" s="922"/>
      <c r="AC214" s="732"/>
      <c r="AD214" s="727"/>
      <c r="AE214" s="732"/>
      <c r="AF214" s="733"/>
      <c r="AG214" s="733" t="str">
        <f>IF(AE214='Drop Downs'!$G$14,"1",IF(AE214='Drop Downs'!$G$16,1/(AI214*'Drop Downs'!$R$4/12)*AH214,IF(AE214='Drop Downs'!$G$15,1/AI214*AH214,"")))</f>
        <v/>
      </c>
      <c r="AH214" s="922"/>
      <c r="AI214" s="732"/>
    </row>
    <row r="215" spans="2:35">
      <c r="B215" s="1198">
        <f>'4'!AA7</f>
        <v>0</v>
      </c>
      <c r="C215" s="644" t="str">
        <f>INDEX(Languages1!$C$1:$AB$1998,MATCH('Wages per Season_V2'!C215,Languages1!$C$1:$C$1998,0),MATCH('1'!$C$5,Languages1!$C$1:$AB$1,0))</f>
        <v>Homens</v>
      </c>
      <c r="D215" s="652">
        <f>'4'!AC7</f>
        <v>0</v>
      </c>
      <c r="E215" s="1200" t="str">
        <f>'4'!AD7</f>
        <v xml:space="preserve"> </v>
      </c>
      <c r="F215" s="723"/>
      <c r="G215" s="728"/>
      <c r="H215" s="728"/>
      <c r="I215" s="728"/>
      <c r="J215" s="741"/>
      <c r="K215" s="734">
        <f t="shared" si="9"/>
        <v>0</v>
      </c>
      <c r="L215" s="726"/>
      <c r="M215" s="728"/>
      <c r="N215" s="729"/>
      <c r="O215" s="729" t="str">
        <f>IF(M215='Drop Downs'!$G$14,"1",IF(M215='Drop Downs'!$G$16,1/(Q215*'Drop Downs'!$R$4/12)*P215,IF(M215='Drop Downs'!$G$15,1/Q215*P215,"")))</f>
        <v/>
      </c>
      <c r="P215" s="745"/>
      <c r="Q215" s="728"/>
      <c r="R215" s="727"/>
      <c r="S215" s="728"/>
      <c r="T215" s="729"/>
      <c r="U215" s="729" t="str">
        <f>IF(S215='Drop Downs'!$G$14,"1",IF(S215='Drop Downs'!$G$16,1/(W215*'Drop Downs'!$R$4/12)*V215,IF(S215='Drop Downs'!$G$15,1/W215*V215,"")))</f>
        <v/>
      </c>
      <c r="V215" s="745"/>
      <c r="W215" s="728"/>
      <c r="X215" s="727"/>
      <c r="Y215" s="728"/>
      <c r="Z215" s="729"/>
      <c r="AA215" s="729" t="str">
        <f>IF(Y215='Drop Downs'!$G$14,"1",IF(Y215='Drop Downs'!$G$16,1/(AC215*'Drop Downs'!$R$4/12)*AB215,IF(Y215='Drop Downs'!$G$15,1/AC215*AB215,"")))</f>
        <v/>
      </c>
      <c r="AB215" s="745"/>
      <c r="AC215" s="728"/>
      <c r="AD215" s="727"/>
      <c r="AE215" s="728"/>
      <c r="AF215" s="729"/>
      <c r="AG215" s="729" t="str">
        <f>IF(AE215='Drop Downs'!$G$14,"1",IF(AE215='Drop Downs'!$G$16,1/(AI215*'Drop Downs'!$R$4/12)*AH215,IF(AE215='Drop Downs'!$G$15,1/AI215*AH215,"")))</f>
        <v/>
      </c>
      <c r="AH215" s="745"/>
      <c r="AI215" s="728"/>
    </row>
    <row r="216" spans="2:35">
      <c r="B216" s="1199"/>
      <c r="C216" s="648" t="str">
        <f>INDEX(Languages1!$C$1:$AB$1998,MATCH('Wages per Season_V2'!C216,Languages1!$C$1:$C$1998,0),MATCH('1'!$C$5,Languages1!$C$1:$AB$1,0))</f>
        <v>Mulheres</v>
      </c>
      <c r="D216" s="653">
        <f>'4'!AC8</f>
        <v>0</v>
      </c>
      <c r="E216" s="1200">
        <f>'4'!T50</f>
        <v>0</v>
      </c>
      <c r="F216" s="723"/>
      <c r="G216" s="732"/>
      <c r="H216" s="732"/>
      <c r="I216" s="732"/>
      <c r="J216" s="742"/>
      <c r="K216" s="735">
        <f t="shared" si="9"/>
        <v>0</v>
      </c>
      <c r="L216" s="726"/>
      <c r="M216" s="732"/>
      <c r="N216" s="733"/>
      <c r="O216" s="733" t="str">
        <f>IF(M216='Drop Downs'!$G$14,"1",IF(M216='Drop Downs'!$G$16,1/(Q216*'Drop Downs'!$R$4/12)*P216,IF(M216='Drop Downs'!$G$15,1/Q216*P216,"")))</f>
        <v/>
      </c>
      <c r="P216" s="922"/>
      <c r="Q216" s="732"/>
      <c r="R216" s="727"/>
      <c r="S216" s="732"/>
      <c r="T216" s="733"/>
      <c r="U216" s="733" t="str">
        <f>IF(S216='Drop Downs'!$G$14,"1",IF(S216='Drop Downs'!$G$16,1/(W216*'Drop Downs'!$R$4/12)*V216,IF(S216='Drop Downs'!$G$15,1/W216*V216,"")))</f>
        <v/>
      </c>
      <c r="V216" s="922"/>
      <c r="W216" s="732"/>
      <c r="X216" s="727"/>
      <c r="Y216" s="732"/>
      <c r="Z216" s="733"/>
      <c r="AA216" s="733" t="str">
        <f>IF(Y216='Drop Downs'!$G$14,"1",IF(Y216='Drop Downs'!$G$16,1/(AC216*'Drop Downs'!$R$4/12)*AB216,IF(Y216='Drop Downs'!$G$15,1/AC216*AB216,"")))</f>
        <v/>
      </c>
      <c r="AB216" s="922"/>
      <c r="AC216" s="732"/>
      <c r="AD216" s="727"/>
      <c r="AE216" s="732"/>
      <c r="AF216" s="733"/>
      <c r="AG216" s="733" t="str">
        <f>IF(AE216='Drop Downs'!$G$14,"1",IF(AE216='Drop Downs'!$G$16,1/(AI216*'Drop Downs'!$R$4/12)*AH216,IF(AE216='Drop Downs'!$G$15,1/AI216*AH216,"")))</f>
        <v/>
      </c>
      <c r="AH216" s="922"/>
      <c r="AI216" s="732"/>
    </row>
    <row r="217" spans="2:35">
      <c r="B217" s="1198">
        <f>'4'!AA9</f>
        <v>0</v>
      </c>
      <c r="C217" s="644" t="str">
        <f>INDEX(Languages1!$C$1:$AB$1998,MATCH('Wages per Season_V2'!C217,Languages1!$C$1:$C$1998,0),MATCH('1'!$C$5,Languages1!$C$1:$AB$1,0))</f>
        <v>Homens</v>
      </c>
      <c r="D217" s="652">
        <f>'4'!AC9</f>
        <v>0</v>
      </c>
      <c r="E217" s="1200" t="str">
        <f>'4'!AD9</f>
        <v xml:space="preserve"> </v>
      </c>
      <c r="F217" s="723"/>
      <c r="G217" s="728"/>
      <c r="H217" s="728"/>
      <c r="I217" s="728"/>
      <c r="J217" s="741"/>
      <c r="K217" s="734">
        <f t="shared" si="9"/>
        <v>0</v>
      </c>
      <c r="L217" s="726"/>
      <c r="M217" s="728"/>
      <c r="N217" s="729"/>
      <c r="O217" s="729" t="str">
        <f>IF(M217='Drop Downs'!$G$14,"1",IF(M217='Drop Downs'!$G$16,1/(Q217*'Drop Downs'!$R$4/12)*P217,IF(M217='Drop Downs'!$G$15,1/Q217*P217,"")))</f>
        <v/>
      </c>
      <c r="P217" s="745"/>
      <c r="Q217" s="728"/>
      <c r="R217" s="727"/>
      <c r="S217" s="728"/>
      <c r="T217" s="729"/>
      <c r="U217" s="729" t="str">
        <f>IF(S217='Drop Downs'!$G$14,"1",IF(S217='Drop Downs'!$G$16,1/(W217*'Drop Downs'!$R$4/12)*V217,IF(S217='Drop Downs'!$G$15,1/W217*V217,"")))</f>
        <v/>
      </c>
      <c r="V217" s="745"/>
      <c r="W217" s="728"/>
      <c r="X217" s="727"/>
      <c r="Y217" s="728"/>
      <c r="Z217" s="729"/>
      <c r="AA217" s="729" t="str">
        <f>IF(Y217='Drop Downs'!$G$14,"1",IF(Y217='Drop Downs'!$G$16,1/(AC217*'Drop Downs'!$R$4/12)*AB217,IF(Y217='Drop Downs'!$G$15,1/AC217*AB217,"")))</f>
        <v/>
      </c>
      <c r="AB217" s="745"/>
      <c r="AC217" s="728"/>
      <c r="AD217" s="727"/>
      <c r="AE217" s="728"/>
      <c r="AF217" s="729"/>
      <c r="AG217" s="729" t="str">
        <f>IF(AE217='Drop Downs'!$G$14,"1",IF(AE217='Drop Downs'!$G$16,1/(AI217*'Drop Downs'!$R$4/12)*AH217,IF(AE217='Drop Downs'!$G$15,1/AI217*AH217,"")))</f>
        <v/>
      </c>
      <c r="AH217" s="745"/>
      <c r="AI217" s="728"/>
    </row>
    <row r="218" spans="2:35">
      <c r="B218" s="1199"/>
      <c r="C218" s="648" t="str">
        <f>INDEX(Languages1!$C$1:$AB$1998,MATCH('Wages per Season_V2'!C218,Languages1!$C$1:$C$1998,0),MATCH('1'!$C$5,Languages1!$C$1:$AB$1,0))</f>
        <v>Mulheres</v>
      </c>
      <c r="D218" s="653">
        <f>'4'!AC10</f>
        <v>0</v>
      </c>
      <c r="E218" s="1200">
        <f>'4'!T52</f>
        <v>0</v>
      </c>
      <c r="F218" s="723"/>
      <c r="G218" s="732"/>
      <c r="H218" s="732"/>
      <c r="I218" s="732"/>
      <c r="J218" s="742"/>
      <c r="K218" s="735">
        <f t="shared" si="9"/>
        <v>0</v>
      </c>
      <c r="L218" s="726"/>
      <c r="M218" s="732"/>
      <c r="N218" s="733"/>
      <c r="O218" s="733" t="str">
        <f>IF(M218='Drop Downs'!$G$14,"1",IF(M218='Drop Downs'!$G$16,1/(Q218*'Drop Downs'!$R$4/12)*P218,IF(M218='Drop Downs'!$G$15,1/Q218*P218,"")))</f>
        <v/>
      </c>
      <c r="P218" s="922"/>
      <c r="Q218" s="732"/>
      <c r="R218" s="727"/>
      <c r="S218" s="732"/>
      <c r="T218" s="733"/>
      <c r="U218" s="733" t="str">
        <f>IF(S218='Drop Downs'!$G$14,"1",IF(S218='Drop Downs'!$G$16,1/(W218*'Drop Downs'!$R$4/12)*V218,IF(S218='Drop Downs'!$G$15,1/W218*V218,"")))</f>
        <v/>
      </c>
      <c r="V218" s="922"/>
      <c r="W218" s="732"/>
      <c r="X218" s="727"/>
      <c r="Y218" s="732"/>
      <c r="Z218" s="733"/>
      <c r="AA218" s="733" t="str">
        <f>IF(Y218='Drop Downs'!$G$14,"1",IF(Y218='Drop Downs'!$G$16,1/(AC218*'Drop Downs'!$R$4/12)*AB218,IF(Y218='Drop Downs'!$G$15,1/AC218*AB218,"")))</f>
        <v/>
      </c>
      <c r="AB218" s="922"/>
      <c r="AC218" s="732"/>
      <c r="AD218" s="727"/>
      <c r="AE218" s="732"/>
      <c r="AF218" s="733"/>
      <c r="AG218" s="733" t="str">
        <f>IF(AE218='Drop Downs'!$G$14,"1",IF(AE218='Drop Downs'!$G$16,1/(AI218*'Drop Downs'!$R$4/12)*AH218,IF(AE218='Drop Downs'!$G$15,1/AI218*AH218,"")))</f>
        <v/>
      </c>
      <c r="AH218" s="922"/>
      <c r="AI218" s="732"/>
    </row>
    <row r="219" spans="2:35">
      <c r="B219" s="1198">
        <f>'4'!AA11</f>
        <v>0</v>
      </c>
      <c r="C219" s="644" t="str">
        <f>INDEX(Languages1!$C$1:$AB$1998,MATCH('Wages per Season_V2'!C219,Languages1!$C$1:$C$1998,0),MATCH('1'!$C$5,Languages1!$C$1:$AB$1,0))</f>
        <v>Homens</v>
      </c>
      <c r="D219" s="652">
        <f>'4'!AC11</f>
        <v>0</v>
      </c>
      <c r="E219" s="1200" t="str">
        <f>'4'!AD11</f>
        <v xml:space="preserve"> </v>
      </c>
      <c r="F219" s="723"/>
      <c r="G219" s="728"/>
      <c r="H219" s="728"/>
      <c r="I219" s="728"/>
      <c r="J219" s="741"/>
      <c r="K219" s="734">
        <f t="shared" si="9"/>
        <v>0</v>
      </c>
      <c r="L219" s="726"/>
      <c r="M219" s="728"/>
      <c r="N219" s="729"/>
      <c r="O219" s="729" t="str">
        <f>IF(M219='Drop Downs'!$G$14,"1",IF(M219='Drop Downs'!$G$16,1/(Q219*'Drop Downs'!$R$4/12)*P219,IF(M219='Drop Downs'!$G$15,1/Q219*P219,"")))</f>
        <v/>
      </c>
      <c r="P219" s="745"/>
      <c r="Q219" s="728"/>
      <c r="R219" s="727"/>
      <c r="S219" s="728"/>
      <c r="T219" s="729"/>
      <c r="U219" s="729" t="str">
        <f>IF(S219='Drop Downs'!$G$14,"1",IF(S219='Drop Downs'!$G$16,1/(W219*'Drop Downs'!$R$4/12)*V219,IF(S219='Drop Downs'!$G$15,1/W219*V219,"")))</f>
        <v/>
      </c>
      <c r="V219" s="745"/>
      <c r="W219" s="728"/>
      <c r="X219" s="727"/>
      <c r="Y219" s="728"/>
      <c r="Z219" s="729"/>
      <c r="AA219" s="729" t="str">
        <f>IF(Y219='Drop Downs'!$G$14,"1",IF(Y219='Drop Downs'!$G$16,1/(AC219*'Drop Downs'!$R$4/12)*AB219,IF(Y219='Drop Downs'!$G$15,1/AC219*AB219,"")))</f>
        <v/>
      </c>
      <c r="AB219" s="745"/>
      <c r="AC219" s="728"/>
      <c r="AD219" s="727"/>
      <c r="AE219" s="728"/>
      <c r="AF219" s="729"/>
      <c r="AG219" s="729" t="str">
        <f>IF(AE219='Drop Downs'!$G$14,"1",IF(AE219='Drop Downs'!$G$16,1/(AI219*'Drop Downs'!$R$4/12)*AH219,IF(AE219='Drop Downs'!$G$15,1/AI219*AH219,"")))</f>
        <v/>
      </c>
      <c r="AH219" s="745"/>
      <c r="AI219" s="728"/>
    </row>
    <row r="220" spans="2:35">
      <c r="B220" s="1199"/>
      <c r="C220" s="648" t="str">
        <f>INDEX(Languages1!$C$1:$AB$1998,MATCH('Wages per Season_V2'!C220,Languages1!$C$1:$C$1998,0),MATCH('1'!$C$5,Languages1!$C$1:$AB$1,0))</f>
        <v>Mulheres</v>
      </c>
      <c r="D220" s="653">
        <f>'4'!AC12</f>
        <v>0</v>
      </c>
      <c r="E220" s="1200">
        <f>'4'!T54</f>
        <v>0</v>
      </c>
      <c r="F220" s="723"/>
      <c r="G220" s="732"/>
      <c r="H220" s="732"/>
      <c r="I220" s="732"/>
      <c r="J220" s="742"/>
      <c r="K220" s="735">
        <f t="shared" si="9"/>
        <v>0</v>
      </c>
      <c r="L220" s="726"/>
      <c r="M220" s="732"/>
      <c r="N220" s="733"/>
      <c r="O220" s="733" t="str">
        <f>IF(M220='Drop Downs'!$G$14,"1",IF(M220='Drop Downs'!$G$16,1/(Q220*'Drop Downs'!$R$4/12)*P220,IF(M220='Drop Downs'!$G$15,1/Q220*P220,"")))</f>
        <v/>
      </c>
      <c r="P220" s="922"/>
      <c r="Q220" s="732"/>
      <c r="R220" s="727"/>
      <c r="S220" s="732"/>
      <c r="T220" s="733"/>
      <c r="U220" s="733" t="str">
        <f>IF(S220='Drop Downs'!$G$14,"1",IF(S220='Drop Downs'!$G$16,1/(W220*'Drop Downs'!$R$4/12)*V220,IF(S220='Drop Downs'!$G$15,1/W220*V220,"")))</f>
        <v/>
      </c>
      <c r="V220" s="922"/>
      <c r="W220" s="732"/>
      <c r="X220" s="727"/>
      <c r="Y220" s="732"/>
      <c r="Z220" s="733"/>
      <c r="AA220" s="733" t="str">
        <f>IF(Y220='Drop Downs'!$G$14,"1",IF(Y220='Drop Downs'!$G$16,1/(AC220*'Drop Downs'!$R$4/12)*AB220,IF(Y220='Drop Downs'!$G$15,1/AC220*AB220,"")))</f>
        <v/>
      </c>
      <c r="AB220" s="922"/>
      <c r="AC220" s="732"/>
      <c r="AD220" s="727"/>
      <c r="AE220" s="732"/>
      <c r="AF220" s="733"/>
      <c r="AG220" s="733" t="str">
        <f>IF(AE220='Drop Downs'!$G$14,"1",IF(AE220='Drop Downs'!$G$16,1/(AI220*'Drop Downs'!$R$4/12)*AH220,IF(AE220='Drop Downs'!$G$15,1/AI220*AH220,"")))</f>
        <v/>
      </c>
      <c r="AH220" s="922"/>
      <c r="AI220" s="732"/>
    </row>
    <row r="221" spans="2:35">
      <c r="B221" s="1198">
        <f>'4'!AA13</f>
        <v>0</v>
      </c>
      <c r="C221" s="644" t="str">
        <f>INDEX(Languages1!$C$1:$AB$1998,MATCH('Wages per Season_V2'!C221,Languages1!$C$1:$C$1998,0),MATCH('1'!$C$5,Languages1!$C$1:$AB$1,0))</f>
        <v>Homens</v>
      </c>
      <c r="D221" s="652">
        <f>'4'!AC13</f>
        <v>0</v>
      </c>
      <c r="E221" s="1200" t="str">
        <f>'4'!AD13</f>
        <v xml:space="preserve"> </v>
      </c>
      <c r="F221" s="723"/>
      <c r="G221" s="728"/>
      <c r="H221" s="728"/>
      <c r="I221" s="728"/>
      <c r="J221" s="741"/>
      <c r="K221" s="734">
        <f t="shared" si="9"/>
        <v>0</v>
      </c>
      <c r="L221" s="726"/>
      <c r="M221" s="728"/>
      <c r="N221" s="729"/>
      <c r="O221" s="729" t="str">
        <f>IF(M221='Drop Downs'!$G$14,"1",IF(M221='Drop Downs'!$G$16,1/(Q221*'Drop Downs'!$R$4/12)*P221,IF(M221='Drop Downs'!$G$15,1/Q221*P221,"")))</f>
        <v/>
      </c>
      <c r="P221" s="745"/>
      <c r="Q221" s="728"/>
      <c r="R221" s="727"/>
      <c r="S221" s="728"/>
      <c r="T221" s="729"/>
      <c r="U221" s="729" t="str">
        <f>IF(S221='Drop Downs'!$G$14,"1",IF(S221='Drop Downs'!$G$16,1/(W221*'Drop Downs'!$R$4/12)*V221,IF(S221='Drop Downs'!$G$15,1/W221*V221,"")))</f>
        <v/>
      </c>
      <c r="V221" s="745"/>
      <c r="W221" s="728"/>
      <c r="X221" s="727"/>
      <c r="Y221" s="728"/>
      <c r="Z221" s="729"/>
      <c r="AA221" s="729" t="str">
        <f>IF(Y221='Drop Downs'!$G$14,"1",IF(Y221='Drop Downs'!$G$16,1/(AC221*'Drop Downs'!$R$4/12)*AB221,IF(Y221='Drop Downs'!$G$15,1/AC221*AB221,"")))</f>
        <v/>
      </c>
      <c r="AB221" s="745"/>
      <c r="AC221" s="728"/>
      <c r="AD221" s="727"/>
      <c r="AE221" s="728"/>
      <c r="AF221" s="729"/>
      <c r="AG221" s="729" t="str">
        <f>IF(AE221='Drop Downs'!$G$14,"1",IF(AE221='Drop Downs'!$G$16,1/(AI221*'Drop Downs'!$R$4/12)*AH221,IF(AE221='Drop Downs'!$G$15,1/AI221*AH221,"")))</f>
        <v/>
      </c>
      <c r="AH221" s="745"/>
      <c r="AI221" s="728"/>
    </row>
    <row r="222" spans="2:35">
      <c r="B222" s="1199"/>
      <c r="C222" s="648" t="str">
        <f>INDEX(Languages1!$C$1:$AB$1998,MATCH('Wages per Season_V2'!C222,Languages1!$C$1:$C$1998,0),MATCH('1'!$C$5,Languages1!$C$1:$AB$1,0))</f>
        <v>Mulheres</v>
      </c>
      <c r="D222" s="653">
        <f>'4'!AC14</f>
        <v>0</v>
      </c>
      <c r="E222" s="1200">
        <f>'4'!T56</f>
        <v>0</v>
      </c>
      <c r="F222" s="723"/>
      <c r="G222" s="732"/>
      <c r="H222" s="732"/>
      <c r="I222" s="732"/>
      <c r="J222" s="742"/>
      <c r="K222" s="735">
        <f t="shared" si="9"/>
        <v>0</v>
      </c>
      <c r="L222" s="726"/>
      <c r="M222" s="732"/>
      <c r="N222" s="733"/>
      <c r="O222" s="733" t="str">
        <f>IF(M222='Drop Downs'!$G$14,"1",IF(M222='Drop Downs'!$G$16,1/(Q222*'Drop Downs'!$R$4/12)*P222,IF(M222='Drop Downs'!$G$15,1/Q222*P222,"")))</f>
        <v/>
      </c>
      <c r="P222" s="922"/>
      <c r="Q222" s="732"/>
      <c r="R222" s="727"/>
      <c r="S222" s="732"/>
      <c r="T222" s="733"/>
      <c r="U222" s="733" t="str">
        <f>IF(S222='Drop Downs'!$G$14,"1",IF(S222='Drop Downs'!$G$16,1/(W222*'Drop Downs'!$R$4/12)*V222,IF(S222='Drop Downs'!$G$15,1/W222*V222,"")))</f>
        <v/>
      </c>
      <c r="V222" s="922"/>
      <c r="W222" s="732"/>
      <c r="X222" s="727"/>
      <c r="Y222" s="732"/>
      <c r="Z222" s="733"/>
      <c r="AA222" s="733" t="str">
        <f>IF(Y222='Drop Downs'!$G$14,"1",IF(Y222='Drop Downs'!$G$16,1/(AC222*'Drop Downs'!$R$4/12)*AB222,IF(Y222='Drop Downs'!$G$15,1/AC222*AB222,"")))</f>
        <v/>
      </c>
      <c r="AB222" s="922"/>
      <c r="AC222" s="732"/>
      <c r="AD222" s="727"/>
      <c r="AE222" s="732"/>
      <c r="AF222" s="733"/>
      <c r="AG222" s="733" t="str">
        <f>IF(AE222='Drop Downs'!$G$14,"1",IF(AE222='Drop Downs'!$G$16,1/(AI222*'Drop Downs'!$R$4/12)*AH222,IF(AE222='Drop Downs'!$G$15,1/AI222*AH222,"")))</f>
        <v/>
      </c>
      <c r="AH222" s="922"/>
      <c r="AI222" s="732"/>
    </row>
    <row r="223" spans="2:35">
      <c r="B223" s="1198">
        <f>'4'!AA15</f>
        <v>0</v>
      </c>
      <c r="C223" s="644" t="str">
        <f>INDEX(Languages1!$C$1:$AB$1998,MATCH('Wages per Season_V2'!C223,Languages1!$C$1:$C$1998,0),MATCH('1'!$C$5,Languages1!$C$1:$AB$1,0))</f>
        <v>Homens</v>
      </c>
      <c r="D223" s="652">
        <f>'4'!AC15</f>
        <v>0</v>
      </c>
      <c r="E223" s="1200" t="str">
        <f>'4'!AD15</f>
        <v xml:space="preserve"> </v>
      </c>
      <c r="F223" s="723"/>
      <c r="G223" s="728"/>
      <c r="H223" s="728"/>
      <c r="I223" s="728"/>
      <c r="J223" s="741"/>
      <c r="K223" s="734">
        <f t="shared" si="9"/>
        <v>0</v>
      </c>
      <c r="L223" s="726"/>
      <c r="M223" s="728"/>
      <c r="N223" s="729"/>
      <c r="O223" s="729" t="str">
        <f>IF(M223='Drop Downs'!$G$14,"1",IF(M223='Drop Downs'!$G$16,1/(Q223*'Drop Downs'!$R$4/12)*P223,IF(M223='Drop Downs'!$G$15,1/Q223*P223,"")))</f>
        <v/>
      </c>
      <c r="P223" s="745"/>
      <c r="Q223" s="728"/>
      <c r="R223" s="727"/>
      <c r="S223" s="728"/>
      <c r="T223" s="729"/>
      <c r="U223" s="729" t="str">
        <f>IF(S223='Drop Downs'!$G$14,"1",IF(S223='Drop Downs'!$G$16,1/(W223*'Drop Downs'!$R$4/12)*V223,IF(S223='Drop Downs'!$G$15,1/W223*V223,"")))</f>
        <v/>
      </c>
      <c r="V223" s="745"/>
      <c r="W223" s="728"/>
      <c r="X223" s="727"/>
      <c r="Y223" s="728"/>
      <c r="Z223" s="729"/>
      <c r="AA223" s="729" t="str">
        <f>IF(Y223='Drop Downs'!$G$14,"1",IF(Y223='Drop Downs'!$G$16,1/(AC223*'Drop Downs'!$R$4/12)*AB223,IF(Y223='Drop Downs'!$G$15,1/AC223*AB223,"")))</f>
        <v/>
      </c>
      <c r="AB223" s="745"/>
      <c r="AC223" s="728"/>
      <c r="AD223" s="727"/>
      <c r="AE223" s="728"/>
      <c r="AF223" s="729"/>
      <c r="AG223" s="729" t="str">
        <f>IF(AE223='Drop Downs'!$G$14,"1",IF(AE223='Drop Downs'!$G$16,1/(AI223*'Drop Downs'!$R$4/12)*AH223,IF(AE223='Drop Downs'!$G$15,1/AI223*AH223,"")))</f>
        <v/>
      </c>
      <c r="AH223" s="745"/>
      <c r="AI223" s="728"/>
    </row>
    <row r="224" spans="2:35">
      <c r="B224" s="1199"/>
      <c r="C224" s="648" t="str">
        <f>INDEX(Languages1!$C$1:$AB$1998,MATCH('Wages per Season_V2'!C224,Languages1!$C$1:$C$1998,0),MATCH('1'!$C$5,Languages1!$C$1:$AB$1,0))</f>
        <v>Mulheres</v>
      </c>
      <c r="D224" s="653">
        <f>'4'!AC16</f>
        <v>0</v>
      </c>
      <c r="E224" s="1200">
        <f>'4'!T58</f>
        <v>0</v>
      </c>
      <c r="F224" s="723"/>
      <c r="G224" s="732"/>
      <c r="H224" s="732"/>
      <c r="I224" s="732"/>
      <c r="J224" s="742"/>
      <c r="K224" s="735">
        <f t="shared" si="9"/>
        <v>0</v>
      </c>
      <c r="L224" s="726"/>
      <c r="M224" s="732"/>
      <c r="N224" s="733"/>
      <c r="O224" s="733" t="str">
        <f>IF(M224='Drop Downs'!$G$14,"1",IF(M224='Drop Downs'!$G$16,1/(Q224*'Drop Downs'!$R$4/12)*P224,IF(M224='Drop Downs'!$G$15,1/Q224*P224,"")))</f>
        <v/>
      </c>
      <c r="P224" s="922"/>
      <c r="Q224" s="732"/>
      <c r="R224" s="727"/>
      <c r="S224" s="732"/>
      <c r="T224" s="733"/>
      <c r="U224" s="733" t="str">
        <f>IF(S224='Drop Downs'!$G$14,"1",IF(S224='Drop Downs'!$G$16,1/(W224*'Drop Downs'!$R$4/12)*V224,IF(S224='Drop Downs'!$G$15,1/W224*V224,"")))</f>
        <v/>
      </c>
      <c r="V224" s="922"/>
      <c r="W224" s="732"/>
      <c r="X224" s="727"/>
      <c r="Y224" s="732"/>
      <c r="Z224" s="733"/>
      <c r="AA224" s="733" t="str">
        <f>IF(Y224='Drop Downs'!$G$14,"1",IF(Y224='Drop Downs'!$G$16,1/(AC224*'Drop Downs'!$R$4/12)*AB224,IF(Y224='Drop Downs'!$G$15,1/AC224*AB224,"")))</f>
        <v/>
      </c>
      <c r="AB224" s="922"/>
      <c r="AC224" s="732"/>
      <c r="AD224" s="727"/>
      <c r="AE224" s="732"/>
      <c r="AF224" s="733"/>
      <c r="AG224" s="733" t="str">
        <f>IF(AE224='Drop Downs'!$G$14,"1",IF(AE224='Drop Downs'!$G$16,1/(AI224*'Drop Downs'!$R$4/12)*AH224,IF(AE224='Drop Downs'!$G$15,1/AI224*AH224,"")))</f>
        <v/>
      </c>
      <c r="AH224" s="922"/>
      <c r="AI224" s="732"/>
    </row>
    <row r="225" spans="2:35">
      <c r="B225" s="1198">
        <f>'4'!AA17</f>
        <v>0</v>
      </c>
      <c r="C225" s="644" t="str">
        <f>INDEX(Languages1!$C$1:$AB$1998,MATCH('Wages per Season_V2'!C225,Languages1!$C$1:$C$1998,0),MATCH('1'!$C$5,Languages1!$C$1:$AB$1,0))</f>
        <v>Homens</v>
      </c>
      <c r="D225" s="652">
        <f>'4'!AC17</f>
        <v>0</v>
      </c>
      <c r="E225" s="1200" t="str">
        <f>'4'!AD17</f>
        <v xml:space="preserve"> </v>
      </c>
      <c r="F225" s="723"/>
      <c r="G225" s="728"/>
      <c r="H225" s="728"/>
      <c r="I225" s="728"/>
      <c r="J225" s="741"/>
      <c r="K225" s="734">
        <f t="shared" si="9"/>
        <v>0</v>
      </c>
      <c r="L225" s="726"/>
      <c r="M225" s="728"/>
      <c r="N225" s="729"/>
      <c r="O225" s="729" t="str">
        <f>IF(M225='Drop Downs'!$G$14,"1",IF(M225='Drop Downs'!$G$16,1/(Q225*'Drop Downs'!$R$4/12)*P225,IF(M225='Drop Downs'!$G$15,1/Q225*P225,"")))</f>
        <v/>
      </c>
      <c r="P225" s="745"/>
      <c r="Q225" s="728"/>
      <c r="R225" s="727"/>
      <c r="S225" s="728"/>
      <c r="T225" s="729"/>
      <c r="U225" s="729" t="str">
        <f>IF(S225='Drop Downs'!$G$14,"1",IF(S225='Drop Downs'!$G$16,1/(W225*'Drop Downs'!$R$4/12)*V225,IF(S225='Drop Downs'!$G$15,1/W225*V225,"")))</f>
        <v/>
      </c>
      <c r="V225" s="745"/>
      <c r="W225" s="728"/>
      <c r="X225" s="727"/>
      <c r="Y225" s="728"/>
      <c r="Z225" s="729"/>
      <c r="AA225" s="729" t="str">
        <f>IF(Y225='Drop Downs'!$G$14,"1",IF(Y225='Drop Downs'!$G$16,1/(AC225*'Drop Downs'!$R$4/12)*AB225,IF(Y225='Drop Downs'!$G$15,1/AC225*AB225,"")))</f>
        <v/>
      </c>
      <c r="AB225" s="745"/>
      <c r="AC225" s="728"/>
      <c r="AD225" s="727"/>
      <c r="AE225" s="728"/>
      <c r="AF225" s="729"/>
      <c r="AG225" s="729" t="str">
        <f>IF(AE225='Drop Downs'!$G$14,"1",IF(AE225='Drop Downs'!$G$16,1/(AI225*'Drop Downs'!$R$4/12)*AH225,IF(AE225='Drop Downs'!$G$15,1/AI225*AH225,"")))</f>
        <v/>
      </c>
      <c r="AH225" s="745"/>
      <c r="AI225" s="728"/>
    </row>
    <row r="226" spans="2:35">
      <c r="B226" s="1199"/>
      <c r="C226" s="648" t="str">
        <f>INDEX(Languages1!$C$1:$AB$1998,MATCH('Wages per Season_V2'!C226,Languages1!$C$1:$C$1998,0),MATCH('1'!$C$5,Languages1!$C$1:$AB$1,0))</f>
        <v>Mulheres</v>
      </c>
      <c r="D226" s="653">
        <f>'4'!AC18</f>
        <v>0</v>
      </c>
      <c r="E226" s="1200">
        <f>'4'!T60</f>
        <v>0</v>
      </c>
      <c r="F226" s="723"/>
      <c r="G226" s="732"/>
      <c r="H226" s="732"/>
      <c r="I226" s="732"/>
      <c r="J226" s="742"/>
      <c r="K226" s="735">
        <f t="shared" si="9"/>
        <v>0</v>
      </c>
      <c r="L226" s="726"/>
      <c r="M226" s="732"/>
      <c r="N226" s="733"/>
      <c r="O226" s="733" t="str">
        <f>IF(M226='Drop Downs'!$G$14,"1",IF(M226='Drop Downs'!$G$16,1/(Q226*'Drop Downs'!$R$4/12)*P226,IF(M226='Drop Downs'!$G$15,1/Q226*P226,"")))</f>
        <v/>
      </c>
      <c r="P226" s="922"/>
      <c r="Q226" s="732"/>
      <c r="R226" s="727"/>
      <c r="S226" s="732"/>
      <c r="T226" s="733"/>
      <c r="U226" s="733" t="str">
        <f>IF(S226='Drop Downs'!$G$14,"1",IF(S226='Drop Downs'!$G$16,1/(W226*'Drop Downs'!$R$4/12)*V226,IF(S226='Drop Downs'!$G$15,1/W226*V226,"")))</f>
        <v/>
      </c>
      <c r="V226" s="922"/>
      <c r="W226" s="732"/>
      <c r="X226" s="727"/>
      <c r="Y226" s="732"/>
      <c r="Z226" s="733"/>
      <c r="AA226" s="733" t="str">
        <f>IF(Y226='Drop Downs'!$G$14,"1",IF(Y226='Drop Downs'!$G$16,1/(AC226*'Drop Downs'!$R$4/12)*AB226,IF(Y226='Drop Downs'!$G$15,1/AC226*AB226,"")))</f>
        <v/>
      </c>
      <c r="AB226" s="922"/>
      <c r="AC226" s="732"/>
      <c r="AD226" s="727"/>
      <c r="AE226" s="732"/>
      <c r="AF226" s="733"/>
      <c r="AG226" s="733" t="str">
        <f>IF(AE226='Drop Downs'!$G$14,"1",IF(AE226='Drop Downs'!$G$16,1/(AI226*'Drop Downs'!$R$4/12)*AH226,IF(AE226='Drop Downs'!$G$15,1/AI226*AH226,"")))</f>
        <v/>
      </c>
      <c r="AH226" s="922"/>
      <c r="AI226" s="732"/>
    </row>
    <row r="227" spans="2:35">
      <c r="B227" s="1198">
        <f>'4'!AA19</f>
        <v>0</v>
      </c>
      <c r="C227" s="644" t="str">
        <f>INDEX(Languages1!$C$1:$AB$1998,MATCH('Wages per Season_V2'!C227,Languages1!$C$1:$C$1998,0),MATCH('1'!$C$5,Languages1!$C$1:$AB$1,0))</f>
        <v>Homens</v>
      </c>
      <c r="D227" s="652">
        <f>'4'!AC19</f>
        <v>0</v>
      </c>
      <c r="E227" s="1200" t="str">
        <f>'4'!AD19</f>
        <v xml:space="preserve"> </v>
      </c>
      <c r="F227" s="723"/>
      <c r="G227" s="728"/>
      <c r="H227" s="728"/>
      <c r="I227" s="728"/>
      <c r="J227" s="741"/>
      <c r="K227" s="734">
        <f t="shared" si="9"/>
        <v>0</v>
      </c>
      <c r="L227" s="726"/>
      <c r="M227" s="728"/>
      <c r="N227" s="729"/>
      <c r="O227" s="729" t="str">
        <f>IF(M227='Drop Downs'!$G$14,"1",IF(M227='Drop Downs'!$G$16,1/(Q227*'Drop Downs'!$R$4/12)*P227,IF(M227='Drop Downs'!$G$15,1/Q227*P227,"")))</f>
        <v/>
      </c>
      <c r="P227" s="745"/>
      <c r="Q227" s="728"/>
      <c r="R227" s="727"/>
      <c r="S227" s="728"/>
      <c r="T227" s="729"/>
      <c r="U227" s="729" t="str">
        <f>IF(S227='Drop Downs'!$G$14,"1",IF(S227='Drop Downs'!$G$16,1/(W227*'Drop Downs'!$R$4/12)*V227,IF(S227='Drop Downs'!$G$15,1/W227*V227,"")))</f>
        <v/>
      </c>
      <c r="V227" s="745"/>
      <c r="W227" s="728"/>
      <c r="X227" s="727"/>
      <c r="Y227" s="728"/>
      <c r="Z227" s="729"/>
      <c r="AA227" s="729" t="str">
        <f>IF(Y227='Drop Downs'!$G$14,"1",IF(Y227='Drop Downs'!$G$16,1/(AC227*'Drop Downs'!$R$4/12)*AB227,IF(Y227='Drop Downs'!$G$15,1/AC227*AB227,"")))</f>
        <v/>
      </c>
      <c r="AB227" s="745"/>
      <c r="AC227" s="728"/>
      <c r="AD227" s="727"/>
      <c r="AE227" s="728"/>
      <c r="AF227" s="729"/>
      <c r="AG227" s="729" t="str">
        <f>IF(AE227='Drop Downs'!$G$14,"1",IF(AE227='Drop Downs'!$G$16,1/(AI227*'Drop Downs'!$R$4/12)*AH227,IF(AE227='Drop Downs'!$G$15,1/AI227*AH227,"")))</f>
        <v/>
      </c>
      <c r="AH227" s="745"/>
      <c r="AI227" s="728"/>
    </row>
    <row r="228" spans="2:35">
      <c r="B228" s="1199"/>
      <c r="C228" s="648" t="str">
        <f>INDEX(Languages1!$C$1:$AB$1998,MATCH('Wages per Season_V2'!C228,Languages1!$C$1:$C$1998,0),MATCH('1'!$C$5,Languages1!$C$1:$AB$1,0))</f>
        <v>Mulheres</v>
      </c>
      <c r="D228" s="653">
        <f>'4'!AC20</f>
        <v>0</v>
      </c>
      <c r="E228" s="1200">
        <f>'4'!T62</f>
        <v>0</v>
      </c>
      <c r="F228" s="723"/>
      <c r="G228" s="732"/>
      <c r="H228" s="732"/>
      <c r="I228" s="732"/>
      <c r="J228" s="742"/>
      <c r="K228" s="735">
        <f t="shared" si="9"/>
        <v>0</v>
      </c>
      <c r="L228" s="726"/>
      <c r="M228" s="732"/>
      <c r="N228" s="733"/>
      <c r="O228" s="733" t="str">
        <f>IF(M228='Drop Downs'!$G$14,"1",IF(M228='Drop Downs'!$G$16,1/(Q228*'Drop Downs'!$R$4/12)*P228,IF(M228='Drop Downs'!$G$15,1/Q228*P228,"")))</f>
        <v/>
      </c>
      <c r="P228" s="922"/>
      <c r="Q228" s="732"/>
      <c r="R228" s="727"/>
      <c r="S228" s="732"/>
      <c r="T228" s="733"/>
      <c r="U228" s="733" t="str">
        <f>IF(S228='Drop Downs'!$G$14,"1",IF(S228='Drop Downs'!$G$16,1/(W228*'Drop Downs'!$R$4/12)*V228,IF(S228='Drop Downs'!$G$15,1/W228*V228,"")))</f>
        <v/>
      </c>
      <c r="V228" s="922"/>
      <c r="W228" s="732"/>
      <c r="X228" s="727"/>
      <c r="Y228" s="732"/>
      <c r="Z228" s="733"/>
      <c r="AA228" s="733" t="str">
        <f>IF(Y228='Drop Downs'!$G$14,"1",IF(Y228='Drop Downs'!$G$16,1/(AC228*'Drop Downs'!$R$4/12)*AB228,IF(Y228='Drop Downs'!$G$15,1/AC228*AB228,"")))</f>
        <v/>
      </c>
      <c r="AB228" s="922"/>
      <c r="AC228" s="732"/>
      <c r="AD228" s="727"/>
      <c r="AE228" s="732"/>
      <c r="AF228" s="733"/>
      <c r="AG228" s="733" t="str">
        <f>IF(AE228='Drop Downs'!$G$14,"1",IF(AE228='Drop Downs'!$G$16,1/(AI228*'Drop Downs'!$R$4/12)*AH228,IF(AE228='Drop Downs'!$G$15,1/AI228*AH228,"")))</f>
        <v/>
      </c>
      <c r="AH228" s="922"/>
      <c r="AI228" s="732"/>
    </row>
    <row r="229" spans="2:35">
      <c r="B229" s="1198">
        <f>'4'!AA21</f>
        <v>0</v>
      </c>
      <c r="C229" s="644" t="str">
        <f>INDEX(Languages1!$C$1:$AB$1998,MATCH('Wages per Season_V2'!C229,Languages1!$C$1:$C$1998,0),MATCH('1'!$C$5,Languages1!$C$1:$AB$1,0))</f>
        <v>Homens</v>
      </c>
      <c r="D229" s="652">
        <f>'4'!AC21</f>
        <v>0</v>
      </c>
      <c r="E229" s="1200" t="str">
        <f>'4'!AD21</f>
        <v xml:space="preserve"> </v>
      </c>
      <c r="F229" s="723"/>
      <c r="G229" s="728"/>
      <c r="H229" s="728"/>
      <c r="I229" s="728"/>
      <c r="J229" s="741"/>
      <c r="K229" s="734">
        <f t="shared" si="9"/>
        <v>0</v>
      </c>
      <c r="L229" s="726"/>
      <c r="M229" s="728"/>
      <c r="N229" s="729"/>
      <c r="O229" s="729" t="str">
        <f>IF(M229='Drop Downs'!$G$14,"1",IF(M229='Drop Downs'!$G$16,1/(Q229*'Drop Downs'!$R$4/12)*P229,IF(M229='Drop Downs'!$G$15,1/Q229*P229,"")))</f>
        <v/>
      </c>
      <c r="P229" s="745"/>
      <c r="Q229" s="728"/>
      <c r="R229" s="727"/>
      <c r="S229" s="728"/>
      <c r="T229" s="729"/>
      <c r="U229" s="729" t="str">
        <f>IF(S229='Drop Downs'!$G$14,"1",IF(S229='Drop Downs'!$G$16,1/(W229*'Drop Downs'!$R$4/12)*V229,IF(S229='Drop Downs'!$G$15,1/W229*V229,"")))</f>
        <v/>
      </c>
      <c r="V229" s="745"/>
      <c r="W229" s="728"/>
      <c r="X229" s="727"/>
      <c r="Y229" s="728"/>
      <c r="Z229" s="729"/>
      <c r="AA229" s="729" t="str">
        <f>IF(Y229='Drop Downs'!$G$14,"1",IF(Y229='Drop Downs'!$G$16,1/(AC229*'Drop Downs'!$R$4/12)*AB229,IF(Y229='Drop Downs'!$G$15,1/AC229*AB229,"")))</f>
        <v/>
      </c>
      <c r="AB229" s="745"/>
      <c r="AC229" s="728"/>
      <c r="AD229" s="727"/>
      <c r="AE229" s="728"/>
      <c r="AF229" s="729"/>
      <c r="AG229" s="729" t="str">
        <f>IF(AE229='Drop Downs'!$G$14,"1",IF(AE229='Drop Downs'!$G$16,1/(AI229*'Drop Downs'!$R$4/12)*AH229,IF(AE229='Drop Downs'!$G$15,1/AI229*AH229,"")))</f>
        <v/>
      </c>
      <c r="AH229" s="745"/>
      <c r="AI229" s="728"/>
    </row>
    <row r="230" spans="2:35">
      <c r="B230" s="1199"/>
      <c r="C230" s="648" t="str">
        <f>INDEX(Languages1!$C$1:$AB$1998,MATCH('Wages per Season_V2'!C230,Languages1!$C$1:$C$1998,0),MATCH('1'!$C$5,Languages1!$C$1:$AB$1,0))</f>
        <v>Mulheres</v>
      </c>
      <c r="D230" s="653">
        <f>'4'!AC22</f>
        <v>0</v>
      </c>
      <c r="E230" s="1200">
        <f>'4'!T64</f>
        <v>0</v>
      </c>
      <c r="F230" s="723"/>
      <c r="G230" s="732"/>
      <c r="H230" s="732"/>
      <c r="I230" s="732"/>
      <c r="J230" s="742"/>
      <c r="K230" s="735">
        <f t="shared" si="9"/>
        <v>0</v>
      </c>
      <c r="L230" s="726"/>
      <c r="M230" s="732"/>
      <c r="N230" s="733"/>
      <c r="O230" s="733" t="str">
        <f>IF(M230='Drop Downs'!$G$14,"1",IF(M230='Drop Downs'!$G$16,1/(Q230*'Drop Downs'!$R$4/12)*P230,IF(M230='Drop Downs'!$G$15,1/Q230*P230,"")))</f>
        <v/>
      </c>
      <c r="P230" s="922"/>
      <c r="Q230" s="732"/>
      <c r="R230" s="727"/>
      <c r="S230" s="732"/>
      <c r="T230" s="733"/>
      <c r="U230" s="733" t="str">
        <f>IF(S230='Drop Downs'!$G$14,"1",IF(S230='Drop Downs'!$G$16,1/(W230*'Drop Downs'!$R$4/12)*V230,IF(S230='Drop Downs'!$G$15,1/W230*V230,"")))</f>
        <v/>
      </c>
      <c r="V230" s="922"/>
      <c r="W230" s="732"/>
      <c r="X230" s="727"/>
      <c r="Y230" s="732"/>
      <c r="Z230" s="733"/>
      <c r="AA230" s="733" t="str">
        <f>IF(Y230='Drop Downs'!$G$14,"1",IF(Y230='Drop Downs'!$G$16,1/(AC230*'Drop Downs'!$R$4/12)*AB230,IF(Y230='Drop Downs'!$G$15,1/AC230*AB230,"")))</f>
        <v/>
      </c>
      <c r="AB230" s="922"/>
      <c r="AC230" s="732"/>
      <c r="AD230" s="727"/>
      <c r="AE230" s="732"/>
      <c r="AF230" s="733"/>
      <c r="AG230" s="733" t="str">
        <f>IF(AE230='Drop Downs'!$G$14,"1",IF(AE230='Drop Downs'!$G$16,1/(AI230*'Drop Downs'!$R$4/12)*AH230,IF(AE230='Drop Downs'!$G$15,1/AI230*AH230,"")))</f>
        <v/>
      </c>
      <c r="AH230" s="922"/>
      <c r="AI230" s="732"/>
    </row>
    <row r="231" spans="2:35">
      <c r="B231" s="1198">
        <f>'4'!AA23</f>
        <v>0</v>
      </c>
      <c r="C231" s="644" t="str">
        <f>INDEX(Languages1!$C$1:$AB$1998,MATCH('Wages per Season_V2'!C231,Languages1!$C$1:$C$1998,0),MATCH('1'!$C$5,Languages1!$C$1:$AB$1,0))</f>
        <v>Homens</v>
      </c>
      <c r="D231" s="652">
        <f>'4'!AC23</f>
        <v>0</v>
      </c>
      <c r="E231" s="1200" t="str">
        <f>'4'!AD23</f>
        <v xml:space="preserve"> </v>
      </c>
      <c r="F231" s="723"/>
      <c r="G231" s="728"/>
      <c r="H231" s="728"/>
      <c r="I231" s="728"/>
      <c r="J231" s="741"/>
      <c r="K231" s="734">
        <f t="shared" si="9"/>
        <v>0</v>
      </c>
      <c r="L231" s="726"/>
      <c r="M231" s="728"/>
      <c r="N231" s="729"/>
      <c r="O231" s="729" t="str">
        <f>IF(M231='Drop Downs'!$G$14,"1",IF(M231='Drop Downs'!$G$16,1/(Q231*'Drop Downs'!$R$4/12)*P231,IF(M231='Drop Downs'!$G$15,1/Q231*P231,"")))</f>
        <v/>
      </c>
      <c r="P231" s="745"/>
      <c r="Q231" s="728"/>
      <c r="R231" s="727"/>
      <c r="S231" s="728"/>
      <c r="T231" s="729"/>
      <c r="U231" s="729" t="str">
        <f>IF(S231='Drop Downs'!$G$14,"1",IF(S231='Drop Downs'!$G$16,1/(W231*'Drop Downs'!$R$4/12)*V231,IF(S231='Drop Downs'!$G$15,1/W231*V231,"")))</f>
        <v/>
      </c>
      <c r="V231" s="745"/>
      <c r="W231" s="728"/>
      <c r="X231" s="727"/>
      <c r="Y231" s="728"/>
      <c r="Z231" s="729"/>
      <c r="AA231" s="729" t="str">
        <f>IF(Y231='Drop Downs'!$G$14,"1",IF(Y231='Drop Downs'!$G$16,1/(AC231*'Drop Downs'!$R$4/12)*AB231,IF(Y231='Drop Downs'!$G$15,1/AC231*AB231,"")))</f>
        <v/>
      </c>
      <c r="AB231" s="745"/>
      <c r="AC231" s="728"/>
      <c r="AD231" s="727"/>
      <c r="AE231" s="728"/>
      <c r="AF231" s="729"/>
      <c r="AG231" s="729" t="str">
        <f>IF(AE231='Drop Downs'!$G$14,"1",IF(AE231='Drop Downs'!$G$16,1/(AI231*'Drop Downs'!$R$4/12)*AH231,IF(AE231='Drop Downs'!$G$15,1/AI231*AH231,"")))</f>
        <v/>
      </c>
      <c r="AH231" s="745"/>
      <c r="AI231" s="728"/>
    </row>
    <row r="232" spans="2:35">
      <c r="B232" s="1199"/>
      <c r="C232" s="648" t="str">
        <f>INDEX(Languages1!$C$1:$AB$1998,MATCH('Wages per Season_V2'!C232,Languages1!$C$1:$C$1998,0),MATCH('1'!$C$5,Languages1!$C$1:$AB$1,0))</f>
        <v>Mulheres</v>
      </c>
      <c r="D232" s="653">
        <f>'4'!AC24</f>
        <v>0</v>
      </c>
      <c r="E232" s="1200">
        <f>'4'!T66</f>
        <v>0</v>
      </c>
      <c r="F232" s="723"/>
      <c r="G232" s="732"/>
      <c r="H232" s="732"/>
      <c r="I232" s="732"/>
      <c r="J232" s="742"/>
      <c r="K232" s="735">
        <f t="shared" si="9"/>
        <v>0</v>
      </c>
      <c r="L232" s="726"/>
      <c r="M232" s="732"/>
      <c r="N232" s="733"/>
      <c r="O232" s="733" t="str">
        <f>IF(M232='Drop Downs'!$G$14,"1",IF(M232='Drop Downs'!$G$16,1/(Q232*'Drop Downs'!$R$4/12)*P232,IF(M232='Drop Downs'!$G$15,1/Q232*P232,"")))</f>
        <v/>
      </c>
      <c r="P232" s="922"/>
      <c r="Q232" s="732"/>
      <c r="R232" s="727"/>
      <c r="S232" s="732"/>
      <c r="T232" s="733"/>
      <c r="U232" s="733" t="str">
        <f>IF(S232='Drop Downs'!$G$14,"1",IF(S232='Drop Downs'!$G$16,1/(W232*'Drop Downs'!$R$4/12)*V232,IF(S232='Drop Downs'!$G$15,1/W232*V232,"")))</f>
        <v/>
      </c>
      <c r="V232" s="922"/>
      <c r="W232" s="732"/>
      <c r="X232" s="727"/>
      <c r="Y232" s="732"/>
      <c r="Z232" s="733"/>
      <c r="AA232" s="733" t="str">
        <f>IF(Y232='Drop Downs'!$G$14,"1",IF(Y232='Drop Downs'!$G$16,1/(AC232*'Drop Downs'!$R$4/12)*AB232,IF(Y232='Drop Downs'!$G$15,1/AC232*AB232,"")))</f>
        <v/>
      </c>
      <c r="AB232" s="922"/>
      <c r="AC232" s="732"/>
      <c r="AD232" s="727"/>
      <c r="AE232" s="732"/>
      <c r="AF232" s="733"/>
      <c r="AG232" s="733" t="str">
        <f>IF(AE232='Drop Downs'!$G$14,"1",IF(AE232='Drop Downs'!$G$16,1/(AI232*'Drop Downs'!$R$4/12)*AH232,IF(AE232='Drop Downs'!$G$15,1/AI232*AH232,"")))</f>
        <v/>
      </c>
      <c r="AH232" s="922"/>
      <c r="AI232" s="732"/>
    </row>
    <row r="233" spans="2:35">
      <c r="B233" s="1198">
        <f>'4'!AA25</f>
        <v>0</v>
      </c>
      <c r="C233" s="644" t="str">
        <f>INDEX(Languages1!$C$1:$AB$1998,MATCH('Wages per Season_V2'!C233,Languages1!$C$1:$C$1998,0),MATCH('1'!$C$5,Languages1!$C$1:$AB$1,0))</f>
        <v>Homens</v>
      </c>
      <c r="D233" s="652">
        <f>'4'!AC25</f>
        <v>0</v>
      </c>
      <c r="E233" s="1200" t="str">
        <f>'4'!AD25</f>
        <v xml:space="preserve"> </v>
      </c>
      <c r="F233" s="723"/>
      <c r="G233" s="728"/>
      <c r="H233" s="728"/>
      <c r="I233" s="728"/>
      <c r="J233" s="741"/>
      <c r="K233" s="734">
        <f>IFERROR(SUM(G233:J233),"")</f>
        <v>0</v>
      </c>
      <c r="L233" s="726"/>
      <c r="M233" s="728"/>
      <c r="N233" s="729"/>
      <c r="O233" s="729" t="str">
        <f>IF(M233='Drop Downs'!$G$14,"1",IF(M233='Drop Downs'!$G$16,1/(Q233*'Drop Downs'!$R$4/12)*P233,IF(M233='Drop Downs'!$G$15,1/Q233*P233,"")))</f>
        <v/>
      </c>
      <c r="P233" s="745"/>
      <c r="Q233" s="728"/>
      <c r="R233" s="727"/>
      <c r="S233" s="728"/>
      <c r="T233" s="729"/>
      <c r="U233" s="729" t="str">
        <f>IF(S233='Drop Downs'!$G$14,"1",IF(S233='Drop Downs'!$G$16,1/(W233*'Drop Downs'!$R$4/12)*V233,IF(S233='Drop Downs'!$G$15,1/W233*V233,"")))</f>
        <v/>
      </c>
      <c r="V233" s="745"/>
      <c r="W233" s="728"/>
      <c r="X233" s="727"/>
      <c r="Y233" s="728"/>
      <c r="Z233" s="729"/>
      <c r="AA233" s="729" t="str">
        <f>IF(Y233='Drop Downs'!$G$14,"1",IF(Y233='Drop Downs'!$G$16,1/(AC233*'Drop Downs'!$R$4/12)*AB233,IF(Y233='Drop Downs'!$G$15,1/AC233*AB233,"")))</f>
        <v/>
      </c>
      <c r="AB233" s="745"/>
      <c r="AC233" s="728"/>
      <c r="AD233" s="727"/>
      <c r="AE233" s="728"/>
      <c r="AF233" s="729"/>
      <c r="AG233" s="729" t="str">
        <f>IF(AE233='Drop Downs'!$G$14,"1",IF(AE233='Drop Downs'!$G$16,1/(AI233*'Drop Downs'!$R$4/12)*AH233,IF(AE233='Drop Downs'!$G$15,1/AI233*AH233,"")))</f>
        <v/>
      </c>
      <c r="AH233" s="745"/>
      <c r="AI233" s="728"/>
    </row>
    <row r="234" spans="2:35">
      <c r="B234" s="1202"/>
      <c r="C234" s="648" t="str">
        <f>INDEX(Languages1!$C$1:$AB$1998,MATCH('Wages per Season_V2'!C234,Languages1!$C$1:$C$1998,0),MATCH('1'!$C$5,Languages1!$C$1:$AB$1,0))</f>
        <v>Mulheres</v>
      </c>
      <c r="D234" s="653">
        <f>'4'!AC26</f>
        <v>0</v>
      </c>
      <c r="E234" s="1200">
        <f>'4'!T68</f>
        <v>0</v>
      </c>
      <c r="F234" s="723"/>
      <c r="G234" s="732"/>
      <c r="H234" s="732"/>
      <c r="I234" s="732"/>
      <c r="J234" s="742"/>
      <c r="K234" s="735">
        <f t="shared" ref="K234:K252" si="10">IFERROR(SUM(G234:J234),"")</f>
        <v>0</v>
      </c>
      <c r="L234" s="726"/>
      <c r="M234" s="732"/>
      <c r="N234" s="733"/>
      <c r="O234" s="733" t="str">
        <f>IF(M234='Drop Downs'!$G$14,"1",IF(M234='Drop Downs'!$G$16,1/(Q234*'Drop Downs'!$R$4/12)*P234,IF(M234='Drop Downs'!$G$15,1/Q234*P234,"")))</f>
        <v/>
      </c>
      <c r="P234" s="922"/>
      <c r="Q234" s="732"/>
      <c r="R234" s="727"/>
      <c r="S234" s="732"/>
      <c r="T234" s="733"/>
      <c r="U234" s="733" t="str">
        <f>IF(S234='Drop Downs'!$G$14,"1",IF(S234='Drop Downs'!$G$16,1/(W234*'Drop Downs'!$R$4/12)*V234,IF(S234='Drop Downs'!$G$15,1/W234*V234,"")))</f>
        <v/>
      </c>
      <c r="V234" s="922"/>
      <c r="W234" s="732"/>
      <c r="X234" s="727"/>
      <c r="Y234" s="732"/>
      <c r="Z234" s="733"/>
      <c r="AA234" s="733" t="str">
        <f>IF(Y234='Drop Downs'!$G$14,"1",IF(Y234='Drop Downs'!$G$16,1/(AC234*'Drop Downs'!$R$4/12)*AB234,IF(Y234='Drop Downs'!$G$15,1/AC234*AB234,"")))</f>
        <v/>
      </c>
      <c r="AB234" s="922"/>
      <c r="AC234" s="732"/>
      <c r="AD234" s="727"/>
      <c r="AE234" s="732"/>
      <c r="AF234" s="733"/>
      <c r="AG234" s="733" t="str">
        <f>IF(AE234='Drop Downs'!$G$14,"1",IF(AE234='Drop Downs'!$G$16,1/(AI234*'Drop Downs'!$R$4/12)*AH234,IF(AE234='Drop Downs'!$G$15,1/AI234*AH234,"")))</f>
        <v/>
      </c>
      <c r="AH234" s="922"/>
      <c r="AI234" s="732"/>
    </row>
    <row r="235" spans="2:35">
      <c r="B235" s="1203">
        <f>'4'!AA27</f>
        <v>0</v>
      </c>
      <c r="C235" s="644" t="str">
        <f>INDEX(Languages1!$C$1:$AB$1998,MATCH('Wages per Season_V2'!C235,Languages1!$C$1:$C$1998,0),MATCH('1'!$C$5,Languages1!$C$1:$AB$1,0))</f>
        <v>Homens</v>
      </c>
      <c r="D235" s="652">
        <f>'4'!AC27</f>
        <v>0</v>
      </c>
      <c r="E235" s="1200" t="str">
        <f>'4'!AD27</f>
        <v xml:space="preserve"> </v>
      </c>
      <c r="F235" s="723"/>
      <c r="G235" s="728"/>
      <c r="H235" s="728"/>
      <c r="I235" s="728"/>
      <c r="J235" s="741"/>
      <c r="K235" s="734">
        <f t="shared" si="10"/>
        <v>0</v>
      </c>
      <c r="L235" s="726"/>
      <c r="M235" s="728"/>
      <c r="N235" s="729"/>
      <c r="O235" s="729" t="str">
        <f>IF(M235='Drop Downs'!$G$14,"1",IF(M235='Drop Downs'!$G$16,1/(Q235*'Drop Downs'!$R$4/12)*P235,IF(M235='Drop Downs'!$G$15,1/Q235*P235,"")))</f>
        <v/>
      </c>
      <c r="P235" s="745"/>
      <c r="Q235" s="728"/>
      <c r="R235" s="727"/>
      <c r="S235" s="728"/>
      <c r="T235" s="729"/>
      <c r="U235" s="729" t="str">
        <f>IF(S235='Drop Downs'!$G$14,"1",IF(S235='Drop Downs'!$G$16,1/(W235*'Drop Downs'!$R$4/12)*V235,IF(S235='Drop Downs'!$G$15,1/W235*V235,"")))</f>
        <v/>
      </c>
      <c r="V235" s="745"/>
      <c r="W235" s="728"/>
      <c r="X235" s="727"/>
      <c r="Y235" s="728"/>
      <c r="Z235" s="729"/>
      <c r="AA235" s="729" t="str">
        <f>IF(Y235='Drop Downs'!$G$14,"1",IF(Y235='Drop Downs'!$G$16,1/(AC235*'Drop Downs'!$R$4/12)*AB235,IF(Y235='Drop Downs'!$G$15,1/AC235*AB235,"")))</f>
        <v/>
      </c>
      <c r="AB235" s="745"/>
      <c r="AC235" s="728"/>
      <c r="AD235" s="727"/>
      <c r="AE235" s="728"/>
      <c r="AF235" s="729"/>
      <c r="AG235" s="729" t="str">
        <f>IF(AE235='Drop Downs'!$G$14,"1",IF(AE235='Drop Downs'!$G$16,1/(AI235*'Drop Downs'!$R$4/12)*AH235,IF(AE235='Drop Downs'!$G$15,1/AI235*AH235,"")))</f>
        <v/>
      </c>
      <c r="AH235" s="745"/>
      <c r="AI235" s="728"/>
    </row>
    <row r="236" spans="2:35">
      <c r="B236" s="1199"/>
      <c r="C236" s="648" t="str">
        <f>INDEX(Languages1!$C$1:$AB$1998,MATCH('Wages per Season_V2'!C236,Languages1!$C$1:$C$1998,0),MATCH('1'!$C$5,Languages1!$C$1:$AB$1,0))</f>
        <v>Mulheres</v>
      </c>
      <c r="D236" s="653">
        <f>'4'!AC28</f>
        <v>0</v>
      </c>
      <c r="E236" s="1200">
        <f>'4'!T70</f>
        <v>0</v>
      </c>
      <c r="F236" s="723"/>
      <c r="G236" s="732"/>
      <c r="H236" s="732"/>
      <c r="I236" s="732"/>
      <c r="J236" s="742"/>
      <c r="K236" s="735">
        <f t="shared" si="10"/>
        <v>0</v>
      </c>
      <c r="L236" s="726"/>
      <c r="M236" s="732"/>
      <c r="N236" s="733"/>
      <c r="O236" s="733" t="str">
        <f>IF(M236='Drop Downs'!$G$14,"1",IF(M236='Drop Downs'!$G$16,1/(Q236*'Drop Downs'!$R$4/12)*P236,IF(M236='Drop Downs'!$G$15,1/Q236*P236,"")))</f>
        <v/>
      </c>
      <c r="P236" s="922"/>
      <c r="Q236" s="732"/>
      <c r="R236" s="727"/>
      <c r="S236" s="732"/>
      <c r="T236" s="733"/>
      <c r="U236" s="733" t="str">
        <f>IF(S236='Drop Downs'!$G$14,"1",IF(S236='Drop Downs'!$G$16,1/(W236*'Drop Downs'!$R$4/12)*V236,IF(S236='Drop Downs'!$G$15,1/W236*V236,"")))</f>
        <v/>
      </c>
      <c r="V236" s="922"/>
      <c r="W236" s="732"/>
      <c r="X236" s="727"/>
      <c r="Y236" s="732"/>
      <c r="Z236" s="733"/>
      <c r="AA236" s="733" t="str">
        <f>IF(Y236='Drop Downs'!$G$14,"1",IF(Y236='Drop Downs'!$G$16,1/(AC236*'Drop Downs'!$R$4/12)*AB236,IF(Y236='Drop Downs'!$G$15,1/AC236*AB236,"")))</f>
        <v/>
      </c>
      <c r="AB236" s="922"/>
      <c r="AC236" s="732"/>
      <c r="AD236" s="727"/>
      <c r="AE236" s="732"/>
      <c r="AF236" s="733"/>
      <c r="AG236" s="733" t="str">
        <f>IF(AE236='Drop Downs'!$G$14,"1",IF(AE236='Drop Downs'!$G$16,1/(AI236*'Drop Downs'!$R$4/12)*AH236,IF(AE236='Drop Downs'!$G$15,1/AI236*AH236,"")))</f>
        <v/>
      </c>
      <c r="AH236" s="922"/>
      <c r="AI236" s="732"/>
    </row>
    <row r="237" spans="2:35">
      <c r="B237" s="1198">
        <f>'4'!AA29</f>
        <v>0</v>
      </c>
      <c r="C237" s="644" t="str">
        <f>INDEX(Languages1!$C$1:$AB$1998,MATCH('Wages per Season_V2'!C237,Languages1!$C$1:$C$1998,0),MATCH('1'!$C$5,Languages1!$C$1:$AB$1,0))</f>
        <v>Homens</v>
      </c>
      <c r="D237" s="652">
        <f>'4'!AC29</f>
        <v>0</v>
      </c>
      <c r="E237" s="1200" t="str">
        <f>'4'!AD29</f>
        <v xml:space="preserve"> </v>
      </c>
      <c r="F237" s="723"/>
      <c r="G237" s="728"/>
      <c r="H237" s="728"/>
      <c r="I237" s="728"/>
      <c r="J237" s="741"/>
      <c r="K237" s="734">
        <f t="shared" si="10"/>
        <v>0</v>
      </c>
      <c r="L237" s="726"/>
      <c r="M237" s="728"/>
      <c r="N237" s="729"/>
      <c r="O237" s="729" t="str">
        <f>IF(M237='Drop Downs'!$G$14,"1",IF(M237='Drop Downs'!$G$16,1/(Q237*'Drop Downs'!$R$4/12)*P237,IF(M237='Drop Downs'!$G$15,1/Q237*P237,"")))</f>
        <v/>
      </c>
      <c r="P237" s="745"/>
      <c r="Q237" s="728"/>
      <c r="R237" s="727"/>
      <c r="S237" s="728"/>
      <c r="T237" s="729"/>
      <c r="U237" s="729" t="str">
        <f>IF(S237='Drop Downs'!$G$14,"1",IF(S237='Drop Downs'!$G$16,1/(W237*'Drop Downs'!$R$4/12)*V237,IF(S237='Drop Downs'!$G$15,1/W237*V237,"")))</f>
        <v/>
      </c>
      <c r="V237" s="745"/>
      <c r="W237" s="728"/>
      <c r="X237" s="727"/>
      <c r="Y237" s="728"/>
      <c r="Z237" s="729"/>
      <c r="AA237" s="729" t="str">
        <f>IF(Y237='Drop Downs'!$G$14,"1",IF(Y237='Drop Downs'!$G$16,1/(AC237*'Drop Downs'!$R$4/12)*AB237,IF(Y237='Drop Downs'!$G$15,1/AC237*AB237,"")))</f>
        <v/>
      </c>
      <c r="AB237" s="745"/>
      <c r="AC237" s="728"/>
      <c r="AD237" s="727"/>
      <c r="AE237" s="728"/>
      <c r="AF237" s="729"/>
      <c r="AG237" s="729" t="str">
        <f>IF(AE237='Drop Downs'!$G$14,"1",IF(AE237='Drop Downs'!$G$16,1/(AI237*'Drop Downs'!$R$4/12)*AH237,IF(AE237='Drop Downs'!$G$15,1/AI237*AH237,"")))</f>
        <v/>
      </c>
      <c r="AH237" s="745"/>
      <c r="AI237" s="728"/>
    </row>
    <row r="238" spans="2:35">
      <c r="B238" s="1199"/>
      <c r="C238" s="648" t="str">
        <f>INDEX(Languages1!$C$1:$AB$1998,MATCH('Wages per Season_V2'!C238,Languages1!$C$1:$C$1998,0),MATCH('1'!$C$5,Languages1!$C$1:$AB$1,0))</f>
        <v>Mulheres</v>
      </c>
      <c r="D238" s="653">
        <f>'4'!AC30</f>
        <v>0</v>
      </c>
      <c r="E238" s="1200">
        <f>'4'!T72</f>
        <v>0</v>
      </c>
      <c r="F238" s="723"/>
      <c r="G238" s="732"/>
      <c r="H238" s="732"/>
      <c r="I238" s="732"/>
      <c r="J238" s="742"/>
      <c r="K238" s="735">
        <f t="shared" si="10"/>
        <v>0</v>
      </c>
      <c r="L238" s="726"/>
      <c r="M238" s="732"/>
      <c r="N238" s="733"/>
      <c r="O238" s="733" t="str">
        <f>IF(M238='Drop Downs'!$G$14,"1",IF(M238='Drop Downs'!$G$16,1/(Q238*'Drop Downs'!$R$4/12)*P238,IF(M238='Drop Downs'!$G$15,1/Q238*P238,"")))</f>
        <v/>
      </c>
      <c r="P238" s="922"/>
      <c r="Q238" s="732"/>
      <c r="R238" s="727"/>
      <c r="S238" s="732"/>
      <c r="T238" s="733"/>
      <c r="U238" s="733" t="str">
        <f>IF(S238='Drop Downs'!$G$14,"1",IF(S238='Drop Downs'!$G$16,1/(W238*'Drop Downs'!$R$4/12)*V238,IF(S238='Drop Downs'!$G$15,1/W238*V238,"")))</f>
        <v/>
      </c>
      <c r="V238" s="922"/>
      <c r="W238" s="732"/>
      <c r="X238" s="727"/>
      <c r="Y238" s="732"/>
      <c r="Z238" s="733"/>
      <c r="AA238" s="733" t="str">
        <f>IF(Y238='Drop Downs'!$G$14,"1",IF(Y238='Drop Downs'!$G$16,1/(AC238*'Drop Downs'!$R$4/12)*AB238,IF(Y238='Drop Downs'!$G$15,1/AC238*AB238,"")))</f>
        <v/>
      </c>
      <c r="AB238" s="922"/>
      <c r="AC238" s="732"/>
      <c r="AD238" s="727"/>
      <c r="AE238" s="732"/>
      <c r="AF238" s="733"/>
      <c r="AG238" s="733" t="str">
        <f>IF(AE238='Drop Downs'!$G$14,"1",IF(AE238='Drop Downs'!$G$16,1/(AI238*'Drop Downs'!$R$4/12)*AH238,IF(AE238='Drop Downs'!$G$15,1/AI238*AH238,"")))</f>
        <v/>
      </c>
      <c r="AH238" s="922"/>
      <c r="AI238" s="732"/>
    </row>
    <row r="239" spans="2:35">
      <c r="B239" s="1198">
        <f>'4'!AA31</f>
        <v>0</v>
      </c>
      <c r="C239" s="644" t="str">
        <f>INDEX(Languages1!$C$1:$AB$1998,MATCH('Wages per Season_V2'!C239,Languages1!$C$1:$C$1998,0),MATCH('1'!$C$5,Languages1!$C$1:$AB$1,0))</f>
        <v>Homens</v>
      </c>
      <c r="D239" s="652">
        <f>'4'!AC31</f>
        <v>0</v>
      </c>
      <c r="E239" s="1200" t="str">
        <f>'4'!AD31</f>
        <v xml:space="preserve"> </v>
      </c>
      <c r="F239" s="723"/>
      <c r="G239" s="728"/>
      <c r="H239" s="728"/>
      <c r="I239" s="728"/>
      <c r="J239" s="741"/>
      <c r="K239" s="734">
        <f t="shared" si="10"/>
        <v>0</v>
      </c>
      <c r="L239" s="726"/>
      <c r="M239" s="728"/>
      <c r="N239" s="729"/>
      <c r="O239" s="729" t="str">
        <f>IF(M239='Drop Downs'!$G$14,"1",IF(M239='Drop Downs'!$G$16,1/(Q239*'Drop Downs'!$R$4/12)*P239,IF(M239='Drop Downs'!$G$15,1/Q239*P239,"")))</f>
        <v/>
      </c>
      <c r="P239" s="728"/>
      <c r="Q239" s="728"/>
      <c r="R239" s="727"/>
      <c r="S239" s="728"/>
      <c r="T239" s="729"/>
      <c r="U239" s="729" t="str">
        <f>IF(S239='Drop Downs'!$G$14,"1",IF(S239='Drop Downs'!$G$16,1/(W239*'Drop Downs'!$R$4/12)*V239,IF(S239='Drop Downs'!$G$15,1/W239*V239,"")))</f>
        <v/>
      </c>
      <c r="V239" s="745"/>
      <c r="W239" s="728"/>
      <c r="X239" s="727"/>
      <c r="Y239" s="728"/>
      <c r="Z239" s="729"/>
      <c r="AA239" s="729" t="str">
        <f>IF(Y239='Drop Downs'!$G$14,"1",IF(Y239='Drop Downs'!$G$16,1/(AC239*'Drop Downs'!$R$4/12)*AB239,IF(Y239='Drop Downs'!$G$15,1/AC239*AB239,"")))</f>
        <v/>
      </c>
      <c r="AB239" s="745"/>
      <c r="AC239" s="728"/>
      <c r="AD239" s="727"/>
      <c r="AE239" s="728"/>
      <c r="AF239" s="729"/>
      <c r="AG239" s="729" t="str">
        <f>IF(AE239='Drop Downs'!$G$14,"1",IF(AE239='Drop Downs'!$G$16,1/(AI239*'Drop Downs'!$R$4/12)*AH239,IF(AE239='Drop Downs'!$G$15,1/AI239*AH239,"")))</f>
        <v/>
      </c>
      <c r="AH239" s="745"/>
      <c r="AI239" s="728"/>
    </row>
    <row r="240" spans="2:35">
      <c r="B240" s="1202"/>
      <c r="C240" s="648" t="str">
        <f>INDEX(Languages1!$C$1:$AB$1998,MATCH('Wages per Season_V2'!C240,Languages1!$C$1:$C$1998,0),MATCH('1'!$C$5,Languages1!$C$1:$AB$1,0))</f>
        <v>Mulheres</v>
      </c>
      <c r="D240" s="749">
        <f>'4'!AC32</f>
        <v>0</v>
      </c>
      <c r="E240" s="1200">
        <f>'4'!T74</f>
        <v>0</v>
      </c>
      <c r="F240" s="723"/>
      <c r="G240" s="732"/>
      <c r="H240" s="732"/>
      <c r="I240" s="732"/>
      <c r="J240" s="742"/>
      <c r="K240" s="735">
        <f t="shared" si="10"/>
        <v>0</v>
      </c>
      <c r="L240" s="726"/>
      <c r="M240" s="732"/>
      <c r="N240" s="733"/>
      <c r="O240" s="733" t="str">
        <f>IF(M240='Drop Downs'!$G$14,"1",IF(M240='Drop Downs'!$G$16,1/(Q240*'Drop Downs'!$R$4/12)*P240,IF(M240='Drop Downs'!$G$15,1/Q240*P240,"")))</f>
        <v/>
      </c>
      <c r="P240" s="732"/>
      <c r="Q240" s="732"/>
      <c r="R240" s="727"/>
      <c r="S240" s="732"/>
      <c r="T240" s="733"/>
      <c r="U240" s="733" t="str">
        <f>IF(S240='Drop Downs'!$G$14,"1",IF(S240='Drop Downs'!$G$16,1/(W240*'Drop Downs'!$R$4/12)*V240,IF(S240='Drop Downs'!$G$15,1/W240*V240,"")))</f>
        <v/>
      </c>
      <c r="V240" s="922"/>
      <c r="W240" s="732"/>
      <c r="X240" s="727"/>
      <c r="Y240" s="732"/>
      <c r="Z240" s="733"/>
      <c r="AA240" s="733" t="str">
        <f>IF(Y240='Drop Downs'!$G$14,"1",IF(Y240='Drop Downs'!$G$16,1/(AC240*'Drop Downs'!$R$4/12)*AB240,IF(Y240='Drop Downs'!$G$15,1/AC240*AB240,"")))</f>
        <v/>
      </c>
      <c r="AB240" s="922"/>
      <c r="AC240" s="732"/>
      <c r="AD240" s="727"/>
      <c r="AE240" s="732"/>
      <c r="AF240" s="733"/>
      <c r="AG240" s="733" t="str">
        <f>IF(AE240='Drop Downs'!$G$14,"1",IF(AE240='Drop Downs'!$G$16,1/(AI240*'Drop Downs'!$R$4/12)*AH240,IF(AE240='Drop Downs'!$G$15,1/AI240*AH240,"")))</f>
        <v/>
      </c>
      <c r="AH240" s="922"/>
      <c r="AI240" s="732"/>
    </row>
    <row r="241" spans="2:35">
      <c r="B241" s="1203">
        <f>'4'!AA33</f>
        <v>0</v>
      </c>
      <c r="C241" s="644" t="str">
        <f>INDEX(Languages1!$C$1:$AB$1998,MATCH('Wages per Season_V2'!C241,Languages1!$C$1:$C$1998,0),MATCH('1'!$C$5,Languages1!$C$1:$AB$1,0))</f>
        <v>Homens</v>
      </c>
      <c r="D241" s="750">
        <f>'4'!AC33</f>
        <v>0</v>
      </c>
      <c r="E241" s="1200" t="str">
        <f>'4'!AD33</f>
        <v xml:space="preserve"> </v>
      </c>
      <c r="F241" s="723"/>
      <c r="G241" s="728"/>
      <c r="H241" s="728"/>
      <c r="I241" s="728"/>
      <c r="J241" s="741"/>
      <c r="K241" s="734">
        <f t="shared" si="10"/>
        <v>0</v>
      </c>
      <c r="L241" s="726"/>
      <c r="M241" s="728"/>
      <c r="N241" s="729"/>
      <c r="O241" s="729" t="str">
        <f>IF(M241='Drop Downs'!$G$14,"1",IF(M241='Drop Downs'!$G$16,1/(Q241*'Drop Downs'!$R$4/12)*P241,IF(M241='Drop Downs'!$G$15,1/Q241*P241,"")))</f>
        <v/>
      </c>
      <c r="P241" s="728"/>
      <c r="Q241" s="728"/>
      <c r="R241" s="727"/>
      <c r="S241" s="728"/>
      <c r="T241" s="729"/>
      <c r="U241" s="729" t="str">
        <f>IF(S241='Drop Downs'!$G$14,"1",IF(S241='Drop Downs'!$G$16,1/(W241*'Drop Downs'!$R$4/12)*V241,IF(S241='Drop Downs'!$G$15,1/W241*V241,"")))</f>
        <v/>
      </c>
      <c r="V241" s="745"/>
      <c r="W241" s="728"/>
      <c r="X241" s="727"/>
      <c r="Y241" s="728"/>
      <c r="Z241" s="729"/>
      <c r="AA241" s="729" t="str">
        <f>IF(Y241='Drop Downs'!$G$14,"1",IF(Y241='Drop Downs'!$G$16,1/(AC241*'Drop Downs'!$R$4/12)*AB241,IF(Y241='Drop Downs'!$G$15,1/AC241*AB241,"")))</f>
        <v/>
      </c>
      <c r="AB241" s="745"/>
      <c r="AC241" s="728"/>
      <c r="AD241" s="727"/>
      <c r="AE241" s="728"/>
      <c r="AF241" s="729"/>
      <c r="AG241" s="729" t="str">
        <f>IF(AE241='Drop Downs'!$G$14,"1",IF(AE241='Drop Downs'!$G$16,1/(AI241*'Drop Downs'!$R$4/12)*AH241,IF(AE241='Drop Downs'!$G$15,1/AI241*AH241,"")))</f>
        <v/>
      </c>
      <c r="AH241" s="745"/>
      <c r="AI241" s="728"/>
    </row>
    <row r="242" spans="2:35">
      <c r="B242" s="1199"/>
      <c r="C242" s="648" t="str">
        <f>INDEX(Languages1!$C$1:$AB$1998,MATCH('Wages per Season_V2'!C242,Languages1!$C$1:$C$1998,0),MATCH('1'!$C$5,Languages1!$C$1:$AB$1,0))</f>
        <v>Mulheres</v>
      </c>
      <c r="D242" s="653">
        <f>'4'!AC34</f>
        <v>0</v>
      </c>
      <c r="E242" s="1200">
        <f>'4'!T76</f>
        <v>0</v>
      </c>
      <c r="F242" s="723"/>
      <c r="G242" s="732"/>
      <c r="H242" s="732"/>
      <c r="I242" s="732"/>
      <c r="J242" s="742"/>
      <c r="K242" s="734">
        <f t="shared" ref="K242" si="11">IFERROR(SUM(G242:J242),"")</f>
        <v>0</v>
      </c>
      <c r="L242" s="726"/>
      <c r="M242" s="732"/>
      <c r="N242" s="733"/>
      <c r="O242" s="733" t="str">
        <f>IF(M242='Drop Downs'!$G$14,"1",IF(M242='Drop Downs'!$G$16,1/(Q242*'Drop Downs'!$R$4/12)*P242,IF(M242='Drop Downs'!$G$15,1/Q242*P242,"")))</f>
        <v/>
      </c>
      <c r="P242" s="732"/>
      <c r="Q242" s="732"/>
      <c r="R242" s="727"/>
      <c r="S242" s="732"/>
      <c r="T242" s="733"/>
      <c r="U242" s="733" t="str">
        <f>IF(S242='Drop Downs'!$G$14,"1",IF(S242='Drop Downs'!$G$16,1/(W242*'Drop Downs'!$R$4/12)*V242,IF(S242='Drop Downs'!$G$15,1/W242*V242,"")))</f>
        <v/>
      </c>
      <c r="V242" s="922"/>
      <c r="W242" s="732"/>
      <c r="X242" s="727"/>
      <c r="Y242" s="732"/>
      <c r="Z242" s="733"/>
      <c r="AA242" s="733" t="str">
        <f>IF(Y242='Drop Downs'!$G$14,"1",IF(Y242='Drop Downs'!$G$16,1/(AC242*'Drop Downs'!$R$4/12)*AB242,IF(Y242='Drop Downs'!$G$15,1/AC242*AB242,"")))</f>
        <v/>
      </c>
      <c r="AB242" s="922"/>
      <c r="AC242" s="732"/>
      <c r="AD242" s="727"/>
      <c r="AE242" s="732"/>
      <c r="AF242" s="733"/>
      <c r="AG242" s="733" t="str">
        <f>IF(AE242='Drop Downs'!$G$14,"1",IF(AE242='Drop Downs'!$G$16,1/(AI242*'Drop Downs'!$R$4/12)*AH242,IF(AE242='Drop Downs'!$G$15,1/AI242*AH242,"")))</f>
        <v/>
      </c>
      <c r="AH242" s="922"/>
      <c r="AI242" s="732"/>
    </row>
    <row r="243" spans="2:35">
      <c r="B243" s="1198">
        <f>'4'!AA35</f>
        <v>0</v>
      </c>
      <c r="C243" s="644" t="str">
        <f>INDEX(Languages1!$C$1:$AB$1998,MATCH('Wages per Season_V2'!C243,Languages1!$C$1:$C$1998,0),MATCH('1'!$C$5,Languages1!$C$1:$AB$1,0))</f>
        <v>Homens</v>
      </c>
      <c r="D243" s="652">
        <f>'4'!AC35</f>
        <v>0</v>
      </c>
      <c r="E243" s="1200" t="str">
        <f>'4'!AD35</f>
        <v xml:space="preserve"> </v>
      </c>
      <c r="F243" s="723"/>
      <c r="G243" s="728"/>
      <c r="H243" s="728"/>
      <c r="I243" s="728"/>
      <c r="J243" s="741"/>
      <c r="K243" s="734">
        <f t="shared" si="10"/>
        <v>0</v>
      </c>
      <c r="L243" s="726"/>
      <c r="M243" s="728"/>
      <c r="N243" s="729"/>
      <c r="O243" s="729" t="str">
        <f>IF(M243='Drop Downs'!$G$14,"1",IF(M243='Drop Downs'!$G$16,1/(Q243*'Drop Downs'!$R$4/12)*P243,IF(M243='Drop Downs'!$G$15,1/Q243*P243,"")))</f>
        <v/>
      </c>
      <c r="P243" s="728"/>
      <c r="Q243" s="728"/>
      <c r="R243" s="727"/>
      <c r="S243" s="728"/>
      <c r="T243" s="729"/>
      <c r="U243" s="729" t="str">
        <f>IF(S243='Drop Downs'!$G$14,"1",IF(S243='Drop Downs'!$G$16,1/(W243*'Drop Downs'!$R$4/12)*V243,IF(S243='Drop Downs'!$G$15,1/W243*V243,"")))</f>
        <v/>
      </c>
      <c r="V243" s="745"/>
      <c r="W243" s="728"/>
      <c r="X243" s="727"/>
      <c r="Y243" s="728"/>
      <c r="Z243" s="729"/>
      <c r="AA243" s="729" t="str">
        <f>IF(Y243='Drop Downs'!$G$14,"1",IF(Y243='Drop Downs'!$G$16,1/(AC243*'Drop Downs'!$R$4/12)*AB243,IF(Y243='Drop Downs'!$G$15,1/AC243*AB243,"")))</f>
        <v/>
      </c>
      <c r="AB243" s="745"/>
      <c r="AC243" s="728"/>
      <c r="AD243" s="727"/>
      <c r="AE243" s="728"/>
      <c r="AF243" s="729"/>
      <c r="AG243" s="729" t="str">
        <f>IF(AE243='Drop Downs'!$G$14,"1",IF(AE243='Drop Downs'!$G$16,1/(AI243*'Drop Downs'!$R$4/12)*AH243,IF(AE243='Drop Downs'!$G$15,1/AI243*AH243,"")))</f>
        <v/>
      </c>
      <c r="AH243" s="745"/>
      <c r="AI243" s="728"/>
    </row>
    <row r="244" spans="2:35">
      <c r="B244" s="1199"/>
      <c r="C244" s="648" t="str">
        <f>INDEX(Languages1!$C$1:$AB$1998,MATCH('Wages per Season_V2'!C244,Languages1!$C$1:$C$1998,0),MATCH('1'!$C$5,Languages1!$C$1:$AB$1,0))</f>
        <v>Mulheres</v>
      </c>
      <c r="D244" s="653">
        <f>'4'!AC36</f>
        <v>0</v>
      </c>
      <c r="E244" s="1200">
        <f>'4'!T78</f>
        <v>0</v>
      </c>
      <c r="F244" s="723"/>
      <c r="G244" s="732"/>
      <c r="H244" s="732"/>
      <c r="I244" s="732"/>
      <c r="J244" s="742"/>
      <c r="K244" s="735">
        <f t="shared" si="10"/>
        <v>0</v>
      </c>
      <c r="L244" s="726"/>
      <c r="M244" s="732"/>
      <c r="N244" s="733"/>
      <c r="O244" s="733" t="str">
        <f>IF(M244='Drop Downs'!$G$14,"1",IF(M244='Drop Downs'!$G$16,1/(Q244*'Drop Downs'!$R$4/12)*P244,IF(M244='Drop Downs'!$G$15,1/Q244*P244,"")))</f>
        <v/>
      </c>
      <c r="P244" s="732"/>
      <c r="Q244" s="732"/>
      <c r="R244" s="727"/>
      <c r="S244" s="732"/>
      <c r="T244" s="733"/>
      <c r="U244" s="733" t="str">
        <f>IF(S244='Drop Downs'!$G$14,"1",IF(S244='Drop Downs'!$G$16,1/(W244*'Drop Downs'!$R$4/12)*V244,IF(S244='Drop Downs'!$G$15,1/W244*V244,"")))</f>
        <v/>
      </c>
      <c r="V244" s="922"/>
      <c r="W244" s="732"/>
      <c r="X244" s="727"/>
      <c r="Y244" s="732"/>
      <c r="Z244" s="733"/>
      <c r="AA244" s="733" t="str">
        <f>IF(Y244='Drop Downs'!$G$14,"1",IF(Y244='Drop Downs'!$G$16,1/(AC244*'Drop Downs'!$R$4/12)*AB244,IF(Y244='Drop Downs'!$G$15,1/AC244*AB244,"")))</f>
        <v/>
      </c>
      <c r="AB244" s="922"/>
      <c r="AC244" s="732"/>
      <c r="AD244" s="727"/>
      <c r="AE244" s="732"/>
      <c r="AF244" s="733"/>
      <c r="AG244" s="733" t="str">
        <f>IF(AE244='Drop Downs'!$G$14,"1",IF(AE244='Drop Downs'!$G$16,1/(AI244*'Drop Downs'!$R$4/12)*AH244,IF(AE244='Drop Downs'!$G$15,1/AI244*AH244,"")))</f>
        <v/>
      </c>
      <c r="AH244" s="922"/>
      <c r="AI244" s="732"/>
    </row>
    <row r="245" spans="2:35">
      <c r="B245" s="1198">
        <f>'4'!AA37</f>
        <v>0</v>
      </c>
      <c r="C245" s="644" t="str">
        <f>INDEX(Languages1!$C$1:$AB$1998,MATCH('Wages per Season_V2'!C245,Languages1!$C$1:$C$1998,0),MATCH('1'!$C$5,Languages1!$C$1:$AB$1,0))</f>
        <v>Homens</v>
      </c>
      <c r="D245" s="652">
        <f>'4'!AC37</f>
        <v>0</v>
      </c>
      <c r="E245" s="1200" t="str">
        <f>'4'!AD37</f>
        <v xml:space="preserve"> </v>
      </c>
      <c r="F245" s="723"/>
      <c r="G245" s="728"/>
      <c r="H245" s="728"/>
      <c r="I245" s="728"/>
      <c r="J245" s="741"/>
      <c r="K245" s="734">
        <f t="shared" si="10"/>
        <v>0</v>
      </c>
      <c r="L245" s="726"/>
      <c r="M245" s="728"/>
      <c r="N245" s="729"/>
      <c r="O245" s="729" t="str">
        <f>IF(M245='Drop Downs'!$G$14,"1",IF(M245='Drop Downs'!$G$16,1/(Q245*'Drop Downs'!$R$4/12)*P245,IF(M245='Drop Downs'!$G$15,1/Q245*P245,"")))</f>
        <v/>
      </c>
      <c r="P245" s="728"/>
      <c r="Q245" s="728"/>
      <c r="R245" s="727"/>
      <c r="S245" s="728"/>
      <c r="T245" s="729"/>
      <c r="U245" s="729" t="str">
        <f>IF(S245='Drop Downs'!$G$14,"1",IF(S245='Drop Downs'!$G$16,1/(W245*'Drop Downs'!$R$4/12)*V245,IF(S245='Drop Downs'!$G$15,1/W245*V245,"")))</f>
        <v/>
      </c>
      <c r="V245" s="745"/>
      <c r="W245" s="728"/>
      <c r="X245" s="727"/>
      <c r="Y245" s="728"/>
      <c r="Z245" s="729"/>
      <c r="AA245" s="729" t="str">
        <f>IF(Y245='Drop Downs'!$G$14,"1",IF(Y245='Drop Downs'!$G$16,1/(AC245*'Drop Downs'!$R$4/12)*AB245,IF(Y245='Drop Downs'!$G$15,1/AC245*AB245,"")))</f>
        <v/>
      </c>
      <c r="AB245" s="745"/>
      <c r="AC245" s="728"/>
      <c r="AD245" s="727"/>
      <c r="AE245" s="728"/>
      <c r="AF245" s="729"/>
      <c r="AG245" s="729" t="str">
        <f>IF(AE245='Drop Downs'!$G$14,"1",IF(AE245='Drop Downs'!$G$16,1/(AI245*'Drop Downs'!$R$4/12)*AH245,IF(AE245='Drop Downs'!$G$15,1/AI245*AH245,"")))</f>
        <v/>
      </c>
      <c r="AH245" s="745"/>
      <c r="AI245" s="728"/>
    </row>
    <row r="246" spans="2:35">
      <c r="B246" s="1199"/>
      <c r="C246" s="648" t="str">
        <f>INDEX(Languages1!$C$1:$AB$1998,MATCH('Wages per Season_V2'!C246,Languages1!$C$1:$C$1998,0),MATCH('1'!$C$5,Languages1!$C$1:$AB$1,0))</f>
        <v>Mulheres</v>
      </c>
      <c r="D246" s="653">
        <f>'4'!AC38</f>
        <v>0</v>
      </c>
      <c r="E246" s="1200">
        <f>'4'!T80</f>
        <v>0</v>
      </c>
      <c r="F246" s="723"/>
      <c r="G246" s="732"/>
      <c r="H246" s="732"/>
      <c r="I246" s="732"/>
      <c r="J246" s="742"/>
      <c r="K246" s="735">
        <f t="shared" si="10"/>
        <v>0</v>
      </c>
      <c r="L246" s="726"/>
      <c r="M246" s="732"/>
      <c r="N246" s="733"/>
      <c r="O246" s="733" t="str">
        <f>IF(M246='Drop Downs'!$G$14,"1",IF(M246='Drop Downs'!$G$16,1/(Q246*'Drop Downs'!$R$4/12)*P246,IF(M246='Drop Downs'!$G$15,1/Q246*P246,"")))</f>
        <v/>
      </c>
      <c r="P246" s="732"/>
      <c r="Q246" s="732"/>
      <c r="R246" s="727"/>
      <c r="S246" s="732"/>
      <c r="T246" s="733"/>
      <c r="U246" s="733" t="str">
        <f>IF(S246='Drop Downs'!$G$14,"1",IF(S246='Drop Downs'!$G$16,1/(W246*'Drop Downs'!$R$4/12)*V246,IF(S246='Drop Downs'!$G$15,1/W246*V246,"")))</f>
        <v/>
      </c>
      <c r="V246" s="922"/>
      <c r="W246" s="732"/>
      <c r="X246" s="727"/>
      <c r="Y246" s="732"/>
      <c r="Z246" s="733"/>
      <c r="AA246" s="733" t="str">
        <f>IF(Y246='Drop Downs'!$G$14,"1",IF(Y246='Drop Downs'!$G$16,1/(AC246*'Drop Downs'!$R$4/12)*AB246,IF(Y246='Drop Downs'!$G$15,1/AC246*AB246,"")))</f>
        <v/>
      </c>
      <c r="AB246" s="922"/>
      <c r="AC246" s="732"/>
      <c r="AD246" s="727"/>
      <c r="AE246" s="732"/>
      <c r="AF246" s="733"/>
      <c r="AG246" s="733" t="str">
        <f>IF(AE246='Drop Downs'!$G$14,"1",IF(AE246='Drop Downs'!$G$16,1/(AI246*'Drop Downs'!$R$4/12)*AH246,IF(AE246='Drop Downs'!$G$15,1/AI246*AH246,"")))</f>
        <v/>
      </c>
      <c r="AH246" s="922"/>
      <c r="AI246" s="732"/>
    </row>
    <row r="247" spans="2:35">
      <c r="B247" s="1198">
        <f>'4'!AA39</f>
        <v>0</v>
      </c>
      <c r="C247" s="644" t="str">
        <f>INDEX(Languages1!$C$1:$AB$1998,MATCH('Wages per Season_V2'!C247,Languages1!$C$1:$C$1998,0),MATCH('1'!$C$5,Languages1!$C$1:$AB$1,0))</f>
        <v>Homens</v>
      </c>
      <c r="D247" s="652">
        <f>'4'!AC39</f>
        <v>0</v>
      </c>
      <c r="E247" s="1200" t="str">
        <f>'4'!AD39</f>
        <v xml:space="preserve"> </v>
      </c>
      <c r="F247" s="723"/>
      <c r="G247" s="728"/>
      <c r="H247" s="728"/>
      <c r="I247" s="728"/>
      <c r="J247" s="741"/>
      <c r="K247" s="734">
        <f t="shared" si="10"/>
        <v>0</v>
      </c>
      <c r="L247" s="726"/>
      <c r="M247" s="728"/>
      <c r="N247" s="729"/>
      <c r="O247" s="729" t="str">
        <f>IF(M247='Drop Downs'!$G$14,"1",IF(M247='Drop Downs'!$G$16,1/(Q247*'Drop Downs'!$R$4/12)*P247,IF(M247='Drop Downs'!$G$15,1/Q247*P247,"")))</f>
        <v/>
      </c>
      <c r="P247" s="728"/>
      <c r="Q247" s="728"/>
      <c r="R247" s="727"/>
      <c r="S247" s="728"/>
      <c r="T247" s="729"/>
      <c r="U247" s="729" t="str">
        <f>IF(S247='Drop Downs'!$G$14,"1",IF(S247='Drop Downs'!$G$16,1/(W247*'Drop Downs'!$R$4/12)*V247,IF(S247='Drop Downs'!$G$15,1/W247*V247,"")))</f>
        <v/>
      </c>
      <c r="V247" s="745"/>
      <c r="W247" s="728"/>
      <c r="X247" s="727"/>
      <c r="Y247" s="728"/>
      <c r="Z247" s="729"/>
      <c r="AA247" s="729" t="str">
        <f>IF(Y247='Drop Downs'!$G$14,"1",IF(Y247='Drop Downs'!$G$16,1/(AC247*'Drop Downs'!$R$4/12)*AB247,IF(Y247='Drop Downs'!$G$15,1/AC247*AB247,"")))</f>
        <v/>
      </c>
      <c r="AB247" s="745"/>
      <c r="AC247" s="728"/>
      <c r="AD247" s="727"/>
      <c r="AE247" s="728"/>
      <c r="AF247" s="729"/>
      <c r="AG247" s="729" t="str">
        <f>IF(AE247='Drop Downs'!$G$14,"1",IF(AE247='Drop Downs'!$G$16,1/(AI247*'Drop Downs'!$R$4/12)*AH247,IF(AE247='Drop Downs'!$G$15,1/AI247*AH247,"")))</f>
        <v/>
      </c>
      <c r="AH247" s="745"/>
      <c r="AI247" s="728"/>
    </row>
    <row r="248" spans="2:35">
      <c r="B248" s="1199"/>
      <c r="C248" s="648" t="str">
        <f>INDEX(Languages1!$C$1:$AB$1998,MATCH('Wages per Season_V2'!C248,Languages1!$C$1:$C$1998,0),MATCH('1'!$C$5,Languages1!$C$1:$AB$1,0))</f>
        <v>Mulheres</v>
      </c>
      <c r="D248" s="653">
        <f>'4'!AC40</f>
        <v>0</v>
      </c>
      <c r="E248" s="1200">
        <f>'4'!T82</f>
        <v>0</v>
      </c>
      <c r="F248" s="723"/>
      <c r="G248" s="732"/>
      <c r="H248" s="732"/>
      <c r="I248" s="732"/>
      <c r="J248" s="742"/>
      <c r="K248" s="735">
        <f t="shared" si="10"/>
        <v>0</v>
      </c>
      <c r="L248" s="726"/>
      <c r="M248" s="732"/>
      <c r="N248" s="733"/>
      <c r="O248" s="733" t="str">
        <f>IF(M248='Drop Downs'!$G$14,"1",IF(M248='Drop Downs'!$G$16,1/(Q248*'Drop Downs'!$R$4/12)*P248,IF(M248='Drop Downs'!$G$15,1/Q248*P248,"")))</f>
        <v/>
      </c>
      <c r="P248" s="732"/>
      <c r="Q248" s="732"/>
      <c r="R248" s="727"/>
      <c r="S248" s="732"/>
      <c r="T248" s="733"/>
      <c r="U248" s="733" t="str">
        <f>IF(S248='Drop Downs'!$G$14,"1",IF(S248='Drop Downs'!$G$16,1/(W248*'Drop Downs'!$R$4/12)*V248,IF(S248='Drop Downs'!$G$15,1/W248*V248,"")))</f>
        <v/>
      </c>
      <c r="V248" s="922"/>
      <c r="W248" s="732"/>
      <c r="X248" s="727"/>
      <c r="Y248" s="732"/>
      <c r="Z248" s="733"/>
      <c r="AA248" s="733" t="str">
        <f>IF(Y248='Drop Downs'!$G$14,"1",IF(Y248='Drop Downs'!$G$16,1/(AC248*'Drop Downs'!$R$4/12)*AB248,IF(Y248='Drop Downs'!$G$15,1/AC248*AB248,"")))</f>
        <v/>
      </c>
      <c r="AB248" s="922"/>
      <c r="AC248" s="732"/>
      <c r="AD248" s="727"/>
      <c r="AE248" s="732"/>
      <c r="AF248" s="733"/>
      <c r="AG248" s="733" t="str">
        <f>IF(AE248='Drop Downs'!$G$14,"1",IF(AE248='Drop Downs'!$G$16,1/(AI248*'Drop Downs'!$R$4/12)*AH248,IF(AE248='Drop Downs'!$G$15,1/AI248*AH248,"")))</f>
        <v/>
      </c>
      <c r="AH248" s="922"/>
      <c r="AI248" s="732"/>
    </row>
    <row r="249" spans="2:35">
      <c r="B249" s="1198">
        <f>'4'!AA41</f>
        <v>0</v>
      </c>
      <c r="C249" s="644" t="str">
        <f>INDEX(Languages1!$C$1:$AB$1998,MATCH('Wages per Season_V2'!C249,Languages1!$C$1:$C$1998,0),MATCH('1'!$C$5,Languages1!$C$1:$AB$1,0))</f>
        <v>Homens</v>
      </c>
      <c r="D249" s="652">
        <f>'4'!AC41</f>
        <v>0</v>
      </c>
      <c r="E249" s="1200" t="str">
        <f>'4'!AD41</f>
        <v xml:space="preserve"> </v>
      </c>
      <c r="F249" s="723"/>
      <c r="G249" s="728"/>
      <c r="H249" s="728"/>
      <c r="I249" s="728"/>
      <c r="J249" s="741"/>
      <c r="K249" s="734">
        <f t="shared" si="10"/>
        <v>0</v>
      </c>
      <c r="L249" s="726"/>
      <c r="M249" s="728"/>
      <c r="N249" s="729"/>
      <c r="O249" s="729" t="str">
        <f>IF(M249='Drop Downs'!$G$14,"1",IF(M249='Drop Downs'!$G$16,1/(Q249*'Drop Downs'!$R$4/12)*P249,IF(M249='Drop Downs'!$G$15,1/Q249*P249,"")))</f>
        <v/>
      </c>
      <c r="P249" s="728"/>
      <c r="Q249" s="728"/>
      <c r="R249" s="727"/>
      <c r="S249" s="728"/>
      <c r="T249" s="729"/>
      <c r="U249" s="729" t="str">
        <f>IF(S249='Drop Downs'!$G$14,"1",IF(S249='Drop Downs'!$G$16,1/(W249*'Drop Downs'!$R$4/12)*V249,IF(S249='Drop Downs'!$G$15,1/W249*V249,"")))</f>
        <v/>
      </c>
      <c r="V249" s="745"/>
      <c r="W249" s="728"/>
      <c r="X249" s="727"/>
      <c r="Y249" s="728"/>
      <c r="Z249" s="729"/>
      <c r="AA249" s="729" t="str">
        <f>IF(Y249='Drop Downs'!$G$14,"1",IF(Y249='Drop Downs'!$G$16,1/(AC249*'Drop Downs'!$R$4/12)*AB249,IF(Y249='Drop Downs'!$G$15,1/AC249*AB249,"")))</f>
        <v/>
      </c>
      <c r="AB249" s="745"/>
      <c r="AC249" s="728"/>
      <c r="AD249" s="727"/>
      <c r="AE249" s="728"/>
      <c r="AF249" s="729"/>
      <c r="AG249" s="729" t="str">
        <f>IF(AE249='Drop Downs'!$G$14,"1",IF(AE249='Drop Downs'!$G$16,1/(AI249*'Drop Downs'!$R$4/12)*AH249,IF(AE249='Drop Downs'!$G$15,1/AI249*AH249,"")))</f>
        <v/>
      </c>
      <c r="AH249" s="745"/>
      <c r="AI249" s="728"/>
    </row>
    <row r="250" spans="2:35">
      <c r="B250" s="1199"/>
      <c r="C250" s="648" t="str">
        <f>INDEX(Languages1!$C$1:$AB$1998,MATCH('Wages per Season_V2'!C250,Languages1!$C$1:$C$1998,0),MATCH('1'!$C$5,Languages1!$C$1:$AB$1,0))</f>
        <v>Mulheres</v>
      </c>
      <c r="D250" s="653">
        <f>'4'!AC42</f>
        <v>0</v>
      </c>
      <c r="E250" s="1200">
        <f>'4'!T84</f>
        <v>0</v>
      </c>
      <c r="F250" s="723"/>
      <c r="G250" s="732"/>
      <c r="H250" s="732"/>
      <c r="I250" s="732"/>
      <c r="J250" s="742"/>
      <c r="K250" s="735">
        <f t="shared" si="10"/>
        <v>0</v>
      </c>
      <c r="L250" s="726"/>
      <c r="M250" s="732"/>
      <c r="N250" s="733"/>
      <c r="O250" s="733" t="str">
        <f>IF(M250='Drop Downs'!$G$14,"1",IF(M250='Drop Downs'!$G$16,1/(Q250*'Drop Downs'!$R$4/12)*P250,IF(M250='Drop Downs'!$G$15,1/Q250*P250,"")))</f>
        <v/>
      </c>
      <c r="P250" s="732"/>
      <c r="Q250" s="732"/>
      <c r="R250" s="727"/>
      <c r="S250" s="732"/>
      <c r="T250" s="733"/>
      <c r="U250" s="733" t="str">
        <f>IF(S250='Drop Downs'!$G$14,"1",IF(S250='Drop Downs'!$G$16,1/(W250*'Drop Downs'!$R$4/12)*V250,IF(S250='Drop Downs'!$G$15,1/W250*V250,"")))</f>
        <v/>
      </c>
      <c r="V250" s="922"/>
      <c r="W250" s="732"/>
      <c r="X250" s="727"/>
      <c r="Y250" s="732"/>
      <c r="Z250" s="733"/>
      <c r="AA250" s="733" t="str">
        <f>IF(Y250='Drop Downs'!$G$14,"1",IF(Y250='Drop Downs'!$G$16,1/(AC250*'Drop Downs'!$R$4/12)*AB250,IF(Y250='Drop Downs'!$G$15,1/AC250*AB250,"")))</f>
        <v/>
      </c>
      <c r="AB250" s="922"/>
      <c r="AC250" s="732"/>
      <c r="AD250" s="727"/>
      <c r="AE250" s="732"/>
      <c r="AF250" s="733"/>
      <c r="AG250" s="733" t="str">
        <f>IF(AE250='Drop Downs'!$G$14,"1",IF(AE250='Drop Downs'!$G$16,1/(AI250*'Drop Downs'!$R$4/12)*AH250,IF(AE250='Drop Downs'!$G$15,1/AI250*AH250,"")))</f>
        <v/>
      </c>
      <c r="AH250" s="922"/>
      <c r="AI250" s="732"/>
    </row>
    <row r="251" spans="2:35">
      <c r="B251" s="1198">
        <f>'4'!AA43</f>
        <v>0</v>
      </c>
      <c r="C251" s="644" t="str">
        <f>INDEX(Languages1!$C$1:$AA$1998,MATCH('Wages per Season_V2'!C251,Languages1!$C$1:$C$1998,0),MATCH('1'!$C$5,Languages1!$C$1:$AA$1,0))</f>
        <v>Homens</v>
      </c>
      <c r="D251" s="652">
        <f>'4'!AC43</f>
        <v>0</v>
      </c>
      <c r="E251" s="1200" t="str">
        <f>'4'!AD43</f>
        <v xml:space="preserve"> </v>
      </c>
      <c r="F251" s="723"/>
      <c r="G251" s="728"/>
      <c r="H251" s="728"/>
      <c r="I251" s="728"/>
      <c r="J251" s="741"/>
      <c r="K251" s="734">
        <f t="shared" si="10"/>
        <v>0</v>
      </c>
      <c r="L251" s="726"/>
      <c r="M251" s="728"/>
      <c r="N251" s="729"/>
      <c r="O251" s="729" t="str">
        <f>IF(M251='Drop Downs'!$G$14,"1",IF(M251='Drop Downs'!$G$16,1/(Q251*'Drop Downs'!$R$4/12)*P251,IF(M251='Drop Downs'!$G$15,1/Q251*P251,"")))</f>
        <v/>
      </c>
      <c r="P251" s="728"/>
      <c r="Q251" s="728"/>
      <c r="R251" s="727"/>
      <c r="S251" s="728"/>
      <c r="T251" s="729"/>
      <c r="U251" s="729" t="str">
        <f>IF(S251='Drop Downs'!$G$14,"1",IF(S251='Drop Downs'!$G$16,1/(W251*'Drop Downs'!$R$4/12)*V251,IF(S251='Drop Downs'!$G$15,1/W251*V251,"")))</f>
        <v/>
      </c>
      <c r="V251" s="745"/>
      <c r="W251" s="728"/>
      <c r="X251" s="727"/>
      <c r="Y251" s="728"/>
      <c r="Z251" s="729"/>
      <c r="AA251" s="729" t="str">
        <f>IF(Y251='Drop Downs'!$G$14,"1",IF(Y251='Drop Downs'!$G$16,1/(AC251*'Drop Downs'!$R$4/12)*AB251,IF(Y251='Drop Downs'!$G$15,1/AC251*AB251,"")))</f>
        <v/>
      </c>
      <c r="AB251" s="745"/>
      <c r="AC251" s="728"/>
      <c r="AD251" s="727"/>
      <c r="AE251" s="728"/>
      <c r="AF251" s="729"/>
      <c r="AG251" s="729" t="str">
        <f>IF(AE251='Drop Downs'!$G$14,"1",IF(AE251='Drop Downs'!$G$16,1/(AI251*'Drop Downs'!$R$4/12)*AH251,IF(AE251='Drop Downs'!$G$15,1/AI251*AH251,"")))</f>
        <v/>
      </c>
      <c r="AH251" s="745"/>
      <c r="AI251" s="728"/>
    </row>
    <row r="252" spans="2:35">
      <c r="B252" s="1201"/>
      <c r="C252" s="648" t="str">
        <f>INDEX(Languages1!$C$1:$AA$1998,MATCH('Wages per Season_V2'!C252,Languages1!$C$1:$C$1998,0),MATCH('1'!$C$5,Languages1!$C$1:$AA$1,0))</f>
        <v>Mulheres</v>
      </c>
      <c r="D252" s="653">
        <f>'4'!AC44</f>
        <v>0</v>
      </c>
      <c r="E252" s="1200">
        <f>'4'!T86</f>
        <v>0</v>
      </c>
      <c r="F252" s="723"/>
      <c r="G252" s="732"/>
      <c r="H252" s="732"/>
      <c r="I252" s="732"/>
      <c r="J252" s="742"/>
      <c r="K252" s="735">
        <f t="shared" si="10"/>
        <v>0</v>
      </c>
      <c r="L252" s="726"/>
      <c r="M252" s="732"/>
      <c r="N252" s="733"/>
      <c r="O252" s="733" t="str">
        <f>IF(M252='Drop Downs'!$G$14,"1",IF(M252='Drop Downs'!$G$16,1/(Q252*'Drop Downs'!$R$4/12)*P252,IF(M252='Drop Downs'!$G$15,1/Q252*P252,"")))</f>
        <v/>
      </c>
      <c r="P252" s="732"/>
      <c r="Q252" s="732"/>
      <c r="R252" s="727"/>
      <c r="S252" s="732"/>
      <c r="T252" s="733"/>
      <c r="U252" s="733" t="str">
        <f>IF(S252='Drop Downs'!$G$14,"1",IF(S252='Drop Downs'!$G$16,1/(W252*'Drop Downs'!$R$4/12)*V252,IF(S252='Drop Downs'!$G$15,1/W252*V252,"")))</f>
        <v/>
      </c>
      <c r="V252" s="922"/>
      <c r="W252" s="732"/>
      <c r="X252" s="727"/>
      <c r="Y252" s="732"/>
      <c r="Z252" s="733"/>
      <c r="AA252" s="733" t="str">
        <f>IF(Y252='Drop Downs'!$G$14,"1",IF(Y252='Drop Downs'!$G$16,1/(AC252*'Drop Downs'!$R$4/12)*AB252,IF(Y252='Drop Downs'!$G$15,1/AC252*AB252,"")))</f>
        <v/>
      </c>
      <c r="AB252" s="922"/>
      <c r="AC252" s="732"/>
      <c r="AD252" s="727"/>
      <c r="AE252" s="732"/>
      <c r="AF252" s="733"/>
      <c r="AG252" s="733" t="str">
        <f>IF(AE252='Drop Downs'!$G$14,"1",IF(AE252='Drop Downs'!$G$16,1/(AI252*'Drop Downs'!$R$4/12)*AH252,IF(AE252='Drop Downs'!$G$15,1/AI252*AH252,"")))</f>
        <v/>
      </c>
      <c r="AH252" s="922"/>
      <c r="AI252" s="732"/>
    </row>
    <row r="256" spans="2:35">
      <c r="B256" s="751"/>
    </row>
    <row r="257" spans="2:2">
      <c r="B257" s="751"/>
    </row>
    <row r="258" spans="2:2">
      <c r="B258" s="751"/>
    </row>
  </sheetData>
  <sheetProtection algorithmName="SHA-512" hashValue="TCsnpbmm6XWnHixE0aJLhC9IJ0+dMf30mJx/GzVEkYliDup6t8e9fuQoQE3sMZKyttX8VEuXlGLlT904aeVDgw==" saltValue="PatHQkY2+dMyWLJQbzJ4Tg==" spinCount="100000" sheet="1" formatColumns="0"/>
  <mergeCells count="251">
    <mergeCell ref="B22:B23"/>
    <mergeCell ref="E22:E23"/>
    <mergeCell ref="B26:B27"/>
    <mergeCell ref="E26:E27"/>
    <mergeCell ref="B20:B21"/>
    <mergeCell ref="E20:E21"/>
    <mergeCell ref="Y5:AC5"/>
    <mergeCell ref="B5:E5"/>
    <mergeCell ref="C6:D6"/>
    <mergeCell ref="M5:Q5"/>
    <mergeCell ref="S5:W5"/>
    <mergeCell ref="G5:K5"/>
    <mergeCell ref="B8:B9"/>
    <mergeCell ref="B10:B11"/>
    <mergeCell ref="E8:E9"/>
    <mergeCell ref="E10:E11"/>
    <mergeCell ref="B12:B13"/>
    <mergeCell ref="E12:E13"/>
    <mergeCell ref="E16:E17"/>
    <mergeCell ref="B14:B15"/>
    <mergeCell ref="E14:E15"/>
    <mergeCell ref="B16:B17"/>
    <mergeCell ref="B18:B19"/>
    <mergeCell ref="E18:E19"/>
    <mergeCell ref="B24:B25"/>
    <mergeCell ref="E24:E25"/>
    <mergeCell ref="E59:E60"/>
    <mergeCell ref="B92:B93"/>
    <mergeCell ref="B61:B62"/>
    <mergeCell ref="E61:E62"/>
    <mergeCell ref="B67:B68"/>
    <mergeCell ref="B90:B91"/>
    <mergeCell ref="E90:E91"/>
    <mergeCell ref="B63:B64"/>
    <mergeCell ref="E63:E64"/>
    <mergeCell ref="B65:B66"/>
    <mergeCell ref="E65:E66"/>
    <mergeCell ref="E92:E93"/>
    <mergeCell ref="E67:E68"/>
    <mergeCell ref="B59:B60"/>
    <mergeCell ref="B69:B70"/>
    <mergeCell ref="E69:E70"/>
    <mergeCell ref="B71:B72"/>
    <mergeCell ref="E71:E72"/>
    <mergeCell ref="B73:B74"/>
    <mergeCell ref="E73:E74"/>
    <mergeCell ref="B75:B76"/>
    <mergeCell ref="E75:E76"/>
    <mergeCell ref="AE5:AI5"/>
    <mergeCell ref="B147:B148"/>
    <mergeCell ref="E147:E148"/>
    <mergeCell ref="B149:B150"/>
    <mergeCell ref="E149:E150"/>
    <mergeCell ref="B143:B144"/>
    <mergeCell ref="E143:E144"/>
    <mergeCell ref="B145:B146"/>
    <mergeCell ref="E145:E146"/>
    <mergeCell ref="B94:B95"/>
    <mergeCell ref="E94:E95"/>
    <mergeCell ref="B96:B97"/>
    <mergeCell ref="E96:E97"/>
    <mergeCell ref="B137:B138"/>
    <mergeCell ref="E137:E138"/>
    <mergeCell ref="B131:B132"/>
    <mergeCell ref="B83:B84"/>
    <mergeCell ref="E83:E84"/>
    <mergeCell ref="B100:B101"/>
    <mergeCell ref="E100:E101"/>
    <mergeCell ref="B102:B103"/>
    <mergeCell ref="E102:E103"/>
    <mergeCell ref="E131:E132"/>
    <mergeCell ref="B104:B105"/>
    <mergeCell ref="B206:B207"/>
    <mergeCell ref="E206:E207"/>
    <mergeCell ref="B208:B209"/>
    <mergeCell ref="E208:E209"/>
    <mergeCell ref="B28:B29"/>
    <mergeCell ref="E28:E29"/>
    <mergeCell ref="B172:B173"/>
    <mergeCell ref="E172:E173"/>
    <mergeCell ref="B174:B175"/>
    <mergeCell ref="E174:E175"/>
    <mergeCell ref="B116:B117"/>
    <mergeCell ref="E116:E117"/>
    <mergeCell ref="B118:B119"/>
    <mergeCell ref="E120:E121"/>
    <mergeCell ref="B110:B111"/>
    <mergeCell ref="E110:E111"/>
    <mergeCell ref="B112:B113"/>
    <mergeCell ref="E112:E113"/>
    <mergeCell ref="B114:B115"/>
    <mergeCell ref="E114:E115"/>
    <mergeCell ref="B128:B129"/>
    <mergeCell ref="E128:E129"/>
    <mergeCell ref="B194:B195"/>
    <mergeCell ref="E194:E195"/>
    <mergeCell ref="B196:B197"/>
    <mergeCell ref="E196:E197"/>
    <mergeCell ref="B198:B199"/>
    <mergeCell ref="E198:E199"/>
    <mergeCell ref="B200:B201"/>
    <mergeCell ref="E200:E201"/>
    <mergeCell ref="B202:B203"/>
    <mergeCell ref="E202:E203"/>
    <mergeCell ref="B46:B47"/>
    <mergeCell ref="E46:E47"/>
    <mergeCell ref="E49:E50"/>
    <mergeCell ref="B57:B58"/>
    <mergeCell ref="E57:E58"/>
    <mergeCell ref="B55:B56"/>
    <mergeCell ref="E104:E105"/>
    <mergeCell ref="B106:B107"/>
    <mergeCell ref="E55:E56"/>
    <mergeCell ref="E51:E52"/>
    <mergeCell ref="E53:E54"/>
    <mergeCell ref="B85:B86"/>
    <mergeCell ref="E85:E86"/>
    <mergeCell ref="B87:B88"/>
    <mergeCell ref="E87:E88"/>
    <mergeCell ref="B77:B78"/>
    <mergeCell ref="B215:B216"/>
    <mergeCell ref="E215:E216"/>
    <mergeCell ref="E118:E119"/>
    <mergeCell ref="B120:B121"/>
    <mergeCell ref="E106:E107"/>
    <mergeCell ref="B108:B109"/>
    <mergeCell ref="E108:E109"/>
    <mergeCell ref="B98:B99"/>
    <mergeCell ref="E98:E99"/>
    <mergeCell ref="E141:E142"/>
    <mergeCell ref="B133:B134"/>
    <mergeCell ref="E133:E134"/>
    <mergeCell ref="B135:B136"/>
    <mergeCell ref="E135:E136"/>
    <mergeCell ref="B139:B140"/>
    <mergeCell ref="E139:E140"/>
    <mergeCell ref="B161:B162"/>
    <mergeCell ref="E161:E162"/>
    <mergeCell ref="B163:B164"/>
    <mergeCell ref="E163:E164"/>
    <mergeCell ref="B165:B166"/>
    <mergeCell ref="E165:E166"/>
    <mergeCell ref="B155:B156"/>
    <mergeCell ref="E155:E156"/>
    <mergeCell ref="B30:B31"/>
    <mergeCell ref="E30:E31"/>
    <mergeCell ref="B32:B33"/>
    <mergeCell ref="E32:E33"/>
    <mergeCell ref="B34:B35"/>
    <mergeCell ref="E34:E35"/>
    <mergeCell ref="B42:B43"/>
    <mergeCell ref="E42:E43"/>
    <mergeCell ref="B44:B45"/>
    <mergeCell ref="E44:E45"/>
    <mergeCell ref="B36:B37"/>
    <mergeCell ref="E36:E37"/>
    <mergeCell ref="B38:B39"/>
    <mergeCell ref="E38:E39"/>
    <mergeCell ref="B40:B41"/>
    <mergeCell ref="E40:E41"/>
    <mergeCell ref="E77:E78"/>
    <mergeCell ref="B79:B80"/>
    <mergeCell ref="E79:E80"/>
    <mergeCell ref="B81:B82"/>
    <mergeCell ref="E81:E82"/>
    <mergeCell ref="B151:B152"/>
    <mergeCell ref="E151:E152"/>
    <mergeCell ref="B153:B154"/>
    <mergeCell ref="E153:E154"/>
    <mergeCell ref="B122:B123"/>
    <mergeCell ref="E122:E123"/>
    <mergeCell ref="B124:B125"/>
    <mergeCell ref="E124:E125"/>
    <mergeCell ref="B126:B127"/>
    <mergeCell ref="E126:E127"/>
    <mergeCell ref="B141:B142"/>
    <mergeCell ref="E169:E170"/>
    <mergeCell ref="B192:B193"/>
    <mergeCell ref="E192:E193"/>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88:B189"/>
    <mergeCell ref="E188:E189"/>
    <mergeCell ref="B237:B238"/>
    <mergeCell ref="E237:E238"/>
    <mergeCell ref="B239:B240"/>
    <mergeCell ref="E239:E240"/>
    <mergeCell ref="B241:B242"/>
    <mergeCell ref="E241:E242"/>
    <mergeCell ref="B210:B211"/>
    <mergeCell ref="B190:B191"/>
    <mergeCell ref="E190:E191"/>
    <mergeCell ref="E210:E211"/>
    <mergeCell ref="B233:B234"/>
    <mergeCell ref="E233:E234"/>
    <mergeCell ref="B235:B236"/>
    <mergeCell ref="E235:E236"/>
    <mergeCell ref="B227:B228"/>
    <mergeCell ref="E227:E228"/>
    <mergeCell ref="B229:B230"/>
    <mergeCell ref="E229:E230"/>
    <mergeCell ref="B231:B232"/>
    <mergeCell ref="E231:E232"/>
    <mergeCell ref="B221:B222"/>
    <mergeCell ref="E221:E222"/>
    <mergeCell ref="B223:B224"/>
    <mergeCell ref="E223:E224"/>
    <mergeCell ref="B249:B250"/>
    <mergeCell ref="E249:E250"/>
    <mergeCell ref="B251:B252"/>
    <mergeCell ref="E251:E252"/>
    <mergeCell ref="B243:B244"/>
    <mergeCell ref="E243:E244"/>
    <mergeCell ref="B245:B246"/>
    <mergeCell ref="E245:E246"/>
    <mergeCell ref="B247:B248"/>
    <mergeCell ref="E247:E248"/>
    <mergeCell ref="G1:I3"/>
    <mergeCell ref="K1:N3"/>
    <mergeCell ref="P1:S3"/>
    <mergeCell ref="U1:W3"/>
    <mergeCell ref="B49:B50"/>
    <mergeCell ref="B51:B52"/>
    <mergeCell ref="B53:B54"/>
    <mergeCell ref="B225:B226"/>
    <mergeCell ref="E225:E226"/>
    <mergeCell ref="B204:B205"/>
    <mergeCell ref="E204:E205"/>
    <mergeCell ref="B217:B218"/>
    <mergeCell ref="E217:E218"/>
    <mergeCell ref="B219:B220"/>
    <mergeCell ref="E219:E220"/>
    <mergeCell ref="B213:B214"/>
    <mergeCell ref="E213:E214"/>
    <mergeCell ref="B157:B158"/>
    <mergeCell ref="E157:E158"/>
    <mergeCell ref="B159:B160"/>
    <mergeCell ref="E159:E160"/>
    <mergeCell ref="B167:B168"/>
    <mergeCell ref="E167:E168"/>
    <mergeCell ref="B169:B170"/>
  </mergeCells>
  <conditionalFormatting sqref="Y5:AC252">
    <cfRule type="expression" dxfId="584" priority="16">
      <formula>$Y$5=" "</formula>
    </cfRule>
  </conditionalFormatting>
  <conditionalFormatting sqref="AE5:AI252">
    <cfRule type="expression" dxfId="583" priority="17">
      <formula>$AE$5=" "</formula>
    </cfRule>
  </conditionalFormatting>
  <conditionalFormatting sqref="S5:W5 S6:T6 S7:W252">
    <cfRule type="expression" dxfId="582" priority="18">
      <formula>$S$5=" "</formula>
    </cfRule>
  </conditionalFormatting>
  <conditionalFormatting sqref="U6">
    <cfRule type="expression" dxfId="581" priority="7">
      <formula>$S$5=" "</formula>
    </cfRule>
  </conditionalFormatting>
  <conditionalFormatting sqref="V6:W6">
    <cfRule type="expression" dxfId="580" priority="5">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0" id="{00000000-000E-0000-0900-000011000000}">
            <xm:f>OR(M8='Drop Downs'!$G$14,M8='Drop Downs'!$G$15, M8='Drop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O8:O25236</xm:sqref>
        </x14:conditionalFormatting>
        <x14:conditionalFormatting xmlns:xm="http://schemas.microsoft.com/office/excel/2006/main">
          <x14:cfRule type="expression" priority="15" id="{FF2F63DB-4057-4A2A-8EAF-63A26FE073D3}">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14" id="{8798EFC8-7A8F-4C54-8445-C3C67C183EB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13" id="{FA4E83D3-1DC1-48B9-A28A-70EF288480AC}">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12" id="{A46643A1-7C94-4186-9C24-B4A1AD643F98}">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11" id="{2F9D734D-BA0E-46A7-A069-7E4BD3EB490E}">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 xmlns:xm="http://schemas.microsoft.com/office/excel/2006/main">
          <x14:cfRule type="expression" priority="3" id="{862DADA1-BB6F-4B44-8678-B07034ADFF63}">
            <xm:f>OR(S8='Drop Downs'!$G$14,S8='Drop Downs'!$G$15, S8='Drop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x14:dxf>
          </x14:cfRule>
          <xm:sqref>U8:U252</xm:sqref>
        </x14:conditionalFormatting>
        <x14:conditionalFormatting xmlns:xm="http://schemas.microsoft.com/office/excel/2006/main">
          <x14:cfRule type="expression" priority="2" id="{F6181442-4AFA-4CE6-94AF-180A79FC289F}">
            <xm:f>OR(Y8='Drop Downs'!$G$14,Y8='Drop Downs'!$G$15, Y8='Drop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AA8:AA252</xm:sqref>
        </x14:conditionalFormatting>
        <x14:conditionalFormatting xmlns:xm="http://schemas.microsoft.com/office/excel/2006/main">
          <x14:cfRule type="expression" priority="1" id="{DB11E1F9-49B3-4B87-8C0A-6D8C0CC2ADB3}">
            <xm:f>OR(AE8='Drop Downs'!$G$14,AE8='Drop Downs'!$G$15, AE8='Drop Downs'!$G$16)</xm:f>
            <x14:dxf>
              <font>
                <color theme="0" tint="-0.499984740745262"/>
              </font>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x14:dxf>
          </x14:cfRule>
          <xm:sqref>AG8:AG252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7709-2051-41CD-BBB2-4A420338CC8E}">
  <sheetPr codeName="Sheet7">
    <tabColor theme="9" tint="0.39997558519241921"/>
    <pageSetUpPr fitToPage="1"/>
  </sheetPr>
  <dimension ref="A1:AL252"/>
  <sheetViews>
    <sheetView showGridLines="0" showZeros="0" zoomScale="90" zoomScaleNormal="90" workbookViewId="0">
      <pane xSplit="6" ySplit="6" topLeftCell="AH7" activePane="bottomRight" state="frozen"/>
      <selection activeCell="Q50" sqref="Q50"/>
      <selection pane="topRight" activeCell="Q50" sqref="Q50"/>
      <selection pane="bottomLeft" activeCell="Q50" sqref="Q50"/>
      <selection pane="bottomRight" activeCell="AL15" sqref="AL15"/>
    </sheetView>
  </sheetViews>
  <sheetFormatPr defaultColWidth="11.453125" defaultRowHeight="14.5"/>
  <cols>
    <col min="1" max="1" width="4.453125" style="178" customWidth="1"/>
    <col min="2" max="2" width="33.54296875" style="59" customWidth="1"/>
    <col min="3" max="3" width="8.81640625" style="50" customWidth="1"/>
    <col min="4" max="4" width="7.54296875" style="50" customWidth="1"/>
    <col min="5" max="5" width="9.54296875" style="51" customWidth="1"/>
    <col min="6" max="6" width="3.81640625" style="55" customWidth="1"/>
    <col min="7" max="10" width="16.54296875" style="50" customWidth="1"/>
    <col min="11" max="11" width="15.81640625" style="109" customWidth="1"/>
    <col min="12" max="12" width="3.453125" style="178" customWidth="1"/>
    <col min="13" max="13" width="11.54296875" style="178" customWidth="1"/>
    <col min="14" max="14" width="11.54296875" style="50" customWidth="1"/>
    <col min="15" max="15" width="15.26953125" style="178" customWidth="1"/>
    <col min="16" max="17" width="14.453125" style="50" customWidth="1"/>
    <col min="18" max="18" width="4.453125" style="178" customWidth="1"/>
    <col min="19" max="20" width="11.54296875" style="178" customWidth="1"/>
    <col min="21" max="21" width="21" style="178" customWidth="1"/>
    <col min="22" max="22" width="16.7265625" style="178" customWidth="1"/>
    <col min="23" max="23" width="17.7265625" style="178" customWidth="1"/>
    <col min="24" max="24" width="4.453125" style="178" customWidth="1"/>
    <col min="25" max="25" width="10.54296875" style="178" customWidth="1"/>
    <col min="26" max="26" width="10" style="178" bestFit="1" customWidth="1"/>
    <col min="27" max="27" width="18" style="178" customWidth="1"/>
    <col min="28" max="28" width="16.7265625" style="178" customWidth="1"/>
    <col min="29" max="29" width="17.7265625" style="178" customWidth="1"/>
    <col min="30" max="30" width="5.54296875" style="178" customWidth="1"/>
    <col min="31" max="32" width="10.81640625" style="178" customWidth="1"/>
    <col min="33" max="33" width="17.1796875" style="178" customWidth="1"/>
    <col min="34" max="34" width="14.1796875" style="50" customWidth="1"/>
    <col min="35" max="35" width="17.7265625" style="50" customWidth="1"/>
    <col min="36" max="36" width="5.54296875" style="178" customWidth="1"/>
    <col min="37" max="16384" width="11.453125" style="178"/>
  </cols>
  <sheetData>
    <row r="1" spans="1:38" s="16" customFormat="1" ht="44.5" customHeight="1" thickBot="1">
      <c r="B1" s="358" t="str">
        <f>Languages1!C94</f>
        <v>Bonuses and Harvest Season Wage Information</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8" s="7" customFormat="1" ht="13" customHeight="1" thickTop="1">
      <c r="B2" s="34"/>
      <c r="C2" s="37"/>
      <c r="D2" s="45"/>
      <c r="E2" s="80"/>
      <c r="F2" s="94"/>
      <c r="K2" s="177"/>
      <c r="Q2" s="90"/>
    </row>
    <row r="3" spans="1:38" s="7" customFormat="1" ht="13" customHeight="1">
      <c r="B3" s="34"/>
      <c r="C3" s="37"/>
      <c r="D3" s="45"/>
      <c r="E3" s="80"/>
      <c r="F3" s="94"/>
      <c r="K3" s="177"/>
      <c r="Q3" s="90"/>
    </row>
    <row r="4" spans="1:38" ht="17.149999999999999" customHeight="1">
      <c r="B4" s="60"/>
      <c r="C4" s="60"/>
      <c r="D4" s="60"/>
      <c r="E4" s="60"/>
      <c r="F4" s="60"/>
      <c r="G4" s="479" t="s">
        <v>1050</v>
      </c>
      <c r="H4" s="479" t="s">
        <v>1051</v>
      </c>
      <c r="I4" s="479" t="s">
        <v>722</v>
      </c>
      <c r="J4" s="479" t="s">
        <v>721</v>
      </c>
      <c r="K4" s="141"/>
      <c r="L4" s="60"/>
      <c r="M4" s="60"/>
      <c r="N4" s="479" t="s">
        <v>1052</v>
      </c>
      <c r="O4" s="60"/>
      <c r="P4" s="60"/>
      <c r="Q4" s="60"/>
      <c r="R4" s="60"/>
      <c r="S4" s="60"/>
      <c r="T4" s="479" t="s">
        <v>1052</v>
      </c>
      <c r="U4" s="60"/>
      <c r="V4" s="60"/>
      <c r="W4" s="60"/>
      <c r="X4" s="60"/>
      <c r="Y4" s="60"/>
      <c r="Z4" s="479" t="s">
        <v>1052</v>
      </c>
      <c r="AA4" s="60"/>
      <c r="AB4" s="60"/>
      <c r="AC4" s="60"/>
      <c r="AD4" s="60"/>
      <c r="AE4" s="60"/>
      <c r="AF4" s="479" t="s">
        <v>1052</v>
      </c>
      <c r="AG4" s="60"/>
      <c r="AH4" s="60"/>
      <c r="AI4" s="60"/>
      <c r="AJ4" s="60"/>
    </row>
    <row r="5" spans="1:38" s="54" customFormat="1" ht="25" customHeight="1">
      <c r="B5" s="1229" t="s">
        <v>129</v>
      </c>
      <c r="C5" s="1229"/>
      <c r="D5" s="1229"/>
      <c r="E5" s="1229"/>
      <c r="F5" s="61"/>
      <c r="G5" s="1230" t="s">
        <v>809</v>
      </c>
      <c r="H5" s="1231"/>
      <c r="I5" s="1231"/>
      <c r="J5" s="1231"/>
      <c r="K5" s="1232"/>
      <c r="L5" s="61"/>
      <c r="M5" s="1233" t="str">
        <f>Languages1!C103</f>
        <v>First Harvest Season Wages</v>
      </c>
      <c r="N5" s="1234"/>
      <c r="O5" s="1234"/>
      <c r="P5" s="1234"/>
      <c r="Q5" s="1235"/>
      <c r="R5" s="61"/>
      <c r="S5" s="1236" t="str">
        <f>IF('2'!E22&gt;1,Languages1!C114," ")</f>
        <v xml:space="preserve">Second Harvest Season Wages </v>
      </c>
      <c r="T5" s="1237"/>
      <c r="U5" s="1237"/>
      <c r="V5" s="1237"/>
      <c r="W5" s="1238"/>
      <c r="X5" s="61"/>
      <c r="Y5" s="1239" t="str">
        <f>IF('2'!E22&gt;2,Languages1!C115," ")</f>
        <v>Third Harvest Season Wages</v>
      </c>
      <c r="Z5" s="1240"/>
      <c r="AA5" s="1240"/>
      <c r="AB5" s="1240"/>
      <c r="AC5" s="1241"/>
      <c r="AD5" s="61"/>
      <c r="AE5" s="1242" t="str">
        <f>IF('2'!E22&gt;3,Languages1!C116, " ")</f>
        <v xml:space="preserve">Fourth Harvest Season Wages </v>
      </c>
      <c r="AF5" s="1243"/>
      <c r="AG5" s="1243"/>
      <c r="AH5" s="1243"/>
      <c r="AI5" s="1244"/>
      <c r="AJ5" s="61"/>
    </row>
    <row r="6" spans="1:38" s="67" customFormat="1" ht="51.65" customHeight="1">
      <c r="B6" s="423" t="s">
        <v>6</v>
      </c>
      <c r="C6" s="1245" t="s">
        <v>15</v>
      </c>
      <c r="D6" s="1245"/>
      <c r="E6" s="423" t="s">
        <v>1</v>
      </c>
      <c r="F6" s="62"/>
      <c r="G6" s="110" t="str">
        <f>"13th and/or 14th Month Payment ("&amp;'3'!$D$4&amp;")"</f>
        <v>13th and/or 14th Month Payment ()</v>
      </c>
      <c r="H6" s="110" t="str">
        <f>"Performance/ Quality Bonuses ("&amp;'3'!$D$4&amp;")"</f>
        <v>Performance/ Quality Bonuses ()</v>
      </c>
      <c r="I6" s="110" t="str">
        <f>"Holiday bonuses ("&amp;'3'!$D$4&amp;")"</f>
        <v>Holiday bonuses ()</v>
      </c>
      <c r="J6" s="110" t="str">
        <f>"Other Bonuses ("&amp;'3'!$D$4&amp;")"</f>
        <v>Other Bonuses ()</v>
      </c>
      <c r="K6" s="320" t="s">
        <v>810</v>
      </c>
      <c r="L6" s="62"/>
      <c r="M6" s="210" t="s">
        <v>2</v>
      </c>
      <c r="N6" s="210" t="str">
        <f>"Amount paid per unit ("&amp;'3'!$D$4&amp;")"</f>
        <v>Amount paid per unit ()</v>
      </c>
      <c r="O6" s="210" t="s">
        <v>812</v>
      </c>
      <c r="P6" s="210" t="s">
        <v>813</v>
      </c>
      <c r="Q6" s="210" t="s">
        <v>814</v>
      </c>
      <c r="R6" s="62"/>
      <c r="S6" s="208" t="s">
        <v>2</v>
      </c>
      <c r="T6" s="208" t="str">
        <f>"Amount paid per unit ("&amp;'3'!$D$4&amp;")"</f>
        <v>Amount paid per unit ()</v>
      </c>
      <c r="U6" s="209" t="s">
        <v>812</v>
      </c>
      <c r="V6" s="209" t="s">
        <v>813</v>
      </c>
      <c r="W6" s="209" t="s">
        <v>814</v>
      </c>
      <c r="X6" s="62"/>
      <c r="Y6" s="211" t="s">
        <v>2</v>
      </c>
      <c r="Z6" s="211" t="str">
        <f>"Amount paid per unit ("&amp;'3'!$D$4&amp;")"</f>
        <v>Amount paid per unit ()</v>
      </c>
      <c r="AA6" s="215" t="s">
        <v>812</v>
      </c>
      <c r="AB6" s="215" t="s">
        <v>813</v>
      </c>
      <c r="AC6" s="215" t="s">
        <v>814</v>
      </c>
      <c r="AD6" s="62"/>
      <c r="AE6" s="216" t="s">
        <v>2</v>
      </c>
      <c r="AF6" s="216" t="str">
        <f>"Amount paid per unit ("&amp;'3'!$D$4&amp;")"</f>
        <v>Amount paid per unit ()</v>
      </c>
      <c r="AG6" s="217" t="s">
        <v>812</v>
      </c>
      <c r="AH6" s="217" t="s">
        <v>813</v>
      </c>
      <c r="AI6" s="217" t="s">
        <v>814</v>
      </c>
      <c r="AJ6" s="62"/>
    </row>
    <row r="7" spans="1:38" ht="22" customHeight="1">
      <c r="A7" s="478" t="s">
        <v>13</v>
      </c>
      <c r="B7" s="65" t="str">
        <f>"Work Area: "&amp;'3'!D7</f>
        <v xml:space="preserve">Work Area: </v>
      </c>
      <c r="C7" s="64"/>
      <c r="D7" s="64"/>
      <c r="E7" s="63"/>
      <c r="F7" s="63"/>
      <c r="G7" s="64"/>
      <c r="H7" s="64"/>
      <c r="I7" s="64"/>
      <c r="J7" s="64"/>
      <c r="K7" s="321"/>
      <c r="L7" s="64"/>
      <c r="M7" s="218" t="s">
        <v>838</v>
      </c>
      <c r="N7" s="218" t="s">
        <v>841</v>
      </c>
      <c r="O7" s="218" t="s">
        <v>839</v>
      </c>
      <c r="P7" s="218" t="s">
        <v>859</v>
      </c>
      <c r="Q7" s="218" t="s">
        <v>840</v>
      </c>
      <c r="R7" s="64"/>
      <c r="S7" s="64"/>
      <c r="T7" s="64"/>
      <c r="U7" s="64"/>
      <c r="V7" s="64"/>
      <c r="W7" s="64"/>
      <c r="X7" s="64"/>
      <c r="Y7" s="64"/>
      <c r="Z7" s="64"/>
      <c r="AA7" s="64"/>
      <c r="AB7" s="64"/>
      <c r="AC7" s="64"/>
      <c r="AD7" s="64"/>
      <c r="AE7" s="64"/>
      <c r="AF7" s="64"/>
      <c r="AG7" s="64"/>
      <c r="AH7" s="64"/>
      <c r="AI7" s="64"/>
      <c r="AJ7" s="64"/>
      <c r="AL7" s="431" t="s">
        <v>1018</v>
      </c>
    </row>
    <row r="8" spans="1:38">
      <c r="B8" s="1228">
        <f>'4'!B5</f>
        <v>0</v>
      </c>
      <c r="C8" s="374" t="s">
        <v>799</v>
      </c>
      <c r="D8" s="375">
        <f>'4'!D5</f>
        <v>0</v>
      </c>
      <c r="E8" s="1185" t="str">
        <f>'4'!E5</f>
        <v xml:space="preserve"> </v>
      </c>
      <c r="F8" s="24"/>
      <c r="G8" s="380"/>
      <c r="H8" s="380"/>
      <c r="I8" s="380"/>
      <c r="J8" s="380"/>
      <c r="K8" s="378">
        <f>IFERROR(SUM(G8:J8),"")</f>
        <v>0</v>
      </c>
      <c r="L8" s="66"/>
      <c r="M8" s="380"/>
      <c r="N8" s="380"/>
      <c r="O8" s="380" t="str">
        <f>IF(M8='Drop Downs'!$G$14,"1",IF(M8='Drop Downs'!$G$16,1/(Q8*'Drop Downs'!$R$4/12)*P8,IF(M8='Drop Downs'!$G$15,1/Q8*P8,"")))</f>
        <v/>
      </c>
      <c r="P8" s="380"/>
      <c r="Q8" s="380"/>
      <c r="R8" s="199"/>
      <c r="S8" s="198"/>
      <c r="T8" s="225"/>
      <c r="U8" s="224" t="str">
        <f>IF(S8='Drop Downs'!$G$14,"1",IF(S8='Drop Downs'!$G$16,1/(W8*'Drop Downs'!$R$4/12)*V8,IF(S8='Drop Downs'!$G$15,1/W8*V8,"")))</f>
        <v/>
      </c>
      <c r="V8" s="198"/>
      <c r="W8" s="198"/>
      <c r="X8" s="199"/>
      <c r="Y8" s="198"/>
      <c r="Z8" s="198"/>
      <c r="AA8" s="224"/>
      <c r="AB8" s="198"/>
      <c r="AC8" s="198"/>
      <c r="AD8" s="199"/>
      <c r="AE8" s="198"/>
      <c r="AF8" s="198"/>
      <c r="AG8" s="224" t="str">
        <f>IF(AE8='Drop Downs'!$G$14,"1",IF(AE8='Drop Downs'!$G$16,1/(AI8*'Drop Downs'!$R$4/12)*AH8,IF(AE8='Drop Downs'!$G$15,1/AI8*AH8,"")))</f>
        <v/>
      </c>
      <c r="AH8" s="198"/>
      <c r="AI8" s="198"/>
      <c r="AJ8" s="66"/>
      <c r="AL8" s="349" t="str">
        <f>INDEX(Languages1!$B$1:$AA$1998,MATCH(AL7,Languages1!$B$1:$B$1998,0),MATCH('1'!$C$5,Languages1!$B$1:$AA$1,0))</f>
        <v>Nota: Gratificações devem ser planejadas antecipadamente e não com base no critério do empregador. Gratificações tais como 13º Salário, gratificações de posse e gratificações de férias podem ser inclusas na respectiva categoria. A participação nos lucros não é incluída.</v>
      </c>
    </row>
    <row r="9" spans="1:38">
      <c r="B9" s="1226"/>
      <c r="C9" s="376" t="s">
        <v>800</v>
      </c>
      <c r="D9" s="422">
        <f>'4'!D6</f>
        <v>0</v>
      </c>
      <c r="E9" s="1185">
        <f>'4'!E6</f>
        <v>0</v>
      </c>
      <c r="F9" s="24"/>
      <c r="G9" s="381"/>
      <c r="H9" s="381"/>
      <c r="I9" s="381"/>
      <c r="J9" s="381"/>
      <c r="K9" s="379">
        <f t="shared" ref="K9:K132" si="0">IFERROR(SUM(G9:J9),"")</f>
        <v>0</v>
      </c>
      <c r="L9" s="66"/>
      <c r="M9" s="381"/>
      <c r="N9" s="381"/>
      <c r="O9" s="381" t="str">
        <f>IF(M9='Drop Downs'!$G$14,"1",IF(M9='Drop Downs'!$G$16,1/(Q9*'Drop Downs'!$R$4/12)*P9,IF(M9='Drop Downs'!$G$15,1/Q9*P9,"")))</f>
        <v/>
      </c>
      <c r="P9" s="381"/>
      <c r="Q9" s="381"/>
      <c r="R9" s="199"/>
      <c r="S9" s="190"/>
      <c r="T9" s="229"/>
      <c r="U9" s="227" t="str">
        <f>IF(S9='Drop Downs'!$G$14,"1",IF(S9='Drop Downs'!$G$16,1/(W9*'Drop Downs'!$R$4/12)*V9,IF(S9='Drop Downs'!$G$15,1/W9*V9,"")))</f>
        <v/>
      </c>
      <c r="V9" s="190"/>
      <c r="W9" s="190"/>
      <c r="X9" s="199"/>
      <c r="Y9" s="190"/>
      <c r="Z9" s="190"/>
      <c r="AA9" s="227" t="str">
        <f>IF(Y9='Drop Downs'!$G$14,"1",IF(Y9='Drop Downs'!$G$16,1/(AC9*'Drop Downs'!$R$4/12)*AB9,IF(Y9='Drop Downs'!$G$15,1/AC9*AB9,"")))</f>
        <v/>
      </c>
      <c r="AB9" s="190"/>
      <c r="AC9" s="190"/>
      <c r="AD9" s="199"/>
      <c r="AE9" s="190"/>
      <c r="AF9" s="190"/>
      <c r="AG9" s="227" t="str">
        <f>IF(AE9='Drop Downs'!$G$14,"1",IF(AE9='Drop Downs'!$G$16,1/(AI9*'Drop Downs'!$R$4/12)*AH9,IF(AE9='Drop Downs'!$G$15,1/AI9*AH9,"")))</f>
        <v/>
      </c>
      <c r="AH9" s="190"/>
      <c r="AI9" s="190"/>
      <c r="AJ9" s="66"/>
      <c r="AL9" s="431" t="s">
        <v>1019</v>
      </c>
    </row>
    <row r="10" spans="1:38">
      <c r="B10" s="1225">
        <f>'4'!B7</f>
        <v>0</v>
      </c>
      <c r="C10" s="374" t="s">
        <v>799</v>
      </c>
      <c r="D10" s="377">
        <f>'4'!D7</f>
        <v>0</v>
      </c>
      <c r="E10" s="1185" t="str">
        <f>'4'!E7</f>
        <v xml:space="preserve"> </v>
      </c>
      <c r="F10" s="24"/>
      <c r="G10" s="380"/>
      <c r="H10" s="380"/>
      <c r="I10" s="380"/>
      <c r="J10" s="380"/>
      <c r="K10" s="372">
        <f>IFERROR(SUM(G10:J10),"")</f>
        <v>0</v>
      </c>
      <c r="L10" s="66"/>
      <c r="M10" s="380"/>
      <c r="N10" s="380"/>
      <c r="O10" s="380" t="str">
        <f>IF(M10='Drop Downs'!$G$14,"1",IF(M10='Drop Downs'!$G$16,1/(Q10*'Drop Downs'!$R$4/12)*P10,IF(M10='Drop Downs'!$G$15,1/Q10*P10,"")))</f>
        <v/>
      </c>
      <c r="P10" s="380"/>
      <c r="Q10" s="380"/>
      <c r="R10" s="199"/>
      <c r="S10" s="198"/>
      <c r="T10" s="225"/>
      <c r="U10" s="224" t="str">
        <f>IF(S10='Drop Downs'!$G$14,"1",IF(S10='Drop Downs'!$G$16,1/(W10*'Drop Downs'!$R$4/12)*V10,IF(S10='Drop Downs'!$G$15,1/W10*V10,"")))</f>
        <v/>
      </c>
      <c r="V10" s="198"/>
      <c r="W10" s="198"/>
      <c r="X10" s="199"/>
      <c r="Y10" s="198"/>
      <c r="Z10" s="198"/>
      <c r="AA10" s="224"/>
      <c r="AB10" s="198"/>
      <c r="AC10" s="198"/>
      <c r="AD10" s="199"/>
      <c r="AE10" s="198"/>
      <c r="AF10" s="198"/>
      <c r="AG10" s="224" t="str">
        <f>IF(AE10='Drop Downs'!$G$14,"1",IF(AE10='Drop Downs'!$G$16,1/(AI10*'Drop Downs'!$R$4/12)*AH10,IF(AE10='Drop Downs'!$G$15,1/AI10*AH10,"")))</f>
        <v/>
      </c>
      <c r="AH10" s="198"/>
      <c r="AI10" s="198"/>
      <c r="AJ10" s="66"/>
      <c r="AL10" s="349" t="str">
        <f>INDEX(Languages1!$B$1:$AA$1998,MATCH(AL9,Languages1!$B$1:$B$1998,0),MATCH('1'!$C$5,Languages1!$B$1:$AA$1,0))</f>
        <v>Nota: A unidade de trabalho é objeto pelo qual um trabalhador é pago. Por exemplo, alguns trabalhadores são pagos pelo número de hectares colhidos, ou pelo número de caixas que embalam. A unidade então seria “hectare” ou “caixa.” Outros trabalhadores são pagos por “hora" ou “dia.” Insira valores brutos.</v>
      </c>
    </row>
    <row r="11" spans="1:38">
      <c r="B11" s="1226"/>
      <c r="C11" s="376" t="s">
        <v>800</v>
      </c>
      <c r="D11" s="422">
        <f>'4'!D8</f>
        <v>0</v>
      </c>
      <c r="E11" s="1185">
        <f>'4'!E8</f>
        <v>0</v>
      </c>
      <c r="F11" s="24"/>
      <c r="G11" s="381"/>
      <c r="H11" s="381"/>
      <c r="I11" s="381"/>
      <c r="J11" s="381"/>
      <c r="K11" s="373">
        <f t="shared" si="0"/>
        <v>0</v>
      </c>
      <c r="L11" s="66"/>
      <c r="M11" s="381"/>
      <c r="N11" s="381"/>
      <c r="O11" s="381" t="str">
        <f>IF(M11='Drop Downs'!$G$14,"1",IF(M11='Drop Downs'!$G$16,1/(Q11*'Drop Downs'!$R$4/12)*P11,IF(M11='Drop Downs'!$G$15,1/Q11*P11,"")))</f>
        <v/>
      </c>
      <c r="P11" s="381"/>
      <c r="Q11" s="381"/>
      <c r="R11" s="199"/>
      <c r="S11" s="190"/>
      <c r="T11" s="229"/>
      <c r="U11" s="227" t="str">
        <f>IF(S11='Drop Downs'!$G$14,"1",IF(S11='Drop Downs'!$G$16,1/(W11*'Drop Downs'!$R$4/12)*V11,IF(S11='Drop Downs'!$G$15,1/W11*V11,"")))</f>
        <v/>
      </c>
      <c r="V11" s="190"/>
      <c r="W11" s="190"/>
      <c r="X11" s="199"/>
      <c r="Y11" s="190"/>
      <c r="Z11" s="190"/>
      <c r="AA11" s="227" t="str">
        <f>IF(Y11='Drop Downs'!$G$14,"1",IF(Y11='Drop Downs'!$G$16,1/(AC11*'Drop Downs'!$R$4/12)*AB11,IF(Y11='Drop Downs'!$G$15,1/AC11*AB11,"")))</f>
        <v/>
      </c>
      <c r="AB11" s="190"/>
      <c r="AC11" s="190"/>
      <c r="AD11" s="199"/>
      <c r="AE11" s="190"/>
      <c r="AF11" s="190"/>
      <c r="AG11" s="227" t="str">
        <f>IF(AE11='Drop Downs'!$G$14,"1",IF(AE11='Drop Downs'!$G$16,1/(AI11*'Drop Downs'!$R$4/12)*AH11,IF(AE11='Drop Downs'!$G$15,1/AI11*AH11,"")))</f>
        <v/>
      </c>
      <c r="AH11" s="190"/>
      <c r="AI11" s="190"/>
      <c r="AJ11" s="66"/>
      <c r="AL11" s="431" t="s">
        <v>1020</v>
      </c>
    </row>
    <row r="12" spans="1:38">
      <c r="B12" s="1225">
        <f>'4'!B9</f>
        <v>0</v>
      </c>
      <c r="C12" s="374" t="s">
        <v>799</v>
      </c>
      <c r="D12" s="377">
        <f>'4'!D9</f>
        <v>0</v>
      </c>
      <c r="E12" s="1185" t="str">
        <f>'4'!E9</f>
        <v xml:space="preserve"> </v>
      </c>
      <c r="F12" s="24"/>
      <c r="G12" s="380"/>
      <c r="H12" s="380"/>
      <c r="I12" s="380"/>
      <c r="J12" s="380"/>
      <c r="K12" s="372">
        <f t="shared" si="0"/>
        <v>0</v>
      </c>
      <c r="L12" s="66"/>
      <c r="M12" s="380"/>
      <c r="N12" s="380"/>
      <c r="O12" s="380" t="str">
        <f>IF(M12='Drop Downs'!$G$14,"1",IF(M12='Drop Downs'!$G$16,1/(Q12*'Drop Downs'!$R$4/12)*P12,IF(M12='Drop Downs'!$G$15,1/Q12*P12,"")))</f>
        <v/>
      </c>
      <c r="P12" s="380"/>
      <c r="Q12" s="380"/>
      <c r="R12" s="199"/>
      <c r="S12" s="198"/>
      <c r="T12" s="225"/>
      <c r="U12" s="224" t="str">
        <f>IF(S12='Drop Downs'!$G$14,"1",IF(S12='Drop Downs'!$G$16,1/(W12*'Drop Downs'!$R$4/12)*V12,IF(S12='Drop Downs'!$G$15,1/W12*V12,"")))</f>
        <v/>
      </c>
      <c r="V12" s="198"/>
      <c r="W12" s="198"/>
      <c r="X12" s="199"/>
      <c r="Y12" s="198"/>
      <c r="Z12" s="198"/>
      <c r="AA12" s="224"/>
      <c r="AB12" s="198"/>
      <c r="AC12" s="198"/>
      <c r="AD12" s="199"/>
      <c r="AE12" s="198"/>
      <c r="AF12" s="198"/>
      <c r="AG12" s="224" t="str">
        <f>IF(AE12='Drop Downs'!$G$14,"1",IF(AE12='Drop Downs'!$G$16,1/(AI12*'Drop Downs'!$R$4/12)*AH12,IF(AE12='Drop Downs'!$G$15,1/AI12*AH12,"")))</f>
        <v/>
      </c>
      <c r="AH12" s="198"/>
      <c r="AI12" s="198"/>
      <c r="AJ12" s="66"/>
      <c r="AL12" s="349" t="str">
        <f>INDEX(Languages1!$B$1:$AA$1998,MATCH(AL11,Languages1!$B$1:$B$1998,0),MATCH('1'!$C$5,Languages1!$B$1:$AA$1,0))</f>
        <v>Nota: Se trabalhadores são pagos por dia, por semana ou por mês, essa coluna será preenchida automaticamente. Caso contrário, insira o número médio de unidades que são completadas em um dia. O número pode também ser uma fração.</v>
      </c>
    </row>
    <row r="13" spans="1:38">
      <c r="B13" s="1226"/>
      <c r="C13" s="376" t="s">
        <v>800</v>
      </c>
      <c r="D13" s="422">
        <f>'4'!D10</f>
        <v>0</v>
      </c>
      <c r="E13" s="1185">
        <f>'4'!E10</f>
        <v>0</v>
      </c>
      <c r="F13" s="24"/>
      <c r="G13" s="381"/>
      <c r="H13" s="381"/>
      <c r="I13" s="381"/>
      <c r="J13" s="381"/>
      <c r="K13" s="373">
        <f t="shared" si="0"/>
        <v>0</v>
      </c>
      <c r="L13" s="66"/>
      <c r="M13" s="381"/>
      <c r="N13" s="381"/>
      <c r="O13" s="381" t="str">
        <f>IF(M13='Drop Downs'!$G$14,"1",IF(M13='Drop Downs'!$G$16,1/(Q13*'Drop Downs'!$R$4/12)*P13,IF(M13='Drop Downs'!$G$15,1/Q13*P13,"")))</f>
        <v/>
      </c>
      <c r="P13" s="381"/>
      <c r="Q13" s="381"/>
      <c r="R13" s="199"/>
      <c r="S13" s="190"/>
      <c r="T13" s="225"/>
      <c r="U13" s="227" t="str">
        <f>IF(S13='Drop Downs'!$G$14,"1",IF(S13='Drop Downs'!$G$16,1/(W13*'Drop Downs'!$R$4/12)*V13,IF(S13='Drop Downs'!$G$15,1/W13*V13,"")))</f>
        <v/>
      </c>
      <c r="V13" s="190"/>
      <c r="W13" s="190"/>
      <c r="X13" s="199"/>
      <c r="Y13" s="190"/>
      <c r="Z13" s="190"/>
      <c r="AA13" s="227" t="str">
        <f>IF(Y13='Drop Downs'!$G$14,"1",IF(Y13='Drop Downs'!$G$16,1/(AC13*'Drop Downs'!$R$4/12)*AB13,IF(Y13='Drop Downs'!$G$15,1/AC13*AB13,"")))</f>
        <v/>
      </c>
      <c r="AB13" s="190"/>
      <c r="AC13" s="190"/>
      <c r="AD13" s="199"/>
      <c r="AE13" s="190"/>
      <c r="AF13" s="190"/>
      <c r="AG13" s="227" t="str">
        <f>IF(AE13='Drop Downs'!$G$14,"1",IF(AE13='Drop Downs'!$G$16,1/(AI13*'Drop Downs'!$R$4/12)*AH13,IF(AE13='Drop Downs'!$G$15,1/AI13*AH13,"")))</f>
        <v/>
      </c>
      <c r="AH13" s="190"/>
      <c r="AI13" s="190"/>
      <c r="AJ13" s="66"/>
      <c r="AL13" s="431" t="s">
        <v>1021</v>
      </c>
    </row>
    <row r="14" spans="1:38">
      <c r="B14" s="1225">
        <f>'4'!B11</f>
        <v>0</v>
      </c>
      <c r="C14" s="374" t="s">
        <v>799</v>
      </c>
      <c r="D14" s="377">
        <f>'4'!D11</f>
        <v>0</v>
      </c>
      <c r="E14" s="1185" t="str">
        <f>'4'!E11</f>
        <v xml:space="preserve"> </v>
      </c>
      <c r="F14" s="24"/>
      <c r="G14" s="380"/>
      <c r="H14" s="380"/>
      <c r="I14" s="380"/>
      <c r="J14" s="380"/>
      <c r="K14" s="372">
        <f t="shared" si="0"/>
        <v>0</v>
      </c>
      <c r="L14" s="66"/>
      <c r="M14" s="380"/>
      <c r="N14" s="380"/>
      <c r="O14" s="380" t="str">
        <f>IF(M14='Drop Downs'!$G$14,"1",IF(M14='Drop Downs'!$G$16,1/(Q14*'Drop Downs'!$R$4/12)*P14,IF(M14='Drop Downs'!$G$15,1/Q14*P14,"")))</f>
        <v/>
      </c>
      <c r="P14" s="380"/>
      <c r="Q14" s="380"/>
      <c r="R14" s="199"/>
      <c r="S14" s="198"/>
      <c r="T14" s="225"/>
      <c r="U14" s="224" t="str">
        <f>IF(S14='Drop Downs'!$G$14,"1",IF(S14='Drop Downs'!$G$16,1/(W14*'Drop Downs'!$R$4/12)*V14,IF(S14='Drop Downs'!$G$15,1/W14*V14,"")))</f>
        <v/>
      </c>
      <c r="V14" s="198"/>
      <c r="W14" s="198"/>
      <c r="X14" s="199"/>
      <c r="Y14" s="198"/>
      <c r="Z14" s="198"/>
      <c r="AA14" s="224"/>
      <c r="AB14" s="198"/>
      <c r="AC14" s="198"/>
      <c r="AD14" s="199"/>
      <c r="AE14" s="198"/>
      <c r="AF14" s="198"/>
      <c r="AG14" s="224" t="str">
        <f>IF(AE14='Drop Downs'!$G$14,"1",IF(AE14='Drop Downs'!$G$16,1/(AI14*'Drop Downs'!$R$4/12)*AH14,IF(AE14='Drop Downs'!$G$15,1/AI14*AH14,"")))</f>
        <v/>
      </c>
      <c r="AH14" s="198"/>
      <c r="AI14" s="198"/>
      <c r="AJ14" s="66"/>
      <c r="AL14" s="349" t="str">
        <f>INDEX(Languages1!$B$1:$AA$1998,MATCH(AL13,Languages1!$B$1:$B$1998,0),MATCH('1'!$C$5,Languages1!$B$1:$AA$1,0))</f>
        <v>Por exemplo, esse trabalhador recebe U$ 15 por caixa e completa 10 caixas em um dia de 9 horas.</v>
      </c>
    </row>
    <row r="15" spans="1:38">
      <c r="B15" s="1226"/>
      <c r="C15" s="376" t="s">
        <v>800</v>
      </c>
      <c r="D15" s="422">
        <f>'4'!D12</f>
        <v>0</v>
      </c>
      <c r="E15" s="1185">
        <f>'4'!E12</f>
        <v>0</v>
      </c>
      <c r="F15" s="24"/>
      <c r="G15" s="381"/>
      <c r="H15" s="381"/>
      <c r="I15" s="381"/>
      <c r="J15" s="381"/>
      <c r="K15" s="373">
        <f t="shared" si="0"/>
        <v>0</v>
      </c>
      <c r="L15" s="66"/>
      <c r="M15" s="381"/>
      <c r="N15" s="381"/>
      <c r="O15" s="381" t="str">
        <f>IF(M15='Drop Downs'!$G$14,"1",IF(M15='Drop Downs'!$G$16,1/(Q15*'Drop Downs'!$R$4/12)*P15,IF(M15='Drop Downs'!$G$15,1/Q15*P15,"")))</f>
        <v/>
      </c>
      <c r="P15" s="381"/>
      <c r="Q15" s="381"/>
      <c r="R15" s="199"/>
      <c r="S15" s="190"/>
      <c r="T15" s="229"/>
      <c r="U15" s="227" t="str">
        <f>IF(S15='Drop Downs'!$G$14,"1",IF(S15='Drop Downs'!$G$16,1/(W15*'Drop Downs'!$R$4/12)*V15,IF(S15='Drop Downs'!$G$15,1/W15*V15,"")))</f>
        <v/>
      </c>
      <c r="V15" s="190"/>
      <c r="W15" s="190"/>
      <c r="X15" s="199"/>
      <c r="Y15" s="190"/>
      <c r="Z15" s="190"/>
      <c r="AA15" s="227" t="str">
        <f>IF(Y15='Drop Downs'!$G$14,"1",IF(Y15='Drop Downs'!$G$16,1/(AC15*'Drop Downs'!$R$4/12)*AB15,IF(Y15='Drop Downs'!$G$15,1/AC15*AB15,"")))</f>
        <v/>
      </c>
      <c r="AB15" s="190"/>
      <c r="AC15" s="190"/>
      <c r="AD15" s="199"/>
      <c r="AE15" s="190"/>
      <c r="AF15" s="190"/>
      <c r="AG15" s="227" t="str">
        <f>IF(AE15='Drop Downs'!$G$14,"1",IF(AE15='Drop Downs'!$G$16,1/(AI15*'Drop Downs'!$R$4/12)*AH15,IF(AE15='Drop Downs'!$G$15,1/AI15*AH15,"")))</f>
        <v/>
      </c>
      <c r="AH15" s="190"/>
      <c r="AI15" s="190"/>
      <c r="AJ15" s="66"/>
    </row>
    <row r="16" spans="1:38">
      <c r="B16" s="1225">
        <f>'4'!B13</f>
        <v>0</v>
      </c>
      <c r="C16" s="374" t="s">
        <v>799</v>
      </c>
      <c r="D16" s="377">
        <f>'4'!D13</f>
        <v>0</v>
      </c>
      <c r="E16" s="1185" t="str">
        <f>'4'!E13</f>
        <v xml:space="preserve"> </v>
      </c>
      <c r="F16" s="24"/>
      <c r="G16" s="380"/>
      <c r="H16" s="380"/>
      <c r="I16" s="380"/>
      <c r="J16" s="380"/>
      <c r="K16" s="372">
        <f t="shared" si="0"/>
        <v>0</v>
      </c>
      <c r="L16" s="66"/>
      <c r="M16" s="380"/>
      <c r="N16" s="380"/>
      <c r="O16" s="380" t="str">
        <f>IF(M16='Drop Downs'!$G$14,"1",IF(M16='Drop Downs'!$G$16,1/(Q16*'Drop Downs'!$R$4/12)*P16,IF(M16='Drop Downs'!$G$15,1/Q16*P16,"")))</f>
        <v/>
      </c>
      <c r="P16" s="380"/>
      <c r="Q16" s="380"/>
      <c r="R16" s="199"/>
      <c r="S16" s="198"/>
      <c r="T16" s="225"/>
      <c r="U16" s="224" t="str">
        <f>IF(S16='Drop Downs'!$G$14,"1",IF(S16='Drop Downs'!$G$16,1/(W16*'Drop Downs'!$R$4/12)*V16,IF(S16='Drop Downs'!$G$15,1/W16*V16,"")))</f>
        <v/>
      </c>
      <c r="V16" s="198"/>
      <c r="W16" s="198"/>
      <c r="X16" s="199"/>
      <c r="Y16" s="198"/>
      <c r="Z16" s="198"/>
      <c r="AA16" s="224"/>
      <c r="AB16" s="198"/>
      <c r="AC16" s="198"/>
      <c r="AD16" s="199"/>
      <c r="AE16" s="198"/>
      <c r="AF16" s="198"/>
      <c r="AG16" s="224" t="str">
        <f>IF(AE16='Drop Downs'!$G$14,"1",IF(AE16='Drop Downs'!$G$16,1/(AI16*'Drop Downs'!$R$4/12)*AH16,IF(AE16='Drop Downs'!$G$15,1/AI16*AH16,"")))</f>
        <v/>
      </c>
      <c r="AH16" s="198"/>
      <c r="AI16" s="198"/>
      <c r="AJ16" s="66"/>
    </row>
    <row r="17" spans="2:36">
      <c r="B17" s="1226"/>
      <c r="C17" s="376" t="s">
        <v>800</v>
      </c>
      <c r="D17" s="422">
        <f>'4'!D14</f>
        <v>0</v>
      </c>
      <c r="E17" s="1185">
        <f>'4'!E14</f>
        <v>0</v>
      </c>
      <c r="F17" s="24"/>
      <c r="G17" s="381"/>
      <c r="H17" s="381"/>
      <c r="I17" s="381"/>
      <c r="J17" s="381"/>
      <c r="K17" s="373">
        <f t="shared" si="0"/>
        <v>0</v>
      </c>
      <c r="L17" s="66"/>
      <c r="M17" s="381"/>
      <c r="N17" s="381"/>
      <c r="O17" s="381" t="str">
        <f>IF(M17='Drop Downs'!$G$14,"1",IF(M17='Drop Downs'!$G$16,1/(Q17*'Drop Downs'!$R$4/12)*P17,IF(M17='Drop Downs'!$G$15,1/Q17*P17,"")))</f>
        <v/>
      </c>
      <c r="P17" s="381"/>
      <c r="Q17" s="381"/>
      <c r="R17" s="199"/>
      <c r="S17" s="190"/>
      <c r="T17" s="229"/>
      <c r="U17" s="227" t="str">
        <f>IF(S17='Drop Downs'!$G$14,"1",IF(S17='Drop Downs'!$G$16,1/(W17*'Drop Downs'!$R$4/12)*V17,IF(S17='Drop Downs'!$G$15,1/W17*V17,"")))</f>
        <v/>
      </c>
      <c r="V17" s="190"/>
      <c r="W17" s="190"/>
      <c r="X17" s="199"/>
      <c r="Y17" s="190"/>
      <c r="Z17" s="190"/>
      <c r="AA17" s="227" t="str">
        <f>IF(Y17='Drop Downs'!$G$14,"1",IF(Y17='Drop Downs'!$G$16,1/(AC17*'Drop Downs'!$R$4/12)*AB17,IF(Y17='Drop Downs'!$G$15,1/AC17*AB17,"")))</f>
        <v/>
      </c>
      <c r="AB17" s="190"/>
      <c r="AC17" s="190"/>
      <c r="AD17" s="199"/>
      <c r="AE17" s="190"/>
      <c r="AF17" s="190"/>
      <c r="AG17" s="227" t="str">
        <f>IF(AE17='Drop Downs'!$G$14,"1",IF(AE17='Drop Downs'!$G$16,1/(AI17*'Drop Downs'!$R$4/12)*AH17,IF(AE17='Drop Downs'!$G$15,1/AI17*AH17,"")))</f>
        <v/>
      </c>
      <c r="AH17" s="190"/>
      <c r="AI17" s="190"/>
      <c r="AJ17" s="66"/>
    </row>
    <row r="18" spans="2:36">
      <c r="B18" s="1225">
        <f>'4'!B15</f>
        <v>0</v>
      </c>
      <c r="C18" s="374" t="s">
        <v>799</v>
      </c>
      <c r="D18" s="377">
        <f>'4'!D15</f>
        <v>0</v>
      </c>
      <c r="E18" s="1185" t="str">
        <f>'4'!E15</f>
        <v xml:space="preserve"> </v>
      </c>
      <c r="F18" s="24"/>
      <c r="G18" s="380"/>
      <c r="H18" s="380"/>
      <c r="I18" s="380"/>
      <c r="J18" s="380"/>
      <c r="K18" s="372">
        <f t="shared" si="0"/>
        <v>0</v>
      </c>
      <c r="L18" s="66"/>
      <c r="M18" s="380"/>
      <c r="N18" s="380"/>
      <c r="O18" s="380" t="str">
        <f>IF(M18='Drop Downs'!$G$14,"1",IF(M18='Drop Downs'!$G$16,1/(Q18*'Drop Downs'!$R$4/12)*P18,IF(M18='Drop Downs'!$G$15,1/Q18*P18,"")))</f>
        <v/>
      </c>
      <c r="P18" s="380"/>
      <c r="Q18" s="380"/>
      <c r="R18" s="199"/>
      <c r="S18" s="198"/>
      <c r="T18" s="225"/>
      <c r="U18" s="224" t="str">
        <f>IF(S18='Drop Downs'!$G$14,"1",IF(S18='Drop Downs'!$G$16,1/(W18*'Drop Downs'!$R$4/12)*V18,IF(S18='Drop Downs'!$G$15,1/W18*V18,"")))</f>
        <v/>
      </c>
      <c r="V18" s="198"/>
      <c r="W18" s="198"/>
      <c r="X18" s="199"/>
      <c r="Y18" s="198"/>
      <c r="Z18" s="198"/>
      <c r="AA18" s="224"/>
      <c r="AB18" s="198"/>
      <c r="AC18" s="198"/>
      <c r="AD18" s="199"/>
      <c r="AE18" s="198"/>
      <c r="AF18" s="198"/>
      <c r="AG18" s="224" t="str">
        <f>IF(AE18='Drop Downs'!$G$14,"1",IF(AE18='Drop Downs'!$G$16,1/(AI18*'Drop Downs'!$R$4/12)*AH18,IF(AE18='Drop Downs'!$G$15,1/AI18*AH18,"")))</f>
        <v/>
      </c>
      <c r="AH18" s="198"/>
      <c r="AI18" s="198"/>
      <c r="AJ18" s="66"/>
    </row>
    <row r="19" spans="2:36">
      <c r="B19" s="1226"/>
      <c r="C19" s="376" t="s">
        <v>800</v>
      </c>
      <c r="D19" s="422">
        <f>'4'!D16</f>
        <v>0</v>
      </c>
      <c r="E19" s="1185">
        <f>'4'!E16</f>
        <v>0</v>
      </c>
      <c r="F19" s="24"/>
      <c r="G19" s="381"/>
      <c r="H19" s="381"/>
      <c r="I19" s="381"/>
      <c r="J19" s="381"/>
      <c r="K19" s="373">
        <f t="shared" si="0"/>
        <v>0</v>
      </c>
      <c r="L19" s="66"/>
      <c r="M19" s="381"/>
      <c r="N19" s="381"/>
      <c r="O19" s="381" t="str">
        <f>IF(M19='Drop Downs'!$G$14,"1",IF(M19='Drop Downs'!$G$16,1/(Q19*'Drop Downs'!$R$4/12)*P19,IF(M19='Drop Downs'!$G$15,1/Q19*P19,"")))</f>
        <v/>
      </c>
      <c r="P19" s="381"/>
      <c r="Q19" s="381"/>
      <c r="R19" s="199"/>
      <c r="S19" s="190"/>
      <c r="T19" s="229"/>
      <c r="U19" s="227" t="str">
        <f>IF(S19='Drop Downs'!$G$14,"1",IF(S19='Drop Downs'!$G$16,1/(W19*'Drop Downs'!$R$4/12)*V19,IF(S19='Drop Downs'!$G$15,1/W19*V19,"")))</f>
        <v/>
      </c>
      <c r="V19" s="190"/>
      <c r="W19" s="190"/>
      <c r="X19" s="199"/>
      <c r="Y19" s="190"/>
      <c r="Z19" s="190"/>
      <c r="AA19" s="227" t="str">
        <f>IF(Y19='Drop Downs'!$G$14,"1",IF(Y19='Drop Downs'!$G$16,1/(AC19*'Drop Downs'!$R$4/12)*AB19,IF(Y19='Drop Downs'!$G$15,1/AC19*AB19,"")))</f>
        <v/>
      </c>
      <c r="AB19" s="190"/>
      <c r="AC19" s="190"/>
      <c r="AD19" s="199"/>
      <c r="AE19" s="190"/>
      <c r="AF19" s="190"/>
      <c r="AG19" s="227" t="str">
        <f>IF(AE19='Drop Downs'!$G$14,"1",IF(AE19='Drop Downs'!$G$16,1/(AI19*'Drop Downs'!$R$4/12)*AH19,IF(AE19='Drop Downs'!$G$15,1/AI19*AH19,"")))</f>
        <v/>
      </c>
      <c r="AH19" s="190"/>
      <c r="AI19" s="190"/>
      <c r="AJ19" s="66"/>
    </row>
    <row r="20" spans="2:36">
      <c r="B20" s="1225">
        <f>'4'!B17</f>
        <v>0</v>
      </c>
      <c r="C20" s="374" t="s">
        <v>799</v>
      </c>
      <c r="D20" s="377">
        <f>'4'!D17</f>
        <v>0</v>
      </c>
      <c r="E20" s="1185" t="str">
        <f>'4'!E17</f>
        <v xml:space="preserve"> </v>
      </c>
      <c r="F20" s="24"/>
      <c r="G20" s="380"/>
      <c r="H20" s="380"/>
      <c r="I20" s="380"/>
      <c r="J20" s="380"/>
      <c r="K20" s="372">
        <f t="shared" si="0"/>
        <v>0</v>
      </c>
      <c r="L20" s="66"/>
      <c r="M20" s="380"/>
      <c r="N20" s="380"/>
      <c r="O20" s="380" t="str">
        <f>IF(M20='Drop Downs'!$G$14,"1",IF(M20='Drop Downs'!$G$16,1/(Q20*'Drop Downs'!$R$4/12)*P20,IF(M20='Drop Downs'!$G$15,1/Q20*P20,"")))</f>
        <v/>
      </c>
      <c r="P20" s="380"/>
      <c r="Q20" s="380"/>
      <c r="R20" s="199"/>
      <c r="S20" s="198"/>
      <c r="T20" s="225"/>
      <c r="U20" s="224" t="str">
        <f>IF(S20='Drop Downs'!$G$14,"1",IF(S20='Drop Downs'!$G$16,1/(W20*'Drop Downs'!$R$4/12)*V20,IF(S20='Drop Downs'!$G$15,1/W20*V20,"")))</f>
        <v/>
      </c>
      <c r="V20" s="198"/>
      <c r="W20" s="198"/>
      <c r="X20" s="199"/>
      <c r="Y20" s="198"/>
      <c r="Z20" s="198"/>
      <c r="AA20" s="224"/>
      <c r="AB20" s="198"/>
      <c r="AC20" s="198"/>
      <c r="AD20" s="199"/>
      <c r="AE20" s="198"/>
      <c r="AF20" s="198"/>
      <c r="AG20" s="224" t="str">
        <f>IF(AE20='Drop Downs'!$G$14,"1",IF(AE20='Drop Downs'!$G$16,1/(AI20*'Drop Downs'!$R$4/12)*AH20,IF(AE20='Drop Downs'!$G$15,1/AI20*AH20,"")))</f>
        <v/>
      </c>
      <c r="AH20" s="198"/>
      <c r="AI20" s="198"/>
      <c r="AJ20" s="66"/>
    </row>
    <row r="21" spans="2:36">
      <c r="B21" s="1226"/>
      <c r="C21" s="376" t="s">
        <v>800</v>
      </c>
      <c r="D21" s="422">
        <f>'4'!D18</f>
        <v>0</v>
      </c>
      <c r="E21" s="1185">
        <f>'4'!E18</f>
        <v>0</v>
      </c>
      <c r="F21" s="24"/>
      <c r="G21" s="381"/>
      <c r="H21" s="381"/>
      <c r="I21" s="381"/>
      <c r="J21" s="381"/>
      <c r="K21" s="373">
        <f t="shared" si="0"/>
        <v>0</v>
      </c>
      <c r="L21" s="66"/>
      <c r="M21" s="381"/>
      <c r="N21" s="381"/>
      <c r="O21" s="381" t="str">
        <f>IF(M21='Drop Downs'!$G$14,"1",IF(M21='Drop Downs'!$G$16,1/(Q21*'Drop Downs'!$R$4/12)*P21,IF(M21='Drop Downs'!$G$15,1/Q21*P21,"")))</f>
        <v/>
      </c>
      <c r="P21" s="381"/>
      <c r="Q21" s="381"/>
      <c r="R21" s="199"/>
      <c r="S21" s="190"/>
      <c r="T21" s="229"/>
      <c r="U21" s="227" t="str">
        <f>IF(S21='Drop Downs'!$G$14,"1",IF(S21='Drop Downs'!$G$16,1/(W21*'Drop Downs'!$R$4/12)*V21,IF(S21='Drop Downs'!$G$15,1/W21*V21,"")))</f>
        <v/>
      </c>
      <c r="V21" s="190"/>
      <c r="W21" s="190"/>
      <c r="X21" s="199"/>
      <c r="Y21" s="190"/>
      <c r="Z21" s="190"/>
      <c r="AA21" s="227" t="str">
        <f>IF(Y21='Drop Downs'!$G$14,"1",IF(Y21='Drop Downs'!$G$16,1/(AC21*'Drop Downs'!$R$4/12)*AB21,IF(Y21='Drop Downs'!$G$15,1/AC21*AB21,"")))</f>
        <v/>
      </c>
      <c r="AB21" s="190"/>
      <c r="AC21" s="190"/>
      <c r="AD21" s="199"/>
      <c r="AE21" s="190"/>
      <c r="AF21" s="190"/>
      <c r="AG21" s="227" t="str">
        <f>IF(AE21='Drop Downs'!$G$14,"1",IF(AE21='Drop Downs'!$G$16,1/(AI21*'Drop Downs'!$R$4/12)*AH21,IF(AE21='Drop Downs'!$G$15,1/AI21*AH21,"")))</f>
        <v/>
      </c>
      <c r="AH21" s="190"/>
      <c r="AI21" s="190"/>
      <c r="AJ21" s="66"/>
    </row>
    <row r="22" spans="2:36">
      <c r="B22" s="1225">
        <f>'4'!B19</f>
        <v>0</v>
      </c>
      <c r="C22" s="374" t="s">
        <v>799</v>
      </c>
      <c r="D22" s="377">
        <f>'4'!D19</f>
        <v>0</v>
      </c>
      <c r="E22" s="1185" t="str">
        <f>'4'!E19</f>
        <v xml:space="preserve"> </v>
      </c>
      <c r="F22" s="24"/>
      <c r="G22" s="380"/>
      <c r="H22" s="380"/>
      <c r="I22" s="380"/>
      <c r="J22" s="380"/>
      <c r="K22" s="372">
        <f t="shared" si="0"/>
        <v>0</v>
      </c>
      <c r="L22" s="66"/>
      <c r="M22" s="380"/>
      <c r="N22" s="380"/>
      <c r="O22" s="380" t="str">
        <f>IF(M22='Drop Downs'!$G$14,"1",IF(M22='Drop Downs'!$G$16,1/(Q22*'Drop Downs'!$R$4/12)*P22,IF(M22='Drop Downs'!$G$15,1/Q22*P22,"")))</f>
        <v/>
      </c>
      <c r="P22" s="380"/>
      <c r="Q22" s="380"/>
      <c r="R22" s="199"/>
      <c r="S22" s="198"/>
      <c r="T22" s="225"/>
      <c r="U22" s="224" t="str">
        <f>IF(S22='Drop Downs'!$G$14,"1",IF(S22='Drop Downs'!$G$16,1/(W22*'Drop Downs'!$R$4/12)*V22,IF(S22='Drop Downs'!$G$15,1/W22*V22,"")))</f>
        <v/>
      </c>
      <c r="V22" s="198"/>
      <c r="W22" s="198"/>
      <c r="X22" s="199"/>
      <c r="Y22" s="198"/>
      <c r="Z22" s="198"/>
      <c r="AA22" s="224"/>
      <c r="AB22" s="198"/>
      <c r="AC22" s="198"/>
      <c r="AD22" s="199"/>
      <c r="AE22" s="198"/>
      <c r="AF22" s="198"/>
      <c r="AG22" s="224" t="str">
        <f>IF(AE22='Drop Downs'!$G$14,"1",IF(AE22='Drop Downs'!$G$16,1/(AI22*'Drop Downs'!$R$4/12)*AH22,IF(AE22='Drop Downs'!$G$15,1/AI22*AH22,"")))</f>
        <v/>
      </c>
      <c r="AH22" s="198"/>
      <c r="AI22" s="198"/>
      <c r="AJ22" s="66"/>
    </row>
    <row r="23" spans="2:36">
      <c r="B23" s="1226"/>
      <c r="C23" s="376" t="s">
        <v>800</v>
      </c>
      <c r="D23" s="422">
        <f>'4'!D20</f>
        <v>0</v>
      </c>
      <c r="E23" s="1185">
        <f>'4'!E20</f>
        <v>0</v>
      </c>
      <c r="F23" s="24"/>
      <c r="G23" s="381"/>
      <c r="H23" s="381"/>
      <c r="I23" s="381"/>
      <c r="J23" s="381"/>
      <c r="K23" s="373">
        <f t="shared" si="0"/>
        <v>0</v>
      </c>
      <c r="L23" s="66"/>
      <c r="M23" s="381"/>
      <c r="N23" s="381"/>
      <c r="O23" s="381" t="str">
        <f>IF(M23='Drop Downs'!$G$14,"1",IF(M23='Drop Downs'!$G$16,1/(Q23*'Drop Downs'!$R$4/12)*P23,IF(M23='Drop Downs'!$G$15,1/Q23*P23,"")))</f>
        <v/>
      </c>
      <c r="P23" s="381"/>
      <c r="Q23" s="381"/>
      <c r="R23" s="199"/>
      <c r="S23" s="190"/>
      <c r="T23" s="229"/>
      <c r="U23" s="227" t="str">
        <f>IF(S23='Drop Downs'!$G$14,"1",IF(S23='Drop Downs'!$G$16,1/(W23*'Drop Downs'!$R$4/12)*V23,IF(S23='Drop Downs'!$G$15,1/W23*V23,"")))</f>
        <v/>
      </c>
      <c r="V23" s="190"/>
      <c r="W23" s="190"/>
      <c r="X23" s="199"/>
      <c r="Y23" s="190"/>
      <c r="Z23" s="190"/>
      <c r="AA23" s="227" t="str">
        <f>IF(Y23='Drop Downs'!$G$14,"1",IF(Y23='Drop Downs'!$G$16,1/(AC23*'Drop Downs'!$R$4/12)*AB23,IF(Y23='Drop Downs'!$G$15,1/AC23*AB23,"")))</f>
        <v/>
      </c>
      <c r="AB23" s="190"/>
      <c r="AC23" s="190"/>
      <c r="AD23" s="199"/>
      <c r="AE23" s="190"/>
      <c r="AF23" s="190"/>
      <c r="AG23" s="227" t="str">
        <f>IF(AE23='Drop Downs'!$G$14,"1",IF(AE23='Drop Downs'!$G$16,1/(AI23*'Drop Downs'!$R$4/12)*AH23,IF(AE23='Drop Downs'!$G$15,1/AI23*AH23,"")))</f>
        <v/>
      </c>
      <c r="AH23" s="190"/>
      <c r="AI23" s="190"/>
      <c r="AJ23" s="66"/>
    </row>
    <row r="24" spans="2:36">
      <c r="B24" s="1225">
        <f>'4'!B21</f>
        <v>0</v>
      </c>
      <c r="C24" s="374" t="s">
        <v>799</v>
      </c>
      <c r="D24" s="377">
        <f>'4'!D21</f>
        <v>0</v>
      </c>
      <c r="E24" s="1185" t="str">
        <f>'4'!E21</f>
        <v xml:space="preserve"> </v>
      </c>
      <c r="F24" s="24"/>
      <c r="G24" s="380"/>
      <c r="H24" s="380"/>
      <c r="I24" s="380"/>
      <c r="J24" s="380"/>
      <c r="K24" s="372">
        <f t="shared" si="0"/>
        <v>0</v>
      </c>
      <c r="L24" s="66"/>
      <c r="M24" s="380"/>
      <c r="N24" s="380"/>
      <c r="O24" s="380" t="str">
        <f>IF(M24='Drop Downs'!$G$14,"1",IF(M24='Drop Downs'!$G$16,1/(Q24*'Drop Downs'!$R$4/12)*P24,IF(M24='Drop Downs'!$G$15,1/Q24*P24,"")))</f>
        <v/>
      </c>
      <c r="P24" s="380"/>
      <c r="Q24" s="380"/>
      <c r="R24" s="199"/>
      <c r="S24" s="198"/>
      <c r="T24" s="225"/>
      <c r="U24" s="224" t="str">
        <f>IF(S24='Drop Downs'!$G$14,"1",IF(S24='Drop Downs'!$G$16,1/(W24*'Drop Downs'!$R$4/12)*V24,IF(S24='Drop Downs'!$G$15,1/W24*V24,"")))</f>
        <v/>
      </c>
      <c r="V24" s="198"/>
      <c r="W24" s="198"/>
      <c r="X24" s="199"/>
      <c r="Y24" s="198"/>
      <c r="Z24" s="198"/>
      <c r="AA24" s="224"/>
      <c r="AB24" s="198"/>
      <c r="AC24" s="198"/>
      <c r="AD24" s="199"/>
      <c r="AE24" s="198"/>
      <c r="AF24" s="198"/>
      <c r="AG24" s="224" t="str">
        <f>IF(AE24='Drop Downs'!$G$14,"1",IF(AE24='Drop Downs'!$G$16,1/(AI24*'Drop Downs'!$R$4/12)*AH24,IF(AE24='Drop Downs'!$G$15,1/AI24*AH24,"")))</f>
        <v/>
      </c>
      <c r="AH24" s="198"/>
      <c r="AI24" s="198"/>
      <c r="AJ24" s="66"/>
    </row>
    <row r="25" spans="2:36">
      <c r="B25" s="1226"/>
      <c r="C25" s="376" t="s">
        <v>800</v>
      </c>
      <c r="D25" s="422">
        <f>'4'!D22</f>
        <v>0</v>
      </c>
      <c r="E25" s="1185">
        <f>'4'!E22</f>
        <v>0</v>
      </c>
      <c r="F25" s="24"/>
      <c r="G25" s="381"/>
      <c r="H25" s="381"/>
      <c r="I25" s="381"/>
      <c r="J25" s="381"/>
      <c r="K25" s="373">
        <f t="shared" si="0"/>
        <v>0</v>
      </c>
      <c r="L25" s="66"/>
      <c r="M25" s="381"/>
      <c r="N25" s="381"/>
      <c r="O25" s="381" t="str">
        <f>IF(M25='Drop Downs'!$G$14,"1",IF(M25='Drop Downs'!$G$16,1/(Q25*'Drop Downs'!$R$4/12)*P25,IF(M25='Drop Downs'!$G$15,1/Q25*P25,"")))</f>
        <v/>
      </c>
      <c r="P25" s="381"/>
      <c r="Q25" s="381"/>
      <c r="R25" s="199"/>
      <c r="S25" s="190"/>
      <c r="T25" s="229"/>
      <c r="U25" s="227" t="str">
        <f>IF(S25='Drop Downs'!$G$14,"1",IF(S25='Drop Downs'!$G$16,1/(W25*'Drop Downs'!$R$4/12)*V25,IF(S25='Drop Downs'!$G$15,1/W25*V25,"")))</f>
        <v/>
      </c>
      <c r="V25" s="190"/>
      <c r="W25" s="190"/>
      <c r="X25" s="199"/>
      <c r="Y25" s="190"/>
      <c r="Z25" s="190"/>
      <c r="AA25" s="227" t="str">
        <f>IF(Y25='Drop Downs'!$G$14,"1",IF(Y25='Drop Downs'!$G$16,1/(AC25*'Drop Downs'!$R$4/12)*AB25,IF(Y25='Drop Downs'!$G$15,1/AC25*AB25,"")))</f>
        <v/>
      </c>
      <c r="AB25" s="190"/>
      <c r="AC25" s="190"/>
      <c r="AD25" s="199"/>
      <c r="AE25" s="190"/>
      <c r="AF25" s="190"/>
      <c r="AG25" s="227" t="str">
        <f>IF(AE25='Drop Downs'!$G$14,"1",IF(AE25='Drop Downs'!$G$16,1/(AI25*'Drop Downs'!$R$4/12)*AH25,IF(AE25='Drop Downs'!$G$15,1/AI25*AH25,"")))</f>
        <v/>
      </c>
      <c r="AH25" s="190"/>
      <c r="AI25" s="190"/>
      <c r="AJ25" s="66"/>
    </row>
    <row r="26" spans="2:36">
      <c r="B26" s="1225">
        <f>'4'!B23</f>
        <v>0</v>
      </c>
      <c r="C26" s="374" t="s">
        <v>799</v>
      </c>
      <c r="D26" s="377">
        <f>'4'!D23</f>
        <v>0</v>
      </c>
      <c r="E26" s="1185" t="str">
        <f>'4'!E23</f>
        <v xml:space="preserve"> </v>
      </c>
      <c r="F26" s="24"/>
      <c r="G26" s="380"/>
      <c r="H26" s="380"/>
      <c r="I26" s="380"/>
      <c r="J26" s="380"/>
      <c r="K26" s="372">
        <f t="shared" si="0"/>
        <v>0</v>
      </c>
      <c r="L26" s="66"/>
      <c r="M26" s="380"/>
      <c r="N26" s="380"/>
      <c r="O26" s="380" t="str">
        <f>IF(M26='Drop Downs'!$G$14,"1",IF(M26='Drop Downs'!$G$16,1/(Q26*'Drop Downs'!$R$4/12)*P26,IF(M26='Drop Downs'!$G$15,1/Q26*P26,"")))</f>
        <v/>
      </c>
      <c r="P26" s="380"/>
      <c r="Q26" s="380"/>
      <c r="R26" s="199"/>
      <c r="S26" s="198"/>
      <c r="T26" s="225"/>
      <c r="U26" s="224" t="str">
        <f>IF(S26='Drop Downs'!$G$14,"1",IF(S26='Drop Downs'!$G$16,1/(W26*'Drop Downs'!$R$4/12)*V26,IF(S26='Drop Downs'!$G$15,1/W26*V26,"")))</f>
        <v/>
      </c>
      <c r="V26" s="198"/>
      <c r="W26" s="198"/>
      <c r="X26" s="199"/>
      <c r="Y26" s="198"/>
      <c r="Z26" s="198"/>
      <c r="AA26" s="224"/>
      <c r="AB26" s="198"/>
      <c r="AC26" s="198"/>
      <c r="AD26" s="199"/>
      <c r="AE26" s="198"/>
      <c r="AF26" s="198"/>
      <c r="AG26" s="224" t="str">
        <f>IF(AE26='Drop Downs'!$G$14,"1",IF(AE26='Drop Downs'!$G$16,1/(AI26*'Drop Downs'!$R$4/12)*AH26,IF(AE26='Drop Downs'!$G$15,1/AI26*AH26,"")))</f>
        <v/>
      </c>
      <c r="AH26" s="198"/>
      <c r="AI26" s="198"/>
      <c r="AJ26" s="66"/>
    </row>
    <row r="27" spans="2:36">
      <c r="B27" s="1227"/>
      <c r="C27" s="376" t="s">
        <v>800</v>
      </c>
      <c r="D27" s="422">
        <f>'4'!D24</f>
        <v>0</v>
      </c>
      <c r="E27" s="1185">
        <f>'4'!E24</f>
        <v>0</v>
      </c>
      <c r="F27" s="24"/>
      <c r="G27" s="381"/>
      <c r="H27" s="381"/>
      <c r="I27" s="381"/>
      <c r="J27" s="381"/>
      <c r="K27" s="373">
        <f t="shared" si="0"/>
        <v>0</v>
      </c>
      <c r="L27" s="66"/>
      <c r="M27" s="381"/>
      <c r="N27" s="381"/>
      <c r="O27" s="381" t="str">
        <f>IF(M27='Drop Downs'!$G$14,"1",IF(M27='Drop Downs'!$G$16,1/(Q27*'Drop Downs'!$R$4/12)*P27,IF(M27='Drop Downs'!$G$15,1/Q27*P27,"")))</f>
        <v/>
      </c>
      <c r="P27" s="381"/>
      <c r="Q27" s="381"/>
      <c r="R27" s="199"/>
      <c r="S27" s="190"/>
      <c r="T27" s="229"/>
      <c r="U27" s="227" t="str">
        <f>IF(S27='Drop Downs'!$G$14,"1",IF(S27='Drop Downs'!$G$16,1/(W27*'Drop Downs'!$R$4/12)*V27,IF(S27='Drop Downs'!$G$15,1/W27*V27,"")))</f>
        <v/>
      </c>
      <c r="V27" s="190"/>
      <c r="W27" s="190"/>
      <c r="X27" s="199"/>
      <c r="Y27" s="190"/>
      <c r="Z27" s="190"/>
      <c r="AA27" s="227" t="str">
        <f>IF(Y27='Drop Downs'!$G$14,"1",IF(Y27='Drop Downs'!$G$16,1/(AC27*'Drop Downs'!$R$4/12)*AB27,IF(Y27='Drop Downs'!$G$15,1/AC27*AB27,"")))</f>
        <v/>
      </c>
      <c r="AB27" s="190"/>
      <c r="AC27" s="190"/>
      <c r="AD27" s="199"/>
      <c r="AE27" s="190"/>
      <c r="AF27" s="190"/>
      <c r="AG27" s="227" t="str">
        <f>IF(AE27='Drop Downs'!$G$14,"1",IF(AE27='Drop Downs'!$G$16,1/(AI27*'Drop Downs'!$R$4/12)*AH27,IF(AE27='Drop Downs'!$G$15,1/AI27*AH27,"")))</f>
        <v/>
      </c>
      <c r="AH27" s="190"/>
      <c r="AI27" s="190"/>
      <c r="AJ27" s="66"/>
    </row>
    <row r="28" spans="2:36">
      <c r="B28" s="1228">
        <f>'4'!B25</f>
        <v>0</v>
      </c>
      <c r="C28" s="374" t="s">
        <v>799</v>
      </c>
      <c r="D28" s="375">
        <f>'4'!D25</f>
        <v>0</v>
      </c>
      <c r="E28" s="1185" t="str">
        <f>'4'!E25</f>
        <v xml:space="preserve"> </v>
      </c>
      <c r="F28" s="24"/>
      <c r="G28" s="380"/>
      <c r="H28" s="380"/>
      <c r="I28" s="380"/>
      <c r="J28" s="380"/>
      <c r="K28" s="372">
        <f>IFERROR(SUM(G28:J28),"")</f>
        <v>0</v>
      </c>
      <c r="L28" s="66"/>
      <c r="M28" s="380"/>
      <c r="N28" s="380"/>
      <c r="O28" s="380" t="str">
        <f>IF(M28='Drop Downs'!$G$14,"1",IF(M28='Drop Downs'!$G$16,1/(Q28*'Drop Downs'!$R$4/12)*P28,IF(M28='Drop Downs'!$G$15,1/Q28*P28,"")))</f>
        <v/>
      </c>
      <c r="P28" s="380"/>
      <c r="Q28" s="380"/>
      <c r="R28" s="199"/>
      <c r="S28" s="198"/>
      <c r="T28" s="225"/>
      <c r="U28" s="224" t="str">
        <f>IF(S28='Drop Downs'!$G$14,"1",IF(S28='Drop Downs'!$G$16,1/(W28*'Drop Downs'!$R$4/12)*V28,IF(S28='Drop Downs'!$G$15,1/W28*V28,"")))</f>
        <v/>
      </c>
      <c r="V28" s="198"/>
      <c r="W28" s="198"/>
      <c r="X28" s="199"/>
      <c r="Y28" s="198"/>
      <c r="Z28" s="198"/>
      <c r="AA28" s="224" t="str">
        <f>IF(Y28='Drop Downs'!$G$14,"1",IF(Y28='Drop Downs'!$G$16,1/(AC28*'Drop Downs'!$R$4/12)*AB28,IF(Y28='Drop Downs'!$G$15,1/AC28*AB28,"")))</f>
        <v/>
      </c>
      <c r="AB28" s="198"/>
      <c r="AC28" s="198"/>
      <c r="AD28" s="199"/>
      <c r="AE28" s="198"/>
      <c r="AF28" s="198"/>
      <c r="AG28" s="224" t="str">
        <f>IF(AE28='Drop Downs'!$G$14,"1",IF(AE28='Drop Downs'!$G$16,1/(AI28*'Drop Downs'!$R$4/12)*AH28,IF(AE28='Drop Downs'!$G$15,1/AI28*AH28,"")))</f>
        <v/>
      </c>
      <c r="AH28" s="198"/>
      <c r="AI28" s="198"/>
      <c r="AJ28" s="66"/>
    </row>
    <row r="29" spans="2:36">
      <c r="B29" s="1226"/>
      <c r="C29" s="376" t="s">
        <v>800</v>
      </c>
      <c r="D29" s="422">
        <f>'4'!D26</f>
        <v>0</v>
      </c>
      <c r="E29" s="1185">
        <f>'4'!E26</f>
        <v>0</v>
      </c>
      <c r="F29" s="24"/>
      <c r="G29" s="381"/>
      <c r="H29" s="381"/>
      <c r="I29" s="381"/>
      <c r="J29" s="381"/>
      <c r="K29" s="373">
        <f t="shared" ref="K29" si="1">IFERROR(SUM(G29:J29),"")</f>
        <v>0</v>
      </c>
      <c r="L29" s="66"/>
      <c r="M29" s="381"/>
      <c r="N29" s="381"/>
      <c r="O29" s="381" t="str">
        <f>IF(M29='Drop Downs'!$G$14,"1",IF(M29='Drop Downs'!$G$16,1/(Q29*'Drop Downs'!$R$4/12)*P29,IF(M29='Drop Downs'!$G$15,1/Q29*P29,"")))</f>
        <v/>
      </c>
      <c r="P29" s="381"/>
      <c r="Q29" s="381"/>
      <c r="R29" s="199"/>
      <c r="S29" s="190"/>
      <c r="T29" s="229"/>
      <c r="U29" s="227" t="str">
        <f>IF(S29='Drop Downs'!$G$14,"1",IF(S29='Drop Downs'!$G$16,1/(W29*'Drop Downs'!$R$4/12)*V29,IF(S29='Drop Downs'!$G$15,1/W29*V29,"")))</f>
        <v/>
      </c>
      <c r="V29" s="190"/>
      <c r="W29" s="190"/>
      <c r="X29" s="199"/>
      <c r="Y29" s="190"/>
      <c r="Z29" s="190"/>
      <c r="AA29" s="227" t="str">
        <f>IF(Y29='Drop Downs'!$G$14,"1",IF(Y29='Drop Downs'!$G$16,1/(AC29*'Drop Downs'!$R$4/12)*AB29,IF(Y29='Drop Downs'!$G$15,1/AC29*AB29,"")))</f>
        <v/>
      </c>
      <c r="AB29" s="190"/>
      <c r="AC29" s="190"/>
      <c r="AD29" s="199"/>
      <c r="AE29" s="190"/>
      <c r="AF29" s="190"/>
      <c r="AG29" s="227" t="str">
        <f>IF(AE29='Drop Downs'!$G$14,"1",IF(AE29='Drop Downs'!$G$16,1/(AI29*'Drop Downs'!$R$4/12)*AH29,IF(AE29='Drop Downs'!$G$15,1/AI29*AH29,"")))</f>
        <v/>
      </c>
      <c r="AH29" s="190"/>
      <c r="AI29" s="190"/>
      <c r="AJ29" s="66"/>
    </row>
    <row r="30" spans="2:36">
      <c r="B30" s="1225">
        <f>'4'!B27</f>
        <v>0</v>
      </c>
      <c r="C30" s="374" t="s">
        <v>799</v>
      </c>
      <c r="D30" s="377">
        <f>'4'!D27</f>
        <v>0</v>
      </c>
      <c r="E30" s="1185" t="str">
        <f>'4'!E27</f>
        <v xml:space="preserve"> </v>
      </c>
      <c r="F30" s="24"/>
      <c r="G30" s="380"/>
      <c r="H30" s="380"/>
      <c r="I30" s="380"/>
      <c r="J30" s="380"/>
      <c r="K30" s="372">
        <f>IFERROR(SUM(G30:J30),"")</f>
        <v>0</v>
      </c>
      <c r="L30" s="66"/>
      <c r="M30" s="380"/>
      <c r="N30" s="380"/>
      <c r="O30" s="380" t="str">
        <f>IF(M30='Drop Downs'!$G$14,"1",IF(M30='Drop Downs'!$G$16,1/(Q30*'Drop Downs'!$R$4/12)*P30,IF(M30='Drop Downs'!$G$15,1/Q30*P30,"")))</f>
        <v/>
      </c>
      <c r="P30" s="380"/>
      <c r="Q30" s="380"/>
      <c r="R30" s="199"/>
      <c r="S30" s="198"/>
      <c r="T30" s="225"/>
      <c r="U30" s="224" t="str">
        <f>IF(S30='Drop Downs'!$G$14,"1",IF(S30='Drop Downs'!$G$16,1/(W30*'Drop Downs'!$R$4/12)*V30,IF(S30='Drop Downs'!$G$15,1/W30*V30,"")))</f>
        <v/>
      </c>
      <c r="V30" s="198"/>
      <c r="W30" s="198"/>
      <c r="X30" s="199"/>
      <c r="Y30" s="198"/>
      <c r="Z30" s="198"/>
      <c r="AA30" s="224" t="str">
        <f>IF(Y30='Drop Downs'!$G$14,"1",IF(Y30='Drop Downs'!$G$16,1/(AC30*'Drop Downs'!$R$4/12)*AB30,IF(Y30='Drop Downs'!$G$15,1/AC30*AB30,"")))</f>
        <v/>
      </c>
      <c r="AB30" s="198"/>
      <c r="AC30" s="198"/>
      <c r="AD30" s="199"/>
      <c r="AE30" s="198"/>
      <c r="AF30" s="198"/>
      <c r="AG30" s="224" t="str">
        <f>IF(AE30='Drop Downs'!$G$14,"1",IF(AE30='Drop Downs'!$G$16,1/(AI30*'Drop Downs'!$R$4/12)*AH30,IF(AE30='Drop Downs'!$G$15,1/AI30*AH30,"")))</f>
        <v/>
      </c>
      <c r="AH30" s="198"/>
      <c r="AI30" s="198"/>
      <c r="AJ30" s="66"/>
    </row>
    <row r="31" spans="2:36">
      <c r="B31" s="1226"/>
      <c r="C31" s="376" t="s">
        <v>800</v>
      </c>
      <c r="D31" s="422">
        <f>'4'!D28</f>
        <v>0</v>
      </c>
      <c r="E31" s="1185">
        <f>'4'!E28</f>
        <v>0</v>
      </c>
      <c r="F31" s="24"/>
      <c r="G31" s="381"/>
      <c r="H31" s="381"/>
      <c r="I31" s="381"/>
      <c r="J31" s="381"/>
      <c r="K31" s="373">
        <f t="shared" ref="K31:K47" si="2">IFERROR(SUM(G31:J31),"")</f>
        <v>0</v>
      </c>
      <c r="L31" s="66"/>
      <c r="M31" s="381"/>
      <c r="N31" s="381"/>
      <c r="O31" s="381" t="str">
        <f>IF(M31='Drop Downs'!$G$14,"1",IF(M31='Drop Downs'!$G$16,1/(Q31*'Drop Downs'!$R$4/12)*P31,IF(M31='Drop Downs'!$G$15,1/Q31*P31,"")))</f>
        <v/>
      </c>
      <c r="P31" s="381"/>
      <c r="Q31" s="381"/>
      <c r="R31" s="199"/>
      <c r="S31" s="190"/>
      <c r="T31" s="229"/>
      <c r="U31" s="227" t="str">
        <f>IF(S31='Drop Downs'!$G$14,"1",IF(S31='Drop Downs'!$G$16,1/(W31*'Drop Downs'!$R$4/12)*V31,IF(S31='Drop Downs'!$G$15,1/W31*V31,"")))</f>
        <v/>
      </c>
      <c r="V31" s="190"/>
      <c r="W31" s="190"/>
      <c r="X31" s="199"/>
      <c r="Y31" s="190"/>
      <c r="Z31" s="190"/>
      <c r="AA31" s="227" t="str">
        <f>IF(Y31='Drop Downs'!$G$14,"1",IF(Y31='Drop Downs'!$G$16,1/(AC31*'Drop Downs'!$R$4/12)*AB31,IF(Y31='Drop Downs'!$G$15,1/AC31*AB31,"")))</f>
        <v/>
      </c>
      <c r="AB31" s="190"/>
      <c r="AC31" s="190"/>
      <c r="AD31" s="199"/>
      <c r="AE31" s="190"/>
      <c r="AF31" s="190"/>
      <c r="AG31" s="227" t="str">
        <f>IF(AE31='Drop Downs'!$G$14,"1",IF(AE31='Drop Downs'!$G$16,1/(AI31*'Drop Downs'!$R$4/12)*AH31,IF(AE31='Drop Downs'!$G$15,1/AI31*AH31,"")))</f>
        <v/>
      </c>
      <c r="AH31" s="190"/>
      <c r="AI31" s="190"/>
      <c r="AJ31" s="66"/>
    </row>
    <row r="32" spans="2:36">
      <c r="B32" s="1225">
        <f>'4'!B29</f>
        <v>0</v>
      </c>
      <c r="C32" s="374" t="s">
        <v>799</v>
      </c>
      <c r="D32" s="377">
        <f>'4'!D29</f>
        <v>0</v>
      </c>
      <c r="E32" s="1185" t="str">
        <f>'4'!E29</f>
        <v xml:space="preserve"> </v>
      </c>
      <c r="F32" s="24"/>
      <c r="G32" s="380"/>
      <c r="H32" s="380"/>
      <c r="I32" s="380"/>
      <c r="J32" s="380"/>
      <c r="K32" s="372">
        <f t="shared" si="2"/>
        <v>0</v>
      </c>
      <c r="L32" s="66"/>
      <c r="M32" s="380"/>
      <c r="N32" s="380"/>
      <c r="O32" s="380" t="str">
        <f>IF(M32='Drop Downs'!$G$14,"1",IF(M32='Drop Downs'!$G$16,1/(Q32*'Drop Downs'!$R$4/12)*P32,IF(M32='Drop Downs'!$G$15,1/Q32*P32,"")))</f>
        <v/>
      </c>
      <c r="P32" s="380"/>
      <c r="Q32" s="380"/>
      <c r="R32" s="199"/>
      <c r="S32" s="198"/>
      <c r="T32" s="225"/>
      <c r="U32" s="224" t="str">
        <f>IF(S32='Drop Downs'!$G$14,"1",IF(S32='Drop Downs'!$G$16,1/(W32*'Drop Downs'!$R$4/12)*V32,IF(S32='Drop Downs'!$G$15,1/W32*V32,"")))</f>
        <v/>
      </c>
      <c r="V32" s="198"/>
      <c r="W32" s="198"/>
      <c r="X32" s="199"/>
      <c r="Y32" s="198"/>
      <c r="Z32" s="198"/>
      <c r="AA32" s="224" t="str">
        <f>IF(Y32='Drop Downs'!$G$14,"1",IF(Y32='Drop Downs'!$G$16,1/(AC32*'Drop Downs'!$R$4/12)*AB32,IF(Y32='Drop Downs'!$G$15,1/AC32*AB32,"")))</f>
        <v/>
      </c>
      <c r="AB32" s="198"/>
      <c r="AC32" s="198"/>
      <c r="AD32" s="199"/>
      <c r="AE32" s="198"/>
      <c r="AF32" s="198"/>
      <c r="AG32" s="224" t="str">
        <f>IF(AE32='Drop Downs'!$G$14,"1",IF(AE32='Drop Downs'!$G$16,1/(AI32*'Drop Downs'!$R$4/12)*AH32,IF(AE32='Drop Downs'!$G$15,1/AI32*AH32,"")))</f>
        <v/>
      </c>
      <c r="AH32" s="198"/>
      <c r="AI32" s="198"/>
      <c r="AJ32" s="66"/>
    </row>
    <row r="33" spans="1:36">
      <c r="B33" s="1226"/>
      <c r="C33" s="376" t="s">
        <v>800</v>
      </c>
      <c r="D33" s="422">
        <f>'4'!D30</f>
        <v>0</v>
      </c>
      <c r="E33" s="1185">
        <f>'4'!E30</f>
        <v>0</v>
      </c>
      <c r="F33" s="24"/>
      <c r="G33" s="381"/>
      <c r="H33" s="381"/>
      <c r="I33" s="381"/>
      <c r="J33" s="381"/>
      <c r="K33" s="373">
        <f t="shared" si="2"/>
        <v>0</v>
      </c>
      <c r="L33" s="66"/>
      <c r="M33" s="381"/>
      <c r="N33" s="381"/>
      <c r="O33" s="381" t="str">
        <f>IF(M33='Drop Downs'!$G$14,"1",IF(M33='Drop Downs'!$G$16,1/(Q33*'Drop Downs'!$R$4/12)*P33,IF(M33='Drop Downs'!$G$15,1/Q33*P33,"")))</f>
        <v/>
      </c>
      <c r="P33" s="381"/>
      <c r="Q33" s="381"/>
      <c r="R33" s="199"/>
      <c r="S33" s="190"/>
      <c r="T33" s="229"/>
      <c r="U33" s="227" t="str">
        <f>IF(S33='Drop Downs'!$G$14,"1",IF(S33='Drop Downs'!$G$16,1/(W33*'Drop Downs'!$R$4/12)*V33,IF(S33='Drop Downs'!$G$15,1/W33*V33,"")))</f>
        <v/>
      </c>
      <c r="V33" s="190"/>
      <c r="W33" s="190"/>
      <c r="X33" s="199"/>
      <c r="Y33" s="190"/>
      <c r="Z33" s="190"/>
      <c r="AA33" s="227" t="str">
        <f>IF(Y33='Drop Downs'!$G$14,"1",IF(Y33='Drop Downs'!$G$16,1/(AC33*'Drop Downs'!$R$4/12)*AB33,IF(Y33='Drop Downs'!$G$15,1/AC33*AB33,"")))</f>
        <v/>
      </c>
      <c r="AB33" s="190"/>
      <c r="AC33" s="190"/>
      <c r="AD33" s="199"/>
      <c r="AE33" s="190"/>
      <c r="AF33" s="190"/>
      <c r="AG33" s="227" t="str">
        <f>IF(AE33='Drop Downs'!$G$14,"1",IF(AE33='Drop Downs'!$G$16,1/(AI33*'Drop Downs'!$R$4/12)*AH33,IF(AE33='Drop Downs'!$G$15,1/AI33*AH33,"")))</f>
        <v/>
      </c>
      <c r="AH33" s="190"/>
      <c r="AI33" s="190"/>
      <c r="AJ33" s="66"/>
    </row>
    <row r="34" spans="1:36">
      <c r="B34" s="1225">
        <f>'4'!B31</f>
        <v>0</v>
      </c>
      <c r="C34" s="374" t="s">
        <v>799</v>
      </c>
      <c r="D34" s="377">
        <f>'4'!D31</f>
        <v>0</v>
      </c>
      <c r="E34" s="1185" t="str">
        <f>'4'!E31</f>
        <v xml:space="preserve"> </v>
      </c>
      <c r="F34" s="24"/>
      <c r="G34" s="380"/>
      <c r="H34" s="380"/>
      <c r="I34" s="380"/>
      <c r="J34" s="380"/>
      <c r="K34" s="372">
        <f t="shared" si="2"/>
        <v>0</v>
      </c>
      <c r="L34" s="66"/>
      <c r="M34" s="380"/>
      <c r="N34" s="380"/>
      <c r="O34" s="380" t="str">
        <f>IF(M34='Drop Downs'!$G$14,"1",IF(M34='Drop Downs'!$G$16,1/(Q34*'Drop Downs'!$R$4/12)*P34,IF(M34='Drop Downs'!$G$15,1/Q34*P34,"")))</f>
        <v/>
      </c>
      <c r="P34" s="380"/>
      <c r="Q34" s="380"/>
      <c r="R34" s="199"/>
      <c r="S34" s="198"/>
      <c r="T34" s="225"/>
      <c r="U34" s="224" t="str">
        <f>IF(S34='Drop Downs'!$G$14,"1",IF(S34='Drop Downs'!$G$16,1/(W34*'Drop Downs'!$R$4/12)*V34,IF(S34='Drop Downs'!$G$15,1/W34*V34,"")))</f>
        <v/>
      </c>
      <c r="V34" s="198"/>
      <c r="W34" s="198"/>
      <c r="X34" s="199"/>
      <c r="Y34" s="198"/>
      <c r="Z34" s="198"/>
      <c r="AA34" s="224" t="str">
        <f>IF(Y34='Drop Downs'!$G$14,"1",IF(Y34='Drop Downs'!$G$16,1/(AC34*'Drop Downs'!$R$4/12)*AB34,IF(Y34='Drop Downs'!$G$15,1/AC34*AB34,"")))</f>
        <v/>
      </c>
      <c r="AB34" s="198"/>
      <c r="AC34" s="198"/>
      <c r="AD34" s="199"/>
      <c r="AE34" s="198"/>
      <c r="AF34" s="198"/>
      <c r="AG34" s="224" t="str">
        <f>IF(AE34='Drop Downs'!$G$14,"1",IF(AE34='Drop Downs'!$G$16,1/(AI34*'Drop Downs'!$R$4/12)*AH34,IF(AE34='Drop Downs'!$G$15,1/AI34*AH34,"")))</f>
        <v/>
      </c>
      <c r="AH34" s="198"/>
      <c r="AI34" s="198"/>
      <c r="AJ34" s="66"/>
    </row>
    <row r="35" spans="1:36">
      <c r="B35" s="1226"/>
      <c r="C35" s="376" t="s">
        <v>800</v>
      </c>
      <c r="D35" s="422">
        <f>'4'!D32</f>
        <v>0</v>
      </c>
      <c r="E35" s="1185">
        <f>'4'!E32</f>
        <v>0</v>
      </c>
      <c r="F35" s="24"/>
      <c r="G35" s="381"/>
      <c r="H35" s="381"/>
      <c r="I35" s="381"/>
      <c r="J35" s="381"/>
      <c r="K35" s="373">
        <f t="shared" si="2"/>
        <v>0</v>
      </c>
      <c r="L35" s="66"/>
      <c r="M35" s="381"/>
      <c r="N35" s="381"/>
      <c r="O35" s="381" t="str">
        <f>IF(M35='Drop Downs'!$G$14,"1",IF(M35='Drop Downs'!$G$16,1/(Q35*'Drop Downs'!$R$4/12)*P35,IF(M35='Drop Downs'!$G$15,1/Q35*P35,"")))</f>
        <v/>
      </c>
      <c r="P35" s="381"/>
      <c r="Q35" s="381"/>
      <c r="R35" s="199"/>
      <c r="S35" s="190"/>
      <c r="T35" s="229"/>
      <c r="U35" s="227" t="str">
        <f>IF(S35='Drop Downs'!$G$14,"1",IF(S35='Drop Downs'!$G$16,1/(W35*'Drop Downs'!$R$4/12)*V35,IF(S35='Drop Downs'!$G$15,1/W35*V35,"")))</f>
        <v/>
      </c>
      <c r="V35" s="190"/>
      <c r="W35" s="190"/>
      <c r="X35" s="199"/>
      <c r="Y35" s="190"/>
      <c r="Z35" s="190"/>
      <c r="AA35" s="227" t="str">
        <f>IF(Y35='Drop Downs'!$G$14,"1",IF(Y35='Drop Downs'!$G$16,1/(AC35*'Drop Downs'!$R$4/12)*AB35,IF(Y35='Drop Downs'!$G$15,1/AC35*AB35,"")))</f>
        <v/>
      </c>
      <c r="AB35" s="190"/>
      <c r="AC35" s="190"/>
      <c r="AD35" s="199"/>
      <c r="AE35" s="190"/>
      <c r="AF35" s="190"/>
      <c r="AG35" s="227" t="str">
        <f>IF(AE35='Drop Downs'!$G$14,"1",IF(AE35='Drop Downs'!$G$16,1/(AI35*'Drop Downs'!$R$4/12)*AH35,IF(AE35='Drop Downs'!$G$15,1/AI35*AH35,"")))</f>
        <v/>
      </c>
      <c r="AH35" s="190"/>
      <c r="AI35" s="190"/>
      <c r="AJ35" s="66"/>
    </row>
    <row r="36" spans="1:36">
      <c r="B36" s="1225">
        <f>'4'!B33</f>
        <v>0</v>
      </c>
      <c r="C36" s="374" t="s">
        <v>799</v>
      </c>
      <c r="D36" s="377">
        <f>'4'!D33</f>
        <v>0</v>
      </c>
      <c r="E36" s="1185" t="str">
        <f>'4'!E33</f>
        <v xml:space="preserve"> </v>
      </c>
      <c r="F36" s="24"/>
      <c r="G36" s="380"/>
      <c r="H36" s="380"/>
      <c r="I36" s="380"/>
      <c r="J36" s="380"/>
      <c r="K36" s="372">
        <f t="shared" si="2"/>
        <v>0</v>
      </c>
      <c r="L36" s="66"/>
      <c r="M36" s="380"/>
      <c r="N36" s="380"/>
      <c r="O36" s="380" t="str">
        <f>IF(M36='Drop Downs'!$G$14,"1",IF(M36='Drop Downs'!$G$16,1/(Q36*'Drop Downs'!$R$4/12)*P36,IF(M36='Drop Downs'!$G$15,1/Q36*P36,"")))</f>
        <v/>
      </c>
      <c r="P36" s="380"/>
      <c r="Q36" s="380"/>
      <c r="R36" s="199"/>
      <c r="S36" s="198"/>
      <c r="T36" s="225"/>
      <c r="U36" s="224" t="str">
        <f>IF(S36='Drop Downs'!$G$14,"1",IF(S36='Drop Downs'!$G$16,1/(W36*'Drop Downs'!$R$4/12)*V36,IF(S36='Drop Downs'!$G$15,1/W36*V36,"")))</f>
        <v/>
      </c>
      <c r="V36" s="198"/>
      <c r="W36" s="198"/>
      <c r="X36" s="199"/>
      <c r="Y36" s="198"/>
      <c r="Z36" s="198"/>
      <c r="AA36" s="224" t="str">
        <f>IF(Y36='Drop Downs'!$G$14,"1",IF(Y36='Drop Downs'!$G$16,1/(AC36*'Drop Downs'!$R$4/12)*AB36,IF(Y36='Drop Downs'!$G$15,1/AC36*AB36,"")))</f>
        <v/>
      </c>
      <c r="AB36" s="198"/>
      <c r="AC36" s="198"/>
      <c r="AD36" s="199"/>
      <c r="AE36" s="198"/>
      <c r="AF36" s="198"/>
      <c r="AG36" s="224" t="str">
        <f>IF(AE36='Drop Downs'!$G$14,"1",IF(AE36='Drop Downs'!$G$16,1/(AI36*'Drop Downs'!$R$4/12)*AH36,IF(AE36='Drop Downs'!$G$15,1/AI36*AH36,"")))</f>
        <v/>
      </c>
      <c r="AH36" s="198"/>
      <c r="AI36" s="198"/>
      <c r="AJ36" s="66"/>
    </row>
    <row r="37" spans="1:36">
      <c r="B37" s="1226"/>
      <c r="C37" s="376" t="s">
        <v>800</v>
      </c>
      <c r="D37" s="422">
        <f>'4'!D34</f>
        <v>0</v>
      </c>
      <c r="E37" s="1185">
        <f>'4'!E34</f>
        <v>0</v>
      </c>
      <c r="F37" s="24"/>
      <c r="G37" s="381"/>
      <c r="H37" s="381"/>
      <c r="I37" s="381"/>
      <c r="J37" s="381"/>
      <c r="K37" s="373">
        <f t="shared" si="2"/>
        <v>0</v>
      </c>
      <c r="L37" s="66"/>
      <c r="M37" s="381"/>
      <c r="N37" s="381"/>
      <c r="O37" s="381" t="str">
        <f>IF(M37='Drop Downs'!$G$14,"1",IF(M37='Drop Downs'!$G$16,1/(Q37*'Drop Downs'!$R$4/12)*P37,IF(M37='Drop Downs'!$G$15,1/Q37*P37,"")))</f>
        <v/>
      </c>
      <c r="P37" s="381"/>
      <c r="Q37" s="381"/>
      <c r="R37" s="199"/>
      <c r="S37" s="190"/>
      <c r="T37" s="229"/>
      <c r="U37" s="227" t="str">
        <f>IF(S37='Drop Downs'!$G$14,"1",IF(S37='Drop Downs'!$G$16,1/(W37*'Drop Downs'!$R$4/12)*V37,IF(S37='Drop Downs'!$G$15,1/W37*V37,"")))</f>
        <v/>
      </c>
      <c r="V37" s="190"/>
      <c r="W37" s="190"/>
      <c r="X37" s="199"/>
      <c r="Y37" s="190"/>
      <c r="Z37" s="190"/>
      <c r="AA37" s="227" t="str">
        <f>IF(Y37='Drop Downs'!$G$14,"1",IF(Y37='Drop Downs'!$G$16,1/(AC37*'Drop Downs'!$R$4/12)*AB37,IF(Y37='Drop Downs'!$G$15,1/AC37*AB37,"")))</f>
        <v/>
      </c>
      <c r="AB37" s="190"/>
      <c r="AC37" s="190"/>
      <c r="AD37" s="199"/>
      <c r="AE37" s="190"/>
      <c r="AF37" s="190"/>
      <c r="AG37" s="227" t="str">
        <f>IF(AE37='Drop Downs'!$G$14,"1",IF(AE37='Drop Downs'!$G$16,1/(AI37*'Drop Downs'!$R$4/12)*AH37,IF(AE37='Drop Downs'!$G$15,1/AI37*AH37,"")))</f>
        <v/>
      </c>
      <c r="AH37" s="190"/>
      <c r="AI37" s="190"/>
      <c r="AJ37" s="66"/>
    </row>
    <row r="38" spans="1:36">
      <c r="B38" s="1225">
        <f>'4'!B35</f>
        <v>0</v>
      </c>
      <c r="C38" s="374" t="s">
        <v>799</v>
      </c>
      <c r="D38" s="377">
        <f>'4'!D35</f>
        <v>0</v>
      </c>
      <c r="E38" s="1185" t="str">
        <f>'4'!E35</f>
        <v xml:space="preserve"> </v>
      </c>
      <c r="F38" s="24"/>
      <c r="G38" s="380"/>
      <c r="H38" s="380"/>
      <c r="I38" s="380"/>
      <c r="J38" s="380"/>
      <c r="K38" s="372">
        <f t="shared" si="2"/>
        <v>0</v>
      </c>
      <c r="L38" s="66"/>
      <c r="M38" s="380"/>
      <c r="N38" s="380"/>
      <c r="O38" s="380" t="str">
        <f>IF(M38='Drop Downs'!$G$14,"1",IF(M38='Drop Downs'!$G$16,1/(Q38*'Drop Downs'!$R$4/12)*P38,IF(M38='Drop Downs'!$G$15,1/Q38*P38,"")))</f>
        <v/>
      </c>
      <c r="P38" s="380"/>
      <c r="Q38" s="380"/>
      <c r="R38" s="199"/>
      <c r="S38" s="198"/>
      <c r="T38" s="225"/>
      <c r="U38" s="224" t="str">
        <f>IF(S38='Drop Downs'!$G$14,"1",IF(S38='Drop Downs'!$G$16,1/(W38*'Drop Downs'!$R$4/12)*V38,IF(S38='Drop Downs'!$G$15,1/W38*V38,"")))</f>
        <v/>
      </c>
      <c r="V38" s="198"/>
      <c r="W38" s="198"/>
      <c r="X38" s="199"/>
      <c r="Y38" s="198"/>
      <c r="Z38" s="198"/>
      <c r="AA38" s="224" t="str">
        <f>IF(Y38='Drop Downs'!$G$14,"1",IF(Y38='Drop Downs'!$G$16,1/(AC38*'Drop Downs'!$R$4/12)*AB38,IF(Y38='Drop Downs'!$G$15,1/AC38*AB38,"")))</f>
        <v/>
      </c>
      <c r="AB38" s="198"/>
      <c r="AC38" s="198"/>
      <c r="AD38" s="199"/>
      <c r="AE38" s="198"/>
      <c r="AF38" s="198"/>
      <c r="AG38" s="224" t="str">
        <f>IF(AE38='Drop Downs'!$G$14,"1",IF(AE38='Drop Downs'!$G$16,1/(AI38*'Drop Downs'!$R$4/12)*AH38,IF(AE38='Drop Downs'!$G$15,1/AI38*AH38,"")))</f>
        <v/>
      </c>
      <c r="AH38" s="198"/>
      <c r="AI38" s="198"/>
      <c r="AJ38" s="66"/>
    </row>
    <row r="39" spans="1:36">
      <c r="B39" s="1226"/>
      <c r="C39" s="376" t="s">
        <v>800</v>
      </c>
      <c r="D39" s="422">
        <f>'4'!D36</f>
        <v>0</v>
      </c>
      <c r="E39" s="1185">
        <f>'4'!E36</f>
        <v>0</v>
      </c>
      <c r="F39" s="24"/>
      <c r="G39" s="381"/>
      <c r="H39" s="381"/>
      <c r="I39" s="381"/>
      <c r="J39" s="381"/>
      <c r="K39" s="373">
        <f t="shared" si="2"/>
        <v>0</v>
      </c>
      <c r="L39" s="66"/>
      <c r="M39" s="381"/>
      <c r="N39" s="381"/>
      <c r="O39" s="381" t="str">
        <f>IF(M39='Drop Downs'!$G$14,"1",IF(M39='Drop Downs'!$G$16,1/(Q39*'Drop Downs'!$R$4/12)*P39,IF(M39='Drop Downs'!$G$15,1/Q39*P39,"")))</f>
        <v/>
      </c>
      <c r="P39" s="381"/>
      <c r="Q39" s="381"/>
      <c r="R39" s="199"/>
      <c r="S39" s="190"/>
      <c r="T39" s="229"/>
      <c r="U39" s="227" t="str">
        <f>IF(S39='Drop Downs'!$G$14,"1",IF(S39='Drop Downs'!$G$16,1/(W39*'Drop Downs'!$R$4/12)*V39,IF(S39='Drop Downs'!$G$15,1/W39*V39,"")))</f>
        <v/>
      </c>
      <c r="V39" s="190"/>
      <c r="W39" s="190"/>
      <c r="X39" s="199"/>
      <c r="Y39" s="190"/>
      <c r="Z39" s="190"/>
      <c r="AA39" s="227" t="str">
        <f>IF(Y39='Drop Downs'!$G$14,"1",IF(Y39='Drop Downs'!$G$16,1/(AC39*'Drop Downs'!$R$4/12)*AB39,IF(Y39='Drop Downs'!$G$15,1/AC39*AB39,"")))</f>
        <v/>
      </c>
      <c r="AB39" s="190"/>
      <c r="AC39" s="190"/>
      <c r="AD39" s="199"/>
      <c r="AE39" s="190"/>
      <c r="AF39" s="190"/>
      <c r="AG39" s="227" t="str">
        <f>IF(AE39='Drop Downs'!$G$14,"1",IF(AE39='Drop Downs'!$G$16,1/(AI39*'Drop Downs'!$R$4/12)*AH39,IF(AE39='Drop Downs'!$G$15,1/AI39*AH39,"")))</f>
        <v/>
      </c>
      <c r="AH39" s="190"/>
      <c r="AI39" s="190"/>
      <c r="AJ39" s="66"/>
    </row>
    <row r="40" spans="1:36">
      <c r="B40" s="1225">
        <f>'4'!B37</f>
        <v>0</v>
      </c>
      <c r="C40" s="374" t="s">
        <v>799</v>
      </c>
      <c r="D40" s="377">
        <f>'4'!D37</f>
        <v>0</v>
      </c>
      <c r="E40" s="1185" t="str">
        <f>'4'!E37</f>
        <v xml:space="preserve"> </v>
      </c>
      <c r="F40" s="24"/>
      <c r="G40" s="380"/>
      <c r="H40" s="380"/>
      <c r="I40" s="380"/>
      <c r="J40" s="380"/>
      <c r="K40" s="372">
        <f t="shared" si="2"/>
        <v>0</v>
      </c>
      <c r="L40" s="66"/>
      <c r="M40" s="380"/>
      <c r="N40" s="380"/>
      <c r="O40" s="380" t="str">
        <f>IF(M40='Drop Downs'!$G$14,"1",IF(M40='Drop Downs'!$G$16,1/(Q40*'Drop Downs'!$R$4/12)*P40,IF(M40='Drop Downs'!$G$15,1/Q40*P40,"")))</f>
        <v/>
      </c>
      <c r="P40" s="380"/>
      <c r="Q40" s="380"/>
      <c r="R40" s="199"/>
      <c r="S40" s="198"/>
      <c r="T40" s="225"/>
      <c r="U40" s="224" t="str">
        <f>IF(S40='Drop Downs'!$G$14,"1",IF(S40='Drop Downs'!$G$16,1/(W40*'Drop Downs'!$R$4/12)*V40,IF(S40='Drop Downs'!$G$15,1/W40*V40,"")))</f>
        <v/>
      </c>
      <c r="V40" s="198"/>
      <c r="W40" s="198"/>
      <c r="X40" s="199"/>
      <c r="Y40" s="198"/>
      <c r="Z40" s="198"/>
      <c r="AA40" s="224" t="str">
        <f>IF(Y40='Drop Downs'!$G$14,"1",IF(Y40='Drop Downs'!$G$16,1/(AC40*'Drop Downs'!$R$4/12)*AB40,IF(Y40='Drop Downs'!$G$15,1/AC40*AB40,"")))</f>
        <v/>
      </c>
      <c r="AB40" s="198"/>
      <c r="AC40" s="198"/>
      <c r="AD40" s="199"/>
      <c r="AE40" s="198"/>
      <c r="AF40" s="198"/>
      <c r="AG40" s="224" t="str">
        <f>IF(AE40='Drop Downs'!$G$14,"1",IF(AE40='Drop Downs'!$G$16,1/(AI40*'Drop Downs'!$R$4/12)*AH40,IF(AE40='Drop Downs'!$G$15,1/AI40*AH40,"")))</f>
        <v/>
      </c>
      <c r="AH40" s="198"/>
      <c r="AI40" s="198"/>
      <c r="AJ40" s="66"/>
    </row>
    <row r="41" spans="1:36">
      <c r="B41" s="1226"/>
      <c r="C41" s="376" t="s">
        <v>800</v>
      </c>
      <c r="D41" s="422">
        <f>'4'!D38</f>
        <v>0</v>
      </c>
      <c r="E41" s="1185">
        <f>'4'!E38</f>
        <v>0</v>
      </c>
      <c r="F41" s="24"/>
      <c r="G41" s="381"/>
      <c r="H41" s="381"/>
      <c r="I41" s="381"/>
      <c r="J41" s="381"/>
      <c r="K41" s="373">
        <f t="shared" si="2"/>
        <v>0</v>
      </c>
      <c r="L41" s="66"/>
      <c r="M41" s="381"/>
      <c r="N41" s="381"/>
      <c r="O41" s="381" t="str">
        <f>IF(M41='Drop Downs'!$G$14,"1",IF(M41='Drop Downs'!$G$16,1/(Q41*'Drop Downs'!$R$4/12)*P41,IF(M41='Drop Downs'!$G$15,1/Q41*P41,"")))</f>
        <v/>
      </c>
      <c r="P41" s="381"/>
      <c r="Q41" s="381"/>
      <c r="R41" s="199"/>
      <c r="S41" s="190"/>
      <c r="T41" s="229"/>
      <c r="U41" s="227" t="str">
        <f>IF(S41='Drop Downs'!$G$14,"1",IF(S41='Drop Downs'!$G$16,1/(W41*'Drop Downs'!$R$4/12)*V41,IF(S41='Drop Downs'!$G$15,1/W41*V41,"")))</f>
        <v/>
      </c>
      <c r="V41" s="190"/>
      <c r="W41" s="190"/>
      <c r="X41" s="199"/>
      <c r="Y41" s="190"/>
      <c r="Z41" s="190"/>
      <c r="AA41" s="227" t="str">
        <f>IF(Y41='Drop Downs'!$G$14,"1",IF(Y41='Drop Downs'!$G$16,1/(AC41*'Drop Downs'!$R$4/12)*AB41,IF(Y41='Drop Downs'!$G$15,1/AC41*AB41,"")))</f>
        <v/>
      </c>
      <c r="AB41" s="190"/>
      <c r="AC41" s="190"/>
      <c r="AD41" s="199"/>
      <c r="AE41" s="190"/>
      <c r="AF41" s="190"/>
      <c r="AG41" s="227" t="str">
        <f>IF(AE41='Drop Downs'!$G$14,"1",IF(AE41='Drop Downs'!$G$16,1/(AI41*'Drop Downs'!$R$4/12)*AH41,IF(AE41='Drop Downs'!$G$15,1/AI41*AH41,"")))</f>
        <v/>
      </c>
      <c r="AH41" s="190"/>
      <c r="AI41" s="190"/>
      <c r="AJ41" s="66"/>
    </row>
    <row r="42" spans="1:36">
      <c r="B42" s="1225">
        <f>'4'!B39</f>
        <v>0</v>
      </c>
      <c r="C42" s="374" t="s">
        <v>799</v>
      </c>
      <c r="D42" s="377">
        <f>'4'!D39</f>
        <v>0</v>
      </c>
      <c r="E42" s="1185" t="str">
        <f>'4'!E39</f>
        <v xml:space="preserve"> </v>
      </c>
      <c r="F42" s="24"/>
      <c r="G42" s="380"/>
      <c r="H42" s="380"/>
      <c r="I42" s="380"/>
      <c r="J42" s="380"/>
      <c r="K42" s="372">
        <f t="shared" si="2"/>
        <v>0</v>
      </c>
      <c r="L42" s="66"/>
      <c r="M42" s="380"/>
      <c r="N42" s="380"/>
      <c r="O42" s="380" t="str">
        <f>IF(M42='Drop Downs'!$G$14,"1",IF(M42='Drop Downs'!$G$16,1/(Q42*'Drop Downs'!$R$4/12)*P42,IF(M42='Drop Downs'!$G$15,1/Q42*P42,"")))</f>
        <v/>
      </c>
      <c r="P42" s="380"/>
      <c r="Q42" s="380"/>
      <c r="R42" s="199"/>
      <c r="S42" s="198"/>
      <c r="T42" s="225"/>
      <c r="U42" s="224" t="str">
        <f>IF(S42='Drop Downs'!$G$14,"1",IF(S42='Drop Downs'!$G$16,1/(W42*'Drop Downs'!$R$4/12)*V42,IF(S42='Drop Downs'!$G$15,1/W42*V42,"")))</f>
        <v/>
      </c>
      <c r="V42" s="198"/>
      <c r="W42" s="198"/>
      <c r="X42" s="199"/>
      <c r="Y42" s="198"/>
      <c r="Z42" s="198"/>
      <c r="AA42" s="224" t="str">
        <f>IF(Y42='Drop Downs'!$G$14,"1",IF(Y42='Drop Downs'!$G$16,1/(AC42*'Drop Downs'!$R$4/12)*AB42,IF(Y42='Drop Downs'!$G$15,1/AC42*AB42,"")))</f>
        <v/>
      </c>
      <c r="AB42" s="198"/>
      <c r="AC42" s="198"/>
      <c r="AD42" s="199"/>
      <c r="AE42" s="198"/>
      <c r="AF42" s="198"/>
      <c r="AG42" s="224" t="str">
        <f>IF(AE42='Drop Downs'!$G$14,"1",IF(AE42='Drop Downs'!$G$16,1/(AI42*'Drop Downs'!$R$4/12)*AH42,IF(AE42='Drop Downs'!$G$15,1/AI42*AH42,"")))</f>
        <v/>
      </c>
      <c r="AH42" s="198"/>
      <c r="AI42" s="198"/>
      <c r="AJ42" s="66"/>
    </row>
    <row r="43" spans="1:36">
      <c r="B43" s="1226"/>
      <c r="C43" s="376" t="s">
        <v>800</v>
      </c>
      <c r="D43" s="422">
        <f>'4'!D40</f>
        <v>0</v>
      </c>
      <c r="E43" s="1185">
        <f>'4'!E40</f>
        <v>0</v>
      </c>
      <c r="F43" s="24"/>
      <c r="G43" s="381"/>
      <c r="H43" s="381"/>
      <c r="I43" s="381"/>
      <c r="J43" s="381"/>
      <c r="K43" s="373">
        <f t="shared" si="2"/>
        <v>0</v>
      </c>
      <c r="L43" s="66"/>
      <c r="M43" s="381"/>
      <c r="N43" s="381"/>
      <c r="O43" s="381" t="str">
        <f>IF(M43='Drop Downs'!$G$14,"1",IF(M43='Drop Downs'!$G$16,1/(Q43*'Drop Downs'!$R$4/12)*P43,IF(M43='Drop Downs'!$G$15,1/Q43*P43,"")))</f>
        <v/>
      </c>
      <c r="P43" s="381"/>
      <c r="Q43" s="381"/>
      <c r="R43" s="199"/>
      <c r="S43" s="190"/>
      <c r="T43" s="229"/>
      <c r="U43" s="227" t="str">
        <f>IF(S43='Drop Downs'!$G$14,"1",IF(S43='Drop Downs'!$G$16,1/(W43*'Drop Downs'!$R$4/12)*V43,IF(S43='Drop Downs'!$G$15,1/W43*V43,"")))</f>
        <v/>
      </c>
      <c r="V43" s="190"/>
      <c r="W43" s="190"/>
      <c r="X43" s="199"/>
      <c r="Y43" s="190"/>
      <c r="Z43" s="190"/>
      <c r="AA43" s="227" t="str">
        <f>IF(Y43='Drop Downs'!$G$14,"1",IF(Y43='Drop Downs'!$G$16,1/(AC43*'Drop Downs'!$R$4/12)*AB43,IF(Y43='Drop Downs'!$G$15,1/AC43*AB43,"")))</f>
        <v/>
      </c>
      <c r="AB43" s="190"/>
      <c r="AC43" s="190"/>
      <c r="AD43" s="199"/>
      <c r="AE43" s="190"/>
      <c r="AF43" s="190"/>
      <c r="AG43" s="227" t="str">
        <f>IF(AE43='Drop Downs'!$G$14,"1",IF(AE43='Drop Downs'!$G$16,1/(AI43*'Drop Downs'!$R$4/12)*AH43,IF(AE43='Drop Downs'!$G$15,1/AI43*AH43,"")))</f>
        <v/>
      </c>
      <c r="AH43" s="190"/>
      <c r="AI43" s="190"/>
      <c r="AJ43" s="66"/>
    </row>
    <row r="44" spans="1:36">
      <c r="B44" s="1225">
        <f>'4'!B41</f>
        <v>0</v>
      </c>
      <c r="C44" s="374" t="s">
        <v>799</v>
      </c>
      <c r="D44" s="377">
        <f>'4'!D41</f>
        <v>0</v>
      </c>
      <c r="E44" s="1185" t="str">
        <f>'4'!E41</f>
        <v xml:space="preserve"> </v>
      </c>
      <c r="F44" s="24"/>
      <c r="G44" s="380"/>
      <c r="H44" s="380"/>
      <c r="I44" s="380"/>
      <c r="J44" s="380"/>
      <c r="K44" s="372">
        <f t="shared" si="2"/>
        <v>0</v>
      </c>
      <c r="L44" s="66"/>
      <c r="M44" s="380"/>
      <c r="N44" s="380"/>
      <c r="O44" s="380" t="str">
        <f>IF(M44='Drop Downs'!$G$14,"1",IF(M44='Drop Downs'!$G$16,1/(Q44*'Drop Downs'!$R$4/12)*P44,IF(M44='Drop Downs'!$G$15,1/Q44*P44,"")))</f>
        <v/>
      </c>
      <c r="P44" s="380"/>
      <c r="Q44" s="380"/>
      <c r="R44" s="199"/>
      <c r="S44" s="198"/>
      <c r="T44" s="225"/>
      <c r="U44" s="224" t="str">
        <f>IF(S44='Drop Downs'!$G$14,"1",IF(S44='Drop Downs'!$G$16,1/(W44*'Drop Downs'!$R$4/12)*V44,IF(S44='Drop Downs'!$G$15,1/W44*V44,"")))</f>
        <v/>
      </c>
      <c r="V44" s="198"/>
      <c r="W44" s="198"/>
      <c r="X44" s="199"/>
      <c r="Y44" s="198"/>
      <c r="Z44" s="198"/>
      <c r="AA44" s="224" t="str">
        <f>IF(Y44='Drop Downs'!$G$14,"1",IF(Y44='Drop Downs'!$G$16,1/(AC44*'Drop Downs'!$R$4/12)*AB44,IF(Y44='Drop Downs'!$G$15,1/AC44*AB44,"")))</f>
        <v/>
      </c>
      <c r="AB44" s="198"/>
      <c r="AC44" s="198"/>
      <c r="AD44" s="199"/>
      <c r="AE44" s="198"/>
      <c r="AF44" s="198"/>
      <c r="AG44" s="224" t="str">
        <f>IF(AE44='Drop Downs'!$G$14,"1",IF(AE44='Drop Downs'!$G$16,1/(AI44*'Drop Downs'!$R$4/12)*AH44,IF(AE44='Drop Downs'!$G$15,1/AI44*AH44,"")))</f>
        <v/>
      </c>
      <c r="AH44" s="198"/>
      <c r="AI44" s="198"/>
      <c r="AJ44" s="66"/>
    </row>
    <row r="45" spans="1:36">
      <c r="B45" s="1226"/>
      <c r="C45" s="376" t="s">
        <v>800</v>
      </c>
      <c r="D45" s="422">
        <f>'4'!D42</f>
        <v>0</v>
      </c>
      <c r="E45" s="1185">
        <f>'4'!E42</f>
        <v>0</v>
      </c>
      <c r="F45" s="24"/>
      <c r="G45" s="381"/>
      <c r="H45" s="381"/>
      <c r="I45" s="381"/>
      <c r="J45" s="381"/>
      <c r="K45" s="373">
        <f t="shared" si="2"/>
        <v>0</v>
      </c>
      <c r="L45" s="66"/>
      <c r="M45" s="381"/>
      <c r="N45" s="381"/>
      <c r="O45" s="381" t="str">
        <f>IF(M45='Drop Downs'!$G$14,"1",IF(M45='Drop Downs'!$G$16,1/(Q45*'Drop Downs'!$R$4/12)*P45,IF(M45='Drop Downs'!$G$15,1/Q45*P45,"")))</f>
        <v/>
      </c>
      <c r="P45" s="381"/>
      <c r="Q45" s="381"/>
      <c r="R45" s="199"/>
      <c r="S45" s="190"/>
      <c r="T45" s="229"/>
      <c r="U45" s="227" t="str">
        <f>IF(S45='Drop Downs'!$G$14,"1",IF(S45='Drop Downs'!$G$16,1/(W45*'Drop Downs'!$R$4/12)*V45,IF(S45='Drop Downs'!$G$15,1/W45*V45,"")))</f>
        <v/>
      </c>
      <c r="V45" s="190"/>
      <c r="W45" s="190"/>
      <c r="X45" s="199"/>
      <c r="Y45" s="190"/>
      <c r="Z45" s="190"/>
      <c r="AA45" s="227" t="str">
        <f>IF(Y45='Drop Downs'!$G$14,"1",IF(Y45='Drop Downs'!$G$16,1/(AC45*'Drop Downs'!$R$4/12)*AB45,IF(Y45='Drop Downs'!$G$15,1/AC45*AB45,"")))</f>
        <v/>
      </c>
      <c r="AB45" s="190"/>
      <c r="AC45" s="190"/>
      <c r="AD45" s="199"/>
      <c r="AE45" s="190"/>
      <c r="AF45" s="190"/>
      <c r="AG45" s="227" t="str">
        <f>IF(AE45='Drop Downs'!$G$14,"1",IF(AE45='Drop Downs'!$G$16,1/(AI45*'Drop Downs'!$R$4/12)*AH45,IF(AE45='Drop Downs'!$G$15,1/AI45*AH45,"")))</f>
        <v/>
      </c>
      <c r="AH45" s="190"/>
      <c r="AI45" s="190"/>
      <c r="AJ45" s="66"/>
    </row>
    <row r="46" spans="1:36">
      <c r="B46" s="1225">
        <f>'4'!B43</f>
        <v>0</v>
      </c>
      <c r="C46" s="374" t="s">
        <v>799</v>
      </c>
      <c r="D46" s="377">
        <f>'4'!D43</f>
        <v>0</v>
      </c>
      <c r="E46" s="1185" t="str">
        <f>'4'!E43</f>
        <v xml:space="preserve"> </v>
      </c>
      <c r="F46" s="24"/>
      <c r="G46" s="380"/>
      <c r="H46" s="380"/>
      <c r="I46" s="380"/>
      <c r="J46" s="380"/>
      <c r="K46" s="372">
        <f t="shared" si="2"/>
        <v>0</v>
      </c>
      <c r="L46" s="66"/>
      <c r="M46" s="380"/>
      <c r="N46" s="380"/>
      <c r="O46" s="380" t="str">
        <f>IF(M46='Drop Downs'!$G$14,"1",IF(M46='Drop Downs'!$G$16,1/(Q46*'Drop Downs'!$R$4/12)*P46,IF(M46='Drop Downs'!$G$15,1/Q46*P46,"")))</f>
        <v/>
      </c>
      <c r="P46" s="380"/>
      <c r="Q46" s="380"/>
      <c r="R46" s="199"/>
      <c r="S46" s="198"/>
      <c r="T46" s="225"/>
      <c r="U46" s="224" t="str">
        <f>IF(S46='Drop Downs'!$G$14,"1",IF(S46='Drop Downs'!$G$16,1/(W46*'Drop Downs'!$R$4/12)*V46,IF(S46='Drop Downs'!$G$15,1/W46*V46,"")))</f>
        <v/>
      </c>
      <c r="V46" s="198"/>
      <c r="W46" s="198"/>
      <c r="X46" s="199"/>
      <c r="Y46" s="198"/>
      <c r="Z46" s="198"/>
      <c r="AA46" s="224" t="str">
        <f>IF(Y46='Drop Downs'!$G$14,"1",IF(Y46='Drop Downs'!$G$16,1/(AC46*'Drop Downs'!$R$4/12)*AB46,IF(Y46='Drop Downs'!$G$15,1/AC46*AB46,"")))</f>
        <v/>
      </c>
      <c r="AB46" s="198"/>
      <c r="AC46" s="198"/>
      <c r="AD46" s="199"/>
      <c r="AE46" s="198"/>
      <c r="AF46" s="198"/>
      <c r="AG46" s="224" t="str">
        <f>IF(AE46='Drop Downs'!$G$14,"1",IF(AE46='Drop Downs'!$G$16,1/(AI46*'Drop Downs'!$R$4/12)*AH46,IF(AE46='Drop Downs'!$G$15,1/AI46*AH46,"")))</f>
        <v/>
      </c>
      <c r="AH46" s="198"/>
      <c r="AI46" s="198"/>
      <c r="AJ46" s="66"/>
    </row>
    <row r="47" spans="1:36">
      <c r="B47" s="1227"/>
      <c r="C47" s="376" t="s">
        <v>800</v>
      </c>
      <c r="D47" s="422">
        <f>'4'!D44</f>
        <v>0</v>
      </c>
      <c r="E47" s="1185">
        <f>'4'!E44</f>
        <v>0</v>
      </c>
      <c r="F47" s="24"/>
      <c r="G47" s="381"/>
      <c r="H47" s="381"/>
      <c r="I47" s="381"/>
      <c r="J47" s="381"/>
      <c r="K47" s="373">
        <f t="shared" si="2"/>
        <v>0</v>
      </c>
      <c r="L47" s="66"/>
      <c r="M47" s="381"/>
      <c r="N47" s="381"/>
      <c r="O47" s="381" t="str">
        <f>IF(M47='Drop Downs'!$G$14,"1",IF(M47='Drop Downs'!$G$16,1/(Q47*'Drop Downs'!$R$4/12)*P47,IF(M47='Drop Downs'!$G$15,1/Q47*P47,"")))</f>
        <v/>
      </c>
      <c r="P47" s="381"/>
      <c r="Q47" s="381"/>
      <c r="R47" s="199"/>
      <c r="S47" s="190"/>
      <c r="T47" s="229"/>
      <c r="U47" s="227" t="str">
        <f>IF(S47='Drop Downs'!$G$14,"1",IF(S47='Drop Downs'!$G$16,1/(W47*'Drop Downs'!$R$4/12)*V47,IF(S47='Drop Downs'!$G$15,1/W47*V47,"")))</f>
        <v/>
      </c>
      <c r="V47" s="190"/>
      <c r="W47" s="190"/>
      <c r="X47" s="199"/>
      <c r="Y47" s="198"/>
      <c r="Z47" s="198"/>
      <c r="AA47" s="224" t="str">
        <f>IF(Y47='Drop Downs'!$G$14,"1",IF(Y47='Drop Downs'!$G$16,1/(AC47*'Drop Downs'!$R$4/12)*AB47,IF(Y47='Drop Downs'!$G$15,1/AC47*AB47,"")))</f>
        <v/>
      </c>
      <c r="AB47" s="198"/>
      <c r="AC47" s="198"/>
      <c r="AD47" s="199"/>
      <c r="AE47" s="190"/>
      <c r="AF47" s="190"/>
      <c r="AG47" s="227" t="str">
        <f>IF(AE47='Drop Downs'!$G$14,"1",IF(AE47='Drop Downs'!$G$16,1/(AI47*'Drop Downs'!$R$4/12)*AH47,IF(AE47='Drop Downs'!$G$15,1/AI47*AH47,"")))</f>
        <v/>
      </c>
      <c r="AH47" s="190"/>
      <c r="AI47" s="190"/>
      <c r="AJ47" s="66"/>
    </row>
    <row r="48" spans="1:36" ht="21.65" customHeight="1">
      <c r="A48" s="478" t="s">
        <v>13</v>
      </c>
      <c r="B48" s="65" t="str">
        <f>"Work Area: "&amp;'3'!F7</f>
        <v xml:space="preserve">Work Area: </v>
      </c>
      <c r="C48" s="64"/>
      <c r="D48" s="64"/>
      <c r="E48" s="63"/>
      <c r="F48" s="63"/>
      <c r="G48" s="200"/>
      <c r="H48" s="200"/>
      <c r="I48" s="207"/>
      <c r="J48" s="200"/>
      <c r="K48" s="324"/>
      <c r="L48" s="115"/>
      <c r="M48" s="200"/>
      <c r="N48" s="230"/>
      <c r="O48" s="207"/>
      <c r="P48" s="200"/>
      <c r="Q48" s="200"/>
      <c r="R48" s="200"/>
      <c r="S48" s="200"/>
      <c r="T48" s="230"/>
      <c r="U48" s="228"/>
      <c r="V48" s="200"/>
      <c r="W48" s="200"/>
      <c r="X48" s="200"/>
      <c r="Y48" s="200"/>
      <c r="Z48" s="200"/>
      <c r="AA48" s="228"/>
      <c r="AB48" s="200"/>
      <c r="AC48" s="200"/>
      <c r="AD48" s="200"/>
      <c r="AE48" s="200"/>
      <c r="AF48" s="200"/>
      <c r="AG48" s="228"/>
      <c r="AH48" s="200"/>
      <c r="AI48" s="200"/>
      <c r="AJ48" s="64"/>
    </row>
    <row r="49" spans="2:36" ht="15" customHeight="1">
      <c r="B49" s="1223">
        <f>'4'!G5</f>
        <v>0</v>
      </c>
      <c r="C49" s="57" t="s">
        <v>799</v>
      </c>
      <c r="D49" s="58">
        <f>'4'!I5</f>
        <v>0</v>
      </c>
      <c r="E49" s="1167" t="str">
        <f>'4'!J5</f>
        <v xml:space="preserve"> </v>
      </c>
      <c r="F49" s="24"/>
      <c r="G49" s="198"/>
      <c r="H49" s="198"/>
      <c r="I49" s="198"/>
      <c r="J49" s="198"/>
      <c r="K49" s="322">
        <f t="shared" si="0"/>
        <v>0</v>
      </c>
      <c r="L49" s="66"/>
      <c r="M49" s="198"/>
      <c r="N49" s="225"/>
      <c r="O49" s="226" t="str">
        <f>IF(M49='Drop Downs'!$G$14,"1",IF(M49='Drop Downs'!$G$16,1/(Q49*'Drop Downs'!$R$4/12)*P49,IF(M49='Drop Downs'!$G$15,1/Q49*P49,"")))</f>
        <v/>
      </c>
      <c r="P49" s="198"/>
      <c r="Q49" s="198"/>
      <c r="R49" s="199"/>
      <c r="S49" s="198"/>
      <c r="T49" s="225"/>
      <c r="U49" s="224" t="str">
        <f>IF(S49='Drop Downs'!$G$14,"1",IF(S49='Drop Downs'!$G$16,1/(W49*'Drop Downs'!$R$4/12)*V49,IF(S49='Drop Downs'!$G$15,1/W49*V49,"")))</f>
        <v/>
      </c>
      <c r="V49" s="198"/>
      <c r="W49" s="198"/>
      <c r="X49" s="199"/>
      <c r="Y49" s="198"/>
      <c r="Z49" s="198"/>
      <c r="AA49" s="224" t="str">
        <f>IF(Y49='Drop Downs'!$G$14,"1",IF(Y49='Drop Downs'!$G$16,1/(AC49*'Drop Downs'!$R$4/12)*AB49,IF(Y49='Drop Downs'!$G$15,1/AC49*AB49,"")))</f>
        <v/>
      </c>
      <c r="AB49" s="198"/>
      <c r="AC49" s="198"/>
      <c r="AD49" s="199"/>
      <c r="AE49" s="198"/>
      <c r="AF49" s="198"/>
      <c r="AG49" s="224" t="str">
        <f>IF(AE49='Drop Downs'!$G$14,"1",IF(AE49='Drop Downs'!$G$16,1/(AI49*'Drop Downs'!$R$4/12)*AH49,IF(AE49='Drop Downs'!$G$15,1/AI49*AH49,"")))</f>
        <v/>
      </c>
      <c r="AH49" s="198"/>
      <c r="AI49" s="198"/>
      <c r="AJ49" s="66"/>
    </row>
    <row r="50" spans="2:36">
      <c r="B50" s="1222"/>
      <c r="C50" s="56" t="s">
        <v>800</v>
      </c>
      <c r="D50" s="421">
        <f>'4'!I6</f>
        <v>0</v>
      </c>
      <c r="E50" s="1167">
        <f>'4'!J6</f>
        <v>0</v>
      </c>
      <c r="F50" s="24"/>
      <c r="G50" s="190"/>
      <c r="H50" s="190"/>
      <c r="I50" s="190"/>
      <c r="J50" s="190"/>
      <c r="K50" s="323">
        <f t="shared" si="0"/>
        <v>0</v>
      </c>
      <c r="L50" s="66"/>
      <c r="M50" s="190"/>
      <c r="N50" s="229"/>
      <c r="O50" s="206" t="str">
        <f>IF(M50='Drop Downs'!$G$14,"1",IF(M50='Drop Downs'!$G$16,1/(Q50*'Drop Downs'!$R$4/12)*P50,IF(M50='Drop Downs'!$G$15,1/Q50*P50,"")))</f>
        <v/>
      </c>
      <c r="P50" s="190"/>
      <c r="Q50" s="190"/>
      <c r="R50" s="199"/>
      <c r="S50" s="190"/>
      <c r="T50" s="229"/>
      <c r="U50" s="227" t="str">
        <f>IF(S50='Drop Downs'!$G$14,"1",IF(S50='Drop Downs'!$G$16,1/(W50*'Drop Downs'!$R$4/12)*V50,IF(S50='Drop Downs'!$G$15,1/W50*V50,"")))</f>
        <v/>
      </c>
      <c r="V50" s="190"/>
      <c r="W50" s="190"/>
      <c r="X50" s="199"/>
      <c r="Y50" s="190"/>
      <c r="Z50" s="190"/>
      <c r="AA50" s="227" t="str">
        <f>IF(Y50='Drop Downs'!$G$14,"1",IF(Y50='Drop Downs'!$G$16,1/(AC50*'Drop Downs'!$R$4/12)*AB50,IF(Y50='Drop Downs'!$G$15,1/AC50*AB50,"")))</f>
        <v/>
      </c>
      <c r="AB50" s="190"/>
      <c r="AC50" s="190"/>
      <c r="AD50" s="199"/>
      <c r="AE50" s="190"/>
      <c r="AF50" s="190"/>
      <c r="AG50" s="227" t="str">
        <f>IF(AE50='Drop Downs'!$G$14,"1",IF(AE50='Drop Downs'!$G$16,1/(AI50*'Drop Downs'!$R$4/12)*AH50,IF(AE50='Drop Downs'!$G$15,1/AI50*AH50,"")))</f>
        <v/>
      </c>
      <c r="AH50" s="190"/>
      <c r="AI50" s="190"/>
      <c r="AJ50" s="66"/>
    </row>
    <row r="51" spans="2:36" ht="15" customHeight="1">
      <c r="B51" s="1223">
        <f>'4'!G7</f>
        <v>0</v>
      </c>
      <c r="C51" s="57" t="s">
        <v>799</v>
      </c>
      <c r="D51" s="58">
        <f>'4'!I7</f>
        <v>0</v>
      </c>
      <c r="E51" s="1167" t="str">
        <f>'4'!J7</f>
        <v xml:space="preserve"> </v>
      </c>
      <c r="F51" s="24"/>
      <c r="G51" s="198"/>
      <c r="H51" s="198"/>
      <c r="I51" s="198"/>
      <c r="J51" s="198"/>
      <c r="K51" s="322">
        <f t="shared" si="0"/>
        <v>0</v>
      </c>
      <c r="L51" s="66"/>
      <c r="M51" s="198"/>
      <c r="N51" s="225"/>
      <c r="O51" s="205" t="str">
        <f>IF(M51='Drop Downs'!$G$14,"1",IF(M51='Drop Downs'!$G$16,1/(Q51*'Drop Downs'!$R$4/12)*P51,IF(M51='Drop Downs'!$G$15,1/Q51*P51,"")))</f>
        <v/>
      </c>
      <c r="P51" s="198"/>
      <c r="Q51" s="198"/>
      <c r="R51" s="199"/>
      <c r="S51" s="198"/>
      <c r="T51" s="225"/>
      <c r="U51" s="224" t="str">
        <f>IF(S51='Drop Downs'!$G$14,"1",IF(S51='Drop Downs'!$G$16,1/(W51*'Drop Downs'!$R$4/12)*V51,IF(S51='Drop Downs'!$G$15,1/W51*V51,"")))</f>
        <v/>
      </c>
      <c r="V51" s="198"/>
      <c r="W51" s="198"/>
      <c r="X51" s="199"/>
      <c r="Y51" s="198"/>
      <c r="Z51" s="198"/>
      <c r="AA51" s="224" t="str">
        <f>IF(Y51='Drop Downs'!$G$14,"1",IF(Y51='Drop Downs'!$G$16,1/(AC51*'Drop Downs'!$R$4/12)*AB51,IF(Y51='Drop Downs'!$G$15,1/AC51*AB51,"")))</f>
        <v/>
      </c>
      <c r="AB51" s="198"/>
      <c r="AC51" s="198"/>
      <c r="AD51" s="199"/>
      <c r="AE51" s="198"/>
      <c r="AF51" s="198"/>
      <c r="AG51" s="224" t="str">
        <f>IF(AE51='Drop Downs'!$G$14,"1",IF(AE51='Drop Downs'!$G$16,1/(AI51*'Drop Downs'!$R$4/12)*AH51,IF(AE51='Drop Downs'!$G$15,1/AI51*AH51,"")))</f>
        <v/>
      </c>
      <c r="AH51" s="198"/>
      <c r="AI51" s="198"/>
      <c r="AJ51" s="66"/>
    </row>
    <row r="52" spans="2:36">
      <c r="B52" s="1222"/>
      <c r="C52" s="56" t="s">
        <v>800</v>
      </c>
      <c r="D52" s="421">
        <f>'4'!I8</f>
        <v>0</v>
      </c>
      <c r="E52" s="1167">
        <f>'4'!J8</f>
        <v>0</v>
      </c>
      <c r="F52" s="24"/>
      <c r="G52" s="190"/>
      <c r="H52" s="190"/>
      <c r="I52" s="190"/>
      <c r="J52" s="190"/>
      <c r="K52" s="323">
        <f t="shared" si="0"/>
        <v>0</v>
      </c>
      <c r="L52" s="66"/>
      <c r="M52" s="190"/>
      <c r="N52" s="229"/>
      <c r="O52" s="206" t="str">
        <f>IF(M52='Drop Downs'!$G$14,"1",IF(M52='Drop Downs'!$G$16,1/(Q52*'Drop Downs'!$R$4/12)*P52,IF(M52='Drop Downs'!$G$15,1/Q52*P52,"")))</f>
        <v/>
      </c>
      <c r="P52" s="190"/>
      <c r="Q52" s="190"/>
      <c r="R52" s="199"/>
      <c r="S52" s="190"/>
      <c r="T52" s="229"/>
      <c r="U52" s="227" t="str">
        <f>IF(S52='Drop Downs'!$G$14,"1",IF(S52='Drop Downs'!$G$16,1/(W52*'Drop Downs'!$R$4/12)*V52,IF(S52='Drop Downs'!$G$15,1/W52*V52,"")))</f>
        <v/>
      </c>
      <c r="V52" s="190"/>
      <c r="W52" s="190"/>
      <c r="X52" s="199"/>
      <c r="Y52" s="190"/>
      <c r="Z52" s="190"/>
      <c r="AA52" s="227" t="str">
        <f>IF(Y52='Drop Downs'!$G$14,"1",IF(Y52='Drop Downs'!$G$16,1/(AC52*'Drop Downs'!$R$4/12)*AB52,IF(Y52='Drop Downs'!$G$15,1/AC52*AB52,"")))</f>
        <v/>
      </c>
      <c r="AB52" s="190"/>
      <c r="AC52" s="190"/>
      <c r="AD52" s="199"/>
      <c r="AE52" s="190"/>
      <c r="AF52" s="190"/>
      <c r="AG52" s="227" t="str">
        <f>IF(AE52='Drop Downs'!$G$14,"1",IF(AE52='Drop Downs'!$G$16,1/(AI52*'Drop Downs'!$R$4/12)*AH52,IF(AE52='Drop Downs'!$G$15,1/AI52*AH52,"")))</f>
        <v/>
      </c>
      <c r="AH52" s="190"/>
      <c r="AI52" s="190"/>
      <c r="AJ52" s="66"/>
    </row>
    <row r="53" spans="2:36">
      <c r="B53" s="1223">
        <f>'4'!G9</f>
        <v>0</v>
      </c>
      <c r="C53" s="57" t="s">
        <v>799</v>
      </c>
      <c r="D53" s="58">
        <f>'4'!I9</f>
        <v>0</v>
      </c>
      <c r="E53" s="1167" t="str">
        <f>'4'!J9</f>
        <v xml:space="preserve"> </v>
      </c>
      <c r="F53" s="24"/>
      <c r="G53" s="198"/>
      <c r="H53" s="198"/>
      <c r="I53" s="198"/>
      <c r="J53" s="198"/>
      <c r="K53" s="322">
        <f t="shared" si="0"/>
        <v>0</v>
      </c>
      <c r="L53" s="66"/>
      <c r="M53" s="198"/>
      <c r="N53" s="225"/>
      <c r="O53" s="205" t="str">
        <f>IF(M53='Drop Downs'!$G$14,"1",IF(M53='Drop Downs'!$G$16,1/(Q53*'Drop Downs'!$R$4/12)*P53,IF(M53='Drop Downs'!$G$15,1/Q53*P53,"")))</f>
        <v/>
      </c>
      <c r="P53" s="198"/>
      <c r="Q53" s="198"/>
      <c r="R53" s="199"/>
      <c r="S53" s="198"/>
      <c r="T53" s="225"/>
      <c r="U53" s="224" t="str">
        <f>IF(S53='Drop Downs'!$G$14,"1",IF(S53='Drop Downs'!$G$16,1/(W53*'Drop Downs'!$R$4/12)*V53,IF(S53='Drop Downs'!$G$15,1/W53*V53,"")))</f>
        <v/>
      </c>
      <c r="V53" s="198"/>
      <c r="W53" s="198"/>
      <c r="X53" s="199"/>
      <c r="Y53" s="198"/>
      <c r="Z53" s="198"/>
      <c r="AA53" s="224" t="str">
        <f>IF(Y53='Drop Downs'!$G$14,"1",IF(Y53='Drop Downs'!$G$16,1/(AC53*'Drop Downs'!$R$4/12)*AB53,IF(Y53='Drop Downs'!$G$15,1/AC53*AB53,"")))</f>
        <v/>
      </c>
      <c r="AB53" s="198"/>
      <c r="AC53" s="198"/>
      <c r="AD53" s="199"/>
      <c r="AE53" s="198"/>
      <c r="AF53" s="198"/>
      <c r="AG53" s="224" t="str">
        <f>IF(AE53='Drop Downs'!$G$14,"1",IF(AE53='Drop Downs'!$G$16,1/(AI53*'Drop Downs'!$R$4/12)*AH53,IF(AE53='Drop Downs'!$G$15,1/AI53*AH53,"")))</f>
        <v/>
      </c>
      <c r="AH53" s="198"/>
      <c r="AI53" s="198"/>
      <c r="AJ53" s="66"/>
    </row>
    <row r="54" spans="2:36">
      <c r="B54" s="1222"/>
      <c r="C54" s="56" t="s">
        <v>800</v>
      </c>
      <c r="D54" s="421">
        <f>'4'!I10</f>
        <v>0</v>
      </c>
      <c r="E54" s="1167">
        <f>'4'!J10</f>
        <v>0</v>
      </c>
      <c r="F54" s="24"/>
      <c r="G54" s="190"/>
      <c r="H54" s="190"/>
      <c r="I54" s="190"/>
      <c r="J54" s="190"/>
      <c r="K54" s="323">
        <f t="shared" si="0"/>
        <v>0</v>
      </c>
      <c r="L54" s="66"/>
      <c r="M54" s="190"/>
      <c r="N54" s="229"/>
      <c r="O54" s="206" t="str">
        <f>IF(M54='Drop Downs'!$G$14,"1",IF(M54='Drop Downs'!$G$16,1/(Q54*'Drop Downs'!$R$4/12)*P54,IF(M54='Drop Downs'!$G$15,1/Q54*P54,"")))</f>
        <v/>
      </c>
      <c r="P54" s="190"/>
      <c r="Q54" s="190"/>
      <c r="R54" s="199"/>
      <c r="S54" s="190"/>
      <c r="T54" s="229"/>
      <c r="U54" s="227" t="str">
        <f>IF(S54='Drop Downs'!$G$14,"1",IF(S54='Drop Downs'!$G$16,1/(W54*'Drop Downs'!$R$4/12)*V54,IF(S54='Drop Downs'!$G$15,1/W54*V54,"")))</f>
        <v/>
      </c>
      <c r="V54" s="190"/>
      <c r="W54" s="190"/>
      <c r="X54" s="199"/>
      <c r="Y54" s="190"/>
      <c r="Z54" s="190"/>
      <c r="AA54" s="227" t="str">
        <f>IF(Y54='Drop Downs'!$G$14,"1",IF(Y54='Drop Downs'!$G$16,1/(AC54*'Drop Downs'!$R$4/12)*AB54,IF(Y54='Drop Downs'!$G$15,1/AC54*AB54,"")))</f>
        <v/>
      </c>
      <c r="AB54" s="190"/>
      <c r="AC54" s="190"/>
      <c r="AD54" s="199"/>
      <c r="AE54" s="190"/>
      <c r="AF54" s="190"/>
      <c r="AG54" s="227" t="str">
        <f>IF(AE54='Drop Downs'!$G$14,"1",IF(AE54='Drop Downs'!$G$16,1/(AI54*'Drop Downs'!$R$4/12)*AH54,IF(AE54='Drop Downs'!$G$15,1/AI54*AH54,"")))</f>
        <v/>
      </c>
      <c r="AH54" s="190"/>
      <c r="AI54" s="190"/>
      <c r="AJ54" s="66"/>
    </row>
    <row r="55" spans="2:36">
      <c r="B55" s="1223">
        <f>'4'!G11</f>
        <v>0</v>
      </c>
      <c r="C55" s="57" t="s">
        <v>799</v>
      </c>
      <c r="D55" s="58">
        <f>'4'!I11</f>
        <v>0</v>
      </c>
      <c r="E55" s="1167" t="str">
        <f>'4'!J11</f>
        <v xml:space="preserve"> </v>
      </c>
      <c r="F55" s="24"/>
      <c r="G55" s="198"/>
      <c r="H55" s="198"/>
      <c r="I55" s="198"/>
      <c r="J55" s="198"/>
      <c r="K55" s="322">
        <f t="shared" si="0"/>
        <v>0</v>
      </c>
      <c r="L55" s="66"/>
      <c r="M55" s="198"/>
      <c r="N55" s="225"/>
      <c r="O55" s="205" t="str">
        <f>IF(M55='Drop Downs'!$G$14,"1",IF(M55='Drop Downs'!$G$16,1/(Q55*'Drop Downs'!$R$4/12)*P55,IF(M55='Drop Downs'!$G$15,1/Q55*P55,"")))</f>
        <v/>
      </c>
      <c r="P55" s="198"/>
      <c r="Q55" s="198"/>
      <c r="R55" s="199"/>
      <c r="S55" s="198"/>
      <c r="T55" s="225"/>
      <c r="U55" s="224" t="str">
        <f>IF(S55='Drop Downs'!$G$14,"1",IF(S55='Drop Downs'!$G$16,1/(W55*'Drop Downs'!$R$4/12)*V55,IF(S55='Drop Downs'!$G$15,1/W55*V55,"")))</f>
        <v/>
      </c>
      <c r="V55" s="198"/>
      <c r="W55" s="198"/>
      <c r="X55" s="199"/>
      <c r="Y55" s="198"/>
      <c r="Z55" s="198"/>
      <c r="AA55" s="224" t="str">
        <f>IF(Y55='Drop Downs'!$G$14,"1",IF(Y55='Drop Downs'!$G$16,1/(AC55*'Drop Downs'!$R$4/12)*AB55,IF(Y55='Drop Downs'!$G$15,1/AC55*AB55,"")))</f>
        <v/>
      </c>
      <c r="AB55" s="198"/>
      <c r="AC55" s="198"/>
      <c r="AD55" s="199"/>
      <c r="AE55" s="198"/>
      <c r="AF55" s="198"/>
      <c r="AG55" s="224" t="str">
        <f>IF(AE55='Drop Downs'!$G$14,"1",IF(AE55='Drop Downs'!$G$16,1/(AI55*'Drop Downs'!$R$4/12)*AH55,IF(AE55='Drop Downs'!$G$15,1/AI55*AH55,"")))</f>
        <v/>
      </c>
      <c r="AH55" s="198"/>
      <c r="AI55" s="198"/>
      <c r="AJ55" s="66"/>
    </row>
    <row r="56" spans="2:36">
      <c r="B56" s="1222"/>
      <c r="C56" s="56" t="s">
        <v>800</v>
      </c>
      <c r="D56" s="421">
        <f>'4'!I12</f>
        <v>0</v>
      </c>
      <c r="E56" s="1167">
        <f>'4'!J12</f>
        <v>0</v>
      </c>
      <c r="F56" s="24"/>
      <c r="G56" s="190"/>
      <c r="H56" s="190"/>
      <c r="I56" s="190"/>
      <c r="J56" s="190"/>
      <c r="K56" s="323">
        <f t="shared" si="0"/>
        <v>0</v>
      </c>
      <c r="L56" s="66"/>
      <c r="M56" s="190"/>
      <c r="N56" s="229"/>
      <c r="O56" s="206" t="str">
        <f>IF(M56='Drop Downs'!$G$14,"1",IF(M56='Drop Downs'!$G$16,1/(Q56*'Drop Downs'!$R$4/12)*P56,IF(M56='Drop Downs'!$G$15,1/Q56*P56,"")))</f>
        <v/>
      </c>
      <c r="P56" s="190"/>
      <c r="Q56" s="190"/>
      <c r="R56" s="199"/>
      <c r="S56" s="190"/>
      <c r="T56" s="229"/>
      <c r="U56" s="227" t="str">
        <f>IF(S56='Drop Downs'!$G$14,"1",IF(S56='Drop Downs'!$G$16,1/(W56*'Drop Downs'!$R$4/12)*V56,IF(S56='Drop Downs'!$G$15,1/W56*V56,"")))</f>
        <v/>
      </c>
      <c r="V56" s="190"/>
      <c r="W56" s="190"/>
      <c r="X56" s="199"/>
      <c r="Y56" s="190"/>
      <c r="Z56" s="190"/>
      <c r="AA56" s="227" t="str">
        <f>IF(Y56='Drop Downs'!$G$14,"1",IF(Y56='Drop Downs'!$G$16,1/(AC56*'Drop Downs'!$R$4/12)*AB56,IF(Y56='Drop Downs'!$G$15,1/AC56*AB56,"")))</f>
        <v/>
      </c>
      <c r="AB56" s="190"/>
      <c r="AC56" s="190"/>
      <c r="AD56" s="199"/>
      <c r="AE56" s="190"/>
      <c r="AF56" s="190"/>
      <c r="AG56" s="227" t="str">
        <f>IF(AE56='Drop Downs'!$G$14,"1",IF(AE56='Drop Downs'!$G$16,1/(AI56*'Drop Downs'!$R$4/12)*AH56,IF(AE56='Drop Downs'!$G$15,1/AI56*AH56,"")))</f>
        <v/>
      </c>
      <c r="AH56" s="190"/>
      <c r="AI56" s="190"/>
      <c r="AJ56" s="66"/>
    </row>
    <row r="57" spans="2:36">
      <c r="B57" s="1223">
        <f>'4'!G13</f>
        <v>0</v>
      </c>
      <c r="C57" s="57" t="s">
        <v>799</v>
      </c>
      <c r="D57" s="58">
        <f>'4'!I13</f>
        <v>0</v>
      </c>
      <c r="E57" s="1167" t="str">
        <f>'4'!J13</f>
        <v xml:space="preserve"> </v>
      </c>
      <c r="F57" s="24"/>
      <c r="G57" s="198"/>
      <c r="H57" s="198"/>
      <c r="I57" s="198"/>
      <c r="J57" s="198"/>
      <c r="K57" s="322">
        <f t="shared" si="0"/>
        <v>0</v>
      </c>
      <c r="L57" s="66"/>
      <c r="M57" s="198"/>
      <c r="N57" s="225"/>
      <c r="O57" s="205" t="str">
        <f>IF(M57='Drop Downs'!$G$14,"1",IF(M57='Drop Downs'!$G$16,1/(Q57*'Drop Downs'!$R$4/12)*P57,IF(M57='Drop Downs'!$G$15,1/Q57*P57,"")))</f>
        <v/>
      </c>
      <c r="P57" s="198"/>
      <c r="Q57" s="198"/>
      <c r="R57" s="199"/>
      <c r="S57" s="198"/>
      <c r="T57" s="225"/>
      <c r="U57" s="224" t="str">
        <f>IF(S57='Drop Downs'!$G$14,"1",IF(S57='Drop Downs'!$G$16,1/(W57*'Drop Downs'!$R$4/12)*V57,IF(S57='Drop Downs'!$G$15,1/W57*V57,"")))</f>
        <v/>
      </c>
      <c r="V57" s="198"/>
      <c r="W57" s="198"/>
      <c r="X57" s="199"/>
      <c r="Y57" s="198"/>
      <c r="Z57" s="198"/>
      <c r="AA57" s="224" t="str">
        <f>IF(Y57='Drop Downs'!$G$14,"1",IF(Y57='Drop Downs'!$G$16,1/(AC57*'Drop Downs'!$R$4/12)*AB57,IF(Y57='Drop Downs'!$G$15,1/AC57*AB57,"")))</f>
        <v/>
      </c>
      <c r="AB57" s="198"/>
      <c r="AC57" s="198"/>
      <c r="AD57" s="199"/>
      <c r="AE57" s="198"/>
      <c r="AF57" s="198"/>
      <c r="AG57" s="224" t="str">
        <f>IF(AE57='Drop Downs'!$G$14,"1",IF(AE57='Drop Downs'!$G$16,1/(AI57*'Drop Downs'!$R$4/12)*AH57,IF(AE57='Drop Downs'!$G$15,1/AI57*AH57,"")))</f>
        <v/>
      </c>
      <c r="AH57" s="198"/>
      <c r="AI57" s="198"/>
      <c r="AJ57" s="66"/>
    </row>
    <row r="58" spans="2:36">
      <c r="B58" s="1222"/>
      <c r="C58" s="56" t="s">
        <v>800</v>
      </c>
      <c r="D58" s="421">
        <f>'4'!I14</f>
        <v>0</v>
      </c>
      <c r="E58" s="1167">
        <f>'4'!J14</f>
        <v>0</v>
      </c>
      <c r="F58" s="24"/>
      <c r="G58" s="190"/>
      <c r="H58" s="190"/>
      <c r="I58" s="190"/>
      <c r="J58" s="190"/>
      <c r="K58" s="323">
        <f t="shared" si="0"/>
        <v>0</v>
      </c>
      <c r="L58" s="66"/>
      <c r="M58" s="190"/>
      <c r="N58" s="229"/>
      <c r="O58" s="206" t="str">
        <f>IF(M58='Drop Downs'!$G$14,"1",IF(M58='Drop Downs'!$G$16,1/(Q58*'Drop Downs'!$R$4/12)*P58,IF(M58='Drop Downs'!$G$15,1/Q58*P58,"")))</f>
        <v/>
      </c>
      <c r="P58" s="190"/>
      <c r="Q58" s="190"/>
      <c r="R58" s="199"/>
      <c r="S58" s="190"/>
      <c r="T58" s="229"/>
      <c r="U58" s="227" t="str">
        <f>IF(S58='Drop Downs'!$G$14,"1",IF(S58='Drop Downs'!$G$16,1/(W58*'Drop Downs'!$R$4/12)*V58,IF(S58='Drop Downs'!$G$15,1/W58*V58,"")))</f>
        <v/>
      </c>
      <c r="V58" s="190"/>
      <c r="W58" s="190"/>
      <c r="X58" s="199"/>
      <c r="Y58" s="190"/>
      <c r="Z58" s="190"/>
      <c r="AA58" s="227" t="str">
        <f>IF(Y58='Drop Downs'!$G$14,"1",IF(Y58='Drop Downs'!$G$16,1/(AC58*'Drop Downs'!$R$4/12)*AB58,IF(Y58='Drop Downs'!$G$15,1/AC58*AB58,"")))</f>
        <v/>
      </c>
      <c r="AB58" s="190"/>
      <c r="AC58" s="190"/>
      <c r="AD58" s="199"/>
      <c r="AE58" s="190"/>
      <c r="AF58" s="190"/>
      <c r="AG58" s="227" t="str">
        <f>IF(AE58='Drop Downs'!$G$14,"1",IF(AE58='Drop Downs'!$G$16,1/(AI58*'Drop Downs'!$R$4/12)*AH58,IF(AE58='Drop Downs'!$G$15,1/AI58*AH58,"")))</f>
        <v/>
      </c>
      <c r="AH58" s="190"/>
      <c r="AI58" s="190"/>
      <c r="AJ58" s="66"/>
    </row>
    <row r="59" spans="2:36">
      <c r="B59" s="1223">
        <f>'4'!G15</f>
        <v>0</v>
      </c>
      <c r="C59" s="57" t="s">
        <v>799</v>
      </c>
      <c r="D59" s="58">
        <f>'4'!I15</f>
        <v>0</v>
      </c>
      <c r="E59" s="1167" t="str">
        <f>'4'!J15</f>
        <v xml:space="preserve"> </v>
      </c>
      <c r="F59" s="24"/>
      <c r="G59" s="198"/>
      <c r="H59" s="198"/>
      <c r="I59" s="198"/>
      <c r="J59" s="198"/>
      <c r="K59" s="322">
        <f t="shared" si="0"/>
        <v>0</v>
      </c>
      <c r="L59" s="66"/>
      <c r="M59" s="198"/>
      <c r="N59" s="225"/>
      <c r="O59" s="205" t="str">
        <f>IF(M59='Drop Downs'!$G$14,"1",IF(M59='Drop Downs'!$G$16,1/(Q59*'Drop Downs'!$R$4/12)*P59,IF(M59='Drop Downs'!$G$15,1/Q59*P59,"")))</f>
        <v/>
      </c>
      <c r="P59" s="198"/>
      <c r="Q59" s="198"/>
      <c r="R59" s="199"/>
      <c r="S59" s="198"/>
      <c r="T59" s="225"/>
      <c r="U59" s="224" t="str">
        <f>IF(S59='Drop Downs'!$G$14,"1",IF(S59='Drop Downs'!$G$16,1/(W59*'Drop Downs'!$R$4/12)*V59,IF(S59='Drop Downs'!$G$15,1/W59*V59,"")))</f>
        <v/>
      </c>
      <c r="V59" s="198"/>
      <c r="W59" s="198"/>
      <c r="X59" s="199"/>
      <c r="Y59" s="198"/>
      <c r="Z59" s="198"/>
      <c r="AA59" s="224" t="str">
        <f>IF(Y59='Drop Downs'!$G$14,"1",IF(Y59='Drop Downs'!$G$16,1/(AC59*'Drop Downs'!$R$4/12)*AB59,IF(Y59='Drop Downs'!$G$15,1/AC59*AB59,"")))</f>
        <v/>
      </c>
      <c r="AB59" s="198"/>
      <c r="AC59" s="198"/>
      <c r="AD59" s="199"/>
      <c r="AE59" s="198"/>
      <c r="AF59" s="198"/>
      <c r="AG59" s="224" t="str">
        <f>IF(AE59='Drop Downs'!$G$14,"1",IF(AE59='Drop Downs'!$G$16,1/(AI59*'Drop Downs'!$R$4/12)*AH59,IF(AE59='Drop Downs'!$G$15,1/AI59*AH59,"")))</f>
        <v/>
      </c>
      <c r="AH59" s="198"/>
      <c r="AI59" s="198"/>
      <c r="AJ59" s="66"/>
    </row>
    <row r="60" spans="2:36">
      <c r="B60" s="1222"/>
      <c r="C60" s="56" t="s">
        <v>800</v>
      </c>
      <c r="D60" s="421">
        <f>'4'!I16</f>
        <v>0</v>
      </c>
      <c r="E60" s="1167">
        <f>'4'!J16</f>
        <v>0</v>
      </c>
      <c r="F60" s="24"/>
      <c r="G60" s="190"/>
      <c r="H60" s="190"/>
      <c r="I60" s="190"/>
      <c r="J60" s="190"/>
      <c r="K60" s="323">
        <f t="shared" si="0"/>
        <v>0</v>
      </c>
      <c r="L60" s="66"/>
      <c r="M60" s="190"/>
      <c r="N60" s="229"/>
      <c r="O60" s="206" t="str">
        <f>IF(M60='Drop Downs'!$G$14,"1",IF(M60='Drop Downs'!$G$16,1/(Q60*'Drop Downs'!$R$4/12)*P60,IF(M60='Drop Downs'!$G$15,1/Q60*P60,"")))</f>
        <v/>
      </c>
      <c r="P60" s="190"/>
      <c r="Q60" s="190"/>
      <c r="R60" s="199"/>
      <c r="S60" s="190"/>
      <c r="T60" s="229"/>
      <c r="U60" s="227" t="str">
        <f>IF(S60='Drop Downs'!$G$14,"1",IF(S60='Drop Downs'!$G$16,1/(W60*'Drop Downs'!$R$4/12)*V60,IF(S60='Drop Downs'!$G$15,1/W60*V60,"")))</f>
        <v/>
      </c>
      <c r="V60" s="190"/>
      <c r="W60" s="190"/>
      <c r="X60" s="199"/>
      <c r="Y60" s="190"/>
      <c r="Z60" s="190"/>
      <c r="AA60" s="227" t="str">
        <f>IF(Y60='Drop Downs'!$G$14,"1",IF(Y60='Drop Downs'!$G$16,1/(AC60*'Drop Downs'!$R$4/12)*AB60,IF(Y60='Drop Downs'!$G$15,1/AC60*AB60,"")))</f>
        <v/>
      </c>
      <c r="AB60" s="190"/>
      <c r="AC60" s="190"/>
      <c r="AD60" s="199"/>
      <c r="AE60" s="190"/>
      <c r="AF60" s="190"/>
      <c r="AG60" s="227" t="str">
        <f>IF(AE60='Drop Downs'!$G$14,"1",IF(AE60='Drop Downs'!$G$16,1/(AI60*'Drop Downs'!$R$4/12)*AH60,IF(AE60='Drop Downs'!$G$15,1/AI60*AH60,"")))</f>
        <v/>
      </c>
      <c r="AH60" s="190"/>
      <c r="AI60" s="190"/>
      <c r="AJ60" s="66"/>
    </row>
    <row r="61" spans="2:36">
      <c r="B61" s="1223">
        <f>'4'!G17</f>
        <v>0</v>
      </c>
      <c r="C61" s="57" t="s">
        <v>799</v>
      </c>
      <c r="D61" s="58">
        <f>'4'!I17</f>
        <v>0</v>
      </c>
      <c r="E61" s="1167" t="str">
        <f>'4'!J17</f>
        <v xml:space="preserve"> </v>
      </c>
      <c r="F61" s="24"/>
      <c r="G61" s="198"/>
      <c r="H61" s="198"/>
      <c r="I61" s="198"/>
      <c r="J61" s="198"/>
      <c r="K61" s="322">
        <f t="shared" si="0"/>
        <v>0</v>
      </c>
      <c r="L61" s="66"/>
      <c r="M61" s="198"/>
      <c r="N61" s="225"/>
      <c r="O61" s="205" t="str">
        <f>IF(M61='Drop Downs'!$G$14,"1",IF(M61='Drop Downs'!$G$16,1/(Q61*'Drop Downs'!$R$4/12)*P61,IF(M61='Drop Downs'!$G$15,1/Q61*P61,"")))</f>
        <v/>
      </c>
      <c r="P61" s="198"/>
      <c r="Q61" s="198"/>
      <c r="R61" s="199"/>
      <c r="S61" s="198"/>
      <c r="T61" s="225"/>
      <c r="U61" s="224" t="str">
        <f>IF(S61='Drop Downs'!$G$14,"1",IF(S61='Drop Downs'!$G$16,1/(W61*'Drop Downs'!$R$4/12)*V61,IF(S61='Drop Downs'!$G$15,1/W61*V61,"")))</f>
        <v/>
      </c>
      <c r="V61" s="198"/>
      <c r="W61" s="198"/>
      <c r="X61" s="199"/>
      <c r="Y61" s="198"/>
      <c r="Z61" s="198"/>
      <c r="AA61" s="224" t="str">
        <f>IF(Y61='Drop Downs'!$G$14,"1",IF(Y61='Drop Downs'!$G$16,1/(AC61*'Drop Downs'!$R$4/12)*AB61,IF(Y61='Drop Downs'!$G$15,1/AC61*AB61,"")))</f>
        <v/>
      </c>
      <c r="AB61" s="198"/>
      <c r="AC61" s="198"/>
      <c r="AD61" s="199"/>
      <c r="AE61" s="198"/>
      <c r="AF61" s="198"/>
      <c r="AG61" s="224" t="str">
        <f>IF(AE61='Drop Downs'!$G$14,"1",IF(AE61='Drop Downs'!$G$16,1/(AI61*'Drop Downs'!$R$4/12)*AH61,IF(AE61='Drop Downs'!$G$15,1/AI61*AH61,"")))</f>
        <v/>
      </c>
      <c r="AH61" s="198"/>
      <c r="AI61" s="198"/>
      <c r="AJ61" s="66"/>
    </row>
    <row r="62" spans="2:36">
      <c r="B62" s="1222"/>
      <c r="C62" s="56" t="s">
        <v>800</v>
      </c>
      <c r="D62" s="421">
        <f>'4'!I18</f>
        <v>0</v>
      </c>
      <c r="E62" s="1167">
        <f>'4'!J18</f>
        <v>0</v>
      </c>
      <c r="F62" s="24"/>
      <c r="G62" s="190"/>
      <c r="H62" s="190"/>
      <c r="I62" s="190"/>
      <c r="J62" s="190"/>
      <c r="K62" s="323">
        <f t="shared" si="0"/>
        <v>0</v>
      </c>
      <c r="L62" s="66"/>
      <c r="M62" s="190"/>
      <c r="N62" s="229"/>
      <c r="O62" s="206" t="str">
        <f>IF(M62='Drop Downs'!$G$14,"1",IF(M62='Drop Downs'!$G$16,1/(Q62*'Drop Downs'!$R$4/12)*P62,IF(M62='Drop Downs'!$G$15,1/Q62*P62,"")))</f>
        <v/>
      </c>
      <c r="P62" s="190"/>
      <c r="Q62" s="190"/>
      <c r="R62" s="199"/>
      <c r="S62" s="190"/>
      <c r="T62" s="229"/>
      <c r="U62" s="227" t="str">
        <f>IF(S62='Drop Downs'!$G$14,"1",IF(S62='Drop Downs'!$G$16,1/(W62*'Drop Downs'!$R$4/12)*V62,IF(S62='Drop Downs'!$G$15,1/W62*V62,"")))</f>
        <v/>
      </c>
      <c r="V62" s="190"/>
      <c r="W62" s="190"/>
      <c r="X62" s="199"/>
      <c r="Y62" s="190"/>
      <c r="Z62" s="190"/>
      <c r="AA62" s="227" t="str">
        <f>IF(Y62='Drop Downs'!$G$14,"1",IF(Y62='Drop Downs'!$G$16,1/(AC62*'Drop Downs'!$R$4/12)*AB62,IF(Y62='Drop Downs'!$G$15,1/AC62*AB62,"")))</f>
        <v/>
      </c>
      <c r="AB62" s="190"/>
      <c r="AC62" s="190"/>
      <c r="AD62" s="199"/>
      <c r="AE62" s="190"/>
      <c r="AF62" s="190"/>
      <c r="AG62" s="227" t="str">
        <f>IF(AE62='Drop Downs'!$G$14,"1",IF(AE62='Drop Downs'!$G$16,1/(AI62*'Drop Downs'!$R$4/12)*AH62,IF(AE62='Drop Downs'!$G$15,1/AI62*AH62,"")))</f>
        <v/>
      </c>
      <c r="AH62" s="190"/>
      <c r="AI62" s="190"/>
      <c r="AJ62" s="66"/>
    </row>
    <row r="63" spans="2:36">
      <c r="B63" s="1223">
        <f>'4'!G19</f>
        <v>0</v>
      </c>
      <c r="C63" s="57" t="s">
        <v>799</v>
      </c>
      <c r="D63" s="58">
        <f>'4'!I19</f>
        <v>0</v>
      </c>
      <c r="E63" s="1167" t="str">
        <f>'4'!J19</f>
        <v xml:space="preserve"> </v>
      </c>
      <c r="F63" s="24"/>
      <c r="G63" s="198"/>
      <c r="H63" s="198"/>
      <c r="I63" s="198"/>
      <c r="J63" s="198"/>
      <c r="K63" s="322">
        <f t="shared" si="0"/>
        <v>0</v>
      </c>
      <c r="L63" s="66"/>
      <c r="M63" s="198"/>
      <c r="N63" s="225"/>
      <c r="O63" s="205" t="str">
        <f>IF(M63='Drop Downs'!$G$14,"1",IF(M63='Drop Downs'!$G$16,1/(Q63*'Drop Downs'!$R$4/12)*P63,IF(M63='Drop Downs'!$G$15,1/Q63*P63,"")))</f>
        <v/>
      </c>
      <c r="P63" s="198"/>
      <c r="Q63" s="198"/>
      <c r="R63" s="199"/>
      <c r="S63" s="198"/>
      <c r="T63" s="225"/>
      <c r="U63" s="224" t="str">
        <f>IF(S63='Drop Downs'!$G$14,"1",IF(S63='Drop Downs'!$G$16,1/(W63*'Drop Downs'!$R$4/12)*V63,IF(S63='Drop Downs'!$G$15,1/W63*V63,"")))</f>
        <v/>
      </c>
      <c r="V63" s="198"/>
      <c r="W63" s="198"/>
      <c r="X63" s="199"/>
      <c r="Y63" s="198"/>
      <c r="Z63" s="198"/>
      <c r="AA63" s="224" t="str">
        <f>IF(Y63='Drop Downs'!$G$14,"1",IF(Y63='Drop Downs'!$G$16,1/(AC63*'Drop Downs'!$R$4/12)*AB63,IF(Y63='Drop Downs'!$G$15,1/AC63*AB63,"")))</f>
        <v/>
      </c>
      <c r="AB63" s="198"/>
      <c r="AC63" s="198"/>
      <c r="AD63" s="199"/>
      <c r="AE63" s="198"/>
      <c r="AF63" s="198"/>
      <c r="AG63" s="224" t="str">
        <f>IF(AE63='Drop Downs'!$G$14,"1",IF(AE63='Drop Downs'!$G$16,1/(AI63*'Drop Downs'!$R$4/12)*AH63,IF(AE63='Drop Downs'!$G$15,1/AI63*AH63,"")))</f>
        <v/>
      </c>
      <c r="AH63" s="198"/>
      <c r="AI63" s="198"/>
      <c r="AJ63" s="66"/>
    </row>
    <row r="64" spans="2:36">
      <c r="B64" s="1222"/>
      <c r="C64" s="56" t="s">
        <v>800</v>
      </c>
      <c r="D64" s="421">
        <f>'4'!I20</f>
        <v>0</v>
      </c>
      <c r="E64" s="1167">
        <f>'4'!J20</f>
        <v>0</v>
      </c>
      <c r="F64" s="24"/>
      <c r="G64" s="190"/>
      <c r="H64" s="190"/>
      <c r="I64" s="190"/>
      <c r="J64" s="190"/>
      <c r="K64" s="323">
        <f t="shared" si="0"/>
        <v>0</v>
      </c>
      <c r="L64" s="66"/>
      <c r="M64" s="190"/>
      <c r="N64" s="229"/>
      <c r="O64" s="206" t="str">
        <f>IF(M64='Drop Downs'!$G$14,"1",IF(M64='Drop Downs'!$G$16,1/(Q64*'Drop Downs'!$R$4/12)*P64,IF(M64='Drop Downs'!$G$15,1/Q64*P64,"")))</f>
        <v/>
      </c>
      <c r="P64" s="190"/>
      <c r="Q64" s="190"/>
      <c r="R64" s="199"/>
      <c r="S64" s="190"/>
      <c r="T64" s="229"/>
      <c r="U64" s="227" t="str">
        <f>IF(S64='Drop Downs'!$G$14,"1",IF(S64='Drop Downs'!$G$16,1/(W64*'Drop Downs'!$R$4/12)*V64,IF(S64='Drop Downs'!$G$15,1/W64*V64,"")))</f>
        <v/>
      </c>
      <c r="V64" s="190"/>
      <c r="W64" s="190"/>
      <c r="X64" s="199"/>
      <c r="Y64" s="190"/>
      <c r="Z64" s="190"/>
      <c r="AA64" s="227" t="str">
        <f>IF(Y64='Drop Downs'!$G$14,"1",IF(Y64='Drop Downs'!$G$16,1/(AC64*'Drop Downs'!$R$4/12)*AB64,IF(Y64='Drop Downs'!$G$15,1/AC64*AB64,"")))</f>
        <v/>
      </c>
      <c r="AB64" s="190"/>
      <c r="AC64" s="190"/>
      <c r="AD64" s="199"/>
      <c r="AE64" s="190"/>
      <c r="AF64" s="190"/>
      <c r="AG64" s="227" t="str">
        <f>IF(AE64='Drop Downs'!$G$14,"1",IF(AE64='Drop Downs'!$G$16,1/(AI64*'Drop Downs'!$R$4/12)*AH64,IF(AE64='Drop Downs'!$G$15,1/AI64*AH64,"")))</f>
        <v/>
      </c>
      <c r="AH64" s="190"/>
      <c r="AI64" s="190"/>
      <c r="AJ64" s="66"/>
    </row>
    <row r="65" spans="2:36">
      <c r="B65" s="1223">
        <f>'4'!G21</f>
        <v>0</v>
      </c>
      <c r="C65" s="57" t="s">
        <v>799</v>
      </c>
      <c r="D65" s="58">
        <f>'4'!I21</f>
        <v>0</v>
      </c>
      <c r="E65" s="1167" t="str">
        <f>'4'!J21</f>
        <v xml:space="preserve"> </v>
      </c>
      <c r="F65" s="24"/>
      <c r="G65" s="198"/>
      <c r="H65" s="198"/>
      <c r="I65" s="198"/>
      <c r="J65" s="198"/>
      <c r="K65" s="322">
        <f t="shared" si="0"/>
        <v>0</v>
      </c>
      <c r="L65" s="66"/>
      <c r="M65" s="198"/>
      <c r="N65" s="225"/>
      <c r="O65" s="205" t="str">
        <f>IF(M65='Drop Downs'!$G$14,"1",IF(M65='Drop Downs'!$G$16,1/(Q65*'Drop Downs'!$R$4/12)*P65,IF(M65='Drop Downs'!$G$15,1/Q65*P65,"")))</f>
        <v/>
      </c>
      <c r="P65" s="198"/>
      <c r="Q65" s="198"/>
      <c r="R65" s="199"/>
      <c r="S65" s="198"/>
      <c r="T65" s="225"/>
      <c r="U65" s="224" t="str">
        <f>IF(S65='Drop Downs'!$G$14,"1",IF(S65='Drop Downs'!$G$16,1/(W65*'Drop Downs'!$R$4/12)*V65,IF(S65='Drop Downs'!$G$15,1/W65*V65,"")))</f>
        <v/>
      </c>
      <c r="V65" s="198"/>
      <c r="W65" s="198"/>
      <c r="X65" s="199"/>
      <c r="Y65" s="198"/>
      <c r="Z65" s="198"/>
      <c r="AA65" s="224" t="str">
        <f>IF(Y65='Drop Downs'!$G$14,"1",IF(Y65='Drop Downs'!$G$16,1/(AC65*'Drop Downs'!$R$4/12)*AB65,IF(Y65='Drop Downs'!$G$15,1/AC65*AB65,"")))</f>
        <v/>
      </c>
      <c r="AB65" s="198"/>
      <c r="AC65" s="198"/>
      <c r="AD65" s="199"/>
      <c r="AE65" s="198"/>
      <c r="AF65" s="198"/>
      <c r="AG65" s="224" t="str">
        <f>IF(AE65='Drop Downs'!$G$14,"1",IF(AE65='Drop Downs'!$G$16,1/(AI65*'Drop Downs'!$R$4/12)*AH65,IF(AE65='Drop Downs'!$G$15,1/AI65*AH65,"")))</f>
        <v/>
      </c>
      <c r="AH65" s="198"/>
      <c r="AI65" s="198"/>
      <c r="AJ65" s="66"/>
    </row>
    <row r="66" spans="2:36">
      <c r="B66" s="1222"/>
      <c r="C66" s="56" t="s">
        <v>800</v>
      </c>
      <c r="D66" s="421">
        <f>'4'!I22</f>
        <v>0</v>
      </c>
      <c r="E66" s="1167">
        <f>'4'!J22</f>
        <v>0</v>
      </c>
      <c r="F66" s="24"/>
      <c r="G66" s="190"/>
      <c r="H66" s="190"/>
      <c r="I66" s="190"/>
      <c r="J66" s="190"/>
      <c r="K66" s="323">
        <f t="shared" si="0"/>
        <v>0</v>
      </c>
      <c r="L66" s="66"/>
      <c r="M66" s="190"/>
      <c r="N66" s="229"/>
      <c r="O66" s="206" t="str">
        <f>IF(M66='Drop Downs'!$G$14,"1",IF(M66='Drop Downs'!$G$16,1/(Q66*'Drop Downs'!$R$4/12)*P66,IF(M66='Drop Downs'!$G$15,1/Q66*P66,"")))</f>
        <v/>
      </c>
      <c r="P66" s="190"/>
      <c r="Q66" s="190"/>
      <c r="R66" s="199"/>
      <c r="S66" s="190"/>
      <c r="T66" s="229"/>
      <c r="U66" s="227" t="str">
        <f>IF(S66='Drop Downs'!$G$14,"1",IF(S66='Drop Downs'!$G$16,1/(W66*'Drop Downs'!$R$4/12)*V66,IF(S66='Drop Downs'!$G$15,1/W66*V66,"")))</f>
        <v/>
      </c>
      <c r="V66" s="190"/>
      <c r="W66" s="190"/>
      <c r="X66" s="199"/>
      <c r="Y66" s="190"/>
      <c r="Z66" s="190"/>
      <c r="AA66" s="227" t="str">
        <f>IF(Y66='Drop Downs'!$G$14,"1",IF(Y66='Drop Downs'!$G$16,1/(AC66*'Drop Downs'!$R$4/12)*AB66,IF(Y66='Drop Downs'!$G$15,1/AC66*AB66,"")))</f>
        <v/>
      </c>
      <c r="AB66" s="190"/>
      <c r="AC66" s="190"/>
      <c r="AD66" s="199"/>
      <c r="AE66" s="190"/>
      <c r="AF66" s="190"/>
      <c r="AG66" s="227" t="str">
        <f>IF(AE66='Drop Downs'!$G$14,"1",IF(AE66='Drop Downs'!$G$16,1/(AI66*'Drop Downs'!$R$4/12)*AH66,IF(AE66='Drop Downs'!$G$15,1/AI66*AH66,"")))</f>
        <v/>
      </c>
      <c r="AH66" s="190"/>
      <c r="AI66" s="190"/>
      <c r="AJ66" s="66"/>
    </row>
    <row r="67" spans="2:36">
      <c r="B67" s="1223">
        <f>'4'!G23</f>
        <v>0</v>
      </c>
      <c r="C67" s="57" t="s">
        <v>799</v>
      </c>
      <c r="D67" s="58">
        <f>'4'!I23</f>
        <v>0</v>
      </c>
      <c r="E67" s="1167" t="str">
        <f>'4'!J23</f>
        <v xml:space="preserve"> </v>
      </c>
      <c r="F67" s="24"/>
      <c r="G67" s="198"/>
      <c r="H67" s="198"/>
      <c r="I67" s="198"/>
      <c r="J67" s="198"/>
      <c r="K67" s="322">
        <f t="shared" si="0"/>
        <v>0</v>
      </c>
      <c r="L67" s="66"/>
      <c r="M67" s="198"/>
      <c r="N67" s="225"/>
      <c r="O67" s="205" t="str">
        <f>IF(M67='Drop Downs'!$G$14,"1",IF(M67='Drop Downs'!$G$16,1/(Q67*'Drop Downs'!$R$4/12)*P67,IF(M67='Drop Downs'!$G$15,1/Q67*P67,"")))</f>
        <v/>
      </c>
      <c r="P67" s="198"/>
      <c r="Q67" s="198"/>
      <c r="R67" s="199"/>
      <c r="S67" s="198"/>
      <c r="T67" s="225"/>
      <c r="U67" s="224" t="str">
        <f>IF(S67='Drop Downs'!$G$14,"1",IF(S67='Drop Downs'!$G$16,1/(W67*'Drop Downs'!$R$4/12)*V67,IF(S67='Drop Downs'!$G$15,1/W67*V67,"")))</f>
        <v/>
      </c>
      <c r="V67" s="198"/>
      <c r="W67" s="198"/>
      <c r="X67" s="199"/>
      <c r="Y67" s="198"/>
      <c r="Z67" s="198"/>
      <c r="AA67" s="224" t="str">
        <f>IF(Y67='Drop Downs'!$G$14,"1",IF(Y67='Drop Downs'!$G$16,1/(AC67*'Drop Downs'!$R$4/12)*AB67,IF(Y67='Drop Downs'!$G$15,1/AC67*AB67,"")))</f>
        <v/>
      </c>
      <c r="AB67" s="198"/>
      <c r="AC67" s="198"/>
      <c r="AD67" s="199"/>
      <c r="AE67" s="198"/>
      <c r="AF67" s="198"/>
      <c r="AG67" s="224" t="str">
        <f>IF(AE67='Drop Downs'!$G$14,"1",IF(AE67='Drop Downs'!$G$16,1/(AI67*'Drop Downs'!$R$4/12)*AH67,IF(AE67='Drop Downs'!$G$15,1/AI67*AH67,"")))</f>
        <v/>
      </c>
      <c r="AH67" s="198"/>
      <c r="AI67" s="198"/>
      <c r="AJ67" s="66"/>
    </row>
    <row r="68" spans="2:36">
      <c r="B68" s="1224"/>
      <c r="C68" s="56" t="s">
        <v>800</v>
      </c>
      <c r="D68" s="421">
        <f>'4'!I24</f>
        <v>0</v>
      </c>
      <c r="E68" s="1167">
        <f>'4'!J24</f>
        <v>0</v>
      </c>
      <c r="F68" s="24"/>
      <c r="G68" s="190"/>
      <c r="H68" s="190"/>
      <c r="I68" s="190"/>
      <c r="J68" s="190"/>
      <c r="K68" s="323">
        <f t="shared" si="0"/>
        <v>0</v>
      </c>
      <c r="L68" s="66"/>
      <c r="M68" s="190"/>
      <c r="N68" s="229"/>
      <c r="O68" s="206" t="str">
        <f>IF(M68='Drop Downs'!$G$14,"1",IF(M68='Drop Downs'!$G$16,1/(Q68*'Drop Downs'!$R$4/12)*P68,IF(M68='Drop Downs'!$G$15,1/Q68*P68,"")))</f>
        <v/>
      </c>
      <c r="P68" s="190"/>
      <c r="Q68" s="190"/>
      <c r="R68" s="199"/>
      <c r="S68" s="190"/>
      <c r="T68" s="229"/>
      <c r="U68" s="227" t="str">
        <f>IF(S68='Drop Downs'!$G$14,"1",IF(S68='Drop Downs'!$G$16,1/(W68*'Drop Downs'!$R$4/12)*V68,IF(S68='Drop Downs'!$G$15,1/W68*V68,"")))</f>
        <v/>
      </c>
      <c r="V68" s="190"/>
      <c r="W68" s="190"/>
      <c r="X68" s="199"/>
      <c r="Y68" s="190"/>
      <c r="Z68" s="190"/>
      <c r="AA68" s="227" t="str">
        <f>IF(Y68='Drop Downs'!$G$14,"1",IF(Y68='Drop Downs'!$G$16,1/(AC68*'Drop Downs'!$R$4/12)*AB68,IF(Y68='Drop Downs'!$G$15,1/AC68*AB68,"")))</f>
        <v/>
      </c>
      <c r="AB68" s="190"/>
      <c r="AC68" s="190"/>
      <c r="AD68" s="199"/>
      <c r="AE68" s="190"/>
      <c r="AF68" s="190"/>
      <c r="AG68" s="227" t="str">
        <f>IF(AE68='Drop Downs'!$G$14,"1",IF(AE68='Drop Downs'!$G$16,1/(AI68*'Drop Downs'!$R$4/12)*AH68,IF(AE68='Drop Downs'!$G$15,1/AI68*AH68,"")))</f>
        <v/>
      </c>
      <c r="AH68" s="190"/>
      <c r="AI68" s="190"/>
      <c r="AJ68" s="66"/>
    </row>
    <row r="69" spans="2:36">
      <c r="B69" s="1221">
        <f>'4'!G25</f>
        <v>0</v>
      </c>
      <c r="C69" s="57" t="s">
        <v>799</v>
      </c>
      <c r="D69" s="58">
        <f>'4'!I25</f>
        <v>0</v>
      </c>
      <c r="E69" s="1167" t="str">
        <f>'4'!J25</f>
        <v xml:space="preserve"> </v>
      </c>
      <c r="F69" s="24"/>
      <c r="G69" s="198"/>
      <c r="H69" s="198"/>
      <c r="I69" s="198"/>
      <c r="J69" s="198"/>
      <c r="K69" s="322">
        <f t="shared" si="0"/>
        <v>0</v>
      </c>
      <c r="L69" s="66"/>
      <c r="M69" s="198"/>
      <c r="N69" s="225"/>
      <c r="O69" s="226" t="str">
        <f>IF(M69='Drop Downs'!$G$14,"1",IF(M69='Drop Downs'!$G$16,1/(Q69*'Drop Downs'!$R$4/12)*P69,IF(M69='Drop Downs'!$G$15,1/Q69*P69,"")))</f>
        <v/>
      </c>
      <c r="P69" s="198"/>
      <c r="Q69" s="198"/>
      <c r="R69" s="199"/>
      <c r="S69" s="198"/>
      <c r="T69" s="225"/>
      <c r="U69" s="224" t="str">
        <f>IF(S69='Drop Downs'!$G$14,"1",IF(S69='Drop Downs'!$G$16,1/(W69*'Drop Downs'!$R$4/12)*V69,IF(S69='Drop Downs'!$G$15,1/W69*V69,"")))</f>
        <v/>
      </c>
      <c r="V69" s="198"/>
      <c r="W69" s="198"/>
      <c r="X69" s="199"/>
      <c r="Y69" s="198"/>
      <c r="Z69" s="198"/>
      <c r="AA69" s="224" t="str">
        <f>IF(Y69='Drop Downs'!$G$14,"1",IF(Y69='Drop Downs'!$G$16,1/(AC69*'Drop Downs'!$R$4/12)*AB69,IF(Y69='Drop Downs'!$G$15,1/AC69*AB69,"")))</f>
        <v/>
      </c>
      <c r="AB69" s="198"/>
      <c r="AC69" s="198"/>
      <c r="AD69" s="199"/>
      <c r="AE69" s="198"/>
      <c r="AF69" s="198"/>
      <c r="AG69" s="224" t="str">
        <f>IF(AE69='Drop Downs'!$G$14,"1",IF(AE69='Drop Downs'!$G$16,1/(AI69*'Drop Downs'!$R$4/12)*AH69,IF(AE69='Drop Downs'!$G$15,1/AI69*AH69,"")))</f>
        <v/>
      </c>
      <c r="AH69" s="198"/>
      <c r="AI69" s="198"/>
      <c r="AJ69" s="66"/>
    </row>
    <row r="70" spans="2:36">
      <c r="B70" s="1222"/>
      <c r="C70" s="56" t="s">
        <v>800</v>
      </c>
      <c r="D70" s="421">
        <f>'4'!I26</f>
        <v>0</v>
      </c>
      <c r="E70" s="1167">
        <f>'4'!J26</f>
        <v>0</v>
      </c>
      <c r="F70" s="24"/>
      <c r="G70" s="190"/>
      <c r="H70" s="190"/>
      <c r="I70" s="190"/>
      <c r="J70" s="190"/>
      <c r="K70" s="323">
        <f t="shared" si="0"/>
        <v>0</v>
      </c>
      <c r="L70" s="66"/>
      <c r="M70" s="190"/>
      <c r="N70" s="229"/>
      <c r="O70" s="206" t="str">
        <f>IF(M70='Drop Downs'!$G$14,"1",IF(M70='Drop Downs'!$G$16,1/(Q70*'Drop Downs'!$R$4/12)*P70,IF(M70='Drop Downs'!$G$15,1/Q70*P70,"")))</f>
        <v/>
      </c>
      <c r="P70" s="190"/>
      <c r="Q70" s="190"/>
      <c r="R70" s="199"/>
      <c r="S70" s="190"/>
      <c r="T70" s="229"/>
      <c r="U70" s="227" t="str">
        <f>IF(S70='Drop Downs'!$G$14,"1",IF(S70='Drop Downs'!$G$16,1/(W70*'Drop Downs'!$R$4/12)*V70,IF(S70='Drop Downs'!$G$15,1/W70*V70,"")))</f>
        <v/>
      </c>
      <c r="V70" s="190"/>
      <c r="W70" s="190"/>
      <c r="X70" s="199"/>
      <c r="Y70" s="190"/>
      <c r="Z70" s="190"/>
      <c r="AA70" s="227" t="str">
        <f>IF(Y70='Drop Downs'!$G$14,"1",IF(Y70='Drop Downs'!$G$16,1/(AC70*'Drop Downs'!$R$4/12)*AB70,IF(Y70='Drop Downs'!$G$15,1/AC70*AB70,"")))</f>
        <v/>
      </c>
      <c r="AB70" s="190"/>
      <c r="AC70" s="190"/>
      <c r="AD70" s="199"/>
      <c r="AE70" s="190"/>
      <c r="AF70" s="190"/>
      <c r="AG70" s="227" t="str">
        <f>IF(AE70='Drop Downs'!$G$14,"1",IF(AE70='Drop Downs'!$G$16,1/(AI70*'Drop Downs'!$R$4/12)*AH70,IF(AE70='Drop Downs'!$G$15,1/AI70*AH70,"")))</f>
        <v/>
      </c>
      <c r="AH70" s="190"/>
      <c r="AI70" s="190"/>
      <c r="AJ70" s="66"/>
    </row>
    <row r="71" spans="2:36">
      <c r="B71" s="1223">
        <f>'4'!G27</f>
        <v>0</v>
      </c>
      <c r="C71" s="57" t="s">
        <v>799</v>
      </c>
      <c r="D71" s="58">
        <f>'4'!I27</f>
        <v>0</v>
      </c>
      <c r="E71" s="1167" t="str">
        <f>'4'!J27</f>
        <v xml:space="preserve"> </v>
      </c>
      <c r="F71" s="24"/>
      <c r="G71" s="198"/>
      <c r="H71" s="198"/>
      <c r="I71" s="198"/>
      <c r="J71" s="198"/>
      <c r="K71" s="322">
        <f t="shared" si="0"/>
        <v>0</v>
      </c>
      <c r="L71" s="66"/>
      <c r="M71" s="198"/>
      <c r="N71" s="225"/>
      <c r="O71" s="205" t="str">
        <f>IF(M71='Drop Downs'!$G$14,"1",IF(M71='Drop Downs'!$G$16,1/(Q71*'Drop Downs'!$R$4/12)*P71,IF(M71='Drop Downs'!$G$15,1/Q71*P71,"")))</f>
        <v/>
      </c>
      <c r="P71" s="198"/>
      <c r="Q71" s="198"/>
      <c r="R71" s="199"/>
      <c r="S71" s="198"/>
      <c r="T71" s="225"/>
      <c r="U71" s="224" t="str">
        <f>IF(S71='Drop Downs'!$G$14,"1",IF(S71='Drop Downs'!$G$16,1/(W71*'Drop Downs'!$R$4/12)*V71,IF(S71='Drop Downs'!$G$15,1/W71*V71,"")))</f>
        <v/>
      </c>
      <c r="V71" s="198"/>
      <c r="W71" s="198"/>
      <c r="X71" s="199"/>
      <c r="Y71" s="198"/>
      <c r="Z71" s="198"/>
      <c r="AA71" s="224" t="str">
        <f>IF(Y71='Drop Downs'!$G$14,"1",IF(Y71='Drop Downs'!$G$16,1/(AC71*'Drop Downs'!$R$4/12)*AB71,IF(Y71='Drop Downs'!$G$15,1/AC71*AB71,"")))</f>
        <v/>
      </c>
      <c r="AB71" s="198"/>
      <c r="AC71" s="198"/>
      <c r="AD71" s="199"/>
      <c r="AE71" s="198"/>
      <c r="AF71" s="198"/>
      <c r="AG71" s="224" t="str">
        <f>IF(AE71='Drop Downs'!$G$14,"1",IF(AE71='Drop Downs'!$G$16,1/(AI71*'Drop Downs'!$R$4/12)*AH71,IF(AE71='Drop Downs'!$G$15,1/AI71*AH71,"")))</f>
        <v/>
      </c>
      <c r="AH71" s="198"/>
      <c r="AI71" s="198"/>
      <c r="AJ71" s="66"/>
    </row>
    <row r="72" spans="2:36">
      <c r="B72" s="1222"/>
      <c r="C72" s="56" t="s">
        <v>800</v>
      </c>
      <c r="D72" s="421">
        <f>'4'!I28</f>
        <v>0</v>
      </c>
      <c r="E72" s="1167">
        <f>'4'!J28</f>
        <v>0</v>
      </c>
      <c r="F72" s="24"/>
      <c r="G72" s="190"/>
      <c r="H72" s="190"/>
      <c r="I72" s="190"/>
      <c r="J72" s="190"/>
      <c r="K72" s="323">
        <f t="shared" si="0"/>
        <v>0</v>
      </c>
      <c r="L72" s="66"/>
      <c r="M72" s="190"/>
      <c r="N72" s="229"/>
      <c r="O72" s="206" t="str">
        <f>IF(M72='Drop Downs'!$G$14,"1",IF(M72='Drop Downs'!$G$16,1/(Q72*'Drop Downs'!$R$4/12)*P72,IF(M72='Drop Downs'!$G$15,1/Q72*P72,"")))</f>
        <v/>
      </c>
      <c r="P72" s="190"/>
      <c r="Q72" s="190"/>
      <c r="R72" s="199"/>
      <c r="S72" s="190"/>
      <c r="T72" s="229"/>
      <c r="U72" s="227" t="str">
        <f>IF(S72='Drop Downs'!$G$14,"1",IF(S72='Drop Downs'!$G$16,1/(W72*'Drop Downs'!$R$4/12)*V72,IF(S72='Drop Downs'!$G$15,1/W72*V72,"")))</f>
        <v/>
      </c>
      <c r="V72" s="190"/>
      <c r="W72" s="190"/>
      <c r="X72" s="199"/>
      <c r="Y72" s="190"/>
      <c r="Z72" s="190"/>
      <c r="AA72" s="227" t="str">
        <f>IF(Y72='Drop Downs'!$G$14,"1",IF(Y72='Drop Downs'!$G$16,1/(AC72*'Drop Downs'!$R$4/12)*AB72,IF(Y72='Drop Downs'!$G$15,1/AC72*AB72,"")))</f>
        <v/>
      </c>
      <c r="AB72" s="190"/>
      <c r="AC72" s="190"/>
      <c r="AD72" s="199"/>
      <c r="AE72" s="190"/>
      <c r="AF72" s="190"/>
      <c r="AG72" s="227" t="str">
        <f>IF(AE72='Drop Downs'!$G$14,"1",IF(AE72='Drop Downs'!$G$16,1/(AI72*'Drop Downs'!$R$4/12)*AH72,IF(AE72='Drop Downs'!$G$15,1/AI72*AH72,"")))</f>
        <v/>
      </c>
      <c r="AH72" s="190"/>
      <c r="AI72" s="190"/>
      <c r="AJ72" s="66"/>
    </row>
    <row r="73" spans="2:36">
      <c r="B73" s="1223">
        <f>'4'!G29</f>
        <v>0</v>
      </c>
      <c r="C73" s="57" t="s">
        <v>799</v>
      </c>
      <c r="D73" s="58">
        <f>'4'!I29</f>
        <v>0</v>
      </c>
      <c r="E73" s="1167" t="str">
        <f>'4'!J29</f>
        <v xml:space="preserve"> </v>
      </c>
      <c r="F73" s="24"/>
      <c r="G73" s="198"/>
      <c r="H73" s="198"/>
      <c r="I73" s="198"/>
      <c r="J73" s="198"/>
      <c r="K73" s="322">
        <f t="shared" si="0"/>
        <v>0</v>
      </c>
      <c r="L73" s="66"/>
      <c r="M73" s="198"/>
      <c r="N73" s="225"/>
      <c r="O73" s="205" t="str">
        <f>IF(M73='Drop Downs'!$G$14,"1",IF(M73='Drop Downs'!$G$16,1/(Q73*'Drop Downs'!$R$4/12)*P73,IF(M73='Drop Downs'!$G$15,1/Q73*P73,"")))</f>
        <v/>
      </c>
      <c r="P73" s="198"/>
      <c r="Q73" s="198"/>
      <c r="R73" s="199"/>
      <c r="S73" s="198"/>
      <c r="T73" s="225"/>
      <c r="U73" s="224" t="str">
        <f>IF(S73='Drop Downs'!$G$14,"1",IF(S73='Drop Downs'!$G$16,1/(W73*'Drop Downs'!$R$4/12)*V73,IF(S73='Drop Downs'!$G$15,1/W73*V73,"")))</f>
        <v/>
      </c>
      <c r="V73" s="198"/>
      <c r="W73" s="198"/>
      <c r="X73" s="199"/>
      <c r="Y73" s="198"/>
      <c r="Z73" s="198"/>
      <c r="AA73" s="224" t="str">
        <f>IF(Y73='Drop Downs'!$G$14,"1",IF(Y73='Drop Downs'!$G$16,1/(AC73*'Drop Downs'!$R$4/12)*AB73,IF(Y73='Drop Downs'!$G$15,1/AC73*AB73,"")))</f>
        <v/>
      </c>
      <c r="AB73" s="198"/>
      <c r="AC73" s="198"/>
      <c r="AD73" s="199"/>
      <c r="AE73" s="198"/>
      <c r="AF73" s="198"/>
      <c r="AG73" s="224" t="str">
        <f>IF(AE73='Drop Downs'!$G$14,"1",IF(AE73='Drop Downs'!$G$16,1/(AI73*'Drop Downs'!$R$4/12)*AH73,IF(AE73='Drop Downs'!$G$15,1/AI73*AH73,"")))</f>
        <v/>
      </c>
      <c r="AH73" s="198"/>
      <c r="AI73" s="198"/>
      <c r="AJ73" s="66"/>
    </row>
    <row r="74" spans="2:36">
      <c r="B74" s="1222"/>
      <c r="C74" s="56" t="s">
        <v>800</v>
      </c>
      <c r="D74" s="421">
        <f>'4'!I30</f>
        <v>0</v>
      </c>
      <c r="E74" s="1167">
        <f>'4'!J30</f>
        <v>0</v>
      </c>
      <c r="F74" s="24"/>
      <c r="G74" s="190"/>
      <c r="H74" s="190"/>
      <c r="I74" s="190"/>
      <c r="J74" s="190"/>
      <c r="K74" s="323">
        <f t="shared" si="0"/>
        <v>0</v>
      </c>
      <c r="L74" s="66"/>
      <c r="M74" s="190"/>
      <c r="N74" s="229"/>
      <c r="O74" s="206" t="str">
        <f>IF(M74='Drop Downs'!$G$14,"1",IF(M74='Drop Downs'!$G$16,1/(Q74*'Drop Downs'!$R$4/12)*P74,IF(M74='Drop Downs'!$G$15,1/Q74*P74,"")))</f>
        <v/>
      </c>
      <c r="P74" s="190"/>
      <c r="Q74" s="190"/>
      <c r="R74" s="199"/>
      <c r="S74" s="190"/>
      <c r="T74" s="229"/>
      <c r="U74" s="227" t="str">
        <f>IF(S74='Drop Downs'!$G$14,"1",IF(S74='Drop Downs'!$G$16,1/(W74*'Drop Downs'!$R$4/12)*V74,IF(S74='Drop Downs'!$G$15,1/W74*V74,"")))</f>
        <v/>
      </c>
      <c r="V74" s="190"/>
      <c r="W74" s="190"/>
      <c r="X74" s="199"/>
      <c r="Y74" s="190"/>
      <c r="Z74" s="190"/>
      <c r="AA74" s="227" t="str">
        <f>IF(Y74='Drop Downs'!$G$14,"1",IF(Y74='Drop Downs'!$G$16,1/(AC74*'Drop Downs'!$R$4/12)*AB74,IF(Y74='Drop Downs'!$G$15,1/AC74*AB74,"")))</f>
        <v/>
      </c>
      <c r="AB74" s="190"/>
      <c r="AC74" s="190"/>
      <c r="AD74" s="199"/>
      <c r="AE74" s="190"/>
      <c r="AF74" s="190"/>
      <c r="AG74" s="227" t="str">
        <f>IF(AE74='Drop Downs'!$G$14,"1",IF(AE74='Drop Downs'!$G$16,1/(AI74*'Drop Downs'!$R$4/12)*AH74,IF(AE74='Drop Downs'!$G$15,1/AI74*AH74,"")))</f>
        <v/>
      </c>
      <c r="AH74" s="190"/>
      <c r="AI74" s="190"/>
      <c r="AJ74" s="66"/>
    </row>
    <row r="75" spans="2:36">
      <c r="B75" s="1223">
        <f>'4'!G31</f>
        <v>0</v>
      </c>
      <c r="C75" s="57" t="s">
        <v>799</v>
      </c>
      <c r="D75" s="58">
        <f>'4'!I31</f>
        <v>0</v>
      </c>
      <c r="E75" s="1167" t="str">
        <f>'4'!J31</f>
        <v xml:space="preserve"> </v>
      </c>
      <c r="F75" s="24"/>
      <c r="G75" s="198"/>
      <c r="H75" s="198"/>
      <c r="I75" s="198"/>
      <c r="J75" s="198"/>
      <c r="K75" s="322">
        <f t="shared" si="0"/>
        <v>0</v>
      </c>
      <c r="L75" s="66"/>
      <c r="M75" s="198"/>
      <c r="N75" s="225"/>
      <c r="O75" s="205" t="str">
        <f>IF(M75='Drop Downs'!$G$14,"1",IF(M75='Drop Downs'!$G$16,1/(Q75*'Drop Downs'!$R$4/12)*P75,IF(M75='Drop Downs'!$G$15,1/Q75*P75,"")))</f>
        <v/>
      </c>
      <c r="P75" s="198"/>
      <c r="Q75" s="198"/>
      <c r="R75" s="199"/>
      <c r="S75" s="198"/>
      <c r="T75" s="225"/>
      <c r="U75" s="224" t="str">
        <f>IF(S75='Drop Downs'!$G$14,"1",IF(S75='Drop Downs'!$G$16,1/(W75*'Drop Downs'!$R$4/12)*V75,IF(S75='Drop Downs'!$G$15,1/W75*V75,"")))</f>
        <v/>
      </c>
      <c r="V75" s="198"/>
      <c r="W75" s="198"/>
      <c r="X75" s="199"/>
      <c r="Y75" s="198"/>
      <c r="Z75" s="198"/>
      <c r="AA75" s="224" t="str">
        <f>IF(Y75='Drop Downs'!$G$14,"1",IF(Y75='Drop Downs'!$G$16,1/(AC75*'Drop Downs'!$R$4/12)*AB75,IF(Y75='Drop Downs'!$G$15,1/AC75*AB75,"")))</f>
        <v/>
      </c>
      <c r="AB75" s="198"/>
      <c r="AC75" s="198"/>
      <c r="AD75" s="199"/>
      <c r="AE75" s="198"/>
      <c r="AF75" s="198"/>
      <c r="AG75" s="224" t="str">
        <f>IF(AE75='Drop Downs'!$G$14,"1",IF(AE75='Drop Downs'!$G$16,1/(AI75*'Drop Downs'!$R$4/12)*AH75,IF(AE75='Drop Downs'!$G$15,1/AI75*AH75,"")))</f>
        <v/>
      </c>
      <c r="AH75" s="198"/>
      <c r="AI75" s="198"/>
      <c r="AJ75" s="66"/>
    </row>
    <row r="76" spans="2:36">
      <c r="B76" s="1222"/>
      <c r="C76" s="56" t="s">
        <v>800</v>
      </c>
      <c r="D76" s="421">
        <f>'4'!I32</f>
        <v>0</v>
      </c>
      <c r="E76" s="1167">
        <f>'4'!J32</f>
        <v>0</v>
      </c>
      <c r="F76" s="24"/>
      <c r="G76" s="190"/>
      <c r="H76" s="190"/>
      <c r="I76" s="190"/>
      <c r="J76" s="190"/>
      <c r="K76" s="323">
        <f t="shared" si="0"/>
        <v>0</v>
      </c>
      <c r="L76" s="66"/>
      <c r="M76" s="190"/>
      <c r="N76" s="229"/>
      <c r="O76" s="206" t="str">
        <f>IF(M76='Drop Downs'!$G$14,"1",IF(M76='Drop Downs'!$G$16,1/(Q76*'Drop Downs'!$R$4/12)*P76,IF(M76='Drop Downs'!$G$15,1/Q76*P76,"")))</f>
        <v/>
      </c>
      <c r="P76" s="190"/>
      <c r="Q76" s="190"/>
      <c r="R76" s="199"/>
      <c r="S76" s="190"/>
      <c r="T76" s="229"/>
      <c r="U76" s="227" t="str">
        <f>IF(S76='Drop Downs'!$G$14,"1",IF(S76='Drop Downs'!$G$16,1/(W76*'Drop Downs'!$R$4/12)*V76,IF(S76='Drop Downs'!$G$15,1/W76*V76,"")))</f>
        <v/>
      </c>
      <c r="V76" s="190"/>
      <c r="W76" s="190"/>
      <c r="X76" s="199"/>
      <c r="Y76" s="190"/>
      <c r="Z76" s="190"/>
      <c r="AA76" s="227" t="str">
        <f>IF(Y76='Drop Downs'!$G$14,"1",IF(Y76='Drop Downs'!$G$16,1/(AC76*'Drop Downs'!$R$4/12)*AB76,IF(Y76='Drop Downs'!$G$15,1/AC76*AB76,"")))</f>
        <v/>
      </c>
      <c r="AB76" s="190"/>
      <c r="AC76" s="190"/>
      <c r="AD76" s="199"/>
      <c r="AE76" s="190"/>
      <c r="AF76" s="190"/>
      <c r="AG76" s="227" t="str">
        <f>IF(AE76='Drop Downs'!$G$14,"1",IF(AE76='Drop Downs'!$G$16,1/(AI76*'Drop Downs'!$R$4/12)*AH76,IF(AE76='Drop Downs'!$G$15,1/AI76*AH76,"")))</f>
        <v/>
      </c>
      <c r="AH76" s="190"/>
      <c r="AI76" s="190"/>
      <c r="AJ76" s="66"/>
    </row>
    <row r="77" spans="2:36">
      <c r="B77" s="1223">
        <f>'4'!G33</f>
        <v>0</v>
      </c>
      <c r="C77" s="57" t="s">
        <v>799</v>
      </c>
      <c r="D77" s="58">
        <f>'4'!I33</f>
        <v>0</v>
      </c>
      <c r="E77" s="1167" t="str">
        <f>'4'!J33</f>
        <v xml:space="preserve"> </v>
      </c>
      <c r="F77" s="24"/>
      <c r="G77" s="198"/>
      <c r="H77" s="198"/>
      <c r="I77" s="198"/>
      <c r="J77" s="198"/>
      <c r="K77" s="322">
        <f t="shared" si="0"/>
        <v>0</v>
      </c>
      <c r="L77" s="66"/>
      <c r="M77" s="198"/>
      <c r="N77" s="225"/>
      <c r="O77" s="205" t="str">
        <f>IF(M77='Drop Downs'!$G$14,"1",IF(M77='Drop Downs'!$G$16,1/(Q77*'Drop Downs'!$R$4/12)*P77,IF(M77='Drop Downs'!$G$15,1/Q77*P77,"")))</f>
        <v/>
      </c>
      <c r="P77" s="198"/>
      <c r="Q77" s="198"/>
      <c r="R77" s="199"/>
      <c r="S77" s="198"/>
      <c r="T77" s="225"/>
      <c r="U77" s="224" t="str">
        <f>IF(S77='Drop Downs'!$G$14,"1",IF(S77='Drop Downs'!$G$16,1/(W77*'Drop Downs'!$R$4/12)*V77,IF(S77='Drop Downs'!$G$15,1/W77*V77,"")))</f>
        <v/>
      </c>
      <c r="V77" s="198"/>
      <c r="W77" s="198"/>
      <c r="X77" s="199"/>
      <c r="Y77" s="198"/>
      <c r="Z77" s="198"/>
      <c r="AA77" s="224" t="str">
        <f>IF(Y77='Drop Downs'!$G$14,"1",IF(Y77='Drop Downs'!$G$16,1/(AC77*'Drop Downs'!$R$4/12)*AB77,IF(Y77='Drop Downs'!$G$15,1/AC77*AB77,"")))</f>
        <v/>
      </c>
      <c r="AB77" s="198"/>
      <c r="AC77" s="198"/>
      <c r="AD77" s="199"/>
      <c r="AE77" s="198"/>
      <c r="AF77" s="198"/>
      <c r="AG77" s="224" t="str">
        <f>IF(AE77='Drop Downs'!$G$14,"1",IF(AE77='Drop Downs'!$G$16,1/(AI77*'Drop Downs'!$R$4/12)*AH77,IF(AE77='Drop Downs'!$G$15,1/AI77*AH77,"")))</f>
        <v/>
      </c>
      <c r="AH77" s="198"/>
      <c r="AI77" s="198"/>
      <c r="AJ77" s="66"/>
    </row>
    <row r="78" spans="2:36">
      <c r="B78" s="1222"/>
      <c r="C78" s="56" t="s">
        <v>800</v>
      </c>
      <c r="D78" s="421">
        <f>'4'!I34</f>
        <v>0</v>
      </c>
      <c r="E78" s="1167">
        <f>'4'!J34</f>
        <v>0</v>
      </c>
      <c r="F78" s="24"/>
      <c r="G78" s="190"/>
      <c r="H78" s="190"/>
      <c r="I78" s="190"/>
      <c r="J78" s="190"/>
      <c r="K78" s="323">
        <f t="shared" si="0"/>
        <v>0</v>
      </c>
      <c r="L78" s="66"/>
      <c r="M78" s="190"/>
      <c r="N78" s="229"/>
      <c r="O78" s="206" t="str">
        <f>IF(M78='Drop Downs'!$G$14,"1",IF(M78='Drop Downs'!$G$16,1/(Q78*'Drop Downs'!$R$4/12)*P78,IF(M78='Drop Downs'!$G$15,1/Q78*P78,"")))</f>
        <v/>
      </c>
      <c r="P78" s="190"/>
      <c r="Q78" s="190"/>
      <c r="R78" s="199"/>
      <c r="S78" s="190"/>
      <c r="T78" s="229"/>
      <c r="U78" s="227" t="str">
        <f>IF(S78='Drop Downs'!$G$14,"1",IF(S78='Drop Downs'!$G$16,1/(W78*'Drop Downs'!$R$4/12)*V78,IF(S78='Drop Downs'!$G$15,1/W78*V78,"")))</f>
        <v/>
      </c>
      <c r="V78" s="190"/>
      <c r="W78" s="190"/>
      <c r="X78" s="199"/>
      <c r="Y78" s="190"/>
      <c r="Z78" s="190"/>
      <c r="AA78" s="227" t="str">
        <f>IF(Y78='Drop Downs'!$G$14,"1",IF(Y78='Drop Downs'!$G$16,1/(AC78*'Drop Downs'!$R$4/12)*AB78,IF(Y78='Drop Downs'!$G$15,1/AC78*AB78,"")))</f>
        <v/>
      </c>
      <c r="AB78" s="190"/>
      <c r="AC78" s="190"/>
      <c r="AD78" s="199"/>
      <c r="AE78" s="190"/>
      <c r="AF78" s="190"/>
      <c r="AG78" s="227" t="str">
        <f>IF(AE78='Drop Downs'!$G$14,"1",IF(AE78='Drop Downs'!$G$16,1/(AI78*'Drop Downs'!$R$4/12)*AH78,IF(AE78='Drop Downs'!$G$15,1/AI78*AH78,"")))</f>
        <v/>
      </c>
      <c r="AH78" s="190"/>
      <c r="AI78" s="190"/>
      <c r="AJ78" s="66"/>
    </row>
    <row r="79" spans="2:36">
      <c r="B79" s="1223">
        <f>'4'!G35</f>
        <v>0</v>
      </c>
      <c r="C79" s="57" t="s">
        <v>799</v>
      </c>
      <c r="D79" s="58">
        <f>'4'!I35</f>
        <v>0</v>
      </c>
      <c r="E79" s="1167" t="str">
        <f>'4'!J35</f>
        <v xml:space="preserve"> </v>
      </c>
      <c r="F79" s="24"/>
      <c r="G79" s="198"/>
      <c r="H79" s="198"/>
      <c r="I79" s="198"/>
      <c r="J79" s="198"/>
      <c r="K79" s="322">
        <f t="shared" si="0"/>
        <v>0</v>
      </c>
      <c r="L79" s="66"/>
      <c r="M79" s="198"/>
      <c r="N79" s="225"/>
      <c r="O79" s="205" t="str">
        <f>IF(M79='Drop Downs'!$G$14,"1",IF(M79='Drop Downs'!$G$16,1/(Q79*'Drop Downs'!$R$4/12)*P79,IF(M79='Drop Downs'!$G$15,1/Q79*P79,"")))</f>
        <v/>
      </c>
      <c r="P79" s="198"/>
      <c r="Q79" s="198"/>
      <c r="R79" s="199"/>
      <c r="S79" s="198"/>
      <c r="T79" s="225"/>
      <c r="U79" s="224" t="str">
        <f>IF(S79='Drop Downs'!$G$14,"1",IF(S79='Drop Downs'!$G$16,1/(W79*'Drop Downs'!$R$4/12)*V79,IF(S79='Drop Downs'!$G$15,1/W79*V79,"")))</f>
        <v/>
      </c>
      <c r="V79" s="198"/>
      <c r="W79" s="198"/>
      <c r="X79" s="199"/>
      <c r="Y79" s="198"/>
      <c r="Z79" s="198"/>
      <c r="AA79" s="224" t="str">
        <f>IF(Y79='Drop Downs'!$G$14,"1",IF(Y79='Drop Downs'!$G$16,1/(AC79*'Drop Downs'!$R$4/12)*AB79,IF(Y79='Drop Downs'!$G$15,1/AC79*AB79,"")))</f>
        <v/>
      </c>
      <c r="AB79" s="198"/>
      <c r="AC79" s="198"/>
      <c r="AD79" s="199"/>
      <c r="AE79" s="198"/>
      <c r="AF79" s="198"/>
      <c r="AG79" s="224" t="str">
        <f>IF(AE79='Drop Downs'!$G$14,"1",IF(AE79='Drop Downs'!$G$16,1/(AI79*'Drop Downs'!$R$4/12)*AH79,IF(AE79='Drop Downs'!$G$15,1/AI79*AH79,"")))</f>
        <v/>
      </c>
      <c r="AH79" s="198"/>
      <c r="AI79" s="198"/>
      <c r="AJ79" s="66"/>
    </row>
    <row r="80" spans="2:36">
      <c r="B80" s="1222"/>
      <c r="C80" s="56" t="s">
        <v>800</v>
      </c>
      <c r="D80" s="421">
        <f>'4'!I36</f>
        <v>0</v>
      </c>
      <c r="E80" s="1167">
        <f>'4'!J36</f>
        <v>0</v>
      </c>
      <c r="F80" s="24"/>
      <c r="G80" s="190"/>
      <c r="H80" s="190"/>
      <c r="I80" s="190"/>
      <c r="J80" s="190"/>
      <c r="K80" s="323">
        <f t="shared" si="0"/>
        <v>0</v>
      </c>
      <c r="L80" s="66"/>
      <c r="M80" s="190"/>
      <c r="N80" s="229"/>
      <c r="O80" s="206" t="str">
        <f>IF(M80='Drop Downs'!$G$14,"1",IF(M80='Drop Downs'!$G$16,1/(Q80*'Drop Downs'!$R$4/12)*P80,IF(M80='Drop Downs'!$G$15,1/Q80*P80,"")))</f>
        <v/>
      </c>
      <c r="P80" s="190"/>
      <c r="Q80" s="190"/>
      <c r="R80" s="199"/>
      <c r="S80" s="190"/>
      <c r="T80" s="229"/>
      <c r="U80" s="227" t="str">
        <f>IF(S80='Drop Downs'!$G$14,"1",IF(S80='Drop Downs'!$G$16,1/(W80*'Drop Downs'!$R$4/12)*V80,IF(S80='Drop Downs'!$G$15,1/W80*V80,"")))</f>
        <v/>
      </c>
      <c r="V80" s="190"/>
      <c r="W80" s="190"/>
      <c r="X80" s="199"/>
      <c r="Y80" s="190"/>
      <c r="Z80" s="190"/>
      <c r="AA80" s="227" t="str">
        <f>IF(Y80='Drop Downs'!$G$14,"1",IF(Y80='Drop Downs'!$G$16,1/(AC80*'Drop Downs'!$R$4/12)*AB80,IF(Y80='Drop Downs'!$G$15,1/AC80*AB80,"")))</f>
        <v/>
      </c>
      <c r="AB80" s="190"/>
      <c r="AC80" s="190"/>
      <c r="AD80" s="199"/>
      <c r="AE80" s="190"/>
      <c r="AF80" s="190"/>
      <c r="AG80" s="227" t="str">
        <f>IF(AE80='Drop Downs'!$G$14,"1",IF(AE80='Drop Downs'!$G$16,1/(AI80*'Drop Downs'!$R$4/12)*AH80,IF(AE80='Drop Downs'!$G$15,1/AI80*AH80,"")))</f>
        <v/>
      </c>
      <c r="AH80" s="190"/>
      <c r="AI80" s="190"/>
      <c r="AJ80" s="66"/>
    </row>
    <row r="81" spans="1:36">
      <c r="B81" s="1223">
        <f>'4'!G37</f>
        <v>0</v>
      </c>
      <c r="C81" s="57" t="s">
        <v>799</v>
      </c>
      <c r="D81" s="58">
        <f>'4'!I37</f>
        <v>0</v>
      </c>
      <c r="E81" s="1167" t="str">
        <f>'4'!J37</f>
        <v xml:space="preserve"> </v>
      </c>
      <c r="F81" s="24"/>
      <c r="G81" s="198"/>
      <c r="H81" s="198"/>
      <c r="I81" s="198"/>
      <c r="J81" s="198"/>
      <c r="K81" s="322">
        <f t="shared" si="0"/>
        <v>0</v>
      </c>
      <c r="L81" s="66"/>
      <c r="M81" s="198"/>
      <c r="N81" s="225"/>
      <c r="O81" s="205" t="str">
        <f>IF(M81='Drop Downs'!$G$14,"1",IF(M81='Drop Downs'!$G$16,1/(Q81*'Drop Downs'!$R$4/12)*P81,IF(M81='Drop Downs'!$G$15,1/Q81*P81,"")))</f>
        <v/>
      </c>
      <c r="P81" s="198"/>
      <c r="Q81" s="198"/>
      <c r="R81" s="199"/>
      <c r="S81" s="198"/>
      <c r="T81" s="225"/>
      <c r="U81" s="224" t="str">
        <f>IF(S81='Drop Downs'!$G$14,"1",IF(S81='Drop Downs'!$G$16,1/(W81*'Drop Downs'!$R$4/12)*V81,IF(S81='Drop Downs'!$G$15,1/W81*V81,"")))</f>
        <v/>
      </c>
      <c r="V81" s="198"/>
      <c r="W81" s="198"/>
      <c r="X81" s="199"/>
      <c r="Y81" s="198"/>
      <c r="Z81" s="198"/>
      <c r="AA81" s="224" t="str">
        <f>IF(Y81='Drop Downs'!$G$14,"1",IF(Y81='Drop Downs'!$G$16,1/(AC81*'Drop Downs'!$R$4/12)*AB81,IF(Y81='Drop Downs'!$G$15,1/AC81*AB81,"")))</f>
        <v/>
      </c>
      <c r="AB81" s="198"/>
      <c r="AC81" s="198"/>
      <c r="AD81" s="199"/>
      <c r="AE81" s="198"/>
      <c r="AF81" s="198"/>
      <c r="AG81" s="224" t="str">
        <f>IF(AE81='Drop Downs'!$G$14,"1",IF(AE81='Drop Downs'!$G$16,1/(AI81*'Drop Downs'!$R$4/12)*AH81,IF(AE81='Drop Downs'!$G$15,1/AI81*AH81,"")))</f>
        <v/>
      </c>
      <c r="AH81" s="198"/>
      <c r="AI81" s="198"/>
      <c r="AJ81" s="66"/>
    </row>
    <row r="82" spans="1:36">
      <c r="B82" s="1222"/>
      <c r="C82" s="56" t="s">
        <v>800</v>
      </c>
      <c r="D82" s="421">
        <f>'4'!I38</f>
        <v>0</v>
      </c>
      <c r="E82" s="1167">
        <f>'4'!J38</f>
        <v>0</v>
      </c>
      <c r="F82" s="24"/>
      <c r="G82" s="190"/>
      <c r="H82" s="190"/>
      <c r="I82" s="190"/>
      <c r="J82" s="190"/>
      <c r="K82" s="323">
        <f t="shared" si="0"/>
        <v>0</v>
      </c>
      <c r="L82" s="66"/>
      <c r="M82" s="190"/>
      <c r="N82" s="229"/>
      <c r="O82" s="206" t="str">
        <f>IF(M82='Drop Downs'!$G$14,"1",IF(M82='Drop Downs'!$G$16,1/(Q82*'Drop Downs'!$R$4/12)*P82,IF(M82='Drop Downs'!$G$15,1/Q82*P82,"")))</f>
        <v/>
      </c>
      <c r="P82" s="190"/>
      <c r="Q82" s="190"/>
      <c r="R82" s="199"/>
      <c r="S82" s="190"/>
      <c r="T82" s="229"/>
      <c r="U82" s="227" t="str">
        <f>IF(S82='Drop Downs'!$G$14,"1",IF(S82='Drop Downs'!$G$16,1/(W82*'Drop Downs'!$R$4/12)*V82,IF(S82='Drop Downs'!$G$15,1/W82*V82,"")))</f>
        <v/>
      </c>
      <c r="V82" s="190"/>
      <c r="W82" s="190"/>
      <c r="X82" s="199"/>
      <c r="Y82" s="190"/>
      <c r="Z82" s="190"/>
      <c r="AA82" s="227" t="str">
        <f>IF(Y82='Drop Downs'!$G$14,"1",IF(Y82='Drop Downs'!$G$16,1/(AC82*'Drop Downs'!$R$4/12)*AB82,IF(Y82='Drop Downs'!$G$15,1/AC82*AB82,"")))</f>
        <v/>
      </c>
      <c r="AB82" s="190"/>
      <c r="AC82" s="190"/>
      <c r="AD82" s="199"/>
      <c r="AE82" s="190"/>
      <c r="AF82" s="190"/>
      <c r="AG82" s="227" t="str">
        <f>IF(AE82='Drop Downs'!$G$14,"1",IF(AE82='Drop Downs'!$G$16,1/(AI82*'Drop Downs'!$R$4/12)*AH82,IF(AE82='Drop Downs'!$G$15,1/AI82*AH82,"")))</f>
        <v/>
      </c>
      <c r="AH82" s="190"/>
      <c r="AI82" s="190"/>
      <c r="AJ82" s="66"/>
    </row>
    <row r="83" spans="1:36">
      <c r="B83" s="1223">
        <f>'4'!G39</f>
        <v>0</v>
      </c>
      <c r="C83" s="57" t="s">
        <v>799</v>
      </c>
      <c r="D83" s="58">
        <f>'4'!I39</f>
        <v>0</v>
      </c>
      <c r="E83" s="1167" t="str">
        <f>'4'!J39</f>
        <v xml:space="preserve"> </v>
      </c>
      <c r="F83" s="24"/>
      <c r="G83" s="198"/>
      <c r="H83" s="198"/>
      <c r="I83" s="198"/>
      <c r="J83" s="198"/>
      <c r="K83" s="322">
        <f t="shared" si="0"/>
        <v>0</v>
      </c>
      <c r="L83" s="66"/>
      <c r="M83" s="198"/>
      <c r="N83" s="225"/>
      <c r="O83" s="205" t="str">
        <f>IF(M83='Drop Downs'!$G$14,"1",IF(M83='Drop Downs'!$G$16,1/(Q83*'Drop Downs'!$R$4/12)*P83,IF(M83='Drop Downs'!$G$15,1/Q83*P83,"")))</f>
        <v/>
      </c>
      <c r="P83" s="198"/>
      <c r="Q83" s="198"/>
      <c r="R83" s="199"/>
      <c r="S83" s="198"/>
      <c r="T83" s="225"/>
      <c r="U83" s="224" t="str">
        <f>IF(S83='Drop Downs'!$G$14,"1",IF(S83='Drop Downs'!$G$16,1/(W83*'Drop Downs'!$R$4/12)*V83,IF(S83='Drop Downs'!$G$15,1/W83*V83,"")))</f>
        <v/>
      </c>
      <c r="V83" s="198"/>
      <c r="W83" s="198"/>
      <c r="X83" s="199"/>
      <c r="Y83" s="198"/>
      <c r="Z83" s="198"/>
      <c r="AA83" s="224" t="str">
        <f>IF(Y83='Drop Downs'!$G$14,"1",IF(Y83='Drop Downs'!$G$16,1/(AC83*'Drop Downs'!$R$4/12)*AB83,IF(Y83='Drop Downs'!$G$15,1/AC83*AB83,"")))</f>
        <v/>
      </c>
      <c r="AB83" s="198"/>
      <c r="AC83" s="198"/>
      <c r="AD83" s="199"/>
      <c r="AE83" s="198"/>
      <c r="AF83" s="198"/>
      <c r="AG83" s="224" t="str">
        <f>IF(AE83='Drop Downs'!$G$14,"1",IF(AE83='Drop Downs'!$G$16,1/(AI83*'Drop Downs'!$R$4/12)*AH83,IF(AE83='Drop Downs'!$G$15,1/AI83*AH83,"")))</f>
        <v/>
      </c>
      <c r="AH83" s="198"/>
      <c r="AI83" s="198"/>
      <c r="AJ83" s="66"/>
    </row>
    <row r="84" spans="1:36">
      <c r="B84" s="1222"/>
      <c r="C84" s="56" t="s">
        <v>800</v>
      </c>
      <c r="D84" s="421">
        <f>'4'!I40</f>
        <v>0</v>
      </c>
      <c r="E84" s="1167">
        <f>'4'!J40</f>
        <v>0</v>
      </c>
      <c r="F84" s="24"/>
      <c r="G84" s="190"/>
      <c r="H84" s="190"/>
      <c r="I84" s="190"/>
      <c r="J84" s="190"/>
      <c r="K84" s="323">
        <f t="shared" si="0"/>
        <v>0</v>
      </c>
      <c r="L84" s="66"/>
      <c r="M84" s="190"/>
      <c r="N84" s="229"/>
      <c r="O84" s="206" t="str">
        <f>IF(M84='Drop Downs'!$G$14,"1",IF(M84='Drop Downs'!$G$16,1/(Q84*'Drop Downs'!$R$4/12)*P84,IF(M84='Drop Downs'!$G$15,1/Q84*P84,"")))</f>
        <v/>
      </c>
      <c r="P84" s="190"/>
      <c r="Q84" s="190"/>
      <c r="R84" s="199"/>
      <c r="S84" s="190"/>
      <c r="T84" s="229"/>
      <c r="U84" s="227" t="str">
        <f>IF(S84='Drop Downs'!$G$14,"1",IF(S84='Drop Downs'!$G$16,1/(W84*'Drop Downs'!$R$4/12)*V84,IF(S84='Drop Downs'!$G$15,1/W84*V84,"")))</f>
        <v/>
      </c>
      <c r="V84" s="190"/>
      <c r="W84" s="190"/>
      <c r="X84" s="199"/>
      <c r="Y84" s="190"/>
      <c r="Z84" s="190"/>
      <c r="AA84" s="227" t="str">
        <f>IF(Y84='Drop Downs'!$G$14,"1",IF(Y84='Drop Downs'!$G$16,1/(AC84*'Drop Downs'!$R$4/12)*AB84,IF(Y84='Drop Downs'!$G$15,1/AC84*AB84,"")))</f>
        <v/>
      </c>
      <c r="AB84" s="190"/>
      <c r="AC84" s="190"/>
      <c r="AD84" s="199"/>
      <c r="AE84" s="190"/>
      <c r="AF84" s="190"/>
      <c r="AG84" s="227" t="str">
        <f>IF(AE84='Drop Downs'!$G$14,"1",IF(AE84='Drop Downs'!$G$16,1/(AI84*'Drop Downs'!$R$4/12)*AH84,IF(AE84='Drop Downs'!$G$15,1/AI84*AH84,"")))</f>
        <v/>
      </c>
      <c r="AH84" s="190"/>
      <c r="AI84" s="190"/>
      <c r="AJ84" s="66"/>
    </row>
    <row r="85" spans="1:36">
      <c r="B85" s="1223">
        <f>'4'!G41</f>
        <v>0</v>
      </c>
      <c r="C85" s="57" t="s">
        <v>799</v>
      </c>
      <c r="D85" s="58">
        <f>'4'!I41</f>
        <v>0</v>
      </c>
      <c r="E85" s="1167" t="str">
        <f>'4'!J41</f>
        <v xml:space="preserve"> </v>
      </c>
      <c r="F85" s="24"/>
      <c r="G85" s="198"/>
      <c r="H85" s="198"/>
      <c r="I85" s="198"/>
      <c r="J85" s="198"/>
      <c r="K85" s="322">
        <f t="shared" si="0"/>
        <v>0</v>
      </c>
      <c r="L85" s="66"/>
      <c r="M85" s="198"/>
      <c r="N85" s="225"/>
      <c r="O85" s="205" t="str">
        <f>IF(M85='Drop Downs'!$G$14,"1",IF(M85='Drop Downs'!$G$16,1/(Q85*'Drop Downs'!$R$4/12)*P85,IF(M85='Drop Downs'!$G$15,1/Q85*P85,"")))</f>
        <v/>
      </c>
      <c r="P85" s="198"/>
      <c r="Q85" s="198"/>
      <c r="R85" s="199"/>
      <c r="S85" s="198"/>
      <c r="T85" s="225"/>
      <c r="U85" s="224" t="str">
        <f>IF(S85='Drop Downs'!$G$14,"1",IF(S85='Drop Downs'!$G$16,1/(W85*'Drop Downs'!$R$4/12)*V85,IF(S85='Drop Downs'!$G$15,1/W85*V85,"")))</f>
        <v/>
      </c>
      <c r="V85" s="198"/>
      <c r="W85" s="198"/>
      <c r="X85" s="199"/>
      <c r="Y85" s="198"/>
      <c r="Z85" s="198"/>
      <c r="AA85" s="224" t="str">
        <f>IF(Y85='Drop Downs'!$G$14,"1",IF(Y85='Drop Downs'!$G$16,1/(AC85*'Drop Downs'!$R$4/12)*AB85,IF(Y85='Drop Downs'!$G$15,1/AC85*AB85,"")))</f>
        <v/>
      </c>
      <c r="AB85" s="198"/>
      <c r="AC85" s="198"/>
      <c r="AD85" s="199"/>
      <c r="AE85" s="198"/>
      <c r="AF85" s="198"/>
      <c r="AG85" s="224" t="str">
        <f>IF(AE85='Drop Downs'!$G$14,"1",IF(AE85='Drop Downs'!$G$16,1/(AI85*'Drop Downs'!$R$4/12)*AH85,IF(AE85='Drop Downs'!$G$15,1/AI85*AH85,"")))</f>
        <v/>
      </c>
      <c r="AH85" s="198"/>
      <c r="AI85" s="198"/>
      <c r="AJ85" s="66"/>
    </row>
    <row r="86" spans="1:36">
      <c r="B86" s="1222"/>
      <c r="C86" s="56" t="s">
        <v>800</v>
      </c>
      <c r="D86" s="421">
        <f>'4'!I42</f>
        <v>0</v>
      </c>
      <c r="E86" s="1167">
        <f>'4'!J42</f>
        <v>0</v>
      </c>
      <c r="F86" s="24"/>
      <c r="G86" s="190"/>
      <c r="H86" s="190"/>
      <c r="I86" s="190"/>
      <c r="J86" s="190"/>
      <c r="K86" s="323">
        <f t="shared" si="0"/>
        <v>0</v>
      </c>
      <c r="L86" s="66"/>
      <c r="M86" s="190"/>
      <c r="N86" s="229"/>
      <c r="O86" s="206" t="str">
        <f>IF(M86='Drop Downs'!$G$14,"1",IF(M86='Drop Downs'!$G$16,1/(Q86*'Drop Downs'!$R$4/12)*P86,IF(M86='Drop Downs'!$G$15,1/Q86*P86,"")))</f>
        <v/>
      </c>
      <c r="P86" s="190"/>
      <c r="Q86" s="190"/>
      <c r="R86" s="199"/>
      <c r="S86" s="190"/>
      <c r="T86" s="229"/>
      <c r="U86" s="227" t="str">
        <f>IF(S86='Drop Downs'!$G$14,"1",IF(S86='Drop Downs'!$G$16,1/(W86*'Drop Downs'!$R$4/12)*V86,IF(S86='Drop Downs'!$G$15,1/W86*V86,"")))</f>
        <v/>
      </c>
      <c r="V86" s="190"/>
      <c r="W86" s="190"/>
      <c r="X86" s="199"/>
      <c r="Y86" s="190"/>
      <c r="Z86" s="190"/>
      <c r="AA86" s="227" t="str">
        <f>IF(Y86='Drop Downs'!$G$14,"1",IF(Y86='Drop Downs'!$G$16,1/(AC86*'Drop Downs'!$R$4/12)*AB86,IF(Y86='Drop Downs'!$G$15,1/AC86*AB86,"")))</f>
        <v/>
      </c>
      <c r="AB86" s="190"/>
      <c r="AC86" s="190"/>
      <c r="AD86" s="199"/>
      <c r="AE86" s="190"/>
      <c r="AF86" s="190"/>
      <c r="AG86" s="227" t="str">
        <f>IF(AE86='Drop Downs'!$G$14,"1",IF(AE86='Drop Downs'!$G$16,1/(AI86*'Drop Downs'!$R$4/12)*AH86,IF(AE86='Drop Downs'!$G$15,1/AI86*AH86,"")))</f>
        <v/>
      </c>
      <c r="AH86" s="190"/>
      <c r="AI86" s="190"/>
      <c r="AJ86" s="66"/>
    </row>
    <row r="87" spans="1:36">
      <c r="B87" s="1223">
        <f>'4'!G43</f>
        <v>0</v>
      </c>
      <c r="C87" s="57" t="s">
        <v>799</v>
      </c>
      <c r="D87" s="58">
        <f>'4'!I43</f>
        <v>0</v>
      </c>
      <c r="E87" s="1167" t="str">
        <f>'4'!J43</f>
        <v xml:space="preserve"> </v>
      </c>
      <c r="F87" s="24"/>
      <c r="G87" s="198"/>
      <c r="H87" s="198"/>
      <c r="I87" s="198"/>
      <c r="J87" s="198"/>
      <c r="K87" s="322">
        <f t="shared" si="0"/>
        <v>0</v>
      </c>
      <c r="L87" s="66"/>
      <c r="M87" s="198"/>
      <c r="N87" s="225"/>
      <c r="O87" s="205" t="str">
        <f>IF(M87='Drop Downs'!$G$14,"1",IF(M87='Drop Downs'!$G$16,1/(Q87*'Drop Downs'!$R$4/12)*P87,IF(M87='Drop Downs'!$G$15,1/Q87*P87,"")))</f>
        <v/>
      </c>
      <c r="P87" s="198"/>
      <c r="Q87" s="198"/>
      <c r="R87" s="199"/>
      <c r="S87" s="198"/>
      <c r="T87" s="225"/>
      <c r="U87" s="224" t="str">
        <f>IF(S87='Drop Downs'!$G$14,"1",IF(S87='Drop Downs'!$G$16,1/(W87*'Drop Downs'!$R$4/12)*V87,IF(S87='Drop Downs'!$G$15,1/W87*V87,"")))</f>
        <v/>
      </c>
      <c r="V87" s="198"/>
      <c r="W87" s="198"/>
      <c r="X87" s="199"/>
      <c r="Y87" s="198"/>
      <c r="Z87" s="198"/>
      <c r="AA87" s="224" t="str">
        <f>IF(Y87='Drop Downs'!$G$14,"1",IF(Y87='Drop Downs'!$G$16,1/(AC87*'Drop Downs'!$R$4/12)*AB87,IF(Y87='Drop Downs'!$G$15,1/AC87*AB87,"")))</f>
        <v/>
      </c>
      <c r="AB87" s="198"/>
      <c r="AC87" s="198"/>
      <c r="AD87" s="199"/>
      <c r="AE87" s="198"/>
      <c r="AF87" s="198"/>
      <c r="AG87" s="224" t="str">
        <f>IF(AE87='Drop Downs'!$G$14,"1",IF(AE87='Drop Downs'!$G$16,1/(AI87*'Drop Downs'!$R$4/12)*AH87,IF(AE87='Drop Downs'!$G$15,1/AI87*AH87,"")))</f>
        <v/>
      </c>
      <c r="AH87" s="198"/>
      <c r="AI87" s="198"/>
      <c r="AJ87" s="66"/>
    </row>
    <row r="88" spans="1:36">
      <c r="B88" s="1224"/>
      <c r="C88" s="56" t="s">
        <v>800</v>
      </c>
      <c r="D88" s="421">
        <f>'4'!I44</f>
        <v>0</v>
      </c>
      <c r="E88" s="1167">
        <f>'4'!J44</f>
        <v>0</v>
      </c>
      <c r="F88" s="24"/>
      <c r="G88" s="190"/>
      <c r="H88" s="190"/>
      <c r="I88" s="190"/>
      <c r="J88" s="190"/>
      <c r="K88" s="323">
        <f t="shared" si="0"/>
        <v>0</v>
      </c>
      <c r="L88" s="66"/>
      <c r="M88" s="190"/>
      <c r="N88" s="229"/>
      <c r="O88" s="206" t="str">
        <f>IF(M88='Drop Downs'!$G$14,"1",IF(M88='Drop Downs'!$G$16,1/(Q88*'Drop Downs'!$R$4/12)*P88,IF(M88='Drop Downs'!$G$15,1/Q88*P88,"")))</f>
        <v/>
      </c>
      <c r="P88" s="190"/>
      <c r="Q88" s="190"/>
      <c r="R88" s="199"/>
      <c r="S88" s="190"/>
      <c r="T88" s="229"/>
      <c r="U88" s="227" t="str">
        <f>IF(S88='Drop Downs'!$G$14,"1",IF(S88='Drop Downs'!$G$16,1/(W88*'Drop Downs'!$R$4/12)*V88,IF(S88='Drop Downs'!$G$15,1/W88*V88,"")))</f>
        <v/>
      </c>
      <c r="V88" s="190"/>
      <c r="W88" s="190"/>
      <c r="X88" s="199"/>
      <c r="Y88" s="190"/>
      <c r="Z88" s="190"/>
      <c r="AA88" s="227" t="str">
        <f>IF(Y88='Drop Downs'!$G$14,"1",IF(Y88='Drop Downs'!$G$16,1/(AC88*'Drop Downs'!$R$4/12)*AB88,IF(Y88='Drop Downs'!$G$15,1/AC88*AB88,"")))</f>
        <v/>
      </c>
      <c r="AB88" s="190"/>
      <c r="AC88" s="190"/>
      <c r="AD88" s="199"/>
      <c r="AE88" s="190"/>
      <c r="AF88" s="190"/>
      <c r="AG88" s="227" t="str">
        <f>IF(AE88='Drop Downs'!$G$14,"1",IF(AE88='Drop Downs'!$G$16,1/(AI88*'Drop Downs'!$R$4/12)*AH88,IF(AE88='Drop Downs'!$G$15,1/AI88*AH88,"")))</f>
        <v/>
      </c>
      <c r="AH88" s="190"/>
      <c r="AI88" s="190"/>
      <c r="AJ88" s="66"/>
    </row>
    <row r="89" spans="1:36" ht="20.149999999999999" customHeight="1">
      <c r="A89" s="478" t="s">
        <v>13</v>
      </c>
      <c r="B89" s="65" t="str">
        <f>"Work Area: "&amp;'3'!H7</f>
        <v xml:space="preserve">Work Area: </v>
      </c>
      <c r="C89" s="64"/>
      <c r="D89" s="64"/>
      <c r="E89" s="63"/>
      <c r="F89" s="63"/>
      <c r="G89" s="200"/>
      <c r="H89" s="200"/>
      <c r="I89" s="207"/>
      <c r="J89" s="200"/>
      <c r="K89" s="325"/>
      <c r="L89" s="115"/>
      <c r="M89" s="200"/>
      <c r="N89" s="230"/>
      <c r="O89" s="207"/>
      <c r="P89" s="200"/>
      <c r="Q89" s="200"/>
      <c r="R89" s="200"/>
      <c r="S89" s="200"/>
      <c r="T89" s="230"/>
      <c r="U89" s="228"/>
      <c r="V89" s="200"/>
      <c r="W89" s="200"/>
      <c r="X89" s="200"/>
      <c r="Y89" s="200"/>
      <c r="Z89" s="200"/>
      <c r="AA89" s="228"/>
      <c r="AB89" s="200"/>
      <c r="AC89" s="200"/>
      <c r="AD89" s="200"/>
      <c r="AE89" s="200"/>
      <c r="AF89" s="200"/>
      <c r="AG89" s="228"/>
      <c r="AH89" s="200"/>
      <c r="AI89" s="200"/>
      <c r="AJ89" s="64"/>
    </row>
    <row r="90" spans="1:36">
      <c r="B90" s="1221">
        <f>'4'!L5</f>
        <v>0</v>
      </c>
      <c r="C90" s="57" t="s">
        <v>799</v>
      </c>
      <c r="D90" s="58">
        <f>'4'!N5</f>
        <v>0</v>
      </c>
      <c r="E90" s="1167" t="str">
        <f>'4'!O5</f>
        <v xml:space="preserve"> </v>
      </c>
      <c r="F90" s="24"/>
      <c r="G90" s="198"/>
      <c r="H90" s="198"/>
      <c r="I90" s="198"/>
      <c r="J90" s="198"/>
      <c r="K90" s="322">
        <f t="shared" si="0"/>
        <v>0</v>
      </c>
      <c r="L90" s="66"/>
      <c r="M90" s="198"/>
      <c r="N90" s="225"/>
      <c r="O90" s="224" t="str">
        <f>IF(M90='Drop Downs'!$G$14,"1",IF(M90='Drop Downs'!$G$16,1/(Q90*'Drop Downs'!$R$4/12)*P90,IF(M90='Drop Downs'!$G$15,1/Q90*P90,"")))</f>
        <v/>
      </c>
      <c r="P90" s="198"/>
      <c r="Q90" s="198"/>
      <c r="R90" s="199"/>
      <c r="S90" s="198"/>
      <c r="T90" s="225"/>
      <c r="U90" s="224" t="str">
        <f>IF(S90='Drop Downs'!$G$14,"1",IF(S90='Drop Downs'!$G$16,1/(W90*'Drop Downs'!$R$4/12)*V90,IF(S90='Drop Downs'!$G$15,1/W90*V90,"")))</f>
        <v/>
      </c>
      <c r="V90" s="198"/>
      <c r="W90" s="198"/>
      <c r="X90" s="199"/>
      <c r="Y90" s="198"/>
      <c r="Z90" s="198"/>
      <c r="AA90" s="224" t="str">
        <f>IF(Y90='Drop Downs'!$G$14,"1",IF(Y90='Drop Downs'!$G$16,1/(AC90*'Drop Downs'!$R$4/12)*AB90,IF(Y90='Drop Downs'!$G$15,1/AC90*AB90,"")))</f>
        <v/>
      </c>
      <c r="AB90" s="198"/>
      <c r="AC90" s="198"/>
      <c r="AD90" s="199"/>
      <c r="AE90" s="198"/>
      <c r="AF90" s="198"/>
      <c r="AG90" s="224" t="str">
        <f>IF(AE90='Drop Downs'!$G$14,"1",IF(AE90='Drop Downs'!$G$16,1/(AI90*'Drop Downs'!$R$4/12)*AH90,IF(AE90='Drop Downs'!$G$15,1/AI90*AH90,"")))</f>
        <v/>
      </c>
      <c r="AH90" s="198"/>
      <c r="AI90" s="198"/>
      <c r="AJ90" s="66"/>
    </row>
    <row r="91" spans="1:36">
      <c r="B91" s="1222"/>
      <c r="C91" s="56" t="s">
        <v>800</v>
      </c>
      <c r="D91" s="421">
        <f>'4'!N6</f>
        <v>0</v>
      </c>
      <c r="E91" s="1167">
        <f>'4'!O6</f>
        <v>0</v>
      </c>
      <c r="F91" s="24"/>
      <c r="G91" s="190"/>
      <c r="H91" s="190"/>
      <c r="I91" s="190"/>
      <c r="J91" s="190"/>
      <c r="K91" s="323">
        <f t="shared" si="0"/>
        <v>0</v>
      </c>
      <c r="L91" s="66"/>
      <c r="M91" s="190"/>
      <c r="N91" s="229"/>
      <c r="O91" s="227" t="str">
        <f>IF(M91='Drop Downs'!$G$14,"1",IF(M91='Drop Downs'!$G$16,1/(Q91*'Drop Downs'!$R$4/12)*P91,IF(M91='Drop Downs'!$G$15,1/Q91*P91,"")))</f>
        <v/>
      </c>
      <c r="P91" s="190"/>
      <c r="Q91" s="190"/>
      <c r="R91" s="199"/>
      <c r="S91" s="190"/>
      <c r="T91" s="229"/>
      <c r="U91" s="227" t="str">
        <f>IF(S91='Drop Downs'!$G$14,"1",IF(S91='Drop Downs'!$G$16,1/(W91*'Drop Downs'!$R$4/12)*V91,IF(S91='Drop Downs'!$G$15,1/W91*V91,"")))</f>
        <v/>
      </c>
      <c r="V91" s="190"/>
      <c r="W91" s="190"/>
      <c r="X91" s="199"/>
      <c r="Y91" s="190"/>
      <c r="Z91" s="190"/>
      <c r="AA91" s="227" t="str">
        <f>IF(Y91='Drop Downs'!$G$14,"1",IF(Y91='Drop Downs'!$G$16,1/(AC91*'Drop Downs'!$R$4/12)*AB91,IF(Y91='Drop Downs'!$G$15,1/AC91*AB91,"")))</f>
        <v/>
      </c>
      <c r="AB91" s="190"/>
      <c r="AC91" s="190"/>
      <c r="AD91" s="199"/>
      <c r="AE91" s="190"/>
      <c r="AF91" s="190"/>
      <c r="AG91" s="227" t="str">
        <f>IF(AE91='Drop Downs'!$G$14,"1",IF(AE91='Drop Downs'!$G$16,1/(AI91*'Drop Downs'!$R$4/12)*AH91,IF(AE91='Drop Downs'!$G$15,1/AI91*AH91,"")))</f>
        <v/>
      </c>
      <c r="AH91" s="190"/>
      <c r="AI91" s="190"/>
      <c r="AJ91" s="66"/>
    </row>
    <row r="92" spans="1:36">
      <c r="B92" s="1223">
        <f>'4'!L7</f>
        <v>0</v>
      </c>
      <c r="C92" s="57" t="s">
        <v>799</v>
      </c>
      <c r="D92" s="58">
        <f>'4'!N7</f>
        <v>0</v>
      </c>
      <c r="E92" s="1167" t="str">
        <f>'4'!O7</f>
        <v xml:space="preserve"> </v>
      </c>
      <c r="F92" s="24"/>
      <c r="G92" s="198"/>
      <c r="H92" s="198"/>
      <c r="I92" s="198"/>
      <c r="J92" s="198"/>
      <c r="K92" s="322">
        <f t="shared" si="0"/>
        <v>0</v>
      </c>
      <c r="L92" s="66"/>
      <c r="M92" s="198"/>
      <c r="N92" s="225"/>
      <c r="O92" s="224" t="str">
        <f>IF(M92='Drop Downs'!$G$14,"1",IF(M92='Drop Downs'!$G$16,1/(Q92*'Drop Downs'!$R$4/12)*P92,IF(M92='Drop Downs'!$G$15,1/Q92*P92,"")))</f>
        <v/>
      </c>
      <c r="P92" s="198"/>
      <c r="Q92" s="198"/>
      <c r="R92" s="199"/>
      <c r="S92" s="198"/>
      <c r="T92" s="225"/>
      <c r="U92" s="224" t="str">
        <f>IF(S92='Drop Downs'!$G$14,"1",IF(S92='Drop Downs'!$G$16,1/(W92*'Drop Downs'!$R$4/12)*V92,IF(S92='Drop Downs'!$G$15,1/W92*V92,"")))</f>
        <v/>
      </c>
      <c r="V92" s="198"/>
      <c r="W92" s="198"/>
      <c r="X92" s="199"/>
      <c r="Y92" s="198"/>
      <c r="Z92" s="198"/>
      <c r="AA92" s="224" t="str">
        <f>IF(Y92='Drop Downs'!$G$14,"1",IF(Y92='Drop Downs'!$G$16,1/(AC92*'Drop Downs'!$R$4/12)*AB92,IF(Y92='Drop Downs'!$G$15,1/AC92*AB92,"")))</f>
        <v/>
      </c>
      <c r="AB92" s="198"/>
      <c r="AC92" s="198"/>
      <c r="AD92" s="199"/>
      <c r="AE92" s="198"/>
      <c r="AF92" s="198"/>
      <c r="AG92" s="224" t="str">
        <f>IF(AE92='Drop Downs'!$G$14,"1",IF(AE92='Drop Downs'!$G$16,1/(AI92*'Drop Downs'!$R$4/12)*AH92,IF(AE92='Drop Downs'!$G$15,1/AI92*AH92,"")))</f>
        <v/>
      </c>
      <c r="AH92" s="198"/>
      <c r="AI92" s="198"/>
      <c r="AJ92" s="66"/>
    </row>
    <row r="93" spans="1:36">
      <c r="B93" s="1222"/>
      <c r="C93" s="56" t="s">
        <v>800</v>
      </c>
      <c r="D93" s="421">
        <f>'4'!N8</f>
        <v>0</v>
      </c>
      <c r="E93" s="1167">
        <f>'4'!O8</f>
        <v>0</v>
      </c>
      <c r="F93" s="24"/>
      <c r="G93" s="190"/>
      <c r="H93" s="190"/>
      <c r="I93" s="190"/>
      <c r="J93" s="190"/>
      <c r="K93" s="323">
        <f t="shared" si="0"/>
        <v>0</v>
      </c>
      <c r="L93" s="66"/>
      <c r="M93" s="190"/>
      <c r="N93" s="229"/>
      <c r="O93" s="227" t="str">
        <f>IF(M93='Drop Downs'!$G$14,"1",IF(M93='Drop Downs'!$G$16,1/(Q93*'Drop Downs'!$R$4/12)*P93,IF(M93='Drop Downs'!$G$15,1/Q93*P93,"")))</f>
        <v/>
      </c>
      <c r="P93" s="190"/>
      <c r="Q93" s="190"/>
      <c r="R93" s="199"/>
      <c r="S93" s="190"/>
      <c r="T93" s="229"/>
      <c r="U93" s="227" t="str">
        <f>IF(S93='Drop Downs'!$G$14,"1",IF(S93='Drop Downs'!$G$16,1/(W93*'Drop Downs'!$R$4/12)*V93,IF(S93='Drop Downs'!$G$15,1/W93*V93,"")))</f>
        <v/>
      </c>
      <c r="V93" s="190"/>
      <c r="W93" s="190"/>
      <c r="X93" s="199"/>
      <c r="Y93" s="190"/>
      <c r="Z93" s="190"/>
      <c r="AA93" s="227" t="str">
        <f>IF(Y93='Drop Downs'!$G$14,"1",IF(Y93='Drop Downs'!$G$16,1/(AC93*'Drop Downs'!$R$4/12)*AB93,IF(Y93='Drop Downs'!$G$15,1/AC93*AB93,"")))</f>
        <v/>
      </c>
      <c r="AB93" s="190"/>
      <c r="AC93" s="190"/>
      <c r="AD93" s="199"/>
      <c r="AE93" s="190"/>
      <c r="AF93" s="190"/>
      <c r="AG93" s="227" t="str">
        <f>IF(AE93='Drop Downs'!$G$14,"1",IF(AE93='Drop Downs'!$G$16,1/(AI93*'Drop Downs'!$R$4/12)*AH93,IF(AE93='Drop Downs'!$G$15,1/AI93*AH93,"")))</f>
        <v/>
      </c>
      <c r="AH93" s="190"/>
      <c r="AI93" s="190"/>
      <c r="AJ93" s="66"/>
    </row>
    <row r="94" spans="1:36">
      <c r="B94" s="1223">
        <f>'4'!L9</f>
        <v>0</v>
      </c>
      <c r="C94" s="57" t="s">
        <v>799</v>
      </c>
      <c r="D94" s="58">
        <f>'4'!N9</f>
        <v>0</v>
      </c>
      <c r="E94" s="1167" t="str">
        <f>'4'!O9</f>
        <v xml:space="preserve"> </v>
      </c>
      <c r="F94" s="24"/>
      <c r="G94" s="198"/>
      <c r="H94" s="198"/>
      <c r="I94" s="198"/>
      <c r="J94" s="198"/>
      <c r="K94" s="322">
        <f t="shared" si="0"/>
        <v>0</v>
      </c>
      <c r="L94" s="66"/>
      <c r="M94" s="198"/>
      <c r="N94" s="225"/>
      <c r="O94" s="224" t="str">
        <f>IF(M94='Drop Downs'!$G$14,"1",IF(M94='Drop Downs'!$G$16,1/(Q94*'Drop Downs'!$R$4/12)*P94,IF(M94='Drop Downs'!$G$15,1/Q94*P94,"")))</f>
        <v/>
      </c>
      <c r="P94" s="198"/>
      <c r="Q94" s="198"/>
      <c r="R94" s="199"/>
      <c r="S94" s="198"/>
      <c r="T94" s="225"/>
      <c r="U94" s="224" t="str">
        <f>IF(S94='Drop Downs'!$G$14,"1",IF(S94='Drop Downs'!$G$16,1/(W94*'Drop Downs'!$R$4/12)*V94,IF(S94='Drop Downs'!$G$15,1/W94*V94,"")))</f>
        <v/>
      </c>
      <c r="V94" s="198"/>
      <c r="W94" s="198"/>
      <c r="X94" s="199"/>
      <c r="Y94" s="198"/>
      <c r="Z94" s="198"/>
      <c r="AA94" s="224" t="str">
        <f>IF(Y94='Drop Downs'!$G$14,"1",IF(Y94='Drop Downs'!$G$16,1/(AC94*'Drop Downs'!$R$4/12)*AB94,IF(Y94='Drop Downs'!$G$15,1/AC94*AB94,"")))</f>
        <v/>
      </c>
      <c r="AB94" s="198"/>
      <c r="AC94" s="198"/>
      <c r="AD94" s="199"/>
      <c r="AE94" s="198"/>
      <c r="AF94" s="198"/>
      <c r="AG94" s="224" t="str">
        <f>IF(AE94='Drop Downs'!$G$14,"1",IF(AE94='Drop Downs'!$G$16,1/(AI94*'Drop Downs'!$R$4/12)*AH94,IF(AE94='Drop Downs'!$G$15,1/AI94*AH94,"")))</f>
        <v/>
      </c>
      <c r="AH94" s="198"/>
      <c r="AI94" s="198"/>
      <c r="AJ94" s="66"/>
    </row>
    <row r="95" spans="1:36">
      <c r="B95" s="1222"/>
      <c r="C95" s="56" t="s">
        <v>800</v>
      </c>
      <c r="D95" s="421">
        <f>'4'!N10</f>
        <v>0</v>
      </c>
      <c r="E95" s="1167">
        <f>'4'!O10</f>
        <v>0</v>
      </c>
      <c r="F95" s="24"/>
      <c r="G95" s="190"/>
      <c r="H95" s="190"/>
      <c r="I95" s="190"/>
      <c r="J95" s="190"/>
      <c r="K95" s="323">
        <f t="shared" si="0"/>
        <v>0</v>
      </c>
      <c r="L95" s="66"/>
      <c r="M95" s="190"/>
      <c r="N95" s="229"/>
      <c r="O95" s="227" t="str">
        <f>IF(M95='Drop Downs'!$G$14,"1",IF(M95='Drop Downs'!$G$16,1/(Q95*'Drop Downs'!$R$4/12)*P95,IF(M95='Drop Downs'!$G$15,1/Q95*P95,"")))</f>
        <v/>
      </c>
      <c r="P95" s="190"/>
      <c r="Q95" s="190"/>
      <c r="R95" s="199"/>
      <c r="S95" s="190"/>
      <c r="T95" s="229"/>
      <c r="U95" s="227" t="str">
        <f>IF(S95='Drop Downs'!$G$14,"1",IF(S95='Drop Downs'!$G$16,1/(W95*'Drop Downs'!$R$4/12)*V95,IF(S95='Drop Downs'!$G$15,1/W95*V95,"")))</f>
        <v/>
      </c>
      <c r="V95" s="190"/>
      <c r="W95" s="190"/>
      <c r="X95" s="199"/>
      <c r="Y95" s="190"/>
      <c r="Z95" s="190"/>
      <c r="AA95" s="227" t="str">
        <f>IF(Y95='Drop Downs'!$G$14,"1",IF(Y95='Drop Downs'!$G$16,1/(AC95*'Drop Downs'!$R$4/12)*AB95,IF(Y95='Drop Downs'!$G$15,1/AC95*AB95,"")))</f>
        <v/>
      </c>
      <c r="AB95" s="190"/>
      <c r="AC95" s="190"/>
      <c r="AD95" s="199"/>
      <c r="AE95" s="190"/>
      <c r="AF95" s="190"/>
      <c r="AG95" s="227" t="str">
        <f>IF(AE95='Drop Downs'!$G$14,"1",IF(AE95='Drop Downs'!$G$16,1/(AI95*'Drop Downs'!$R$4/12)*AH95,IF(AE95='Drop Downs'!$G$15,1/AI95*AH95,"")))</f>
        <v/>
      </c>
      <c r="AH95" s="190"/>
      <c r="AI95" s="190"/>
      <c r="AJ95" s="66"/>
    </row>
    <row r="96" spans="1:36">
      <c r="B96" s="1223">
        <f>'4'!L11</f>
        <v>0</v>
      </c>
      <c r="C96" s="57" t="s">
        <v>799</v>
      </c>
      <c r="D96" s="58">
        <f>'4'!N11</f>
        <v>0</v>
      </c>
      <c r="E96" s="1167" t="str">
        <f>'4'!O11</f>
        <v xml:space="preserve"> </v>
      </c>
      <c r="F96" s="24"/>
      <c r="G96" s="198"/>
      <c r="H96" s="198"/>
      <c r="I96" s="198"/>
      <c r="J96" s="198"/>
      <c r="K96" s="322">
        <f t="shared" si="0"/>
        <v>0</v>
      </c>
      <c r="L96" s="66"/>
      <c r="M96" s="198"/>
      <c r="N96" s="225"/>
      <c r="O96" s="224" t="str">
        <f>IF(M96='Drop Downs'!$G$14,"1",IF(M96='Drop Downs'!$G$16,1/(Q96*'Drop Downs'!$R$4/12)*P96,IF(M96='Drop Downs'!$G$15,1/Q96*P96,"")))</f>
        <v/>
      </c>
      <c r="P96" s="198"/>
      <c r="Q96" s="198"/>
      <c r="R96" s="199"/>
      <c r="S96" s="198"/>
      <c r="T96" s="225"/>
      <c r="U96" s="224" t="str">
        <f>IF(S96='Drop Downs'!$G$14,"1",IF(S96='Drop Downs'!$G$16,1/(W96*'Drop Downs'!$R$4/12)*V96,IF(S96='Drop Downs'!$G$15,1/W96*V96,"")))</f>
        <v/>
      </c>
      <c r="V96" s="198"/>
      <c r="W96" s="198"/>
      <c r="X96" s="199"/>
      <c r="Y96" s="198"/>
      <c r="Z96" s="198"/>
      <c r="AA96" s="224" t="str">
        <f>IF(Y96='Drop Downs'!$G$14,"1",IF(Y96='Drop Downs'!$G$16,1/(AC96*'Drop Downs'!$R$4/12)*AB96,IF(Y96='Drop Downs'!$G$15,1/AC96*AB96,"")))</f>
        <v/>
      </c>
      <c r="AB96" s="198"/>
      <c r="AC96" s="198"/>
      <c r="AD96" s="199"/>
      <c r="AE96" s="198"/>
      <c r="AF96" s="198"/>
      <c r="AG96" s="224" t="str">
        <f>IF(AE96='Drop Downs'!$G$14,"1",IF(AE96='Drop Downs'!$G$16,1/(AI96*'Drop Downs'!$R$4/12)*AH96,IF(AE96='Drop Downs'!$G$15,1/AI96*AH96,"")))</f>
        <v/>
      </c>
      <c r="AH96" s="198"/>
      <c r="AI96" s="198"/>
      <c r="AJ96" s="66"/>
    </row>
    <row r="97" spans="2:36">
      <c r="B97" s="1222"/>
      <c r="C97" s="56" t="s">
        <v>800</v>
      </c>
      <c r="D97" s="421">
        <f>'4'!N12</f>
        <v>0</v>
      </c>
      <c r="E97" s="1167">
        <f>'4'!O12</f>
        <v>0</v>
      </c>
      <c r="F97" s="24"/>
      <c r="G97" s="190"/>
      <c r="H97" s="190"/>
      <c r="I97" s="190"/>
      <c r="J97" s="190"/>
      <c r="K97" s="323">
        <f t="shared" si="0"/>
        <v>0</v>
      </c>
      <c r="L97" s="66"/>
      <c r="M97" s="190"/>
      <c r="N97" s="229"/>
      <c r="O97" s="227" t="str">
        <f>IF(M97='Drop Downs'!$G$14,"1",IF(M97='Drop Downs'!$G$16,1/(Q97*'Drop Downs'!$R$4/12)*P97,IF(M97='Drop Downs'!$G$15,1/Q97*P97,"")))</f>
        <v/>
      </c>
      <c r="P97" s="190"/>
      <c r="Q97" s="190"/>
      <c r="R97" s="199"/>
      <c r="S97" s="190"/>
      <c r="T97" s="229"/>
      <c r="U97" s="227" t="str">
        <f>IF(S97='Drop Downs'!$G$14,"1",IF(S97='Drop Downs'!$G$16,1/(W97*'Drop Downs'!$R$4/12)*V97,IF(S97='Drop Downs'!$G$15,1/W97*V97,"")))</f>
        <v/>
      </c>
      <c r="V97" s="190"/>
      <c r="W97" s="190"/>
      <c r="X97" s="199"/>
      <c r="Y97" s="190"/>
      <c r="Z97" s="190"/>
      <c r="AA97" s="227" t="str">
        <f>IF(Y97='Drop Downs'!$G$14,"1",IF(Y97='Drop Downs'!$G$16,1/(AC97*'Drop Downs'!$R$4/12)*AB97,IF(Y97='Drop Downs'!$G$15,1/AC97*AB97,"")))</f>
        <v/>
      </c>
      <c r="AB97" s="190"/>
      <c r="AC97" s="190"/>
      <c r="AD97" s="199"/>
      <c r="AE97" s="190"/>
      <c r="AF97" s="190"/>
      <c r="AG97" s="227" t="str">
        <f>IF(AE97='Drop Downs'!$G$14,"1",IF(AE97='Drop Downs'!$G$16,1/(AI97*'Drop Downs'!$R$4/12)*AH97,IF(AE97='Drop Downs'!$G$15,1/AI97*AH97,"")))</f>
        <v/>
      </c>
      <c r="AH97" s="190"/>
      <c r="AI97" s="190"/>
      <c r="AJ97" s="66"/>
    </row>
    <row r="98" spans="2:36">
      <c r="B98" s="1223">
        <f>'4'!L13</f>
        <v>0</v>
      </c>
      <c r="C98" s="57" t="s">
        <v>799</v>
      </c>
      <c r="D98" s="58">
        <f>'4'!N13</f>
        <v>0</v>
      </c>
      <c r="E98" s="1167" t="str">
        <f>'4'!O13</f>
        <v xml:space="preserve"> </v>
      </c>
      <c r="F98" s="24"/>
      <c r="G98" s="198"/>
      <c r="H98" s="198"/>
      <c r="I98" s="198"/>
      <c r="J98" s="198"/>
      <c r="K98" s="322">
        <f t="shared" si="0"/>
        <v>0</v>
      </c>
      <c r="L98" s="66"/>
      <c r="M98" s="198"/>
      <c r="N98" s="225"/>
      <c r="O98" s="224" t="str">
        <f>IF(M98='Drop Downs'!$G$14,"1",IF(M98='Drop Downs'!$G$16,1/(Q98*'Drop Downs'!$R$4/12)*P98,IF(M98='Drop Downs'!$G$15,1/Q98*P98,"")))</f>
        <v/>
      </c>
      <c r="P98" s="198"/>
      <c r="Q98" s="198"/>
      <c r="R98" s="199"/>
      <c r="S98" s="198"/>
      <c r="T98" s="225"/>
      <c r="U98" s="224" t="str">
        <f>IF(S98='Drop Downs'!$G$14,"1",IF(S98='Drop Downs'!$G$16,1/(W98*'Drop Downs'!$R$4/12)*V98,IF(S98='Drop Downs'!$G$15,1/W98*V98,"")))</f>
        <v/>
      </c>
      <c r="V98" s="198"/>
      <c r="W98" s="198"/>
      <c r="X98" s="199"/>
      <c r="Y98" s="198"/>
      <c r="Z98" s="198"/>
      <c r="AA98" s="224" t="str">
        <f>IF(Y98='Drop Downs'!$G$14,"1",IF(Y98='Drop Downs'!$G$16,1/(AC98*'Drop Downs'!$R$4/12)*AB98,IF(Y98='Drop Downs'!$G$15,1/AC98*AB98,"")))</f>
        <v/>
      </c>
      <c r="AB98" s="198"/>
      <c r="AC98" s="198"/>
      <c r="AD98" s="199"/>
      <c r="AE98" s="198"/>
      <c r="AF98" s="198"/>
      <c r="AG98" s="224" t="str">
        <f>IF(AE98='Drop Downs'!$G$14,"1",IF(AE98='Drop Downs'!$G$16,1/(AI98*'Drop Downs'!$R$4/12)*AH98,IF(AE98='Drop Downs'!$G$15,1/AI98*AH98,"")))</f>
        <v/>
      </c>
      <c r="AH98" s="198"/>
      <c r="AI98" s="198"/>
      <c r="AJ98" s="66"/>
    </row>
    <row r="99" spans="2:36">
      <c r="B99" s="1222"/>
      <c r="C99" s="56" t="s">
        <v>800</v>
      </c>
      <c r="D99" s="421">
        <f>'4'!N14</f>
        <v>0</v>
      </c>
      <c r="E99" s="1167">
        <f>'4'!O14</f>
        <v>0</v>
      </c>
      <c r="F99" s="24"/>
      <c r="G99" s="190"/>
      <c r="H99" s="190"/>
      <c r="I99" s="190"/>
      <c r="J99" s="190"/>
      <c r="K99" s="323">
        <f t="shared" si="0"/>
        <v>0</v>
      </c>
      <c r="L99" s="66"/>
      <c r="M99" s="190"/>
      <c r="N99" s="229"/>
      <c r="O99" s="227" t="str">
        <f>IF(M99='Drop Downs'!$G$14,"1",IF(M99='Drop Downs'!$G$16,1/(Q99*'Drop Downs'!$R$4/12)*P99,IF(M99='Drop Downs'!$G$15,1/Q99*P99,"")))</f>
        <v/>
      </c>
      <c r="P99" s="190"/>
      <c r="Q99" s="190"/>
      <c r="R99" s="199"/>
      <c r="S99" s="190"/>
      <c r="T99" s="229"/>
      <c r="U99" s="227" t="str">
        <f>IF(S99='Drop Downs'!$G$14,"1",IF(S99='Drop Downs'!$G$16,1/(W99*'Drop Downs'!$R$4/12)*V99,IF(S99='Drop Downs'!$G$15,1/W99*V99,"")))</f>
        <v/>
      </c>
      <c r="V99" s="190"/>
      <c r="W99" s="190"/>
      <c r="X99" s="199"/>
      <c r="Y99" s="190"/>
      <c r="Z99" s="190"/>
      <c r="AA99" s="227" t="str">
        <f>IF(Y99='Drop Downs'!$G$14,"1",IF(Y99='Drop Downs'!$G$16,1/(AC99*'Drop Downs'!$R$4/12)*AB99,IF(Y99='Drop Downs'!$G$15,1/AC99*AB99,"")))</f>
        <v/>
      </c>
      <c r="AB99" s="190"/>
      <c r="AC99" s="190"/>
      <c r="AD99" s="199"/>
      <c r="AE99" s="190"/>
      <c r="AF99" s="190"/>
      <c r="AG99" s="227" t="str">
        <f>IF(AE99='Drop Downs'!$G$14,"1",IF(AE99='Drop Downs'!$G$16,1/(AI99*'Drop Downs'!$R$4/12)*AH99,IF(AE99='Drop Downs'!$G$15,1/AI99*AH99,"")))</f>
        <v/>
      </c>
      <c r="AH99" s="190"/>
      <c r="AI99" s="190"/>
      <c r="AJ99" s="66"/>
    </row>
    <row r="100" spans="2:36">
      <c r="B100" s="1223">
        <f>'4'!L15</f>
        <v>0</v>
      </c>
      <c r="C100" s="57" t="s">
        <v>799</v>
      </c>
      <c r="D100" s="58">
        <f>'4'!N15</f>
        <v>0</v>
      </c>
      <c r="E100" s="1167" t="str">
        <f>'4'!O15</f>
        <v xml:space="preserve"> </v>
      </c>
      <c r="F100" s="24"/>
      <c r="G100" s="198"/>
      <c r="H100" s="198"/>
      <c r="I100" s="198"/>
      <c r="J100" s="198"/>
      <c r="K100" s="322">
        <f t="shared" si="0"/>
        <v>0</v>
      </c>
      <c r="L100" s="66"/>
      <c r="M100" s="198"/>
      <c r="N100" s="225"/>
      <c r="O100" s="224" t="str">
        <f>IF(M100='Drop Downs'!$G$14,"1",IF(M100='Drop Downs'!$G$16,1/(Q100*'Drop Downs'!$R$4/12)*P100,IF(M100='Drop Downs'!$G$15,1/Q100*P100,"")))</f>
        <v/>
      </c>
      <c r="P100" s="198"/>
      <c r="Q100" s="198"/>
      <c r="R100" s="199"/>
      <c r="S100" s="198"/>
      <c r="T100" s="225"/>
      <c r="U100" s="224" t="str">
        <f>IF(S100='Drop Downs'!$G$14,"1",IF(S100='Drop Downs'!$G$16,1/(W100*'Drop Downs'!$R$4/12)*V100,IF(S100='Drop Downs'!$G$15,1/W100*V100,"")))</f>
        <v/>
      </c>
      <c r="V100" s="198"/>
      <c r="W100" s="198"/>
      <c r="X100" s="199"/>
      <c r="Y100" s="198"/>
      <c r="Z100" s="198"/>
      <c r="AA100" s="224" t="str">
        <f>IF(Y100='Drop Downs'!$G$14,"1",IF(Y100='Drop Downs'!$G$16,1/(AC100*'Drop Downs'!$R$4/12)*AB100,IF(Y100='Drop Downs'!$G$15,1/AC100*AB100,"")))</f>
        <v/>
      </c>
      <c r="AB100" s="198"/>
      <c r="AC100" s="198"/>
      <c r="AD100" s="199"/>
      <c r="AE100" s="198"/>
      <c r="AF100" s="198"/>
      <c r="AG100" s="224" t="str">
        <f>IF(AE100='Drop Downs'!$G$14,"1",IF(AE100='Drop Downs'!$G$16,1/(AI100*'Drop Downs'!$R$4/12)*AH100,IF(AE100='Drop Downs'!$G$15,1/AI100*AH100,"")))</f>
        <v/>
      </c>
      <c r="AH100" s="198"/>
      <c r="AI100" s="198"/>
      <c r="AJ100" s="66"/>
    </row>
    <row r="101" spans="2:36">
      <c r="B101" s="1222"/>
      <c r="C101" s="56" t="s">
        <v>800</v>
      </c>
      <c r="D101" s="421">
        <f>'4'!N16</f>
        <v>0</v>
      </c>
      <c r="E101" s="1167">
        <f>'4'!O16</f>
        <v>0</v>
      </c>
      <c r="F101" s="24"/>
      <c r="G101" s="190"/>
      <c r="H101" s="190"/>
      <c r="I101" s="190"/>
      <c r="J101" s="190"/>
      <c r="K101" s="323">
        <f t="shared" si="0"/>
        <v>0</v>
      </c>
      <c r="L101" s="66"/>
      <c r="M101" s="190"/>
      <c r="N101" s="229"/>
      <c r="O101" s="227" t="str">
        <f>IF(M101='Drop Downs'!$G$14,"1",IF(M101='Drop Downs'!$G$16,1/(Q101*'Drop Downs'!$R$4/12)*P101,IF(M101='Drop Downs'!$G$15,1/Q101*P101,"")))</f>
        <v/>
      </c>
      <c r="P101" s="190"/>
      <c r="Q101" s="190"/>
      <c r="R101" s="199"/>
      <c r="S101" s="190"/>
      <c r="T101" s="229"/>
      <c r="U101" s="227" t="str">
        <f>IF(S101='Drop Downs'!$G$14,"1",IF(S101='Drop Downs'!$G$16,1/(W101*'Drop Downs'!$R$4/12)*V101,IF(S101='Drop Downs'!$G$15,1/W101*V101,"")))</f>
        <v/>
      </c>
      <c r="V101" s="190"/>
      <c r="W101" s="190"/>
      <c r="X101" s="199"/>
      <c r="Y101" s="190"/>
      <c r="Z101" s="190"/>
      <c r="AA101" s="227" t="str">
        <f>IF(Y101='Drop Downs'!$G$14,"1",IF(Y101='Drop Downs'!$G$16,1/(AC101*'Drop Downs'!$R$4/12)*AB101,IF(Y101='Drop Downs'!$G$15,1/AC101*AB101,"")))</f>
        <v/>
      </c>
      <c r="AB101" s="190"/>
      <c r="AC101" s="190"/>
      <c r="AD101" s="199"/>
      <c r="AE101" s="190"/>
      <c r="AF101" s="190"/>
      <c r="AG101" s="227" t="str">
        <f>IF(AE101='Drop Downs'!$G$14,"1",IF(AE101='Drop Downs'!$G$16,1/(AI101*'Drop Downs'!$R$4/12)*AH101,IF(AE101='Drop Downs'!$G$15,1/AI101*AH101,"")))</f>
        <v/>
      </c>
      <c r="AH101" s="190"/>
      <c r="AI101" s="190"/>
      <c r="AJ101" s="66"/>
    </row>
    <row r="102" spans="2:36">
      <c r="B102" s="1223">
        <f>'4'!L17</f>
        <v>0</v>
      </c>
      <c r="C102" s="57" t="s">
        <v>799</v>
      </c>
      <c r="D102" s="58">
        <f>'4'!N17</f>
        <v>0</v>
      </c>
      <c r="E102" s="1167" t="str">
        <f>'4'!O17</f>
        <v xml:space="preserve"> </v>
      </c>
      <c r="F102" s="24"/>
      <c r="G102" s="198"/>
      <c r="H102" s="198"/>
      <c r="I102" s="198"/>
      <c r="J102" s="198"/>
      <c r="K102" s="322">
        <f t="shared" si="0"/>
        <v>0</v>
      </c>
      <c r="L102" s="66"/>
      <c r="M102" s="198"/>
      <c r="N102" s="225"/>
      <c r="O102" s="224" t="str">
        <f>IF(M102='Drop Downs'!$G$14,"1",IF(M102='Drop Downs'!$G$16,1/(Q102*'Drop Downs'!$R$4/12)*P102,IF(M102='Drop Downs'!$G$15,1/Q102*P102,"")))</f>
        <v/>
      </c>
      <c r="P102" s="198"/>
      <c r="Q102" s="198"/>
      <c r="R102" s="199"/>
      <c r="S102" s="198"/>
      <c r="T102" s="225"/>
      <c r="U102" s="224" t="str">
        <f>IF(S102='Drop Downs'!$G$14,"1",IF(S102='Drop Downs'!$G$16,1/(W102*'Drop Downs'!$R$4/12)*V102,IF(S102='Drop Downs'!$G$15,1/W102*V102,"")))</f>
        <v/>
      </c>
      <c r="V102" s="198"/>
      <c r="W102" s="198"/>
      <c r="X102" s="199"/>
      <c r="Y102" s="198"/>
      <c r="Z102" s="198"/>
      <c r="AA102" s="224" t="str">
        <f>IF(Y102='Drop Downs'!$G$14,"1",IF(Y102='Drop Downs'!$G$16,1/(AC102*'Drop Downs'!$R$4/12)*AB102,IF(Y102='Drop Downs'!$G$15,1/AC102*AB102,"")))</f>
        <v/>
      </c>
      <c r="AB102" s="198"/>
      <c r="AC102" s="198"/>
      <c r="AD102" s="199"/>
      <c r="AE102" s="198"/>
      <c r="AF102" s="198"/>
      <c r="AG102" s="224" t="str">
        <f>IF(AE102='Drop Downs'!$G$14,"1",IF(AE102='Drop Downs'!$G$16,1/(AI102*'Drop Downs'!$R$4/12)*AH102,IF(AE102='Drop Downs'!$G$15,1/AI102*AH102,"")))</f>
        <v/>
      </c>
      <c r="AH102" s="198"/>
      <c r="AI102" s="198"/>
      <c r="AJ102" s="66"/>
    </row>
    <row r="103" spans="2:36">
      <c r="B103" s="1222"/>
      <c r="C103" s="56" t="s">
        <v>800</v>
      </c>
      <c r="D103" s="421">
        <f>'4'!N18</f>
        <v>0</v>
      </c>
      <c r="E103" s="1167">
        <f>'4'!O18</f>
        <v>0</v>
      </c>
      <c r="F103" s="24"/>
      <c r="G103" s="190"/>
      <c r="H103" s="190"/>
      <c r="I103" s="190"/>
      <c r="J103" s="190"/>
      <c r="K103" s="323">
        <f t="shared" si="0"/>
        <v>0</v>
      </c>
      <c r="L103" s="66"/>
      <c r="M103" s="190"/>
      <c r="N103" s="229"/>
      <c r="O103" s="227" t="str">
        <f>IF(M103='Drop Downs'!$G$14,"1",IF(M103='Drop Downs'!$G$16,1/(Q103*'Drop Downs'!$R$4/12)*P103,IF(M103='Drop Downs'!$G$15,1/Q103*P103,"")))</f>
        <v/>
      </c>
      <c r="P103" s="190"/>
      <c r="Q103" s="190"/>
      <c r="R103" s="199"/>
      <c r="S103" s="190"/>
      <c r="T103" s="229"/>
      <c r="U103" s="227" t="str">
        <f>IF(S103='Drop Downs'!$G$14,"1",IF(S103='Drop Downs'!$G$16,1/(W103*'Drop Downs'!$R$4/12)*V103,IF(S103='Drop Downs'!$G$15,1/W103*V103,"")))</f>
        <v/>
      </c>
      <c r="V103" s="190"/>
      <c r="W103" s="190"/>
      <c r="X103" s="199"/>
      <c r="Y103" s="190"/>
      <c r="Z103" s="190"/>
      <c r="AA103" s="227" t="str">
        <f>IF(Y103='Drop Downs'!$G$14,"1",IF(Y103='Drop Downs'!$G$16,1/(AC103*'Drop Downs'!$R$4/12)*AB103,IF(Y103='Drop Downs'!$G$15,1/AC103*AB103,"")))</f>
        <v/>
      </c>
      <c r="AB103" s="190"/>
      <c r="AC103" s="190"/>
      <c r="AD103" s="199"/>
      <c r="AE103" s="190"/>
      <c r="AF103" s="190"/>
      <c r="AG103" s="227" t="str">
        <f>IF(AE103='Drop Downs'!$G$14,"1",IF(AE103='Drop Downs'!$G$16,1/(AI103*'Drop Downs'!$R$4/12)*AH103,IF(AE103='Drop Downs'!$G$15,1/AI103*AH103,"")))</f>
        <v/>
      </c>
      <c r="AH103" s="190"/>
      <c r="AI103" s="190"/>
      <c r="AJ103" s="66"/>
    </row>
    <row r="104" spans="2:36">
      <c r="B104" s="1223">
        <f>'4'!L19</f>
        <v>0</v>
      </c>
      <c r="C104" s="57" t="s">
        <v>799</v>
      </c>
      <c r="D104" s="58">
        <f>'4'!N19</f>
        <v>0</v>
      </c>
      <c r="E104" s="1167" t="str">
        <f>'4'!O19</f>
        <v xml:space="preserve"> </v>
      </c>
      <c r="F104" s="24"/>
      <c r="G104" s="198"/>
      <c r="H104" s="198"/>
      <c r="I104" s="198"/>
      <c r="J104" s="198"/>
      <c r="K104" s="322">
        <f t="shared" si="0"/>
        <v>0</v>
      </c>
      <c r="L104" s="66"/>
      <c r="M104" s="198"/>
      <c r="N104" s="225"/>
      <c r="O104" s="224" t="str">
        <f>IF(M104='Drop Downs'!$G$14,"1",IF(M104='Drop Downs'!$G$16,1/(Q104*'Drop Downs'!$R$4/12)*P104,IF(M104='Drop Downs'!$G$15,1/Q104*P104,"")))</f>
        <v/>
      </c>
      <c r="P104" s="198"/>
      <c r="Q104" s="198"/>
      <c r="R104" s="199"/>
      <c r="S104" s="198"/>
      <c r="T104" s="225"/>
      <c r="U104" s="224" t="str">
        <f>IF(S104='Drop Downs'!$G$14,"1",IF(S104='Drop Downs'!$G$16,1/(W104*'Drop Downs'!$R$4/12)*V104,IF(S104='Drop Downs'!$G$15,1/W104*V104,"")))</f>
        <v/>
      </c>
      <c r="V104" s="198"/>
      <c r="W104" s="198"/>
      <c r="X104" s="199"/>
      <c r="Y104" s="198"/>
      <c r="Z104" s="198"/>
      <c r="AA104" s="224" t="str">
        <f>IF(Y104='Drop Downs'!$G$14,"1",IF(Y104='Drop Downs'!$G$16,1/(AC104*'Drop Downs'!$R$4/12)*AB104,IF(Y104='Drop Downs'!$G$15,1/AC104*AB104,"")))</f>
        <v/>
      </c>
      <c r="AB104" s="198"/>
      <c r="AC104" s="198"/>
      <c r="AD104" s="199"/>
      <c r="AE104" s="198"/>
      <c r="AF104" s="198"/>
      <c r="AG104" s="224" t="str">
        <f>IF(AE104='Drop Downs'!$G$14,"1",IF(AE104='Drop Downs'!$G$16,1/(AI104*'Drop Downs'!$R$4/12)*AH104,IF(AE104='Drop Downs'!$G$15,1/AI104*AH104,"")))</f>
        <v/>
      </c>
      <c r="AH104" s="198"/>
      <c r="AI104" s="198"/>
      <c r="AJ104" s="66"/>
    </row>
    <row r="105" spans="2:36">
      <c r="B105" s="1222"/>
      <c r="C105" s="56" t="s">
        <v>800</v>
      </c>
      <c r="D105" s="421">
        <f>'4'!N20</f>
        <v>0</v>
      </c>
      <c r="E105" s="1167">
        <f>'4'!O20</f>
        <v>0</v>
      </c>
      <c r="F105" s="24"/>
      <c r="G105" s="190"/>
      <c r="H105" s="190"/>
      <c r="I105" s="190"/>
      <c r="J105" s="190"/>
      <c r="K105" s="323">
        <f t="shared" si="0"/>
        <v>0</v>
      </c>
      <c r="L105" s="66"/>
      <c r="M105" s="190"/>
      <c r="N105" s="229"/>
      <c r="O105" s="227" t="str">
        <f>IF(M105='Drop Downs'!$G$14,"1",IF(M105='Drop Downs'!$G$16,1/(Q105*'Drop Downs'!$R$4/12)*P105,IF(M105='Drop Downs'!$G$15,1/Q105*P105,"")))</f>
        <v/>
      </c>
      <c r="P105" s="190"/>
      <c r="Q105" s="190"/>
      <c r="R105" s="199"/>
      <c r="S105" s="190"/>
      <c r="T105" s="229"/>
      <c r="U105" s="227" t="str">
        <f>IF(S105='Drop Downs'!$G$14,"1",IF(S105='Drop Downs'!$G$16,1/(W105*'Drop Downs'!$R$4/12)*V105,IF(S105='Drop Downs'!$G$15,1/W105*V105,"")))</f>
        <v/>
      </c>
      <c r="V105" s="190"/>
      <c r="W105" s="190"/>
      <c r="X105" s="199"/>
      <c r="Y105" s="190"/>
      <c r="Z105" s="190"/>
      <c r="AA105" s="227" t="str">
        <f>IF(Y105='Drop Downs'!$G$14,"1",IF(Y105='Drop Downs'!$G$16,1/(AC105*'Drop Downs'!$R$4/12)*AB105,IF(Y105='Drop Downs'!$G$15,1/AC105*AB105,"")))</f>
        <v/>
      </c>
      <c r="AB105" s="190"/>
      <c r="AC105" s="190"/>
      <c r="AD105" s="199"/>
      <c r="AE105" s="190"/>
      <c r="AF105" s="190"/>
      <c r="AG105" s="227" t="str">
        <f>IF(AE105='Drop Downs'!$G$14,"1",IF(AE105='Drop Downs'!$G$16,1/(AI105*'Drop Downs'!$R$4/12)*AH105,IF(AE105='Drop Downs'!$G$15,1/AI105*AH105,"")))</f>
        <v/>
      </c>
      <c r="AH105" s="190"/>
      <c r="AI105" s="190"/>
      <c r="AJ105" s="66"/>
    </row>
    <row r="106" spans="2:36">
      <c r="B106" s="1223">
        <f>'4'!L21</f>
        <v>0</v>
      </c>
      <c r="C106" s="57" t="s">
        <v>799</v>
      </c>
      <c r="D106" s="58">
        <f>'4'!N21</f>
        <v>0</v>
      </c>
      <c r="E106" s="1167" t="str">
        <f>'4'!O21</f>
        <v xml:space="preserve"> </v>
      </c>
      <c r="F106" s="24"/>
      <c r="G106" s="198"/>
      <c r="H106" s="198"/>
      <c r="I106" s="198"/>
      <c r="J106" s="198"/>
      <c r="K106" s="322">
        <f t="shared" si="0"/>
        <v>0</v>
      </c>
      <c r="L106" s="66"/>
      <c r="M106" s="198"/>
      <c r="N106" s="225"/>
      <c r="O106" s="224" t="str">
        <f>IF(M106='Drop Downs'!$G$14,"1",IF(M106='Drop Downs'!$G$16,1/(Q106*'Drop Downs'!$R$4/12)*P106,IF(M106='Drop Downs'!$G$15,1/Q106*P106,"")))</f>
        <v/>
      </c>
      <c r="P106" s="198"/>
      <c r="Q106" s="198"/>
      <c r="R106" s="199"/>
      <c r="S106" s="198"/>
      <c r="T106" s="225"/>
      <c r="U106" s="224" t="str">
        <f>IF(S106='Drop Downs'!$G$14,"1",IF(S106='Drop Downs'!$G$16,1/(W106*'Drop Downs'!$R$4/12)*V106,IF(S106='Drop Downs'!$G$15,1/W106*V106,"")))</f>
        <v/>
      </c>
      <c r="V106" s="198"/>
      <c r="W106" s="198"/>
      <c r="X106" s="199"/>
      <c r="Y106" s="198"/>
      <c r="Z106" s="198"/>
      <c r="AA106" s="224" t="str">
        <f>IF(Y106='Drop Downs'!$G$14,"1",IF(Y106='Drop Downs'!$G$16,1/(AC106*'Drop Downs'!$R$4/12)*AB106,IF(Y106='Drop Downs'!$G$15,1/AC106*AB106,"")))</f>
        <v/>
      </c>
      <c r="AB106" s="198"/>
      <c r="AC106" s="198"/>
      <c r="AD106" s="199"/>
      <c r="AE106" s="198"/>
      <c r="AF106" s="198"/>
      <c r="AG106" s="224" t="str">
        <f>IF(AE106='Drop Downs'!$G$14,"1",IF(AE106='Drop Downs'!$G$16,1/(AI106*'Drop Downs'!$R$4/12)*AH106,IF(AE106='Drop Downs'!$G$15,1/AI106*AH106,"")))</f>
        <v/>
      </c>
      <c r="AH106" s="198"/>
      <c r="AI106" s="198"/>
      <c r="AJ106" s="66"/>
    </row>
    <row r="107" spans="2:36">
      <c r="B107" s="1222"/>
      <c r="C107" s="56" t="s">
        <v>800</v>
      </c>
      <c r="D107" s="421">
        <f>'4'!N22</f>
        <v>0</v>
      </c>
      <c r="E107" s="1167">
        <f>'4'!O22</f>
        <v>0</v>
      </c>
      <c r="F107" s="24"/>
      <c r="G107" s="190"/>
      <c r="H107" s="190"/>
      <c r="I107" s="190"/>
      <c r="J107" s="190"/>
      <c r="K107" s="323">
        <f t="shared" si="0"/>
        <v>0</v>
      </c>
      <c r="L107" s="66"/>
      <c r="M107" s="190"/>
      <c r="N107" s="229"/>
      <c r="O107" s="227" t="str">
        <f>IF(M107='Drop Downs'!$G$14,"1",IF(M107='Drop Downs'!$G$16,1/(Q107*'Drop Downs'!$R$4/12)*P107,IF(M107='Drop Downs'!$G$15,1/Q107*P107,"")))</f>
        <v/>
      </c>
      <c r="P107" s="190"/>
      <c r="Q107" s="190"/>
      <c r="R107" s="199"/>
      <c r="S107" s="190"/>
      <c r="T107" s="229"/>
      <c r="U107" s="227" t="str">
        <f>IF(S107='Drop Downs'!$G$14,"1",IF(S107='Drop Downs'!$G$16,1/(W107*'Drop Downs'!$R$4/12)*V107,IF(S107='Drop Downs'!$G$15,1/W107*V107,"")))</f>
        <v/>
      </c>
      <c r="V107" s="190"/>
      <c r="W107" s="190"/>
      <c r="X107" s="199"/>
      <c r="Y107" s="190"/>
      <c r="Z107" s="190"/>
      <c r="AA107" s="227" t="str">
        <f>IF(Y107='Drop Downs'!$G$14,"1",IF(Y107='Drop Downs'!$G$16,1/(AC107*'Drop Downs'!$R$4/12)*AB107,IF(Y107='Drop Downs'!$G$15,1/AC107*AB107,"")))</f>
        <v/>
      </c>
      <c r="AB107" s="190"/>
      <c r="AC107" s="190"/>
      <c r="AD107" s="199"/>
      <c r="AE107" s="190"/>
      <c r="AF107" s="190"/>
      <c r="AG107" s="227" t="str">
        <f>IF(AE107='Drop Downs'!$G$14,"1",IF(AE107='Drop Downs'!$G$16,1/(AI107*'Drop Downs'!$R$4/12)*AH107,IF(AE107='Drop Downs'!$G$15,1/AI107*AH107,"")))</f>
        <v/>
      </c>
      <c r="AH107" s="190"/>
      <c r="AI107" s="190"/>
      <c r="AJ107" s="66"/>
    </row>
    <row r="108" spans="2:36">
      <c r="B108" s="1223">
        <f>'4'!L23</f>
        <v>0</v>
      </c>
      <c r="C108" s="57" t="s">
        <v>799</v>
      </c>
      <c r="D108" s="58">
        <f>'4'!N23</f>
        <v>0</v>
      </c>
      <c r="E108" s="1167" t="str">
        <f>'4'!O23</f>
        <v xml:space="preserve"> </v>
      </c>
      <c r="F108" s="24"/>
      <c r="G108" s="198"/>
      <c r="H108" s="198"/>
      <c r="I108" s="198"/>
      <c r="J108" s="198"/>
      <c r="K108" s="322">
        <f t="shared" si="0"/>
        <v>0</v>
      </c>
      <c r="L108" s="66"/>
      <c r="M108" s="198"/>
      <c r="N108" s="225"/>
      <c r="O108" s="224" t="str">
        <f>IF(M108='Drop Downs'!$G$14,"1",IF(M108='Drop Downs'!$G$16,1/(Q108*'Drop Downs'!$R$4/12)*P108,IF(M108='Drop Downs'!$G$15,1/Q108*P108,"")))</f>
        <v/>
      </c>
      <c r="P108" s="198"/>
      <c r="Q108" s="198"/>
      <c r="R108" s="199"/>
      <c r="S108" s="198"/>
      <c r="T108" s="225"/>
      <c r="U108" s="224" t="str">
        <f>IF(S108='Drop Downs'!$G$14,"1",IF(S108='Drop Downs'!$G$16,1/(W108*'Drop Downs'!$R$4/12)*V108,IF(S108='Drop Downs'!$G$15,1/W108*V108,"")))</f>
        <v/>
      </c>
      <c r="V108" s="198"/>
      <c r="W108" s="198"/>
      <c r="X108" s="199"/>
      <c r="Y108" s="198"/>
      <c r="Z108" s="198"/>
      <c r="AA108" s="224" t="str">
        <f>IF(Y108='Drop Downs'!$G$14,"1",IF(Y108='Drop Downs'!$G$16,1/(AC108*'Drop Downs'!$R$4/12)*AB108,IF(Y108='Drop Downs'!$G$15,1/AC108*AB108,"")))</f>
        <v/>
      </c>
      <c r="AB108" s="198"/>
      <c r="AC108" s="198"/>
      <c r="AD108" s="199"/>
      <c r="AE108" s="198"/>
      <c r="AF108" s="198"/>
      <c r="AG108" s="224" t="str">
        <f>IF(AE108='Drop Downs'!$G$14,"1",IF(AE108='Drop Downs'!$G$16,1/(AI108*'Drop Downs'!$R$4/12)*AH108,IF(AE108='Drop Downs'!$G$15,1/AI108*AH108,"")))</f>
        <v/>
      </c>
      <c r="AH108" s="198"/>
      <c r="AI108" s="198"/>
      <c r="AJ108" s="66"/>
    </row>
    <row r="109" spans="2:36">
      <c r="B109" s="1224"/>
      <c r="C109" s="56" t="s">
        <v>800</v>
      </c>
      <c r="D109" s="421">
        <f>'4'!N24</f>
        <v>0</v>
      </c>
      <c r="E109" s="1167">
        <f>'4'!O24</f>
        <v>0</v>
      </c>
      <c r="F109" s="24"/>
      <c r="G109" s="190"/>
      <c r="H109" s="190"/>
      <c r="I109" s="190"/>
      <c r="J109" s="190"/>
      <c r="K109" s="323">
        <f t="shared" si="0"/>
        <v>0</v>
      </c>
      <c r="L109" s="66"/>
      <c r="M109" s="190"/>
      <c r="N109" s="229"/>
      <c r="O109" s="227" t="str">
        <f>IF(M109='Drop Downs'!$G$14,"1",IF(M109='Drop Downs'!$G$16,1/(Q109*'Drop Downs'!$R$4/12)*P109,IF(M109='Drop Downs'!$G$15,1/Q109*P109,"")))</f>
        <v/>
      </c>
      <c r="P109" s="190"/>
      <c r="Q109" s="190"/>
      <c r="R109" s="199"/>
      <c r="S109" s="190"/>
      <c r="T109" s="229"/>
      <c r="U109" s="227" t="str">
        <f>IF(S109='Drop Downs'!$G$14,"1",IF(S109='Drop Downs'!$G$16,1/(W109*'Drop Downs'!$R$4/12)*V109,IF(S109='Drop Downs'!$G$15,1/W109*V109,"")))</f>
        <v/>
      </c>
      <c r="V109" s="190"/>
      <c r="W109" s="190"/>
      <c r="X109" s="199"/>
      <c r="Y109" s="190"/>
      <c r="Z109" s="190"/>
      <c r="AA109" s="227" t="str">
        <f>IF(Y109='Drop Downs'!$G$14,"1",IF(Y109='Drop Downs'!$G$16,1/(AC109*'Drop Downs'!$R$4/12)*AB109,IF(Y109='Drop Downs'!$G$15,1/AC109*AB109,"")))</f>
        <v/>
      </c>
      <c r="AB109" s="190"/>
      <c r="AC109" s="190"/>
      <c r="AD109" s="199"/>
      <c r="AE109" s="190"/>
      <c r="AF109" s="190"/>
      <c r="AG109" s="227" t="str">
        <f>IF(AE109='Drop Downs'!$G$14,"1",IF(AE109='Drop Downs'!$G$16,1/(AI109*'Drop Downs'!$R$4/12)*AH109,IF(AE109='Drop Downs'!$G$15,1/AI109*AH109,"")))</f>
        <v/>
      </c>
      <c r="AH109" s="190"/>
      <c r="AI109" s="190"/>
      <c r="AJ109" s="66"/>
    </row>
    <row r="110" spans="2:36">
      <c r="B110" s="1221">
        <f>'4'!L25</f>
        <v>0</v>
      </c>
      <c r="C110" s="57" t="s">
        <v>799</v>
      </c>
      <c r="D110" s="58">
        <f>'4'!N25</f>
        <v>0</v>
      </c>
      <c r="E110" s="1167" t="str">
        <f>'4'!O25</f>
        <v xml:space="preserve"> </v>
      </c>
      <c r="F110" s="24"/>
      <c r="G110" s="198"/>
      <c r="H110" s="198"/>
      <c r="I110" s="198"/>
      <c r="J110" s="198"/>
      <c r="K110" s="322">
        <f t="shared" si="0"/>
        <v>0</v>
      </c>
      <c r="L110" s="66"/>
      <c r="M110" s="198"/>
      <c r="N110" s="225"/>
      <c r="O110" s="224" t="str">
        <f>IF(M110='Drop Downs'!$G$14,"1",IF(M110='Drop Downs'!$G$16,1/(Q110*'Drop Downs'!$R$4/12)*P110,IF(M110='Drop Downs'!$G$15,1/Q110*P110,"")))</f>
        <v/>
      </c>
      <c r="P110" s="198"/>
      <c r="Q110" s="198"/>
      <c r="R110" s="199"/>
      <c r="S110" s="198"/>
      <c r="T110" s="225"/>
      <c r="U110" s="224" t="str">
        <f>IF(S110='Drop Downs'!$G$14,"1",IF(S110='Drop Downs'!$G$16,1/(W110*'Drop Downs'!$R$4/12)*V110,IF(S110='Drop Downs'!$G$15,1/W110*V110,"")))</f>
        <v/>
      </c>
      <c r="V110" s="198"/>
      <c r="W110" s="198"/>
      <c r="X110" s="199"/>
      <c r="Y110" s="198"/>
      <c r="Z110" s="198"/>
      <c r="AA110" s="224" t="str">
        <f>IF(Y110='Drop Downs'!$G$14,"1",IF(Y110='Drop Downs'!$G$16,1/(AC110*'Drop Downs'!$R$4/12)*AB110,IF(Y110='Drop Downs'!$G$15,1/AC110*AB110,"")))</f>
        <v/>
      </c>
      <c r="AB110" s="198"/>
      <c r="AC110" s="198"/>
      <c r="AD110" s="199"/>
      <c r="AE110" s="198"/>
      <c r="AF110" s="198"/>
      <c r="AG110" s="224" t="str">
        <f>IF(AE110='Drop Downs'!$G$14,"1",IF(AE110='Drop Downs'!$G$16,1/(AI110*'Drop Downs'!$R$4/12)*AH110,IF(AE110='Drop Downs'!$G$15,1/AI110*AH110,"")))</f>
        <v/>
      </c>
      <c r="AH110" s="198"/>
      <c r="AI110" s="198"/>
      <c r="AJ110" s="66"/>
    </row>
    <row r="111" spans="2:36">
      <c r="B111" s="1222"/>
      <c r="C111" s="56" t="s">
        <v>800</v>
      </c>
      <c r="D111" s="421">
        <f>'4'!N26</f>
        <v>0</v>
      </c>
      <c r="E111" s="1167">
        <f>'4'!O26</f>
        <v>0</v>
      </c>
      <c r="F111" s="24"/>
      <c r="G111" s="190"/>
      <c r="H111" s="190"/>
      <c r="I111" s="190"/>
      <c r="J111" s="190"/>
      <c r="K111" s="323">
        <f t="shared" si="0"/>
        <v>0</v>
      </c>
      <c r="L111" s="66"/>
      <c r="M111" s="190"/>
      <c r="N111" s="229"/>
      <c r="O111" s="227" t="str">
        <f>IF(M111='Drop Downs'!$G$14,"1",IF(M111='Drop Downs'!$G$16,1/(Q111*'Drop Downs'!$R$4/12)*P111,IF(M111='Drop Downs'!$G$15,1/Q111*P111,"")))</f>
        <v/>
      </c>
      <c r="P111" s="190"/>
      <c r="Q111" s="190"/>
      <c r="R111" s="199"/>
      <c r="S111" s="190"/>
      <c r="T111" s="229"/>
      <c r="U111" s="227" t="str">
        <f>IF(S111='Drop Downs'!$G$14,"1",IF(S111='Drop Downs'!$G$16,1/(W111*'Drop Downs'!$R$4/12)*V111,IF(S111='Drop Downs'!$G$15,1/W111*V111,"")))</f>
        <v/>
      </c>
      <c r="V111" s="190"/>
      <c r="W111" s="190"/>
      <c r="X111" s="199"/>
      <c r="Y111" s="190"/>
      <c r="Z111" s="190"/>
      <c r="AA111" s="227" t="str">
        <f>IF(Y111='Drop Downs'!$G$14,"1",IF(Y111='Drop Downs'!$G$16,1/(AC111*'Drop Downs'!$R$4/12)*AB111,IF(Y111='Drop Downs'!$G$15,1/AC111*AB111,"")))</f>
        <v/>
      </c>
      <c r="AB111" s="190"/>
      <c r="AC111" s="190"/>
      <c r="AD111" s="199"/>
      <c r="AE111" s="190"/>
      <c r="AF111" s="190"/>
      <c r="AG111" s="227" t="str">
        <f>IF(AE111='Drop Downs'!$G$14,"1",IF(AE111='Drop Downs'!$G$16,1/(AI111*'Drop Downs'!$R$4/12)*AH111,IF(AE111='Drop Downs'!$G$15,1/AI111*AH111,"")))</f>
        <v/>
      </c>
      <c r="AH111" s="190"/>
      <c r="AI111" s="190"/>
      <c r="AJ111" s="66"/>
    </row>
    <row r="112" spans="2:36">
      <c r="B112" s="1223">
        <f>'4'!L27</f>
        <v>0</v>
      </c>
      <c r="C112" s="57" t="s">
        <v>799</v>
      </c>
      <c r="D112" s="58">
        <f>'4'!N27</f>
        <v>0</v>
      </c>
      <c r="E112" s="1167" t="str">
        <f>'4'!O27</f>
        <v xml:space="preserve"> </v>
      </c>
      <c r="F112" s="24"/>
      <c r="G112" s="198"/>
      <c r="H112" s="198"/>
      <c r="I112" s="198"/>
      <c r="J112" s="198"/>
      <c r="K112" s="322">
        <f t="shared" si="0"/>
        <v>0</v>
      </c>
      <c r="L112" s="66"/>
      <c r="M112" s="198"/>
      <c r="N112" s="225"/>
      <c r="O112" s="224" t="str">
        <f>IF(M112='Drop Downs'!$G$14,"1",IF(M112='Drop Downs'!$G$16,1/(Q112*'Drop Downs'!$R$4/12)*P112,IF(M112='Drop Downs'!$G$15,1/Q112*P112,"")))</f>
        <v/>
      </c>
      <c r="P112" s="198"/>
      <c r="Q112" s="198"/>
      <c r="R112" s="199"/>
      <c r="S112" s="198"/>
      <c r="T112" s="225"/>
      <c r="U112" s="224" t="str">
        <f>IF(S112='Drop Downs'!$G$14,"1",IF(S112='Drop Downs'!$G$16,1/(W112*'Drop Downs'!$R$4/12)*V112,IF(S112='Drop Downs'!$G$15,1/W112*V112,"")))</f>
        <v/>
      </c>
      <c r="V112" s="198"/>
      <c r="W112" s="198"/>
      <c r="X112" s="199"/>
      <c r="Y112" s="198"/>
      <c r="Z112" s="198"/>
      <c r="AA112" s="224" t="str">
        <f>IF(Y112='Drop Downs'!$G$14,"1",IF(Y112='Drop Downs'!$G$16,1/(AC112*'Drop Downs'!$R$4/12)*AB112,IF(Y112='Drop Downs'!$G$15,1/AC112*AB112,"")))</f>
        <v/>
      </c>
      <c r="AB112" s="198"/>
      <c r="AC112" s="198"/>
      <c r="AD112" s="199"/>
      <c r="AE112" s="198"/>
      <c r="AF112" s="198"/>
      <c r="AG112" s="224" t="str">
        <f>IF(AE112='Drop Downs'!$G$14,"1",IF(AE112='Drop Downs'!$G$16,1/(AI112*'Drop Downs'!$R$4/12)*AH112,IF(AE112='Drop Downs'!$G$15,1/AI112*AH112,"")))</f>
        <v/>
      </c>
      <c r="AH112" s="198"/>
      <c r="AI112" s="198"/>
      <c r="AJ112" s="66"/>
    </row>
    <row r="113" spans="2:36">
      <c r="B113" s="1222"/>
      <c r="C113" s="56" t="s">
        <v>800</v>
      </c>
      <c r="D113" s="421">
        <f>'4'!N28</f>
        <v>0</v>
      </c>
      <c r="E113" s="1167">
        <f>'4'!O28</f>
        <v>0</v>
      </c>
      <c r="F113" s="24"/>
      <c r="G113" s="190"/>
      <c r="H113" s="190"/>
      <c r="I113" s="190"/>
      <c r="J113" s="190"/>
      <c r="K113" s="323">
        <f t="shared" si="0"/>
        <v>0</v>
      </c>
      <c r="L113" s="66"/>
      <c r="M113" s="190"/>
      <c r="N113" s="229"/>
      <c r="O113" s="227" t="str">
        <f>IF(M113='Drop Downs'!$G$14,"1",IF(M113='Drop Downs'!$G$16,1/(Q113*'Drop Downs'!$R$4/12)*P113,IF(M113='Drop Downs'!$G$15,1/Q113*P113,"")))</f>
        <v/>
      </c>
      <c r="P113" s="190"/>
      <c r="Q113" s="190"/>
      <c r="R113" s="199"/>
      <c r="S113" s="190"/>
      <c r="T113" s="229"/>
      <c r="U113" s="227" t="str">
        <f>IF(S113='Drop Downs'!$G$14,"1",IF(S113='Drop Downs'!$G$16,1/(W113*'Drop Downs'!$R$4/12)*V113,IF(S113='Drop Downs'!$G$15,1/W113*V113,"")))</f>
        <v/>
      </c>
      <c r="V113" s="190"/>
      <c r="W113" s="190"/>
      <c r="X113" s="199"/>
      <c r="Y113" s="190"/>
      <c r="Z113" s="190"/>
      <c r="AA113" s="227" t="str">
        <f>IF(Y113='Drop Downs'!$G$14,"1",IF(Y113='Drop Downs'!$G$16,1/(AC113*'Drop Downs'!$R$4/12)*AB113,IF(Y113='Drop Downs'!$G$15,1/AC113*AB113,"")))</f>
        <v/>
      </c>
      <c r="AB113" s="190"/>
      <c r="AC113" s="190"/>
      <c r="AD113" s="199"/>
      <c r="AE113" s="190"/>
      <c r="AF113" s="190"/>
      <c r="AG113" s="227" t="str">
        <f>IF(AE113='Drop Downs'!$G$14,"1",IF(AE113='Drop Downs'!$G$16,1/(AI113*'Drop Downs'!$R$4/12)*AH113,IF(AE113='Drop Downs'!$G$15,1/AI113*AH113,"")))</f>
        <v/>
      </c>
      <c r="AH113" s="190"/>
      <c r="AI113" s="190"/>
      <c r="AJ113" s="66"/>
    </row>
    <row r="114" spans="2:36">
      <c r="B114" s="1223">
        <f>'4'!L29</f>
        <v>0</v>
      </c>
      <c r="C114" s="57" t="s">
        <v>799</v>
      </c>
      <c r="D114" s="58">
        <f>'4'!N29</f>
        <v>0</v>
      </c>
      <c r="E114" s="1167" t="str">
        <f>'4'!O29</f>
        <v xml:space="preserve"> </v>
      </c>
      <c r="F114" s="24"/>
      <c r="G114" s="198"/>
      <c r="H114" s="198"/>
      <c r="I114" s="198"/>
      <c r="J114" s="198"/>
      <c r="K114" s="322">
        <f t="shared" si="0"/>
        <v>0</v>
      </c>
      <c r="L114" s="66"/>
      <c r="M114" s="198"/>
      <c r="N114" s="225"/>
      <c r="O114" s="224" t="str">
        <f>IF(M114='Drop Downs'!$G$14,"1",IF(M114='Drop Downs'!$G$16,1/(Q114*'Drop Downs'!$R$4/12)*P114,IF(M114='Drop Downs'!$G$15,1/Q114*P114,"")))</f>
        <v/>
      </c>
      <c r="P114" s="198"/>
      <c r="Q114" s="198"/>
      <c r="R114" s="199"/>
      <c r="S114" s="198"/>
      <c r="T114" s="225"/>
      <c r="U114" s="224" t="str">
        <f>IF(S114='Drop Downs'!$G$14,"1",IF(S114='Drop Downs'!$G$16,1/(W114*'Drop Downs'!$R$4/12)*V114,IF(S114='Drop Downs'!$G$15,1/W114*V114,"")))</f>
        <v/>
      </c>
      <c r="V114" s="198"/>
      <c r="W114" s="198"/>
      <c r="X114" s="199"/>
      <c r="Y114" s="198"/>
      <c r="Z114" s="198"/>
      <c r="AA114" s="224" t="str">
        <f>IF(Y114='Drop Downs'!$G$14,"1",IF(Y114='Drop Downs'!$G$16,1/(AC114*'Drop Downs'!$R$4/12)*AB114,IF(Y114='Drop Downs'!$G$15,1/AC114*AB114,"")))</f>
        <v/>
      </c>
      <c r="AB114" s="198"/>
      <c r="AC114" s="198"/>
      <c r="AD114" s="199"/>
      <c r="AE114" s="198"/>
      <c r="AF114" s="198"/>
      <c r="AG114" s="224" t="str">
        <f>IF(AE114='Drop Downs'!$G$14,"1",IF(AE114='Drop Downs'!$G$16,1/(AI114*'Drop Downs'!$R$4/12)*AH114,IF(AE114='Drop Downs'!$G$15,1/AI114*AH114,"")))</f>
        <v/>
      </c>
      <c r="AH114" s="198"/>
      <c r="AI114" s="198"/>
      <c r="AJ114" s="66"/>
    </row>
    <row r="115" spans="2:36">
      <c r="B115" s="1222"/>
      <c r="C115" s="56" t="s">
        <v>800</v>
      </c>
      <c r="D115" s="421">
        <f>'4'!N30</f>
        <v>0</v>
      </c>
      <c r="E115" s="1167">
        <f>'4'!O30</f>
        <v>0</v>
      </c>
      <c r="F115" s="24"/>
      <c r="G115" s="190"/>
      <c r="H115" s="190"/>
      <c r="I115" s="190"/>
      <c r="J115" s="190"/>
      <c r="K115" s="323">
        <f t="shared" si="0"/>
        <v>0</v>
      </c>
      <c r="L115" s="66"/>
      <c r="M115" s="190"/>
      <c r="N115" s="229"/>
      <c r="O115" s="227" t="str">
        <f>IF(M115='Drop Downs'!$G$14,"1",IF(M115='Drop Downs'!$G$16,1/(Q115*'Drop Downs'!$R$4/12)*P115,IF(M115='Drop Downs'!$G$15,1/Q115*P115,"")))</f>
        <v/>
      </c>
      <c r="P115" s="190"/>
      <c r="Q115" s="190"/>
      <c r="R115" s="199"/>
      <c r="S115" s="190"/>
      <c r="T115" s="229"/>
      <c r="U115" s="227" t="str">
        <f>IF(S115='Drop Downs'!$G$14,"1",IF(S115='Drop Downs'!$G$16,1/(W115*'Drop Downs'!$R$4/12)*V115,IF(S115='Drop Downs'!$G$15,1/W115*V115,"")))</f>
        <v/>
      </c>
      <c r="V115" s="190"/>
      <c r="W115" s="190"/>
      <c r="X115" s="199"/>
      <c r="Y115" s="190"/>
      <c r="Z115" s="190"/>
      <c r="AA115" s="227" t="str">
        <f>IF(Y115='Drop Downs'!$G$14,"1",IF(Y115='Drop Downs'!$G$16,1/(AC115*'Drop Downs'!$R$4/12)*AB115,IF(Y115='Drop Downs'!$G$15,1/AC115*AB115,"")))</f>
        <v/>
      </c>
      <c r="AB115" s="190"/>
      <c r="AC115" s="190"/>
      <c r="AD115" s="199"/>
      <c r="AE115" s="190"/>
      <c r="AF115" s="190"/>
      <c r="AG115" s="227" t="str">
        <f>IF(AE115='Drop Downs'!$G$14,"1",IF(AE115='Drop Downs'!$G$16,1/(AI115*'Drop Downs'!$R$4/12)*AH115,IF(AE115='Drop Downs'!$G$15,1/AI115*AH115,"")))</f>
        <v/>
      </c>
      <c r="AH115" s="190"/>
      <c r="AI115" s="190"/>
      <c r="AJ115" s="66"/>
    </row>
    <row r="116" spans="2:36">
      <c r="B116" s="1223">
        <f>'4'!L31</f>
        <v>0</v>
      </c>
      <c r="C116" s="57" t="s">
        <v>799</v>
      </c>
      <c r="D116" s="58">
        <f>'4'!N31</f>
        <v>0</v>
      </c>
      <c r="E116" s="1167" t="str">
        <f>'4'!O31</f>
        <v xml:space="preserve"> </v>
      </c>
      <c r="F116" s="24"/>
      <c r="G116" s="198"/>
      <c r="H116" s="198"/>
      <c r="I116" s="198"/>
      <c r="J116" s="198"/>
      <c r="K116" s="322">
        <f t="shared" si="0"/>
        <v>0</v>
      </c>
      <c r="L116" s="66"/>
      <c r="M116" s="198"/>
      <c r="N116" s="225"/>
      <c r="O116" s="224" t="str">
        <f>IF(M116='Drop Downs'!$G$14,"1",IF(M116='Drop Downs'!$G$16,1/(Q116*'Drop Downs'!$R$4/12)*P116,IF(M116='Drop Downs'!$G$15,1/Q116*P116,"")))</f>
        <v/>
      </c>
      <c r="P116" s="198"/>
      <c r="Q116" s="198"/>
      <c r="R116" s="199"/>
      <c r="S116" s="198"/>
      <c r="T116" s="225"/>
      <c r="U116" s="224" t="str">
        <f>IF(S116='Drop Downs'!$G$14,"1",IF(S116='Drop Downs'!$G$16,1/(W116*'Drop Downs'!$R$4/12)*V116,IF(S116='Drop Downs'!$G$15,1/W116*V116,"")))</f>
        <v/>
      </c>
      <c r="V116" s="198"/>
      <c r="W116" s="198"/>
      <c r="X116" s="199"/>
      <c r="Y116" s="198"/>
      <c r="Z116" s="198"/>
      <c r="AA116" s="224" t="str">
        <f>IF(Y116='Drop Downs'!$G$14,"1",IF(Y116='Drop Downs'!$G$16,1/(AC116*'Drop Downs'!$R$4/12)*AB116,IF(Y116='Drop Downs'!$G$15,1/AC116*AB116,"")))</f>
        <v/>
      </c>
      <c r="AB116" s="198"/>
      <c r="AC116" s="198"/>
      <c r="AD116" s="199"/>
      <c r="AE116" s="198"/>
      <c r="AF116" s="198"/>
      <c r="AG116" s="224" t="str">
        <f>IF(AE116='Drop Downs'!$G$14,"1",IF(AE116='Drop Downs'!$G$16,1/(AI116*'Drop Downs'!$R$4/12)*AH116,IF(AE116='Drop Downs'!$G$15,1/AI116*AH116,"")))</f>
        <v/>
      </c>
      <c r="AH116" s="198"/>
      <c r="AI116" s="198"/>
      <c r="AJ116" s="66"/>
    </row>
    <row r="117" spans="2:36">
      <c r="B117" s="1222"/>
      <c r="C117" s="56" t="s">
        <v>800</v>
      </c>
      <c r="D117" s="421">
        <f>'4'!N32</f>
        <v>0</v>
      </c>
      <c r="E117" s="1167">
        <f>'4'!O32</f>
        <v>0</v>
      </c>
      <c r="F117" s="24"/>
      <c r="G117" s="190"/>
      <c r="H117" s="190"/>
      <c r="I117" s="190"/>
      <c r="J117" s="190"/>
      <c r="K117" s="323">
        <f t="shared" si="0"/>
        <v>0</v>
      </c>
      <c r="L117" s="66"/>
      <c r="M117" s="190"/>
      <c r="N117" s="229"/>
      <c r="O117" s="227" t="str">
        <f>IF(M117='Drop Downs'!$G$14,"1",IF(M117='Drop Downs'!$G$16,1/(Q117*'Drop Downs'!$R$4/12)*P117,IF(M117='Drop Downs'!$G$15,1/Q117*P117,"")))</f>
        <v/>
      </c>
      <c r="P117" s="190"/>
      <c r="Q117" s="190"/>
      <c r="R117" s="199"/>
      <c r="S117" s="190"/>
      <c r="T117" s="229"/>
      <c r="U117" s="227" t="str">
        <f>IF(S117='Drop Downs'!$G$14,"1",IF(S117='Drop Downs'!$G$16,1/(W117*'Drop Downs'!$R$4/12)*V117,IF(S117='Drop Downs'!$G$15,1/W117*V117,"")))</f>
        <v/>
      </c>
      <c r="V117" s="190"/>
      <c r="W117" s="190"/>
      <c r="X117" s="199"/>
      <c r="Y117" s="190"/>
      <c r="Z117" s="190"/>
      <c r="AA117" s="227" t="str">
        <f>IF(Y117='Drop Downs'!$G$14,"1",IF(Y117='Drop Downs'!$G$16,1/(AC117*'Drop Downs'!$R$4/12)*AB117,IF(Y117='Drop Downs'!$G$15,1/AC117*AB117,"")))</f>
        <v/>
      </c>
      <c r="AB117" s="190"/>
      <c r="AC117" s="190"/>
      <c r="AD117" s="199"/>
      <c r="AE117" s="190"/>
      <c r="AF117" s="190"/>
      <c r="AG117" s="227" t="str">
        <f>IF(AE117='Drop Downs'!$G$14,"1",IF(AE117='Drop Downs'!$G$16,1/(AI117*'Drop Downs'!$R$4/12)*AH117,IF(AE117='Drop Downs'!$G$15,1/AI117*AH117,"")))</f>
        <v/>
      </c>
      <c r="AH117" s="190"/>
      <c r="AI117" s="190"/>
      <c r="AJ117" s="66"/>
    </row>
    <row r="118" spans="2:36">
      <c r="B118" s="1223">
        <f>'4'!L33</f>
        <v>0</v>
      </c>
      <c r="C118" s="57" t="s">
        <v>799</v>
      </c>
      <c r="D118" s="58">
        <f>'4'!N33</f>
        <v>0</v>
      </c>
      <c r="E118" s="1167" t="str">
        <f>'4'!O33</f>
        <v xml:space="preserve"> </v>
      </c>
      <c r="F118" s="24"/>
      <c r="G118" s="198"/>
      <c r="H118" s="198"/>
      <c r="I118" s="198"/>
      <c r="J118" s="198"/>
      <c r="K118" s="322">
        <f t="shared" si="0"/>
        <v>0</v>
      </c>
      <c r="L118" s="66"/>
      <c r="M118" s="198"/>
      <c r="N118" s="225"/>
      <c r="O118" s="224" t="str">
        <f>IF(M118='Drop Downs'!$G$14,"1",IF(M118='Drop Downs'!$G$16,1/(Q118*'Drop Downs'!$R$4/12)*P118,IF(M118='Drop Downs'!$G$15,1/Q118*P118,"")))</f>
        <v/>
      </c>
      <c r="P118" s="198"/>
      <c r="Q118" s="198"/>
      <c r="R118" s="199"/>
      <c r="S118" s="198"/>
      <c r="T118" s="225"/>
      <c r="U118" s="224" t="str">
        <f>IF(S118='Drop Downs'!$G$14,"1",IF(S118='Drop Downs'!$G$16,1/(W118*'Drop Downs'!$R$4/12)*V118,IF(S118='Drop Downs'!$G$15,1/W118*V118,"")))</f>
        <v/>
      </c>
      <c r="V118" s="198"/>
      <c r="W118" s="198"/>
      <c r="X118" s="199"/>
      <c r="Y118" s="198"/>
      <c r="Z118" s="198"/>
      <c r="AA118" s="224" t="str">
        <f>IF(Y118='Drop Downs'!$G$14,"1",IF(Y118='Drop Downs'!$G$16,1/(AC118*'Drop Downs'!$R$4/12)*AB118,IF(Y118='Drop Downs'!$G$15,1/AC118*AB118,"")))</f>
        <v/>
      </c>
      <c r="AB118" s="198"/>
      <c r="AC118" s="198"/>
      <c r="AD118" s="199"/>
      <c r="AE118" s="198"/>
      <c r="AF118" s="198"/>
      <c r="AG118" s="224" t="str">
        <f>IF(AE118='Drop Downs'!$G$14,"1",IF(AE118='Drop Downs'!$G$16,1/(AI118*'Drop Downs'!$R$4/12)*AH118,IF(AE118='Drop Downs'!$G$15,1/AI118*AH118,"")))</f>
        <v/>
      </c>
      <c r="AH118" s="198"/>
      <c r="AI118" s="198"/>
      <c r="AJ118" s="66"/>
    </row>
    <row r="119" spans="2:36">
      <c r="B119" s="1222"/>
      <c r="C119" s="56" t="s">
        <v>800</v>
      </c>
      <c r="D119" s="421">
        <f>'4'!N34</f>
        <v>0</v>
      </c>
      <c r="E119" s="1167">
        <f>'4'!O34</f>
        <v>0</v>
      </c>
      <c r="F119" s="24"/>
      <c r="G119" s="190"/>
      <c r="H119" s="190"/>
      <c r="I119" s="190"/>
      <c r="J119" s="190"/>
      <c r="K119" s="323">
        <f t="shared" si="0"/>
        <v>0</v>
      </c>
      <c r="L119" s="66"/>
      <c r="M119" s="190"/>
      <c r="N119" s="229"/>
      <c r="O119" s="227" t="str">
        <f>IF(M119='Drop Downs'!$G$14,"1",IF(M119='Drop Downs'!$G$16,1/(Q119*'Drop Downs'!$R$4/12)*P119,IF(M119='Drop Downs'!$G$15,1/Q119*P119,"")))</f>
        <v/>
      </c>
      <c r="P119" s="190"/>
      <c r="Q119" s="190"/>
      <c r="R119" s="199"/>
      <c r="S119" s="190"/>
      <c r="T119" s="229"/>
      <c r="U119" s="227" t="str">
        <f>IF(S119='Drop Downs'!$G$14,"1",IF(S119='Drop Downs'!$G$16,1/(W119*'Drop Downs'!$R$4/12)*V119,IF(S119='Drop Downs'!$G$15,1/W119*V119,"")))</f>
        <v/>
      </c>
      <c r="V119" s="190"/>
      <c r="W119" s="190"/>
      <c r="X119" s="199"/>
      <c r="Y119" s="190"/>
      <c r="Z119" s="190"/>
      <c r="AA119" s="227" t="str">
        <f>IF(Y119='Drop Downs'!$G$14,"1",IF(Y119='Drop Downs'!$G$16,1/(AC119*'Drop Downs'!$R$4/12)*AB119,IF(Y119='Drop Downs'!$G$15,1/AC119*AB119,"")))</f>
        <v/>
      </c>
      <c r="AB119" s="190"/>
      <c r="AC119" s="190"/>
      <c r="AD119" s="199"/>
      <c r="AE119" s="190"/>
      <c r="AF119" s="190"/>
      <c r="AG119" s="227" t="str">
        <f>IF(AE119='Drop Downs'!$G$14,"1",IF(AE119='Drop Downs'!$G$16,1/(AI119*'Drop Downs'!$R$4/12)*AH119,IF(AE119='Drop Downs'!$G$15,1/AI119*AH119,"")))</f>
        <v/>
      </c>
      <c r="AH119" s="190"/>
      <c r="AI119" s="190"/>
      <c r="AJ119" s="66"/>
    </row>
    <row r="120" spans="2:36" ht="17.149999999999999" customHeight="1">
      <c r="B120" s="1223">
        <f>'4'!L35</f>
        <v>0</v>
      </c>
      <c r="C120" s="57" t="s">
        <v>799</v>
      </c>
      <c r="D120" s="58">
        <f>'4'!N35</f>
        <v>0</v>
      </c>
      <c r="E120" s="1167" t="str">
        <f>'4'!O35</f>
        <v xml:space="preserve"> </v>
      </c>
      <c r="F120" s="24"/>
      <c r="G120" s="198"/>
      <c r="H120" s="198"/>
      <c r="I120" s="198"/>
      <c r="J120" s="198"/>
      <c r="K120" s="322">
        <f t="shared" si="0"/>
        <v>0</v>
      </c>
      <c r="L120" s="66"/>
      <c r="M120" s="198"/>
      <c r="N120" s="225"/>
      <c r="O120" s="224" t="str">
        <f>IF(M120='Drop Downs'!$G$14,"1",IF(M120='Drop Downs'!$G$16,1/(Q120*'Drop Downs'!$R$4/12)*P120,IF(M120='Drop Downs'!$G$15,1/Q120*P120,"")))</f>
        <v/>
      </c>
      <c r="P120" s="198"/>
      <c r="Q120" s="198"/>
      <c r="R120" s="199"/>
      <c r="S120" s="198"/>
      <c r="T120" s="225"/>
      <c r="U120" s="224" t="str">
        <f>IF(S120='Drop Downs'!$G$14,"1",IF(S120='Drop Downs'!$G$16,1/(W120*'Drop Downs'!$R$4/12)*V120,IF(S120='Drop Downs'!$G$15,1/W120*V120,"")))</f>
        <v/>
      </c>
      <c r="V120" s="198"/>
      <c r="W120" s="198"/>
      <c r="X120" s="199"/>
      <c r="Y120" s="198"/>
      <c r="Z120" s="198"/>
      <c r="AA120" s="224" t="str">
        <f>IF(Y120='Drop Downs'!$G$14,"1",IF(Y120='Drop Downs'!$G$16,1/(AC120*'Drop Downs'!$R$4/12)*AB120,IF(Y120='Drop Downs'!$G$15,1/AC120*AB120,"")))</f>
        <v/>
      </c>
      <c r="AB120" s="198"/>
      <c r="AC120" s="198"/>
      <c r="AD120" s="199"/>
      <c r="AE120" s="198"/>
      <c r="AF120" s="198"/>
      <c r="AG120" s="224" t="str">
        <f>IF(AE120='Drop Downs'!$G$14,"1",IF(AE120='Drop Downs'!$G$16,1/(AI120*'Drop Downs'!$R$4/12)*AH120,IF(AE120='Drop Downs'!$G$15,1/AI120*AH120,"")))</f>
        <v/>
      </c>
      <c r="AH120" s="198"/>
      <c r="AI120" s="198"/>
      <c r="AJ120" s="66"/>
    </row>
    <row r="121" spans="2:36">
      <c r="B121" s="1222"/>
      <c r="C121" s="56" t="s">
        <v>800</v>
      </c>
      <c r="D121" s="421">
        <f>'4'!N36</f>
        <v>0</v>
      </c>
      <c r="E121" s="1167">
        <f>'4'!O36</f>
        <v>0</v>
      </c>
      <c r="F121" s="24"/>
      <c r="G121" s="190"/>
      <c r="H121" s="190"/>
      <c r="I121" s="190"/>
      <c r="J121" s="190"/>
      <c r="K121" s="323">
        <f t="shared" si="0"/>
        <v>0</v>
      </c>
      <c r="L121" s="66"/>
      <c r="M121" s="190"/>
      <c r="N121" s="229"/>
      <c r="O121" s="227" t="str">
        <f>IF(M121='Drop Downs'!$G$14,"1",IF(M121='Drop Downs'!$G$16,1/(Q121*'Drop Downs'!$R$4/12)*P121,IF(M121='Drop Downs'!$G$15,1/Q121*P121,"")))</f>
        <v/>
      </c>
      <c r="P121" s="190"/>
      <c r="Q121" s="190"/>
      <c r="R121" s="199"/>
      <c r="S121" s="190"/>
      <c r="T121" s="229"/>
      <c r="U121" s="227" t="str">
        <f>IF(S121='Drop Downs'!$G$14,"1",IF(S121='Drop Downs'!$G$16,1/(W121*'Drop Downs'!$R$4/12)*V121,IF(S121='Drop Downs'!$G$15,1/W121*V121,"")))</f>
        <v/>
      </c>
      <c r="V121" s="190"/>
      <c r="W121" s="190"/>
      <c r="X121" s="199"/>
      <c r="Y121" s="190"/>
      <c r="Z121" s="190"/>
      <c r="AA121" s="227" t="str">
        <f>IF(Y121='Drop Downs'!$G$14,"1",IF(Y121='Drop Downs'!$G$16,1/(AC121*'Drop Downs'!$R$4/12)*AB121,IF(Y121='Drop Downs'!$G$15,1/AC121*AB121,"")))</f>
        <v/>
      </c>
      <c r="AB121" s="190"/>
      <c r="AC121" s="190"/>
      <c r="AD121" s="199"/>
      <c r="AE121" s="190"/>
      <c r="AF121" s="190"/>
      <c r="AG121" s="227" t="str">
        <f>IF(AE121='Drop Downs'!$G$14,"1",IF(AE121='Drop Downs'!$G$16,1/(AI121*'Drop Downs'!$R$4/12)*AH121,IF(AE121='Drop Downs'!$G$15,1/AI121*AH121,"")))</f>
        <v/>
      </c>
      <c r="AH121" s="190"/>
      <c r="AI121" s="190"/>
      <c r="AJ121" s="66"/>
    </row>
    <row r="122" spans="2:36">
      <c r="B122" s="1223">
        <f>'4'!L37</f>
        <v>0</v>
      </c>
      <c r="C122" s="57" t="s">
        <v>799</v>
      </c>
      <c r="D122" s="58">
        <f>'4'!N37</f>
        <v>0</v>
      </c>
      <c r="E122" s="1167" t="str">
        <f>'4'!O37</f>
        <v xml:space="preserve"> </v>
      </c>
      <c r="F122" s="24"/>
      <c r="G122" s="198"/>
      <c r="H122" s="198"/>
      <c r="I122" s="198"/>
      <c r="J122" s="198"/>
      <c r="K122" s="322">
        <f t="shared" si="0"/>
        <v>0</v>
      </c>
      <c r="L122" s="66"/>
      <c r="M122" s="198"/>
      <c r="N122" s="225"/>
      <c r="O122" s="224" t="str">
        <f>IF(M122='Drop Downs'!$G$14,"1",IF(M122='Drop Downs'!$G$16,1/(Q122*'Drop Downs'!$R$4/12)*P122,IF(M122='Drop Downs'!$G$15,1/Q122*P122,"")))</f>
        <v/>
      </c>
      <c r="P122" s="198"/>
      <c r="Q122" s="198"/>
      <c r="R122" s="199"/>
      <c r="S122" s="198"/>
      <c r="T122" s="225"/>
      <c r="U122" s="224" t="str">
        <f>IF(S122='Drop Downs'!$G$14,"1",IF(S122='Drop Downs'!$G$16,1/(W122*'Drop Downs'!$R$4/12)*V122,IF(S122='Drop Downs'!$G$15,1/W122*V122,"")))</f>
        <v/>
      </c>
      <c r="V122" s="198"/>
      <c r="W122" s="198"/>
      <c r="X122" s="199"/>
      <c r="Y122" s="198"/>
      <c r="Z122" s="198"/>
      <c r="AA122" s="224" t="str">
        <f>IF(Y122='Drop Downs'!$G$14,"1",IF(Y122='Drop Downs'!$G$16,1/(AC122*'Drop Downs'!$R$4/12)*AB122,IF(Y122='Drop Downs'!$G$15,1/AC122*AB122,"")))</f>
        <v/>
      </c>
      <c r="AB122" s="198"/>
      <c r="AC122" s="198"/>
      <c r="AD122" s="199"/>
      <c r="AE122" s="198"/>
      <c r="AF122" s="198"/>
      <c r="AG122" s="224" t="str">
        <f>IF(AE122='Drop Downs'!$G$14,"1",IF(AE122='Drop Downs'!$G$16,1/(AI122*'Drop Downs'!$R$4/12)*AH122,IF(AE122='Drop Downs'!$G$15,1/AI122*AH122,"")))</f>
        <v/>
      </c>
      <c r="AH122" s="198"/>
      <c r="AI122" s="198"/>
      <c r="AJ122" s="66"/>
    </row>
    <row r="123" spans="2:36">
      <c r="B123" s="1222"/>
      <c r="C123" s="56" t="s">
        <v>800</v>
      </c>
      <c r="D123" s="421">
        <f>'4'!N38</f>
        <v>0</v>
      </c>
      <c r="E123" s="1167">
        <f>'4'!O38</f>
        <v>0</v>
      </c>
      <c r="F123" s="24"/>
      <c r="G123" s="190"/>
      <c r="H123" s="190"/>
      <c r="I123" s="190"/>
      <c r="J123" s="190"/>
      <c r="K123" s="323">
        <f t="shared" si="0"/>
        <v>0</v>
      </c>
      <c r="L123" s="66"/>
      <c r="M123" s="190"/>
      <c r="N123" s="229"/>
      <c r="O123" s="227" t="str">
        <f>IF(M123='Drop Downs'!$G$14,"1",IF(M123='Drop Downs'!$G$16,1/(Q123*'Drop Downs'!$R$4/12)*P123,IF(M123='Drop Downs'!$G$15,1/Q123*P123,"")))</f>
        <v/>
      </c>
      <c r="P123" s="190"/>
      <c r="Q123" s="190"/>
      <c r="R123" s="199"/>
      <c r="S123" s="190"/>
      <c r="T123" s="229"/>
      <c r="U123" s="227" t="str">
        <f>IF(S123='Drop Downs'!$G$14,"1",IF(S123='Drop Downs'!$G$16,1/(W123*'Drop Downs'!$R$4/12)*V123,IF(S123='Drop Downs'!$G$15,1/W123*V123,"")))</f>
        <v/>
      </c>
      <c r="V123" s="190"/>
      <c r="W123" s="190"/>
      <c r="X123" s="199"/>
      <c r="Y123" s="190"/>
      <c r="Z123" s="190"/>
      <c r="AA123" s="227" t="str">
        <f>IF(Y123='Drop Downs'!$G$14,"1",IF(Y123='Drop Downs'!$G$16,1/(AC123*'Drop Downs'!$R$4/12)*AB123,IF(Y123='Drop Downs'!$G$15,1/AC123*AB123,"")))</f>
        <v/>
      </c>
      <c r="AB123" s="190"/>
      <c r="AC123" s="190"/>
      <c r="AD123" s="199"/>
      <c r="AE123" s="190"/>
      <c r="AF123" s="190"/>
      <c r="AG123" s="227" t="str">
        <f>IF(AE123='Drop Downs'!$G$14,"1",IF(AE123='Drop Downs'!$G$16,1/(AI123*'Drop Downs'!$R$4/12)*AH123,IF(AE123='Drop Downs'!$G$15,1/AI123*AH123,"")))</f>
        <v/>
      </c>
      <c r="AH123" s="190"/>
      <c r="AI123" s="190"/>
      <c r="AJ123" s="66"/>
    </row>
    <row r="124" spans="2:36">
      <c r="B124" s="1223">
        <f>'4'!L39</f>
        <v>0</v>
      </c>
      <c r="C124" s="57" t="s">
        <v>799</v>
      </c>
      <c r="D124" s="58">
        <f>'4'!N39</f>
        <v>0</v>
      </c>
      <c r="E124" s="1167" t="str">
        <f>'4'!O39</f>
        <v xml:space="preserve"> </v>
      </c>
      <c r="F124" s="24"/>
      <c r="G124" s="198"/>
      <c r="H124" s="198"/>
      <c r="I124" s="198"/>
      <c r="J124" s="198"/>
      <c r="K124" s="322">
        <f t="shared" si="0"/>
        <v>0</v>
      </c>
      <c r="L124" s="66"/>
      <c r="M124" s="198"/>
      <c r="N124" s="225"/>
      <c r="O124" s="224" t="str">
        <f>IF(M124='Drop Downs'!$G$14,"1",IF(M124='Drop Downs'!$G$16,1/(Q124*'Drop Downs'!$R$4/12)*P124,IF(M124='Drop Downs'!$G$15,1/Q124*P124,"")))</f>
        <v/>
      </c>
      <c r="P124" s="198"/>
      <c r="Q124" s="198"/>
      <c r="R124" s="199"/>
      <c r="S124" s="198"/>
      <c r="T124" s="225"/>
      <c r="U124" s="224" t="str">
        <f>IF(S124='Drop Downs'!$G$14,"1",IF(S124='Drop Downs'!$G$16,1/(W124*'Drop Downs'!$R$4/12)*V124,IF(S124='Drop Downs'!$G$15,1/W124*V124,"")))</f>
        <v/>
      </c>
      <c r="V124" s="198"/>
      <c r="W124" s="198"/>
      <c r="X124" s="199"/>
      <c r="Y124" s="198"/>
      <c r="Z124" s="198"/>
      <c r="AA124" s="224" t="str">
        <f>IF(Y124='Drop Downs'!$G$14,"1",IF(Y124='Drop Downs'!$G$16,1/(AC124*'Drop Downs'!$R$4/12)*AB124,IF(Y124='Drop Downs'!$G$15,1/AC124*AB124,"")))</f>
        <v/>
      </c>
      <c r="AB124" s="198"/>
      <c r="AC124" s="198"/>
      <c r="AD124" s="199"/>
      <c r="AE124" s="198"/>
      <c r="AF124" s="198"/>
      <c r="AG124" s="224" t="str">
        <f>IF(AE124='Drop Downs'!$G$14,"1",IF(AE124='Drop Downs'!$G$16,1/(AI124*'Drop Downs'!$R$4/12)*AH124,IF(AE124='Drop Downs'!$G$15,1/AI124*AH124,"")))</f>
        <v/>
      </c>
      <c r="AH124" s="198"/>
      <c r="AI124" s="198"/>
      <c r="AJ124" s="66"/>
    </row>
    <row r="125" spans="2:36">
      <c r="B125" s="1222"/>
      <c r="C125" s="56" t="s">
        <v>800</v>
      </c>
      <c r="D125" s="421">
        <f>'4'!N40</f>
        <v>0</v>
      </c>
      <c r="E125" s="1167">
        <f>'4'!O40</f>
        <v>0</v>
      </c>
      <c r="F125" s="24"/>
      <c r="G125" s="190"/>
      <c r="H125" s="190"/>
      <c r="I125" s="190"/>
      <c r="J125" s="190"/>
      <c r="K125" s="323">
        <f t="shared" si="0"/>
        <v>0</v>
      </c>
      <c r="L125" s="66"/>
      <c r="M125" s="190"/>
      <c r="N125" s="229"/>
      <c r="O125" s="227" t="str">
        <f>IF(M125='Drop Downs'!$G$14,"1",IF(M125='Drop Downs'!$G$16,1/(Q125*'Drop Downs'!$R$4/12)*P125,IF(M125='Drop Downs'!$G$15,1/Q125*P125,"")))</f>
        <v/>
      </c>
      <c r="P125" s="190"/>
      <c r="Q125" s="190"/>
      <c r="R125" s="199"/>
      <c r="S125" s="190"/>
      <c r="T125" s="229"/>
      <c r="U125" s="227" t="str">
        <f>IF(S125='Drop Downs'!$G$14,"1",IF(S125='Drop Downs'!$G$16,1/(W125*'Drop Downs'!$R$4/12)*V125,IF(S125='Drop Downs'!$G$15,1/W125*V125,"")))</f>
        <v/>
      </c>
      <c r="V125" s="190"/>
      <c r="W125" s="190"/>
      <c r="X125" s="199"/>
      <c r="Y125" s="190"/>
      <c r="Z125" s="190"/>
      <c r="AA125" s="227" t="str">
        <f>IF(Y125='Drop Downs'!$G$14,"1",IF(Y125='Drop Downs'!$G$16,1/(AC125*'Drop Downs'!$R$4/12)*AB125,IF(Y125='Drop Downs'!$G$15,1/AC125*AB125,"")))</f>
        <v/>
      </c>
      <c r="AB125" s="190"/>
      <c r="AC125" s="190"/>
      <c r="AD125" s="199"/>
      <c r="AE125" s="190"/>
      <c r="AF125" s="190"/>
      <c r="AG125" s="227" t="str">
        <f>IF(AE125='Drop Downs'!$G$14,"1",IF(AE125='Drop Downs'!$G$16,1/(AI125*'Drop Downs'!$R$4/12)*AH125,IF(AE125='Drop Downs'!$G$15,1/AI125*AH125,"")))</f>
        <v/>
      </c>
      <c r="AH125" s="190"/>
      <c r="AI125" s="190"/>
      <c r="AJ125" s="66"/>
    </row>
    <row r="126" spans="2:36">
      <c r="B126" s="1223">
        <f>'4'!L41</f>
        <v>0</v>
      </c>
      <c r="C126" s="57" t="s">
        <v>799</v>
      </c>
      <c r="D126" s="58">
        <f>'4'!N41</f>
        <v>0</v>
      </c>
      <c r="E126" s="1167" t="str">
        <f>'4'!O41</f>
        <v xml:space="preserve"> </v>
      </c>
      <c r="F126" s="24"/>
      <c r="G126" s="198"/>
      <c r="H126" s="198"/>
      <c r="I126" s="198"/>
      <c r="J126" s="198"/>
      <c r="K126" s="322">
        <f t="shared" si="0"/>
        <v>0</v>
      </c>
      <c r="L126" s="66"/>
      <c r="M126" s="198"/>
      <c r="N126" s="225"/>
      <c r="O126" s="224" t="str">
        <f>IF(M126='Drop Downs'!$G$14,"1",IF(M126='Drop Downs'!$G$16,1/(Q126*'Drop Downs'!$R$4/12)*P126,IF(M126='Drop Downs'!$G$15,1/Q126*P126,"")))</f>
        <v/>
      </c>
      <c r="P126" s="198"/>
      <c r="Q126" s="198"/>
      <c r="R126" s="199"/>
      <c r="S126" s="198"/>
      <c r="T126" s="225"/>
      <c r="U126" s="224" t="str">
        <f>IF(S126='Drop Downs'!$G$14,"1",IF(S126='Drop Downs'!$G$16,1/(W126*'Drop Downs'!$R$4/12)*V126,IF(S126='Drop Downs'!$G$15,1/W126*V126,"")))</f>
        <v/>
      </c>
      <c r="V126" s="198"/>
      <c r="W126" s="198"/>
      <c r="X126" s="199"/>
      <c r="Y126" s="198"/>
      <c r="Z126" s="198"/>
      <c r="AA126" s="224" t="str">
        <f>IF(Y126='Drop Downs'!$G$14,"1",IF(Y126='Drop Downs'!$G$16,1/(AC126*'Drop Downs'!$R$4/12)*AB126,IF(Y126='Drop Downs'!$G$15,1/AC126*AB126,"")))</f>
        <v/>
      </c>
      <c r="AB126" s="198"/>
      <c r="AC126" s="198"/>
      <c r="AD126" s="199"/>
      <c r="AE126" s="198"/>
      <c r="AF126" s="198"/>
      <c r="AG126" s="224" t="str">
        <f>IF(AE126='Drop Downs'!$G$14,"1",IF(AE126='Drop Downs'!$G$16,1/(AI126*'Drop Downs'!$R$4/12)*AH126,IF(AE126='Drop Downs'!$G$15,1/AI126*AH126,"")))</f>
        <v/>
      </c>
      <c r="AH126" s="198"/>
      <c r="AI126" s="198"/>
      <c r="AJ126" s="66"/>
    </row>
    <row r="127" spans="2:36">
      <c r="B127" s="1222"/>
      <c r="C127" s="56" t="s">
        <v>800</v>
      </c>
      <c r="D127" s="421">
        <f>'4'!N42</f>
        <v>0</v>
      </c>
      <c r="E127" s="1167">
        <f>'4'!O42</f>
        <v>0</v>
      </c>
      <c r="F127" s="24"/>
      <c r="G127" s="190"/>
      <c r="H127" s="190"/>
      <c r="I127" s="190"/>
      <c r="J127" s="190"/>
      <c r="K127" s="323">
        <f t="shared" si="0"/>
        <v>0</v>
      </c>
      <c r="L127" s="66"/>
      <c r="M127" s="190"/>
      <c r="N127" s="229"/>
      <c r="O127" s="227" t="str">
        <f>IF(M127='Drop Downs'!$G$14,"1",IF(M127='Drop Downs'!$G$16,1/(Q127*'Drop Downs'!$R$4/12)*P127,IF(M127='Drop Downs'!$G$15,1/Q127*P127,"")))</f>
        <v/>
      </c>
      <c r="P127" s="190"/>
      <c r="Q127" s="190"/>
      <c r="R127" s="199"/>
      <c r="S127" s="190"/>
      <c r="T127" s="229"/>
      <c r="U127" s="227" t="str">
        <f>IF(S127='Drop Downs'!$G$14,"1",IF(S127='Drop Downs'!$G$16,1/(W127*'Drop Downs'!$R$4/12)*V127,IF(S127='Drop Downs'!$G$15,1/W127*V127,"")))</f>
        <v/>
      </c>
      <c r="V127" s="190"/>
      <c r="W127" s="190"/>
      <c r="X127" s="199"/>
      <c r="Y127" s="190"/>
      <c r="Z127" s="190"/>
      <c r="AA127" s="227" t="str">
        <f>IF(Y127='Drop Downs'!$G$14,"1",IF(Y127='Drop Downs'!$G$16,1/(AC127*'Drop Downs'!$R$4/12)*AB127,IF(Y127='Drop Downs'!$G$15,1/AC127*AB127,"")))</f>
        <v/>
      </c>
      <c r="AB127" s="190"/>
      <c r="AC127" s="190"/>
      <c r="AD127" s="199"/>
      <c r="AE127" s="190"/>
      <c r="AF127" s="190"/>
      <c r="AG127" s="227" t="str">
        <f>IF(AE127='Drop Downs'!$G$14,"1",IF(AE127='Drop Downs'!$G$16,1/(AI127*'Drop Downs'!$R$4/12)*AH127,IF(AE127='Drop Downs'!$G$15,1/AI127*AH127,"")))</f>
        <v/>
      </c>
      <c r="AH127" s="190"/>
      <c r="AI127" s="190"/>
      <c r="AJ127" s="66"/>
    </row>
    <row r="128" spans="2:36">
      <c r="B128" s="1223">
        <f>'4'!L43</f>
        <v>0</v>
      </c>
      <c r="C128" s="57" t="s">
        <v>799</v>
      </c>
      <c r="D128" s="58">
        <f>'4'!N43</f>
        <v>0</v>
      </c>
      <c r="E128" s="1167" t="str">
        <f>'4'!O43</f>
        <v xml:space="preserve"> </v>
      </c>
      <c r="F128" s="24"/>
      <c r="G128" s="198"/>
      <c r="H128" s="198"/>
      <c r="I128" s="198"/>
      <c r="J128" s="198"/>
      <c r="K128" s="322">
        <f t="shared" si="0"/>
        <v>0</v>
      </c>
      <c r="L128" s="66"/>
      <c r="M128" s="198"/>
      <c r="N128" s="225"/>
      <c r="O128" s="224" t="str">
        <f>IF(M128='Drop Downs'!$G$14,"1",IF(M128='Drop Downs'!$G$16,1/(Q128*'Drop Downs'!$R$4/12)*P128,IF(M128='Drop Downs'!$G$15,1/Q128*P128,"")))</f>
        <v/>
      </c>
      <c r="P128" s="198"/>
      <c r="Q128" s="198"/>
      <c r="R128" s="199"/>
      <c r="S128" s="198"/>
      <c r="T128" s="225"/>
      <c r="U128" s="224" t="str">
        <f>IF(S128='Drop Downs'!$G$14,"1",IF(S128='Drop Downs'!$G$16,1/(W128*'Drop Downs'!$R$4/12)*V128,IF(S128='Drop Downs'!$G$15,1/W128*V128,"")))</f>
        <v/>
      </c>
      <c r="V128" s="198"/>
      <c r="W128" s="198"/>
      <c r="X128" s="199"/>
      <c r="Y128" s="198"/>
      <c r="Z128" s="198"/>
      <c r="AA128" s="224" t="str">
        <f>IF(Y128='Drop Downs'!$G$14,"1",IF(Y128='Drop Downs'!$G$16,1/(AC128*'Drop Downs'!$R$4/12)*AB128,IF(Y128='Drop Downs'!$G$15,1/AC128*AB128,"")))</f>
        <v/>
      </c>
      <c r="AB128" s="198"/>
      <c r="AC128" s="198"/>
      <c r="AD128" s="199"/>
      <c r="AE128" s="198"/>
      <c r="AF128" s="198"/>
      <c r="AG128" s="224" t="str">
        <f>IF(AE128='Drop Downs'!$G$14,"1",IF(AE128='Drop Downs'!$G$16,1/(AI128*'Drop Downs'!$R$4/12)*AH128,IF(AE128='Drop Downs'!$G$15,1/AI128*AH128,"")))</f>
        <v/>
      </c>
      <c r="AH128" s="198"/>
      <c r="AI128" s="198"/>
      <c r="AJ128" s="66"/>
    </row>
    <row r="129" spans="1:36">
      <c r="B129" s="1224"/>
      <c r="C129" s="56" t="s">
        <v>800</v>
      </c>
      <c r="D129" s="421">
        <f>'4'!N44</f>
        <v>0</v>
      </c>
      <c r="E129" s="1167">
        <f>'4'!O44</f>
        <v>0</v>
      </c>
      <c r="F129" s="24"/>
      <c r="G129" s="190"/>
      <c r="H129" s="190"/>
      <c r="I129" s="190"/>
      <c r="J129" s="190"/>
      <c r="K129" s="323">
        <f t="shared" si="0"/>
        <v>0</v>
      </c>
      <c r="L129" s="66"/>
      <c r="M129" s="190"/>
      <c r="N129" s="229"/>
      <c r="O129" s="227"/>
      <c r="P129" s="190"/>
      <c r="Q129" s="190"/>
      <c r="R129" s="199"/>
      <c r="S129" s="190"/>
      <c r="T129" s="229"/>
      <c r="U129" s="227" t="str">
        <f>IF(S129='Drop Downs'!$G$14,"1",IF(S129='Drop Downs'!$G$16,1/(W129*'Drop Downs'!$R$4/12)*V129,IF(S129='Drop Downs'!$G$15,1/W129*V129,"")))</f>
        <v/>
      </c>
      <c r="V129" s="190"/>
      <c r="W129" s="190"/>
      <c r="X129" s="199"/>
      <c r="Y129" s="190"/>
      <c r="Z129" s="190"/>
      <c r="AA129" s="227" t="str">
        <f>IF(Y129='Drop Downs'!$G$14,"1",IF(Y129='Drop Downs'!$G$16,1/(AC129*'Drop Downs'!$R$4/12)*AB129,IF(Y129='Drop Downs'!$G$15,1/AC129*AB129,"")))</f>
        <v/>
      </c>
      <c r="AB129" s="190"/>
      <c r="AC129" s="190"/>
      <c r="AD129" s="199"/>
      <c r="AE129" s="190"/>
      <c r="AF129" s="190"/>
      <c r="AG129" s="227" t="str">
        <f>IF(AE129='Drop Downs'!$G$14,"1",IF(AE129='Drop Downs'!$G$16,1/(AI129*'Drop Downs'!$R$4/12)*AH129,IF(AE129='Drop Downs'!$G$15,1/AI129*AH129,"")))</f>
        <v/>
      </c>
      <c r="AH129" s="190"/>
      <c r="AI129" s="190"/>
      <c r="AJ129" s="66"/>
    </row>
    <row r="130" spans="1:36" ht="22" customHeight="1">
      <c r="A130" s="478" t="s">
        <v>13</v>
      </c>
      <c r="B130" s="65" t="str">
        <f>"Work Area: "&amp;'3'!J7</f>
        <v xml:space="preserve">Work Area: </v>
      </c>
      <c r="C130" s="64"/>
      <c r="D130" s="64"/>
      <c r="E130" s="63"/>
      <c r="F130" s="63"/>
      <c r="G130" s="200"/>
      <c r="H130" s="200"/>
      <c r="I130" s="207"/>
      <c r="J130" s="200"/>
      <c r="K130" s="325"/>
      <c r="L130" s="115"/>
      <c r="M130" s="200"/>
      <c r="N130" s="230"/>
      <c r="O130" s="228"/>
      <c r="P130" s="200"/>
      <c r="Q130" s="200"/>
      <c r="R130" s="200"/>
      <c r="S130" s="200"/>
      <c r="T130" s="230"/>
      <c r="U130" s="228"/>
      <c r="V130" s="200"/>
      <c r="W130" s="200"/>
      <c r="X130" s="200"/>
      <c r="Y130" s="200"/>
      <c r="Z130" s="200"/>
      <c r="AA130" s="228"/>
      <c r="AB130" s="200"/>
      <c r="AC130" s="200"/>
      <c r="AD130" s="200"/>
      <c r="AE130" s="200"/>
      <c r="AF130" s="200"/>
      <c r="AG130" s="228"/>
      <c r="AH130" s="200"/>
      <c r="AI130" s="200"/>
      <c r="AJ130" s="64"/>
    </row>
    <row r="131" spans="1:36">
      <c r="B131" s="1221">
        <f>'4'!Q5</f>
        <v>0</v>
      </c>
      <c r="C131" s="57" t="s">
        <v>799</v>
      </c>
      <c r="D131" s="58">
        <f>'4'!S5</f>
        <v>0</v>
      </c>
      <c r="E131" s="1167" t="str">
        <f>'4'!T5</f>
        <v xml:space="preserve"> </v>
      </c>
      <c r="F131" s="24"/>
      <c r="G131" s="198"/>
      <c r="H131" s="198"/>
      <c r="I131" s="198"/>
      <c r="J131" s="198"/>
      <c r="K131" s="322">
        <f>IFERROR(SUM(G131:J131),"")</f>
        <v>0</v>
      </c>
      <c r="L131" s="66"/>
      <c r="M131" s="198"/>
      <c r="N131" s="225"/>
      <c r="O131" s="224" t="str">
        <f>IF(M131='Drop Downs'!$G$14,"1",IF(M131='Drop Downs'!$G$16,1/(Q131*'Drop Downs'!$R$4/12)*P131,IF(M131='Drop Downs'!$G$15,1/Q131*P131,"")))</f>
        <v/>
      </c>
      <c r="P131" s="198"/>
      <c r="Q131" s="198"/>
      <c r="R131" s="199"/>
      <c r="S131" s="198"/>
      <c r="T131" s="225"/>
      <c r="U131" s="224" t="str">
        <f>IF(S131='Drop Downs'!$G$14,"1",IF(S131='Drop Downs'!$G$16,1/(W131*'Drop Downs'!$R$4/12)*V131,IF(S131='Drop Downs'!$G$15,1/W131*V131,"")))</f>
        <v/>
      </c>
      <c r="V131" s="198"/>
      <c r="W131" s="198"/>
      <c r="X131" s="199"/>
      <c r="Y131" s="198"/>
      <c r="Z131" s="198"/>
      <c r="AA131" s="224" t="str">
        <f>IF(Y131='Drop Downs'!$G$14,"1",IF(Y131='Drop Downs'!$G$16,1/(AC131*'Drop Downs'!$R$4/12)*AB131,IF(Y131='Drop Downs'!$G$15,1/AC131*AB131,"")))</f>
        <v/>
      </c>
      <c r="AB131" s="198"/>
      <c r="AC131" s="198"/>
      <c r="AD131" s="199"/>
      <c r="AE131" s="198"/>
      <c r="AF131" s="198"/>
      <c r="AG131" s="224" t="str">
        <f>IF(AE131='Drop Downs'!$G$14,"1",IF(AE131='Drop Downs'!$G$16,1/(AI131*'Drop Downs'!$R$4/12)*AH131,IF(AE131='Drop Downs'!$G$15,1/AI131*AH131,"")))</f>
        <v/>
      </c>
      <c r="AH131" s="198"/>
      <c r="AI131" s="198"/>
      <c r="AJ131" s="66"/>
    </row>
    <row r="132" spans="1:36">
      <c r="B132" s="1222"/>
      <c r="C132" s="56" t="s">
        <v>800</v>
      </c>
      <c r="D132" s="421">
        <f>'4'!S6</f>
        <v>0</v>
      </c>
      <c r="E132" s="1167">
        <f>'4'!T6</f>
        <v>0</v>
      </c>
      <c r="F132" s="24"/>
      <c r="G132" s="190"/>
      <c r="H132" s="190"/>
      <c r="I132" s="190"/>
      <c r="J132" s="190"/>
      <c r="K132" s="323">
        <f t="shared" si="0"/>
        <v>0</v>
      </c>
      <c r="L132" s="66"/>
      <c r="M132" s="190"/>
      <c r="N132" s="229"/>
      <c r="O132" s="227" t="str">
        <f>IF(M132='Drop Downs'!$G$14,"1",IF(M132='Drop Downs'!$G$16,1/(Q132*'Drop Downs'!$R$4/12)*P132,IF(M132='Drop Downs'!$G$15,1/Q132*P132,"")))</f>
        <v/>
      </c>
      <c r="P132" s="190"/>
      <c r="Q132" s="190"/>
      <c r="R132" s="199"/>
      <c r="S132" s="190"/>
      <c r="T132" s="229"/>
      <c r="U132" s="227" t="str">
        <f>IF(S132='Drop Downs'!$G$14,"1",IF(S132='Drop Downs'!$G$16,1/(W132*'Drop Downs'!$R$4/12)*V132,IF(S132='Drop Downs'!$G$15,1/W132*V132,"")))</f>
        <v/>
      </c>
      <c r="V132" s="190"/>
      <c r="W132" s="190"/>
      <c r="X132" s="199"/>
      <c r="Y132" s="190"/>
      <c r="Z132" s="190"/>
      <c r="AA132" s="227" t="str">
        <f>IF(Y132='Drop Downs'!$G$14,"1",IF(Y132='Drop Downs'!$G$16,1/(AC132*'Drop Downs'!$R$4/12)*AB132,IF(Y132='Drop Downs'!$G$15,1/AC132*AB132,"")))</f>
        <v/>
      </c>
      <c r="AB132" s="190"/>
      <c r="AC132" s="190"/>
      <c r="AD132" s="199"/>
      <c r="AE132" s="190"/>
      <c r="AF132" s="190"/>
      <c r="AG132" s="227" t="str">
        <f>IF(AE132='Drop Downs'!$G$14,"1",IF(AE132='Drop Downs'!$G$16,1/(AI132*'Drop Downs'!$R$4/12)*AH132,IF(AE132='Drop Downs'!$G$15,1/AI132*AH132,"")))</f>
        <v/>
      </c>
      <c r="AH132" s="190"/>
      <c r="AI132" s="190"/>
      <c r="AJ132" s="66"/>
    </row>
    <row r="133" spans="1:36">
      <c r="B133" s="1223">
        <f>'4'!Q7</f>
        <v>0</v>
      </c>
      <c r="C133" s="57" t="s">
        <v>799</v>
      </c>
      <c r="D133" s="58">
        <f>'4'!S7</f>
        <v>0</v>
      </c>
      <c r="E133" s="1167" t="str">
        <f>'4'!T7</f>
        <v xml:space="preserve"> </v>
      </c>
      <c r="F133" s="24"/>
      <c r="G133" s="198"/>
      <c r="H133" s="198"/>
      <c r="I133" s="198"/>
      <c r="J133" s="198"/>
      <c r="K133" s="322">
        <f t="shared" ref="K133:K150" si="3">IFERROR(SUM(G133:J133),"")</f>
        <v>0</v>
      </c>
      <c r="L133" s="66"/>
      <c r="M133" s="198"/>
      <c r="N133" s="225"/>
      <c r="O133" s="224" t="str">
        <f>IF(M133='Drop Downs'!$G$14,"1",IF(M133='Drop Downs'!$G$16,1/(Q133*'Drop Downs'!$R$4/12)*P133,IF(M133='Drop Downs'!$G$15,1/Q133*P133,"")))</f>
        <v/>
      </c>
      <c r="P133" s="198"/>
      <c r="Q133" s="198"/>
      <c r="R133" s="199"/>
      <c r="S133" s="198"/>
      <c r="T133" s="225"/>
      <c r="U133" s="224" t="str">
        <f>IF(S133='Drop Downs'!$G$14,"1",IF(S133='Drop Downs'!$G$16,1/(W133*'Drop Downs'!$R$4/12)*V133,IF(S133='Drop Downs'!$G$15,1/W133*V133,"")))</f>
        <v/>
      </c>
      <c r="V133" s="198"/>
      <c r="W133" s="198"/>
      <c r="X133" s="199"/>
      <c r="Y133" s="198"/>
      <c r="Z133" s="198"/>
      <c r="AA133" s="224" t="str">
        <f>IF(Y133='Drop Downs'!$G$14,"1",IF(Y133='Drop Downs'!$G$16,1/(AC133*'Drop Downs'!$R$4/12)*AB133,IF(Y133='Drop Downs'!$G$15,1/AC133*AB133,"")))</f>
        <v/>
      </c>
      <c r="AB133" s="198"/>
      <c r="AC133" s="198"/>
      <c r="AD133" s="199"/>
      <c r="AE133" s="198"/>
      <c r="AF133" s="198"/>
      <c r="AG133" s="224" t="str">
        <f>IF(AE133='Drop Downs'!$G$14,"1",IF(AE133='Drop Downs'!$G$16,1/(AI133*'Drop Downs'!$R$4/12)*AH133,IF(AE133='Drop Downs'!$G$15,1/AI133*AH133,"")))</f>
        <v/>
      </c>
      <c r="AH133" s="198"/>
      <c r="AI133" s="198"/>
      <c r="AJ133" s="66"/>
    </row>
    <row r="134" spans="1:36">
      <c r="B134" s="1222"/>
      <c r="C134" s="56" t="s">
        <v>800</v>
      </c>
      <c r="D134" s="421">
        <f>'4'!S8</f>
        <v>0</v>
      </c>
      <c r="E134" s="1167">
        <f>'4'!T8</f>
        <v>0</v>
      </c>
      <c r="F134" s="24"/>
      <c r="G134" s="190"/>
      <c r="H134" s="190"/>
      <c r="I134" s="190"/>
      <c r="J134" s="190"/>
      <c r="K134" s="323">
        <f t="shared" si="3"/>
        <v>0</v>
      </c>
      <c r="L134" s="66"/>
      <c r="M134" s="190"/>
      <c r="N134" s="229"/>
      <c r="O134" s="227" t="str">
        <f>IF(M134='Drop Downs'!$G$14,"1",IF(M134='Drop Downs'!$G$16,1/(Q134*'Drop Downs'!$R$4/12)*P134,IF(M134='Drop Downs'!$G$15,1/Q134*P134,"")))</f>
        <v/>
      </c>
      <c r="P134" s="190"/>
      <c r="Q134" s="190"/>
      <c r="R134" s="199"/>
      <c r="S134" s="190"/>
      <c r="T134" s="229"/>
      <c r="U134" s="227" t="str">
        <f>IF(S134='Drop Downs'!$G$14,"1",IF(S134='Drop Downs'!$G$16,1/(W134*'Drop Downs'!$R$4/12)*V134,IF(S134='Drop Downs'!$G$15,1/W134*V134,"")))</f>
        <v/>
      </c>
      <c r="V134" s="190"/>
      <c r="W134" s="190"/>
      <c r="X134" s="199"/>
      <c r="Y134" s="190"/>
      <c r="Z134" s="190"/>
      <c r="AA134" s="227" t="str">
        <f>IF(Y134='Drop Downs'!$G$14,"1",IF(Y134='Drop Downs'!$G$16,1/(AC134*'Drop Downs'!$R$4/12)*AB134,IF(Y134='Drop Downs'!$G$15,1/AC134*AB134,"")))</f>
        <v/>
      </c>
      <c r="AB134" s="190"/>
      <c r="AC134" s="190"/>
      <c r="AD134" s="199"/>
      <c r="AE134" s="190"/>
      <c r="AF134" s="190"/>
      <c r="AG134" s="227" t="str">
        <f>IF(AE134='Drop Downs'!$G$14,"1",IF(AE134='Drop Downs'!$G$16,1/(AI134*'Drop Downs'!$R$4/12)*AH134,IF(AE134='Drop Downs'!$G$15,1/AI134*AH134,"")))</f>
        <v/>
      </c>
      <c r="AH134" s="190"/>
      <c r="AI134" s="190"/>
      <c r="AJ134" s="66"/>
    </row>
    <row r="135" spans="1:36">
      <c r="B135" s="1223">
        <f>'4'!Q9</f>
        <v>0</v>
      </c>
      <c r="C135" s="57" t="s">
        <v>799</v>
      </c>
      <c r="D135" s="58">
        <f>'4'!S9</f>
        <v>0</v>
      </c>
      <c r="E135" s="1167" t="str">
        <f>'4'!T9</f>
        <v xml:space="preserve"> </v>
      </c>
      <c r="F135" s="24"/>
      <c r="G135" s="198"/>
      <c r="H135" s="198"/>
      <c r="I135" s="198"/>
      <c r="J135" s="198"/>
      <c r="K135" s="322">
        <f t="shared" si="3"/>
        <v>0</v>
      </c>
      <c r="L135" s="66"/>
      <c r="M135" s="198"/>
      <c r="N135" s="225"/>
      <c r="O135" s="224" t="str">
        <f>IF(M135='Drop Downs'!$G$14,"1",IF(M135='Drop Downs'!$G$16,1/(Q135*'Drop Downs'!$R$4/12)*P135,IF(M135='Drop Downs'!$G$15,1/Q135*P135,"")))</f>
        <v/>
      </c>
      <c r="P135" s="198"/>
      <c r="Q135" s="198"/>
      <c r="R135" s="199"/>
      <c r="S135" s="198"/>
      <c r="T135" s="225"/>
      <c r="U135" s="224" t="str">
        <f>IF(S135='Drop Downs'!$G$14,"1",IF(S135='Drop Downs'!$G$16,1/(W135*'Drop Downs'!$R$4/12)*V135,IF(S135='Drop Downs'!$G$15,1/W135*V135,"")))</f>
        <v/>
      </c>
      <c r="V135" s="198"/>
      <c r="W135" s="198"/>
      <c r="X135" s="199"/>
      <c r="Y135" s="198"/>
      <c r="Z135" s="198"/>
      <c r="AA135" s="224" t="str">
        <f>IF(Y135='Drop Downs'!$G$14,"1",IF(Y135='Drop Downs'!$G$16,1/(AC135*'Drop Downs'!$R$4/12)*AB135,IF(Y135='Drop Downs'!$G$15,1/AC135*AB135,"")))</f>
        <v/>
      </c>
      <c r="AB135" s="198"/>
      <c r="AC135" s="198"/>
      <c r="AD135" s="199"/>
      <c r="AE135" s="198"/>
      <c r="AF135" s="198"/>
      <c r="AG135" s="224" t="str">
        <f>IF(AE135='Drop Downs'!$G$14,"1",IF(AE135='Drop Downs'!$G$16,1/(AI135*'Drop Downs'!$R$4/12)*AH135,IF(AE135='Drop Downs'!$G$15,1/AI135*AH135,"")))</f>
        <v/>
      </c>
      <c r="AH135" s="198"/>
      <c r="AI135" s="198"/>
      <c r="AJ135" s="66"/>
    </row>
    <row r="136" spans="1:36">
      <c r="B136" s="1222"/>
      <c r="C136" s="56" t="s">
        <v>800</v>
      </c>
      <c r="D136" s="421">
        <f>'4'!S10</f>
        <v>0</v>
      </c>
      <c r="E136" s="1167">
        <f>'4'!T10</f>
        <v>0</v>
      </c>
      <c r="F136" s="24"/>
      <c r="G136" s="190"/>
      <c r="H136" s="190"/>
      <c r="I136" s="190"/>
      <c r="J136" s="190"/>
      <c r="K136" s="323">
        <f t="shared" si="3"/>
        <v>0</v>
      </c>
      <c r="L136" s="66"/>
      <c r="M136" s="190"/>
      <c r="N136" s="229"/>
      <c r="O136" s="227" t="str">
        <f>IF(M136='Drop Downs'!$G$14,"1",IF(M136='Drop Downs'!$G$16,1/(Q136*'Drop Downs'!$R$4/12)*P136,IF(M136='Drop Downs'!$G$15,1/Q136*P136,"")))</f>
        <v/>
      </c>
      <c r="P136" s="190"/>
      <c r="Q136" s="190"/>
      <c r="R136" s="199"/>
      <c r="S136" s="190"/>
      <c r="T136" s="229"/>
      <c r="U136" s="227" t="str">
        <f>IF(S136='Drop Downs'!$G$14,"1",IF(S136='Drop Downs'!$G$16,1/(W136*'Drop Downs'!$R$4/12)*V136,IF(S136='Drop Downs'!$G$15,1/W136*V136,"")))</f>
        <v/>
      </c>
      <c r="V136" s="190"/>
      <c r="W136" s="190"/>
      <c r="X136" s="199"/>
      <c r="Y136" s="190"/>
      <c r="Z136" s="190"/>
      <c r="AA136" s="227" t="str">
        <f>IF(Y136='Drop Downs'!$G$14,"1",IF(Y136='Drop Downs'!$G$16,1/(AC136*'Drop Downs'!$R$4/12)*AB136,IF(Y136='Drop Downs'!$G$15,1/AC136*AB136,"")))</f>
        <v/>
      </c>
      <c r="AB136" s="190"/>
      <c r="AC136" s="190"/>
      <c r="AD136" s="199"/>
      <c r="AE136" s="190"/>
      <c r="AF136" s="190"/>
      <c r="AG136" s="227" t="str">
        <f>IF(AE136='Drop Downs'!$G$14,"1",IF(AE136='Drop Downs'!$G$16,1/(AI136*'Drop Downs'!$R$4/12)*AH136,IF(AE136='Drop Downs'!$G$15,1/AI136*AH136,"")))</f>
        <v/>
      </c>
      <c r="AH136" s="190"/>
      <c r="AI136" s="190"/>
      <c r="AJ136" s="66"/>
    </row>
    <row r="137" spans="1:36">
      <c r="B137" s="1223">
        <f>'4'!Q11</f>
        <v>0</v>
      </c>
      <c r="C137" s="57" t="s">
        <v>799</v>
      </c>
      <c r="D137" s="58">
        <f>'4'!S11</f>
        <v>0</v>
      </c>
      <c r="E137" s="1167" t="str">
        <f>'4'!T11</f>
        <v xml:space="preserve"> </v>
      </c>
      <c r="F137" s="24"/>
      <c r="G137" s="198"/>
      <c r="H137" s="198"/>
      <c r="I137" s="198"/>
      <c r="J137" s="198"/>
      <c r="K137" s="322">
        <f t="shared" si="3"/>
        <v>0</v>
      </c>
      <c r="L137" s="66"/>
      <c r="M137" s="198"/>
      <c r="N137" s="225"/>
      <c r="O137" s="224" t="str">
        <f>IF(M137='Drop Downs'!$G$14,"1",IF(M137='Drop Downs'!$G$16,1/(Q137*'Drop Downs'!$R$4/12)*P137,IF(M137='Drop Downs'!$G$15,1/Q137*P137,"")))</f>
        <v/>
      </c>
      <c r="P137" s="198"/>
      <c r="Q137" s="198"/>
      <c r="R137" s="199"/>
      <c r="S137" s="198"/>
      <c r="T137" s="225"/>
      <c r="U137" s="224" t="str">
        <f>IF(S137='Drop Downs'!$G$14,"1",IF(S137='Drop Downs'!$G$16,1/(W137*'Drop Downs'!$R$4/12)*V137,IF(S137='Drop Downs'!$G$15,1/W137*V137,"")))</f>
        <v/>
      </c>
      <c r="V137" s="198"/>
      <c r="W137" s="198"/>
      <c r="X137" s="199"/>
      <c r="Y137" s="198"/>
      <c r="Z137" s="198"/>
      <c r="AA137" s="224" t="str">
        <f>IF(Y137='Drop Downs'!$G$14,"1",IF(Y137='Drop Downs'!$G$16,1/(AC137*'Drop Downs'!$R$4/12)*AB137,IF(Y137='Drop Downs'!$G$15,1/AC137*AB137,"")))</f>
        <v/>
      </c>
      <c r="AB137" s="198"/>
      <c r="AC137" s="198"/>
      <c r="AD137" s="199"/>
      <c r="AE137" s="198"/>
      <c r="AF137" s="198"/>
      <c r="AG137" s="224" t="str">
        <f>IF(AE137='Drop Downs'!$G$14,"1",IF(AE137='Drop Downs'!$G$16,1/(AI137*'Drop Downs'!$R$4/12)*AH137,IF(AE137='Drop Downs'!$G$15,1/AI137*AH137,"")))</f>
        <v/>
      </c>
      <c r="AH137" s="198"/>
      <c r="AI137" s="198"/>
      <c r="AJ137" s="66"/>
    </row>
    <row r="138" spans="1:36">
      <c r="B138" s="1222"/>
      <c r="C138" s="56" t="s">
        <v>800</v>
      </c>
      <c r="D138" s="421">
        <f>'4'!S12</f>
        <v>0</v>
      </c>
      <c r="E138" s="1167">
        <f>'4'!T12</f>
        <v>0</v>
      </c>
      <c r="F138" s="24"/>
      <c r="G138" s="190"/>
      <c r="H138" s="190"/>
      <c r="I138" s="190"/>
      <c r="J138" s="190"/>
      <c r="K138" s="323">
        <f t="shared" si="3"/>
        <v>0</v>
      </c>
      <c r="L138" s="66"/>
      <c r="M138" s="190"/>
      <c r="N138" s="229"/>
      <c r="O138" s="227" t="str">
        <f>IF(M138='Drop Downs'!$G$14,"1",IF(M138='Drop Downs'!$G$16,1/(Q138*'Drop Downs'!$R$4/12)*P138,IF(M138='Drop Downs'!$G$15,1/Q138*P138,"")))</f>
        <v/>
      </c>
      <c r="P138" s="190"/>
      <c r="Q138" s="190"/>
      <c r="R138" s="199"/>
      <c r="S138" s="190"/>
      <c r="T138" s="229"/>
      <c r="U138" s="227" t="str">
        <f>IF(S138='Drop Downs'!$G$14,"1",IF(S138='Drop Downs'!$G$16,1/(W138*'Drop Downs'!$R$4/12)*V138,IF(S138='Drop Downs'!$G$15,1/W138*V138,"")))</f>
        <v/>
      </c>
      <c r="V138" s="190"/>
      <c r="W138" s="190"/>
      <c r="X138" s="199"/>
      <c r="Y138" s="190"/>
      <c r="Z138" s="190"/>
      <c r="AA138" s="227" t="str">
        <f>IF(Y138='Drop Downs'!$G$14,"1",IF(Y138='Drop Downs'!$G$16,1/(AC138*'Drop Downs'!$R$4/12)*AB138,IF(Y138='Drop Downs'!$G$15,1/AC138*AB138,"")))</f>
        <v/>
      </c>
      <c r="AB138" s="190"/>
      <c r="AC138" s="190"/>
      <c r="AD138" s="199"/>
      <c r="AE138" s="190"/>
      <c r="AF138" s="190"/>
      <c r="AG138" s="227" t="str">
        <f>IF(AE138='Drop Downs'!$G$14,"1",IF(AE138='Drop Downs'!$G$16,1/(AI138*'Drop Downs'!$R$4/12)*AH138,IF(AE138='Drop Downs'!$G$15,1/AI138*AH138,"")))</f>
        <v/>
      </c>
      <c r="AH138" s="190"/>
      <c r="AI138" s="190"/>
      <c r="AJ138" s="66"/>
    </row>
    <row r="139" spans="1:36">
      <c r="B139" s="1223">
        <f>'4'!Q13</f>
        <v>0</v>
      </c>
      <c r="C139" s="57" t="s">
        <v>799</v>
      </c>
      <c r="D139" s="58">
        <f>'4'!S13</f>
        <v>0</v>
      </c>
      <c r="E139" s="1167" t="str">
        <f>'4'!T13</f>
        <v xml:space="preserve"> </v>
      </c>
      <c r="F139" s="24"/>
      <c r="G139" s="198"/>
      <c r="H139" s="198"/>
      <c r="I139" s="198"/>
      <c r="J139" s="198"/>
      <c r="K139" s="322">
        <f t="shared" si="3"/>
        <v>0</v>
      </c>
      <c r="L139" s="66"/>
      <c r="M139" s="198"/>
      <c r="N139" s="225"/>
      <c r="O139" s="224" t="str">
        <f>IF(M139='Drop Downs'!$G$14,"1",IF(M139='Drop Downs'!$G$16,1/(Q139*'Drop Downs'!$R$4/12)*P139,IF(M139='Drop Downs'!$G$15,1/Q139*P139,"")))</f>
        <v/>
      </c>
      <c r="P139" s="198"/>
      <c r="Q139" s="198"/>
      <c r="R139" s="199"/>
      <c r="S139" s="198"/>
      <c r="T139" s="225"/>
      <c r="U139" s="224" t="str">
        <f>IF(S139='Drop Downs'!$G$14,"1",IF(S139='Drop Downs'!$G$16,1/(W139*'Drop Downs'!$R$4/12)*V139,IF(S139='Drop Downs'!$G$15,1/W139*V139,"")))</f>
        <v/>
      </c>
      <c r="V139" s="198"/>
      <c r="W139" s="198"/>
      <c r="X139" s="199"/>
      <c r="Y139" s="198"/>
      <c r="Z139" s="198"/>
      <c r="AA139" s="224" t="str">
        <f>IF(Y139='Drop Downs'!$G$14,"1",IF(Y139='Drop Downs'!$G$16,1/(AC139*'Drop Downs'!$R$4/12)*AB139,IF(Y139='Drop Downs'!$G$15,1/AC139*AB139,"")))</f>
        <v/>
      </c>
      <c r="AB139" s="198"/>
      <c r="AC139" s="198"/>
      <c r="AD139" s="199"/>
      <c r="AE139" s="198"/>
      <c r="AF139" s="198"/>
      <c r="AG139" s="224" t="str">
        <f>IF(AE139='Drop Downs'!$G$14,"1",IF(AE139='Drop Downs'!$G$16,1/(AI139*'Drop Downs'!$R$4/12)*AH139,IF(AE139='Drop Downs'!$G$15,1/AI139*AH139,"")))</f>
        <v/>
      </c>
      <c r="AH139" s="198"/>
      <c r="AI139" s="198"/>
      <c r="AJ139" s="66"/>
    </row>
    <row r="140" spans="1:36">
      <c r="B140" s="1222"/>
      <c r="C140" s="56" t="s">
        <v>800</v>
      </c>
      <c r="D140" s="421">
        <f>'4'!S14</f>
        <v>0</v>
      </c>
      <c r="E140" s="1167">
        <f>'4'!T14</f>
        <v>0</v>
      </c>
      <c r="F140" s="24"/>
      <c r="G140" s="190"/>
      <c r="H140" s="190"/>
      <c r="I140" s="190"/>
      <c r="J140" s="190"/>
      <c r="K140" s="323">
        <f t="shared" si="3"/>
        <v>0</v>
      </c>
      <c r="L140" s="66"/>
      <c r="M140" s="190"/>
      <c r="N140" s="229"/>
      <c r="O140" s="227" t="str">
        <f>IF(M140='Drop Downs'!$G$14,"1",IF(M140='Drop Downs'!$G$16,1/(Q140*'Drop Downs'!$R$4/12)*P140,IF(M140='Drop Downs'!$G$15,1/Q140*P140,"")))</f>
        <v/>
      </c>
      <c r="P140" s="190"/>
      <c r="Q140" s="190"/>
      <c r="R140" s="199"/>
      <c r="S140" s="190"/>
      <c r="T140" s="229"/>
      <c r="U140" s="227" t="str">
        <f>IF(S140='Drop Downs'!$G$14,"1",IF(S140='Drop Downs'!$G$16,1/(W140*'Drop Downs'!$R$4/12)*V140,IF(S140='Drop Downs'!$G$15,1/W140*V140,"")))</f>
        <v/>
      </c>
      <c r="V140" s="190"/>
      <c r="W140" s="190"/>
      <c r="X140" s="199"/>
      <c r="Y140" s="190"/>
      <c r="Z140" s="190"/>
      <c r="AA140" s="227" t="str">
        <f>IF(Y140='Drop Downs'!$G$14,"1",IF(Y140='Drop Downs'!$G$16,1/(AC140*'Drop Downs'!$R$4/12)*AB140,IF(Y140='Drop Downs'!$G$15,1/AC140*AB140,"")))</f>
        <v/>
      </c>
      <c r="AB140" s="190"/>
      <c r="AC140" s="190"/>
      <c r="AD140" s="199"/>
      <c r="AE140" s="190"/>
      <c r="AF140" s="190"/>
      <c r="AG140" s="227" t="str">
        <f>IF(AE140='Drop Downs'!$G$14,"1",IF(AE140='Drop Downs'!$G$16,1/(AI140*'Drop Downs'!$R$4/12)*AH140,IF(AE140='Drop Downs'!$G$15,1/AI140*AH140,"")))</f>
        <v/>
      </c>
      <c r="AH140" s="190"/>
      <c r="AI140" s="190"/>
      <c r="AJ140" s="66"/>
    </row>
    <row r="141" spans="1:36">
      <c r="B141" s="1223">
        <f>'4'!Q15</f>
        <v>0</v>
      </c>
      <c r="C141" s="57" t="s">
        <v>799</v>
      </c>
      <c r="D141" s="58">
        <f>'4'!S15</f>
        <v>0</v>
      </c>
      <c r="E141" s="1167" t="str">
        <f>'4'!T15</f>
        <v xml:space="preserve"> </v>
      </c>
      <c r="F141" s="24"/>
      <c r="G141" s="198"/>
      <c r="H141" s="198"/>
      <c r="I141" s="198"/>
      <c r="J141" s="198"/>
      <c r="K141" s="322">
        <f t="shared" si="3"/>
        <v>0</v>
      </c>
      <c r="L141" s="66"/>
      <c r="M141" s="198"/>
      <c r="N141" s="225"/>
      <c r="O141" s="224" t="str">
        <f>IF(M141='Drop Downs'!$G$14,"1",IF(M141='Drop Downs'!$G$16,1/(Q141*'Drop Downs'!$R$4/12)*P141,IF(M141='Drop Downs'!$G$15,1/Q141*P141,"")))</f>
        <v/>
      </c>
      <c r="P141" s="198"/>
      <c r="Q141" s="198"/>
      <c r="R141" s="199"/>
      <c r="S141" s="198"/>
      <c r="T141" s="225"/>
      <c r="U141" s="224" t="str">
        <f>IF(S141='Drop Downs'!$G$14,"1",IF(S141='Drop Downs'!$G$16,1/(W141*'Drop Downs'!$R$4/12)*V141,IF(S141='Drop Downs'!$G$15,1/W141*V141,"")))</f>
        <v/>
      </c>
      <c r="V141" s="198"/>
      <c r="W141" s="198"/>
      <c r="X141" s="199"/>
      <c r="Y141" s="198"/>
      <c r="Z141" s="198"/>
      <c r="AA141" s="224" t="str">
        <f>IF(Y141='Drop Downs'!$G$14,"1",IF(Y141='Drop Downs'!$G$16,1/(AC141*'Drop Downs'!$R$4/12)*AB141,IF(Y141='Drop Downs'!$G$15,1/AC141*AB141,"")))</f>
        <v/>
      </c>
      <c r="AB141" s="198"/>
      <c r="AC141" s="198"/>
      <c r="AD141" s="199"/>
      <c r="AE141" s="198"/>
      <c r="AF141" s="198"/>
      <c r="AG141" s="224" t="str">
        <f>IF(AE141='Drop Downs'!$G$14,"1",IF(AE141='Drop Downs'!$G$16,1/(AI141*'Drop Downs'!$R$4/12)*AH141,IF(AE141='Drop Downs'!$G$15,1/AI141*AH141,"")))</f>
        <v/>
      </c>
      <c r="AH141" s="198"/>
      <c r="AI141" s="198"/>
      <c r="AJ141" s="66"/>
    </row>
    <row r="142" spans="1:36">
      <c r="B142" s="1222"/>
      <c r="C142" s="56" t="s">
        <v>800</v>
      </c>
      <c r="D142" s="421">
        <f>'4'!S16</f>
        <v>0</v>
      </c>
      <c r="E142" s="1167">
        <f>'4'!T16</f>
        <v>0</v>
      </c>
      <c r="F142" s="24"/>
      <c r="G142" s="190"/>
      <c r="H142" s="190"/>
      <c r="I142" s="190"/>
      <c r="J142" s="190"/>
      <c r="K142" s="323">
        <f t="shared" si="3"/>
        <v>0</v>
      </c>
      <c r="L142" s="66"/>
      <c r="M142" s="190"/>
      <c r="N142" s="229"/>
      <c r="O142" s="227" t="str">
        <f>IF(M142='Drop Downs'!$G$14,"1",IF(M142='Drop Downs'!$G$16,1/(Q142*'Drop Downs'!$R$4/12)*P142,IF(M142='Drop Downs'!$G$15,1/Q142*P142,"")))</f>
        <v/>
      </c>
      <c r="P142" s="190"/>
      <c r="Q142" s="190"/>
      <c r="R142" s="199"/>
      <c r="S142" s="190"/>
      <c r="T142" s="229"/>
      <c r="U142" s="227" t="str">
        <f>IF(S142='Drop Downs'!$G$14,"1",IF(S142='Drop Downs'!$G$16,1/(W142*'Drop Downs'!$R$4/12)*V142,IF(S142='Drop Downs'!$G$15,1/W142*V142,"")))</f>
        <v/>
      </c>
      <c r="V142" s="190"/>
      <c r="W142" s="190"/>
      <c r="X142" s="199"/>
      <c r="Y142" s="190"/>
      <c r="Z142" s="190"/>
      <c r="AA142" s="227" t="str">
        <f>IF(Y142='Drop Downs'!$G$14,"1",IF(Y142='Drop Downs'!$G$16,1/(AC142*'Drop Downs'!$R$4/12)*AB142,IF(Y142='Drop Downs'!$G$15,1/AC142*AB142,"")))</f>
        <v/>
      </c>
      <c r="AB142" s="190"/>
      <c r="AC142" s="190"/>
      <c r="AD142" s="199"/>
      <c r="AE142" s="190"/>
      <c r="AF142" s="190"/>
      <c r="AG142" s="227" t="str">
        <f>IF(AE142='Drop Downs'!$G$14,"1",IF(AE142='Drop Downs'!$G$16,1/(AI142*'Drop Downs'!$R$4/12)*AH142,IF(AE142='Drop Downs'!$G$15,1/AI142*AH142,"")))</f>
        <v/>
      </c>
      <c r="AH142" s="190"/>
      <c r="AI142" s="190"/>
      <c r="AJ142" s="66"/>
    </row>
    <row r="143" spans="1:36">
      <c r="B143" s="1223">
        <f>'4'!Q17</f>
        <v>0</v>
      </c>
      <c r="C143" s="57" t="s">
        <v>799</v>
      </c>
      <c r="D143" s="58">
        <f>'4'!S17</f>
        <v>0</v>
      </c>
      <c r="E143" s="1167" t="str">
        <f>'4'!T17</f>
        <v xml:space="preserve"> </v>
      </c>
      <c r="F143" s="24"/>
      <c r="G143" s="198"/>
      <c r="H143" s="198"/>
      <c r="I143" s="198"/>
      <c r="J143" s="198"/>
      <c r="K143" s="322">
        <f t="shared" si="3"/>
        <v>0</v>
      </c>
      <c r="L143" s="66"/>
      <c r="M143" s="198"/>
      <c r="N143" s="225"/>
      <c r="O143" s="224" t="str">
        <f>IF(M143='Drop Downs'!$G$14,"1",IF(M143='Drop Downs'!$G$16,1/(Q143*'Drop Downs'!$R$4/12)*P143,IF(M143='Drop Downs'!$G$15,1/Q143*P143,"")))</f>
        <v/>
      </c>
      <c r="P143" s="198"/>
      <c r="Q143" s="198"/>
      <c r="R143" s="199"/>
      <c r="S143" s="198"/>
      <c r="T143" s="225"/>
      <c r="U143" s="224" t="str">
        <f>IF(S143='Drop Downs'!$G$14,"1",IF(S143='Drop Downs'!$G$16,1/(W143*'Drop Downs'!$R$4/12)*V143,IF(S143='Drop Downs'!$G$15,1/W143*V143,"")))</f>
        <v/>
      </c>
      <c r="V143" s="198"/>
      <c r="W143" s="198"/>
      <c r="X143" s="199"/>
      <c r="Y143" s="198"/>
      <c r="Z143" s="198"/>
      <c r="AA143" s="224" t="str">
        <f>IF(Y143='Drop Downs'!$G$14,"1",IF(Y143='Drop Downs'!$G$16,1/(AC143*'Drop Downs'!$R$4/12)*AB143,IF(Y143='Drop Downs'!$G$15,1/AC143*AB143,"")))</f>
        <v/>
      </c>
      <c r="AB143" s="198"/>
      <c r="AC143" s="198"/>
      <c r="AD143" s="199"/>
      <c r="AE143" s="198"/>
      <c r="AF143" s="198"/>
      <c r="AG143" s="224" t="str">
        <f>IF(AE143='Drop Downs'!$G$14,"1",IF(AE143='Drop Downs'!$G$16,1/(AI143*'Drop Downs'!$R$4/12)*AH143,IF(AE143='Drop Downs'!$G$15,1/AI143*AH143,"")))</f>
        <v/>
      </c>
      <c r="AH143" s="198"/>
      <c r="AI143" s="198"/>
      <c r="AJ143" s="66"/>
    </row>
    <row r="144" spans="1:36">
      <c r="B144" s="1222"/>
      <c r="C144" s="56" t="s">
        <v>800</v>
      </c>
      <c r="D144" s="421">
        <f>'4'!S18</f>
        <v>0</v>
      </c>
      <c r="E144" s="1167">
        <f>'4'!T18</f>
        <v>0</v>
      </c>
      <c r="F144" s="24"/>
      <c r="G144" s="190"/>
      <c r="H144" s="190"/>
      <c r="I144" s="190"/>
      <c r="J144" s="190"/>
      <c r="K144" s="323">
        <f t="shared" si="3"/>
        <v>0</v>
      </c>
      <c r="L144" s="66"/>
      <c r="M144" s="190"/>
      <c r="N144" s="229"/>
      <c r="O144" s="227" t="str">
        <f>IF(M144='Drop Downs'!$G$14,"1",IF(M144='Drop Downs'!$G$16,1/(Q144*'Drop Downs'!$R$4/12)*P144,IF(M144='Drop Downs'!$G$15,1/Q144*P144,"")))</f>
        <v/>
      </c>
      <c r="P144" s="190"/>
      <c r="Q144" s="190"/>
      <c r="R144" s="199"/>
      <c r="S144" s="190"/>
      <c r="T144" s="229"/>
      <c r="U144" s="227" t="str">
        <f>IF(S144='Drop Downs'!$G$14,"1",IF(S144='Drop Downs'!$G$16,1/(W144*'Drop Downs'!$R$4/12)*V144,IF(S144='Drop Downs'!$G$15,1/W144*V144,"")))</f>
        <v/>
      </c>
      <c r="V144" s="190"/>
      <c r="W144" s="190"/>
      <c r="X144" s="199"/>
      <c r="Y144" s="190"/>
      <c r="Z144" s="190"/>
      <c r="AA144" s="227" t="str">
        <f>IF(Y144='Drop Downs'!$G$14,"1",IF(Y144='Drop Downs'!$G$16,1/(AC144*'Drop Downs'!$R$4/12)*AB144,IF(Y144='Drop Downs'!$G$15,1/AC144*AB144,"")))</f>
        <v/>
      </c>
      <c r="AB144" s="190"/>
      <c r="AC144" s="190"/>
      <c r="AD144" s="199"/>
      <c r="AE144" s="190"/>
      <c r="AF144" s="190"/>
      <c r="AG144" s="227" t="str">
        <f>IF(AE144='Drop Downs'!$G$14,"1",IF(AE144='Drop Downs'!$G$16,1/(AI144*'Drop Downs'!$R$4/12)*AH144,IF(AE144='Drop Downs'!$G$15,1/AI144*AH144,"")))</f>
        <v/>
      </c>
      <c r="AH144" s="190"/>
      <c r="AI144" s="190"/>
      <c r="AJ144" s="66"/>
    </row>
    <row r="145" spans="2:36">
      <c r="B145" s="1223">
        <f>'4'!Q19</f>
        <v>0</v>
      </c>
      <c r="C145" s="57" t="s">
        <v>799</v>
      </c>
      <c r="D145" s="58">
        <f>'4'!S19</f>
        <v>0</v>
      </c>
      <c r="E145" s="1167" t="str">
        <f>'4'!T19</f>
        <v xml:space="preserve"> </v>
      </c>
      <c r="F145" s="24"/>
      <c r="G145" s="198"/>
      <c r="H145" s="198"/>
      <c r="I145" s="198"/>
      <c r="J145" s="198"/>
      <c r="K145" s="322">
        <f t="shared" si="3"/>
        <v>0</v>
      </c>
      <c r="L145" s="66"/>
      <c r="M145" s="198"/>
      <c r="N145" s="225"/>
      <c r="O145" s="224" t="str">
        <f>IF(M145='Drop Downs'!$G$14,"1",IF(M145='Drop Downs'!$G$16,1/(Q145*'Drop Downs'!$R$4/12)*P145,IF(M145='Drop Downs'!$G$15,1/Q145*P145,"")))</f>
        <v/>
      </c>
      <c r="P145" s="198"/>
      <c r="Q145" s="198"/>
      <c r="R145" s="199"/>
      <c r="S145" s="198"/>
      <c r="T145" s="225"/>
      <c r="U145" s="224" t="str">
        <f>IF(S145='Drop Downs'!$G$14,"1",IF(S145='Drop Downs'!$G$16,1/(W145*'Drop Downs'!$R$4/12)*V145,IF(S145='Drop Downs'!$G$15,1/W145*V145,"")))</f>
        <v/>
      </c>
      <c r="V145" s="198"/>
      <c r="W145" s="198"/>
      <c r="X145" s="199"/>
      <c r="Y145" s="198"/>
      <c r="Z145" s="198"/>
      <c r="AA145" s="224" t="str">
        <f>IF(Y145='Drop Downs'!$G$14,"1",IF(Y145='Drop Downs'!$G$16,1/(AC145*'Drop Downs'!$R$4/12)*AB145,IF(Y145='Drop Downs'!$G$15,1/AC145*AB145,"")))</f>
        <v/>
      </c>
      <c r="AB145" s="198"/>
      <c r="AC145" s="198"/>
      <c r="AD145" s="199"/>
      <c r="AE145" s="198"/>
      <c r="AF145" s="198"/>
      <c r="AG145" s="224" t="str">
        <f>IF(AE145='Drop Downs'!$G$14,"1",IF(AE145='Drop Downs'!$G$16,1/(AI145*'Drop Downs'!$R$4/12)*AH145,IF(AE145='Drop Downs'!$G$15,1/AI145*AH145,"")))</f>
        <v/>
      </c>
      <c r="AH145" s="198"/>
      <c r="AI145" s="198"/>
      <c r="AJ145" s="66"/>
    </row>
    <row r="146" spans="2:36">
      <c r="B146" s="1222"/>
      <c r="C146" s="56" t="s">
        <v>800</v>
      </c>
      <c r="D146" s="421">
        <f>'4'!S20</f>
        <v>0</v>
      </c>
      <c r="E146" s="1167">
        <f>'4'!T20</f>
        <v>0</v>
      </c>
      <c r="F146" s="24"/>
      <c r="G146" s="190"/>
      <c r="H146" s="190"/>
      <c r="I146" s="190"/>
      <c r="J146" s="190"/>
      <c r="K146" s="323">
        <f t="shared" si="3"/>
        <v>0</v>
      </c>
      <c r="L146" s="66"/>
      <c r="M146" s="190"/>
      <c r="N146" s="229"/>
      <c r="O146" s="227" t="str">
        <f>IF(M146='Drop Downs'!$G$14,"1",IF(M146='Drop Downs'!$G$16,1/(Q146*'Drop Downs'!$R$4/12)*P146,IF(M146='Drop Downs'!$G$15,1/Q146*P146,"")))</f>
        <v/>
      </c>
      <c r="P146" s="190"/>
      <c r="Q146" s="190"/>
      <c r="R146" s="199"/>
      <c r="S146" s="190"/>
      <c r="T146" s="229"/>
      <c r="U146" s="227" t="str">
        <f>IF(S146='Drop Downs'!$G$14,"1",IF(S146='Drop Downs'!$G$16,1/(W146*'Drop Downs'!$R$4/12)*V146,IF(S146='Drop Downs'!$G$15,1/W146*V146,"")))</f>
        <v/>
      </c>
      <c r="V146" s="190"/>
      <c r="W146" s="190"/>
      <c r="X146" s="199"/>
      <c r="Y146" s="190"/>
      <c r="Z146" s="190"/>
      <c r="AA146" s="227" t="str">
        <f>IF(Y146='Drop Downs'!$G$14,"1",IF(Y146='Drop Downs'!$G$16,1/(AC146*'Drop Downs'!$R$4/12)*AB146,IF(Y146='Drop Downs'!$G$15,1/AC146*AB146,"")))</f>
        <v/>
      </c>
      <c r="AB146" s="190"/>
      <c r="AC146" s="190"/>
      <c r="AD146" s="199"/>
      <c r="AE146" s="190"/>
      <c r="AF146" s="190"/>
      <c r="AG146" s="227" t="str">
        <f>IF(AE146='Drop Downs'!$G$14,"1",IF(AE146='Drop Downs'!$G$16,1/(AI146*'Drop Downs'!$R$4/12)*AH146,IF(AE146='Drop Downs'!$G$15,1/AI146*AH146,"")))</f>
        <v/>
      </c>
      <c r="AH146" s="190"/>
      <c r="AI146" s="190"/>
      <c r="AJ146" s="66"/>
    </row>
    <row r="147" spans="2:36">
      <c r="B147" s="1223">
        <f>'4'!Q21</f>
        <v>0</v>
      </c>
      <c r="C147" s="57" t="s">
        <v>799</v>
      </c>
      <c r="D147" s="58">
        <f>'4'!S21</f>
        <v>0</v>
      </c>
      <c r="E147" s="1167" t="str">
        <f>'4'!T21</f>
        <v xml:space="preserve"> </v>
      </c>
      <c r="F147" s="24"/>
      <c r="G147" s="198"/>
      <c r="H147" s="198"/>
      <c r="I147" s="198"/>
      <c r="J147" s="198"/>
      <c r="K147" s="322">
        <f t="shared" si="3"/>
        <v>0</v>
      </c>
      <c r="L147" s="66"/>
      <c r="M147" s="198"/>
      <c r="N147" s="225"/>
      <c r="O147" s="224" t="str">
        <f>IF(M147='Drop Downs'!$G$14,"1",IF(M147='Drop Downs'!$G$16,1/(Q147*'Drop Downs'!$R$4/12)*P147,IF(M147='Drop Downs'!$G$15,1/Q147*P147,"")))</f>
        <v/>
      </c>
      <c r="P147" s="198"/>
      <c r="Q147" s="198"/>
      <c r="R147" s="199"/>
      <c r="S147" s="198"/>
      <c r="T147" s="198"/>
      <c r="U147" s="224" t="str">
        <f>IF(S147='Drop Downs'!$G$14,"1",IF(S147='Drop Downs'!$G$16,1/(W147*'Drop Downs'!$R$4/12)*V147,IF(S147='Drop Downs'!$G$15,1/W147*V147,"")))</f>
        <v/>
      </c>
      <c r="V147" s="198"/>
      <c r="W147" s="198"/>
      <c r="X147" s="199"/>
      <c r="Y147" s="198"/>
      <c r="Z147" s="198"/>
      <c r="AA147" s="224" t="str">
        <f>IF(Y147='Drop Downs'!$G$14,"1",IF(Y147='Drop Downs'!$G$16,1/(AC147*'Drop Downs'!$R$4/12)*AB147,IF(Y147='Drop Downs'!$G$15,1/AC147*AB147,"")))</f>
        <v/>
      </c>
      <c r="AB147" s="198"/>
      <c r="AC147" s="198"/>
      <c r="AD147" s="199"/>
      <c r="AE147" s="198"/>
      <c r="AF147" s="198"/>
      <c r="AG147" s="224" t="str">
        <f>IF(AE147='Drop Downs'!$G$14,"1",IF(AE147='Drop Downs'!$G$16,1/(AI147*'Drop Downs'!$R$4/12)*AH147,IF(AE147='Drop Downs'!$G$15,1/AI147*AH147,"")))</f>
        <v/>
      </c>
      <c r="AH147" s="198"/>
      <c r="AI147" s="198"/>
      <c r="AJ147" s="66"/>
    </row>
    <row r="148" spans="2:36">
      <c r="B148" s="1222"/>
      <c r="C148" s="56" t="s">
        <v>800</v>
      </c>
      <c r="D148" s="421">
        <f>'4'!S22</f>
        <v>0</v>
      </c>
      <c r="E148" s="1167">
        <f>'4'!T22</f>
        <v>0</v>
      </c>
      <c r="F148" s="24"/>
      <c r="G148" s="190"/>
      <c r="H148" s="190"/>
      <c r="I148" s="190"/>
      <c r="J148" s="190"/>
      <c r="K148" s="323">
        <f t="shared" si="3"/>
        <v>0</v>
      </c>
      <c r="L148" s="66"/>
      <c r="M148" s="190"/>
      <c r="N148" s="229"/>
      <c r="O148" s="227" t="str">
        <f>IF(M148='Drop Downs'!$G$14,"1",IF(M148='Drop Downs'!$G$16,1/(Q148*'Drop Downs'!$R$4/12)*P148,IF(M148='Drop Downs'!$G$15,1/Q148*P148,"")))</f>
        <v/>
      </c>
      <c r="P148" s="190"/>
      <c r="Q148" s="190"/>
      <c r="R148" s="199"/>
      <c r="S148" s="190"/>
      <c r="T148" s="190"/>
      <c r="U148" s="227" t="str">
        <f>IF(S148='Drop Downs'!$G$14,"1",IF(S148='Drop Downs'!$G$16,1/(W148*'Drop Downs'!$R$4/12)*V148,IF(S148='Drop Downs'!$G$15,1/W148*V148,"")))</f>
        <v/>
      </c>
      <c r="V148" s="190"/>
      <c r="W148" s="190"/>
      <c r="X148" s="199"/>
      <c r="Y148" s="190"/>
      <c r="Z148" s="190"/>
      <c r="AA148" s="227" t="str">
        <f>IF(Y148='Drop Downs'!$G$14,"1",IF(Y148='Drop Downs'!$G$16,1/(AC148*'Drop Downs'!$R$4/12)*AB148,IF(Y148='Drop Downs'!$G$15,1/AC148*AB148,"")))</f>
        <v/>
      </c>
      <c r="AB148" s="190"/>
      <c r="AC148" s="190"/>
      <c r="AD148" s="199"/>
      <c r="AE148" s="190"/>
      <c r="AF148" s="190"/>
      <c r="AG148" s="227" t="str">
        <f>IF(AE148='Drop Downs'!$G$14,"1",IF(AE148='Drop Downs'!$G$16,1/(AI148*'Drop Downs'!$R$4/12)*AH148,IF(AE148='Drop Downs'!$G$15,1/AI148*AH148,"")))</f>
        <v/>
      </c>
      <c r="AH148" s="190"/>
      <c r="AI148" s="190"/>
      <c r="AJ148" s="66"/>
    </row>
    <row r="149" spans="2:36">
      <c r="B149" s="1223">
        <f>'4'!Q23</f>
        <v>0</v>
      </c>
      <c r="C149" s="57" t="s">
        <v>799</v>
      </c>
      <c r="D149" s="58">
        <f>'4'!S23</f>
        <v>0</v>
      </c>
      <c r="E149" s="1167" t="str">
        <f>'4'!T23</f>
        <v xml:space="preserve"> </v>
      </c>
      <c r="F149" s="24"/>
      <c r="G149" s="198"/>
      <c r="H149" s="198"/>
      <c r="I149" s="198"/>
      <c r="J149" s="198"/>
      <c r="K149" s="322">
        <f t="shared" si="3"/>
        <v>0</v>
      </c>
      <c r="L149" s="66"/>
      <c r="M149" s="198"/>
      <c r="N149" s="225"/>
      <c r="O149" s="224" t="str">
        <f>IF(M149='Drop Downs'!$G$14,"1",IF(M149='Drop Downs'!$G$16,1/(Q149*'Drop Downs'!$R$4/12)*P149,IF(M149='Drop Downs'!$G$15,1/Q149*P149,"")))</f>
        <v/>
      </c>
      <c r="P149" s="198"/>
      <c r="Q149" s="198"/>
      <c r="R149" s="199"/>
      <c r="S149" s="198"/>
      <c r="T149" s="198"/>
      <c r="U149" s="224" t="str">
        <f>IF(S149='Drop Downs'!$G$14,"1",IF(S149='Drop Downs'!$G$16,1/(W149*'Drop Downs'!$R$4/12)*V149,IF(S149='Drop Downs'!$G$15,1/W149*V149,"")))</f>
        <v/>
      </c>
      <c r="V149" s="198"/>
      <c r="W149" s="198"/>
      <c r="X149" s="199"/>
      <c r="Y149" s="198"/>
      <c r="Z149" s="198"/>
      <c r="AA149" s="224" t="str">
        <f>IF(Y149='Drop Downs'!$G$14,"1",IF(Y149='Drop Downs'!$G$16,1/(AC149*'Drop Downs'!$R$4/12)*AB149,IF(Y149='Drop Downs'!$G$15,1/AC149*AB149,"")))</f>
        <v/>
      </c>
      <c r="AB149" s="198"/>
      <c r="AC149" s="198"/>
      <c r="AD149" s="199"/>
      <c r="AE149" s="198"/>
      <c r="AF149" s="198"/>
      <c r="AG149" s="224" t="str">
        <f>IF(AE149='Drop Downs'!$G$14,"1",IF(AE149='Drop Downs'!$G$16,1/(AI149*'Drop Downs'!$R$4/12)*AH149,IF(AE149='Drop Downs'!$G$15,1/AI149*AH149,"")))</f>
        <v/>
      </c>
      <c r="AH149" s="198"/>
      <c r="AI149" s="198"/>
      <c r="AJ149" s="66"/>
    </row>
    <row r="150" spans="2:36">
      <c r="B150" s="1224"/>
      <c r="C150" s="56" t="s">
        <v>800</v>
      </c>
      <c r="D150" s="421">
        <f>'4'!S24</f>
        <v>0</v>
      </c>
      <c r="E150" s="1167">
        <f>'4'!T24</f>
        <v>0</v>
      </c>
      <c r="F150" s="24"/>
      <c r="G150" s="190"/>
      <c r="H150" s="190"/>
      <c r="I150" s="190"/>
      <c r="J150" s="190"/>
      <c r="K150" s="323">
        <f t="shared" si="3"/>
        <v>0</v>
      </c>
      <c r="L150" s="66"/>
      <c r="M150" s="190"/>
      <c r="N150" s="229"/>
      <c r="O150" s="227" t="str">
        <f>IF(M150='Drop Downs'!$G$14,"1",IF(M150='Drop Downs'!$G$16,1/(Q150*'Drop Downs'!$R$4/12)*P150,IF(M150='Drop Downs'!$G$15,1/Q150*P150,"")))</f>
        <v/>
      </c>
      <c r="P150" s="190"/>
      <c r="Q150" s="190"/>
      <c r="R150" s="199"/>
      <c r="S150" s="190"/>
      <c r="T150" s="190"/>
      <c r="U150" s="227" t="str">
        <f>IF(S150='Drop Downs'!$G$14,"1",IF(S150='Drop Downs'!$G$16,1/(W150*'Drop Downs'!$R$4/12)*V150,IF(S150='Drop Downs'!$G$15,1/W150*V150,"")))</f>
        <v/>
      </c>
      <c r="V150" s="190"/>
      <c r="W150" s="190"/>
      <c r="X150" s="199"/>
      <c r="Y150" s="190"/>
      <c r="Z150" s="190"/>
      <c r="AA150" s="227" t="str">
        <f>IF(Y150='Drop Downs'!$G$14,"1",IF(Y150='Drop Downs'!$G$16,1/(AC150*'Drop Downs'!$R$4/12)*AB150,IF(Y150='Drop Downs'!$G$15,1/AC150*AB150,"")))</f>
        <v/>
      </c>
      <c r="AB150" s="190"/>
      <c r="AC150" s="190"/>
      <c r="AD150" s="199"/>
      <c r="AE150" s="190"/>
      <c r="AF150" s="190"/>
      <c r="AG150" s="227" t="str">
        <f>IF(AE150='Drop Downs'!$G$14,"1",IF(AE150='Drop Downs'!$G$16,1/(AI150*'Drop Downs'!$R$4/12)*AH150,IF(AE150='Drop Downs'!$G$15,1/AI150*AH150,"")))</f>
        <v/>
      </c>
      <c r="AH150" s="190"/>
      <c r="AI150" s="190"/>
      <c r="AJ150" s="66"/>
    </row>
    <row r="151" spans="2:36">
      <c r="B151" s="1221">
        <f>'4'!Q25</f>
        <v>0</v>
      </c>
      <c r="C151" s="57" t="s">
        <v>799</v>
      </c>
      <c r="D151" s="58">
        <f>'4'!S25</f>
        <v>0</v>
      </c>
      <c r="E151" s="1167" t="str">
        <f>'4'!T25</f>
        <v xml:space="preserve"> </v>
      </c>
      <c r="F151" s="24"/>
      <c r="G151" s="198"/>
      <c r="H151" s="198"/>
      <c r="I151" s="198"/>
      <c r="J151" s="198"/>
      <c r="K151" s="322">
        <f>IFERROR(SUM(G151:J151),"")</f>
        <v>0</v>
      </c>
      <c r="L151" s="66"/>
      <c r="M151" s="198"/>
      <c r="N151" s="225"/>
      <c r="O151" s="224" t="str">
        <f>IF(M151='Drop Downs'!$G$14,"1",IF(M151='Drop Downs'!$G$16,1/(Q151*'Drop Downs'!$R$4/12)*P151,IF(M151='Drop Downs'!$G$15,1/Q151*P151,"")))</f>
        <v/>
      </c>
      <c r="P151" s="198"/>
      <c r="Q151" s="198"/>
      <c r="R151" s="199"/>
      <c r="S151" s="198"/>
      <c r="T151" s="225"/>
      <c r="U151" s="224" t="str">
        <f>IF(S151='Drop Downs'!$G$14,"1",IF(S151='Drop Downs'!$G$16,1/(W151*'Drop Downs'!$R$4/12)*V151,IF(S151='Drop Downs'!$G$15,1/W151*V151,"")))</f>
        <v/>
      </c>
      <c r="V151" s="198"/>
      <c r="W151" s="198"/>
      <c r="X151" s="199"/>
      <c r="Y151" s="198"/>
      <c r="Z151" s="198"/>
      <c r="AA151" s="224" t="str">
        <f>IF(Y151='Drop Downs'!$G$14,"1",IF(Y151='Drop Downs'!$G$16,1/(AC151*'Drop Downs'!$R$4/12)*AB151,IF(Y151='Drop Downs'!$G$15,1/AC151*AB151,"")))</f>
        <v/>
      </c>
      <c r="AB151" s="198"/>
      <c r="AC151" s="198"/>
      <c r="AD151" s="199"/>
      <c r="AE151" s="198"/>
      <c r="AF151" s="198"/>
      <c r="AG151" s="224" t="str">
        <f>IF(AE151='Drop Downs'!$G$14,"1",IF(AE151='Drop Downs'!$G$16,1/(AI151*'Drop Downs'!$R$4/12)*AH151,IF(AE151='Drop Downs'!$G$15,1/AI151*AH151,"")))</f>
        <v/>
      </c>
      <c r="AH151" s="198"/>
      <c r="AI151" s="198"/>
      <c r="AJ151" s="66"/>
    </row>
    <row r="152" spans="2:36">
      <c r="B152" s="1222"/>
      <c r="C152" s="56" t="s">
        <v>800</v>
      </c>
      <c r="D152" s="421">
        <f>'4'!S26</f>
        <v>0</v>
      </c>
      <c r="E152" s="1167">
        <f>'4'!T26</f>
        <v>0</v>
      </c>
      <c r="F152" s="24"/>
      <c r="G152" s="190"/>
      <c r="H152" s="190"/>
      <c r="I152" s="190"/>
      <c r="J152" s="190"/>
      <c r="K152" s="323">
        <f t="shared" ref="K152:K170" si="4">IFERROR(SUM(G152:J152),"")</f>
        <v>0</v>
      </c>
      <c r="L152" s="66"/>
      <c r="M152" s="190"/>
      <c r="N152" s="229"/>
      <c r="O152" s="227" t="str">
        <f>IF(M152='Drop Downs'!$G$14,"1",IF(M152='Drop Downs'!$G$16,1/(Q152*'Drop Downs'!$R$4/12)*P152,IF(M152='Drop Downs'!$G$15,1/Q152*P152,"")))</f>
        <v/>
      </c>
      <c r="P152" s="190"/>
      <c r="Q152" s="190"/>
      <c r="R152" s="199"/>
      <c r="S152" s="190"/>
      <c r="T152" s="229"/>
      <c r="U152" s="227" t="str">
        <f>IF(S152='Drop Downs'!$G$14,"1",IF(S152='Drop Downs'!$G$16,1/(W152*'Drop Downs'!$R$4/12)*V152,IF(S152='Drop Downs'!$G$15,1/W152*V152,"")))</f>
        <v/>
      </c>
      <c r="V152" s="190"/>
      <c r="W152" s="190"/>
      <c r="X152" s="199"/>
      <c r="Y152" s="190"/>
      <c r="Z152" s="190"/>
      <c r="AA152" s="227" t="str">
        <f>IF(Y152='Drop Downs'!$G$14,"1",IF(Y152='Drop Downs'!$G$16,1/(AC152*'Drop Downs'!$R$4/12)*AB152,IF(Y152='Drop Downs'!$G$15,1/AC152*AB152,"")))</f>
        <v/>
      </c>
      <c r="AB152" s="190"/>
      <c r="AC152" s="190"/>
      <c r="AD152" s="199"/>
      <c r="AE152" s="190"/>
      <c r="AF152" s="190"/>
      <c r="AG152" s="227" t="str">
        <f>IF(AE152='Drop Downs'!$G$14,"1",IF(AE152='Drop Downs'!$G$16,1/(AI152*'Drop Downs'!$R$4/12)*AH152,IF(AE152='Drop Downs'!$G$15,1/AI152*AH152,"")))</f>
        <v/>
      </c>
      <c r="AH152" s="190"/>
      <c r="AI152" s="190"/>
      <c r="AJ152" s="66"/>
    </row>
    <row r="153" spans="2:36">
      <c r="B153" s="1223">
        <f>'4'!Q27</f>
        <v>0</v>
      </c>
      <c r="C153" s="57" t="s">
        <v>799</v>
      </c>
      <c r="D153" s="58">
        <f>'4'!S27</f>
        <v>0</v>
      </c>
      <c r="E153" s="1167" t="str">
        <f>'4'!T27</f>
        <v xml:space="preserve"> </v>
      </c>
      <c r="F153" s="24"/>
      <c r="G153" s="198"/>
      <c r="H153" s="198"/>
      <c r="I153" s="198"/>
      <c r="J153" s="198"/>
      <c r="K153" s="322">
        <f t="shared" si="4"/>
        <v>0</v>
      </c>
      <c r="L153" s="66"/>
      <c r="M153" s="198"/>
      <c r="N153" s="225"/>
      <c r="O153" s="224" t="str">
        <f>IF(M153='Drop Downs'!$G$14,"1",IF(M153='Drop Downs'!$G$16,1/(Q153*'Drop Downs'!$R$4/12)*P153,IF(M153='Drop Downs'!$G$15,1/Q153*P153,"")))</f>
        <v/>
      </c>
      <c r="P153" s="198"/>
      <c r="Q153" s="198"/>
      <c r="R153" s="199"/>
      <c r="S153" s="198"/>
      <c r="T153" s="225"/>
      <c r="U153" s="224" t="str">
        <f>IF(S153='Drop Downs'!$G$14,"1",IF(S153='Drop Downs'!$G$16,1/(W153*'Drop Downs'!$R$4/12)*V153,IF(S153='Drop Downs'!$G$15,1/W153*V153,"")))</f>
        <v/>
      </c>
      <c r="V153" s="198"/>
      <c r="W153" s="198"/>
      <c r="X153" s="199"/>
      <c r="Y153" s="198"/>
      <c r="Z153" s="198"/>
      <c r="AA153" s="224" t="str">
        <f>IF(Y153='Drop Downs'!$G$14,"1",IF(Y153='Drop Downs'!$G$16,1/(AC153*'Drop Downs'!$R$4/12)*AB153,IF(Y153='Drop Downs'!$G$15,1/AC153*AB153,"")))</f>
        <v/>
      </c>
      <c r="AB153" s="198"/>
      <c r="AC153" s="198"/>
      <c r="AD153" s="199"/>
      <c r="AE153" s="198"/>
      <c r="AF153" s="198"/>
      <c r="AG153" s="224" t="str">
        <f>IF(AE153='Drop Downs'!$G$14,"1",IF(AE153='Drop Downs'!$G$16,1/(AI153*'Drop Downs'!$R$4/12)*AH153,IF(AE153='Drop Downs'!$G$15,1/AI153*AH153,"")))</f>
        <v/>
      </c>
      <c r="AH153" s="198"/>
      <c r="AI153" s="198"/>
      <c r="AJ153" s="66"/>
    </row>
    <row r="154" spans="2:36">
      <c r="B154" s="1222"/>
      <c r="C154" s="56" t="s">
        <v>800</v>
      </c>
      <c r="D154" s="421">
        <f>'4'!S28</f>
        <v>0</v>
      </c>
      <c r="E154" s="1167">
        <f>'4'!T28</f>
        <v>0</v>
      </c>
      <c r="F154" s="24"/>
      <c r="G154" s="190"/>
      <c r="H154" s="190"/>
      <c r="I154" s="190"/>
      <c r="J154" s="190"/>
      <c r="K154" s="323">
        <f t="shared" si="4"/>
        <v>0</v>
      </c>
      <c r="L154" s="66"/>
      <c r="M154" s="190"/>
      <c r="N154" s="229"/>
      <c r="O154" s="227" t="str">
        <f>IF(M154='Drop Downs'!$G$14,"1",IF(M154='Drop Downs'!$G$16,1/(Q154*'Drop Downs'!$R$4/12)*P154,IF(M154='Drop Downs'!$G$15,1/Q154*P154,"")))</f>
        <v/>
      </c>
      <c r="P154" s="190"/>
      <c r="Q154" s="190"/>
      <c r="R154" s="199"/>
      <c r="S154" s="190"/>
      <c r="T154" s="229"/>
      <c r="U154" s="227" t="str">
        <f>IF(S154='Drop Downs'!$G$14,"1",IF(S154='Drop Downs'!$G$16,1/(W154*'Drop Downs'!$R$4/12)*V154,IF(S154='Drop Downs'!$G$15,1/W154*V154,"")))</f>
        <v/>
      </c>
      <c r="V154" s="190"/>
      <c r="W154" s="190"/>
      <c r="X154" s="199"/>
      <c r="Y154" s="190"/>
      <c r="Z154" s="190"/>
      <c r="AA154" s="227" t="str">
        <f>IF(Y154='Drop Downs'!$G$14,"1",IF(Y154='Drop Downs'!$G$16,1/(AC154*'Drop Downs'!$R$4/12)*AB154,IF(Y154='Drop Downs'!$G$15,1/AC154*AB154,"")))</f>
        <v/>
      </c>
      <c r="AB154" s="190"/>
      <c r="AC154" s="190"/>
      <c r="AD154" s="199"/>
      <c r="AE154" s="190"/>
      <c r="AF154" s="190"/>
      <c r="AG154" s="227" t="str">
        <f>IF(AE154='Drop Downs'!$G$14,"1",IF(AE154='Drop Downs'!$G$16,1/(AI154*'Drop Downs'!$R$4/12)*AH154,IF(AE154='Drop Downs'!$G$15,1/AI154*AH154,"")))</f>
        <v/>
      </c>
      <c r="AH154" s="190"/>
      <c r="AI154" s="190"/>
      <c r="AJ154" s="66"/>
    </row>
    <row r="155" spans="2:36">
      <c r="B155" s="1223">
        <f>'4'!Q29</f>
        <v>0</v>
      </c>
      <c r="C155" s="57" t="s">
        <v>799</v>
      </c>
      <c r="D155" s="58">
        <f>'4'!S29</f>
        <v>0</v>
      </c>
      <c r="E155" s="1167" t="str">
        <f>'4'!T29</f>
        <v xml:space="preserve"> </v>
      </c>
      <c r="F155" s="24"/>
      <c r="G155" s="198"/>
      <c r="H155" s="198"/>
      <c r="I155" s="198"/>
      <c r="J155" s="198"/>
      <c r="K155" s="322">
        <f t="shared" si="4"/>
        <v>0</v>
      </c>
      <c r="L155" s="66"/>
      <c r="M155" s="198"/>
      <c r="N155" s="225"/>
      <c r="O155" s="224" t="str">
        <f>IF(M155='Drop Downs'!$G$14,"1",IF(M155='Drop Downs'!$G$16,1/(Q155*'Drop Downs'!$R$4/12)*P155,IF(M155='Drop Downs'!$G$15,1/Q155*P155,"")))</f>
        <v/>
      </c>
      <c r="P155" s="198"/>
      <c r="Q155" s="198"/>
      <c r="R155" s="199"/>
      <c r="S155" s="198"/>
      <c r="T155" s="225"/>
      <c r="U155" s="224" t="str">
        <f>IF(S155='Drop Downs'!$G$14,"1",IF(S155='Drop Downs'!$G$16,1/(W155*'Drop Downs'!$R$4/12)*V155,IF(S155='Drop Downs'!$G$15,1/W155*V155,"")))</f>
        <v/>
      </c>
      <c r="V155" s="198"/>
      <c r="W155" s="198"/>
      <c r="X155" s="199"/>
      <c r="Y155" s="198"/>
      <c r="Z155" s="198"/>
      <c r="AA155" s="224" t="str">
        <f>IF(Y155='Drop Downs'!$G$14,"1",IF(Y155='Drop Downs'!$G$16,1/(AC155*'Drop Downs'!$R$4/12)*AB155,IF(Y155='Drop Downs'!$G$15,1/AC155*AB155,"")))</f>
        <v/>
      </c>
      <c r="AB155" s="198"/>
      <c r="AC155" s="198"/>
      <c r="AD155" s="199"/>
      <c r="AE155" s="198"/>
      <c r="AF155" s="198"/>
      <c r="AG155" s="224" t="str">
        <f>IF(AE155='Drop Downs'!$G$14,"1",IF(AE155='Drop Downs'!$G$16,1/(AI155*'Drop Downs'!$R$4/12)*AH155,IF(AE155='Drop Downs'!$G$15,1/AI155*AH155,"")))</f>
        <v/>
      </c>
      <c r="AH155" s="198"/>
      <c r="AI155" s="198"/>
      <c r="AJ155" s="66"/>
    </row>
    <row r="156" spans="2:36">
      <c r="B156" s="1222"/>
      <c r="C156" s="56" t="s">
        <v>800</v>
      </c>
      <c r="D156" s="421">
        <f>'4'!S30</f>
        <v>0</v>
      </c>
      <c r="E156" s="1167">
        <f>'4'!T30</f>
        <v>0</v>
      </c>
      <c r="F156" s="24"/>
      <c r="G156" s="190"/>
      <c r="H156" s="190"/>
      <c r="I156" s="190"/>
      <c r="J156" s="190"/>
      <c r="K156" s="323">
        <f t="shared" si="4"/>
        <v>0</v>
      </c>
      <c r="L156" s="66"/>
      <c r="M156" s="190"/>
      <c r="N156" s="229"/>
      <c r="O156" s="227" t="str">
        <f>IF(M156='Drop Downs'!$G$14,"1",IF(M156='Drop Downs'!$G$16,1/(Q156*'Drop Downs'!$R$4/12)*P156,IF(M156='Drop Downs'!$G$15,1/Q156*P156,"")))</f>
        <v/>
      </c>
      <c r="P156" s="190"/>
      <c r="Q156" s="190"/>
      <c r="R156" s="199"/>
      <c r="S156" s="190"/>
      <c r="T156" s="229"/>
      <c r="U156" s="227" t="str">
        <f>IF(S156='Drop Downs'!$G$14,"1",IF(S156='Drop Downs'!$G$16,1/(W156*'Drop Downs'!$R$4/12)*V156,IF(S156='Drop Downs'!$G$15,1/W156*V156,"")))</f>
        <v/>
      </c>
      <c r="V156" s="190"/>
      <c r="W156" s="190"/>
      <c r="X156" s="199"/>
      <c r="Y156" s="190"/>
      <c r="Z156" s="190"/>
      <c r="AA156" s="227" t="str">
        <f>IF(Y156='Drop Downs'!$G$14,"1",IF(Y156='Drop Downs'!$G$16,1/(AC156*'Drop Downs'!$R$4/12)*AB156,IF(Y156='Drop Downs'!$G$15,1/AC156*AB156,"")))</f>
        <v/>
      </c>
      <c r="AB156" s="190"/>
      <c r="AC156" s="190"/>
      <c r="AD156" s="199"/>
      <c r="AE156" s="190"/>
      <c r="AF156" s="190"/>
      <c r="AG156" s="227" t="str">
        <f>IF(AE156='Drop Downs'!$G$14,"1",IF(AE156='Drop Downs'!$G$16,1/(AI156*'Drop Downs'!$R$4/12)*AH156,IF(AE156='Drop Downs'!$G$15,1/AI156*AH156,"")))</f>
        <v/>
      </c>
      <c r="AH156" s="190"/>
      <c r="AI156" s="190"/>
      <c r="AJ156" s="66"/>
    </row>
    <row r="157" spans="2:36">
      <c r="B157" s="1223">
        <f>'4'!Q31</f>
        <v>0</v>
      </c>
      <c r="C157" s="57" t="s">
        <v>799</v>
      </c>
      <c r="D157" s="58">
        <f>'4'!S31</f>
        <v>0</v>
      </c>
      <c r="E157" s="1167" t="str">
        <f>'4'!T31</f>
        <v xml:space="preserve"> </v>
      </c>
      <c r="F157" s="24"/>
      <c r="G157" s="198"/>
      <c r="H157" s="198"/>
      <c r="I157" s="198"/>
      <c r="J157" s="198"/>
      <c r="K157" s="322">
        <f t="shared" si="4"/>
        <v>0</v>
      </c>
      <c r="L157" s="66"/>
      <c r="M157" s="198"/>
      <c r="N157" s="225"/>
      <c r="O157" s="224" t="str">
        <f>IF(M157='Drop Downs'!$G$14,"1",IF(M157='Drop Downs'!$G$16,1/(Q157*'Drop Downs'!$R$4/12)*P157,IF(M157='Drop Downs'!$G$15,1/Q157*P157,"")))</f>
        <v/>
      </c>
      <c r="P157" s="198"/>
      <c r="Q157" s="198"/>
      <c r="R157" s="199"/>
      <c r="S157" s="198"/>
      <c r="T157" s="225"/>
      <c r="U157" s="224" t="str">
        <f>IF(S157='Drop Downs'!$G$14,"1",IF(S157='Drop Downs'!$G$16,1/(W157*'Drop Downs'!$R$4/12)*V157,IF(S157='Drop Downs'!$G$15,1/W157*V157,"")))</f>
        <v/>
      </c>
      <c r="V157" s="198"/>
      <c r="W157" s="198"/>
      <c r="X157" s="199"/>
      <c r="Y157" s="198"/>
      <c r="Z157" s="198"/>
      <c r="AA157" s="224" t="str">
        <f>IF(Y157='Drop Downs'!$G$14,"1",IF(Y157='Drop Downs'!$G$16,1/(AC157*'Drop Downs'!$R$4/12)*AB157,IF(Y157='Drop Downs'!$G$15,1/AC157*AB157,"")))</f>
        <v/>
      </c>
      <c r="AB157" s="198"/>
      <c r="AC157" s="198"/>
      <c r="AD157" s="199"/>
      <c r="AE157" s="198"/>
      <c r="AF157" s="198"/>
      <c r="AG157" s="224" t="str">
        <f>IF(AE157='Drop Downs'!$G$14,"1",IF(AE157='Drop Downs'!$G$16,1/(AI157*'Drop Downs'!$R$4/12)*AH157,IF(AE157='Drop Downs'!$G$15,1/AI157*AH157,"")))</f>
        <v/>
      </c>
      <c r="AH157" s="198"/>
      <c r="AI157" s="198"/>
      <c r="AJ157" s="66"/>
    </row>
    <row r="158" spans="2:36">
      <c r="B158" s="1222"/>
      <c r="C158" s="56" t="s">
        <v>800</v>
      </c>
      <c r="D158" s="421">
        <f>'4'!S32</f>
        <v>0</v>
      </c>
      <c r="E158" s="1167">
        <f>'4'!T32</f>
        <v>0</v>
      </c>
      <c r="F158" s="24"/>
      <c r="G158" s="190"/>
      <c r="H158" s="190"/>
      <c r="I158" s="190"/>
      <c r="J158" s="190"/>
      <c r="K158" s="323">
        <f t="shared" si="4"/>
        <v>0</v>
      </c>
      <c r="L158" s="66"/>
      <c r="M158" s="190"/>
      <c r="N158" s="229"/>
      <c r="O158" s="227" t="str">
        <f>IF(M158='Drop Downs'!$G$14,"1",IF(M158='Drop Downs'!$G$16,1/(Q158*'Drop Downs'!$R$4/12)*P158,IF(M158='Drop Downs'!$G$15,1/Q158*P158,"")))</f>
        <v/>
      </c>
      <c r="P158" s="190"/>
      <c r="Q158" s="190"/>
      <c r="R158" s="199"/>
      <c r="S158" s="190"/>
      <c r="T158" s="229"/>
      <c r="U158" s="227" t="str">
        <f>IF(S158='Drop Downs'!$G$14,"1",IF(S158='Drop Downs'!$G$16,1/(W158*'Drop Downs'!$R$4/12)*V158,IF(S158='Drop Downs'!$G$15,1/W158*V158,"")))</f>
        <v/>
      </c>
      <c r="V158" s="190"/>
      <c r="W158" s="190"/>
      <c r="X158" s="199"/>
      <c r="Y158" s="190"/>
      <c r="Z158" s="190"/>
      <c r="AA158" s="227" t="str">
        <f>IF(Y158='Drop Downs'!$G$14,"1",IF(Y158='Drop Downs'!$G$16,1/(AC158*'Drop Downs'!$R$4/12)*AB158,IF(Y158='Drop Downs'!$G$15,1/AC158*AB158,"")))</f>
        <v/>
      </c>
      <c r="AB158" s="190"/>
      <c r="AC158" s="190"/>
      <c r="AD158" s="199"/>
      <c r="AE158" s="190"/>
      <c r="AF158" s="190"/>
      <c r="AG158" s="227" t="str">
        <f>IF(AE158='Drop Downs'!$G$14,"1",IF(AE158='Drop Downs'!$G$16,1/(AI158*'Drop Downs'!$R$4/12)*AH158,IF(AE158='Drop Downs'!$G$15,1/AI158*AH158,"")))</f>
        <v/>
      </c>
      <c r="AH158" s="190"/>
      <c r="AI158" s="190"/>
      <c r="AJ158" s="66"/>
    </row>
    <row r="159" spans="2:36">
      <c r="B159" s="1223">
        <f>'4'!Q33</f>
        <v>0</v>
      </c>
      <c r="C159" s="57" t="s">
        <v>799</v>
      </c>
      <c r="D159" s="58">
        <f>'4'!S33</f>
        <v>0</v>
      </c>
      <c r="E159" s="1167" t="str">
        <f>'4'!T33</f>
        <v xml:space="preserve"> </v>
      </c>
      <c r="F159" s="24"/>
      <c r="G159" s="198"/>
      <c r="H159" s="198"/>
      <c r="I159" s="198"/>
      <c r="J159" s="198"/>
      <c r="K159" s="322">
        <f t="shared" si="4"/>
        <v>0</v>
      </c>
      <c r="L159" s="66"/>
      <c r="M159" s="198"/>
      <c r="N159" s="225"/>
      <c r="O159" s="224" t="str">
        <f>IF(M159='Drop Downs'!$G$14,"1",IF(M159='Drop Downs'!$G$16,1/(Q159*'Drop Downs'!$R$4/12)*P159,IF(M159='Drop Downs'!$G$15,1/Q159*P159,"")))</f>
        <v/>
      </c>
      <c r="P159" s="198"/>
      <c r="Q159" s="198"/>
      <c r="R159" s="199"/>
      <c r="S159" s="198"/>
      <c r="T159" s="225"/>
      <c r="U159" s="224" t="str">
        <f>IF(S159='Drop Downs'!$G$14,"1",IF(S159='Drop Downs'!$G$16,1/(W159*'Drop Downs'!$R$4/12)*V159,IF(S159='Drop Downs'!$G$15,1/W159*V159,"")))</f>
        <v/>
      </c>
      <c r="V159" s="198"/>
      <c r="W159" s="198"/>
      <c r="X159" s="199"/>
      <c r="Y159" s="198"/>
      <c r="Z159" s="198"/>
      <c r="AA159" s="224" t="str">
        <f>IF(Y159='Drop Downs'!$G$14,"1",IF(Y159='Drop Downs'!$G$16,1/(AC159*'Drop Downs'!$R$4/12)*AB159,IF(Y159='Drop Downs'!$G$15,1/AC159*AB159,"")))</f>
        <v/>
      </c>
      <c r="AB159" s="198"/>
      <c r="AC159" s="198"/>
      <c r="AD159" s="199"/>
      <c r="AE159" s="198"/>
      <c r="AF159" s="198"/>
      <c r="AG159" s="224" t="str">
        <f>IF(AE159='Drop Downs'!$G$14,"1",IF(AE159='Drop Downs'!$G$16,1/(AI159*'Drop Downs'!$R$4/12)*AH159,IF(AE159='Drop Downs'!$G$15,1/AI159*AH159,"")))</f>
        <v/>
      </c>
      <c r="AH159" s="198"/>
      <c r="AI159" s="198"/>
      <c r="AJ159" s="66"/>
    </row>
    <row r="160" spans="2:36">
      <c r="B160" s="1222"/>
      <c r="C160" s="56" t="s">
        <v>800</v>
      </c>
      <c r="D160" s="421">
        <f>'4'!S34</f>
        <v>0</v>
      </c>
      <c r="E160" s="1167">
        <f>'4'!T34</f>
        <v>0</v>
      </c>
      <c r="F160" s="24"/>
      <c r="G160" s="190"/>
      <c r="H160" s="190"/>
      <c r="I160" s="190"/>
      <c r="J160" s="190"/>
      <c r="K160" s="323">
        <f t="shared" si="4"/>
        <v>0</v>
      </c>
      <c r="L160" s="66"/>
      <c r="M160" s="190"/>
      <c r="N160" s="229"/>
      <c r="O160" s="227" t="str">
        <f>IF(M160='Drop Downs'!$G$14,"1",IF(M160='Drop Downs'!$G$16,1/(Q160*'Drop Downs'!$R$4/12)*P160,IF(M160='Drop Downs'!$G$15,1/Q160*P160,"")))</f>
        <v/>
      </c>
      <c r="P160" s="190"/>
      <c r="Q160" s="190"/>
      <c r="R160" s="199"/>
      <c r="S160" s="190"/>
      <c r="T160" s="229"/>
      <c r="U160" s="227" t="str">
        <f>IF(S160='Drop Downs'!$G$14,"1",IF(S160='Drop Downs'!$G$16,1/(W160*'Drop Downs'!$R$4/12)*V160,IF(S160='Drop Downs'!$G$15,1/W160*V160,"")))</f>
        <v/>
      </c>
      <c r="V160" s="190"/>
      <c r="W160" s="190"/>
      <c r="X160" s="199"/>
      <c r="Y160" s="190"/>
      <c r="Z160" s="190"/>
      <c r="AA160" s="227" t="str">
        <f>IF(Y160='Drop Downs'!$G$14,"1",IF(Y160='Drop Downs'!$G$16,1/(AC160*'Drop Downs'!$R$4/12)*AB160,IF(Y160='Drop Downs'!$G$15,1/AC160*AB160,"")))</f>
        <v/>
      </c>
      <c r="AB160" s="190"/>
      <c r="AC160" s="190"/>
      <c r="AD160" s="199"/>
      <c r="AE160" s="190"/>
      <c r="AF160" s="190"/>
      <c r="AG160" s="227" t="str">
        <f>IF(AE160='Drop Downs'!$G$14,"1",IF(AE160='Drop Downs'!$G$16,1/(AI160*'Drop Downs'!$R$4/12)*AH160,IF(AE160='Drop Downs'!$G$15,1/AI160*AH160,"")))</f>
        <v/>
      </c>
      <c r="AH160" s="190"/>
      <c r="AI160" s="190"/>
      <c r="AJ160" s="66"/>
    </row>
    <row r="161" spans="1:36">
      <c r="B161" s="1223">
        <f>'4'!Q35</f>
        <v>0</v>
      </c>
      <c r="C161" s="57" t="s">
        <v>799</v>
      </c>
      <c r="D161" s="58">
        <f>'4'!S35</f>
        <v>0</v>
      </c>
      <c r="E161" s="1167" t="str">
        <f>'4'!T35</f>
        <v xml:space="preserve"> </v>
      </c>
      <c r="F161" s="24"/>
      <c r="G161" s="198"/>
      <c r="H161" s="198"/>
      <c r="I161" s="198"/>
      <c r="J161" s="198"/>
      <c r="K161" s="322">
        <f t="shared" si="4"/>
        <v>0</v>
      </c>
      <c r="L161" s="66"/>
      <c r="M161" s="198"/>
      <c r="N161" s="225"/>
      <c r="O161" s="224" t="str">
        <f>IF(M161='Drop Downs'!$G$14,"1",IF(M161='Drop Downs'!$G$16,1/(Q161*'Drop Downs'!$R$4/12)*P161,IF(M161='Drop Downs'!$G$15,1/Q161*P161,"")))</f>
        <v/>
      </c>
      <c r="P161" s="198"/>
      <c r="Q161" s="198"/>
      <c r="R161" s="199"/>
      <c r="S161" s="198"/>
      <c r="T161" s="225"/>
      <c r="U161" s="224" t="str">
        <f>IF(S161='Drop Downs'!$G$14,"1",IF(S161='Drop Downs'!$G$16,1/(W161*'Drop Downs'!$R$4/12)*V161,IF(S161='Drop Downs'!$G$15,1/W161*V161,"")))</f>
        <v/>
      </c>
      <c r="V161" s="198"/>
      <c r="W161" s="198"/>
      <c r="X161" s="199"/>
      <c r="Y161" s="198"/>
      <c r="Z161" s="198"/>
      <c r="AA161" s="224" t="str">
        <f>IF(Y161='Drop Downs'!$G$14,"1",IF(Y161='Drop Downs'!$G$16,1/(AC161*'Drop Downs'!$R$4/12)*AB161,IF(Y161='Drop Downs'!$G$15,1/AC161*AB161,"")))</f>
        <v/>
      </c>
      <c r="AB161" s="198"/>
      <c r="AC161" s="198"/>
      <c r="AD161" s="199"/>
      <c r="AE161" s="198"/>
      <c r="AF161" s="198"/>
      <c r="AG161" s="224" t="str">
        <f>IF(AE161='Drop Downs'!$G$14,"1",IF(AE161='Drop Downs'!$G$16,1/(AI161*'Drop Downs'!$R$4/12)*AH161,IF(AE161='Drop Downs'!$G$15,1/AI161*AH161,"")))</f>
        <v/>
      </c>
      <c r="AH161" s="198"/>
      <c r="AI161" s="198"/>
      <c r="AJ161" s="66"/>
    </row>
    <row r="162" spans="1:36">
      <c r="B162" s="1222"/>
      <c r="C162" s="56" t="s">
        <v>800</v>
      </c>
      <c r="D162" s="421">
        <f>'4'!S36</f>
        <v>0</v>
      </c>
      <c r="E162" s="1167">
        <f>'4'!T36</f>
        <v>0</v>
      </c>
      <c r="F162" s="24"/>
      <c r="G162" s="190"/>
      <c r="H162" s="190"/>
      <c r="I162" s="190"/>
      <c r="J162" s="190"/>
      <c r="K162" s="323">
        <f t="shared" si="4"/>
        <v>0</v>
      </c>
      <c r="L162" s="66"/>
      <c r="M162" s="190"/>
      <c r="N162" s="229"/>
      <c r="O162" s="227" t="str">
        <f>IF(M162='Drop Downs'!$G$14,"1",IF(M162='Drop Downs'!$G$16,1/(Q162*'Drop Downs'!$R$4/12)*P162,IF(M162='Drop Downs'!$G$15,1/Q162*P162,"")))</f>
        <v/>
      </c>
      <c r="P162" s="190"/>
      <c r="Q162" s="190"/>
      <c r="R162" s="199"/>
      <c r="S162" s="190"/>
      <c r="T162" s="229"/>
      <c r="U162" s="227" t="str">
        <f>IF(S162='Drop Downs'!$G$14,"1",IF(S162='Drop Downs'!$G$16,1/(W162*'Drop Downs'!$R$4/12)*V162,IF(S162='Drop Downs'!$G$15,1/W162*V162,"")))</f>
        <v/>
      </c>
      <c r="V162" s="190"/>
      <c r="W162" s="190"/>
      <c r="X162" s="199"/>
      <c r="Y162" s="190"/>
      <c r="Z162" s="190"/>
      <c r="AA162" s="227" t="str">
        <f>IF(Y162='Drop Downs'!$G$14,"1",IF(Y162='Drop Downs'!$G$16,1/(AC162*'Drop Downs'!$R$4/12)*AB162,IF(Y162='Drop Downs'!$G$15,1/AC162*AB162,"")))</f>
        <v/>
      </c>
      <c r="AB162" s="190"/>
      <c r="AC162" s="190"/>
      <c r="AD162" s="199"/>
      <c r="AE162" s="190"/>
      <c r="AF162" s="190"/>
      <c r="AG162" s="227" t="str">
        <f>IF(AE162='Drop Downs'!$G$14,"1",IF(AE162='Drop Downs'!$G$16,1/(AI162*'Drop Downs'!$R$4/12)*AH162,IF(AE162='Drop Downs'!$G$15,1/AI162*AH162,"")))</f>
        <v/>
      </c>
      <c r="AH162" s="190"/>
      <c r="AI162" s="190"/>
      <c r="AJ162" s="66"/>
    </row>
    <row r="163" spans="1:36">
      <c r="B163" s="1223">
        <f>'4'!Q37</f>
        <v>0</v>
      </c>
      <c r="C163" s="57" t="s">
        <v>799</v>
      </c>
      <c r="D163" s="58">
        <f>'4'!S37</f>
        <v>0</v>
      </c>
      <c r="E163" s="1167" t="str">
        <f>'4'!T37</f>
        <v xml:space="preserve"> </v>
      </c>
      <c r="F163" s="24"/>
      <c r="G163" s="198"/>
      <c r="H163" s="198"/>
      <c r="I163" s="198"/>
      <c r="J163" s="198"/>
      <c r="K163" s="322">
        <f t="shared" si="4"/>
        <v>0</v>
      </c>
      <c r="L163" s="66"/>
      <c r="M163" s="198"/>
      <c r="N163" s="225"/>
      <c r="O163" s="224" t="str">
        <f>IF(M163='Drop Downs'!$G$14,"1",IF(M163='Drop Downs'!$G$16,1/(Q163*'Drop Downs'!$R$4/12)*P163,IF(M163='Drop Downs'!$G$15,1/Q163*P163,"")))</f>
        <v/>
      </c>
      <c r="P163" s="198"/>
      <c r="Q163" s="198"/>
      <c r="R163" s="199"/>
      <c r="S163" s="198"/>
      <c r="T163" s="225"/>
      <c r="U163" s="224" t="str">
        <f>IF(S163='Drop Downs'!$G$14,"1",IF(S163='Drop Downs'!$G$16,1/(W163*'Drop Downs'!$R$4/12)*V163,IF(S163='Drop Downs'!$G$15,1/W163*V163,"")))</f>
        <v/>
      </c>
      <c r="V163" s="198"/>
      <c r="W163" s="198"/>
      <c r="X163" s="199"/>
      <c r="Y163" s="198"/>
      <c r="Z163" s="198"/>
      <c r="AA163" s="224" t="str">
        <f>IF(Y163='Drop Downs'!$G$14,"1",IF(Y163='Drop Downs'!$G$16,1/(AC163*'Drop Downs'!$R$4/12)*AB163,IF(Y163='Drop Downs'!$G$15,1/AC163*AB163,"")))</f>
        <v/>
      </c>
      <c r="AB163" s="198"/>
      <c r="AC163" s="198"/>
      <c r="AD163" s="199"/>
      <c r="AE163" s="198"/>
      <c r="AF163" s="198"/>
      <c r="AG163" s="224" t="str">
        <f>IF(AE163='Drop Downs'!$G$14,"1",IF(AE163='Drop Downs'!$G$16,1/(AI163*'Drop Downs'!$R$4/12)*AH163,IF(AE163='Drop Downs'!$G$15,1/AI163*AH163,"")))</f>
        <v/>
      </c>
      <c r="AH163" s="198"/>
      <c r="AI163" s="198"/>
      <c r="AJ163" s="66"/>
    </row>
    <row r="164" spans="1:36">
      <c r="B164" s="1222"/>
      <c r="C164" s="56" t="s">
        <v>800</v>
      </c>
      <c r="D164" s="421">
        <f>'4'!S38</f>
        <v>0</v>
      </c>
      <c r="E164" s="1167">
        <f>'4'!T38</f>
        <v>0</v>
      </c>
      <c r="F164" s="24"/>
      <c r="G164" s="190"/>
      <c r="H164" s="190"/>
      <c r="I164" s="190"/>
      <c r="J164" s="190"/>
      <c r="K164" s="323">
        <f t="shared" si="4"/>
        <v>0</v>
      </c>
      <c r="L164" s="66"/>
      <c r="M164" s="190"/>
      <c r="N164" s="229"/>
      <c r="O164" s="227" t="str">
        <f>IF(M164='Drop Downs'!$G$14,"1",IF(M164='Drop Downs'!$G$16,1/(Q164*'Drop Downs'!$R$4/12)*P164,IF(M164='Drop Downs'!$G$15,1/Q164*P164,"")))</f>
        <v/>
      </c>
      <c r="P164" s="190"/>
      <c r="Q164" s="190"/>
      <c r="R164" s="199"/>
      <c r="S164" s="190"/>
      <c r="T164" s="229"/>
      <c r="U164" s="227" t="str">
        <f>IF(S164='Drop Downs'!$G$14,"1",IF(S164='Drop Downs'!$G$16,1/(W164*'Drop Downs'!$R$4/12)*V164,IF(S164='Drop Downs'!$G$15,1/W164*V164,"")))</f>
        <v/>
      </c>
      <c r="V164" s="190"/>
      <c r="W164" s="190"/>
      <c r="X164" s="199"/>
      <c r="Y164" s="190"/>
      <c r="Z164" s="190"/>
      <c r="AA164" s="227" t="str">
        <f>IF(Y164='Drop Downs'!$G$14,"1",IF(Y164='Drop Downs'!$G$16,1/(AC164*'Drop Downs'!$R$4/12)*AB164,IF(Y164='Drop Downs'!$G$15,1/AC164*AB164,"")))</f>
        <v/>
      </c>
      <c r="AB164" s="190"/>
      <c r="AC164" s="190"/>
      <c r="AD164" s="199"/>
      <c r="AE164" s="190"/>
      <c r="AF164" s="190"/>
      <c r="AG164" s="227" t="str">
        <f>IF(AE164='Drop Downs'!$G$14,"1",IF(AE164='Drop Downs'!$G$16,1/(AI164*'Drop Downs'!$R$4/12)*AH164,IF(AE164='Drop Downs'!$G$15,1/AI164*AH164,"")))</f>
        <v/>
      </c>
      <c r="AH164" s="190"/>
      <c r="AI164" s="190"/>
      <c r="AJ164" s="66"/>
    </row>
    <row r="165" spans="1:36">
      <c r="B165" s="1223">
        <f>'4'!Q39</f>
        <v>0</v>
      </c>
      <c r="C165" s="57" t="s">
        <v>799</v>
      </c>
      <c r="D165" s="58">
        <f>'4'!S39</f>
        <v>0</v>
      </c>
      <c r="E165" s="1167" t="str">
        <f>'4'!T39</f>
        <v xml:space="preserve"> </v>
      </c>
      <c r="F165" s="24"/>
      <c r="G165" s="198"/>
      <c r="H165" s="198"/>
      <c r="I165" s="198"/>
      <c r="J165" s="198"/>
      <c r="K165" s="322">
        <f t="shared" si="4"/>
        <v>0</v>
      </c>
      <c r="L165" s="66"/>
      <c r="M165" s="198"/>
      <c r="N165" s="225"/>
      <c r="O165" s="224" t="str">
        <f>IF(M165='Drop Downs'!$G$14,"1",IF(M165='Drop Downs'!$G$16,1/(Q165*'Drop Downs'!$R$4/12)*P165,IF(M165='Drop Downs'!$G$15,1/Q165*P165,"")))</f>
        <v/>
      </c>
      <c r="P165" s="198"/>
      <c r="Q165" s="198"/>
      <c r="R165" s="199"/>
      <c r="S165" s="198"/>
      <c r="T165" s="225"/>
      <c r="U165" s="224" t="str">
        <f>IF(S165='Drop Downs'!$G$14,"1",IF(S165='Drop Downs'!$G$16,1/(W165*'Drop Downs'!$R$4/12)*V165,IF(S165='Drop Downs'!$G$15,1/W165*V165,"")))</f>
        <v/>
      </c>
      <c r="V165" s="198"/>
      <c r="W165" s="198"/>
      <c r="X165" s="199"/>
      <c r="Y165" s="198"/>
      <c r="Z165" s="198"/>
      <c r="AA165" s="224" t="str">
        <f>IF(Y165='Drop Downs'!$G$14,"1",IF(Y165='Drop Downs'!$G$16,1/(AC165*'Drop Downs'!$R$4/12)*AB165,IF(Y165='Drop Downs'!$G$15,1/AC165*AB165,"")))</f>
        <v/>
      </c>
      <c r="AB165" s="198"/>
      <c r="AC165" s="198"/>
      <c r="AD165" s="199"/>
      <c r="AE165" s="198"/>
      <c r="AF165" s="198"/>
      <c r="AG165" s="224" t="str">
        <f>IF(AE165='Drop Downs'!$G$14,"1",IF(AE165='Drop Downs'!$G$16,1/(AI165*'Drop Downs'!$R$4/12)*AH165,IF(AE165='Drop Downs'!$G$15,1/AI165*AH165,"")))</f>
        <v/>
      </c>
      <c r="AH165" s="198"/>
      <c r="AI165" s="198"/>
      <c r="AJ165" s="66"/>
    </row>
    <row r="166" spans="1:36">
      <c r="B166" s="1222"/>
      <c r="C166" s="56" t="s">
        <v>800</v>
      </c>
      <c r="D166" s="421">
        <f>'4'!S40</f>
        <v>0</v>
      </c>
      <c r="E166" s="1167">
        <f>'4'!T40</f>
        <v>0</v>
      </c>
      <c r="F166" s="24"/>
      <c r="G166" s="190"/>
      <c r="H166" s="190"/>
      <c r="I166" s="190"/>
      <c r="J166" s="190"/>
      <c r="K166" s="323">
        <f t="shared" si="4"/>
        <v>0</v>
      </c>
      <c r="L166" s="66"/>
      <c r="M166" s="190"/>
      <c r="N166" s="229"/>
      <c r="O166" s="227" t="str">
        <f>IF(M166='Drop Downs'!$G$14,"1",IF(M166='Drop Downs'!$G$16,1/(Q166*'Drop Downs'!$R$4/12)*P166,IF(M166='Drop Downs'!$G$15,1/Q166*P166,"")))</f>
        <v/>
      </c>
      <c r="P166" s="190"/>
      <c r="Q166" s="190"/>
      <c r="R166" s="199"/>
      <c r="S166" s="190"/>
      <c r="T166" s="229"/>
      <c r="U166" s="227" t="str">
        <f>IF(S166='Drop Downs'!$G$14,"1",IF(S166='Drop Downs'!$G$16,1/(W166*'Drop Downs'!$R$4/12)*V166,IF(S166='Drop Downs'!$G$15,1/W166*V166,"")))</f>
        <v/>
      </c>
      <c r="V166" s="190"/>
      <c r="W166" s="190"/>
      <c r="X166" s="199"/>
      <c r="Y166" s="190"/>
      <c r="Z166" s="190"/>
      <c r="AA166" s="227" t="str">
        <f>IF(Y166='Drop Downs'!$G$14,"1",IF(Y166='Drop Downs'!$G$16,1/(AC166*'Drop Downs'!$R$4/12)*AB166,IF(Y166='Drop Downs'!$G$15,1/AC166*AB166,"")))</f>
        <v/>
      </c>
      <c r="AB166" s="190"/>
      <c r="AC166" s="190"/>
      <c r="AD166" s="199"/>
      <c r="AE166" s="190"/>
      <c r="AF166" s="190"/>
      <c r="AG166" s="227" t="str">
        <f>IF(AE166='Drop Downs'!$G$14,"1",IF(AE166='Drop Downs'!$G$16,1/(AI166*'Drop Downs'!$R$4/12)*AH166,IF(AE166='Drop Downs'!$G$15,1/AI166*AH166,"")))</f>
        <v/>
      </c>
      <c r="AH166" s="190"/>
      <c r="AI166" s="190"/>
      <c r="AJ166" s="66"/>
    </row>
    <row r="167" spans="1:36">
      <c r="B167" s="1223">
        <f>'4'!Q41</f>
        <v>0</v>
      </c>
      <c r="C167" s="57" t="s">
        <v>799</v>
      </c>
      <c r="D167" s="58">
        <f>'4'!S41</f>
        <v>0</v>
      </c>
      <c r="E167" s="1167" t="str">
        <f>'4'!T41</f>
        <v xml:space="preserve"> </v>
      </c>
      <c r="F167" s="24"/>
      <c r="G167" s="198"/>
      <c r="H167" s="198"/>
      <c r="I167" s="198"/>
      <c r="J167" s="198"/>
      <c r="K167" s="322">
        <f t="shared" si="4"/>
        <v>0</v>
      </c>
      <c r="L167" s="66"/>
      <c r="M167" s="198"/>
      <c r="N167" s="225"/>
      <c r="O167" s="224" t="str">
        <f>IF(M167='Drop Downs'!$G$14,"1",IF(M167='Drop Downs'!$G$16,1/(Q167*'Drop Downs'!$R$4/12)*P167,IF(M167='Drop Downs'!$G$15,1/Q167*P167,"")))</f>
        <v/>
      </c>
      <c r="P167" s="198"/>
      <c r="Q167" s="198"/>
      <c r="R167" s="199"/>
      <c r="S167" s="198"/>
      <c r="T167" s="198"/>
      <c r="U167" s="224" t="str">
        <f>IF(S167='Drop Downs'!$G$14,"1",IF(S167='Drop Downs'!$G$16,1/(W167*'Drop Downs'!$R$4/12)*V167,IF(S167='Drop Downs'!$G$15,1/W167*V167,"")))</f>
        <v/>
      </c>
      <c r="V167" s="198"/>
      <c r="W167" s="198"/>
      <c r="X167" s="199"/>
      <c r="Y167" s="198"/>
      <c r="Z167" s="198"/>
      <c r="AA167" s="224" t="str">
        <f>IF(Y167='Drop Downs'!$G$14,"1",IF(Y167='Drop Downs'!$G$16,1/(AC167*'Drop Downs'!$R$4/12)*AB167,IF(Y167='Drop Downs'!$G$15,1/AC167*AB167,"")))</f>
        <v/>
      </c>
      <c r="AB167" s="198"/>
      <c r="AC167" s="198"/>
      <c r="AD167" s="199"/>
      <c r="AE167" s="198"/>
      <c r="AF167" s="198"/>
      <c r="AG167" s="224" t="str">
        <f>IF(AE167='Drop Downs'!$G$14,"1",IF(AE167='Drop Downs'!$G$16,1/(AI167*'Drop Downs'!$R$4/12)*AH167,IF(AE167='Drop Downs'!$G$15,1/AI167*AH167,"")))</f>
        <v/>
      </c>
      <c r="AH167" s="198"/>
      <c r="AI167" s="198"/>
      <c r="AJ167" s="66"/>
    </row>
    <row r="168" spans="1:36">
      <c r="B168" s="1222"/>
      <c r="C168" s="56" t="s">
        <v>800</v>
      </c>
      <c r="D168" s="421">
        <f>'4'!S42</f>
        <v>0</v>
      </c>
      <c r="E168" s="1167">
        <f>'4'!T42</f>
        <v>0</v>
      </c>
      <c r="F168" s="24"/>
      <c r="G168" s="190"/>
      <c r="H168" s="190"/>
      <c r="I168" s="190"/>
      <c r="J168" s="190"/>
      <c r="K168" s="323">
        <f t="shared" si="4"/>
        <v>0</v>
      </c>
      <c r="L168" s="66"/>
      <c r="M168" s="190"/>
      <c r="N168" s="229"/>
      <c r="O168" s="227" t="str">
        <f>IF(M168='Drop Downs'!$G$14,"1",IF(M168='Drop Downs'!$G$16,1/(Q168*'Drop Downs'!$R$4/12)*P168,IF(M168='Drop Downs'!$G$15,1/Q168*P168,"")))</f>
        <v/>
      </c>
      <c r="P168" s="190"/>
      <c r="Q168" s="190"/>
      <c r="R168" s="199"/>
      <c r="S168" s="190"/>
      <c r="T168" s="190"/>
      <c r="U168" s="227" t="str">
        <f>IF(S168='Drop Downs'!$G$14,"1",IF(S168='Drop Downs'!$G$16,1/(W168*'Drop Downs'!$R$4/12)*V168,IF(S168='Drop Downs'!$G$15,1/W168*V168,"")))</f>
        <v/>
      </c>
      <c r="V168" s="190"/>
      <c r="W168" s="190"/>
      <c r="X168" s="199"/>
      <c r="Y168" s="190"/>
      <c r="Z168" s="190"/>
      <c r="AA168" s="227" t="str">
        <f>IF(Y168='Drop Downs'!$G$14,"1",IF(Y168='Drop Downs'!$G$16,1/(AC168*'Drop Downs'!$R$4/12)*AB168,IF(Y168='Drop Downs'!$G$15,1/AC168*AB168,"")))</f>
        <v/>
      </c>
      <c r="AB168" s="190"/>
      <c r="AC168" s="190"/>
      <c r="AD168" s="199"/>
      <c r="AE168" s="190"/>
      <c r="AF168" s="190"/>
      <c r="AG168" s="227" t="str">
        <f>IF(AE168='Drop Downs'!$G$14,"1",IF(AE168='Drop Downs'!$G$16,1/(AI168*'Drop Downs'!$R$4/12)*AH168,IF(AE168='Drop Downs'!$G$15,1/AI168*AH168,"")))</f>
        <v/>
      </c>
      <c r="AH168" s="190"/>
      <c r="AI168" s="190"/>
      <c r="AJ168" s="66"/>
    </row>
    <row r="169" spans="1:36">
      <c r="B169" s="1223">
        <f>'4'!Q43</f>
        <v>0</v>
      </c>
      <c r="C169" s="57" t="s">
        <v>799</v>
      </c>
      <c r="D169" s="58">
        <f>'4'!S43</f>
        <v>0</v>
      </c>
      <c r="E169" s="1167" t="str">
        <f>'4'!T43</f>
        <v xml:space="preserve"> </v>
      </c>
      <c r="F169" s="24"/>
      <c r="G169" s="198"/>
      <c r="H169" s="198"/>
      <c r="I169" s="198"/>
      <c r="J169" s="198"/>
      <c r="K169" s="322">
        <f t="shared" si="4"/>
        <v>0</v>
      </c>
      <c r="L169" s="66"/>
      <c r="M169" s="198"/>
      <c r="N169" s="225"/>
      <c r="O169" s="224" t="str">
        <f>IF(M169='Drop Downs'!$G$14,"1",IF(M169='Drop Downs'!$G$16,1/(Q169*'Drop Downs'!$R$4/12)*P169,IF(M169='Drop Downs'!$G$15,1/Q169*P169,"")))</f>
        <v/>
      </c>
      <c r="P169" s="198"/>
      <c r="Q169" s="198"/>
      <c r="R169" s="199"/>
      <c r="S169" s="198"/>
      <c r="T169" s="198"/>
      <c r="U169" s="224" t="str">
        <f>IF(S169='Drop Downs'!$G$14,"1",IF(S169='Drop Downs'!$G$16,1/(W169*'Drop Downs'!$R$4/12)*V169,IF(S169='Drop Downs'!$G$15,1/W169*V169,"")))</f>
        <v/>
      </c>
      <c r="V169" s="198"/>
      <c r="W169" s="198"/>
      <c r="X169" s="199"/>
      <c r="Y169" s="198"/>
      <c r="Z169" s="198"/>
      <c r="AA169" s="224" t="str">
        <f>IF(Y169='Drop Downs'!$G$14,"1",IF(Y169='Drop Downs'!$G$16,1/(AC169*'Drop Downs'!$R$4/12)*AB169,IF(Y169='Drop Downs'!$G$15,1/AC169*AB169,"")))</f>
        <v/>
      </c>
      <c r="AB169" s="198"/>
      <c r="AC169" s="198"/>
      <c r="AD169" s="199"/>
      <c r="AE169" s="198"/>
      <c r="AF169" s="198"/>
      <c r="AG169" s="224" t="str">
        <f>IF(AE169='Drop Downs'!$G$14,"1",IF(AE169='Drop Downs'!$G$16,1/(AI169*'Drop Downs'!$R$4/12)*AH169,IF(AE169='Drop Downs'!$G$15,1/AI169*AH169,"")))</f>
        <v/>
      </c>
      <c r="AH169" s="198"/>
      <c r="AI169" s="198"/>
      <c r="AJ169" s="66"/>
    </row>
    <row r="170" spans="1:36">
      <c r="B170" s="1224"/>
      <c r="C170" s="56" t="s">
        <v>800</v>
      </c>
      <c r="D170" s="421">
        <f>'4'!S44</f>
        <v>0</v>
      </c>
      <c r="E170" s="1167">
        <f>'4'!T44</f>
        <v>0</v>
      </c>
      <c r="F170" s="24"/>
      <c r="G170" s="190"/>
      <c r="H170" s="190"/>
      <c r="I170" s="190"/>
      <c r="J170" s="190"/>
      <c r="K170" s="323">
        <f t="shared" si="4"/>
        <v>0</v>
      </c>
      <c r="L170" s="66"/>
      <c r="M170" s="190"/>
      <c r="N170" s="229"/>
      <c r="O170" s="227" t="str">
        <f>IF(M170='Drop Downs'!$G$14,"1",IF(M170='Drop Downs'!$G$16,1/(Q170*'Drop Downs'!$R$4/12)*P170,IF(M170='Drop Downs'!$G$15,1/Q170*P170,"")))</f>
        <v/>
      </c>
      <c r="P170" s="190"/>
      <c r="Q170" s="190"/>
      <c r="R170" s="199"/>
      <c r="S170" s="190"/>
      <c r="T170" s="190"/>
      <c r="U170" s="227" t="str">
        <f>IF(S170='Drop Downs'!$G$14,"1",IF(S170='Drop Downs'!$G$16,1/(W170*'Drop Downs'!$R$4/12)*V170,IF(S170='Drop Downs'!$G$15,1/W170*V170,"")))</f>
        <v/>
      </c>
      <c r="V170" s="190"/>
      <c r="W170" s="190"/>
      <c r="X170" s="199"/>
      <c r="Y170" s="190"/>
      <c r="Z170" s="190"/>
      <c r="AA170" s="227" t="str">
        <f>IF(Y170='Drop Downs'!$G$14,"1",IF(Y170='Drop Downs'!$G$16,1/(AC170*'Drop Downs'!$R$4/12)*AB170,IF(Y170='Drop Downs'!$G$15,1/AC170*AB170,"")))</f>
        <v/>
      </c>
      <c r="AB170" s="190"/>
      <c r="AC170" s="190"/>
      <c r="AD170" s="199"/>
      <c r="AE170" s="190"/>
      <c r="AF170" s="190"/>
      <c r="AG170" s="227" t="str">
        <f>IF(AE170='Drop Downs'!$G$14,"1",IF(AE170='Drop Downs'!$G$16,1/(AI170*'Drop Downs'!$R$4/12)*AH170,IF(AE170='Drop Downs'!$G$15,1/AI170*AH170,"")))</f>
        <v/>
      </c>
      <c r="AH170" s="190"/>
      <c r="AI170" s="190"/>
      <c r="AJ170" s="66"/>
    </row>
    <row r="171" spans="1:36">
      <c r="A171" s="478" t="s">
        <v>13</v>
      </c>
      <c r="B171" s="65" t="str">
        <f>"Work Area: "&amp;'3'!L7</f>
        <v xml:space="preserve">Work Area: </v>
      </c>
      <c r="C171" s="64"/>
      <c r="D171" s="64"/>
      <c r="E171" s="63"/>
      <c r="F171" s="63"/>
      <c r="G171" s="200"/>
      <c r="H171" s="200"/>
      <c r="I171" s="207"/>
      <c r="J171" s="200"/>
      <c r="K171" s="325"/>
      <c r="L171" s="115"/>
      <c r="M171" s="200"/>
      <c r="N171" s="230"/>
      <c r="O171" s="207"/>
      <c r="P171" s="200"/>
      <c r="Q171" s="200"/>
      <c r="R171" s="200"/>
      <c r="S171" s="200"/>
      <c r="T171" s="230"/>
      <c r="U171" s="228"/>
      <c r="V171" s="200"/>
      <c r="W171" s="200"/>
      <c r="X171" s="200"/>
      <c r="Y171" s="200"/>
      <c r="Z171" s="200"/>
      <c r="AA171" s="228"/>
      <c r="AB171" s="200"/>
      <c r="AC171" s="200"/>
      <c r="AD171" s="200"/>
      <c r="AE171" s="200"/>
      <c r="AF171" s="200"/>
      <c r="AG171" s="228"/>
      <c r="AH171" s="200"/>
      <c r="AI171" s="200"/>
    </row>
    <row r="172" spans="1:36">
      <c r="B172" s="1221">
        <f>'4'!V5</f>
        <v>0</v>
      </c>
      <c r="C172" s="57" t="s">
        <v>799</v>
      </c>
      <c r="D172" s="281">
        <f>'4'!X5</f>
        <v>0</v>
      </c>
      <c r="E172" s="1167" t="str">
        <f>'4'!Y5</f>
        <v xml:space="preserve"> </v>
      </c>
      <c r="F172" s="24"/>
      <c r="G172" s="198"/>
      <c r="H172" s="198"/>
      <c r="I172" s="198"/>
      <c r="J172" s="198"/>
      <c r="K172" s="322">
        <f t="shared" ref="K172:K191" si="5">IFERROR(SUM(G172:J172),"")</f>
        <v>0</v>
      </c>
      <c r="L172" s="66"/>
      <c r="M172" s="198"/>
      <c r="N172" s="225"/>
      <c r="O172" s="224" t="str">
        <f>IF(M172='Drop Downs'!$G$14,"1",IF(M172='Drop Downs'!$G$16,1/(Q172*'Drop Downs'!$R$4/12)*P172,IF(M172='Drop Downs'!$G$15,1/Q172*P172,"")))</f>
        <v/>
      </c>
      <c r="P172" s="198"/>
      <c r="Q172" s="198"/>
      <c r="R172" s="199"/>
      <c r="S172" s="198"/>
      <c r="T172" s="225"/>
      <c r="U172" s="224" t="str">
        <f>IF(S172='Drop Downs'!$G$14,"1",IF(S172='Drop Downs'!$G$16,1/(W172*'Drop Downs'!$R$4/12)*V172,IF(S172='Drop Downs'!$G$15,1/W172*V172,"")))</f>
        <v/>
      </c>
      <c r="V172" s="198"/>
      <c r="W172" s="198"/>
      <c r="X172" s="199"/>
      <c r="Y172" s="198"/>
      <c r="Z172" s="198"/>
      <c r="AA172" s="224" t="str">
        <f>IF(Y172='Drop Downs'!$G$14,"1",IF(Y172='Drop Downs'!$G$16,1/(AC172*'Drop Downs'!$R$4/12)*AB172,IF(Y172='Drop Downs'!$G$15,1/AC172*AB172,"")))</f>
        <v/>
      </c>
      <c r="AB172" s="198"/>
      <c r="AC172" s="198"/>
      <c r="AD172" s="199"/>
      <c r="AE172" s="198"/>
      <c r="AF172" s="198"/>
      <c r="AG172" s="224" t="str">
        <f>IF(AE172='Drop Downs'!$G$14,"1",IF(AE172='Drop Downs'!$G$16,1/(AI172*'Drop Downs'!$R$4/12)*AH172,IF(AE172='Drop Downs'!$G$15,1/AI172*AH172,"")))</f>
        <v/>
      </c>
      <c r="AH172" s="198"/>
      <c r="AI172" s="198"/>
    </row>
    <row r="173" spans="1:36">
      <c r="B173" s="1222"/>
      <c r="C173" s="56" t="s">
        <v>800</v>
      </c>
      <c r="D173" s="282">
        <f>'4'!X6</f>
        <v>0</v>
      </c>
      <c r="E173" s="1167">
        <f>'4'!O48</f>
        <v>0</v>
      </c>
      <c r="F173" s="24"/>
      <c r="G173" s="190"/>
      <c r="H173" s="190"/>
      <c r="I173" s="190"/>
      <c r="J173" s="190"/>
      <c r="K173" s="323">
        <f t="shared" si="5"/>
        <v>0</v>
      </c>
      <c r="L173" s="66"/>
      <c r="M173" s="190"/>
      <c r="N173" s="229"/>
      <c r="O173" s="227" t="str">
        <f>IF(M173='Drop Downs'!$G$14,"1",IF(M173='Drop Downs'!$G$16,1/(Q173*'Drop Downs'!$R$4/12)*P173,IF(M173='Drop Downs'!$G$15,1/Q173*P173,"")))</f>
        <v/>
      </c>
      <c r="P173" s="190"/>
      <c r="Q173" s="190"/>
      <c r="R173" s="199"/>
      <c r="S173" s="190"/>
      <c r="T173" s="229"/>
      <c r="U173" s="227" t="str">
        <f>IF(S173='Drop Downs'!$G$14,"1",IF(S173='Drop Downs'!$G$16,1/(W173*'Drop Downs'!$R$4/12)*V173,IF(S173='Drop Downs'!$G$15,1/W173*V173,"")))</f>
        <v/>
      </c>
      <c r="V173" s="190"/>
      <c r="W173" s="190"/>
      <c r="X173" s="199"/>
      <c r="Y173" s="190"/>
      <c r="Z173" s="190"/>
      <c r="AA173" s="227" t="str">
        <f>IF(Y173='Drop Downs'!$G$14,"1",IF(Y173='Drop Downs'!$G$16,1/(AC173*'Drop Downs'!$R$4/12)*AB173,IF(Y173='Drop Downs'!$G$15,1/AC173*AB173,"")))</f>
        <v/>
      </c>
      <c r="AB173" s="190"/>
      <c r="AC173" s="190"/>
      <c r="AD173" s="199"/>
      <c r="AE173" s="190"/>
      <c r="AF173" s="190"/>
      <c r="AG173" s="227" t="str">
        <f>IF(AE173='Drop Downs'!$G$14,"1",IF(AE173='Drop Downs'!$G$16,1/(AI173*'Drop Downs'!$R$4/12)*AH173,IF(AE173='Drop Downs'!$G$15,1/AI173*AH173,"")))</f>
        <v/>
      </c>
      <c r="AH173" s="190"/>
      <c r="AI173" s="190"/>
    </row>
    <row r="174" spans="1:36">
      <c r="B174" s="1221">
        <f>'4'!V7</f>
        <v>0</v>
      </c>
      <c r="C174" s="57" t="s">
        <v>799</v>
      </c>
      <c r="D174" s="281">
        <f>'4'!X7</f>
        <v>0</v>
      </c>
      <c r="E174" s="1167" t="str">
        <f>'4'!Y7</f>
        <v xml:space="preserve"> </v>
      </c>
      <c r="F174" s="24"/>
      <c r="G174" s="198"/>
      <c r="H174" s="198"/>
      <c r="I174" s="198"/>
      <c r="J174" s="198"/>
      <c r="K174" s="322">
        <f t="shared" si="5"/>
        <v>0</v>
      </c>
      <c r="L174" s="66"/>
      <c r="M174" s="198"/>
      <c r="N174" s="225"/>
      <c r="O174" s="224" t="str">
        <f>IF(M174='Drop Downs'!$G$14,"1",IF(M174='Drop Downs'!$G$16,1/(Q174*'Drop Downs'!$R$4/12)*P174,IF(M174='Drop Downs'!$G$15,1/Q174*P174,"")))</f>
        <v/>
      </c>
      <c r="P174" s="198"/>
      <c r="Q174" s="198"/>
      <c r="R174" s="199"/>
      <c r="S174" s="198"/>
      <c r="T174" s="225"/>
      <c r="U174" s="224" t="str">
        <f>IF(S174='Drop Downs'!$G$14,"1",IF(S174='Drop Downs'!$G$16,1/(W174*'Drop Downs'!$R$4/12)*V174,IF(S174='Drop Downs'!$G$15,1/W174*V174,"")))</f>
        <v/>
      </c>
      <c r="V174" s="198"/>
      <c r="W174" s="198"/>
      <c r="X174" s="199"/>
      <c r="Y174" s="198"/>
      <c r="Z174" s="198"/>
      <c r="AA174" s="224" t="str">
        <f>IF(Y174='Drop Downs'!$G$14,"1",IF(Y174='Drop Downs'!$G$16,1/(AC174*'Drop Downs'!$R$4/12)*AB174,IF(Y174='Drop Downs'!$G$15,1/AC174*AB174,"")))</f>
        <v/>
      </c>
      <c r="AB174" s="198"/>
      <c r="AC174" s="198"/>
      <c r="AD174" s="199"/>
      <c r="AE174" s="198"/>
      <c r="AF174" s="198"/>
      <c r="AG174" s="224" t="str">
        <f>IF(AE174='Drop Downs'!$G$14,"1",IF(AE174='Drop Downs'!$G$16,1/(AI174*'Drop Downs'!$R$4/12)*AH174,IF(AE174='Drop Downs'!$G$15,1/AI174*AH174,"")))</f>
        <v/>
      </c>
      <c r="AH174" s="198"/>
      <c r="AI174" s="198"/>
    </row>
    <row r="175" spans="1:36">
      <c r="B175" s="1222"/>
      <c r="C175" s="56" t="s">
        <v>800</v>
      </c>
      <c r="D175" s="282">
        <f>'4'!X8</f>
        <v>0</v>
      </c>
      <c r="E175" s="1167">
        <f>'4'!O50</f>
        <v>0</v>
      </c>
      <c r="F175" s="24"/>
      <c r="G175" s="190"/>
      <c r="H175" s="190"/>
      <c r="I175" s="190"/>
      <c r="J175" s="190"/>
      <c r="K175" s="323">
        <f t="shared" si="5"/>
        <v>0</v>
      </c>
      <c r="L175" s="66"/>
      <c r="M175" s="190"/>
      <c r="N175" s="229"/>
      <c r="O175" s="227" t="str">
        <f>IF(M175='Drop Downs'!$G$14,"1",IF(M175='Drop Downs'!$G$16,1/(Q175*'Drop Downs'!$R$4/12)*P175,IF(M175='Drop Downs'!$G$15,1/Q175*P175,"")))</f>
        <v/>
      </c>
      <c r="P175" s="190"/>
      <c r="Q175" s="190"/>
      <c r="R175" s="199"/>
      <c r="S175" s="190"/>
      <c r="T175" s="229"/>
      <c r="U175" s="227" t="str">
        <f>IF(S175='Drop Downs'!$G$14,"1",IF(S175='Drop Downs'!$G$16,1/(W175*'Drop Downs'!$R$4/12)*V175,IF(S175='Drop Downs'!$G$15,1/W175*V175,"")))</f>
        <v/>
      </c>
      <c r="V175" s="190"/>
      <c r="W175" s="190"/>
      <c r="X175" s="199"/>
      <c r="Y175" s="190"/>
      <c r="Z175" s="190"/>
      <c r="AA175" s="227" t="str">
        <f>IF(Y175='Drop Downs'!$G$14,"1",IF(Y175='Drop Downs'!$G$16,1/(AC175*'Drop Downs'!$R$4/12)*AB175,IF(Y175='Drop Downs'!$G$15,1/AC175*AB175,"")))</f>
        <v/>
      </c>
      <c r="AB175" s="190"/>
      <c r="AC175" s="190"/>
      <c r="AD175" s="199"/>
      <c r="AE175" s="190"/>
      <c r="AF175" s="190"/>
      <c r="AG175" s="227" t="str">
        <f>IF(AE175='Drop Downs'!$G$14,"1",IF(AE175='Drop Downs'!$G$16,1/(AI175*'Drop Downs'!$R$4/12)*AH175,IF(AE175='Drop Downs'!$G$15,1/AI175*AH175,"")))</f>
        <v/>
      </c>
      <c r="AH175" s="190"/>
      <c r="AI175" s="190"/>
    </row>
    <row r="176" spans="1:36">
      <c r="B176" s="1221">
        <f>'4'!V9</f>
        <v>0</v>
      </c>
      <c r="C176" s="57" t="s">
        <v>799</v>
      </c>
      <c r="D176" s="281">
        <f>'4'!X9</f>
        <v>0</v>
      </c>
      <c r="E176" s="1167" t="str">
        <f>'4'!Y9</f>
        <v xml:space="preserve"> </v>
      </c>
      <c r="F176" s="24"/>
      <c r="G176" s="198"/>
      <c r="H176" s="198"/>
      <c r="I176" s="198"/>
      <c r="J176" s="198"/>
      <c r="K176" s="322">
        <f t="shared" si="5"/>
        <v>0</v>
      </c>
      <c r="L176" s="66"/>
      <c r="M176" s="198"/>
      <c r="N176" s="225"/>
      <c r="O176" s="224" t="str">
        <f>IF(M176='Drop Downs'!$G$14,"1",IF(M176='Drop Downs'!$G$16,1/(Q176*'Drop Downs'!$R$4/12)*P176,IF(M176='Drop Downs'!$G$15,1/Q176*P176,"")))</f>
        <v/>
      </c>
      <c r="P176" s="198"/>
      <c r="Q176" s="198"/>
      <c r="R176" s="199"/>
      <c r="S176" s="198"/>
      <c r="T176" s="225"/>
      <c r="U176" s="224" t="str">
        <f>IF(S176='Drop Downs'!$G$14,"1",IF(S176='Drop Downs'!$G$16,1/(W176*'Drop Downs'!$R$4/12)*V176,IF(S176='Drop Downs'!$G$15,1/W176*V176,"")))</f>
        <v/>
      </c>
      <c r="V176" s="198"/>
      <c r="W176" s="198"/>
      <c r="X176" s="199"/>
      <c r="Y176" s="198"/>
      <c r="Z176" s="198"/>
      <c r="AA176" s="224" t="str">
        <f>IF(Y176='Drop Downs'!$G$14,"1",IF(Y176='Drop Downs'!$G$16,1/(AC176*'Drop Downs'!$R$4/12)*AB176,IF(Y176='Drop Downs'!$G$15,1/AC176*AB176,"")))</f>
        <v/>
      </c>
      <c r="AB176" s="198"/>
      <c r="AC176" s="198"/>
      <c r="AD176" s="199"/>
      <c r="AE176" s="198"/>
      <c r="AF176" s="198"/>
      <c r="AG176" s="224" t="str">
        <f>IF(AE176='Drop Downs'!$G$14,"1",IF(AE176='Drop Downs'!$G$16,1/(AI176*'Drop Downs'!$R$4/12)*AH176,IF(AE176='Drop Downs'!$G$15,1/AI176*AH176,"")))</f>
        <v/>
      </c>
      <c r="AH176" s="198"/>
      <c r="AI176" s="198"/>
    </row>
    <row r="177" spans="2:35">
      <c r="B177" s="1222"/>
      <c r="C177" s="56" t="s">
        <v>800</v>
      </c>
      <c r="D177" s="282">
        <f>'4'!X10</f>
        <v>0</v>
      </c>
      <c r="E177" s="1167">
        <f>'4'!O52</f>
        <v>0</v>
      </c>
      <c r="F177" s="24"/>
      <c r="G177" s="190"/>
      <c r="H177" s="190"/>
      <c r="I177" s="190"/>
      <c r="J177" s="190"/>
      <c r="K177" s="323">
        <f t="shared" si="5"/>
        <v>0</v>
      </c>
      <c r="L177" s="66"/>
      <c r="M177" s="190"/>
      <c r="N177" s="229"/>
      <c r="O177" s="227" t="str">
        <f>IF(M177='Drop Downs'!$G$14,"1",IF(M177='Drop Downs'!$G$16,1/(Q177*'Drop Downs'!$R$4/12)*P177,IF(M177='Drop Downs'!$G$15,1/Q177*P177,"")))</f>
        <v/>
      </c>
      <c r="P177" s="190"/>
      <c r="Q177" s="190"/>
      <c r="R177" s="199"/>
      <c r="S177" s="190"/>
      <c r="T177" s="229"/>
      <c r="U177" s="227" t="str">
        <f>IF(S177='Drop Downs'!$G$14,"1",IF(S177='Drop Downs'!$G$16,1/(W177*'Drop Downs'!$R$4/12)*V177,IF(S177='Drop Downs'!$G$15,1/W177*V177,"")))</f>
        <v/>
      </c>
      <c r="V177" s="190"/>
      <c r="W177" s="190"/>
      <c r="X177" s="199"/>
      <c r="Y177" s="190"/>
      <c r="Z177" s="190"/>
      <c r="AA177" s="227" t="str">
        <f>IF(Y177='Drop Downs'!$G$14,"1",IF(Y177='Drop Downs'!$G$16,1/(AC177*'Drop Downs'!$R$4/12)*AB177,IF(Y177='Drop Downs'!$G$15,1/AC177*AB177,"")))</f>
        <v/>
      </c>
      <c r="AB177" s="190"/>
      <c r="AC177" s="190"/>
      <c r="AD177" s="199"/>
      <c r="AE177" s="190"/>
      <c r="AF177" s="190"/>
      <c r="AG177" s="227" t="str">
        <f>IF(AE177='Drop Downs'!$G$14,"1",IF(AE177='Drop Downs'!$G$16,1/(AI177*'Drop Downs'!$R$4/12)*AH177,IF(AE177='Drop Downs'!$G$15,1/AI177*AH177,"")))</f>
        <v/>
      </c>
      <c r="AH177" s="190"/>
      <c r="AI177" s="190"/>
    </row>
    <row r="178" spans="2:35">
      <c r="B178" s="1221">
        <f>'4'!V11</f>
        <v>0</v>
      </c>
      <c r="C178" s="57" t="s">
        <v>799</v>
      </c>
      <c r="D178" s="281">
        <f>'4'!X11</f>
        <v>0</v>
      </c>
      <c r="E178" s="1167" t="str">
        <f>'4'!Y11</f>
        <v xml:space="preserve"> </v>
      </c>
      <c r="F178" s="24"/>
      <c r="G178" s="198"/>
      <c r="H178" s="198"/>
      <c r="I178" s="198"/>
      <c r="J178" s="198"/>
      <c r="K178" s="322">
        <f t="shared" si="5"/>
        <v>0</v>
      </c>
      <c r="L178" s="66"/>
      <c r="M178" s="198"/>
      <c r="N178" s="225"/>
      <c r="O178" s="224" t="str">
        <f>IF(M178='Drop Downs'!$G$14,"1",IF(M178='Drop Downs'!$G$16,1/(Q178*'Drop Downs'!$R$4/12)*P178,IF(M178='Drop Downs'!$G$15,1/Q178*P178,"")))</f>
        <v/>
      </c>
      <c r="P178" s="198"/>
      <c r="Q178" s="198"/>
      <c r="R178" s="199"/>
      <c r="S178" s="198"/>
      <c r="T178" s="225"/>
      <c r="U178" s="224" t="str">
        <f>IF(S178='Drop Downs'!$G$14,"1",IF(S178='Drop Downs'!$G$16,1/(W178*'Drop Downs'!$R$4/12)*V178,IF(S178='Drop Downs'!$G$15,1/W178*V178,"")))</f>
        <v/>
      </c>
      <c r="V178" s="198"/>
      <c r="W178" s="198"/>
      <c r="X178" s="199"/>
      <c r="Y178" s="198"/>
      <c r="Z178" s="198"/>
      <c r="AA178" s="224" t="str">
        <f>IF(Y178='Drop Downs'!$G$14,"1",IF(Y178='Drop Downs'!$G$16,1/(AC178*'Drop Downs'!$R$4/12)*AB178,IF(Y178='Drop Downs'!$G$15,1/AC178*AB178,"")))</f>
        <v/>
      </c>
      <c r="AB178" s="198"/>
      <c r="AC178" s="198"/>
      <c r="AD178" s="199"/>
      <c r="AE178" s="198"/>
      <c r="AF178" s="198"/>
      <c r="AG178" s="224" t="str">
        <f>IF(AE178='Drop Downs'!$G$14,"1",IF(AE178='Drop Downs'!$G$16,1/(AI178*'Drop Downs'!$R$4/12)*AH178,IF(AE178='Drop Downs'!$G$15,1/AI178*AH178,"")))</f>
        <v/>
      </c>
      <c r="AH178" s="198"/>
      <c r="AI178" s="198"/>
    </row>
    <row r="179" spans="2:35">
      <c r="B179" s="1222"/>
      <c r="C179" s="56" t="s">
        <v>800</v>
      </c>
      <c r="D179" s="282">
        <f>'4'!X12</f>
        <v>0</v>
      </c>
      <c r="E179" s="1167">
        <f>'4'!O54</f>
        <v>0</v>
      </c>
      <c r="F179" s="24"/>
      <c r="G179" s="190"/>
      <c r="H179" s="190"/>
      <c r="I179" s="190"/>
      <c r="J179" s="190"/>
      <c r="K179" s="323">
        <f t="shared" si="5"/>
        <v>0</v>
      </c>
      <c r="L179" s="66"/>
      <c r="M179" s="190"/>
      <c r="N179" s="229"/>
      <c r="O179" s="227" t="str">
        <f>IF(M179='Drop Downs'!$G$14,"1",IF(M179='Drop Downs'!$G$16,1/(Q179*'Drop Downs'!$R$4/12)*P179,IF(M179='Drop Downs'!$G$15,1/Q179*P179,"")))</f>
        <v/>
      </c>
      <c r="P179" s="190"/>
      <c r="Q179" s="190"/>
      <c r="R179" s="199"/>
      <c r="S179" s="190"/>
      <c r="T179" s="229"/>
      <c r="U179" s="227" t="str">
        <f>IF(S179='Drop Downs'!$G$14,"1",IF(S179='Drop Downs'!$G$16,1/(W179*'Drop Downs'!$R$4/12)*V179,IF(S179='Drop Downs'!$G$15,1/W179*V179,"")))</f>
        <v/>
      </c>
      <c r="V179" s="190"/>
      <c r="W179" s="190"/>
      <c r="X179" s="199"/>
      <c r="Y179" s="190"/>
      <c r="Z179" s="190"/>
      <c r="AA179" s="227" t="str">
        <f>IF(Y179='Drop Downs'!$G$14,"1",IF(Y179='Drop Downs'!$G$16,1/(AC179*'Drop Downs'!$R$4/12)*AB179,IF(Y179='Drop Downs'!$G$15,1/AC179*AB179,"")))</f>
        <v/>
      </c>
      <c r="AB179" s="190"/>
      <c r="AC179" s="190"/>
      <c r="AD179" s="199"/>
      <c r="AE179" s="190"/>
      <c r="AF179" s="190"/>
      <c r="AG179" s="227" t="str">
        <f>IF(AE179='Drop Downs'!$G$14,"1",IF(AE179='Drop Downs'!$G$16,1/(AI179*'Drop Downs'!$R$4/12)*AH179,IF(AE179='Drop Downs'!$G$15,1/AI179*AH179,"")))</f>
        <v/>
      </c>
      <c r="AH179" s="190"/>
      <c r="AI179" s="190"/>
    </row>
    <row r="180" spans="2:35">
      <c r="B180" s="1221">
        <f>'4'!V13</f>
        <v>0</v>
      </c>
      <c r="C180" s="57" t="s">
        <v>799</v>
      </c>
      <c r="D180" s="281">
        <f>'4'!X13</f>
        <v>0</v>
      </c>
      <c r="E180" s="1167" t="str">
        <f>'4'!Y13</f>
        <v xml:space="preserve"> </v>
      </c>
      <c r="F180" s="24"/>
      <c r="G180" s="198"/>
      <c r="H180" s="198"/>
      <c r="I180" s="198"/>
      <c r="J180" s="198"/>
      <c r="K180" s="322">
        <f t="shared" si="5"/>
        <v>0</v>
      </c>
      <c r="L180" s="66"/>
      <c r="M180" s="198"/>
      <c r="N180" s="225"/>
      <c r="O180" s="224" t="str">
        <f>IF(M180='Drop Downs'!$G$14,"1",IF(M180='Drop Downs'!$G$16,1/(Q180*'Drop Downs'!$R$4/12)*P180,IF(M180='Drop Downs'!$G$15,1/Q180*P180,"")))</f>
        <v/>
      </c>
      <c r="P180" s="198"/>
      <c r="Q180" s="198"/>
      <c r="R180" s="199"/>
      <c r="S180" s="198"/>
      <c r="T180" s="225"/>
      <c r="U180" s="224" t="str">
        <f>IF(S180='Drop Downs'!$G$14,"1",IF(S180='Drop Downs'!$G$16,1/(W180*'Drop Downs'!$R$4/12)*V180,IF(S180='Drop Downs'!$G$15,1/W180*V180,"")))</f>
        <v/>
      </c>
      <c r="V180" s="198"/>
      <c r="W180" s="198"/>
      <c r="X180" s="199"/>
      <c r="Y180" s="198"/>
      <c r="Z180" s="198"/>
      <c r="AA180" s="224" t="str">
        <f>IF(Y180='Drop Downs'!$G$14,"1",IF(Y180='Drop Downs'!$G$16,1/(AC180*'Drop Downs'!$R$4/12)*AB180,IF(Y180='Drop Downs'!$G$15,1/AC180*AB180,"")))</f>
        <v/>
      </c>
      <c r="AB180" s="198"/>
      <c r="AC180" s="198"/>
      <c r="AD180" s="199"/>
      <c r="AE180" s="198"/>
      <c r="AF180" s="198"/>
      <c r="AG180" s="224" t="str">
        <f>IF(AE180='Drop Downs'!$G$14,"1",IF(AE180='Drop Downs'!$G$16,1/(AI180*'Drop Downs'!$R$4/12)*AH180,IF(AE180='Drop Downs'!$G$15,1/AI180*AH180,"")))</f>
        <v/>
      </c>
      <c r="AH180" s="198"/>
      <c r="AI180" s="198"/>
    </row>
    <row r="181" spans="2:35">
      <c r="B181" s="1222"/>
      <c r="C181" s="56" t="s">
        <v>800</v>
      </c>
      <c r="D181" s="282">
        <f>'4'!X14</f>
        <v>0</v>
      </c>
      <c r="E181" s="1167">
        <f>'4'!O56</f>
        <v>0</v>
      </c>
      <c r="F181" s="24"/>
      <c r="G181" s="190"/>
      <c r="H181" s="190"/>
      <c r="I181" s="190"/>
      <c r="J181" s="190"/>
      <c r="K181" s="323">
        <f t="shared" si="5"/>
        <v>0</v>
      </c>
      <c r="L181" s="66"/>
      <c r="M181" s="190"/>
      <c r="N181" s="229"/>
      <c r="O181" s="227" t="str">
        <f>IF(M181='Drop Downs'!$G$14,"1",IF(M181='Drop Downs'!$G$16,1/(Q181*'Drop Downs'!$R$4/12)*P181,IF(M181='Drop Downs'!$G$15,1/Q181*P181,"")))</f>
        <v/>
      </c>
      <c r="P181" s="190"/>
      <c r="Q181" s="190"/>
      <c r="R181" s="199"/>
      <c r="S181" s="190"/>
      <c r="T181" s="229"/>
      <c r="U181" s="227" t="str">
        <f>IF(S181='Drop Downs'!$G$14,"1",IF(S181='Drop Downs'!$G$16,1/(W181*'Drop Downs'!$R$4/12)*V181,IF(S181='Drop Downs'!$G$15,1/W181*V181,"")))</f>
        <v/>
      </c>
      <c r="V181" s="190"/>
      <c r="W181" s="190"/>
      <c r="X181" s="199"/>
      <c r="Y181" s="190"/>
      <c r="Z181" s="190"/>
      <c r="AA181" s="227" t="str">
        <f>IF(Y181='Drop Downs'!$G$14,"1",IF(Y181='Drop Downs'!$G$16,1/(AC181*'Drop Downs'!$R$4/12)*AB181,IF(Y181='Drop Downs'!$G$15,1/AC181*AB181,"")))</f>
        <v/>
      </c>
      <c r="AB181" s="190"/>
      <c r="AC181" s="190"/>
      <c r="AD181" s="199"/>
      <c r="AE181" s="190"/>
      <c r="AF181" s="190"/>
      <c r="AG181" s="227" t="str">
        <f>IF(AE181='Drop Downs'!$G$14,"1",IF(AE181='Drop Downs'!$G$16,1/(AI181*'Drop Downs'!$R$4/12)*AH181,IF(AE181='Drop Downs'!$G$15,1/AI181*AH181,"")))</f>
        <v/>
      </c>
      <c r="AH181" s="190"/>
      <c r="AI181" s="190"/>
    </row>
    <row r="182" spans="2:35">
      <c r="B182" s="1221">
        <f>'4'!V15</f>
        <v>0</v>
      </c>
      <c r="C182" s="57" t="s">
        <v>799</v>
      </c>
      <c r="D182" s="281">
        <f>'4'!X15</f>
        <v>0</v>
      </c>
      <c r="E182" s="1167" t="str">
        <f>'4'!Y15</f>
        <v xml:space="preserve"> </v>
      </c>
      <c r="F182" s="24"/>
      <c r="G182" s="198"/>
      <c r="H182" s="198"/>
      <c r="I182" s="198"/>
      <c r="J182" s="198"/>
      <c r="K182" s="322">
        <f t="shared" si="5"/>
        <v>0</v>
      </c>
      <c r="L182" s="66"/>
      <c r="M182" s="198"/>
      <c r="N182" s="225"/>
      <c r="O182" s="224" t="str">
        <f>IF(M182='Drop Downs'!$G$14,"1",IF(M182='Drop Downs'!$G$16,1/(Q182*'Drop Downs'!$R$4/12)*P182,IF(M182='Drop Downs'!$G$15,1/Q182*P182,"")))</f>
        <v/>
      </c>
      <c r="P182" s="198"/>
      <c r="Q182" s="198"/>
      <c r="R182" s="199"/>
      <c r="S182" s="198"/>
      <c r="T182" s="225"/>
      <c r="U182" s="224" t="str">
        <f>IF(S182='Drop Downs'!$G$14,"1",IF(S182='Drop Downs'!$G$16,1/(W182*'Drop Downs'!$R$4/12)*V182,IF(S182='Drop Downs'!$G$15,1/W182*V182,"")))</f>
        <v/>
      </c>
      <c r="V182" s="198"/>
      <c r="W182" s="198"/>
      <c r="X182" s="199"/>
      <c r="Y182" s="198"/>
      <c r="Z182" s="198"/>
      <c r="AA182" s="224" t="str">
        <f>IF(Y182='Drop Downs'!$G$14,"1",IF(Y182='Drop Downs'!$G$16,1/(AC182*'Drop Downs'!$R$4/12)*AB182,IF(Y182='Drop Downs'!$G$15,1/AC182*AB182,"")))</f>
        <v/>
      </c>
      <c r="AB182" s="198"/>
      <c r="AC182" s="198"/>
      <c r="AD182" s="199"/>
      <c r="AE182" s="198"/>
      <c r="AF182" s="198"/>
      <c r="AG182" s="224" t="str">
        <f>IF(AE182='Drop Downs'!$G$14,"1",IF(AE182='Drop Downs'!$G$16,1/(AI182*'Drop Downs'!$R$4/12)*AH182,IF(AE182='Drop Downs'!$G$15,1/AI182*AH182,"")))</f>
        <v/>
      </c>
      <c r="AH182" s="198"/>
      <c r="AI182" s="198"/>
    </row>
    <row r="183" spans="2:35">
      <c r="B183" s="1222"/>
      <c r="C183" s="56" t="s">
        <v>800</v>
      </c>
      <c r="D183" s="282">
        <f>'4'!X16</f>
        <v>0</v>
      </c>
      <c r="E183" s="1167">
        <f>'4'!O58</f>
        <v>0</v>
      </c>
      <c r="F183" s="24"/>
      <c r="G183" s="190"/>
      <c r="H183" s="190"/>
      <c r="I183" s="190"/>
      <c r="J183" s="190"/>
      <c r="K183" s="323">
        <f t="shared" si="5"/>
        <v>0</v>
      </c>
      <c r="L183" s="66"/>
      <c r="M183" s="190"/>
      <c r="N183" s="229"/>
      <c r="O183" s="227" t="str">
        <f>IF(M183='Drop Downs'!$G$14,"1",IF(M183='Drop Downs'!$G$16,1/(Q183*'Drop Downs'!$R$4/12)*P183,IF(M183='Drop Downs'!$G$15,1/Q183*P183,"")))</f>
        <v/>
      </c>
      <c r="P183" s="190"/>
      <c r="Q183" s="190"/>
      <c r="R183" s="199"/>
      <c r="S183" s="190"/>
      <c r="T183" s="229"/>
      <c r="U183" s="227" t="str">
        <f>IF(S183='Drop Downs'!$G$14,"1",IF(S183='Drop Downs'!$G$16,1/(W183*'Drop Downs'!$R$4/12)*V183,IF(S183='Drop Downs'!$G$15,1/W183*V183,"")))</f>
        <v/>
      </c>
      <c r="V183" s="190"/>
      <c r="W183" s="190"/>
      <c r="X183" s="199"/>
      <c r="Y183" s="190"/>
      <c r="Z183" s="190"/>
      <c r="AA183" s="227" t="str">
        <f>IF(Y183='Drop Downs'!$G$14,"1",IF(Y183='Drop Downs'!$G$16,1/(AC183*'Drop Downs'!$R$4/12)*AB183,IF(Y183='Drop Downs'!$G$15,1/AC183*AB183,"")))</f>
        <v/>
      </c>
      <c r="AB183" s="190"/>
      <c r="AC183" s="190"/>
      <c r="AD183" s="199"/>
      <c r="AE183" s="190"/>
      <c r="AF183" s="190"/>
      <c r="AG183" s="227" t="str">
        <f>IF(AE183='Drop Downs'!$G$14,"1",IF(AE183='Drop Downs'!$G$16,1/(AI183*'Drop Downs'!$R$4/12)*AH183,IF(AE183='Drop Downs'!$G$15,1/AI183*AH183,"")))</f>
        <v/>
      </c>
      <c r="AH183" s="190"/>
      <c r="AI183" s="190"/>
    </row>
    <row r="184" spans="2:35">
      <c r="B184" s="1221">
        <f>'4'!V17</f>
        <v>0</v>
      </c>
      <c r="C184" s="57" t="s">
        <v>799</v>
      </c>
      <c r="D184" s="281">
        <f>'4'!X17</f>
        <v>0</v>
      </c>
      <c r="E184" s="1167" t="str">
        <f>'4'!Y17</f>
        <v xml:space="preserve"> </v>
      </c>
      <c r="F184" s="24"/>
      <c r="G184" s="198"/>
      <c r="H184" s="198"/>
      <c r="I184" s="198"/>
      <c r="J184" s="198"/>
      <c r="K184" s="322">
        <f t="shared" si="5"/>
        <v>0</v>
      </c>
      <c r="L184" s="66"/>
      <c r="M184" s="198"/>
      <c r="N184" s="225"/>
      <c r="O184" s="224" t="str">
        <f>IF(M184='Drop Downs'!$G$14,"1",IF(M184='Drop Downs'!$G$16,1/(Q184*'Drop Downs'!$R$4/12)*P184,IF(M184='Drop Downs'!$G$15,1/Q184*P184,"")))</f>
        <v/>
      </c>
      <c r="P184" s="198"/>
      <c r="Q184" s="198"/>
      <c r="R184" s="199"/>
      <c r="S184" s="198"/>
      <c r="T184" s="225"/>
      <c r="U184" s="224" t="str">
        <f>IF(S184='Drop Downs'!$G$14,"1",IF(S184='Drop Downs'!$G$16,1/(W184*'Drop Downs'!$R$4/12)*V184,IF(S184='Drop Downs'!$G$15,1/W184*V184,"")))</f>
        <v/>
      </c>
      <c r="V184" s="198"/>
      <c r="W184" s="198"/>
      <c r="X184" s="199"/>
      <c r="Y184" s="198"/>
      <c r="Z184" s="198"/>
      <c r="AA184" s="224" t="str">
        <f>IF(Y184='Drop Downs'!$G$14,"1",IF(Y184='Drop Downs'!$G$16,1/(AC184*'Drop Downs'!$R$4/12)*AB184,IF(Y184='Drop Downs'!$G$15,1/AC184*AB184,"")))</f>
        <v/>
      </c>
      <c r="AB184" s="198"/>
      <c r="AC184" s="198"/>
      <c r="AD184" s="199"/>
      <c r="AE184" s="198"/>
      <c r="AF184" s="198"/>
      <c r="AG184" s="224" t="str">
        <f>IF(AE184='Drop Downs'!$G$14,"1",IF(AE184='Drop Downs'!$G$16,1/(AI184*'Drop Downs'!$R$4/12)*AH184,IF(AE184='Drop Downs'!$G$15,1/AI184*AH184,"")))</f>
        <v/>
      </c>
      <c r="AH184" s="198"/>
      <c r="AI184" s="198"/>
    </row>
    <row r="185" spans="2:35">
      <c r="B185" s="1222"/>
      <c r="C185" s="56" t="s">
        <v>800</v>
      </c>
      <c r="D185" s="282">
        <f>'4'!X18</f>
        <v>0</v>
      </c>
      <c r="E185" s="1167">
        <f>'4'!O60</f>
        <v>0</v>
      </c>
      <c r="F185" s="24"/>
      <c r="G185" s="190"/>
      <c r="H185" s="190"/>
      <c r="I185" s="190"/>
      <c r="J185" s="190"/>
      <c r="K185" s="323">
        <f t="shared" si="5"/>
        <v>0</v>
      </c>
      <c r="L185" s="66"/>
      <c r="M185" s="190"/>
      <c r="N185" s="229"/>
      <c r="O185" s="227" t="str">
        <f>IF(M185='Drop Downs'!$G$14,"1",IF(M185='Drop Downs'!$G$16,1/(Q185*'Drop Downs'!$R$4/12)*P185,IF(M185='Drop Downs'!$G$15,1/Q185*P185,"")))</f>
        <v/>
      </c>
      <c r="P185" s="190"/>
      <c r="Q185" s="190"/>
      <c r="R185" s="199"/>
      <c r="S185" s="190"/>
      <c r="T185" s="229"/>
      <c r="U185" s="227" t="str">
        <f>IF(S185='Drop Downs'!$G$14,"1",IF(S185='Drop Downs'!$G$16,1/(W185*'Drop Downs'!$R$4/12)*V185,IF(S185='Drop Downs'!$G$15,1/W185*V185,"")))</f>
        <v/>
      </c>
      <c r="V185" s="190"/>
      <c r="W185" s="190"/>
      <c r="X185" s="199"/>
      <c r="Y185" s="190"/>
      <c r="Z185" s="190"/>
      <c r="AA185" s="227" t="str">
        <f>IF(Y185='Drop Downs'!$G$14,"1",IF(Y185='Drop Downs'!$G$16,1/(AC185*'Drop Downs'!$R$4/12)*AB185,IF(Y185='Drop Downs'!$G$15,1/AC185*AB185,"")))</f>
        <v/>
      </c>
      <c r="AB185" s="190"/>
      <c r="AC185" s="190"/>
      <c r="AD185" s="199"/>
      <c r="AE185" s="190"/>
      <c r="AF185" s="190"/>
      <c r="AG185" s="227" t="str">
        <f>IF(AE185='Drop Downs'!$G$14,"1",IF(AE185='Drop Downs'!$G$16,1/(AI185*'Drop Downs'!$R$4/12)*AH185,IF(AE185='Drop Downs'!$G$15,1/AI185*AH185,"")))</f>
        <v/>
      </c>
      <c r="AH185" s="190"/>
      <c r="AI185" s="190"/>
    </row>
    <row r="186" spans="2:35">
      <c r="B186" s="1221">
        <f>'4'!V19</f>
        <v>0</v>
      </c>
      <c r="C186" s="57" t="s">
        <v>799</v>
      </c>
      <c r="D186" s="281">
        <f>'4'!X19</f>
        <v>0</v>
      </c>
      <c r="E186" s="1167" t="str">
        <f>'4'!Y19</f>
        <v xml:space="preserve"> </v>
      </c>
      <c r="F186" s="24"/>
      <c r="G186" s="198"/>
      <c r="H186" s="198"/>
      <c r="I186" s="198"/>
      <c r="J186" s="198"/>
      <c r="K186" s="322">
        <f t="shared" si="5"/>
        <v>0</v>
      </c>
      <c r="L186" s="66"/>
      <c r="M186" s="198"/>
      <c r="N186" s="225"/>
      <c r="O186" s="224" t="str">
        <f>IF(M186='Drop Downs'!$G$14,"1",IF(M186='Drop Downs'!$G$16,1/(Q186*'Drop Downs'!$R$4/12)*P186,IF(M186='Drop Downs'!$G$15,1/Q186*P186,"")))</f>
        <v/>
      </c>
      <c r="P186" s="198"/>
      <c r="Q186" s="198"/>
      <c r="R186" s="199"/>
      <c r="S186" s="198"/>
      <c r="T186" s="225"/>
      <c r="U186" s="224" t="str">
        <f>IF(S186='Drop Downs'!$G$14,"1",IF(S186='Drop Downs'!$G$16,1/(W186*'Drop Downs'!$R$4/12)*V186,IF(S186='Drop Downs'!$G$15,1/W186*V186,"")))</f>
        <v/>
      </c>
      <c r="V186" s="198"/>
      <c r="W186" s="198"/>
      <c r="X186" s="199"/>
      <c r="Y186" s="198"/>
      <c r="Z186" s="198"/>
      <c r="AA186" s="224" t="str">
        <f>IF(Y186='Drop Downs'!$G$14,"1",IF(Y186='Drop Downs'!$G$16,1/(AC186*'Drop Downs'!$R$4/12)*AB186,IF(Y186='Drop Downs'!$G$15,1/AC186*AB186,"")))</f>
        <v/>
      </c>
      <c r="AB186" s="198"/>
      <c r="AC186" s="198"/>
      <c r="AD186" s="199"/>
      <c r="AE186" s="198"/>
      <c r="AF186" s="198"/>
      <c r="AG186" s="224" t="str">
        <f>IF(AE186='Drop Downs'!$G$14,"1",IF(AE186='Drop Downs'!$G$16,1/(AI186*'Drop Downs'!$R$4/12)*AH186,IF(AE186='Drop Downs'!$G$15,1/AI186*AH186,"")))</f>
        <v/>
      </c>
      <c r="AH186" s="198"/>
      <c r="AI186" s="198"/>
    </row>
    <row r="187" spans="2:35">
      <c r="B187" s="1222"/>
      <c r="C187" s="56" t="s">
        <v>800</v>
      </c>
      <c r="D187" s="282">
        <f>'4'!X20</f>
        <v>0</v>
      </c>
      <c r="E187" s="1167">
        <f>'4'!O62</f>
        <v>0</v>
      </c>
      <c r="F187" s="24"/>
      <c r="G187" s="190"/>
      <c r="H187" s="190"/>
      <c r="I187" s="190"/>
      <c r="J187" s="190"/>
      <c r="K187" s="323">
        <f t="shared" si="5"/>
        <v>0</v>
      </c>
      <c r="L187" s="66"/>
      <c r="M187" s="190"/>
      <c r="N187" s="229"/>
      <c r="O187" s="227" t="str">
        <f>IF(M187='Drop Downs'!$G$14,"1",IF(M187='Drop Downs'!$G$16,1/(Q187*'Drop Downs'!$R$4/12)*P187,IF(M187='Drop Downs'!$G$15,1/Q187*P187,"")))</f>
        <v/>
      </c>
      <c r="P187" s="190"/>
      <c r="Q187" s="190"/>
      <c r="R187" s="199"/>
      <c r="S187" s="190"/>
      <c r="T187" s="229"/>
      <c r="U187" s="227" t="str">
        <f>IF(S187='Drop Downs'!$G$14,"1",IF(S187='Drop Downs'!$G$16,1/(W187*'Drop Downs'!$R$4/12)*V187,IF(S187='Drop Downs'!$G$15,1/W187*V187,"")))</f>
        <v/>
      </c>
      <c r="V187" s="190"/>
      <c r="W187" s="190"/>
      <c r="X187" s="199"/>
      <c r="Y187" s="190"/>
      <c r="Z187" s="190"/>
      <c r="AA187" s="227" t="str">
        <f>IF(Y187='Drop Downs'!$G$14,"1",IF(Y187='Drop Downs'!$G$16,1/(AC187*'Drop Downs'!$R$4/12)*AB187,IF(Y187='Drop Downs'!$G$15,1/AC187*AB187,"")))</f>
        <v/>
      </c>
      <c r="AB187" s="190"/>
      <c r="AC187" s="190"/>
      <c r="AD187" s="199"/>
      <c r="AE187" s="190"/>
      <c r="AF187" s="190"/>
      <c r="AG187" s="227" t="str">
        <f>IF(AE187='Drop Downs'!$G$14,"1",IF(AE187='Drop Downs'!$G$16,1/(AI187*'Drop Downs'!$R$4/12)*AH187,IF(AE187='Drop Downs'!$G$15,1/AI187*AH187,"")))</f>
        <v/>
      </c>
      <c r="AH187" s="190"/>
      <c r="AI187" s="190"/>
    </row>
    <row r="188" spans="2:35">
      <c r="B188" s="1221">
        <f>'4'!V21</f>
        <v>0</v>
      </c>
      <c r="C188" s="57" t="s">
        <v>799</v>
      </c>
      <c r="D188" s="281">
        <f>'4'!X21</f>
        <v>0</v>
      </c>
      <c r="E188" s="1167" t="str">
        <f>'4'!Y21</f>
        <v xml:space="preserve"> </v>
      </c>
      <c r="F188" s="24"/>
      <c r="G188" s="198"/>
      <c r="H188" s="198"/>
      <c r="I188" s="198"/>
      <c r="J188" s="198"/>
      <c r="K188" s="322">
        <f t="shared" si="5"/>
        <v>0</v>
      </c>
      <c r="L188" s="66"/>
      <c r="M188" s="198"/>
      <c r="N188" s="225"/>
      <c r="O188" s="224" t="str">
        <f>IF(M188='Drop Downs'!$G$14,"1",IF(M188='Drop Downs'!$G$16,1/(Q188*'Drop Downs'!$R$4/12)*P188,IF(M188='Drop Downs'!$G$15,1/Q188*P188,"")))</f>
        <v/>
      </c>
      <c r="P188" s="198"/>
      <c r="Q188" s="198"/>
      <c r="R188" s="199"/>
      <c r="S188" s="198"/>
      <c r="T188" s="225"/>
      <c r="U188" s="224" t="str">
        <f>IF(S188='Drop Downs'!$G$14,"1",IF(S188='Drop Downs'!$G$16,1/(W188*'Drop Downs'!$R$4/12)*V188,IF(S188='Drop Downs'!$G$15,1/W188*V188,"")))</f>
        <v/>
      </c>
      <c r="V188" s="198"/>
      <c r="W188" s="198"/>
      <c r="X188" s="199"/>
      <c r="Y188" s="198"/>
      <c r="Z188" s="198"/>
      <c r="AA188" s="224" t="str">
        <f>IF(Y188='Drop Downs'!$G$14,"1",IF(Y188='Drop Downs'!$G$16,1/(AC188*'Drop Downs'!$R$4/12)*AB188,IF(Y188='Drop Downs'!$G$15,1/AC188*AB188,"")))</f>
        <v/>
      </c>
      <c r="AB188" s="198"/>
      <c r="AC188" s="198"/>
      <c r="AD188" s="199"/>
      <c r="AE188" s="198"/>
      <c r="AF188" s="198"/>
      <c r="AG188" s="224" t="str">
        <f>IF(AE188='Drop Downs'!$G$14,"1",IF(AE188='Drop Downs'!$G$16,1/(AI188*'Drop Downs'!$R$4/12)*AH188,IF(AE188='Drop Downs'!$G$15,1/AI188*AH188,"")))</f>
        <v/>
      </c>
      <c r="AH188" s="198"/>
      <c r="AI188" s="198"/>
    </row>
    <row r="189" spans="2:35">
      <c r="B189" s="1222"/>
      <c r="C189" s="56" t="s">
        <v>800</v>
      </c>
      <c r="D189" s="282">
        <f>'4'!X22</f>
        <v>0</v>
      </c>
      <c r="E189" s="1167">
        <f>'4'!O64</f>
        <v>0</v>
      </c>
      <c r="F189" s="24"/>
      <c r="G189" s="190"/>
      <c r="H189" s="190"/>
      <c r="I189" s="190"/>
      <c r="J189" s="190"/>
      <c r="K189" s="323">
        <f t="shared" si="5"/>
        <v>0</v>
      </c>
      <c r="L189" s="66"/>
      <c r="M189" s="190"/>
      <c r="N189" s="229"/>
      <c r="O189" s="227" t="str">
        <f>IF(M189='Drop Downs'!$G$14,"1",IF(M189='Drop Downs'!$G$16,1/(Q189*'Drop Downs'!$R$4/12)*P189,IF(M189='Drop Downs'!$G$15,1/Q189*P189,"")))</f>
        <v/>
      </c>
      <c r="P189" s="190"/>
      <c r="Q189" s="190"/>
      <c r="R189" s="199"/>
      <c r="S189" s="190"/>
      <c r="T189" s="229"/>
      <c r="U189" s="227" t="str">
        <f>IF(S189='Drop Downs'!$G$14,"1",IF(S189='Drop Downs'!$G$16,1/(W189*'Drop Downs'!$R$4/12)*V189,IF(S189='Drop Downs'!$G$15,1/W189*V189,"")))</f>
        <v/>
      </c>
      <c r="V189" s="190"/>
      <c r="W189" s="190"/>
      <c r="X189" s="199"/>
      <c r="Y189" s="190"/>
      <c r="Z189" s="190"/>
      <c r="AA189" s="227" t="str">
        <f>IF(Y189='Drop Downs'!$G$14,"1",IF(Y189='Drop Downs'!$G$16,1/(AC189*'Drop Downs'!$R$4/12)*AB189,IF(Y189='Drop Downs'!$G$15,1/AC189*AB189,"")))</f>
        <v/>
      </c>
      <c r="AB189" s="190"/>
      <c r="AC189" s="190"/>
      <c r="AD189" s="199"/>
      <c r="AE189" s="190"/>
      <c r="AF189" s="190"/>
      <c r="AG189" s="227" t="str">
        <f>IF(AE189='Drop Downs'!$G$14,"1",IF(AE189='Drop Downs'!$G$16,1/(AI189*'Drop Downs'!$R$4/12)*AH189,IF(AE189='Drop Downs'!$G$15,1/AI189*AH189,"")))</f>
        <v/>
      </c>
      <c r="AH189" s="190"/>
      <c r="AI189" s="190"/>
    </row>
    <row r="190" spans="2:35">
      <c r="B190" s="1221">
        <f>'4'!V23</f>
        <v>0</v>
      </c>
      <c r="C190" s="57" t="s">
        <v>799</v>
      </c>
      <c r="D190" s="281">
        <f>'4'!X23</f>
        <v>0</v>
      </c>
      <c r="E190" s="1167" t="str">
        <f>'4'!Y23</f>
        <v xml:space="preserve"> </v>
      </c>
      <c r="F190" s="24"/>
      <c r="G190" s="198"/>
      <c r="H190" s="198"/>
      <c r="I190" s="198"/>
      <c r="J190" s="198"/>
      <c r="K190" s="322">
        <f t="shared" si="5"/>
        <v>0</v>
      </c>
      <c r="L190" s="66"/>
      <c r="M190" s="198"/>
      <c r="N190" s="225"/>
      <c r="O190" s="224" t="str">
        <f>IF(M190='Drop Downs'!$G$14,"1",IF(M190='Drop Downs'!$G$16,1/(Q190*'Drop Downs'!$R$4/12)*P190,IF(M190='Drop Downs'!$G$15,1/Q190*P190,"")))</f>
        <v/>
      </c>
      <c r="P190" s="198"/>
      <c r="Q190" s="198"/>
      <c r="R190" s="199"/>
      <c r="S190" s="198"/>
      <c r="T190" s="225"/>
      <c r="U190" s="224" t="str">
        <f>IF(S190='Drop Downs'!$G$14,"1",IF(S190='Drop Downs'!$G$16,1/(W190*'Drop Downs'!$R$4/12)*V190,IF(S190='Drop Downs'!$G$15,1/W190*V190,"")))</f>
        <v/>
      </c>
      <c r="V190" s="198"/>
      <c r="W190" s="198"/>
      <c r="X190" s="199"/>
      <c r="Y190" s="198"/>
      <c r="Z190" s="198"/>
      <c r="AA190" s="224" t="str">
        <f>IF(Y190='Drop Downs'!$G$14,"1",IF(Y190='Drop Downs'!$G$16,1/(AC190*'Drop Downs'!$R$4/12)*AB190,IF(Y190='Drop Downs'!$G$15,1/AC190*AB190,"")))</f>
        <v/>
      </c>
      <c r="AB190" s="198"/>
      <c r="AC190" s="198"/>
      <c r="AD190" s="199"/>
      <c r="AE190" s="198"/>
      <c r="AF190" s="198"/>
      <c r="AG190" s="224" t="str">
        <f>IF(AE190='Drop Downs'!$G$14,"1",IF(AE190='Drop Downs'!$G$16,1/(AI190*'Drop Downs'!$R$4/12)*AH190,IF(AE190='Drop Downs'!$G$15,1/AI190*AH190,"")))</f>
        <v/>
      </c>
      <c r="AH190" s="198"/>
      <c r="AI190" s="198"/>
    </row>
    <row r="191" spans="2:35">
      <c r="B191" s="1222"/>
      <c r="C191" s="56" t="s">
        <v>800</v>
      </c>
      <c r="D191" s="282">
        <f>'4'!X24</f>
        <v>0</v>
      </c>
      <c r="E191" s="1167">
        <f>'4'!O66</f>
        <v>0</v>
      </c>
      <c r="F191" s="24"/>
      <c r="G191" s="190"/>
      <c r="H191" s="190"/>
      <c r="I191" s="190"/>
      <c r="J191" s="190"/>
      <c r="K191" s="323">
        <f t="shared" si="5"/>
        <v>0</v>
      </c>
      <c r="L191" s="66"/>
      <c r="M191" s="190"/>
      <c r="N191" s="229"/>
      <c r="O191" s="227" t="str">
        <f>IF(M191='Drop Downs'!$G$14,"1",IF(M191='Drop Downs'!$G$16,1/(Q191*'Drop Downs'!$R$4/12)*P191,IF(M191='Drop Downs'!$G$15,1/Q191*P191,"")))</f>
        <v/>
      </c>
      <c r="P191" s="190"/>
      <c r="Q191" s="190"/>
      <c r="R191" s="199"/>
      <c r="S191" s="190"/>
      <c r="T191" s="229"/>
      <c r="U191" s="227" t="str">
        <f>IF(S191='Drop Downs'!$G$14,"1",IF(S191='Drop Downs'!$G$16,1/(W191*'Drop Downs'!$R$4/12)*V191,IF(S191='Drop Downs'!$G$15,1/W191*V191,"")))</f>
        <v/>
      </c>
      <c r="V191" s="190"/>
      <c r="W191" s="190"/>
      <c r="X191" s="199"/>
      <c r="Y191" s="190"/>
      <c r="Z191" s="190"/>
      <c r="AA191" s="227" t="str">
        <f>IF(Y191='Drop Downs'!$G$14,"1",IF(Y191='Drop Downs'!$G$16,1/(AC191*'Drop Downs'!$R$4/12)*AB191,IF(Y191='Drop Downs'!$G$15,1/AC191*AB191,"")))</f>
        <v/>
      </c>
      <c r="AB191" s="190"/>
      <c r="AC191" s="190"/>
      <c r="AD191" s="199"/>
      <c r="AE191" s="190"/>
      <c r="AF191" s="190"/>
      <c r="AG191" s="227" t="str">
        <f>IF(AE191='Drop Downs'!$G$14,"1",IF(AE191='Drop Downs'!$G$16,1/(AI191*'Drop Downs'!$R$4/12)*AH191,IF(AE191='Drop Downs'!$G$15,1/AI191*AH191,"")))</f>
        <v/>
      </c>
      <c r="AH191" s="190"/>
      <c r="AI191" s="190"/>
    </row>
    <row r="192" spans="2:35">
      <c r="B192" s="1221">
        <f>'4'!V25</f>
        <v>0</v>
      </c>
      <c r="C192" s="57" t="s">
        <v>799</v>
      </c>
      <c r="D192" s="281">
        <f>'4'!X25</f>
        <v>0</v>
      </c>
      <c r="E192" s="1167" t="str">
        <f>'4'!Y25</f>
        <v xml:space="preserve"> </v>
      </c>
      <c r="F192" s="24"/>
      <c r="G192" s="198"/>
      <c r="H192" s="198"/>
      <c r="I192" s="198"/>
      <c r="J192" s="198"/>
      <c r="K192" s="322">
        <f t="shared" ref="K192:K211" si="6">IFERROR(SUM(G192:J192),"")</f>
        <v>0</v>
      </c>
      <c r="L192" s="66"/>
      <c r="M192" s="198"/>
      <c r="N192" s="225"/>
      <c r="O192" s="224" t="str">
        <f>IF(M192='Drop Downs'!$G$14,"1",IF(M192='Drop Downs'!$G$16,1/(Q192*'Drop Downs'!$R$4/12)*P192,IF(M192='Drop Downs'!$G$15,1/Q192*P192,"")))</f>
        <v/>
      </c>
      <c r="P192" s="198"/>
      <c r="Q192" s="198"/>
      <c r="R192" s="199"/>
      <c r="S192" s="198"/>
      <c r="T192" s="225"/>
      <c r="U192" s="224" t="str">
        <f>IF(S192='Drop Downs'!$G$14,"1",IF(S192='Drop Downs'!$G$16,1/(W192*'Drop Downs'!$R$4/12)*V192,IF(S192='Drop Downs'!$G$15,1/W192*V192,"")))</f>
        <v/>
      </c>
      <c r="V192" s="198"/>
      <c r="W192" s="198"/>
      <c r="X192" s="199"/>
      <c r="Y192" s="198"/>
      <c r="Z192" s="198"/>
      <c r="AA192" s="224" t="str">
        <f>IF(Y192='Drop Downs'!$G$14,"1",IF(Y192='Drop Downs'!$G$16,1/(AC192*'Drop Downs'!$R$4/12)*AB192,IF(Y192='Drop Downs'!$G$15,1/AC192*AB192,"")))</f>
        <v/>
      </c>
      <c r="AB192" s="198"/>
      <c r="AC192" s="198"/>
      <c r="AD192" s="199"/>
      <c r="AE192" s="198"/>
      <c r="AF192" s="198"/>
      <c r="AG192" s="224" t="str">
        <f>IF(AE192='Drop Downs'!$G$14,"1",IF(AE192='Drop Downs'!$G$16,1/(AI192*'Drop Downs'!$R$4/12)*AH192,IF(AE192='Drop Downs'!$G$15,1/AI192*AH192,"")))</f>
        <v/>
      </c>
      <c r="AH192" s="198"/>
      <c r="AI192" s="198"/>
    </row>
    <row r="193" spans="2:35">
      <c r="B193" s="1222"/>
      <c r="C193" s="56" t="s">
        <v>800</v>
      </c>
      <c r="D193" s="282">
        <f>'4'!X26</f>
        <v>0</v>
      </c>
      <c r="E193" s="1167">
        <f>'4'!O68</f>
        <v>0</v>
      </c>
      <c r="F193" s="24"/>
      <c r="G193" s="190"/>
      <c r="H193" s="190"/>
      <c r="I193" s="190"/>
      <c r="J193" s="190"/>
      <c r="K193" s="323">
        <f t="shared" si="6"/>
        <v>0</v>
      </c>
      <c r="L193" s="66"/>
      <c r="M193" s="190"/>
      <c r="N193" s="229"/>
      <c r="O193" s="227" t="str">
        <f>IF(M193='Drop Downs'!$G$14,"1",IF(M193='Drop Downs'!$G$16,1/(Q193*'Drop Downs'!$R$4/12)*P193,IF(M193='Drop Downs'!$G$15,1/Q193*P193,"")))</f>
        <v/>
      </c>
      <c r="P193" s="190"/>
      <c r="Q193" s="190"/>
      <c r="R193" s="199"/>
      <c r="S193" s="190"/>
      <c r="T193" s="229"/>
      <c r="U193" s="227" t="str">
        <f>IF(S193='Drop Downs'!$G$14,"1",IF(S193='Drop Downs'!$G$16,1/(W193*'Drop Downs'!$R$4/12)*V193,IF(S193='Drop Downs'!$G$15,1/W193*V193,"")))</f>
        <v/>
      </c>
      <c r="V193" s="190"/>
      <c r="W193" s="190"/>
      <c r="X193" s="199"/>
      <c r="Y193" s="190"/>
      <c r="Z193" s="190"/>
      <c r="AA193" s="227" t="str">
        <f>IF(Y193='Drop Downs'!$G$14,"1",IF(Y193='Drop Downs'!$G$16,1/(AC193*'Drop Downs'!$R$4/12)*AB193,IF(Y193='Drop Downs'!$G$15,1/AC193*AB193,"")))</f>
        <v/>
      </c>
      <c r="AB193" s="190"/>
      <c r="AC193" s="190"/>
      <c r="AD193" s="199"/>
      <c r="AE193" s="190"/>
      <c r="AF193" s="190"/>
      <c r="AG193" s="227" t="str">
        <f>IF(AE193='Drop Downs'!$G$14,"1",IF(AE193='Drop Downs'!$G$16,1/(AI193*'Drop Downs'!$R$4/12)*AH193,IF(AE193='Drop Downs'!$G$15,1/AI193*AH193,"")))</f>
        <v/>
      </c>
      <c r="AH193" s="190"/>
      <c r="AI193" s="190"/>
    </row>
    <row r="194" spans="2:35">
      <c r="B194" s="1221">
        <f>'4'!V27</f>
        <v>0</v>
      </c>
      <c r="C194" s="57" t="s">
        <v>799</v>
      </c>
      <c r="D194" s="281">
        <f>'4'!X27</f>
        <v>0</v>
      </c>
      <c r="E194" s="1167" t="str">
        <f>'4'!Y27</f>
        <v xml:space="preserve"> </v>
      </c>
      <c r="F194" s="24"/>
      <c r="G194" s="198"/>
      <c r="H194" s="198"/>
      <c r="I194" s="198"/>
      <c r="J194" s="198"/>
      <c r="K194" s="322">
        <f t="shared" si="6"/>
        <v>0</v>
      </c>
      <c r="L194" s="66"/>
      <c r="M194" s="198"/>
      <c r="N194" s="225"/>
      <c r="O194" s="224" t="str">
        <f>IF(M194='Drop Downs'!$G$14,"1",IF(M194='Drop Downs'!$G$16,1/(Q194*'Drop Downs'!$R$4/12)*P194,IF(M194='Drop Downs'!$G$15,1/Q194*P194,"")))</f>
        <v/>
      </c>
      <c r="P194" s="198"/>
      <c r="Q194" s="198"/>
      <c r="R194" s="199"/>
      <c r="S194" s="198"/>
      <c r="T194" s="225"/>
      <c r="U194" s="224" t="str">
        <f>IF(S194='Drop Downs'!$G$14,"1",IF(S194='Drop Downs'!$G$16,1/(W194*'Drop Downs'!$R$4/12)*V194,IF(S194='Drop Downs'!$G$15,1/W194*V194,"")))</f>
        <v/>
      </c>
      <c r="V194" s="198"/>
      <c r="W194" s="198"/>
      <c r="X194" s="199"/>
      <c r="Y194" s="198"/>
      <c r="Z194" s="198"/>
      <c r="AA194" s="224" t="str">
        <f>IF(Y194='Drop Downs'!$G$14,"1",IF(Y194='Drop Downs'!$G$16,1/(AC194*'Drop Downs'!$R$4/12)*AB194,IF(Y194='Drop Downs'!$G$15,1/AC194*AB194,"")))</f>
        <v/>
      </c>
      <c r="AB194" s="198"/>
      <c r="AC194" s="198"/>
      <c r="AD194" s="199"/>
      <c r="AE194" s="198"/>
      <c r="AF194" s="198"/>
      <c r="AG194" s="224" t="str">
        <f>IF(AE194='Drop Downs'!$G$14,"1",IF(AE194='Drop Downs'!$G$16,1/(AI194*'Drop Downs'!$R$4/12)*AH194,IF(AE194='Drop Downs'!$G$15,1/AI194*AH194,"")))</f>
        <v/>
      </c>
      <c r="AH194" s="198"/>
      <c r="AI194" s="198"/>
    </row>
    <row r="195" spans="2:35">
      <c r="B195" s="1222"/>
      <c r="C195" s="56" t="s">
        <v>800</v>
      </c>
      <c r="D195" s="282">
        <f>'4'!X28</f>
        <v>0</v>
      </c>
      <c r="E195" s="1167">
        <f>'4'!O70</f>
        <v>0</v>
      </c>
      <c r="F195" s="24"/>
      <c r="G195" s="190"/>
      <c r="H195" s="190"/>
      <c r="I195" s="190"/>
      <c r="J195" s="190"/>
      <c r="K195" s="323">
        <f t="shared" si="6"/>
        <v>0</v>
      </c>
      <c r="L195" s="66"/>
      <c r="M195" s="190"/>
      <c r="N195" s="229"/>
      <c r="O195" s="227" t="str">
        <f>IF(M195='Drop Downs'!$G$14,"1",IF(M195='Drop Downs'!$G$16,1/(Q195*'Drop Downs'!$R$4/12)*P195,IF(M195='Drop Downs'!$G$15,1/Q195*P195,"")))</f>
        <v/>
      </c>
      <c r="P195" s="190"/>
      <c r="Q195" s="190"/>
      <c r="R195" s="199"/>
      <c r="S195" s="190"/>
      <c r="T195" s="229"/>
      <c r="U195" s="227" t="str">
        <f>IF(S195='Drop Downs'!$G$14,"1",IF(S195='Drop Downs'!$G$16,1/(W195*'Drop Downs'!$R$4/12)*V195,IF(S195='Drop Downs'!$G$15,1/W195*V195,"")))</f>
        <v/>
      </c>
      <c r="V195" s="190"/>
      <c r="W195" s="190"/>
      <c r="X195" s="199"/>
      <c r="Y195" s="190"/>
      <c r="Z195" s="190"/>
      <c r="AA195" s="227" t="str">
        <f>IF(Y195='Drop Downs'!$G$14,"1",IF(Y195='Drop Downs'!$G$16,1/(AC195*'Drop Downs'!$R$4/12)*AB195,IF(Y195='Drop Downs'!$G$15,1/AC195*AB195,"")))</f>
        <v/>
      </c>
      <c r="AB195" s="190"/>
      <c r="AC195" s="190"/>
      <c r="AD195" s="199"/>
      <c r="AE195" s="190"/>
      <c r="AF195" s="190"/>
      <c r="AG195" s="227" t="str">
        <f>IF(AE195='Drop Downs'!$G$14,"1",IF(AE195='Drop Downs'!$G$16,1/(AI195*'Drop Downs'!$R$4/12)*AH195,IF(AE195='Drop Downs'!$G$15,1/AI195*AH195,"")))</f>
        <v/>
      </c>
      <c r="AH195" s="190"/>
      <c r="AI195" s="190"/>
    </row>
    <row r="196" spans="2:35">
      <c r="B196" s="1221">
        <f>'4'!V29</f>
        <v>0</v>
      </c>
      <c r="C196" s="57" t="s">
        <v>799</v>
      </c>
      <c r="D196" s="281">
        <f>'4'!X29</f>
        <v>0</v>
      </c>
      <c r="E196" s="1167" t="str">
        <f>'4'!Y29</f>
        <v xml:space="preserve"> </v>
      </c>
      <c r="F196" s="24"/>
      <c r="G196" s="198"/>
      <c r="H196" s="198"/>
      <c r="I196" s="198"/>
      <c r="J196" s="198"/>
      <c r="K196" s="322">
        <f t="shared" si="6"/>
        <v>0</v>
      </c>
      <c r="L196" s="66"/>
      <c r="M196" s="198"/>
      <c r="N196" s="225"/>
      <c r="O196" s="224" t="str">
        <f>IF(M196='Drop Downs'!$G$14,"1",IF(M196='Drop Downs'!$G$16,1/(Q196*'Drop Downs'!$R$4/12)*P196,IF(M196='Drop Downs'!$G$15,1/Q196*P196,"")))</f>
        <v/>
      </c>
      <c r="P196" s="198"/>
      <c r="Q196" s="198"/>
      <c r="R196" s="199"/>
      <c r="S196" s="198"/>
      <c r="T196" s="225"/>
      <c r="U196" s="224" t="str">
        <f>IF(S196='Drop Downs'!$G$14,"1",IF(S196='Drop Downs'!$G$16,1/(W196*'Drop Downs'!$R$4/12)*V196,IF(S196='Drop Downs'!$G$15,1/W196*V196,"")))</f>
        <v/>
      </c>
      <c r="V196" s="198"/>
      <c r="W196" s="198"/>
      <c r="X196" s="199"/>
      <c r="Y196" s="198"/>
      <c r="Z196" s="198"/>
      <c r="AA196" s="224" t="str">
        <f>IF(Y196='Drop Downs'!$G$14,"1",IF(Y196='Drop Downs'!$G$16,1/(AC196*'Drop Downs'!$R$4/12)*AB196,IF(Y196='Drop Downs'!$G$15,1/AC196*AB196,"")))</f>
        <v/>
      </c>
      <c r="AB196" s="198"/>
      <c r="AC196" s="198"/>
      <c r="AD196" s="199"/>
      <c r="AE196" s="198"/>
      <c r="AF196" s="198"/>
      <c r="AG196" s="224" t="str">
        <f>IF(AE196='Drop Downs'!$G$14,"1",IF(AE196='Drop Downs'!$G$16,1/(AI196*'Drop Downs'!$R$4/12)*AH196,IF(AE196='Drop Downs'!$G$15,1/AI196*AH196,"")))</f>
        <v/>
      </c>
      <c r="AH196" s="198"/>
      <c r="AI196" s="198"/>
    </row>
    <row r="197" spans="2:35">
      <c r="B197" s="1222"/>
      <c r="C197" s="56" t="s">
        <v>800</v>
      </c>
      <c r="D197" s="282">
        <f>'4'!X30</f>
        <v>0</v>
      </c>
      <c r="E197" s="1167">
        <f>'4'!O72</f>
        <v>0</v>
      </c>
      <c r="F197" s="24"/>
      <c r="G197" s="190"/>
      <c r="H197" s="190"/>
      <c r="I197" s="190"/>
      <c r="J197" s="190"/>
      <c r="K197" s="323">
        <f t="shared" si="6"/>
        <v>0</v>
      </c>
      <c r="L197" s="66"/>
      <c r="M197" s="190"/>
      <c r="N197" s="229"/>
      <c r="O197" s="227" t="str">
        <f>IF(M197='Drop Downs'!$G$14,"1",IF(M197='Drop Downs'!$G$16,1/(Q197*'Drop Downs'!$R$4/12)*P197,IF(M197='Drop Downs'!$G$15,1/Q197*P197,"")))</f>
        <v/>
      </c>
      <c r="P197" s="190"/>
      <c r="Q197" s="190"/>
      <c r="R197" s="199"/>
      <c r="S197" s="190"/>
      <c r="T197" s="229"/>
      <c r="U197" s="227" t="str">
        <f>IF(S197='Drop Downs'!$G$14,"1",IF(S197='Drop Downs'!$G$16,1/(W197*'Drop Downs'!$R$4/12)*V197,IF(S197='Drop Downs'!$G$15,1/W197*V197,"")))</f>
        <v/>
      </c>
      <c r="V197" s="190"/>
      <c r="W197" s="190"/>
      <c r="X197" s="199"/>
      <c r="Y197" s="190"/>
      <c r="Z197" s="190"/>
      <c r="AA197" s="227" t="str">
        <f>IF(Y197='Drop Downs'!$G$14,"1",IF(Y197='Drop Downs'!$G$16,1/(AC197*'Drop Downs'!$R$4/12)*AB197,IF(Y197='Drop Downs'!$G$15,1/AC197*AB197,"")))</f>
        <v/>
      </c>
      <c r="AB197" s="190"/>
      <c r="AC197" s="190"/>
      <c r="AD197" s="199"/>
      <c r="AE197" s="190"/>
      <c r="AF197" s="190"/>
      <c r="AG197" s="227" t="str">
        <f>IF(AE197='Drop Downs'!$G$14,"1",IF(AE197='Drop Downs'!$G$16,1/(AI197*'Drop Downs'!$R$4/12)*AH197,IF(AE197='Drop Downs'!$G$15,1/AI197*AH197,"")))</f>
        <v/>
      </c>
      <c r="AH197" s="190"/>
      <c r="AI197" s="190"/>
    </row>
    <row r="198" spans="2:35">
      <c r="B198" s="1221">
        <f>'4'!V31</f>
        <v>0</v>
      </c>
      <c r="C198" s="57" t="s">
        <v>799</v>
      </c>
      <c r="D198" s="281">
        <f>'4'!X31</f>
        <v>0</v>
      </c>
      <c r="E198" s="1167" t="str">
        <f>'4'!Y31</f>
        <v xml:space="preserve"> </v>
      </c>
      <c r="F198" s="24"/>
      <c r="G198" s="198"/>
      <c r="H198" s="198"/>
      <c r="I198" s="198"/>
      <c r="J198" s="198"/>
      <c r="K198" s="322">
        <f t="shared" si="6"/>
        <v>0</v>
      </c>
      <c r="L198" s="66"/>
      <c r="M198" s="198"/>
      <c r="N198" s="225"/>
      <c r="O198" s="224" t="str">
        <f>IF(M198='Drop Downs'!$G$14,"1",IF(M198='Drop Downs'!$G$16,1/(Q198*'Drop Downs'!$R$4/12)*P198,IF(M198='Drop Downs'!$G$15,1/Q198*P198,"")))</f>
        <v/>
      </c>
      <c r="P198" s="198"/>
      <c r="Q198" s="198"/>
      <c r="R198" s="199"/>
      <c r="S198" s="198"/>
      <c r="T198" s="225"/>
      <c r="U198" s="224" t="str">
        <f>IF(S198='Drop Downs'!$G$14,"1",IF(S198='Drop Downs'!$G$16,1/(W198*'Drop Downs'!$R$4/12)*V198,IF(S198='Drop Downs'!$G$15,1/W198*V198,"")))</f>
        <v/>
      </c>
      <c r="V198" s="198"/>
      <c r="W198" s="198"/>
      <c r="X198" s="199"/>
      <c r="Y198" s="198"/>
      <c r="Z198" s="198"/>
      <c r="AA198" s="224" t="str">
        <f>IF(Y198='Drop Downs'!$G$14,"1",IF(Y198='Drop Downs'!$G$16,1/(AC198*'Drop Downs'!$R$4/12)*AB198,IF(Y198='Drop Downs'!$G$15,1/AC198*AB198,"")))</f>
        <v/>
      </c>
      <c r="AB198" s="198"/>
      <c r="AC198" s="198"/>
      <c r="AD198" s="199"/>
      <c r="AE198" s="198"/>
      <c r="AF198" s="198"/>
      <c r="AG198" s="224" t="str">
        <f>IF(AE198='Drop Downs'!$G$14,"1",IF(AE198='Drop Downs'!$G$16,1/(AI198*'Drop Downs'!$R$4/12)*AH198,IF(AE198='Drop Downs'!$G$15,1/AI198*AH198,"")))</f>
        <v/>
      </c>
      <c r="AH198" s="198"/>
      <c r="AI198" s="198"/>
    </row>
    <row r="199" spans="2:35">
      <c r="B199" s="1222"/>
      <c r="C199" s="56" t="s">
        <v>800</v>
      </c>
      <c r="D199" s="282">
        <f>'4'!X32</f>
        <v>0</v>
      </c>
      <c r="E199" s="1167">
        <f>'4'!O74</f>
        <v>0</v>
      </c>
      <c r="F199" s="24"/>
      <c r="G199" s="190"/>
      <c r="H199" s="190"/>
      <c r="I199" s="190"/>
      <c r="J199" s="190"/>
      <c r="K199" s="323">
        <f t="shared" si="6"/>
        <v>0</v>
      </c>
      <c r="L199" s="66"/>
      <c r="M199" s="190"/>
      <c r="N199" s="229"/>
      <c r="O199" s="227" t="str">
        <f>IF(M199='Drop Downs'!$G$14,"1",IF(M199='Drop Downs'!$G$16,1/(Q199*'Drop Downs'!$R$4/12)*P199,IF(M199='Drop Downs'!$G$15,1/Q199*P199,"")))</f>
        <v/>
      </c>
      <c r="P199" s="190"/>
      <c r="Q199" s="190"/>
      <c r="R199" s="199"/>
      <c r="S199" s="190"/>
      <c r="T199" s="229"/>
      <c r="U199" s="227" t="str">
        <f>IF(S199='Drop Downs'!$G$14,"1",IF(S199='Drop Downs'!$G$16,1/(W199*'Drop Downs'!$R$4/12)*V199,IF(S199='Drop Downs'!$G$15,1/W199*V199,"")))</f>
        <v/>
      </c>
      <c r="V199" s="190"/>
      <c r="W199" s="190"/>
      <c r="X199" s="199"/>
      <c r="Y199" s="190"/>
      <c r="Z199" s="190"/>
      <c r="AA199" s="227" t="str">
        <f>IF(Y199='Drop Downs'!$G$14,"1",IF(Y199='Drop Downs'!$G$16,1/(AC199*'Drop Downs'!$R$4/12)*AB199,IF(Y199='Drop Downs'!$G$15,1/AC199*AB199,"")))</f>
        <v/>
      </c>
      <c r="AB199" s="190"/>
      <c r="AC199" s="190"/>
      <c r="AD199" s="199"/>
      <c r="AE199" s="190"/>
      <c r="AF199" s="190"/>
      <c r="AG199" s="227" t="str">
        <f>IF(AE199='Drop Downs'!$G$14,"1",IF(AE199='Drop Downs'!$G$16,1/(AI199*'Drop Downs'!$R$4/12)*AH199,IF(AE199='Drop Downs'!$G$15,1/AI199*AH199,"")))</f>
        <v/>
      </c>
      <c r="AH199" s="190"/>
      <c r="AI199" s="190"/>
    </row>
    <row r="200" spans="2:35">
      <c r="B200" s="1221">
        <f>'4'!V33</f>
        <v>0</v>
      </c>
      <c r="C200" s="57" t="s">
        <v>799</v>
      </c>
      <c r="D200" s="281">
        <f>'4'!X33</f>
        <v>0</v>
      </c>
      <c r="E200" s="1167" t="str">
        <f>'4'!Y33</f>
        <v xml:space="preserve"> </v>
      </c>
      <c r="F200" s="24"/>
      <c r="G200" s="198"/>
      <c r="H200" s="198"/>
      <c r="I200" s="198"/>
      <c r="J200" s="198"/>
      <c r="K200" s="322">
        <f t="shared" si="6"/>
        <v>0</v>
      </c>
      <c r="L200" s="66"/>
      <c r="M200" s="198"/>
      <c r="N200" s="225"/>
      <c r="O200" s="224" t="str">
        <f>IF(M200='Drop Downs'!$G$14,"1",IF(M200='Drop Downs'!$G$16,1/(Q200*'Drop Downs'!$R$4/12)*P200,IF(M200='Drop Downs'!$G$15,1/Q200*P200,"")))</f>
        <v/>
      </c>
      <c r="P200" s="198"/>
      <c r="Q200" s="198"/>
      <c r="R200" s="199"/>
      <c r="S200" s="198"/>
      <c r="T200" s="225"/>
      <c r="U200" s="224" t="str">
        <f>IF(S200='Drop Downs'!$G$14,"1",IF(S200='Drop Downs'!$G$16,1/(W200*'Drop Downs'!$R$4/12)*V200,IF(S200='Drop Downs'!$G$15,1/W200*V200,"")))</f>
        <v/>
      </c>
      <c r="V200" s="198"/>
      <c r="W200" s="198"/>
      <c r="X200" s="199"/>
      <c r="Y200" s="198"/>
      <c r="Z200" s="198"/>
      <c r="AA200" s="224" t="str">
        <f>IF(Y200='Drop Downs'!$G$14,"1",IF(Y200='Drop Downs'!$G$16,1/(AC200*'Drop Downs'!$R$4/12)*AB200,IF(Y200='Drop Downs'!$G$15,1/AC200*AB200,"")))</f>
        <v/>
      </c>
      <c r="AB200" s="198"/>
      <c r="AC200" s="198"/>
      <c r="AD200" s="199"/>
      <c r="AE200" s="198"/>
      <c r="AF200" s="198"/>
      <c r="AG200" s="224" t="str">
        <f>IF(AE200='Drop Downs'!$G$14,"1",IF(AE200='Drop Downs'!$G$16,1/(AI200*'Drop Downs'!$R$4/12)*AH200,IF(AE200='Drop Downs'!$G$15,1/AI200*AH200,"")))</f>
        <v/>
      </c>
      <c r="AH200" s="198"/>
      <c r="AI200" s="198"/>
    </row>
    <row r="201" spans="2:35">
      <c r="B201" s="1222"/>
      <c r="C201" s="56" t="s">
        <v>800</v>
      </c>
      <c r="D201" s="282">
        <f>'4'!X34</f>
        <v>0</v>
      </c>
      <c r="E201" s="1167">
        <f>'4'!O76</f>
        <v>0</v>
      </c>
      <c r="F201" s="24"/>
      <c r="G201" s="190"/>
      <c r="H201" s="190"/>
      <c r="I201" s="190"/>
      <c r="J201" s="190"/>
      <c r="K201" s="323">
        <f t="shared" si="6"/>
        <v>0</v>
      </c>
      <c r="L201" s="66"/>
      <c r="M201" s="190"/>
      <c r="N201" s="229"/>
      <c r="O201" s="227" t="str">
        <f>IF(M201='Drop Downs'!$G$14,"1",IF(M201='Drop Downs'!$G$16,1/(Q201*'Drop Downs'!$R$4/12)*P201,IF(M201='Drop Downs'!$G$15,1/Q201*P201,"")))</f>
        <v/>
      </c>
      <c r="P201" s="190"/>
      <c r="Q201" s="190"/>
      <c r="R201" s="199"/>
      <c r="S201" s="190"/>
      <c r="T201" s="229"/>
      <c r="U201" s="227" t="str">
        <f>IF(S201='Drop Downs'!$G$14,"1",IF(S201='Drop Downs'!$G$16,1/(W201*'Drop Downs'!$R$4/12)*V201,IF(S201='Drop Downs'!$G$15,1/W201*V201,"")))</f>
        <v/>
      </c>
      <c r="V201" s="190"/>
      <c r="W201" s="190"/>
      <c r="X201" s="199"/>
      <c r="Y201" s="190"/>
      <c r="Z201" s="190"/>
      <c r="AA201" s="227" t="str">
        <f>IF(Y201='Drop Downs'!$G$14,"1",IF(Y201='Drop Downs'!$G$16,1/(AC201*'Drop Downs'!$R$4/12)*AB201,IF(Y201='Drop Downs'!$G$15,1/AC201*AB201,"")))</f>
        <v/>
      </c>
      <c r="AB201" s="190"/>
      <c r="AC201" s="190"/>
      <c r="AD201" s="199"/>
      <c r="AE201" s="190"/>
      <c r="AF201" s="190"/>
      <c r="AG201" s="227" t="str">
        <f>IF(AE201='Drop Downs'!$G$14,"1",IF(AE201='Drop Downs'!$G$16,1/(AI201*'Drop Downs'!$R$4/12)*AH201,IF(AE201='Drop Downs'!$G$15,1/AI201*AH201,"")))</f>
        <v/>
      </c>
      <c r="AH201" s="190"/>
      <c r="AI201" s="190"/>
    </row>
    <row r="202" spans="2:35">
      <c r="B202" s="1221">
        <f>'4'!V35</f>
        <v>0</v>
      </c>
      <c r="C202" s="57" t="s">
        <v>799</v>
      </c>
      <c r="D202" s="281">
        <f>'4'!X35</f>
        <v>0</v>
      </c>
      <c r="E202" s="1167" t="str">
        <f>'4'!Y35</f>
        <v xml:space="preserve"> </v>
      </c>
      <c r="F202" s="24"/>
      <c r="G202" s="198"/>
      <c r="H202" s="198"/>
      <c r="I202" s="198"/>
      <c r="J202" s="198"/>
      <c r="K202" s="322">
        <f t="shared" si="6"/>
        <v>0</v>
      </c>
      <c r="L202" s="66"/>
      <c r="M202" s="198"/>
      <c r="N202" s="225"/>
      <c r="O202" s="224" t="str">
        <f>IF(M202='Drop Downs'!$G$14,"1",IF(M202='Drop Downs'!$G$16,1/(Q202*'Drop Downs'!$R$4/12)*P202,IF(M202='Drop Downs'!$G$15,1/Q202*P202,"")))</f>
        <v/>
      </c>
      <c r="P202" s="198"/>
      <c r="Q202" s="198"/>
      <c r="R202" s="199"/>
      <c r="S202" s="198"/>
      <c r="T202" s="225"/>
      <c r="U202" s="224" t="str">
        <f>IF(S202='Drop Downs'!$G$14,"1",IF(S202='Drop Downs'!$G$16,1/(W202*'Drop Downs'!$R$4/12)*V202,IF(S202='Drop Downs'!$G$15,1/W202*V202,"")))</f>
        <v/>
      </c>
      <c r="V202" s="198"/>
      <c r="W202" s="198"/>
      <c r="X202" s="199"/>
      <c r="Y202" s="198"/>
      <c r="Z202" s="198"/>
      <c r="AA202" s="224" t="str">
        <f>IF(Y202='Drop Downs'!$G$14,"1",IF(Y202='Drop Downs'!$G$16,1/(AC202*'Drop Downs'!$R$4/12)*AB202,IF(Y202='Drop Downs'!$G$15,1/AC202*AB202,"")))</f>
        <v/>
      </c>
      <c r="AB202" s="198"/>
      <c r="AC202" s="198"/>
      <c r="AD202" s="199"/>
      <c r="AE202" s="198"/>
      <c r="AF202" s="198"/>
      <c r="AG202" s="224" t="str">
        <f>IF(AE202='Drop Downs'!$G$14,"1",IF(AE202='Drop Downs'!$G$16,1/(AI202*'Drop Downs'!$R$4/12)*AH202,IF(AE202='Drop Downs'!$G$15,1/AI202*AH202,"")))</f>
        <v/>
      </c>
      <c r="AH202" s="198"/>
      <c r="AI202" s="198"/>
    </row>
    <row r="203" spans="2:35">
      <c r="B203" s="1222"/>
      <c r="C203" s="56" t="s">
        <v>800</v>
      </c>
      <c r="D203" s="282">
        <f>'4'!X36</f>
        <v>0</v>
      </c>
      <c r="E203" s="1167">
        <f>'4'!O78</f>
        <v>0</v>
      </c>
      <c r="F203" s="24"/>
      <c r="G203" s="190"/>
      <c r="H203" s="190"/>
      <c r="I203" s="190"/>
      <c r="J203" s="190"/>
      <c r="K203" s="323">
        <f t="shared" si="6"/>
        <v>0</v>
      </c>
      <c r="L203" s="66"/>
      <c r="M203" s="190"/>
      <c r="N203" s="229"/>
      <c r="O203" s="227" t="str">
        <f>IF(M203='Drop Downs'!$G$14,"1",IF(M203='Drop Downs'!$G$16,1/(Q203*'Drop Downs'!$R$4/12)*P203,IF(M203='Drop Downs'!$G$15,1/Q203*P203,"")))</f>
        <v/>
      </c>
      <c r="P203" s="190"/>
      <c r="Q203" s="190"/>
      <c r="R203" s="199"/>
      <c r="S203" s="190"/>
      <c r="T203" s="229"/>
      <c r="U203" s="227" t="str">
        <f>IF(S203='Drop Downs'!$G$14,"1",IF(S203='Drop Downs'!$G$16,1/(W203*'Drop Downs'!$R$4/12)*V203,IF(S203='Drop Downs'!$G$15,1/W203*V203,"")))</f>
        <v/>
      </c>
      <c r="V203" s="190"/>
      <c r="W203" s="190"/>
      <c r="X203" s="199"/>
      <c r="Y203" s="190"/>
      <c r="Z203" s="190"/>
      <c r="AA203" s="227" t="str">
        <f>IF(Y203='Drop Downs'!$G$14,"1",IF(Y203='Drop Downs'!$G$16,1/(AC203*'Drop Downs'!$R$4/12)*AB203,IF(Y203='Drop Downs'!$G$15,1/AC203*AB203,"")))</f>
        <v/>
      </c>
      <c r="AB203" s="190"/>
      <c r="AC203" s="190"/>
      <c r="AD203" s="199"/>
      <c r="AE203" s="190"/>
      <c r="AF203" s="190"/>
      <c r="AG203" s="227" t="str">
        <f>IF(AE203='Drop Downs'!$G$14,"1",IF(AE203='Drop Downs'!$G$16,1/(AI203*'Drop Downs'!$R$4/12)*AH203,IF(AE203='Drop Downs'!$G$15,1/AI203*AH203,"")))</f>
        <v/>
      </c>
      <c r="AH203" s="190"/>
      <c r="AI203" s="190"/>
    </row>
    <row r="204" spans="2:35">
      <c r="B204" s="1221">
        <f>'4'!V37</f>
        <v>0</v>
      </c>
      <c r="C204" s="57" t="s">
        <v>799</v>
      </c>
      <c r="D204" s="281">
        <f>'4'!X37</f>
        <v>0</v>
      </c>
      <c r="E204" s="1167" t="str">
        <f>'4'!Y37</f>
        <v xml:space="preserve"> </v>
      </c>
      <c r="F204" s="24"/>
      <c r="G204" s="198"/>
      <c r="H204" s="198"/>
      <c r="I204" s="198"/>
      <c r="J204" s="198"/>
      <c r="K204" s="322">
        <f t="shared" si="6"/>
        <v>0</v>
      </c>
      <c r="L204" s="66"/>
      <c r="M204" s="198"/>
      <c r="N204" s="225"/>
      <c r="O204" s="224" t="str">
        <f>IF(M204='Drop Downs'!$G$14,"1",IF(M204='Drop Downs'!$G$16,1/(Q204*'Drop Downs'!$R$4/12)*P204,IF(M204='Drop Downs'!$G$15,1/Q204*P204,"")))</f>
        <v/>
      </c>
      <c r="P204" s="198"/>
      <c r="Q204" s="198"/>
      <c r="R204" s="199"/>
      <c r="S204" s="198"/>
      <c r="T204" s="225"/>
      <c r="U204" s="224" t="str">
        <f>IF(S204='Drop Downs'!$G$14,"1",IF(S204='Drop Downs'!$G$16,1/(W204*'Drop Downs'!$R$4/12)*V204,IF(S204='Drop Downs'!$G$15,1/W204*V204,"")))</f>
        <v/>
      </c>
      <c r="V204" s="198"/>
      <c r="W204" s="198"/>
      <c r="X204" s="199"/>
      <c r="Y204" s="198"/>
      <c r="Z204" s="198"/>
      <c r="AA204" s="224" t="str">
        <f>IF(Y204='Drop Downs'!$G$14,"1",IF(Y204='Drop Downs'!$G$16,1/(AC204*'Drop Downs'!$R$4/12)*AB204,IF(Y204='Drop Downs'!$G$15,1/AC204*AB204,"")))</f>
        <v/>
      </c>
      <c r="AB204" s="198"/>
      <c r="AC204" s="198"/>
      <c r="AD204" s="199"/>
      <c r="AE204" s="198"/>
      <c r="AF204" s="198"/>
      <c r="AG204" s="224" t="str">
        <f>IF(AE204='Drop Downs'!$G$14,"1",IF(AE204='Drop Downs'!$G$16,1/(AI204*'Drop Downs'!$R$4/12)*AH204,IF(AE204='Drop Downs'!$G$15,1/AI204*AH204,"")))</f>
        <v/>
      </c>
      <c r="AH204" s="198"/>
      <c r="AI204" s="198"/>
    </row>
    <row r="205" spans="2:35">
      <c r="B205" s="1222"/>
      <c r="C205" s="56" t="s">
        <v>800</v>
      </c>
      <c r="D205" s="282">
        <f>'4'!X38</f>
        <v>0</v>
      </c>
      <c r="E205" s="1167">
        <f>'4'!O80</f>
        <v>0</v>
      </c>
      <c r="F205" s="24"/>
      <c r="G205" s="190"/>
      <c r="H205" s="190"/>
      <c r="I205" s="190"/>
      <c r="J205" s="190"/>
      <c r="K205" s="323">
        <f t="shared" si="6"/>
        <v>0</v>
      </c>
      <c r="L205" s="66"/>
      <c r="M205" s="190"/>
      <c r="N205" s="229"/>
      <c r="O205" s="227" t="str">
        <f>IF(M205='Drop Downs'!$G$14,"1",IF(M205='Drop Downs'!$G$16,1/(Q205*'Drop Downs'!$R$4/12)*P205,IF(M205='Drop Downs'!$G$15,1/Q205*P205,"")))</f>
        <v/>
      </c>
      <c r="P205" s="190"/>
      <c r="Q205" s="190"/>
      <c r="R205" s="199"/>
      <c r="S205" s="190"/>
      <c r="T205" s="229"/>
      <c r="U205" s="227" t="str">
        <f>IF(S205='Drop Downs'!$G$14,"1",IF(S205='Drop Downs'!$G$16,1/(W205*'Drop Downs'!$R$4/12)*V205,IF(S205='Drop Downs'!$G$15,1/W205*V205,"")))</f>
        <v/>
      </c>
      <c r="V205" s="190"/>
      <c r="W205" s="190"/>
      <c r="X205" s="199"/>
      <c r="Y205" s="190"/>
      <c r="Z205" s="190"/>
      <c r="AA205" s="227" t="str">
        <f>IF(Y205='Drop Downs'!$G$14,"1",IF(Y205='Drop Downs'!$G$16,1/(AC205*'Drop Downs'!$R$4/12)*AB205,IF(Y205='Drop Downs'!$G$15,1/AC205*AB205,"")))</f>
        <v/>
      </c>
      <c r="AB205" s="190"/>
      <c r="AC205" s="190"/>
      <c r="AD205" s="199"/>
      <c r="AE205" s="190"/>
      <c r="AF205" s="190"/>
      <c r="AG205" s="227" t="str">
        <f>IF(AE205='Drop Downs'!$G$14,"1",IF(AE205='Drop Downs'!$G$16,1/(AI205*'Drop Downs'!$R$4/12)*AH205,IF(AE205='Drop Downs'!$G$15,1/AI205*AH205,"")))</f>
        <v/>
      </c>
      <c r="AH205" s="190"/>
      <c r="AI205" s="190"/>
    </row>
    <row r="206" spans="2:35">
      <c r="B206" s="1221">
        <f>'4'!V39</f>
        <v>0</v>
      </c>
      <c r="C206" s="57" t="s">
        <v>799</v>
      </c>
      <c r="D206" s="281">
        <f>'4'!X39</f>
        <v>0</v>
      </c>
      <c r="E206" s="1167" t="str">
        <f>'4'!Y39</f>
        <v xml:space="preserve"> </v>
      </c>
      <c r="F206" s="24"/>
      <c r="G206" s="198"/>
      <c r="H206" s="198"/>
      <c r="I206" s="198"/>
      <c r="J206" s="198"/>
      <c r="K206" s="322">
        <f t="shared" si="6"/>
        <v>0</v>
      </c>
      <c r="L206" s="66"/>
      <c r="M206" s="198"/>
      <c r="N206" s="225"/>
      <c r="O206" s="224" t="str">
        <f>IF(M206='Drop Downs'!$G$14,"1",IF(M206='Drop Downs'!$G$16,1/(Q206*'Drop Downs'!$R$4/12)*P206,IF(M206='Drop Downs'!$G$15,1/Q206*P206,"")))</f>
        <v/>
      </c>
      <c r="P206" s="198"/>
      <c r="Q206" s="198"/>
      <c r="R206" s="199"/>
      <c r="S206" s="198"/>
      <c r="T206" s="225"/>
      <c r="U206" s="224" t="str">
        <f>IF(S206='Drop Downs'!$G$14,"1",IF(S206='Drop Downs'!$G$16,1/(W206*'Drop Downs'!$R$4/12)*V206,IF(S206='Drop Downs'!$G$15,1/W206*V206,"")))</f>
        <v/>
      </c>
      <c r="V206" s="198"/>
      <c r="W206" s="198"/>
      <c r="X206" s="199"/>
      <c r="Y206" s="198"/>
      <c r="Z206" s="198"/>
      <c r="AA206" s="224" t="str">
        <f>IF(Y206='Drop Downs'!$G$14,"1",IF(Y206='Drop Downs'!$G$16,1/(AC206*'Drop Downs'!$R$4/12)*AB206,IF(Y206='Drop Downs'!$G$15,1/AC206*AB206,"")))</f>
        <v/>
      </c>
      <c r="AB206" s="198"/>
      <c r="AC206" s="198"/>
      <c r="AD206" s="199"/>
      <c r="AE206" s="198"/>
      <c r="AF206" s="198"/>
      <c r="AG206" s="224" t="str">
        <f>IF(AE206='Drop Downs'!$G$14,"1",IF(AE206='Drop Downs'!$G$16,1/(AI206*'Drop Downs'!$R$4/12)*AH206,IF(AE206='Drop Downs'!$G$15,1/AI206*AH206,"")))</f>
        <v/>
      </c>
      <c r="AH206" s="198"/>
      <c r="AI206" s="198"/>
    </row>
    <row r="207" spans="2:35">
      <c r="B207" s="1222"/>
      <c r="C207" s="56" t="s">
        <v>800</v>
      </c>
      <c r="D207" s="282">
        <f>'4'!X40</f>
        <v>0</v>
      </c>
      <c r="E207" s="1167">
        <f>'4'!O82</f>
        <v>0</v>
      </c>
      <c r="F207" s="24"/>
      <c r="G207" s="190"/>
      <c r="H207" s="190"/>
      <c r="I207" s="190"/>
      <c r="J207" s="190"/>
      <c r="K207" s="323">
        <f t="shared" si="6"/>
        <v>0</v>
      </c>
      <c r="L207" s="66"/>
      <c r="M207" s="190"/>
      <c r="N207" s="229"/>
      <c r="O207" s="227" t="str">
        <f>IF(M207='Drop Downs'!$G$14,"1",IF(M207='Drop Downs'!$G$16,1/(Q207*'Drop Downs'!$R$4/12)*P207,IF(M207='Drop Downs'!$G$15,1/Q207*P207,"")))</f>
        <v/>
      </c>
      <c r="P207" s="190"/>
      <c r="Q207" s="190"/>
      <c r="R207" s="199"/>
      <c r="S207" s="190"/>
      <c r="T207" s="229"/>
      <c r="U207" s="227" t="str">
        <f>IF(S207='Drop Downs'!$G$14,"1",IF(S207='Drop Downs'!$G$16,1/(W207*'Drop Downs'!$R$4/12)*V207,IF(S207='Drop Downs'!$G$15,1/W207*V207,"")))</f>
        <v/>
      </c>
      <c r="V207" s="190"/>
      <c r="W207" s="190"/>
      <c r="X207" s="199"/>
      <c r="Y207" s="190"/>
      <c r="Z207" s="190"/>
      <c r="AA207" s="227" t="str">
        <f>IF(Y207='Drop Downs'!$G$14,"1",IF(Y207='Drop Downs'!$G$16,1/(AC207*'Drop Downs'!$R$4/12)*AB207,IF(Y207='Drop Downs'!$G$15,1/AC207*AB207,"")))</f>
        <v/>
      </c>
      <c r="AB207" s="190"/>
      <c r="AC207" s="190"/>
      <c r="AD207" s="199"/>
      <c r="AE207" s="190"/>
      <c r="AF207" s="190"/>
      <c r="AG207" s="227" t="str">
        <f>IF(AE207='Drop Downs'!$G$14,"1",IF(AE207='Drop Downs'!$G$16,1/(AI207*'Drop Downs'!$R$4/12)*AH207,IF(AE207='Drop Downs'!$G$15,1/AI207*AH207,"")))</f>
        <v/>
      </c>
      <c r="AH207" s="190"/>
      <c r="AI207" s="190"/>
    </row>
    <row r="208" spans="2:35">
      <c r="B208" s="1221">
        <f>'4'!V41</f>
        <v>0</v>
      </c>
      <c r="C208" s="57" t="s">
        <v>799</v>
      </c>
      <c r="D208" s="281">
        <f>'4'!X41</f>
        <v>0</v>
      </c>
      <c r="E208" s="1167" t="str">
        <f>'4'!Y41</f>
        <v xml:space="preserve"> </v>
      </c>
      <c r="F208" s="24"/>
      <c r="G208" s="198"/>
      <c r="H208" s="198"/>
      <c r="I208" s="198"/>
      <c r="J208" s="198"/>
      <c r="K208" s="322">
        <f t="shared" si="6"/>
        <v>0</v>
      </c>
      <c r="L208" s="66"/>
      <c r="M208" s="198"/>
      <c r="N208" s="225"/>
      <c r="O208" s="224" t="str">
        <f>IF(M208='Drop Downs'!$G$14,"1",IF(M208='Drop Downs'!$G$16,1/(Q208*'Drop Downs'!$R$4/12)*P208,IF(M208='Drop Downs'!$G$15,1/Q208*P208,"")))</f>
        <v/>
      </c>
      <c r="P208" s="198"/>
      <c r="Q208" s="198"/>
      <c r="R208" s="199"/>
      <c r="S208" s="198"/>
      <c r="T208" s="225"/>
      <c r="U208" s="224" t="str">
        <f>IF(S208='Drop Downs'!$G$14,"1",IF(S208='Drop Downs'!$G$16,1/(W208*'Drop Downs'!$R$4/12)*V208,IF(S208='Drop Downs'!$G$15,1/W208*V208,"")))</f>
        <v/>
      </c>
      <c r="V208" s="198"/>
      <c r="W208" s="198"/>
      <c r="X208" s="199"/>
      <c r="Y208" s="198"/>
      <c r="Z208" s="198"/>
      <c r="AA208" s="224" t="str">
        <f>IF(Y208='Drop Downs'!$G$14,"1",IF(Y208='Drop Downs'!$G$16,1/(AC208*'Drop Downs'!$R$4/12)*AB208,IF(Y208='Drop Downs'!$G$15,1/AC208*AB208,"")))</f>
        <v/>
      </c>
      <c r="AB208" s="198"/>
      <c r="AC208" s="198"/>
      <c r="AD208" s="199"/>
      <c r="AE208" s="198"/>
      <c r="AF208" s="198"/>
      <c r="AG208" s="224" t="str">
        <f>IF(AE208='Drop Downs'!$G$14,"1",IF(AE208='Drop Downs'!$G$16,1/(AI208*'Drop Downs'!$R$4/12)*AH208,IF(AE208='Drop Downs'!$G$15,1/AI208*AH208,"")))</f>
        <v/>
      </c>
      <c r="AH208" s="198"/>
      <c r="AI208" s="198"/>
    </row>
    <row r="209" spans="1:35">
      <c r="B209" s="1222"/>
      <c r="C209" s="56" t="s">
        <v>800</v>
      </c>
      <c r="D209" s="282">
        <f>'4'!X42</f>
        <v>0</v>
      </c>
      <c r="E209" s="1167">
        <f>'4'!O84</f>
        <v>0</v>
      </c>
      <c r="F209" s="24"/>
      <c r="G209" s="190"/>
      <c r="H209" s="190"/>
      <c r="I209" s="190"/>
      <c r="J209" s="190"/>
      <c r="K209" s="323">
        <f t="shared" si="6"/>
        <v>0</v>
      </c>
      <c r="L209" s="66"/>
      <c r="M209" s="190"/>
      <c r="N209" s="229"/>
      <c r="O209" s="227" t="str">
        <f>IF(M209='Drop Downs'!$G$14,"1",IF(M209='Drop Downs'!$G$16,1/(Q209*'Drop Downs'!$R$4/12)*P209,IF(M209='Drop Downs'!$G$15,1/Q209*P209,"")))</f>
        <v/>
      </c>
      <c r="P209" s="190"/>
      <c r="Q209" s="190"/>
      <c r="R209" s="199"/>
      <c r="S209" s="190"/>
      <c r="T209" s="229"/>
      <c r="U209" s="227" t="str">
        <f>IF(S209='Drop Downs'!$G$14,"1",IF(S209='Drop Downs'!$G$16,1/(W209*'Drop Downs'!$R$4/12)*V209,IF(S209='Drop Downs'!$G$15,1/W209*V209,"")))</f>
        <v/>
      </c>
      <c r="V209" s="190"/>
      <c r="W209" s="190"/>
      <c r="X209" s="199"/>
      <c r="Y209" s="190"/>
      <c r="Z209" s="190"/>
      <c r="AA209" s="227" t="str">
        <f>IF(Y209='Drop Downs'!$G$14,"1",IF(Y209='Drop Downs'!$G$16,1/(AC209*'Drop Downs'!$R$4/12)*AB209,IF(Y209='Drop Downs'!$G$15,1/AC209*AB209,"")))</f>
        <v/>
      </c>
      <c r="AB209" s="190"/>
      <c r="AC209" s="190"/>
      <c r="AD209" s="199"/>
      <c r="AE209" s="190"/>
      <c r="AF209" s="190"/>
      <c r="AG209" s="227" t="str">
        <f>IF(AE209='Drop Downs'!$G$14,"1",IF(AE209='Drop Downs'!$G$16,1/(AI209*'Drop Downs'!$R$4/12)*AH209,IF(AE209='Drop Downs'!$G$15,1/AI209*AH209,"")))</f>
        <v/>
      </c>
      <c r="AH209" s="190"/>
      <c r="AI209" s="190"/>
    </row>
    <row r="210" spans="1:35">
      <c r="B210" s="1221">
        <f>'4'!V43</f>
        <v>0</v>
      </c>
      <c r="C210" s="57" t="s">
        <v>799</v>
      </c>
      <c r="D210" s="281">
        <f>'4'!X43</f>
        <v>0</v>
      </c>
      <c r="E210" s="1167" t="str">
        <f>'4'!Y43</f>
        <v xml:space="preserve"> </v>
      </c>
      <c r="F210" s="24"/>
      <c r="G210" s="198"/>
      <c r="H210" s="198"/>
      <c r="I210" s="198"/>
      <c r="J210" s="198"/>
      <c r="K210" s="322">
        <f t="shared" si="6"/>
        <v>0</v>
      </c>
      <c r="L210" s="66"/>
      <c r="M210" s="198"/>
      <c r="N210" s="225"/>
      <c r="O210" s="224" t="str">
        <f>IF(M210='Drop Downs'!$G$14,"1",IF(M210='Drop Downs'!$G$16,1/(Q210*'Drop Downs'!$R$4/12)*P210,IF(M210='Drop Downs'!$G$15,1/Q210*P210,"")))</f>
        <v/>
      </c>
      <c r="P210" s="198"/>
      <c r="Q210" s="198"/>
      <c r="R210" s="199"/>
      <c r="S210" s="198"/>
      <c r="T210" s="225"/>
      <c r="U210" s="224" t="str">
        <f>IF(S210='Drop Downs'!$G$14,"1",IF(S210='Drop Downs'!$G$16,1/(W210*'Drop Downs'!$R$4/12)*V210,IF(S210='Drop Downs'!$G$15,1/W210*V210,"")))</f>
        <v/>
      </c>
      <c r="V210" s="198"/>
      <c r="W210" s="198"/>
      <c r="X210" s="199"/>
      <c r="Y210" s="198"/>
      <c r="Z210" s="198"/>
      <c r="AA210" s="224" t="str">
        <f>IF(Y210='Drop Downs'!$G$14,"1",IF(Y210='Drop Downs'!$G$16,1/(AC210*'Drop Downs'!$R$4/12)*AB210,IF(Y210='Drop Downs'!$G$15,1/AC210*AB210,"")))</f>
        <v/>
      </c>
      <c r="AB210" s="198"/>
      <c r="AC210" s="198"/>
      <c r="AD210" s="199"/>
      <c r="AE210" s="198"/>
      <c r="AF210" s="198"/>
      <c r="AG210" s="224" t="str">
        <f>IF(AE210='Drop Downs'!$G$14,"1",IF(AE210='Drop Downs'!$G$16,1/(AI210*'Drop Downs'!$R$4/12)*AH210,IF(AE210='Drop Downs'!$G$15,1/AI210*AH210,"")))</f>
        <v/>
      </c>
      <c r="AH210" s="198"/>
      <c r="AI210" s="198"/>
    </row>
    <row r="211" spans="1:35">
      <c r="B211" s="1222"/>
      <c r="C211" s="56" t="s">
        <v>800</v>
      </c>
      <c r="D211" s="282">
        <f>'4'!X44</f>
        <v>0</v>
      </c>
      <c r="E211" s="1167">
        <f>'4'!O86</f>
        <v>0</v>
      </c>
      <c r="F211" s="24"/>
      <c r="G211" s="190"/>
      <c r="H211" s="190"/>
      <c r="I211" s="190"/>
      <c r="J211" s="190"/>
      <c r="K211" s="323">
        <f t="shared" si="6"/>
        <v>0</v>
      </c>
      <c r="L211" s="66"/>
      <c r="M211" s="190"/>
      <c r="N211" s="229"/>
      <c r="O211" s="227" t="str">
        <f>IF(M211='Drop Downs'!$G$14,"1",IF(M211='Drop Downs'!$G$16,1/(Q211*'Drop Downs'!$R$4/12)*P211,IF(M211='Drop Downs'!$G$15,1/Q211*P211,"")))</f>
        <v/>
      </c>
      <c r="P211" s="190"/>
      <c r="Q211" s="190"/>
      <c r="R211" s="199"/>
      <c r="S211" s="190"/>
      <c r="T211" s="229"/>
      <c r="U211" s="227" t="str">
        <f>IF(S211='Drop Downs'!$G$14,"1",IF(S211='Drop Downs'!$G$16,1/(W211*'Drop Downs'!$R$4/12)*V211,IF(S211='Drop Downs'!$G$15,1/W211*V211,"")))</f>
        <v/>
      </c>
      <c r="V211" s="190"/>
      <c r="W211" s="190"/>
      <c r="X211" s="199"/>
      <c r="Y211" s="190"/>
      <c r="Z211" s="190"/>
      <c r="AA211" s="227" t="str">
        <f>IF(Y211='Drop Downs'!$G$14,"1",IF(Y211='Drop Downs'!$G$16,1/(AC211*'Drop Downs'!$R$4/12)*AB211,IF(Y211='Drop Downs'!$G$15,1/AC211*AB211,"")))</f>
        <v/>
      </c>
      <c r="AB211" s="190"/>
      <c r="AC211" s="190"/>
      <c r="AD211" s="199"/>
      <c r="AE211" s="190"/>
      <c r="AF211" s="190"/>
      <c r="AG211" s="227" t="str">
        <f>IF(AE211='Drop Downs'!$G$14,"1",IF(AE211='Drop Downs'!$G$16,1/(AI211*'Drop Downs'!$R$4/12)*AH211,IF(AE211='Drop Downs'!$G$15,1/AI211*AH211,"")))</f>
        <v/>
      </c>
      <c r="AH211" s="190"/>
      <c r="AI211" s="190"/>
    </row>
    <row r="212" spans="1:35">
      <c r="A212" s="478" t="s">
        <v>13</v>
      </c>
      <c r="B212" s="65" t="str">
        <f>"Work Area: "&amp;'3'!N7</f>
        <v xml:space="preserve">Work Area: </v>
      </c>
      <c r="C212" s="64"/>
      <c r="D212" s="64"/>
      <c r="E212" s="63"/>
      <c r="F212" s="63"/>
      <c r="G212" s="200"/>
      <c r="H212" s="200"/>
      <c r="I212" s="207"/>
      <c r="J212" s="200"/>
      <c r="K212" s="325"/>
      <c r="L212" s="115"/>
      <c r="M212" s="200"/>
      <c r="N212" s="230"/>
      <c r="O212" s="228"/>
      <c r="P212" s="200"/>
      <c r="Q212" s="200"/>
      <c r="R212" s="200"/>
      <c r="S212" s="200"/>
      <c r="T212" s="230"/>
      <c r="U212" s="228"/>
      <c r="V212" s="200"/>
      <c r="W212" s="200"/>
      <c r="X212" s="200"/>
      <c r="Y212" s="200"/>
      <c r="Z212" s="200"/>
      <c r="AA212" s="228"/>
      <c r="AB212" s="200"/>
      <c r="AC212" s="200"/>
      <c r="AD212" s="200"/>
      <c r="AE212" s="200"/>
      <c r="AF212" s="200"/>
      <c r="AG212" s="228"/>
      <c r="AH212" s="200"/>
      <c r="AI212" s="200"/>
    </row>
    <row r="213" spans="1:35">
      <c r="B213" s="1221">
        <f>'4'!AA5</f>
        <v>0</v>
      </c>
      <c r="C213" s="57" t="s">
        <v>799</v>
      </c>
      <c r="D213" s="281">
        <f>'4'!AC5</f>
        <v>0</v>
      </c>
      <c r="E213" s="1167" t="str">
        <f>'4'!AD5</f>
        <v xml:space="preserve"> </v>
      </c>
      <c r="F213" s="24"/>
      <c r="G213" s="198"/>
      <c r="H213" s="198"/>
      <c r="I213" s="198"/>
      <c r="J213" s="198"/>
      <c r="K213" s="322">
        <f>IFERROR(SUM(G213:J213),"")</f>
        <v>0</v>
      </c>
      <c r="L213" s="66"/>
      <c r="M213" s="198"/>
      <c r="N213" s="225"/>
      <c r="O213" s="224" t="str">
        <f>IF(M213='Drop Downs'!$G$14,"1",IF(M213='Drop Downs'!$G$16,1/(Q213*'Drop Downs'!$R$4/12)*P213,IF(M213='Drop Downs'!$G$15,1/Q213*P213,"")))</f>
        <v/>
      </c>
      <c r="P213" s="198"/>
      <c r="Q213" s="198"/>
      <c r="R213" s="199"/>
      <c r="S213" s="198"/>
      <c r="T213" s="225"/>
      <c r="U213" s="224" t="str">
        <f>IF(S213='Drop Downs'!$G$14,"1",IF(S213='Drop Downs'!$G$16,1/(W213*'Drop Downs'!$R$4/12)*V213,IF(S213='Drop Downs'!$G$15,1/W213*V213,"")))</f>
        <v/>
      </c>
      <c r="V213" s="198"/>
      <c r="W213" s="198"/>
      <c r="X213" s="199"/>
      <c r="Y213" s="198"/>
      <c r="Z213" s="198"/>
      <c r="AA213" s="224" t="str">
        <f>IF(Y213='Drop Downs'!$G$14,"1",IF(Y213='Drop Downs'!$G$16,1/(AC213*'Drop Downs'!$R$4/12)*AB213,IF(Y213='Drop Downs'!$G$15,1/AC213*AB213,"")))</f>
        <v/>
      </c>
      <c r="AB213" s="198"/>
      <c r="AC213" s="198"/>
      <c r="AD213" s="199"/>
      <c r="AE213" s="198"/>
      <c r="AF213" s="198"/>
      <c r="AG213" s="224" t="str">
        <f>IF(AE213='Drop Downs'!$G$14,"1",IF(AE213='Drop Downs'!$G$16,1/(AI213*'Drop Downs'!$R$4/12)*AH213,IF(AE213='Drop Downs'!$G$15,1/AI213*AH213,"")))</f>
        <v/>
      </c>
      <c r="AH213" s="198"/>
      <c r="AI213" s="198"/>
    </row>
    <row r="214" spans="1:35">
      <c r="B214" s="1222"/>
      <c r="C214" s="56" t="s">
        <v>800</v>
      </c>
      <c r="D214" s="282">
        <f>'4'!AC6</f>
        <v>0</v>
      </c>
      <c r="E214" s="1167">
        <f>'4'!T48</f>
        <v>0</v>
      </c>
      <c r="F214" s="24"/>
      <c r="G214" s="190"/>
      <c r="H214" s="190"/>
      <c r="I214" s="190"/>
      <c r="J214" s="190"/>
      <c r="K214" s="323">
        <f t="shared" ref="K214:K232" si="7">IFERROR(SUM(G214:J214),"")</f>
        <v>0</v>
      </c>
      <c r="L214" s="66"/>
      <c r="M214" s="190"/>
      <c r="N214" s="229"/>
      <c r="O214" s="227" t="str">
        <f>IF(M214='Drop Downs'!$G$14,"1",IF(M214='Drop Downs'!$G$16,1/(Q214*'Drop Downs'!$R$4/12)*P214,IF(M214='Drop Downs'!$G$15,1/Q214*P214,"")))</f>
        <v/>
      </c>
      <c r="P214" s="190"/>
      <c r="Q214" s="190"/>
      <c r="R214" s="199"/>
      <c r="S214" s="190"/>
      <c r="T214" s="229"/>
      <c r="U214" s="227" t="str">
        <f>IF(S214='Drop Downs'!$G$14,"1",IF(S214='Drop Downs'!$G$16,1/(W214*'Drop Downs'!$R$4/12)*V214,IF(S214='Drop Downs'!$G$15,1/W214*V214,"")))</f>
        <v/>
      </c>
      <c r="V214" s="190"/>
      <c r="W214" s="190"/>
      <c r="X214" s="199"/>
      <c r="Y214" s="190"/>
      <c r="Z214" s="190"/>
      <c r="AA214" s="227" t="str">
        <f>IF(Y214='Drop Downs'!$G$14,"1",IF(Y214='Drop Downs'!$G$16,1/(AC214*'Drop Downs'!$R$4/12)*AB214,IF(Y214='Drop Downs'!$G$15,1/AC214*AB214,"")))</f>
        <v/>
      </c>
      <c r="AB214" s="190"/>
      <c r="AC214" s="190"/>
      <c r="AD214" s="199"/>
      <c r="AE214" s="190"/>
      <c r="AF214" s="190"/>
      <c r="AG214" s="227" t="str">
        <f>IF(AE214='Drop Downs'!$G$14,"1",IF(AE214='Drop Downs'!$G$16,1/(AI214*'Drop Downs'!$R$4/12)*AH214,IF(AE214='Drop Downs'!$G$15,1/AI214*AH214,"")))</f>
        <v/>
      </c>
      <c r="AH214" s="190"/>
      <c r="AI214" s="190"/>
    </row>
    <row r="215" spans="1:35">
      <c r="B215" s="1223">
        <f>'4'!AA7</f>
        <v>0</v>
      </c>
      <c r="C215" s="57" t="s">
        <v>799</v>
      </c>
      <c r="D215" s="281">
        <f>'4'!AC7</f>
        <v>0</v>
      </c>
      <c r="E215" s="1167" t="str">
        <f>'4'!AD7</f>
        <v xml:space="preserve"> </v>
      </c>
      <c r="F215" s="24"/>
      <c r="G215" s="198"/>
      <c r="H215" s="198"/>
      <c r="I215" s="198"/>
      <c r="J215" s="198"/>
      <c r="K215" s="322">
        <f t="shared" si="7"/>
        <v>0</v>
      </c>
      <c r="L215" s="66"/>
      <c r="M215" s="198"/>
      <c r="N215" s="225"/>
      <c r="O215" s="224" t="str">
        <f>IF(M215='Drop Downs'!$G$14,"1",IF(M215='Drop Downs'!$G$16,1/(Q215*'Drop Downs'!$R$4/12)*P215,IF(M215='Drop Downs'!$G$15,1/Q215*P215,"")))</f>
        <v/>
      </c>
      <c r="P215" s="198"/>
      <c r="Q215" s="198"/>
      <c r="R215" s="199"/>
      <c r="S215" s="198"/>
      <c r="T215" s="225"/>
      <c r="U215" s="224" t="str">
        <f>IF(S215='Drop Downs'!$G$14,"1",IF(S215='Drop Downs'!$G$16,1/(W215*'Drop Downs'!$R$4/12)*V215,IF(S215='Drop Downs'!$G$15,1/W215*V215,"")))</f>
        <v/>
      </c>
      <c r="V215" s="198"/>
      <c r="W215" s="198"/>
      <c r="X215" s="199"/>
      <c r="Y215" s="198"/>
      <c r="Z215" s="198"/>
      <c r="AA215" s="224" t="str">
        <f>IF(Y215='Drop Downs'!$G$14,"1",IF(Y215='Drop Downs'!$G$16,1/(AC215*'Drop Downs'!$R$4/12)*AB215,IF(Y215='Drop Downs'!$G$15,1/AC215*AB215,"")))</f>
        <v/>
      </c>
      <c r="AB215" s="198"/>
      <c r="AC215" s="198"/>
      <c r="AD215" s="199"/>
      <c r="AE215" s="198"/>
      <c r="AF215" s="198"/>
      <c r="AG215" s="224" t="str">
        <f>IF(AE215='Drop Downs'!$G$14,"1",IF(AE215='Drop Downs'!$G$16,1/(AI215*'Drop Downs'!$R$4/12)*AH215,IF(AE215='Drop Downs'!$G$15,1/AI215*AH215,"")))</f>
        <v/>
      </c>
      <c r="AH215" s="198"/>
      <c r="AI215" s="198"/>
    </row>
    <row r="216" spans="1:35">
      <c r="B216" s="1222"/>
      <c r="C216" s="56" t="s">
        <v>800</v>
      </c>
      <c r="D216" s="282">
        <f>'4'!AC8</f>
        <v>0</v>
      </c>
      <c r="E216" s="1167">
        <f>'4'!T50</f>
        <v>0</v>
      </c>
      <c r="F216" s="24"/>
      <c r="G216" s="190"/>
      <c r="H216" s="190"/>
      <c r="I216" s="190"/>
      <c r="J216" s="190"/>
      <c r="K216" s="323">
        <f t="shared" si="7"/>
        <v>0</v>
      </c>
      <c r="L216" s="66"/>
      <c r="M216" s="190"/>
      <c r="N216" s="229"/>
      <c r="O216" s="227" t="str">
        <f>IF(M216='Drop Downs'!$G$14,"1",IF(M216='Drop Downs'!$G$16,1/(Q216*'Drop Downs'!$R$4/12)*P216,IF(M216='Drop Downs'!$G$15,1/Q216*P216,"")))</f>
        <v/>
      </c>
      <c r="P216" s="190"/>
      <c r="Q216" s="190"/>
      <c r="R216" s="199"/>
      <c r="S216" s="190"/>
      <c r="T216" s="229"/>
      <c r="U216" s="227" t="str">
        <f>IF(S216='Drop Downs'!$G$14,"1",IF(S216='Drop Downs'!$G$16,1/(W216*'Drop Downs'!$R$4/12)*V216,IF(S216='Drop Downs'!$G$15,1/W216*V216,"")))</f>
        <v/>
      </c>
      <c r="V216" s="190"/>
      <c r="W216" s="190"/>
      <c r="X216" s="199"/>
      <c r="Y216" s="190"/>
      <c r="Z216" s="190"/>
      <c r="AA216" s="227" t="str">
        <f>IF(Y216='Drop Downs'!$G$14,"1",IF(Y216='Drop Downs'!$G$16,1/(AC216*'Drop Downs'!$R$4/12)*AB216,IF(Y216='Drop Downs'!$G$15,1/AC216*AB216,"")))</f>
        <v/>
      </c>
      <c r="AB216" s="190"/>
      <c r="AC216" s="190"/>
      <c r="AD216" s="199"/>
      <c r="AE216" s="190"/>
      <c r="AF216" s="190"/>
      <c r="AG216" s="227" t="str">
        <f>IF(AE216='Drop Downs'!$G$14,"1",IF(AE216='Drop Downs'!$G$16,1/(AI216*'Drop Downs'!$R$4/12)*AH216,IF(AE216='Drop Downs'!$G$15,1/AI216*AH216,"")))</f>
        <v/>
      </c>
      <c r="AH216" s="190"/>
      <c r="AI216" s="190"/>
    </row>
    <row r="217" spans="1:35">
      <c r="B217" s="1223">
        <f>'4'!AA9</f>
        <v>0</v>
      </c>
      <c r="C217" s="57" t="s">
        <v>799</v>
      </c>
      <c r="D217" s="281">
        <f>'4'!AC9</f>
        <v>0</v>
      </c>
      <c r="E217" s="1167" t="str">
        <f>'4'!AD9</f>
        <v xml:space="preserve"> </v>
      </c>
      <c r="F217" s="24"/>
      <c r="G217" s="198"/>
      <c r="H217" s="198"/>
      <c r="I217" s="198"/>
      <c r="J217" s="198"/>
      <c r="K217" s="322">
        <f t="shared" si="7"/>
        <v>0</v>
      </c>
      <c r="L217" s="66"/>
      <c r="M217" s="198"/>
      <c r="N217" s="225"/>
      <c r="O217" s="224" t="str">
        <f>IF(M217='Drop Downs'!$G$14,"1",IF(M217='Drop Downs'!$G$16,1/(Q217*'Drop Downs'!$R$4/12)*P217,IF(M217='Drop Downs'!$G$15,1/Q217*P217,"")))</f>
        <v/>
      </c>
      <c r="P217" s="198"/>
      <c r="Q217" s="198"/>
      <c r="R217" s="199"/>
      <c r="S217" s="198"/>
      <c r="T217" s="225"/>
      <c r="U217" s="224" t="str">
        <f>IF(S217='Drop Downs'!$G$14,"1",IF(S217='Drop Downs'!$G$16,1/(W217*'Drop Downs'!$R$4/12)*V217,IF(S217='Drop Downs'!$G$15,1/W217*V217,"")))</f>
        <v/>
      </c>
      <c r="V217" s="198"/>
      <c r="W217" s="198"/>
      <c r="X217" s="199"/>
      <c r="Y217" s="198"/>
      <c r="Z217" s="198"/>
      <c r="AA217" s="224" t="str">
        <f>IF(Y217='Drop Downs'!$G$14,"1",IF(Y217='Drop Downs'!$G$16,1/(AC217*'Drop Downs'!$R$4/12)*AB217,IF(Y217='Drop Downs'!$G$15,1/AC217*AB217,"")))</f>
        <v/>
      </c>
      <c r="AB217" s="198"/>
      <c r="AC217" s="198"/>
      <c r="AD217" s="199"/>
      <c r="AE217" s="198"/>
      <c r="AF217" s="198"/>
      <c r="AG217" s="224" t="str">
        <f>IF(AE217='Drop Downs'!$G$14,"1",IF(AE217='Drop Downs'!$G$16,1/(AI217*'Drop Downs'!$R$4/12)*AH217,IF(AE217='Drop Downs'!$G$15,1/AI217*AH217,"")))</f>
        <v/>
      </c>
      <c r="AH217" s="198"/>
      <c r="AI217" s="198"/>
    </row>
    <row r="218" spans="1:35">
      <c r="B218" s="1222"/>
      <c r="C218" s="56" t="s">
        <v>800</v>
      </c>
      <c r="D218" s="282">
        <f>'4'!AC10</f>
        <v>0</v>
      </c>
      <c r="E218" s="1167">
        <f>'4'!T52</f>
        <v>0</v>
      </c>
      <c r="F218" s="24"/>
      <c r="G218" s="190"/>
      <c r="H218" s="190"/>
      <c r="I218" s="190"/>
      <c r="J218" s="190"/>
      <c r="K218" s="323">
        <f t="shared" si="7"/>
        <v>0</v>
      </c>
      <c r="L218" s="66"/>
      <c r="M218" s="190"/>
      <c r="N218" s="229"/>
      <c r="O218" s="227" t="str">
        <f>IF(M218='Drop Downs'!$G$14,"1",IF(M218='Drop Downs'!$G$16,1/(Q218*'Drop Downs'!$R$4/12)*P218,IF(M218='Drop Downs'!$G$15,1/Q218*P218,"")))</f>
        <v/>
      </c>
      <c r="P218" s="190"/>
      <c r="Q218" s="190"/>
      <c r="R218" s="199"/>
      <c r="S218" s="190"/>
      <c r="T218" s="229"/>
      <c r="U218" s="227" t="str">
        <f>IF(S218='Drop Downs'!$G$14,"1",IF(S218='Drop Downs'!$G$16,1/(W218*'Drop Downs'!$R$4/12)*V218,IF(S218='Drop Downs'!$G$15,1/W218*V218,"")))</f>
        <v/>
      </c>
      <c r="V218" s="190"/>
      <c r="W218" s="190"/>
      <c r="X218" s="199"/>
      <c r="Y218" s="190"/>
      <c r="Z218" s="190"/>
      <c r="AA218" s="227" t="str">
        <f>IF(Y218='Drop Downs'!$G$14,"1",IF(Y218='Drop Downs'!$G$16,1/(AC218*'Drop Downs'!$R$4/12)*AB218,IF(Y218='Drop Downs'!$G$15,1/AC218*AB218,"")))</f>
        <v/>
      </c>
      <c r="AB218" s="190"/>
      <c r="AC218" s="190"/>
      <c r="AD218" s="199"/>
      <c r="AE218" s="190"/>
      <c r="AF218" s="190"/>
      <c r="AG218" s="227" t="str">
        <f>IF(AE218='Drop Downs'!$G$14,"1",IF(AE218='Drop Downs'!$G$16,1/(AI218*'Drop Downs'!$R$4/12)*AH218,IF(AE218='Drop Downs'!$G$15,1/AI218*AH218,"")))</f>
        <v/>
      </c>
      <c r="AH218" s="190"/>
      <c r="AI218" s="190"/>
    </row>
    <row r="219" spans="1:35">
      <c r="B219" s="1221">
        <f>'4'!AA11</f>
        <v>0</v>
      </c>
      <c r="C219" s="57" t="s">
        <v>799</v>
      </c>
      <c r="D219" s="281">
        <f>'4'!AC11</f>
        <v>0</v>
      </c>
      <c r="E219" s="1167" t="str">
        <f>'4'!AD11</f>
        <v xml:space="preserve"> </v>
      </c>
      <c r="F219" s="24"/>
      <c r="G219" s="198"/>
      <c r="H219" s="198"/>
      <c r="I219" s="198"/>
      <c r="J219" s="198"/>
      <c r="K219" s="322">
        <f t="shared" si="7"/>
        <v>0</v>
      </c>
      <c r="L219" s="66"/>
      <c r="M219" s="198"/>
      <c r="N219" s="225"/>
      <c r="O219" s="224" t="str">
        <f>IF(M219='Drop Downs'!$G$14,"1",IF(M219='Drop Downs'!$G$16,1/(Q219*'Drop Downs'!$R$4/12)*P219,IF(M219='Drop Downs'!$G$15,1/Q219*P219,"")))</f>
        <v/>
      </c>
      <c r="P219" s="198"/>
      <c r="Q219" s="198"/>
      <c r="R219" s="199"/>
      <c r="S219" s="198"/>
      <c r="T219" s="225"/>
      <c r="U219" s="224" t="str">
        <f>IF(S219='Drop Downs'!$G$14,"1",IF(S219='Drop Downs'!$G$16,1/(W219*'Drop Downs'!$R$4/12)*V219,IF(S219='Drop Downs'!$G$15,1/W219*V219,"")))</f>
        <v/>
      </c>
      <c r="V219" s="198"/>
      <c r="W219" s="198"/>
      <c r="X219" s="199"/>
      <c r="Y219" s="198"/>
      <c r="Z219" s="198"/>
      <c r="AA219" s="224" t="str">
        <f>IF(Y219='Drop Downs'!$G$14,"1",IF(Y219='Drop Downs'!$G$16,1/(AC219*'Drop Downs'!$R$4/12)*AB219,IF(Y219='Drop Downs'!$G$15,1/AC219*AB219,"")))</f>
        <v/>
      </c>
      <c r="AB219" s="198"/>
      <c r="AC219" s="198"/>
      <c r="AD219" s="199"/>
      <c r="AE219" s="198"/>
      <c r="AF219" s="198"/>
      <c r="AG219" s="224" t="str">
        <f>IF(AE219='Drop Downs'!$G$14,"1",IF(AE219='Drop Downs'!$G$16,1/(AI219*'Drop Downs'!$R$4/12)*AH219,IF(AE219='Drop Downs'!$G$15,1/AI219*AH219,"")))</f>
        <v/>
      </c>
      <c r="AH219" s="198"/>
      <c r="AI219" s="198"/>
    </row>
    <row r="220" spans="1:35">
      <c r="B220" s="1222"/>
      <c r="C220" s="56" t="s">
        <v>800</v>
      </c>
      <c r="D220" s="282">
        <f>'4'!AC12</f>
        <v>0</v>
      </c>
      <c r="E220" s="1167">
        <f>'4'!T54</f>
        <v>0</v>
      </c>
      <c r="F220" s="24"/>
      <c r="G220" s="190"/>
      <c r="H220" s="190"/>
      <c r="I220" s="190"/>
      <c r="J220" s="190"/>
      <c r="K220" s="323">
        <f t="shared" si="7"/>
        <v>0</v>
      </c>
      <c r="L220" s="66"/>
      <c r="M220" s="190"/>
      <c r="N220" s="229"/>
      <c r="O220" s="227" t="str">
        <f>IF(M220='Drop Downs'!$G$14,"1",IF(M220='Drop Downs'!$G$16,1/(Q220*'Drop Downs'!$R$4/12)*P220,IF(M220='Drop Downs'!$G$15,1/Q220*P220,"")))</f>
        <v/>
      </c>
      <c r="P220" s="190"/>
      <c r="Q220" s="190"/>
      <c r="R220" s="199"/>
      <c r="S220" s="190"/>
      <c r="T220" s="229"/>
      <c r="U220" s="227" t="str">
        <f>IF(S220='Drop Downs'!$G$14,"1",IF(S220='Drop Downs'!$G$16,1/(W220*'Drop Downs'!$R$4/12)*V220,IF(S220='Drop Downs'!$G$15,1/W220*V220,"")))</f>
        <v/>
      </c>
      <c r="V220" s="190"/>
      <c r="W220" s="190"/>
      <c r="X220" s="199"/>
      <c r="Y220" s="190"/>
      <c r="Z220" s="190"/>
      <c r="AA220" s="227" t="str">
        <f>IF(Y220='Drop Downs'!$G$14,"1",IF(Y220='Drop Downs'!$G$16,1/(AC220*'Drop Downs'!$R$4/12)*AB220,IF(Y220='Drop Downs'!$G$15,1/AC220*AB220,"")))</f>
        <v/>
      </c>
      <c r="AB220" s="190"/>
      <c r="AC220" s="190"/>
      <c r="AD220" s="199"/>
      <c r="AE220" s="190"/>
      <c r="AF220" s="190"/>
      <c r="AG220" s="227" t="str">
        <f>IF(AE220='Drop Downs'!$G$14,"1",IF(AE220='Drop Downs'!$G$16,1/(AI220*'Drop Downs'!$R$4/12)*AH220,IF(AE220='Drop Downs'!$G$15,1/AI220*AH220,"")))</f>
        <v/>
      </c>
      <c r="AH220" s="190"/>
      <c r="AI220" s="190"/>
    </row>
    <row r="221" spans="1:35">
      <c r="B221" s="1223">
        <f>'4'!AA13</f>
        <v>0</v>
      </c>
      <c r="C221" s="57" t="s">
        <v>799</v>
      </c>
      <c r="D221" s="281">
        <f>'4'!AC13</f>
        <v>0</v>
      </c>
      <c r="E221" s="1167" t="str">
        <f>'4'!AD13</f>
        <v xml:space="preserve"> </v>
      </c>
      <c r="F221" s="24"/>
      <c r="G221" s="198"/>
      <c r="H221" s="198"/>
      <c r="I221" s="198"/>
      <c r="J221" s="198"/>
      <c r="K221" s="322">
        <f t="shared" si="7"/>
        <v>0</v>
      </c>
      <c r="L221" s="66"/>
      <c r="M221" s="198"/>
      <c r="N221" s="225"/>
      <c r="O221" s="224" t="str">
        <f>IF(M221='Drop Downs'!$G$14,"1",IF(M221='Drop Downs'!$G$16,1/(Q221*'Drop Downs'!$R$4/12)*P221,IF(M221='Drop Downs'!$G$15,1/Q221*P221,"")))</f>
        <v/>
      </c>
      <c r="P221" s="198"/>
      <c r="Q221" s="198"/>
      <c r="R221" s="199"/>
      <c r="S221" s="198"/>
      <c r="T221" s="225"/>
      <c r="U221" s="224" t="str">
        <f>IF(S221='Drop Downs'!$G$14,"1",IF(S221='Drop Downs'!$G$16,1/(W221*'Drop Downs'!$R$4/12)*V221,IF(S221='Drop Downs'!$G$15,1/W221*V221,"")))</f>
        <v/>
      </c>
      <c r="V221" s="198"/>
      <c r="W221" s="198"/>
      <c r="X221" s="199"/>
      <c r="Y221" s="198"/>
      <c r="Z221" s="198"/>
      <c r="AA221" s="224" t="str">
        <f>IF(Y221='Drop Downs'!$G$14,"1",IF(Y221='Drop Downs'!$G$16,1/(AC221*'Drop Downs'!$R$4/12)*AB221,IF(Y221='Drop Downs'!$G$15,1/AC221*AB221,"")))</f>
        <v/>
      </c>
      <c r="AB221" s="198"/>
      <c r="AC221" s="198"/>
      <c r="AD221" s="199"/>
      <c r="AE221" s="198"/>
      <c r="AF221" s="198"/>
      <c r="AG221" s="224" t="str">
        <f>IF(AE221='Drop Downs'!$G$14,"1",IF(AE221='Drop Downs'!$G$16,1/(AI221*'Drop Downs'!$R$4/12)*AH221,IF(AE221='Drop Downs'!$G$15,1/AI221*AH221,"")))</f>
        <v/>
      </c>
      <c r="AH221" s="198"/>
      <c r="AI221" s="198"/>
    </row>
    <row r="222" spans="1:35">
      <c r="B222" s="1222"/>
      <c r="C222" s="56" t="s">
        <v>800</v>
      </c>
      <c r="D222" s="282">
        <f>'4'!AC14</f>
        <v>0</v>
      </c>
      <c r="E222" s="1167">
        <f>'4'!T56</f>
        <v>0</v>
      </c>
      <c r="F222" s="24"/>
      <c r="G222" s="190"/>
      <c r="H222" s="190"/>
      <c r="I222" s="190"/>
      <c r="J222" s="190"/>
      <c r="K222" s="323">
        <f t="shared" si="7"/>
        <v>0</v>
      </c>
      <c r="L222" s="66"/>
      <c r="M222" s="190"/>
      <c r="N222" s="229"/>
      <c r="O222" s="227" t="str">
        <f>IF(M222='Drop Downs'!$G$14,"1",IF(M222='Drop Downs'!$G$16,1/(Q222*'Drop Downs'!$R$4/12)*P222,IF(M222='Drop Downs'!$G$15,1/Q222*P222,"")))</f>
        <v/>
      </c>
      <c r="P222" s="190"/>
      <c r="Q222" s="190"/>
      <c r="R222" s="199"/>
      <c r="S222" s="190"/>
      <c r="T222" s="229"/>
      <c r="U222" s="227" t="str">
        <f>IF(S222='Drop Downs'!$G$14,"1",IF(S222='Drop Downs'!$G$16,1/(W222*'Drop Downs'!$R$4/12)*V222,IF(S222='Drop Downs'!$G$15,1/W222*V222,"")))</f>
        <v/>
      </c>
      <c r="V222" s="190"/>
      <c r="W222" s="190"/>
      <c r="X222" s="199"/>
      <c r="Y222" s="190"/>
      <c r="Z222" s="190"/>
      <c r="AA222" s="227" t="str">
        <f>IF(Y222='Drop Downs'!$G$14,"1",IF(Y222='Drop Downs'!$G$16,1/(AC222*'Drop Downs'!$R$4/12)*AB222,IF(Y222='Drop Downs'!$G$15,1/AC222*AB222,"")))</f>
        <v/>
      </c>
      <c r="AB222" s="190"/>
      <c r="AC222" s="190"/>
      <c r="AD222" s="199"/>
      <c r="AE222" s="190"/>
      <c r="AF222" s="190"/>
      <c r="AG222" s="227" t="str">
        <f>IF(AE222='Drop Downs'!$G$14,"1",IF(AE222='Drop Downs'!$G$16,1/(AI222*'Drop Downs'!$R$4/12)*AH222,IF(AE222='Drop Downs'!$G$15,1/AI222*AH222,"")))</f>
        <v/>
      </c>
      <c r="AH222" s="190"/>
      <c r="AI222" s="190"/>
    </row>
    <row r="223" spans="1:35">
      <c r="B223" s="1223">
        <f>'4'!AA15</f>
        <v>0</v>
      </c>
      <c r="C223" s="57" t="s">
        <v>799</v>
      </c>
      <c r="D223" s="281">
        <f>'4'!AC15</f>
        <v>0</v>
      </c>
      <c r="E223" s="1167" t="str">
        <f>'4'!AD15</f>
        <v xml:space="preserve"> </v>
      </c>
      <c r="F223" s="24"/>
      <c r="G223" s="198"/>
      <c r="H223" s="198"/>
      <c r="I223" s="198"/>
      <c r="J223" s="198"/>
      <c r="K223" s="322">
        <f t="shared" si="7"/>
        <v>0</v>
      </c>
      <c r="L223" s="66"/>
      <c r="M223" s="198"/>
      <c r="N223" s="225"/>
      <c r="O223" s="224" t="str">
        <f>IF(M223='Drop Downs'!$G$14,"1",IF(M223='Drop Downs'!$G$16,1/(Q223*'Drop Downs'!$R$4/12)*P223,IF(M223='Drop Downs'!$G$15,1/Q223*P223,"")))</f>
        <v/>
      </c>
      <c r="P223" s="198"/>
      <c r="Q223" s="198"/>
      <c r="R223" s="199"/>
      <c r="S223" s="198"/>
      <c r="T223" s="225"/>
      <c r="U223" s="224" t="str">
        <f>IF(S223='Drop Downs'!$G$14,"1",IF(S223='Drop Downs'!$G$16,1/(W223*'Drop Downs'!$R$4/12)*V223,IF(S223='Drop Downs'!$G$15,1/W223*V223,"")))</f>
        <v/>
      </c>
      <c r="V223" s="198"/>
      <c r="W223" s="198"/>
      <c r="X223" s="199"/>
      <c r="Y223" s="198"/>
      <c r="Z223" s="198"/>
      <c r="AA223" s="224" t="str">
        <f>IF(Y223='Drop Downs'!$G$14,"1",IF(Y223='Drop Downs'!$G$16,1/(AC223*'Drop Downs'!$R$4/12)*AB223,IF(Y223='Drop Downs'!$G$15,1/AC223*AB223,"")))</f>
        <v/>
      </c>
      <c r="AB223" s="198"/>
      <c r="AC223" s="198"/>
      <c r="AD223" s="199"/>
      <c r="AE223" s="198"/>
      <c r="AF223" s="198"/>
      <c r="AG223" s="224" t="str">
        <f>IF(AE223='Drop Downs'!$G$14,"1",IF(AE223='Drop Downs'!$G$16,1/(AI223*'Drop Downs'!$R$4/12)*AH223,IF(AE223='Drop Downs'!$G$15,1/AI223*AH223,"")))</f>
        <v/>
      </c>
      <c r="AH223" s="198"/>
      <c r="AI223" s="198"/>
    </row>
    <row r="224" spans="1:35">
      <c r="B224" s="1222"/>
      <c r="C224" s="56" t="s">
        <v>800</v>
      </c>
      <c r="D224" s="282">
        <f>'4'!AC16</f>
        <v>0</v>
      </c>
      <c r="E224" s="1167">
        <f>'4'!T58</f>
        <v>0</v>
      </c>
      <c r="F224" s="24"/>
      <c r="G224" s="190"/>
      <c r="H224" s="190"/>
      <c r="I224" s="190"/>
      <c r="J224" s="190"/>
      <c r="K224" s="323">
        <f t="shared" si="7"/>
        <v>0</v>
      </c>
      <c r="L224" s="66"/>
      <c r="M224" s="190"/>
      <c r="N224" s="229"/>
      <c r="O224" s="227" t="str">
        <f>IF(M224='Drop Downs'!$G$14,"1",IF(M224='Drop Downs'!$G$16,1/(Q224*'Drop Downs'!$R$4/12)*P224,IF(M224='Drop Downs'!$G$15,1/Q224*P224,"")))</f>
        <v/>
      </c>
      <c r="P224" s="190"/>
      <c r="Q224" s="190"/>
      <c r="R224" s="199"/>
      <c r="S224" s="190"/>
      <c r="T224" s="229"/>
      <c r="U224" s="227" t="str">
        <f>IF(S224='Drop Downs'!$G$14,"1",IF(S224='Drop Downs'!$G$16,1/(W224*'Drop Downs'!$R$4/12)*V224,IF(S224='Drop Downs'!$G$15,1/W224*V224,"")))</f>
        <v/>
      </c>
      <c r="V224" s="190"/>
      <c r="W224" s="190"/>
      <c r="X224" s="199"/>
      <c r="Y224" s="190"/>
      <c r="Z224" s="190"/>
      <c r="AA224" s="227" t="str">
        <f>IF(Y224='Drop Downs'!$G$14,"1",IF(Y224='Drop Downs'!$G$16,1/(AC224*'Drop Downs'!$R$4/12)*AB224,IF(Y224='Drop Downs'!$G$15,1/AC224*AB224,"")))</f>
        <v/>
      </c>
      <c r="AB224" s="190"/>
      <c r="AC224" s="190"/>
      <c r="AD224" s="199"/>
      <c r="AE224" s="190"/>
      <c r="AF224" s="190"/>
      <c r="AG224" s="227" t="str">
        <f>IF(AE224='Drop Downs'!$G$14,"1",IF(AE224='Drop Downs'!$G$16,1/(AI224*'Drop Downs'!$R$4/12)*AH224,IF(AE224='Drop Downs'!$G$15,1/AI224*AH224,"")))</f>
        <v/>
      </c>
      <c r="AH224" s="190"/>
      <c r="AI224" s="190"/>
    </row>
    <row r="225" spans="2:35">
      <c r="B225" s="1221">
        <f>'4'!AA17</f>
        <v>0</v>
      </c>
      <c r="C225" s="57" t="s">
        <v>799</v>
      </c>
      <c r="D225" s="281">
        <f>'4'!AC17</f>
        <v>0</v>
      </c>
      <c r="E225" s="1167" t="str">
        <f>'4'!AD17</f>
        <v xml:space="preserve"> </v>
      </c>
      <c r="F225" s="24"/>
      <c r="G225" s="198"/>
      <c r="H225" s="198"/>
      <c r="I225" s="198"/>
      <c r="J225" s="198"/>
      <c r="K225" s="322">
        <f t="shared" si="7"/>
        <v>0</v>
      </c>
      <c r="L225" s="66"/>
      <c r="M225" s="198"/>
      <c r="N225" s="225"/>
      <c r="O225" s="224" t="str">
        <f>IF(M225='Drop Downs'!$G$14,"1",IF(M225='Drop Downs'!$G$16,1/(Q225*'Drop Downs'!$R$4/12)*P225,IF(M225='Drop Downs'!$G$15,1/Q225*P225,"")))</f>
        <v/>
      </c>
      <c r="P225" s="198"/>
      <c r="Q225" s="198"/>
      <c r="R225" s="199"/>
      <c r="S225" s="198"/>
      <c r="T225" s="225"/>
      <c r="U225" s="224" t="str">
        <f>IF(S225='Drop Downs'!$G$14,"1",IF(S225='Drop Downs'!$G$16,1/(W225*'Drop Downs'!$R$4/12)*V225,IF(S225='Drop Downs'!$G$15,1/W225*V225,"")))</f>
        <v/>
      </c>
      <c r="V225" s="198"/>
      <c r="W225" s="198"/>
      <c r="X225" s="199"/>
      <c r="Y225" s="198"/>
      <c r="Z225" s="198"/>
      <c r="AA225" s="224" t="str">
        <f>IF(Y225='Drop Downs'!$G$14,"1",IF(Y225='Drop Downs'!$G$16,1/(AC225*'Drop Downs'!$R$4/12)*AB225,IF(Y225='Drop Downs'!$G$15,1/AC225*AB225,"")))</f>
        <v/>
      </c>
      <c r="AB225" s="198"/>
      <c r="AC225" s="198"/>
      <c r="AD225" s="199"/>
      <c r="AE225" s="198"/>
      <c r="AF225" s="198"/>
      <c r="AG225" s="224" t="str">
        <f>IF(AE225='Drop Downs'!$G$14,"1",IF(AE225='Drop Downs'!$G$16,1/(AI225*'Drop Downs'!$R$4/12)*AH225,IF(AE225='Drop Downs'!$G$15,1/AI225*AH225,"")))</f>
        <v/>
      </c>
      <c r="AH225" s="198"/>
      <c r="AI225" s="198"/>
    </row>
    <row r="226" spans="2:35">
      <c r="B226" s="1222"/>
      <c r="C226" s="56" t="s">
        <v>800</v>
      </c>
      <c r="D226" s="282">
        <f>'4'!AC18</f>
        <v>0</v>
      </c>
      <c r="E226" s="1167">
        <f>'4'!T60</f>
        <v>0</v>
      </c>
      <c r="F226" s="24"/>
      <c r="G226" s="190"/>
      <c r="H226" s="190"/>
      <c r="I226" s="190"/>
      <c r="J226" s="190"/>
      <c r="K226" s="323">
        <f t="shared" si="7"/>
        <v>0</v>
      </c>
      <c r="L226" s="66"/>
      <c r="M226" s="190"/>
      <c r="N226" s="229"/>
      <c r="O226" s="227" t="str">
        <f>IF(M226='Drop Downs'!$G$14,"1",IF(M226='Drop Downs'!$G$16,1/(Q226*'Drop Downs'!$R$4/12)*P226,IF(M226='Drop Downs'!$G$15,1/Q226*P226,"")))</f>
        <v/>
      </c>
      <c r="P226" s="190"/>
      <c r="Q226" s="190"/>
      <c r="R226" s="199"/>
      <c r="S226" s="190"/>
      <c r="T226" s="229"/>
      <c r="U226" s="227" t="str">
        <f>IF(S226='Drop Downs'!$G$14,"1",IF(S226='Drop Downs'!$G$16,1/(W226*'Drop Downs'!$R$4/12)*V226,IF(S226='Drop Downs'!$G$15,1/W226*V226,"")))</f>
        <v/>
      </c>
      <c r="V226" s="190"/>
      <c r="W226" s="190"/>
      <c r="X226" s="199"/>
      <c r="Y226" s="190"/>
      <c r="Z226" s="190"/>
      <c r="AA226" s="227" t="str">
        <f>IF(Y226='Drop Downs'!$G$14,"1",IF(Y226='Drop Downs'!$G$16,1/(AC226*'Drop Downs'!$R$4/12)*AB226,IF(Y226='Drop Downs'!$G$15,1/AC226*AB226,"")))</f>
        <v/>
      </c>
      <c r="AB226" s="190"/>
      <c r="AC226" s="190"/>
      <c r="AD226" s="199"/>
      <c r="AE226" s="190"/>
      <c r="AF226" s="190"/>
      <c r="AG226" s="227" t="str">
        <f>IF(AE226='Drop Downs'!$G$14,"1",IF(AE226='Drop Downs'!$G$16,1/(AI226*'Drop Downs'!$R$4/12)*AH226,IF(AE226='Drop Downs'!$G$15,1/AI226*AH226,"")))</f>
        <v/>
      </c>
      <c r="AH226" s="190"/>
      <c r="AI226" s="190"/>
    </row>
    <row r="227" spans="2:35">
      <c r="B227" s="1223">
        <f>'4'!AA19</f>
        <v>0</v>
      </c>
      <c r="C227" s="57" t="s">
        <v>799</v>
      </c>
      <c r="D227" s="281">
        <f>'4'!AC19</f>
        <v>0</v>
      </c>
      <c r="E227" s="1167" t="str">
        <f>'4'!AD19</f>
        <v xml:space="preserve"> </v>
      </c>
      <c r="F227" s="24"/>
      <c r="G227" s="198"/>
      <c r="H227" s="198"/>
      <c r="I227" s="198"/>
      <c r="J227" s="198"/>
      <c r="K227" s="322">
        <f t="shared" si="7"/>
        <v>0</v>
      </c>
      <c r="L227" s="66"/>
      <c r="M227" s="198"/>
      <c r="N227" s="225"/>
      <c r="O227" s="224" t="str">
        <f>IF(M227='Drop Downs'!$G$14,"1",IF(M227='Drop Downs'!$G$16,1/(Q227*'Drop Downs'!$R$4/12)*P227,IF(M227='Drop Downs'!$G$15,1/Q227*P227,"")))</f>
        <v/>
      </c>
      <c r="P227" s="198"/>
      <c r="Q227" s="198"/>
      <c r="R227" s="199"/>
      <c r="S227" s="198"/>
      <c r="T227" s="225"/>
      <c r="U227" s="224" t="str">
        <f>IF(S227='Drop Downs'!$G$14,"1",IF(S227='Drop Downs'!$G$16,1/(W227*'Drop Downs'!$R$4/12)*V227,IF(S227='Drop Downs'!$G$15,1/W227*V227,"")))</f>
        <v/>
      </c>
      <c r="V227" s="198"/>
      <c r="W227" s="198"/>
      <c r="X227" s="199"/>
      <c r="Y227" s="198"/>
      <c r="Z227" s="198"/>
      <c r="AA227" s="224" t="str">
        <f>IF(Y227='Drop Downs'!$G$14,"1",IF(Y227='Drop Downs'!$G$16,1/(AC227*'Drop Downs'!$R$4/12)*AB227,IF(Y227='Drop Downs'!$G$15,1/AC227*AB227,"")))</f>
        <v/>
      </c>
      <c r="AB227" s="198"/>
      <c r="AC227" s="198"/>
      <c r="AD227" s="199"/>
      <c r="AE227" s="198"/>
      <c r="AF227" s="198"/>
      <c r="AG227" s="224" t="str">
        <f>IF(AE227='Drop Downs'!$G$14,"1",IF(AE227='Drop Downs'!$G$16,1/(AI227*'Drop Downs'!$R$4/12)*AH227,IF(AE227='Drop Downs'!$G$15,1/AI227*AH227,"")))</f>
        <v/>
      </c>
      <c r="AH227" s="198"/>
      <c r="AI227" s="198"/>
    </row>
    <row r="228" spans="2:35">
      <c r="B228" s="1222"/>
      <c r="C228" s="56" t="s">
        <v>800</v>
      </c>
      <c r="D228" s="282">
        <f>'4'!AC20</f>
        <v>0</v>
      </c>
      <c r="E228" s="1167">
        <f>'4'!T62</f>
        <v>0</v>
      </c>
      <c r="F228" s="24"/>
      <c r="G228" s="190"/>
      <c r="H228" s="190"/>
      <c r="I228" s="190"/>
      <c r="J228" s="190"/>
      <c r="K228" s="323">
        <f t="shared" si="7"/>
        <v>0</v>
      </c>
      <c r="L228" s="66"/>
      <c r="M228" s="190"/>
      <c r="N228" s="229"/>
      <c r="O228" s="227" t="str">
        <f>IF(M228='Drop Downs'!$G$14,"1",IF(M228='Drop Downs'!$G$16,1/(Q228*'Drop Downs'!$R$4/12)*P228,IF(M228='Drop Downs'!$G$15,1/Q228*P228,"")))</f>
        <v/>
      </c>
      <c r="P228" s="190"/>
      <c r="Q228" s="190"/>
      <c r="R228" s="199"/>
      <c r="S228" s="190"/>
      <c r="T228" s="229"/>
      <c r="U228" s="227" t="str">
        <f>IF(S228='Drop Downs'!$G$14,"1",IF(S228='Drop Downs'!$G$16,1/(W228*'Drop Downs'!$R$4/12)*V228,IF(S228='Drop Downs'!$G$15,1/W228*V228,"")))</f>
        <v/>
      </c>
      <c r="V228" s="190"/>
      <c r="W228" s="190"/>
      <c r="X228" s="199"/>
      <c r="Y228" s="190"/>
      <c r="Z228" s="190"/>
      <c r="AA228" s="227" t="str">
        <f>IF(Y228='Drop Downs'!$G$14,"1",IF(Y228='Drop Downs'!$G$16,1/(AC228*'Drop Downs'!$R$4/12)*AB228,IF(Y228='Drop Downs'!$G$15,1/AC228*AB228,"")))</f>
        <v/>
      </c>
      <c r="AB228" s="190"/>
      <c r="AC228" s="190"/>
      <c r="AD228" s="199"/>
      <c r="AE228" s="190"/>
      <c r="AF228" s="190"/>
      <c r="AG228" s="227" t="str">
        <f>IF(AE228='Drop Downs'!$G$14,"1",IF(AE228='Drop Downs'!$G$16,1/(AI228*'Drop Downs'!$R$4/12)*AH228,IF(AE228='Drop Downs'!$G$15,1/AI228*AH228,"")))</f>
        <v/>
      </c>
      <c r="AH228" s="190"/>
      <c r="AI228" s="190"/>
    </row>
    <row r="229" spans="2:35">
      <c r="B229" s="1223">
        <f>'4'!AA21</f>
        <v>0</v>
      </c>
      <c r="C229" s="57" t="s">
        <v>799</v>
      </c>
      <c r="D229" s="281">
        <f>'4'!AC21</f>
        <v>0</v>
      </c>
      <c r="E229" s="1167" t="str">
        <f>'4'!AD21</f>
        <v xml:space="preserve"> </v>
      </c>
      <c r="F229" s="24"/>
      <c r="G229" s="198"/>
      <c r="H229" s="198"/>
      <c r="I229" s="198"/>
      <c r="J229" s="198"/>
      <c r="K229" s="322">
        <f t="shared" si="7"/>
        <v>0</v>
      </c>
      <c r="L229" s="66"/>
      <c r="M229" s="198"/>
      <c r="N229" s="225"/>
      <c r="O229" s="224" t="str">
        <f>IF(M229='Drop Downs'!$G$14,"1",IF(M229='Drop Downs'!$G$16,1/(Q229*'Drop Downs'!$R$4/12)*P229,IF(M229='Drop Downs'!$G$15,1/Q229*P229,"")))</f>
        <v/>
      </c>
      <c r="P229" s="198"/>
      <c r="Q229" s="198"/>
      <c r="R229" s="199"/>
      <c r="S229" s="198"/>
      <c r="T229" s="198"/>
      <c r="U229" s="224" t="str">
        <f>IF(S229='Drop Downs'!$G$14,"1",IF(S229='Drop Downs'!$G$16,1/(W229*'Drop Downs'!$R$4/12)*V229,IF(S229='Drop Downs'!$G$15,1/W229*V229,"")))</f>
        <v/>
      </c>
      <c r="V229" s="198"/>
      <c r="W229" s="198"/>
      <c r="X229" s="199"/>
      <c r="Y229" s="198"/>
      <c r="Z229" s="198"/>
      <c r="AA229" s="224" t="str">
        <f>IF(Y229='Drop Downs'!$G$14,"1",IF(Y229='Drop Downs'!$G$16,1/(AC229*'Drop Downs'!$R$4/12)*AB229,IF(Y229='Drop Downs'!$G$15,1/AC229*AB229,"")))</f>
        <v/>
      </c>
      <c r="AB229" s="198"/>
      <c r="AC229" s="198"/>
      <c r="AD229" s="199"/>
      <c r="AE229" s="198"/>
      <c r="AF229" s="198"/>
      <c r="AG229" s="224" t="str">
        <f>IF(AE229='Drop Downs'!$G$14,"1",IF(AE229='Drop Downs'!$G$16,1/(AI229*'Drop Downs'!$R$4/12)*AH229,IF(AE229='Drop Downs'!$G$15,1/AI229*AH229,"")))</f>
        <v/>
      </c>
      <c r="AH229" s="198"/>
      <c r="AI229" s="198"/>
    </row>
    <row r="230" spans="2:35">
      <c r="B230" s="1222"/>
      <c r="C230" s="56" t="s">
        <v>800</v>
      </c>
      <c r="D230" s="282">
        <f>'4'!AC22</f>
        <v>0</v>
      </c>
      <c r="E230" s="1167">
        <f>'4'!T64</f>
        <v>0</v>
      </c>
      <c r="F230" s="24"/>
      <c r="G230" s="190"/>
      <c r="H230" s="190"/>
      <c r="I230" s="190"/>
      <c r="J230" s="190"/>
      <c r="K230" s="323">
        <f t="shared" si="7"/>
        <v>0</v>
      </c>
      <c r="L230" s="66"/>
      <c r="M230" s="190"/>
      <c r="N230" s="229"/>
      <c r="O230" s="227" t="str">
        <f>IF(M230='Drop Downs'!$G$14,"1",IF(M230='Drop Downs'!$G$16,1/(Q230*'Drop Downs'!$R$4/12)*P230,IF(M230='Drop Downs'!$G$15,1/Q230*P230,"")))</f>
        <v/>
      </c>
      <c r="P230" s="190"/>
      <c r="Q230" s="190"/>
      <c r="R230" s="199"/>
      <c r="S230" s="190"/>
      <c r="T230" s="190"/>
      <c r="U230" s="227" t="str">
        <f>IF(S230='Drop Downs'!$G$14,"1",IF(S230='Drop Downs'!$G$16,1/(W230*'Drop Downs'!$R$4/12)*V230,IF(S230='Drop Downs'!$G$15,1/W230*V230,"")))</f>
        <v/>
      </c>
      <c r="V230" s="190"/>
      <c r="W230" s="190"/>
      <c r="X230" s="199"/>
      <c r="Y230" s="190"/>
      <c r="Z230" s="190"/>
      <c r="AA230" s="227" t="str">
        <f>IF(Y230='Drop Downs'!$G$14,"1",IF(Y230='Drop Downs'!$G$16,1/(AC230*'Drop Downs'!$R$4/12)*AB230,IF(Y230='Drop Downs'!$G$15,1/AC230*AB230,"")))</f>
        <v/>
      </c>
      <c r="AB230" s="190"/>
      <c r="AC230" s="190"/>
      <c r="AD230" s="199"/>
      <c r="AE230" s="190"/>
      <c r="AF230" s="190"/>
      <c r="AG230" s="227" t="str">
        <f>IF(AE230='Drop Downs'!$G$14,"1",IF(AE230='Drop Downs'!$G$16,1/(AI230*'Drop Downs'!$R$4/12)*AH230,IF(AE230='Drop Downs'!$G$15,1/AI230*AH230,"")))</f>
        <v/>
      </c>
      <c r="AH230" s="190"/>
      <c r="AI230" s="190"/>
    </row>
    <row r="231" spans="2:35">
      <c r="B231" s="1221">
        <f>'4'!AA23</f>
        <v>0</v>
      </c>
      <c r="C231" s="57" t="s">
        <v>799</v>
      </c>
      <c r="D231" s="281">
        <f>'4'!AC23</f>
        <v>0</v>
      </c>
      <c r="E231" s="1167" t="str">
        <f>'4'!AD23</f>
        <v xml:space="preserve"> </v>
      </c>
      <c r="F231" s="24"/>
      <c r="G231" s="198"/>
      <c r="H231" s="198"/>
      <c r="I231" s="198"/>
      <c r="J231" s="198"/>
      <c r="K231" s="322">
        <f t="shared" si="7"/>
        <v>0</v>
      </c>
      <c r="L231" s="66"/>
      <c r="M231" s="198"/>
      <c r="N231" s="225"/>
      <c r="O231" s="224" t="str">
        <f>IF(M231='Drop Downs'!$G$14,"1",IF(M231='Drop Downs'!$G$16,1/(Q231*'Drop Downs'!$R$4/12)*P231,IF(M231='Drop Downs'!$G$15,1/Q231*P231,"")))</f>
        <v/>
      </c>
      <c r="P231" s="198"/>
      <c r="Q231" s="198"/>
      <c r="R231" s="199"/>
      <c r="S231" s="198"/>
      <c r="T231" s="198"/>
      <c r="U231" s="224" t="str">
        <f>IF(S231='Drop Downs'!$G$14,"1",IF(S231='Drop Downs'!$G$16,1/(W231*'Drop Downs'!$R$4/12)*V231,IF(S231='Drop Downs'!$G$15,1/W231*V231,"")))</f>
        <v/>
      </c>
      <c r="V231" s="198"/>
      <c r="W231" s="198"/>
      <c r="X231" s="199"/>
      <c r="Y231" s="198"/>
      <c r="Z231" s="198"/>
      <c r="AA231" s="224" t="str">
        <f>IF(Y231='Drop Downs'!$G$14,"1",IF(Y231='Drop Downs'!$G$16,1/(AC231*'Drop Downs'!$R$4/12)*AB231,IF(Y231='Drop Downs'!$G$15,1/AC231*AB231,"")))</f>
        <v/>
      </c>
      <c r="AB231" s="198"/>
      <c r="AC231" s="198"/>
      <c r="AD231" s="199"/>
      <c r="AE231" s="198"/>
      <c r="AF231" s="198"/>
      <c r="AG231" s="224" t="str">
        <f>IF(AE231='Drop Downs'!$G$14,"1",IF(AE231='Drop Downs'!$G$16,1/(AI231*'Drop Downs'!$R$4/12)*AH231,IF(AE231='Drop Downs'!$G$15,1/AI231*AH231,"")))</f>
        <v/>
      </c>
      <c r="AH231" s="198"/>
      <c r="AI231" s="198"/>
    </row>
    <row r="232" spans="2:35">
      <c r="B232" s="1222"/>
      <c r="C232" s="56" t="s">
        <v>800</v>
      </c>
      <c r="D232" s="282">
        <f>'4'!AC24</f>
        <v>0</v>
      </c>
      <c r="E232" s="1167">
        <f>'4'!T66</f>
        <v>0</v>
      </c>
      <c r="F232" s="24"/>
      <c r="G232" s="190"/>
      <c r="H232" s="190"/>
      <c r="I232" s="190"/>
      <c r="J232" s="190"/>
      <c r="K232" s="323">
        <f t="shared" si="7"/>
        <v>0</v>
      </c>
      <c r="L232" s="66"/>
      <c r="M232" s="190"/>
      <c r="N232" s="229"/>
      <c r="O232" s="227" t="str">
        <f>IF(M232='Drop Downs'!$G$14,"1",IF(M232='Drop Downs'!$G$16,1/(Q232*'Drop Downs'!$R$4/12)*P232,IF(M232='Drop Downs'!$G$15,1/Q232*P232,"")))</f>
        <v/>
      </c>
      <c r="P232" s="190"/>
      <c r="Q232" s="190"/>
      <c r="R232" s="199"/>
      <c r="S232" s="190"/>
      <c r="T232" s="190"/>
      <c r="U232" s="227" t="str">
        <f>IF(S232='Drop Downs'!$G$14,"1",IF(S232='Drop Downs'!$G$16,1/(W232*'Drop Downs'!$R$4/12)*V232,IF(S232='Drop Downs'!$G$15,1/W232*V232,"")))</f>
        <v/>
      </c>
      <c r="V232" s="190"/>
      <c r="W232" s="190"/>
      <c r="X232" s="199"/>
      <c r="Y232" s="190"/>
      <c r="Z232" s="190"/>
      <c r="AA232" s="227" t="str">
        <f>IF(Y232='Drop Downs'!$G$14,"1",IF(Y232='Drop Downs'!$G$16,1/(AC232*'Drop Downs'!$R$4/12)*AB232,IF(Y232='Drop Downs'!$G$15,1/AC232*AB232,"")))</f>
        <v/>
      </c>
      <c r="AB232" s="190"/>
      <c r="AC232" s="190"/>
      <c r="AD232" s="199"/>
      <c r="AE232" s="190"/>
      <c r="AF232" s="190"/>
      <c r="AG232" s="227" t="str">
        <f>IF(AE232='Drop Downs'!$G$14,"1",IF(AE232='Drop Downs'!$G$16,1/(AI232*'Drop Downs'!$R$4/12)*AH232,IF(AE232='Drop Downs'!$G$15,1/AI232*AH232,"")))</f>
        <v/>
      </c>
      <c r="AH232" s="190"/>
      <c r="AI232" s="190"/>
    </row>
    <row r="233" spans="2:35">
      <c r="B233" s="1221">
        <f>'4'!AA25</f>
        <v>0</v>
      </c>
      <c r="C233" s="57" t="s">
        <v>799</v>
      </c>
      <c r="D233" s="281">
        <f>'4'!AC25</f>
        <v>0</v>
      </c>
      <c r="E233" s="1167" t="str">
        <f>'4'!AD25</f>
        <v xml:space="preserve"> </v>
      </c>
      <c r="F233" s="24"/>
      <c r="G233" s="198"/>
      <c r="H233" s="198"/>
      <c r="I233" s="198"/>
      <c r="J233" s="198"/>
      <c r="K233" s="322">
        <f>IFERROR(SUM(G233:J233),"")</f>
        <v>0</v>
      </c>
      <c r="L233" s="66"/>
      <c r="M233" s="198"/>
      <c r="N233" s="225"/>
      <c r="O233" s="224" t="str">
        <f>IF(M233='Drop Downs'!$G$14,"1",IF(M233='Drop Downs'!$G$16,1/(Q233*'Drop Downs'!$R$4/12)*P233,IF(M233='Drop Downs'!$G$15,1/Q233*P233,"")))</f>
        <v/>
      </c>
      <c r="P233" s="198"/>
      <c r="Q233" s="198"/>
      <c r="R233" s="199"/>
      <c r="S233" s="198"/>
      <c r="T233" s="225"/>
      <c r="U233" s="224" t="str">
        <f>IF(S233='Drop Downs'!$G$14,"1",IF(S233='Drop Downs'!$G$16,1/(W233*'Drop Downs'!$R$4/12)*V233,IF(S233='Drop Downs'!$G$15,1/W233*V233,"")))</f>
        <v/>
      </c>
      <c r="V233" s="198"/>
      <c r="W233" s="198"/>
      <c r="X233" s="199"/>
      <c r="Y233" s="198"/>
      <c r="Z233" s="198"/>
      <c r="AA233" s="224" t="str">
        <f>IF(Y233='Drop Downs'!$G$14,"1",IF(Y233='Drop Downs'!$G$16,1/(AC233*'Drop Downs'!$R$4/12)*AB233,IF(Y233='Drop Downs'!$G$15,1/AC233*AB233,"")))</f>
        <v/>
      </c>
      <c r="AB233" s="198"/>
      <c r="AC233" s="198"/>
      <c r="AD233" s="199"/>
      <c r="AE233" s="198"/>
      <c r="AF233" s="198"/>
      <c r="AG233" s="224" t="str">
        <f>IF(AE233='Drop Downs'!$G$14,"1",IF(AE233='Drop Downs'!$G$16,1/(AI233*'Drop Downs'!$R$4/12)*AH233,IF(AE233='Drop Downs'!$G$15,1/AI233*AH233,"")))</f>
        <v/>
      </c>
      <c r="AH233" s="198"/>
      <c r="AI233" s="198"/>
    </row>
    <row r="234" spans="2:35">
      <c r="B234" s="1222"/>
      <c r="C234" s="56" t="s">
        <v>800</v>
      </c>
      <c r="D234" s="282">
        <f>'4'!AC26</f>
        <v>0</v>
      </c>
      <c r="E234" s="1167">
        <f>'4'!T68</f>
        <v>0</v>
      </c>
      <c r="F234" s="24"/>
      <c r="G234" s="190"/>
      <c r="H234" s="190"/>
      <c r="I234" s="190"/>
      <c r="J234" s="190"/>
      <c r="K234" s="323">
        <f t="shared" ref="K234:K252" si="8">IFERROR(SUM(G234:J234),"")</f>
        <v>0</v>
      </c>
      <c r="L234" s="66"/>
      <c r="M234" s="190"/>
      <c r="N234" s="229"/>
      <c r="O234" s="227" t="str">
        <f>IF(M234='Drop Downs'!$G$14,"1",IF(M234='Drop Downs'!$G$16,1/(Q234*'Drop Downs'!$R$4/12)*P234,IF(M234='Drop Downs'!$G$15,1/Q234*P234,"")))</f>
        <v/>
      </c>
      <c r="P234" s="190"/>
      <c r="Q234" s="190"/>
      <c r="R234" s="199"/>
      <c r="S234" s="190"/>
      <c r="T234" s="229"/>
      <c r="U234" s="227" t="str">
        <f>IF(S234='Drop Downs'!$G$14,"1",IF(S234='Drop Downs'!$G$16,1/(W234*'Drop Downs'!$R$4/12)*V234,IF(S234='Drop Downs'!$G$15,1/W234*V234,"")))</f>
        <v/>
      </c>
      <c r="V234" s="190"/>
      <c r="W234" s="190"/>
      <c r="X234" s="199"/>
      <c r="Y234" s="190"/>
      <c r="Z234" s="190"/>
      <c r="AA234" s="227" t="str">
        <f>IF(Y234='Drop Downs'!$G$14,"1",IF(Y234='Drop Downs'!$G$16,1/(AC234*'Drop Downs'!$R$4/12)*AB234,IF(Y234='Drop Downs'!$G$15,1/AC234*AB234,"")))</f>
        <v/>
      </c>
      <c r="AB234" s="190"/>
      <c r="AC234" s="190"/>
      <c r="AD234" s="199"/>
      <c r="AE234" s="190"/>
      <c r="AF234" s="190"/>
      <c r="AG234" s="227" t="str">
        <f>IF(AE234='Drop Downs'!$G$14,"1",IF(AE234='Drop Downs'!$G$16,1/(AI234*'Drop Downs'!$R$4/12)*AH234,IF(AE234='Drop Downs'!$G$15,1/AI234*AH234,"")))</f>
        <v/>
      </c>
      <c r="AH234" s="190"/>
      <c r="AI234" s="190"/>
    </row>
    <row r="235" spans="2:35">
      <c r="B235" s="1223">
        <f>'4'!AA27</f>
        <v>0</v>
      </c>
      <c r="C235" s="57" t="s">
        <v>799</v>
      </c>
      <c r="D235" s="281">
        <f>'4'!AC27</f>
        <v>0</v>
      </c>
      <c r="E235" s="1167" t="str">
        <f>'4'!AD27</f>
        <v xml:space="preserve"> </v>
      </c>
      <c r="F235" s="24"/>
      <c r="G235" s="198"/>
      <c r="H235" s="198"/>
      <c r="I235" s="198"/>
      <c r="J235" s="198"/>
      <c r="K235" s="322">
        <f t="shared" si="8"/>
        <v>0</v>
      </c>
      <c r="L235" s="66"/>
      <c r="M235" s="198"/>
      <c r="N235" s="225"/>
      <c r="O235" s="224" t="str">
        <f>IF(M235='Drop Downs'!$G$14,"1",IF(M235='Drop Downs'!$G$16,1/(Q235*'Drop Downs'!$R$4/12)*P235,IF(M235='Drop Downs'!$G$15,1/Q235*P235,"")))</f>
        <v/>
      </c>
      <c r="P235" s="198"/>
      <c r="Q235" s="198"/>
      <c r="R235" s="199"/>
      <c r="S235" s="198"/>
      <c r="T235" s="225"/>
      <c r="U235" s="224" t="str">
        <f>IF(S235='Drop Downs'!$G$14,"1",IF(S235='Drop Downs'!$G$16,1/(W235*'Drop Downs'!$R$4/12)*V235,IF(S235='Drop Downs'!$G$15,1/W235*V235,"")))</f>
        <v/>
      </c>
      <c r="V235" s="198"/>
      <c r="W235" s="198"/>
      <c r="X235" s="199"/>
      <c r="Y235" s="198"/>
      <c r="Z235" s="198"/>
      <c r="AA235" s="224" t="str">
        <f>IF(Y235='Drop Downs'!$G$14,"1",IF(Y235='Drop Downs'!$G$16,1/(AC235*'Drop Downs'!$R$4/12)*AB235,IF(Y235='Drop Downs'!$G$15,1/AC235*AB235,"")))</f>
        <v/>
      </c>
      <c r="AB235" s="198"/>
      <c r="AC235" s="198"/>
      <c r="AD235" s="199"/>
      <c r="AE235" s="198"/>
      <c r="AF235" s="198"/>
      <c r="AG235" s="224" t="str">
        <f>IF(AE235='Drop Downs'!$G$14,"1",IF(AE235='Drop Downs'!$G$16,1/(AI235*'Drop Downs'!$R$4/12)*AH235,IF(AE235='Drop Downs'!$G$15,1/AI235*AH235,"")))</f>
        <v/>
      </c>
      <c r="AH235" s="198"/>
      <c r="AI235" s="198"/>
    </row>
    <row r="236" spans="2:35">
      <c r="B236" s="1222"/>
      <c r="C236" s="56" t="s">
        <v>800</v>
      </c>
      <c r="D236" s="282">
        <f>'4'!AC28</f>
        <v>0</v>
      </c>
      <c r="E236" s="1167">
        <f>'4'!T70</f>
        <v>0</v>
      </c>
      <c r="F236" s="24"/>
      <c r="G236" s="190"/>
      <c r="H236" s="190"/>
      <c r="I236" s="190"/>
      <c r="J236" s="190"/>
      <c r="K236" s="323">
        <f t="shared" si="8"/>
        <v>0</v>
      </c>
      <c r="L236" s="66"/>
      <c r="M236" s="190"/>
      <c r="N236" s="229"/>
      <c r="O236" s="227" t="str">
        <f>IF(M236='Drop Downs'!$G$14,"1",IF(M236='Drop Downs'!$G$16,1/(Q236*'Drop Downs'!$R$4/12)*P236,IF(M236='Drop Downs'!$G$15,1/Q236*P236,"")))</f>
        <v/>
      </c>
      <c r="P236" s="190"/>
      <c r="Q236" s="190"/>
      <c r="R236" s="199"/>
      <c r="S236" s="190"/>
      <c r="T236" s="229"/>
      <c r="U236" s="227" t="str">
        <f>IF(S236='Drop Downs'!$G$14,"1",IF(S236='Drop Downs'!$G$16,1/(W236*'Drop Downs'!$R$4/12)*V236,IF(S236='Drop Downs'!$G$15,1/W236*V236,"")))</f>
        <v/>
      </c>
      <c r="V236" s="190"/>
      <c r="W236" s="190"/>
      <c r="X236" s="199"/>
      <c r="Y236" s="190"/>
      <c r="Z236" s="190"/>
      <c r="AA236" s="227" t="str">
        <f>IF(Y236='Drop Downs'!$G$14,"1",IF(Y236='Drop Downs'!$G$16,1/(AC236*'Drop Downs'!$R$4/12)*AB236,IF(Y236='Drop Downs'!$G$15,1/AC236*AB236,"")))</f>
        <v/>
      </c>
      <c r="AB236" s="190"/>
      <c r="AC236" s="190"/>
      <c r="AD236" s="199"/>
      <c r="AE236" s="190"/>
      <c r="AF236" s="190"/>
      <c r="AG236" s="227" t="str">
        <f>IF(AE236='Drop Downs'!$G$14,"1",IF(AE236='Drop Downs'!$G$16,1/(AI236*'Drop Downs'!$R$4/12)*AH236,IF(AE236='Drop Downs'!$G$15,1/AI236*AH236,"")))</f>
        <v/>
      </c>
      <c r="AH236" s="190"/>
      <c r="AI236" s="190"/>
    </row>
    <row r="237" spans="2:35">
      <c r="B237" s="1223">
        <f>'4'!AA29</f>
        <v>0</v>
      </c>
      <c r="C237" s="57" t="s">
        <v>799</v>
      </c>
      <c r="D237" s="281">
        <f>'4'!AC29</f>
        <v>0</v>
      </c>
      <c r="E237" s="1167" t="str">
        <f>'4'!AD29</f>
        <v xml:space="preserve"> </v>
      </c>
      <c r="F237" s="24"/>
      <c r="G237" s="198"/>
      <c r="H237" s="198"/>
      <c r="I237" s="198"/>
      <c r="J237" s="198"/>
      <c r="K237" s="322">
        <f t="shared" si="8"/>
        <v>0</v>
      </c>
      <c r="L237" s="66"/>
      <c r="M237" s="198"/>
      <c r="N237" s="225"/>
      <c r="O237" s="224" t="str">
        <f>IF(M237='Drop Downs'!$G$14,"1",IF(M237='Drop Downs'!$G$16,1/(Q237*'Drop Downs'!$R$4/12)*P237,IF(M237='Drop Downs'!$G$15,1/Q237*P237,"")))</f>
        <v/>
      </c>
      <c r="P237" s="198"/>
      <c r="Q237" s="198"/>
      <c r="R237" s="199"/>
      <c r="S237" s="198"/>
      <c r="T237" s="225"/>
      <c r="U237" s="224" t="str">
        <f>IF(S237='Drop Downs'!$G$14,"1",IF(S237='Drop Downs'!$G$16,1/(W237*'Drop Downs'!$R$4/12)*V237,IF(S237='Drop Downs'!$G$15,1/W237*V237,"")))</f>
        <v/>
      </c>
      <c r="V237" s="198"/>
      <c r="W237" s="198"/>
      <c r="X237" s="199"/>
      <c r="Y237" s="198"/>
      <c r="Z237" s="198"/>
      <c r="AA237" s="224" t="str">
        <f>IF(Y237='Drop Downs'!$G$14,"1",IF(Y237='Drop Downs'!$G$16,1/(AC237*'Drop Downs'!$R$4/12)*AB237,IF(Y237='Drop Downs'!$G$15,1/AC237*AB237,"")))</f>
        <v/>
      </c>
      <c r="AB237" s="198"/>
      <c r="AC237" s="198"/>
      <c r="AD237" s="199"/>
      <c r="AE237" s="198"/>
      <c r="AF237" s="198"/>
      <c r="AG237" s="224" t="str">
        <f>IF(AE237='Drop Downs'!$G$14,"1",IF(AE237='Drop Downs'!$G$16,1/(AI237*'Drop Downs'!$R$4/12)*AH237,IF(AE237='Drop Downs'!$G$15,1/AI237*AH237,"")))</f>
        <v/>
      </c>
      <c r="AH237" s="198"/>
      <c r="AI237" s="198"/>
    </row>
    <row r="238" spans="2:35">
      <c r="B238" s="1222"/>
      <c r="C238" s="56" t="s">
        <v>800</v>
      </c>
      <c r="D238" s="282">
        <f>'4'!AC30</f>
        <v>0</v>
      </c>
      <c r="E238" s="1167">
        <f>'4'!T72</f>
        <v>0</v>
      </c>
      <c r="F238" s="24"/>
      <c r="G238" s="190"/>
      <c r="H238" s="190"/>
      <c r="I238" s="190"/>
      <c r="J238" s="190"/>
      <c r="K238" s="323">
        <f t="shared" si="8"/>
        <v>0</v>
      </c>
      <c r="L238" s="66"/>
      <c r="M238" s="190"/>
      <c r="N238" s="229"/>
      <c r="O238" s="227" t="str">
        <f>IF(M238='Drop Downs'!$G$14,"1",IF(M238='Drop Downs'!$G$16,1/(Q238*'Drop Downs'!$R$4/12)*P238,IF(M238='Drop Downs'!$G$15,1/Q238*P238,"")))</f>
        <v/>
      </c>
      <c r="P238" s="190"/>
      <c r="Q238" s="190"/>
      <c r="R238" s="199"/>
      <c r="S238" s="190"/>
      <c r="T238" s="229"/>
      <c r="U238" s="227" t="str">
        <f>IF(S238='Drop Downs'!$G$14,"1",IF(S238='Drop Downs'!$G$16,1/(W238*'Drop Downs'!$R$4/12)*V238,IF(S238='Drop Downs'!$G$15,1/W238*V238,"")))</f>
        <v/>
      </c>
      <c r="V238" s="190"/>
      <c r="W238" s="190"/>
      <c r="X238" s="199"/>
      <c r="Y238" s="190"/>
      <c r="Z238" s="190"/>
      <c r="AA238" s="227" t="str">
        <f>IF(Y238='Drop Downs'!$G$14,"1",IF(Y238='Drop Downs'!$G$16,1/(AC238*'Drop Downs'!$R$4/12)*AB238,IF(Y238='Drop Downs'!$G$15,1/AC238*AB238,"")))</f>
        <v/>
      </c>
      <c r="AB238" s="190"/>
      <c r="AC238" s="190"/>
      <c r="AD238" s="199"/>
      <c r="AE238" s="190"/>
      <c r="AF238" s="190"/>
      <c r="AG238" s="227" t="str">
        <f>IF(AE238='Drop Downs'!$G$14,"1",IF(AE238='Drop Downs'!$G$16,1/(AI238*'Drop Downs'!$R$4/12)*AH238,IF(AE238='Drop Downs'!$G$15,1/AI238*AH238,"")))</f>
        <v/>
      </c>
      <c r="AH238" s="190"/>
      <c r="AI238" s="190"/>
    </row>
    <row r="239" spans="2:35">
      <c r="B239" s="1221">
        <f>'4'!AA31</f>
        <v>0</v>
      </c>
      <c r="C239" s="57" t="s">
        <v>799</v>
      </c>
      <c r="D239" s="281">
        <f>'4'!AC31</f>
        <v>0</v>
      </c>
      <c r="E239" s="1167" t="str">
        <f>'4'!AD31</f>
        <v xml:space="preserve"> </v>
      </c>
      <c r="F239" s="24"/>
      <c r="G239" s="198"/>
      <c r="H239" s="198"/>
      <c r="I239" s="198"/>
      <c r="J239" s="198"/>
      <c r="K239" s="322">
        <f t="shared" si="8"/>
        <v>0</v>
      </c>
      <c r="L239" s="66"/>
      <c r="M239" s="198"/>
      <c r="N239" s="225"/>
      <c r="O239" s="224" t="str">
        <f>IF(M239='Drop Downs'!$G$14,"1",IF(M239='Drop Downs'!$G$16,1/(Q239*'Drop Downs'!$R$4/12)*P239,IF(M239='Drop Downs'!$G$15,1/Q239*P239,"")))</f>
        <v/>
      </c>
      <c r="P239" s="198"/>
      <c r="Q239" s="198"/>
      <c r="R239" s="199"/>
      <c r="S239" s="198"/>
      <c r="T239" s="225"/>
      <c r="U239" s="224" t="str">
        <f>IF(S239='Drop Downs'!$G$14,"1",IF(S239='Drop Downs'!$G$16,1/(W239*'Drop Downs'!$R$4/12)*V239,IF(S239='Drop Downs'!$G$15,1/W239*V239,"")))</f>
        <v/>
      </c>
      <c r="V239" s="198"/>
      <c r="W239" s="198"/>
      <c r="X239" s="199"/>
      <c r="Y239" s="198"/>
      <c r="Z239" s="198"/>
      <c r="AA239" s="224" t="str">
        <f>IF(Y239='Drop Downs'!$G$14,"1",IF(Y239='Drop Downs'!$G$16,1/(AC239*'Drop Downs'!$R$4/12)*AB239,IF(Y239='Drop Downs'!$G$15,1/AC239*AB239,"")))</f>
        <v/>
      </c>
      <c r="AB239" s="198"/>
      <c r="AC239" s="198"/>
      <c r="AD239" s="199"/>
      <c r="AE239" s="198"/>
      <c r="AF239" s="198"/>
      <c r="AG239" s="224" t="str">
        <f>IF(AE239='Drop Downs'!$G$14,"1",IF(AE239='Drop Downs'!$G$16,1/(AI239*'Drop Downs'!$R$4/12)*AH239,IF(AE239='Drop Downs'!$G$15,1/AI239*AH239,"")))</f>
        <v/>
      </c>
      <c r="AH239" s="198"/>
      <c r="AI239" s="198"/>
    </row>
    <row r="240" spans="2:35">
      <c r="B240" s="1222"/>
      <c r="C240" s="56" t="s">
        <v>800</v>
      </c>
      <c r="D240" s="282">
        <f>'4'!AC32</f>
        <v>0</v>
      </c>
      <c r="E240" s="1167">
        <f>'4'!T74</f>
        <v>0</v>
      </c>
      <c r="F240" s="24"/>
      <c r="G240" s="190"/>
      <c r="H240" s="190"/>
      <c r="I240" s="190"/>
      <c r="J240" s="190"/>
      <c r="K240" s="323">
        <f t="shared" si="8"/>
        <v>0</v>
      </c>
      <c r="L240" s="66"/>
      <c r="M240" s="190"/>
      <c r="N240" s="229"/>
      <c r="O240" s="227" t="str">
        <f>IF(M240='Drop Downs'!$G$14,"1",IF(M240='Drop Downs'!$G$16,1/(Q240*'Drop Downs'!$R$4/12)*P240,IF(M240='Drop Downs'!$G$15,1/Q240*P240,"")))</f>
        <v/>
      </c>
      <c r="P240" s="190"/>
      <c r="Q240" s="190"/>
      <c r="R240" s="199"/>
      <c r="S240" s="190"/>
      <c r="T240" s="229"/>
      <c r="U240" s="227" t="str">
        <f>IF(S240='Drop Downs'!$G$14,"1",IF(S240='Drop Downs'!$G$16,1/(W240*'Drop Downs'!$R$4/12)*V240,IF(S240='Drop Downs'!$G$15,1/W240*V240,"")))</f>
        <v/>
      </c>
      <c r="V240" s="190"/>
      <c r="W240" s="190"/>
      <c r="X240" s="199"/>
      <c r="Y240" s="190"/>
      <c r="Z240" s="190"/>
      <c r="AA240" s="227" t="str">
        <f>IF(Y240='Drop Downs'!$G$14,"1",IF(Y240='Drop Downs'!$G$16,1/(AC240*'Drop Downs'!$R$4/12)*AB240,IF(Y240='Drop Downs'!$G$15,1/AC240*AB240,"")))</f>
        <v/>
      </c>
      <c r="AB240" s="190"/>
      <c r="AC240" s="190"/>
      <c r="AD240" s="199"/>
      <c r="AE240" s="190"/>
      <c r="AF240" s="190"/>
      <c r="AG240" s="227" t="str">
        <f>IF(AE240='Drop Downs'!$G$14,"1",IF(AE240='Drop Downs'!$G$16,1/(AI240*'Drop Downs'!$R$4/12)*AH240,IF(AE240='Drop Downs'!$G$15,1/AI240*AH240,"")))</f>
        <v/>
      </c>
      <c r="AH240" s="190"/>
      <c r="AI240" s="190"/>
    </row>
    <row r="241" spans="2:35">
      <c r="B241" s="1223">
        <f>'4'!AA33</f>
        <v>0</v>
      </c>
      <c r="C241" s="57" t="s">
        <v>799</v>
      </c>
      <c r="D241" s="281">
        <f>'4'!AC33</f>
        <v>0</v>
      </c>
      <c r="E241" s="1167" t="str">
        <f>'4'!AD33</f>
        <v xml:space="preserve"> </v>
      </c>
      <c r="F241" s="24"/>
      <c r="G241" s="198"/>
      <c r="H241" s="198"/>
      <c r="I241" s="198"/>
      <c r="J241" s="198"/>
      <c r="K241" s="322">
        <f t="shared" si="8"/>
        <v>0</v>
      </c>
      <c r="L241" s="66"/>
      <c r="M241" s="198"/>
      <c r="N241" s="225"/>
      <c r="O241" s="224" t="str">
        <f>IF(M241='Drop Downs'!$G$14,"1",IF(M241='Drop Downs'!$G$16,1/(Q241*'Drop Downs'!$R$4/12)*P241,IF(M241='Drop Downs'!$G$15,1/Q241*P241,"")))</f>
        <v/>
      </c>
      <c r="P241" s="198"/>
      <c r="Q241" s="198"/>
      <c r="R241" s="199"/>
      <c r="S241" s="198"/>
      <c r="T241" s="225"/>
      <c r="U241" s="224" t="str">
        <f>IF(S241='Drop Downs'!$G$14,"1",IF(S241='Drop Downs'!$G$16,1/(W241*'Drop Downs'!$R$4/12)*V241,IF(S241='Drop Downs'!$G$15,1/W241*V241,"")))</f>
        <v/>
      </c>
      <c r="V241" s="198"/>
      <c r="W241" s="198"/>
      <c r="X241" s="199"/>
      <c r="Y241" s="198"/>
      <c r="Z241" s="198"/>
      <c r="AA241" s="224" t="str">
        <f>IF(Y241='Drop Downs'!$G$14,"1",IF(Y241='Drop Downs'!$G$16,1/(AC241*'Drop Downs'!$R$4/12)*AB241,IF(Y241='Drop Downs'!$G$15,1/AC241*AB241,"")))</f>
        <v/>
      </c>
      <c r="AB241" s="198"/>
      <c r="AC241" s="198"/>
      <c r="AD241" s="199"/>
      <c r="AE241" s="198"/>
      <c r="AF241" s="198"/>
      <c r="AG241" s="224" t="str">
        <f>IF(AE241='Drop Downs'!$G$14,"1",IF(AE241='Drop Downs'!$G$16,1/(AI241*'Drop Downs'!$R$4/12)*AH241,IF(AE241='Drop Downs'!$G$15,1/AI241*AH241,"")))</f>
        <v/>
      </c>
      <c r="AH241" s="198"/>
      <c r="AI241" s="198"/>
    </row>
    <row r="242" spans="2:35">
      <c r="B242" s="1222"/>
      <c r="C242" s="56" t="s">
        <v>800</v>
      </c>
      <c r="D242" s="282">
        <f>'4'!AC34</f>
        <v>0</v>
      </c>
      <c r="E242" s="1167">
        <f>'4'!T76</f>
        <v>0</v>
      </c>
      <c r="F242" s="24"/>
      <c r="G242" s="190"/>
      <c r="H242" s="190"/>
      <c r="I242" s="190"/>
      <c r="J242" s="190"/>
      <c r="K242" s="322">
        <f t="shared" si="8"/>
        <v>0</v>
      </c>
      <c r="L242" s="66"/>
      <c r="M242" s="198"/>
      <c r="N242" s="225"/>
      <c r="O242" s="224" t="str">
        <f>IF(M242='Drop Downs'!$G$14,"1",IF(M242='Drop Downs'!$G$16,1/(Q242*'Drop Downs'!$R$4/12)*P242,IF(M242='Drop Downs'!$G$15,1/Q242*P242,"")))</f>
        <v/>
      </c>
      <c r="P242" s="198"/>
      <c r="Q242" s="198"/>
      <c r="R242" s="199"/>
      <c r="S242" s="198"/>
      <c r="T242" s="229"/>
      <c r="U242" s="227" t="str">
        <f>IF(S242='Drop Downs'!$G$14,"1",IF(S242='Drop Downs'!$G$16,1/(W242*'Drop Downs'!$R$4/12)*V242,IF(S242='Drop Downs'!$G$15,1/W242*V242,"")))</f>
        <v/>
      </c>
      <c r="V242" s="190"/>
      <c r="W242" s="190"/>
      <c r="X242" s="199"/>
      <c r="Y242" s="190"/>
      <c r="Z242" s="190"/>
      <c r="AA242" s="227" t="str">
        <f>IF(Y242='Drop Downs'!$G$14,"1",IF(Y242='Drop Downs'!$G$16,1/(AC242*'Drop Downs'!$R$4/12)*AB242,IF(Y242='Drop Downs'!$G$15,1/AC242*AB242,"")))</f>
        <v/>
      </c>
      <c r="AB242" s="190"/>
      <c r="AC242" s="190"/>
      <c r="AD242" s="199"/>
      <c r="AE242" s="190"/>
      <c r="AF242" s="190"/>
      <c r="AG242" s="227" t="str">
        <f>IF(AE242='Drop Downs'!$G$14,"1",IF(AE242='Drop Downs'!$G$16,1/(AI242*'Drop Downs'!$R$4/12)*AH242,IF(AE242='Drop Downs'!$G$15,1/AI242*AH242,"")))</f>
        <v/>
      </c>
      <c r="AH242" s="190"/>
      <c r="AI242" s="190"/>
    </row>
    <row r="243" spans="2:35">
      <c r="B243" s="1223">
        <f>'4'!AA35</f>
        <v>0</v>
      </c>
      <c r="C243" s="57" t="s">
        <v>799</v>
      </c>
      <c r="D243" s="281">
        <f>'4'!AC35</f>
        <v>0</v>
      </c>
      <c r="E243" s="1167" t="str">
        <f>'4'!AD35</f>
        <v xml:space="preserve"> </v>
      </c>
      <c r="F243" s="24"/>
      <c r="G243" s="198"/>
      <c r="H243" s="198"/>
      <c r="I243" s="198"/>
      <c r="J243" s="198"/>
      <c r="K243" s="322">
        <f t="shared" si="8"/>
        <v>0</v>
      </c>
      <c r="L243" s="66"/>
      <c r="M243" s="198"/>
      <c r="N243" s="225"/>
      <c r="O243" s="224" t="str">
        <f>IF(M243='Drop Downs'!$G$14,"1",IF(M243='Drop Downs'!$G$16,1/(Q243*'Drop Downs'!$R$4/12)*P243,IF(M243='Drop Downs'!$G$15,1/Q243*P243,"")))</f>
        <v/>
      </c>
      <c r="P243" s="198"/>
      <c r="Q243" s="198"/>
      <c r="R243" s="199"/>
      <c r="S243" s="198"/>
      <c r="T243" s="225"/>
      <c r="U243" s="224" t="str">
        <f>IF(S243='Drop Downs'!$G$14,"1",IF(S243='Drop Downs'!$G$16,1/(W243*'Drop Downs'!$R$4/12)*V243,IF(S243='Drop Downs'!$G$15,1/W243*V243,"")))</f>
        <v/>
      </c>
      <c r="V243" s="198"/>
      <c r="W243" s="198"/>
      <c r="X243" s="199"/>
      <c r="Y243" s="198"/>
      <c r="Z243" s="198"/>
      <c r="AA243" s="224" t="str">
        <f>IF(Y243='Drop Downs'!$G$14,"1",IF(Y243='Drop Downs'!$G$16,1/(AC243*'Drop Downs'!$R$4/12)*AB243,IF(Y243='Drop Downs'!$G$15,1/AC243*AB243,"")))</f>
        <v/>
      </c>
      <c r="AB243" s="198"/>
      <c r="AC243" s="198"/>
      <c r="AD243" s="199"/>
      <c r="AE243" s="198"/>
      <c r="AF243" s="198"/>
      <c r="AG243" s="224" t="str">
        <f>IF(AE243='Drop Downs'!$G$14,"1",IF(AE243='Drop Downs'!$G$16,1/(AI243*'Drop Downs'!$R$4/12)*AH243,IF(AE243='Drop Downs'!$G$15,1/AI243*AH243,"")))</f>
        <v/>
      </c>
      <c r="AH243" s="198"/>
      <c r="AI243" s="198"/>
    </row>
    <row r="244" spans="2:35">
      <c r="B244" s="1222"/>
      <c r="C244" s="56" t="s">
        <v>800</v>
      </c>
      <c r="D244" s="282">
        <f>'4'!AC36</f>
        <v>0</v>
      </c>
      <c r="E244" s="1167">
        <f>'4'!T78</f>
        <v>0</v>
      </c>
      <c r="F244" s="24"/>
      <c r="G244" s="190"/>
      <c r="H244" s="190"/>
      <c r="I244" s="190"/>
      <c r="J244" s="190"/>
      <c r="K244" s="323">
        <f t="shared" si="8"/>
        <v>0</v>
      </c>
      <c r="L244" s="66"/>
      <c r="M244" s="190"/>
      <c r="N244" s="229"/>
      <c r="O244" s="227" t="str">
        <f>IF(M244='Drop Downs'!$G$14,"1",IF(M244='Drop Downs'!$G$16,1/(Q244*'Drop Downs'!$R$4/12)*P244,IF(M244='Drop Downs'!$G$15,1/Q244*P244,"")))</f>
        <v/>
      </c>
      <c r="P244" s="190"/>
      <c r="Q244" s="190"/>
      <c r="R244" s="199"/>
      <c r="S244" s="190"/>
      <c r="T244" s="229"/>
      <c r="U244" s="227" t="str">
        <f>IF(S244='Drop Downs'!$G$14,"1",IF(S244='Drop Downs'!$G$16,1/(W244*'Drop Downs'!$R$4/12)*V244,IF(S244='Drop Downs'!$G$15,1/W244*V244,"")))</f>
        <v/>
      </c>
      <c r="V244" s="190"/>
      <c r="W244" s="190"/>
      <c r="X244" s="199"/>
      <c r="Y244" s="190"/>
      <c r="Z244" s="190"/>
      <c r="AA244" s="227" t="str">
        <f>IF(Y244='Drop Downs'!$G$14,"1",IF(Y244='Drop Downs'!$G$16,1/(AC244*'Drop Downs'!$R$4/12)*AB244,IF(Y244='Drop Downs'!$G$15,1/AC244*AB244,"")))</f>
        <v/>
      </c>
      <c r="AB244" s="190"/>
      <c r="AC244" s="190"/>
      <c r="AD244" s="199"/>
      <c r="AE244" s="190"/>
      <c r="AF244" s="190"/>
      <c r="AG244" s="227" t="str">
        <f>IF(AE244='Drop Downs'!$G$14,"1",IF(AE244='Drop Downs'!$G$16,1/(AI244*'Drop Downs'!$R$4/12)*AH244,IF(AE244='Drop Downs'!$G$15,1/AI244*AH244,"")))</f>
        <v/>
      </c>
      <c r="AH244" s="190"/>
      <c r="AI244" s="190"/>
    </row>
    <row r="245" spans="2:35">
      <c r="B245" s="1221">
        <f>'4'!AA37</f>
        <v>0</v>
      </c>
      <c r="C245" s="57" t="s">
        <v>799</v>
      </c>
      <c r="D245" s="281">
        <f>'4'!AC37</f>
        <v>0</v>
      </c>
      <c r="E245" s="1167" t="str">
        <f>'4'!AD37</f>
        <v xml:space="preserve"> </v>
      </c>
      <c r="F245" s="24"/>
      <c r="G245" s="198"/>
      <c r="H245" s="198"/>
      <c r="I245" s="198"/>
      <c r="J245" s="198"/>
      <c r="K245" s="322">
        <f t="shared" si="8"/>
        <v>0</v>
      </c>
      <c r="L245" s="66"/>
      <c r="M245" s="198"/>
      <c r="N245" s="225"/>
      <c r="O245" s="224" t="str">
        <f>IF(M245='Drop Downs'!$G$14,"1",IF(M245='Drop Downs'!$G$16,1/(Q245*'Drop Downs'!$R$4/12)*P245,IF(M245='Drop Downs'!$G$15,1/Q245*P245,"")))</f>
        <v/>
      </c>
      <c r="P245" s="198"/>
      <c r="Q245" s="198"/>
      <c r="R245" s="199"/>
      <c r="S245" s="198"/>
      <c r="T245" s="225"/>
      <c r="U245" s="224" t="str">
        <f>IF(S245='Drop Downs'!$G$14,"1",IF(S245='Drop Downs'!$G$16,1/(W245*'Drop Downs'!$R$4/12)*V245,IF(S245='Drop Downs'!$G$15,1/W245*V245,"")))</f>
        <v/>
      </c>
      <c r="V245" s="198"/>
      <c r="W245" s="198"/>
      <c r="X245" s="199"/>
      <c r="Y245" s="198"/>
      <c r="Z245" s="198"/>
      <c r="AA245" s="224" t="str">
        <f>IF(Y245='Drop Downs'!$G$14,"1",IF(Y245='Drop Downs'!$G$16,1/(AC245*'Drop Downs'!$R$4/12)*AB245,IF(Y245='Drop Downs'!$G$15,1/AC245*AB245,"")))</f>
        <v/>
      </c>
      <c r="AB245" s="198"/>
      <c r="AC245" s="198"/>
      <c r="AD245" s="199"/>
      <c r="AE245" s="198"/>
      <c r="AF245" s="198"/>
      <c r="AG245" s="224" t="str">
        <f>IF(AE245='Drop Downs'!$G$14,"1",IF(AE245='Drop Downs'!$G$16,1/(AI245*'Drop Downs'!$R$4/12)*AH245,IF(AE245='Drop Downs'!$G$15,1/AI245*AH245,"")))</f>
        <v/>
      </c>
      <c r="AH245" s="198"/>
      <c r="AI245" s="198"/>
    </row>
    <row r="246" spans="2:35">
      <c r="B246" s="1222"/>
      <c r="C246" s="56" t="s">
        <v>800</v>
      </c>
      <c r="D246" s="282">
        <f>'4'!AC38</f>
        <v>0</v>
      </c>
      <c r="E246" s="1167">
        <f>'4'!T80</f>
        <v>0</v>
      </c>
      <c r="F246" s="24"/>
      <c r="G246" s="190"/>
      <c r="H246" s="190"/>
      <c r="I246" s="190"/>
      <c r="J246" s="190"/>
      <c r="K246" s="323">
        <f t="shared" si="8"/>
        <v>0</v>
      </c>
      <c r="L246" s="66"/>
      <c r="M246" s="190"/>
      <c r="N246" s="229"/>
      <c r="O246" s="227" t="str">
        <f>IF(M246='Drop Downs'!$G$14,"1",IF(M246='Drop Downs'!$G$16,1/(Q246*'Drop Downs'!$R$4/12)*P246,IF(M246='Drop Downs'!$G$15,1/Q246*P246,"")))</f>
        <v/>
      </c>
      <c r="P246" s="190"/>
      <c r="Q246" s="190"/>
      <c r="R246" s="199"/>
      <c r="S246" s="190"/>
      <c r="T246" s="229"/>
      <c r="U246" s="227" t="str">
        <f>IF(S246='Drop Downs'!$G$14,"1",IF(S246='Drop Downs'!$G$16,1/(W246*'Drop Downs'!$R$4/12)*V246,IF(S246='Drop Downs'!$G$15,1/W246*V246,"")))</f>
        <v/>
      </c>
      <c r="V246" s="190"/>
      <c r="W246" s="190"/>
      <c r="X246" s="199"/>
      <c r="Y246" s="190"/>
      <c r="Z246" s="190"/>
      <c r="AA246" s="227" t="str">
        <f>IF(Y246='Drop Downs'!$G$14,"1",IF(Y246='Drop Downs'!$G$16,1/(AC246*'Drop Downs'!$R$4/12)*AB246,IF(Y246='Drop Downs'!$G$15,1/AC246*AB246,"")))</f>
        <v/>
      </c>
      <c r="AB246" s="190"/>
      <c r="AC246" s="190"/>
      <c r="AD246" s="199"/>
      <c r="AE246" s="190"/>
      <c r="AF246" s="190"/>
      <c r="AG246" s="227" t="str">
        <f>IF(AE246='Drop Downs'!$G$14,"1",IF(AE246='Drop Downs'!$G$16,1/(AI246*'Drop Downs'!$R$4/12)*AH246,IF(AE246='Drop Downs'!$G$15,1/AI246*AH246,"")))</f>
        <v/>
      </c>
      <c r="AH246" s="190"/>
      <c r="AI246" s="190"/>
    </row>
    <row r="247" spans="2:35">
      <c r="B247" s="1223">
        <f>'4'!AA39</f>
        <v>0</v>
      </c>
      <c r="C247" s="57" t="s">
        <v>799</v>
      </c>
      <c r="D247" s="281">
        <f>'4'!AC39</f>
        <v>0</v>
      </c>
      <c r="E247" s="1167" t="str">
        <f>'4'!AD39</f>
        <v xml:space="preserve"> </v>
      </c>
      <c r="F247" s="24"/>
      <c r="G247" s="198"/>
      <c r="H247" s="198"/>
      <c r="I247" s="198"/>
      <c r="J247" s="198"/>
      <c r="K247" s="322">
        <f t="shared" si="8"/>
        <v>0</v>
      </c>
      <c r="L247" s="66"/>
      <c r="M247" s="198"/>
      <c r="N247" s="225"/>
      <c r="O247" s="224" t="str">
        <f>IF(M247='Drop Downs'!$G$14,"1",IF(M247='Drop Downs'!$G$16,1/(Q247*'Drop Downs'!$R$4/12)*P247,IF(M247='Drop Downs'!$G$15,1/Q247*P247,"")))</f>
        <v/>
      </c>
      <c r="P247" s="198"/>
      <c r="Q247" s="198"/>
      <c r="R247" s="199"/>
      <c r="S247" s="198"/>
      <c r="T247" s="225"/>
      <c r="U247" s="224" t="str">
        <f>IF(S247='Drop Downs'!$G$14,"1",IF(S247='Drop Downs'!$G$16,1/(W247*'Drop Downs'!$R$4/12)*V247,IF(S247='Drop Downs'!$G$15,1/W247*V247,"")))</f>
        <v/>
      </c>
      <c r="V247" s="198"/>
      <c r="W247" s="198"/>
      <c r="X247" s="199"/>
      <c r="Y247" s="198"/>
      <c r="Z247" s="198"/>
      <c r="AA247" s="224" t="str">
        <f>IF(Y247='Drop Downs'!$G$14,"1",IF(Y247='Drop Downs'!$G$16,1/(AC247*'Drop Downs'!$R$4/12)*AB247,IF(Y247='Drop Downs'!$G$15,1/AC247*AB247,"")))</f>
        <v/>
      </c>
      <c r="AB247" s="198"/>
      <c r="AC247" s="198"/>
      <c r="AD247" s="199"/>
      <c r="AE247" s="198"/>
      <c r="AF247" s="198"/>
      <c r="AG247" s="224" t="str">
        <f>IF(AE247='Drop Downs'!$G$14,"1",IF(AE247='Drop Downs'!$G$16,1/(AI247*'Drop Downs'!$R$4/12)*AH247,IF(AE247='Drop Downs'!$G$15,1/AI247*AH247,"")))</f>
        <v/>
      </c>
      <c r="AH247" s="198"/>
      <c r="AI247" s="198"/>
    </row>
    <row r="248" spans="2:35">
      <c r="B248" s="1222"/>
      <c r="C248" s="56" t="s">
        <v>800</v>
      </c>
      <c r="D248" s="282">
        <f>'4'!AC40</f>
        <v>0</v>
      </c>
      <c r="E248" s="1167">
        <f>'4'!T82</f>
        <v>0</v>
      </c>
      <c r="F248" s="24"/>
      <c r="G248" s="190"/>
      <c r="H248" s="190"/>
      <c r="I248" s="190"/>
      <c r="J248" s="190"/>
      <c r="K248" s="323">
        <f t="shared" si="8"/>
        <v>0</v>
      </c>
      <c r="L248" s="66"/>
      <c r="M248" s="190"/>
      <c r="N248" s="229"/>
      <c r="O248" s="227" t="str">
        <f>IF(M248='Drop Downs'!$G$14,"1",IF(M248='Drop Downs'!$G$16,1/(Q248*'Drop Downs'!$R$4/12)*P248,IF(M248='Drop Downs'!$G$15,1/Q248*P248,"")))</f>
        <v/>
      </c>
      <c r="P248" s="190"/>
      <c r="Q248" s="190"/>
      <c r="R248" s="199"/>
      <c r="S248" s="190"/>
      <c r="T248" s="229"/>
      <c r="U248" s="227" t="str">
        <f>IF(S248='Drop Downs'!$G$14,"1",IF(S248='Drop Downs'!$G$16,1/(W248*'Drop Downs'!$R$4/12)*V248,IF(S248='Drop Downs'!$G$15,1/W248*V248,"")))</f>
        <v/>
      </c>
      <c r="V248" s="190"/>
      <c r="W248" s="190"/>
      <c r="X248" s="199"/>
      <c r="Y248" s="190"/>
      <c r="Z248" s="190"/>
      <c r="AA248" s="227" t="str">
        <f>IF(Y248='Drop Downs'!$G$14,"1",IF(Y248='Drop Downs'!$G$16,1/(AC248*'Drop Downs'!$R$4/12)*AB248,IF(Y248='Drop Downs'!$G$15,1/AC248*AB248,"")))</f>
        <v/>
      </c>
      <c r="AB248" s="190"/>
      <c r="AC248" s="190"/>
      <c r="AD248" s="199"/>
      <c r="AE248" s="190"/>
      <c r="AF248" s="190"/>
      <c r="AG248" s="227" t="str">
        <f>IF(AE248='Drop Downs'!$G$14,"1",IF(AE248='Drop Downs'!$G$16,1/(AI248*'Drop Downs'!$R$4/12)*AH248,IF(AE248='Drop Downs'!$G$15,1/AI248*AH248,"")))</f>
        <v/>
      </c>
      <c r="AH248" s="190"/>
      <c r="AI248" s="190"/>
    </row>
    <row r="249" spans="2:35">
      <c r="B249" s="1223">
        <f>'4'!AA41</f>
        <v>0</v>
      </c>
      <c r="C249" s="57" t="s">
        <v>799</v>
      </c>
      <c r="D249" s="281">
        <f>'4'!AC41</f>
        <v>0</v>
      </c>
      <c r="E249" s="1167" t="str">
        <f>'4'!AD41</f>
        <v xml:space="preserve"> </v>
      </c>
      <c r="F249" s="24"/>
      <c r="G249" s="198"/>
      <c r="H249" s="198"/>
      <c r="I249" s="198"/>
      <c r="J249" s="198"/>
      <c r="K249" s="322">
        <f t="shared" si="8"/>
        <v>0</v>
      </c>
      <c r="L249" s="66"/>
      <c r="M249" s="198"/>
      <c r="N249" s="225"/>
      <c r="O249" s="224" t="str">
        <f>IF(M249='Drop Downs'!$G$14,"1",IF(M249='Drop Downs'!$G$16,1/(Q249*'Drop Downs'!$R$4/12)*P249,IF(M249='Drop Downs'!$G$15,1/Q249*P249,"")))</f>
        <v/>
      </c>
      <c r="P249" s="198"/>
      <c r="Q249" s="198"/>
      <c r="R249" s="199"/>
      <c r="S249" s="198"/>
      <c r="T249" s="198"/>
      <c r="U249" s="224" t="str">
        <f>IF(S249='Drop Downs'!$G$14,"1",IF(S249='Drop Downs'!$G$16,1/(W249*'Drop Downs'!$R$4/12)*V249,IF(S249='Drop Downs'!$G$15,1/W249*V249,"")))</f>
        <v/>
      </c>
      <c r="V249" s="198"/>
      <c r="W249" s="198"/>
      <c r="X249" s="199"/>
      <c r="Y249" s="198"/>
      <c r="Z249" s="198"/>
      <c r="AA249" s="224" t="str">
        <f>IF(Y249='Drop Downs'!$G$14,"1",IF(Y249='Drop Downs'!$G$16,1/(AC249*'Drop Downs'!$R$4/12)*AB249,IF(Y249='Drop Downs'!$G$15,1/AC249*AB249,"")))</f>
        <v/>
      </c>
      <c r="AB249" s="198"/>
      <c r="AC249" s="198"/>
      <c r="AD249" s="199"/>
      <c r="AE249" s="198"/>
      <c r="AF249" s="198"/>
      <c r="AG249" s="224" t="str">
        <f>IF(AE249='Drop Downs'!$G$14,"1",IF(AE249='Drop Downs'!$G$16,1/(AI249*'Drop Downs'!$R$4/12)*AH249,IF(AE249='Drop Downs'!$G$15,1/AI249*AH249,"")))</f>
        <v/>
      </c>
      <c r="AH249" s="198"/>
      <c r="AI249" s="198"/>
    </row>
    <row r="250" spans="2:35">
      <c r="B250" s="1222"/>
      <c r="C250" s="56" t="s">
        <v>800</v>
      </c>
      <c r="D250" s="282">
        <f>'4'!AC42</f>
        <v>0</v>
      </c>
      <c r="E250" s="1167">
        <f>'4'!T84</f>
        <v>0</v>
      </c>
      <c r="F250" s="24"/>
      <c r="G250" s="190"/>
      <c r="H250" s="190"/>
      <c r="I250" s="190"/>
      <c r="J250" s="190"/>
      <c r="K250" s="323">
        <f t="shared" si="8"/>
        <v>0</v>
      </c>
      <c r="L250" s="66"/>
      <c r="M250" s="190"/>
      <c r="N250" s="229"/>
      <c r="O250" s="227" t="str">
        <f>IF(M250='Drop Downs'!$G$14,"1",IF(M250='Drop Downs'!$G$16,1/(Q250*'Drop Downs'!$R$4/12)*P250,IF(M250='Drop Downs'!$G$15,1/Q250*P250,"")))</f>
        <v/>
      </c>
      <c r="P250" s="190"/>
      <c r="Q250" s="190"/>
      <c r="R250" s="199"/>
      <c r="S250" s="190"/>
      <c r="T250" s="190"/>
      <c r="U250" s="227" t="str">
        <f>IF(S250='Drop Downs'!$G$14,"1",IF(S250='Drop Downs'!$G$16,1/(W250*'Drop Downs'!$R$4/12)*V250,IF(S250='Drop Downs'!$G$15,1/W250*V250,"")))</f>
        <v/>
      </c>
      <c r="V250" s="190"/>
      <c r="W250" s="190"/>
      <c r="X250" s="199"/>
      <c r="Y250" s="190"/>
      <c r="Z250" s="190"/>
      <c r="AA250" s="227" t="str">
        <f>IF(Y250='Drop Downs'!$G$14,"1",IF(Y250='Drop Downs'!$G$16,1/(AC250*'Drop Downs'!$R$4/12)*AB250,IF(Y250='Drop Downs'!$G$15,1/AC250*AB250,"")))</f>
        <v/>
      </c>
      <c r="AB250" s="190"/>
      <c r="AC250" s="190"/>
      <c r="AD250" s="199"/>
      <c r="AE250" s="190"/>
      <c r="AF250" s="190"/>
      <c r="AG250" s="227" t="str">
        <f>IF(AE250='Drop Downs'!$G$14,"1",IF(AE250='Drop Downs'!$G$16,1/(AI250*'Drop Downs'!$R$4/12)*AH250,IF(AE250='Drop Downs'!$G$15,1/AI250*AH250,"")))</f>
        <v/>
      </c>
      <c r="AH250" s="190"/>
      <c r="AI250" s="190"/>
    </row>
    <row r="251" spans="2:35">
      <c r="B251" s="1221">
        <f>'4'!AA43</f>
        <v>0</v>
      </c>
      <c r="C251" s="57" t="s">
        <v>799</v>
      </c>
      <c r="D251" s="281">
        <f>'4'!AC43</f>
        <v>0</v>
      </c>
      <c r="E251" s="1167" t="str">
        <f>'4'!AD43</f>
        <v xml:space="preserve"> </v>
      </c>
      <c r="F251" s="24"/>
      <c r="G251" s="198"/>
      <c r="H251" s="198"/>
      <c r="I251" s="198"/>
      <c r="J251" s="198"/>
      <c r="K251" s="322">
        <f t="shared" si="8"/>
        <v>0</v>
      </c>
      <c r="L251" s="66"/>
      <c r="M251" s="198"/>
      <c r="N251" s="225"/>
      <c r="O251" s="224" t="str">
        <f>IF(M251='Drop Downs'!$G$14,"1",IF(M251='Drop Downs'!$G$16,1/(Q251*'Drop Downs'!$R$4/12)*P251,IF(M251='Drop Downs'!$G$15,1/Q251*P251,"")))</f>
        <v/>
      </c>
      <c r="P251" s="198"/>
      <c r="Q251" s="198"/>
      <c r="R251" s="199"/>
      <c r="S251" s="198"/>
      <c r="T251" s="198"/>
      <c r="U251" s="224" t="str">
        <f>IF(S251='Drop Downs'!$G$14,"1",IF(S251='Drop Downs'!$G$16,1/(W251*'Drop Downs'!$R$4/12)*V251,IF(S251='Drop Downs'!$G$15,1/W251*V251,"")))</f>
        <v/>
      </c>
      <c r="V251" s="198"/>
      <c r="W251" s="198"/>
      <c r="X251" s="199"/>
      <c r="Y251" s="198"/>
      <c r="Z251" s="198"/>
      <c r="AA251" s="224" t="str">
        <f>IF(Y251='Drop Downs'!$G$14,"1",IF(Y251='Drop Downs'!$G$16,1/(AC251*'Drop Downs'!$R$4/12)*AB251,IF(Y251='Drop Downs'!$G$15,1/AC251*AB251,"")))</f>
        <v/>
      </c>
      <c r="AB251" s="198"/>
      <c r="AC251" s="198"/>
      <c r="AD251" s="199"/>
      <c r="AE251" s="198"/>
      <c r="AF251" s="198"/>
      <c r="AG251" s="224" t="str">
        <f>IF(AE251='Drop Downs'!$G$14,"1",IF(AE251='Drop Downs'!$G$16,1/(AI251*'Drop Downs'!$R$4/12)*AH251,IF(AE251='Drop Downs'!$G$15,1/AI251*AH251,"")))</f>
        <v/>
      </c>
      <c r="AH251" s="198"/>
      <c r="AI251" s="198"/>
    </row>
    <row r="252" spans="2:35">
      <c r="B252" s="1222"/>
      <c r="C252" s="56" t="s">
        <v>800</v>
      </c>
      <c r="D252" s="282">
        <f>'4'!AC44</f>
        <v>0</v>
      </c>
      <c r="E252" s="1167">
        <f>'4'!T86</f>
        <v>0</v>
      </c>
      <c r="F252" s="24"/>
      <c r="G252" s="190"/>
      <c r="H252" s="190"/>
      <c r="I252" s="190"/>
      <c r="J252" s="190"/>
      <c r="K252" s="323">
        <f t="shared" si="8"/>
        <v>0</v>
      </c>
      <c r="L252" s="66"/>
      <c r="M252" s="190"/>
      <c r="N252" s="229"/>
      <c r="O252" s="227" t="str">
        <f>IF(M252='Drop Downs'!$G$14,"1",IF(M252='Drop Downs'!$G$16,1/(Q252*'Drop Downs'!$R$4/12)*P252,IF(M252='Drop Downs'!$G$15,1/Q252*P252,"")))</f>
        <v/>
      </c>
      <c r="P252" s="190"/>
      <c r="Q252" s="190"/>
      <c r="R252" s="199"/>
      <c r="S252" s="190"/>
      <c r="T252" s="190"/>
      <c r="U252" s="227" t="str">
        <f>IF(S252='Drop Downs'!$G$14,"1",IF(S252='Drop Downs'!$G$16,1/(W252*'Drop Downs'!$R$4/12)*V252,IF(S252='Drop Downs'!$G$15,1/W252*V252,"")))</f>
        <v/>
      </c>
      <c r="V252" s="190"/>
      <c r="W252" s="190"/>
      <c r="X252" s="199"/>
      <c r="Y252" s="190"/>
      <c r="Z252" s="190"/>
      <c r="AA252" s="227" t="str">
        <f>IF(Y252='Drop Downs'!$G$14,"1",IF(Y252='Drop Downs'!$G$16,1/(AC252*'Drop Downs'!$R$4/12)*AB252,IF(Y252='Drop Downs'!$G$15,1/AC252*AB252,"")))</f>
        <v/>
      </c>
      <c r="AB252" s="190"/>
      <c r="AC252" s="190"/>
      <c r="AD252" s="199"/>
      <c r="AE252" s="190"/>
      <c r="AF252" s="190"/>
      <c r="AG252" s="227" t="str">
        <f>IF(AE252='Drop Downs'!$G$14,"1",IF(AE252='Drop Downs'!$G$16,1/(AI252*'Drop Downs'!$R$4/12)*AH252,IF(AE252='Drop Downs'!$G$15,1/AI252*AH252,"")))</f>
        <v/>
      </c>
      <c r="AH252" s="190"/>
      <c r="AI252" s="190"/>
    </row>
  </sheetData>
  <mergeCells count="247">
    <mergeCell ref="M5:Q5"/>
    <mergeCell ref="S5:W5"/>
    <mergeCell ref="Y5:AC5"/>
    <mergeCell ref="AE5:AI5"/>
    <mergeCell ref="C6:D6"/>
    <mergeCell ref="B8:B9"/>
    <mergeCell ref="E8:E9"/>
    <mergeCell ref="B10:B11"/>
    <mergeCell ref="E10:E11"/>
    <mergeCell ref="B12:B13"/>
    <mergeCell ref="E12:E13"/>
    <mergeCell ref="B5:E5"/>
    <mergeCell ref="G5:K5"/>
    <mergeCell ref="B20:B21"/>
    <mergeCell ref="E20:E21"/>
    <mergeCell ref="B22:B23"/>
    <mergeCell ref="E22:E23"/>
    <mergeCell ref="B24:B25"/>
    <mergeCell ref="E24:E25"/>
    <mergeCell ref="B14:B15"/>
    <mergeCell ref="E14:E15"/>
    <mergeCell ref="B16:B17"/>
    <mergeCell ref="E16:E17"/>
    <mergeCell ref="B18:B19"/>
    <mergeCell ref="E18:E19"/>
    <mergeCell ref="B32:B33"/>
    <mergeCell ref="E32:E33"/>
    <mergeCell ref="B34:B35"/>
    <mergeCell ref="E34:E35"/>
    <mergeCell ref="B36:B37"/>
    <mergeCell ref="E36:E37"/>
    <mergeCell ref="B26:B27"/>
    <mergeCell ref="E26:E27"/>
    <mergeCell ref="B28:B29"/>
    <mergeCell ref="E28:E29"/>
    <mergeCell ref="B30:B31"/>
    <mergeCell ref="E30:E31"/>
    <mergeCell ref="B44:B45"/>
    <mergeCell ref="E44:E45"/>
    <mergeCell ref="B46:B47"/>
    <mergeCell ref="E46:E47"/>
    <mergeCell ref="E49:E50"/>
    <mergeCell ref="E51:E52"/>
    <mergeCell ref="B38:B39"/>
    <mergeCell ref="E38:E39"/>
    <mergeCell ref="B40:B41"/>
    <mergeCell ref="E40:E41"/>
    <mergeCell ref="B42:B43"/>
    <mergeCell ref="E42:E43"/>
    <mergeCell ref="B49:B50"/>
    <mergeCell ref="B51:B52"/>
    <mergeCell ref="B61:B62"/>
    <mergeCell ref="E61:E62"/>
    <mergeCell ref="B63:B64"/>
    <mergeCell ref="E63:E64"/>
    <mergeCell ref="B65:B66"/>
    <mergeCell ref="E65:E66"/>
    <mergeCell ref="E53:E54"/>
    <mergeCell ref="B55:B56"/>
    <mergeCell ref="E55:E56"/>
    <mergeCell ref="B57:B58"/>
    <mergeCell ref="E57:E58"/>
    <mergeCell ref="B59:B60"/>
    <mergeCell ref="E59:E60"/>
    <mergeCell ref="B53:B54"/>
    <mergeCell ref="B73:B74"/>
    <mergeCell ref="E73:E74"/>
    <mergeCell ref="B75:B76"/>
    <mergeCell ref="E75:E76"/>
    <mergeCell ref="B77:B78"/>
    <mergeCell ref="E77:E78"/>
    <mergeCell ref="B67:B68"/>
    <mergeCell ref="E67:E68"/>
    <mergeCell ref="B69:B70"/>
    <mergeCell ref="E69:E70"/>
    <mergeCell ref="B71:B72"/>
    <mergeCell ref="E71:E72"/>
    <mergeCell ref="B85:B86"/>
    <mergeCell ref="E85:E86"/>
    <mergeCell ref="B87:B88"/>
    <mergeCell ref="E87:E88"/>
    <mergeCell ref="B90:B91"/>
    <mergeCell ref="E90:E91"/>
    <mergeCell ref="B79:B80"/>
    <mergeCell ref="E79:E80"/>
    <mergeCell ref="B81:B82"/>
    <mergeCell ref="E81:E82"/>
    <mergeCell ref="B83:B84"/>
    <mergeCell ref="E83:E84"/>
    <mergeCell ref="B98:B99"/>
    <mergeCell ref="E98:E99"/>
    <mergeCell ref="B100:B101"/>
    <mergeCell ref="E100:E101"/>
    <mergeCell ref="B102:B103"/>
    <mergeCell ref="E102:E103"/>
    <mergeCell ref="B92:B93"/>
    <mergeCell ref="E92:E93"/>
    <mergeCell ref="B94:B95"/>
    <mergeCell ref="E94:E95"/>
    <mergeCell ref="B96:B97"/>
    <mergeCell ref="E96:E97"/>
    <mergeCell ref="B110:B111"/>
    <mergeCell ref="E110:E111"/>
    <mergeCell ref="B112:B113"/>
    <mergeCell ref="E112:E113"/>
    <mergeCell ref="B114:B115"/>
    <mergeCell ref="E114:E115"/>
    <mergeCell ref="B104:B105"/>
    <mergeCell ref="E104:E105"/>
    <mergeCell ref="B106:B107"/>
    <mergeCell ref="E106:E107"/>
    <mergeCell ref="B108:B109"/>
    <mergeCell ref="E108:E109"/>
    <mergeCell ref="B122:B123"/>
    <mergeCell ref="E122:E123"/>
    <mergeCell ref="B124:B125"/>
    <mergeCell ref="E124:E125"/>
    <mergeCell ref="B126:B127"/>
    <mergeCell ref="E126:E127"/>
    <mergeCell ref="B116:B117"/>
    <mergeCell ref="E116:E117"/>
    <mergeCell ref="B118:B119"/>
    <mergeCell ref="E118:E119"/>
    <mergeCell ref="B120:B121"/>
    <mergeCell ref="E120:E121"/>
    <mergeCell ref="B135:B136"/>
    <mergeCell ref="E135:E136"/>
    <mergeCell ref="B137:B138"/>
    <mergeCell ref="E137:E138"/>
    <mergeCell ref="B139:B140"/>
    <mergeCell ref="E139:E140"/>
    <mergeCell ref="B128:B129"/>
    <mergeCell ref="E128:E129"/>
    <mergeCell ref="B131:B132"/>
    <mergeCell ref="E131:E132"/>
    <mergeCell ref="B133:B134"/>
    <mergeCell ref="E133:E134"/>
    <mergeCell ref="B147:B148"/>
    <mergeCell ref="E147:E148"/>
    <mergeCell ref="B149:B150"/>
    <mergeCell ref="E149:E150"/>
    <mergeCell ref="B151:B152"/>
    <mergeCell ref="E151:E152"/>
    <mergeCell ref="B141:B142"/>
    <mergeCell ref="E141:E142"/>
    <mergeCell ref="B143:B144"/>
    <mergeCell ref="E143:E144"/>
    <mergeCell ref="B145:B146"/>
    <mergeCell ref="E145:E146"/>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69:B170"/>
    <mergeCell ref="E169:E170"/>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0:B211"/>
    <mergeCell ref="E210:E211"/>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33:B234"/>
    <mergeCell ref="E233:E234"/>
    <mergeCell ref="B235:B236"/>
    <mergeCell ref="E235:E236"/>
    <mergeCell ref="B237:B238"/>
    <mergeCell ref="E237:E238"/>
    <mergeCell ref="B227:B228"/>
    <mergeCell ref="E227:E228"/>
    <mergeCell ref="B229:B230"/>
    <mergeCell ref="E229:E230"/>
    <mergeCell ref="B231:B232"/>
    <mergeCell ref="E231:E232"/>
    <mergeCell ref="B251:B252"/>
    <mergeCell ref="E251:E252"/>
    <mergeCell ref="B245:B246"/>
    <mergeCell ref="E245:E246"/>
    <mergeCell ref="B247:B248"/>
    <mergeCell ref="E247:E248"/>
    <mergeCell ref="B249:B250"/>
    <mergeCell ref="E249:E250"/>
    <mergeCell ref="B239:B240"/>
    <mergeCell ref="E239:E240"/>
    <mergeCell ref="B241:B242"/>
    <mergeCell ref="E241:E242"/>
    <mergeCell ref="B243:B244"/>
    <mergeCell ref="E243:E244"/>
  </mergeCells>
  <conditionalFormatting sqref="Y5:AC252">
    <cfRule type="expression" dxfId="570" priority="9">
      <formula>$Y$5=" "</formula>
    </cfRule>
  </conditionalFormatting>
  <conditionalFormatting sqref="AE5:AI252">
    <cfRule type="expression" dxfId="569" priority="10">
      <formula>$AE$5=" "</formula>
    </cfRule>
  </conditionalFormatting>
  <conditionalFormatting sqref="S5:W5 S7:W252 S6:T6 V6:W6">
    <cfRule type="expression" dxfId="568" priority="11">
      <formula>$S$5=" "</formula>
    </cfRule>
  </conditionalFormatting>
  <conditionalFormatting sqref="AG8:AG252 AA8:AA252 U8:U252 O48:O252">
    <cfRule type="expression" dxfId="567" priority="19">
      <formula>OR(M8="day",M8="week", M8="month")</formula>
    </cfRule>
  </conditionalFormatting>
  <conditionalFormatting sqref="O50 O52 O54 O56 O58 O60 O62 O64 O66 O68 O70 O72 O74 O76 O78 O80 O82 O84 O86 O88">
    <cfRule type="expression" dxfId="566" priority="17">
      <formula>OR(M50="day",M50="week", M50="month")</formula>
    </cfRule>
  </conditionalFormatting>
  <conditionalFormatting sqref="O51 O53 O55 O57 O59 O61 O63 O65 O67 O71 O73 O75 O77 O79 O81 O83 O85 O87">
    <cfRule type="expression" dxfId="565" priority="18">
      <formula>OR(M51="day",M51="week", M51="month")</formula>
    </cfRule>
  </conditionalFormatting>
  <conditionalFormatting sqref="O90 O92 O94 O96 O98 O100 O102 O104 O106 O108 O172 O174 O176 O178 O180 O182 O184 O186 O188 O190 O110 O112 O114 O116 O118 O120 O122 O124 O126 O128 O192 O194 O196 O198 O200 O202 O204 O206 O208 O210">
    <cfRule type="expression" dxfId="564" priority="16">
      <formula>OR(M90="day",M90="week", M90="month")</formula>
    </cfRule>
  </conditionalFormatting>
  <conditionalFormatting sqref="O91 O93 O95 O97 O99 O101 O103 O105 O107 O109 O173 O175 O177 O179 O181 O183 O185 O187 O189 O191 O111 O113 O115 O117 O119 O121 O123 O125 O127 O129 O193 O195 O197 O199 O201 O203 O205 O207 O209 O211">
    <cfRule type="expression" dxfId="563" priority="15">
      <formula>OR(M91="day",M91="week", M91="month")</formula>
    </cfRule>
  </conditionalFormatting>
  <conditionalFormatting sqref="O131 O133 O135 O137 O139 O141 O143 O145 O147 O149 O213 O215 O217 O219 O221 O223 O225 O227 O229 O231 O151 O153 O155 O157 O159 O161 O163 O165 O167 O169 O233 O235 O237 O239 O245 O247 O249 O251 O241:O243">
    <cfRule type="expression" dxfId="562" priority="14">
      <formula>OR(M131="day",M131="week", M131="month")</formula>
    </cfRule>
  </conditionalFormatting>
  <conditionalFormatting sqref="O132 O134 O136 O138 O140 O142 O144 O146 O148 O150 O214 O216 O218 O220 O222 O224 O226 O228 O230 O232 O152 O154 O156 O158 O160 O162 O164 O166 O168 O170 O234 O236 O238 O240 O244 O246 O248 O250 O252">
    <cfRule type="expression" dxfId="561" priority="13">
      <formula>OR(M132="day",M132="week", M132="month")</formula>
    </cfRule>
  </conditionalFormatting>
  <conditionalFormatting sqref="O49 O69">
    <cfRule type="expression" dxfId="560" priority="12">
      <formula>OR(M49="day",M49="week", M49="month")</formula>
    </cfRule>
  </conditionalFormatting>
  <conditionalFormatting sqref="U6">
    <cfRule type="expression" dxfId="559" priority="1">
      <formula>$S$5=" "</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8" id="{6F977563-E042-48E4-A6B1-3B1FE5FDE99D}">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B212:AI252</xm:sqref>
        </x14:conditionalFormatting>
        <x14:conditionalFormatting xmlns:xm="http://schemas.microsoft.com/office/excel/2006/main">
          <x14:cfRule type="expression" priority="7" id="{408CCC5D-A33B-4E68-B099-3E46D2797222}">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B171:AI211</xm:sqref>
        </x14:conditionalFormatting>
        <x14:conditionalFormatting xmlns:xm="http://schemas.microsoft.com/office/excel/2006/main">
          <x14:cfRule type="expression" priority="6" id="{AACD73B7-3A04-4017-BEC5-6D08670DCAE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B130:AI170</xm:sqref>
        </x14:conditionalFormatting>
        <x14:conditionalFormatting xmlns:xm="http://schemas.microsoft.com/office/excel/2006/main">
          <x14:cfRule type="expression" priority="5" id="{0346BAC1-C6C0-4200-86C2-90DBBDB1CC24}">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B89:AI129</xm:sqref>
        </x14:conditionalFormatting>
        <x14:conditionalFormatting xmlns:xm="http://schemas.microsoft.com/office/excel/2006/main">
          <x14:cfRule type="expression" priority="4" id="{E8F87620-C52A-4E96-B987-D632D40FF1EA}">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B48:AI88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4287-C033-4FD8-8ED0-3D4683255483}">
  <sheetPr codeName="Sheet71">
    <tabColor rgb="FFFFE030"/>
  </sheetPr>
  <dimension ref="A1:U61"/>
  <sheetViews>
    <sheetView showGridLines="0" zoomScale="85" zoomScaleNormal="85" workbookViewId="0">
      <pane ySplit="2" topLeftCell="A3" activePane="bottomLeft" state="frozen"/>
      <selection activeCell="C11" sqref="C11:C12"/>
      <selection pane="bottomLeft" activeCell="E4" sqref="E4"/>
    </sheetView>
  </sheetViews>
  <sheetFormatPr defaultColWidth="8.54296875" defaultRowHeight="13.5"/>
  <cols>
    <col min="1" max="1" width="4.453125" style="658" customWidth="1"/>
    <col min="2" max="2" width="70.453125" style="690" customWidth="1"/>
    <col min="3" max="3" width="31.7265625" style="692" customWidth="1"/>
    <col min="4" max="4" width="3.453125" style="682" customWidth="1"/>
    <col min="5" max="5" width="15" style="919" customWidth="1"/>
    <col min="6" max="6" width="8" style="658" customWidth="1"/>
    <col min="7" max="7" width="13.08984375" style="658" customWidth="1"/>
    <col min="8" max="9" width="20.81640625" style="658" customWidth="1"/>
    <col min="10" max="10" width="23" style="658" customWidth="1"/>
    <col min="11" max="11" width="2.81640625" style="658" customWidth="1"/>
    <col min="12" max="12" width="24.54296875" style="658" customWidth="1"/>
    <col min="13" max="13" width="21.81640625" style="658" customWidth="1"/>
    <col min="14" max="14" width="16.81640625" style="658" customWidth="1"/>
    <col min="15" max="15" width="3.54296875" style="658" customWidth="1"/>
    <col min="16" max="16" width="12.453125" style="658" customWidth="1"/>
    <col min="17" max="16384" width="8.54296875" style="658"/>
  </cols>
  <sheetData>
    <row r="1" spans="1:16" s="549" customFormat="1" ht="44.5" customHeight="1" thickBot="1">
      <c r="B1" s="548" t="str">
        <f>INDEX(Languages1!$C$1:$AB$1998,MATCH('In-kind Benefits 1_V2'!B1,Languages1!$C$1:$C$1998,0),MATCH('1'!$C$5,Languages1!$C$1:$AB$1,0))</f>
        <v>Benefícios não-financeiros 1</v>
      </c>
      <c r="C1" s="1249" t="str">
        <f>'In-kind Benefits 1_V2'!$Q$12</f>
        <v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v>
      </c>
      <c r="D1" s="1250"/>
      <c r="E1" s="1250"/>
      <c r="F1" s="1250"/>
      <c r="G1" s="1250"/>
      <c r="H1" s="1251"/>
      <c r="I1" s="548"/>
      <c r="J1" s="548"/>
      <c r="K1" s="548"/>
      <c r="L1" s="1247" t="str">
        <f>'In-kind Benefits 1_V2'!$Q$14</f>
        <v>Estas calculadoras são opcionais e podem ser usadas para calcular o custo mensal do fornecimento de um benefício não-financeiro por trabalhador.</v>
      </c>
      <c r="M1" s="1248"/>
      <c r="N1" s="1248"/>
      <c r="O1" s="1248"/>
      <c r="P1" s="1248"/>
    </row>
    <row r="2" spans="1:16" s="592" customFormat="1" ht="20.149999999999999" customHeight="1" thickTop="1" thickBot="1">
      <c r="B2" s="656"/>
      <c r="C2" s="1252"/>
      <c r="D2" s="1253"/>
      <c r="E2" s="1253"/>
      <c r="F2" s="1253"/>
      <c r="G2" s="1253"/>
      <c r="H2" s="1254"/>
      <c r="I2" s="657"/>
      <c r="J2" s="657"/>
      <c r="K2" s="657"/>
      <c r="L2" s="657"/>
      <c r="M2" s="657"/>
      <c r="N2" s="657"/>
      <c r="O2" s="657"/>
      <c r="P2" s="657"/>
    </row>
    <row r="3" spans="1:16" ht="14.5" thickBot="1">
      <c r="B3" s="659" t="str">
        <f>INDEX(Languages1!$C$1:$AB$1998,MATCH('In-kind Benefits 1_V2'!B3,Languages1!$C$1:$C$1998,0),MATCH('1'!$C$5,Languages1!$C$1:$AB$1,0))</f>
        <v>Alimentação</v>
      </c>
      <c r="C3" s="659"/>
      <c r="D3" s="660"/>
      <c r="E3" s="912"/>
      <c r="L3" s="661" t="str">
        <f>INDEX(Languages1!$C$1:$AB$1998,MATCH('In-kind Benefits 1_V2'!J3,Languages1!$C$1:$C$1998,0),MATCH('1'!$C$5,Languages1!$C$1:$AB$1,0))</f>
        <v>Custos Mensais de Alimentação Discriminados</v>
      </c>
      <c r="M3" s="662" t="str">
        <f>INDEX(Languages1!$C$1:$AB$1998,MATCH('In-kind Benefits 1_V2'!K3,Languages1!$C$1:$C$1998,0),MATCH('1'!$C$5,Languages1!$C$1:$AB$1,0))</f>
        <v>Item de custo</v>
      </c>
      <c r="N3" s="663" t="str">
        <f>INDEX(Languages1!$C$1:$AB$1998,MATCH('In-kind Benefits 1_V2'!L3,Languages1!$C$1:$C$1998,0),MATCH('1'!$C$5,Languages1!$C$1:$AB$1,0))</f>
        <v>Número de itens</v>
      </c>
      <c r="O3" s="664"/>
      <c r="P3" s="665">
        <f>SUM(P4:P8)</f>
        <v>0</v>
      </c>
    </row>
    <row r="4" spans="1:16" ht="15" customHeight="1">
      <c r="A4" s="666"/>
      <c r="B4" s="667" t="str">
        <f>INDEX(Languages1!$C$1:$AB$1998,MATCH('In-kind Benefits 1_V2'!B4,Languages1!$C$1:$C$1998,0),MATCH('1'!$C$5,Languages1!$C$1:$AB$1,0))</f>
        <v>Trabalhadores recebem alimentação</v>
      </c>
      <c r="C4" s="668" t="str">
        <f>INDEX(Languages1!$C$1:$AB$1998,MATCH('In-kind Benefits 1_V2'!C4,Languages1!$C$1:$C$1998,0),MATCH('1'!$C$5,Languages1!$C$1:$AB$1,0))</f>
        <v>Sim ou Não</v>
      </c>
      <c r="D4" s="669"/>
      <c r="E4" s="913" t="s">
        <v>2279</v>
      </c>
      <c r="F4" s="671" t="str">
        <f>INDEX(Languages1!$C$1:$AB$1998,MATCH('In-kind Benefits 1_V2'!F4,Languages1!$C$1:$C$1998,0),MATCH('1'!$C$5,Languages1!$C$1:$AB$1,0))</f>
        <v>Ex. Sim</v>
      </c>
      <c r="G4" s="1138" t="str">
        <f>'In-kind Benefits 1_V2'!$Q$16</f>
        <v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v>
      </c>
      <c r="H4" s="1138"/>
      <c r="I4" s="1138"/>
      <c r="J4" s="1138"/>
      <c r="L4" s="670"/>
      <c r="M4" s="670"/>
      <c r="N4" s="670"/>
      <c r="O4" s="672"/>
      <c r="P4" s="673">
        <f>M4*N4</f>
        <v>0</v>
      </c>
    </row>
    <row r="5" spans="1:16">
      <c r="A5" s="666"/>
      <c r="B5" s="674" t="str">
        <f>INDEX(Languages1!$C$1:$AB$1998,MATCH('In-kind Benefits 1_V2'!B5,Languages1!$C$1:$C$1998,0),MATCH('1'!$C$5,Languages1!$C$1:$AB$1,0))</f>
        <v>Número de trabalhadores que recebem alimentação</v>
      </c>
      <c r="C5" s="674" t="str">
        <f>INDEX(Languages1!$C$1:$AB$1998,MATCH('In-kind Benefits 1_V2'!C5,Languages1!$C$1:$C$1998,0),MATCH('1'!$C$5,Languages1!$C$1:$AB$1,0))</f>
        <v>Número</v>
      </c>
      <c r="D5" s="669"/>
      <c r="E5" s="914"/>
      <c r="F5" s="671" t="s">
        <v>836</v>
      </c>
      <c r="G5" s="1138"/>
      <c r="H5" s="1138"/>
      <c r="I5" s="1138"/>
      <c r="J5" s="1138"/>
      <c r="L5" s="675"/>
      <c r="M5" s="675"/>
      <c r="N5" s="675"/>
      <c r="O5" s="672"/>
      <c r="P5" s="676">
        <f>M5*N5</f>
        <v>0</v>
      </c>
    </row>
    <row r="6" spans="1:16">
      <c r="B6" s="674" t="str">
        <f>INDEX(Languages1!$C$1:$AB$1998,MATCH('In-kind Benefits 1_V2'!B6,Languages1!$C$1:$C$1998,0),MATCH('1'!$C$5,Languages1!$C$1:$AB$1,0))</f>
        <v>Custo mensal ao empregador pelo fornecimento de alimentação por trabalhador</v>
      </c>
      <c r="C6" s="674" t="str">
        <f>INDEX(Languages1!$C$1:$AB$1998,MATCH('In-kind Benefits 1_V2'!C6,Languages1!$C$1:$C$1998,0),MATCH('1'!$C$5,Languages1!$C$1:$AB$1,0))&amp;" "&amp;"("&amp;('3'!$D$4)&amp;")"</f>
        <v>Custo por trabalhador por mês (Moeda Local) ()</v>
      </c>
      <c r="D6" s="658"/>
      <c r="E6" s="914" t="str">
        <f>IFERROR(P3/E5,"")</f>
        <v/>
      </c>
      <c r="F6" s="671" t="s">
        <v>837</v>
      </c>
      <c r="G6" s="1138"/>
      <c r="H6" s="1138"/>
      <c r="I6" s="1138"/>
      <c r="J6" s="1138"/>
      <c r="L6" s="675"/>
      <c r="M6" s="675"/>
      <c r="N6" s="675"/>
      <c r="O6" s="672"/>
      <c r="P6" s="676">
        <f>M6*N6</f>
        <v>0</v>
      </c>
    </row>
    <row r="7" spans="1:16">
      <c r="B7" s="674" t="str">
        <f>INDEX(Languages1!$C$1:$AB$1998,MATCH('In-kind Benefits 1_V2'!B7,Languages1!$C$1:$C$1998,0),MATCH('1'!$C$5,Languages1!$C$1:$AB$1,0))</f>
        <v>Os trabalhadores têm a escolha de receber o valor em dinheiro ao invés de alimentação.</v>
      </c>
      <c r="C7" s="674" t="str">
        <f>INDEX(Languages1!$C$1:$AB$1998,MATCH('In-kind Benefits 1_V2'!C7,Languages1!$C$1:$C$1998,0),MATCH('1'!$C$5,Languages1!$C$1:$AB$1,0))</f>
        <v>Sim ou Não</v>
      </c>
      <c r="D7" s="669"/>
      <c r="E7" s="914" t="s">
        <v>2279</v>
      </c>
      <c r="F7" s="671" t="str">
        <f>INDEX(Languages1!$C$1:$AB$1998,MATCH('In-kind Benefits 1_V2'!F7,Languages1!$C$1:$C$1998,0),MATCH('1'!$C$5,Languages1!$C$1:$AB$1,0))</f>
        <v>Ex. Sim</v>
      </c>
      <c r="G7" s="1138"/>
      <c r="H7" s="1138"/>
      <c r="I7" s="1138"/>
      <c r="J7" s="1138"/>
      <c r="L7" s="675"/>
      <c r="M7" s="675"/>
      <c r="N7" s="675"/>
      <c r="O7" s="672"/>
      <c r="P7" s="676">
        <f>M7*N7</f>
        <v>0</v>
      </c>
    </row>
    <row r="8" spans="1:16">
      <c r="B8" s="677" t="str">
        <f>INDEX(Languages1!$C$1:$AB$1998,MATCH('In-kind Benefits 1_V2'!B8,Languages1!$C$1:$C$1998,0),MATCH('1'!$C$5,Languages1!$C$1:$AB$1,0))</f>
        <v>Valor em dinheiro que o trabalhador recebe por mês ao invés da alimentação.</v>
      </c>
      <c r="C8" s="677" t="str">
        <f>INDEX(Languages1!$C$1:$AB$1998,MATCH('In-kind Benefits 1_V2'!C8,Languages1!$C$1:$C$1998,0),MATCH('1'!$C$5,Languages1!$C$1:$AB$1,0))&amp;" "&amp;"("&amp;('3'!$D$4)&amp;")"</f>
        <v>Custo por trabalhador por mês (Moeda Local) ()</v>
      </c>
      <c r="D8" s="669"/>
      <c r="E8" s="915"/>
      <c r="F8" s="671" t="s">
        <v>837</v>
      </c>
      <c r="G8" s="1138"/>
      <c r="H8" s="1138"/>
      <c r="I8" s="1138"/>
      <c r="J8" s="1138"/>
      <c r="L8" s="678"/>
      <c r="M8" s="678"/>
      <c r="N8" s="678"/>
      <c r="O8" s="672"/>
      <c r="P8" s="679">
        <f>M8*N8</f>
        <v>0</v>
      </c>
    </row>
    <row r="9" spans="1:16">
      <c r="B9" s="680"/>
      <c r="C9" s="681"/>
      <c r="E9" s="916"/>
      <c r="F9" s="683"/>
      <c r="G9" s="1138"/>
      <c r="H9" s="1138"/>
      <c r="I9" s="1138"/>
      <c r="J9" s="1138"/>
      <c r="L9" s="684" t="str">
        <f>INDEX(Languages1!$C$1:$AB$1998,MATCH('In-kind Benefits 1_V2'!J9,Languages1!$C$1:$C$1998,0),MATCH('1'!$C$5,Languages1!$C$1:$AB$1,0))</f>
        <v>Ex. Entrega de alimentação</v>
      </c>
      <c r="M9" s="684" t="str">
        <f>INDEX(Languages1!$C$1:$AB$1998,MATCH('In-kind Benefits 1_V2'!K9,Languages1!$C$1:$C$1998,0),MATCH('1'!$C$5,Languages1!$C$1:$AB$1,0))</f>
        <v>Ex. 500</v>
      </c>
      <c r="N9" s="684" t="str">
        <f>INDEX(Languages1!$C$1:$AB$1998,MATCH('In-kind Benefits 1_V2'!L9,Languages1!$C$1:$C$1998,0),MATCH('1'!$C$5,Languages1!$C$1:$AB$1,0))</f>
        <v>Ex. 4</v>
      </c>
      <c r="O9" s="672"/>
      <c r="P9" s="685"/>
    </row>
    <row r="10" spans="1:16" ht="14.5" thickBot="1">
      <c r="B10" s="659" t="str">
        <f>INDEX(Languages1!$C$1:$AB$1998,MATCH('In-kind Benefits 1_V2'!B10,Languages1!$C$1:$C$1998,0),MATCH('1'!$C$5,Languages1!$C$1:$AB$1,0))</f>
        <v>Transporte</v>
      </c>
      <c r="C10" s="659"/>
      <c r="D10" s="660"/>
      <c r="E10" s="917"/>
      <c r="F10" s="683"/>
      <c r="G10" s="868"/>
      <c r="H10" s="868"/>
      <c r="I10" s="868"/>
      <c r="J10" s="868"/>
      <c r="L10" s="661" t="str">
        <f>INDEX(Languages1!$C$1:$AB$1998,MATCH('In-kind Benefits 1_V2'!J10,Languages1!$C$1:$C$1998,0),MATCH('1'!$C$5,Languages1!$C$1:$AB$1,0))</f>
        <v>Custos Mensais de Transporte Discriminados</v>
      </c>
      <c r="M10" s="687"/>
      <c r="N10" s="688"/>
      <c r="O10" s="660"/>
      <c r="P10" s="665">
        <f>SUM(P11:P15)</f>
        <v>0</v>
      </c>
    </row>
    <row r="11" spans="1:16" ht="15" customHeight="1">
      <c r="B11" s="667" t="str">
        <f>INDEX(Languages1!$C$1:$AB$1998,MATCH('In-kind Benefits 1_V2'!B11,Languages1!$C$1:$C$1998,0),MATCH('1'!$C$5,Languages1!$C$1:$AB$1,0))</f>
        <v>Trabalhadores recebem transporte</v>
      </c>
      <c r="C11" s="668" t="str">
        <f>INDEX(Languages1!$C$1:$AB$1998,MATCH('In-kind Benefits 1_V2'!C11,Languages1!$C$1:$C$1998,0),MATCH('1'!$C$5,Languages1!$C$1:$AB$1,0))</f>
        <v>Sim ou Não</v>
      </c>
      <c r="D11" s="669"/>
      <c r="E11" s="913" t="s">
        <v>2279</v>
      </c>
      <c r="G11" s="1138" t="str">
        <f>'In-kind Benefits 1_V2'!$Q$18</f>
        <v>Deve ser seguro e transportar os trabalhadores do e para o trabalho ou da e para a cidade aos fins de semana.</v>
      </c>
      <c r="H11" s="1138"/>
      <c r="I11" s="1138"/>
      <c r="J11" s="1138"/>
      <c r="L11" s="670"/>
      <c r="M11" s="670"/>
      <c r="N11" s="670"/>
      <c r="O11" s="672"/>
      <c r="P11" s="673">
        <f>M11*N11</f>
        <v>0</v>
      </c>
    </row>
    <row r="12" spans="1:16">
      <c r="B12" s="674" t="str">
        <f>INDEX(Languages1!$C$1:$AB$1998,MATCH('In-kind Benefits 1_V2'!B12,Languages1!$C$1:$C$1998,0),MATCH('1'!$C$5,Languages1!$C$1:$AB$1,0))</f>
        <v>Número de trabalhadores que recebem transporte</v>
      </c>
      <c r="C12" s="674" t="str">
        <f>INDEX(Languages1!$C$1:$AB$1998,MATCH('In-kind Benefits 1_V2'!C12,Languages1!$C$1:$C$1998,0),MATCH('1'!$C$5,Languages1!$C$1:$AB$1,0))</f>
        <v>Número</v>
      </c>
      <c r="D12" s="669"/>
      <c r="E12" s="918"/>
      <c r="G12" s="1138"/>
      <c r="H12" s="1138"/>
      <c r="I12" s="1138"/>
      <c r="J12" s="1138"/>
      <c r="L12" s="675"/>
      <c r="M12" s="675"/>
      <c r="N12" s="675"/>
      <c r="O12" s="672"/>
      <c r="P12" s="676">
        <f>M12*N12</f>
        <v>0</v>
      </c>
    </row>
    <row r="13" spans="1:16">
      <c r="B13" s="674" t="str">
        <f>INDEX(Languages1!$C$1:$AB$1998,MATCH('In-kind Benefits 1_V2'!B13,Languages1!$C$1:$C$1998,0),MATCH('1'!$C$5,Languages1!$C$1:$AB$1,0))</f>
        <v>Custo mensal ao empregador pelo fornecimento de transporte por trabalhador</v>
      </c>
      <c r="C13" s="674" t="str">
        <f>INDEX(Languages1!$C$1:$AB$1998,MATCH('In-kind Benefits 1_V2'!C13,Languages1!$C$1:$C$1998,0),MATCH('1'!$C$5,Languages1!$C$1:$AB$1,0))&amp;" "&amp;"("&amp;('3'!$D$4)&amp;")"</f>
        <v>Custo por trabalhador por mês (Moeda Local) ()</v>
      </c>
      <c r="D13" s="658"/>
      <c r="E13" s="943" t="str">
        <f>IFERROR(P10/E12,"")</f>
        <v/>
      </c>
      <c r="G13" s="1138"/>
      <c r="H13" s="1138"/>
      <c r="I13" s="1138"/>
      <c r="J13" s="1138"/>
      <c r="L13" s="675"/>
      <c r="M13" s="675"/>
      <c r="N13" s="675"/>
      <c r="O13" s="672"/>
      <c r="P13" s="676">
        <f>M13*N13</f>
        <v>0</v>
      </c>
    </row>
    <row r="14" spans="1:16">
      <c r="B14" s="674" t="str">
        <f>INDEX(Languages1!$C$1:$AB$1998,MATCH('In-kind Benefits 1_V2'!B14,Languages1!$C$1:$C$1998,0),MATCH('1'!$C$5,Languages1!$C$1:$AB$1,0))</f>
        <v>Os trabalhadores têm a escolha de receber o valor em dinheiro ao invés de transporte.</v>
      </c>
      <c r="C14" s="674" t="str">
        <f>INDEX(Languages1!$C$1:$AB$1998,MATCH('In-kind Benefits 1_V2'!C14,Languages1!$C$1:$C$1998,0),MATCH('1'!$C$5,Languages1!$C$1:$AB$1,0))</f>
        <v>Sim ou Não</v>
      </c>
      <c r="D14" s="669"/>
      <c r="E14" s="918" t="s">
        <v>2279</v>
      </c>
      <c r="G14" s="1138"/>
      <c r="H14" s="1138"/>
      <c r="I14" s="1138"/>
      <c r="J14" s="1138"/>
      <c r="L14" s="675"/>
      <c r="M14" s="675"/>
      <c r="N14" s="675"/>
      <c r="O14" s="672"/>
      <c r="P14" s="676">
        <f>M14*N14</f>
        <v>0</v>
      </c>
    </row>
    <row r="15" spans="1:16">
      <c r="B15" s="677" t="str">
        <f>INDEX(Languages1!$C$1:$AB$1998,MATCH('In-kind Benefits 1_V2'!B15,Languages1!$C$1:$C$1998,0),MATCH('1'!$C$5,Languages1!$C$1:$AB$1,0))</f>
        <v>Valor em dinheiro que o trabalhador recebe por mês ao invés do transporte.</v>
      </c>
      <c r="C15" s="677" t="str">
        <f>INDEX(Languages1!$C$1:$AB$1998,MATCH('In-kind Benefits 1_V2'!C15,Languages1!$C$1:$C$1998,0),MATCH('1'!$C$5,Languages1!$C$1:$AB$1,0))&amp;" "&amp;"("&amp;('3'!$D$4)&amp;")"</f>
        <v>Custo por trabalhador por mês (Moeda Local) ()</v>
      </c>
      <c r="D15" s="669"/>
      <c r="E15" s="915"/>
      <c r="G15" s="1138"/>
      <c r="H15" s="1138"/>
      <c r="I15" s="1138"/>
      <c r="J15" s="1138"/>
      <c r="L15" s="678"/>
      <c r="M15" s="678"/>
      <c r="N15" s="678"/>
      <c r="O15" s="672"/>
      <c r="P15" s="679">
        <f>M15*N15</f>
        <v>0</v>
      </c>
    </row>
    <row r="16" spans="1:16">
      <c r="B16" s="689"/>
      <c r="C16" s="681"/>
      <c r="E16" s="916"/>
      <c r="G16" s="868"/>
      <c r="H16" s="868"/>
      <c r="I16" s="868"/>
      <c r="J16" s="868"/>
      <c r="L16" s="690"/>
      <c r="M16" s="691"/>
      <c r="N16" s="692"/>
      <c r="O16" s="691"/>
      <c r="P16" s="693"/>
    </row>
    <row r="17" spans="2:21" ht="15" customHeight="1" thickBot="1">
      <c r="B17" s="659" t="str">
        <f>INDEX(Languages1!$C$1:$AB$1998,MATCH('In-kind Benefits 1_V2'!B17,Languages1!$C$1:$C$1998,0),MATCH('1'!$C$5,Languages1!$C$1:$AB$1,0))</f>
        <v>Moradia</v>
      </c>
      <c r="C17" s="659"/>
      <c r="D17" s="660"/>
      <c r="E17" s="917"/>
      <c r="L17" s="661" t="str">
        <f>INDEX(Languages1!$C$1:$AB$1998,MATCH('In-kind Benefits 1_V2'!J17,Languages1!$C$1:$C$1998,0),MATCH('1'!$C$5,Languages1!$C$1:$AB$1,0))</f>
        <v>Custos Mensais de Habitação Discriminados</v>
      </c>
      <c r="M17" s="694"/>
      <c r="N17" s="695"/>
      <c r="O17" s="660"/>
      <c r="P17" s="665">
        <f>SUM(P18:P22)</f>
        <v>0</v>
      </c>
    </row>
    <row r="18" spans="2:21" ht="15" customHeight="1">
      <c r="B18" s="667" t="str">
        <f>INDEX(Languages1!$C$1:$AB$1998,MATCH('In-kind Benefits 1_V2'!B18,Languages1!$C$1:$C$1998,0),MATCH('1'!$C$5,Languages1!$C$1:$AB$1,0))</f>
        <v>Trabalhadores recebem moradia</v>
      </c>
      <c r="C18" s="668" t="str">
        <f>INDEX(Languages1!$C$1:$AB$1998,MATCH('In-kind Benefits 1_V2'!C18,Languages1!$C$1:$C$1998,0),MATCH('1'!$C$5,Languages1!$C$1:$AB$1,0))</f>
        <v>Sim ou Não</v>
      </c>
      <c r="D18" s="669"/>
      <c r="E18" s="913" t="s">
        <v>2279</v>
      </c>
      <c r="G18" s="1138" t="str">
        <f>'In-kind Benefits 1_V2'!$Q$20</f>
        <v>Para Detentores de Certificado Rainforest Alliance, os benefícios em espécie relacionados à habitação devem cumprir os requisitos do "5.7 Moradia e Condições de vida". A moradia deve ser unifamiliar e atender aos padrões internacionais.</v>
      </c>
      <c r="H18" s="1138"/>
      <c r="I18" s="1138"/>
      <c r="J18" s="1138"/>
      <c r="L18" s="670"/>
      <c r="M18" s="670"/>
      <c r="N18" s="670"/>
      <c r="O18" s="672"/>
      <c r="P18" s="673">
        <f>M18*N18</f>
        <v>0</v>
      </c>
    </row>
    <row r="19" spans="2:21">
      <c r="B19" s="674" t="str">
        <f>INDEX(Languages1!$C$1:$AB$1998,MATCH('In-kind Benefits 1_V2'!B19,Languages1!$C$1:$C$1998,0),MATCH('1'!$C$5,Languages1!$C$1:$AB$1,0))</f>
        <v>Número de trabalhadores que recebem moradia</v>
      </c>
      <c r="C19" s="674" t="str">
        <f>INDEX(Languages1!$C$1:$AB$1998,MATCH('In-kind Benefits 1_V2'!C19,Languages1!$C$1:$C$1998,0),MATCH('1'!$C$5,Languages1!$C$1:$AB$1,0))</f>
        <v>Número</v>
      </c>
      <c r="D19" s="669"/>
      <c r="E19" s="918"/>
      <c r="G19" s="1138"/>
      <c r="H19" s="1138"/>
      <c r="I19" s="1138"/>
      <c r="J19" s="1138"/>
      <c r="L19" s="675"/>
      <c r="M19" s="675"/>
      <c r="N19" s="675"/>
      <c r="O19" s="672"/>
      <c r="P19" s="676">
        <f>M19*N19</f>
        <v>0</v>
      </c>
    </row>
    <row r="20" spans="2:21" ht="13.5" customHeight="1">
      <c r="B20" s="674" t="str">
        <f>INDEX(Languages1!$C$1:$AB$1998,MATCH('In-kind Benefits 1_V2'!B20,Languages1!$C$1:$C$1998,0),MATCH('1'!$C$5,Languages1!$C$1:$AB$1,0))</f>
        <v>Custo mensal ao empregador pelo fornecimento de moradia por trabalhador</v>
      </c>
      <c r="C20" s="674" t="str">
        <f>INDEX(Languages1!$C$1:$AB$1998,MATCH('In-kind Benefits 1_V2'!C20,Languages1!$C$1:$C$1998,0),MATCH('1'!$C$5,Languages1!$C$1:$AB$1,0))&amp;" "&amp;"("&amp;('3'!$D$4)&amp;")"</f>
        <v>Custo por trabalhador por mês (Moeda Local) ()</v>
      </c>
      <c r="D20" s="658"/>
      <c r="E20" s="918" t="str">
        <f>IFERROR(P17/E19,"")</f>
        <v/>
      </c>
      <c r="G20" s="1138"/>
      <c r="H20" s="1138"/>
      <c r="I20" s="1138"/>
      <c r="J20" s="1138"/>
      <c r="L20" s="675"/>
      <c r="M20" s="675"/>
      <c r="N20" s="675"/>
      <c r="O20" s="672"/>
      <c r="P20" s="676">
        <f>M20*N20</f>
        <v>0</v>
      </c>
    </row>
    <row r="21" spans="2:21" ht="13.5" customHeight="1">
      <c r="B21" s="674" t="str">
        <f>INDEX(Languages1!$C$1:$AB$1998,MATCH('In-kind Benefits 1_V2'!B21,Languages1!$C$1:$C$1998,0),MATCH('1'!$C$5,Languages1!$C$1:$AB$1,0))</f>
        <v>Os trabalhadores têm a escolha de receber o valor em dinheiro ao invés de moradia.</v>
      </c>
      <c r="C21" s="674" t="str">
        <f>INDEX(Languages1!$C$1:$AB$1998,MATCH('In-kind Benefits 1_V2'!C21,Languages1!$C$1:$C$1998,0),MATCH('1'!$C$5,Languages1!$C$1:$AB$1,0))</f>
        <v>Sim ou Não</v>
      </c>
      <c r="D21" s="669"/>
      <c r="E21" s="918" t="s">
        <v>2279</v>
      </c>
      <c r="G21" s="1138" t="str">
        <f>'In-kind Benefits 1_V2'!Q22</f>
        <v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v>
      </c>
      <c r="H21" s="1138"/>
      <c r="I21" s="1138"/>
      <c r="J21" s="1138"/>
      <c r="L21" s="675"/>
      <c r="M21" s="675"/>
      <c r="N21" s="675"/>
      <c r="O21" s="672"/>
      <c r="P21" s="676">
        <f>M21*N21</f>
        <v>0</v>
      </c>
    </row>
    <row r="22" spans="2:21" ht="13.5" customHeight="1">
      <c r="B22" s="677" t="str">
        <f>INDEX(Languages1!$C$1:$AB$1998,MATCH('In-kind Benefits 1_V2'!B22,Languages1!$C$1:$C$1998,0),MATCH('1'!$C$5,Languages1!$C$1:$AB$1,0))</f>
        <v>Valor em dinheiro que o trabalhador recebe por mês ao invés da moradia.</v>
      </c>
      <c r="C22" s="677" t="str">
        <f>INDEX(Languages1!$C$1:$AB$1998,MATCH('In-kind Benefits 1_V2'!C22,Languages1!$C$1:$C$1998,0),MATCH('1'!$C$5,Languages1!$C$1:$AB$1,0))&amp;" "&amp;"("&amp;('3'!$D$4)&amp;")"</f>
        <v>Custo por trabalhador por mês (Moeda Local) ()</v>
      </c>
      <c r="D22" s="669"/>
      <c r="E22" s="915"/>
      <c r="G22" s="1138"/>
      <c r="H22" s="1138"/>
      <c r="I22" s="1138"/>
      <c r="J22" s="1138"/>
      <c r="L22" s="678"/>
      <c r="M22" s="678"/>
      <c r="N22" s="678"/>
      <c r="O22" s="672"/>
      <c r="P22" s="679">
        <f>M22*N22</f>
        <v>0</v>
      </c>
    </row>
    <row r="23" spans="2:21">
      <c r="B23" s="689"/>
      <c r="C23" s="681"/>
      <c r="E23" s="916"/>
      <c r="G23" s="1138"/>
      <c r="H23" s="1138"/>
      <c r="I23" s="1138"/>
      <c r="J23" s="1138"/>
      <c r="L23" s="690"/>
      <c r="M23" s="691"/>
      <c r="N23" s="692"/>
      <c r="O23" s="691"/>
      <c r="P23" s="693"/>
    </row>
    <row r="24" spans="2:21" ht="14.5" thickBot="1">
      <c r="B24" s="659" t="str">
        <f>INDEX(Languages1!$C$1:$AB$1998,MATCH('In-kind Benefits 1_V2'!B24,Languages1!$C$1:$C$1998,0),MATCH('1'!$C$5,Languages1!$C$1:$AB$1,0))</f>
        <v>Cuidados de saúde</v>
      </c>
      <c r="C24" s="659"/>
      <c r="D24" s="660"/>
      <c r="E24" s="917"/>
      <c r="G24" s="868"/>
      <c r="H24" s="868"/>
      <c r="I24" s="868"/>
      <c r="J24" s="868"/>
      <c r="L24" s="661" t="str">
        <f>INDEX(Languages1!$C$1:$AB$1998,MATCH('In-kind Benefits 1_V2'!J24,Languages1!$C$1:$C$1998,0),MATCH('1'!$C$5,Languages1!$C$1:$AB$1,0))</f>
        <v>Custos Mensais de Saúde Discriminados</v>
      </c>
      <c r="M24" s="694"/>
      <c r="N24" s="695"/>
      <c r="O24" s="660"/>
      <c r="P24" s="665">
        <f>SUM(P25:P29)</f>
        <v>0</v>
      </c>
    </row>
    <row r="25" spans="2:21" ht="15" customHeight="1">
      <c r="B25" s="667" t="str">
        <f>INDEX(Languages1!$C$1:$AB$1998,MATCH('In-kind Benefits 1_V2'!B25,Languages1!$C$1:$C$1998,0),MATCH('1'!$C$5,Languages1!$C$1:$AB$1,0))</f>
        <v>Trabalhadores recebem cuidados de saúde</v>
      </c>
      <c r="C25" s="668" t="str">
        <f>INDEX(Languages1!$C$1:$AB$1998,MATCH('In-kind Benefits 1_V2'!C25,Languages1!$C$1:$C$1998,0),MATCH('1'!$C$5,Languages1!$C$1:$AB$1,0))</f>
        <v>Sim ou Não</v>
      </c>
      <c r="D25" s="669"/>
      <c r="E25" s="913" t="s">
        <v>2279</v>
      </c>
      <c r="G25" s="1138" t="str">
        <f>'In-kind Benefits 1_V2'!$Q$24</f>
        <v>Devem ser clínicas de saúde ou prática geral (não apenas para questões relacionadas ao trabalho) e devem ser adicionais às fornecidas pelo sistema de saúde do país.</v>
      </c>
      <c r="H25" s="1138"/>
      <c r="I25" s="1138"/>
      <c r="J25" s="1138"/>
      <c r="L25" s="670"/>
      <c r="M25" s="670"/>
      <c r="N25" s="670"/>
      <c r="O25" s="672"/>
      <c r="P25" s="673">
        <f>M25*N25</f>
        <v>0</v>
      </c>
      <c r="U25" s="696"/>
    </row>
    <row r="26" spans="2:21">
      <c r="B26" s="674" t="str">
        <f>INDEX(Languages1!$C$1:$AB$1998,MATCH('In-kind Benefits 1_V2'!B26,Languages1!$C$1:$C$1998,0),MATCH('1'!$C$5,Languages1!$C$1:$AB$1,0))</f>
        <v>Número de trabalhadores que recebem cuidados de saúde</v>
      </c>
      <c r="C26" s="674" t="str">
        <f>INDEX(Languages1!$C$1:$AB$1998,MATCH('In-kind Benefits 1_V2'!C26,Languages1!$C$1:$C$1998,0),MATCH('1'!$C$5,Languages1!$C$1:$AB$1,0))</f>
        <v>Número</v>
      </c>
      <c r="D26" s="669"/>
      <c r="E26" s="918"/>
      <c r="G26" s="1138"/>
      <c r="H26" s="1138"/>
      <c r="I26" s="1138"/>
      <c r="J26" s="1138"/>
      <c r="L26" s="675"/>
      <c r="M26" s="675"/>
      <c r="N26" s="675"/>
      <c r="O26" s="672"/>
      <c r="P26" s="676">
        <f>M26*N26</f>
        <v>0</v>
      </c>
      <c r="U26" s="696"/>
    </row>
    <row r="27" spans="2:21">
      <c r="B27" s="674" t="str">
        <f>INDEX(Languages1!$C$1:$AB$1998,MATCH('In-kind Benefits 1_V2'!B27,Languages1!$C$1:$C$1998,0),MATCH('1'!$C$5,Languages1!$C$1:$AB$1,0))</f>
        <v>Custo mensal ao empregador pelo fornecimento de cuidados de saúde por trabalhador</v>
      </c>
      <c r="C27" s="674" t="str">
        <f>INDEX(Languages1!$C$1:$AB$1998,MATCH('In-kind Benefits 1_V2'!C27,Languages1!$C$1:$C$1998,0),MATCH('1'!$C$5,Languages1!$C$1:$AB$1,0))&amp;" "&amp;"("&amp;('3'!$D$4)&amp;")"</f>
        <v>Custo por trabalhador por mês (Moeda Local) ()</v>
      </c>
      <c r="D27" s="658"/>
      <c r="E27" s="918" t="str">
        <f>IFERROR(P24/E26,"")</f>
        <v/>
      </c>
      <c r="G27" s="1138"/>
      <c r="H27" s="1138"/>
      <c r="I27" s="1138"/>
      <c r="J27" s="1138"/>
      <c r="L27" s="675"/>
      <c r="M27" s="675"/>
      <c r="N27" s="675"/>
      <c r="O27" s="672"/>
      <c r="P27" s="676">
        <f>M27*N27</f>
        <v>0</v>
      </c>
      <c r="U27" s="696"/>
    </row>
    <row r="28" spans="2:21">
      <c r="B28" s="674" t="str">
        <f>INDEX(Languages1!$C$1:$AB$1998,MATCH('In-kind Benefits 1_V2'!B28,Languages1!$C$1:$C$1998,0),MATCH('1'!$C$5,Languages1!$C$1:$AB$1,0))</f>
        <v>Os trabalhadores têm a escolha de receber o valor em dinheiro ao invés de cuidados de saúde.</v>
      </c>
      <c r="C28" s="674" t="str">
        <f>INDEX(Languages1!$C$1:$AB$1998,MATCH('In-kind Benefits 1_V2'!C28,Languages1!$C$1:$C$1998,0),MATCH('1'!$C$5,Languages1!$C$1:$AB$1,0))</f>
        <v>Sim ou Não</v>
      </c>
      <c r="D28" s="669"/>
      <c r="E28" s="918" t="s">
        <v>2279</v>
      </c>
      <c r="G28" s="1138"/>
      <c r="H28" s="1138"/>
      <c r="I28" s="1138"/>
      <c r="J28" s="1138"/>
      <c r="L28" s="675"/>
      <c r="M28" s="675"/>
      <c r="N28" s="675"/>
      <c r="O28" s="672"/>
      <c r="P28" s="676">
        <f>M28*N28</f>
        <v>0</v>
      </c>
      <c r="U28" s="696"/>
    </row>
    <row r="29" spans="2:21">
      <c r="B29" s="677" t="str">
        <f>INDEX(Languages1!$C$1:$AB$1998,MATCH('In-kind Benefits 1_V2'!B29,Languages1!$C$1:$C$1998,0),MATCH('1'!$C$5,Languages1!$C$1:$AB$1,0))</f>
        <v>Valor em dinheiro que o trabalhador recebe por mês ao invés de cuidados de saúde</v>
      </c>
      <c r="C29" s="677" t="str">
        <f>INDEX(Languages1!$C$1:$AB$1998,MATCH('In-kind Benefits 1_V2'!C29,Languages1!$C$1:$C$1998,0),MATCH('1'!$C$5,Languages1!$C$1:$AB$1,0))&amp;" "&amp;"("&amp;('3'!$D$4)&amp;")"</f>
        <v>Custo por trabalhador por mês (Moeda Local) ()</v>
      </c>
      <c r="D29" s="669"/>
      <c r="E29" s="915"/>
      <c r="G29" s="1138"/>
      <c r="H29" s="1138"/>
      <c r="I29" s="1138"/>
      <c r="J29" s="1138"/>
      <c r="L29" s="678"/>
      <c r="M29" s="678"/>
      <c r="N29" s="678"/>
      <c r="O29" s="672"/>
      <c r="P29" s="679">
        <f>M29*N29</f>
        <v>0</v>
      </c>
      <c r="U29" s="696"/>
    </row>
    <row r="30" spans="2:21">
      <c r="B30" s="689"/>
      <c r="C30" s="681"/>
      <c r="E30" s="916"/>
      <c r="G30" s="868"/>
      <c r="H30" s="868"/>
      <c r="I30" s="868"/>
      <c r="J30" s="868"/>
      <c r="L30" s="690"/>
      <c r="M30" s="691"/>
      <c r="N30" s="692"/>
      <c r="O30" s="691"/>
      <c r="P30" s="693"/>
      <c r="U30" s="696"/>
    </row>
    <row r="31" spans="2:21" ht="14.5" thickBot="1">
      <c r="B31" s="659" t="str">
        <f>INDEX(Languages1!$C$1:$AB$1998,MATCH('In-kind Benefits 1_V2'!B31,Languages1!$C$1:$C$1998,0),MATCH('1'!$C$5,Languages1!$C$1:$AB$1,0))</f>
        <v>Educação infantil</v>
      </c>
      <c r="C31" s="659"/>
      <c r="D31" s="660"/>
      <c r="E31" s="917"/>
      <c r="G31" s="868"/>
      <c r="H31" s="868"/>
      <c r="I31" s="868"/>
      <c r="J31" s="868"/>
      <c r="L31" s="661" t="str">
        <f>INDEX(Languages1!$C$1:$AB$1998,MATCH('In-kind Benefits 1_V2'!J31,Languages1!$C$1:$C$1998,0),MATCH('1'!$C$5,Languages1!$C$1:$AB$1,0))</f>
        <v>Custos Anuais de Educação Infantil Discriminados</v>
      </c>
      <c r="M31" s="694"/>
      <c r="N31" s="695"/>
      <c r="O31" s="660"/>
      <c r="P31" s="665">
        <f>SUM(P32:P36)</f>
        <v>0</v>
      </c>
    </row>
    <row r="32" spans="2:21" ht="15" customHeight="1">
      <c r="B32" s="667" t="str">
        <f>INDEX(Languages1!$C$1:$AB$1998,MATCH('In-kind Benefits 1_V2'!B32,Languages1!$C$1:$C$1998,0),MATCH('1'!$C$5,Languages1!$C$1:$AB$1,0))</f>
        <v>Trabalhadores recebem educação infantil</v>
      </c>
      <c r="C32" s="668" t="str">
        <f>INDEX(Languages1!$C$1:$AB$1998,MATCH('In-kind Benefits 1_V2'!C32,Languages1!$C$1:$C$1998,0),MATCH('1'!$C$5,Languages1!$C$1:$AB$1,0))</f>
        <v>Sim ou Não</v>
      </c>
      <c r="D32" s="669"/>
      <c r="E32" s="913" t="s">
        <v>2279</v>
      </c>
      <c r="G32" s="1138" t="str">
        <f>'In-kind Benefits 1_V2'!$Q$26</f>
        <v>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v>
      </c>
      <c r="H32" s="1138"/>
      <c r="I32" s="1138"/>
      <c r="J32" s="1138"/>
      <c r="L32" s="670"/>
      <c r="M32" s="670"/>
      <c r="N32" s="670"/>
      <c r="O32" s="672"/>
      <c r="P32" s="673">
        <f>M32*N32</f>
        <v>0</v>
      </c>
    </row>
    <row r="33" spans="2:16">
      <c r="B33" s="674" t="str">
        <f>INDEX(Languages1!$C$1:$AB$1998,MATCH('In-kind Benefits 1_V2'!B33,Languages1!$C$1:$C$1998,0),MATCH('1'!$C$5,Languages1!$C$1:$AB$1,0))</f>
        <v>Número de trabalhadores que recebem educação infantil</v>
      </c>
      <c r="C33" s="674" t="str">
        <f>INDEX(Languages1!$C$1:$AB$1998,MATCH('In-kind Benefits 1_V2'!C33,Languages1!$C$1:$C$1998,0),MATCH('1'!$C$5,Languages1!$C$1:$AB$1,0))</f>
        <v>Número</v>
      </c>
      <c r="D33" s="669"/>
      <c r="E33" s="918"/>
      <c r="G33" s="1138"/>
      <c r="H33" s="1138"/>
      <c r="I33" s="1138"/>
      <c r="J33" s="1138"/>
      <c r="L33" s="675"/>
      <c r="M33" s="675"/>
      <c r="N33" s="675"/>
      <c r="O33" s="672"/>
      <c r="P33" s="676">
        <f>M33*N33</f>
        <v>0</v>
      </c>
    </row>
    <row r="34" spans="2:16">
      <c r="B34" s="674" t="str">
        <f>INDEX(Languages1!$C$1:$AB$1998,MATCH('In-kind Benefits 1_V2'!B34,Languages1!$C$1:$C$1998,0),MATCH('1'!$C$5,Languages1!$C$1:$AB$1,0))</f>
        <v>Custo anual ao empregador pelo fornecimento de educação infantil por trabalhador</v>
      </c>
      <c r="C34" s="674" t="str">
        <f>INDEX(Languages1!$C$1:$AB$1998,MATCH('In-kind Benefits 1_V2'!C34,Languages1!$C$1:$C$1998,0),MATCH('1'!$C$5,Languages1!$C$1:$AB$1,0))&amp;" "&amp;"("&amp;('3'!$D$4)&amp;")"</f>
        <v>Custo por ano ()</v>
      </c>
      <c r="D34" s="658"/>
      <c r="E34" s="918" t="str">
        <f>IFERROR(P31/E33,"")</f>
        <v/>
      </c>
      <c r="F34" s="697" t="str">
        <f>IFERROR(E34/12," ")</f>
        <v xml:space="preserve"> </v>
      </c>
      <c r="G34" s="1138"/>
      <c r="H34" s="1138"/>
      <c r="I34" s="1138"/>
      <c r="J34" s="1138"/>
      <c r="L34" s="675"/>
      <c r="M34" s="675"/>
      <c r="N34" s="675"/>
      <c r="O34" s="672"/>
      <c r="P34" s="676">
        <f>M34*N34</f>
        <v>0</v>
      </c>
    </row>
    <row r="35" spans="2:16">
      <c r="B35" s="674" t="str">
        <f>INDEX(Languages1!$C$1:$AB$1998,MATCH('In-kind Benefits 1_V2'!B35,Languages1!$C$1:$C$1998,0),MATCH('1'!$C$5,Languages1!$C$1:$AB$1,0))</f>
        <v>Os trabalhadores têm a escolha de receber o valor em dinheiro ao invés de educação infantil.</v>
      </c>
      <c r="C35" s="674" t="str">
        <f>INDEX(Languages1!$C$1:$AB$1998,MATCH('In-kind Benefits 1_V2'!C35,Languages1!$C$1:$C$1998,0),MATCH('1'!$C$5,Languages1!$C$1:$AB$1,0))</f>
        <v>Sim ou Não</v>
      </c>
      <c r="D35" s="669"/>
      <c r="E35" s="918" t="s">
        <v>2279</v>
      </c>
      <c r="G35" s="1138"/>
      <c r="H35" s="1138"/>
      <c r="I35" s="1138"/>
      <c r="J35" s="1138"/>
      <c r="L35" s="675"/>
      <c r="M35" s="675"/>
      <c r="N35" s="675"/>
      <c r="O35" s="672"/>
      <c r="P35" s="676">
        <f>M35*N35</f>
        <v>0</v>
      </c>
    </row>
    <row r="36" spans="2:16">
      <c r="B36" s="677" t="str">
        <f>INDEX(Languages1!$C$1:$AB$1998,MATCH('In-kind Benefits 1_V2'!B36,Languages1!$C$1:$C$1998,0),MATCH('1'!$C$5,Languages1!$C$1:$AB$1,0))</f>
        <v>Valor em dinheiro que o trabalhador recebe por mês ao invés de educação infantil</v>
      </c>
      <c r="C36" s="677" t="str">
        <f>INDEX(Languages1!$C$1:$AB$1998,MATCH('In-kind Benefits 1_V2'!C36,Languages1!$C$1:$C$1998,0),MATCH('1'!$C$5,Languages1!$C$1:$AB$1,0))&amp;" "&amp;"("&amp;('3'!$D$4)&amp;")"</f>
        <v>Custo por ano ()</v>
      </c>
      <c r="D36" s="669"/>
      <c r="E36" s="915"/>
      <c r="G36" s="1138"/>
      <c r="H36" s="1138"/>
      <c r="I36" s="1138"/>
      <c r="J36" s="1138"/>
      <c r="L36" s="678"/>
      <c r="M36" s="678"/>
      <c r="N36" s="678"/>
      <c r="O36" s="672"/>
      <c r="P36" s="679">
        <f>M36*N36</f>
        <v>0</v>
      </c>
    </row>
    <row r="37" spans="2:16">
      <c r="B37" s="689"/>
      <c r="C37" s="681"/>
      <c r="E37" s="916"/>
      <c r="G37" s="1138"/>
      <c r="H37" s="1138"/>
      <c r="I37" s="1138"/>
      <c r="J37" s="1138"/>
      <c r="P37" s="686"/>
    </row>
    <row r="38" spans="2:16" ht="14.5" thickBot="1">
      <c r="B38" s="659" t="str">
        <f>INDEX(Languages1!$C$1:$AB$1998,MATCH('In-kind Benefits 1_V2'!B38,Languages1!$C$1:$C$1998,0),MATCH('1'!$C$5,Languages1!$C$1:$AB$1,0))</f>
        <v>Creche</v>
      </c>
      <c r="C38" s="659"/>
      <c r="D38" s="660"/>
      <c r="E38" s="917"/>
      <c r="G38" s="1138"/>
      <c r="H38" s="1138"/>
      <c r="I38" s="1138"/>
      <c r="J38" s="1138"/>
      <c r="L38" s="661" t="str">
        <f>INDEX(Languages1!$C$1:$AB$1998,MATCH('In-kind Benefits 1_V2'!J38,Languages1!$C$1:$C$1998,0),MATCH('1'!$C$5,Languages1!$C$1:$AB$1,0))</f>
        <v>Custos Mensais de Cuidados Infantis Discriminados</v>
      </c>
      <c r="M38" s="694"/>
      <c r="N38" s="695"/>
      <c r="O38" s="660"/>
      <c r="P38" s="665">
        <f>SUM(P39:P43)</f>
        <v>0</v>
      </c>
    </row>
    <row r="39" spans="2:16">
      <c r="B39" s="667" t="str">
        <f>INDEX(Languages1!$C$1:$AB$1998,MATCH('In-kind Benefits 1_V2'!B39,Languages1!$C$1:$C$1998,0),MATCH('1'!$C$5,Languages1!$C$1:$AB$1,0))</f>
        <v>Trabalhadores recebem serviço de creche</v>
      </c>
      <c r="C39" s="668" t="str">
        <f>INDEX(Languages1!$C$1:$AB$1998,MATCH('In-kind Benefits 1_V2'!C39,Languages1!$C$1:$C$1998,0),MATCH('1'!$C$5,Languages1!$C$1:$AB$1,0))</f>
        <v>Sim ou Não</v>
      </c>
      <c r="D39" s="669"/>
      <c r="E39" s="913" t="s">
        <v>2279</v>
      </c>
      <c r="G39" s="1138"/>
      <c r="H39" s="1138"/>
      <c r="I39" s="1138"/>
      <c r="J39" s="1138"/>
      <c r="L39" s="670"/>
      <c r="M39" s="670"/>
      <c r="N39" s="670"/>
      <c r="O39" s="672"/>
      <c r="P39" s="673">
        <f>M39*N39</f>
        <v>0</v>
      </c>
    </row>
    <row r="40" spans="2:16">
      <c r="B40" s="674" t="str">
        <f>INDEX(Languages1!$C$1:$AB$1998,MATCH('In-kind Benefits 1_V2'!B40,Languages1!$C$1:$C$1998,0),MATCH('1'!$C$5,Languages1!$C$1:$AB$1,0))</f>
        <v>Número de trabalhadores que recebem serviço de creche</v>
      </c>
      <c r="C40" s="674" t="str">
        <f>INDEX(Languages1!$C$1:$AB$1998,MATCH('In-kind Benefits 1_V2'!C40,Languages1!$C$1:$C$1998,0),MATCH('1'!$C$5,Languages1!$C$1:$AB$1,0))</f>
        <v>Número</v>
      </c>
      <c r="D40" s="669"/>
      <c r="E40" s="918"/>
      <c r="L40" s="675"/>
      <c r="M40" s="675"/>
      <c r="N40" s="675"/>
      <c r="O40" s="672"/>
      <c r="P40" s="676">
        <f>M40*N40</f>
        <v>0</v>
      </c>
    </row>
    <row r="41" spans="2:16">
      <c r="B41" s="674" t="str">
        <f>INDEX(Languages1!$C$1:$AB$1998,MATCH('In-kind Benefits 1_V2'!B41,Languages1!$C$1:$C$1998,0),MATCH('1'!$C$5,Languages1!$C$1:$AB$1,0))</f>
        <v>Custo mensal ao empregador pelo fornecimento de serviço de creche por trabalhador</v>
      </c>
      <c r="C41" s="674" t="str">
        <f>INDEX(Languages1!$C$1:$AB$1998,MATCH('In-kind Benefits 1_V2'!C41,Languages1!$C$1:$C$1998,0),MATCH('1'!$C$5,Languages1!$C$1:$AB$1,0))&amp;" "&amp;"("&amp;('3'!$D$4)&amp;")"</f>
        <v>Custo por trabalhador por mês (Moeda Local) ()</v>
      </c>
      <c r="D41" s="669"/>
      <c r="E41" s="918" t="str">
        <f>IFERROR(P38/E40,"")</f>
        <v/>
      </c>
      <c r="L41" s="675"/>
      <c r="M41" s="675"/>
      <c r="N41" s="675"/>
      <c r="O41" s="672"/>
      <c r="P41" s="676">
        <f>M41*N41</f>
        <v>0</v>
      </c>
    </row>
    <row r="42" spans="2:16">
      <c r="B42" s="674" t="str">
        <f>INDEX(Languages1!$C$1:$AB$1998,MATCH('In-kind Benefits 1_V2'!B42,Languages1!$C$1:$C$1998,0),MATCH('1'!$C$5,Languages1!$C$1:$AB$1,0))</f>
        <v>Os trabalhadores têm a escolha de receber o valor em dinheiro ao invés de serviço de creche.</v>
      </c>
      <c r="C42" s="674" t="str">
        <f>INDEX(Languages1!$C$1:$AB$1998,MATCH('In-kind Benefits 1_V2'!C42,Languages1!$C$1:$C$1998,0),MATCH('1'!$C$5,Languages1!$C$1:$AB$1,0))</f>
        <v>Sim ou Não</v>
      </c>
      <c r="D42" s="669"/>
      <c r="E42" s="918" t="s">
        <v>160</v>
      </c>
      <c r="L42" s="675"/>
      <c r="M42" s="675"/>
      <c r="N42" s="675"/>
      <c r="O42" s="672"/>
      <c r="P42" s="676">
        <f>M42*N42</f>
        <v>0</v>
      </c>
    </row>
    <row r="43" spans="2:16">
      <c r="B43" s="677" t="str">
        <f>INDEX(Languages1!$C$1:$AB$1998,MATCH('In-kind Benefits 1_V2'!B43,Languages1!$C$1:$C$1998,0),MATCH('1'!$C$5,Languages1!$C$1:$AB$1,0))</f>
        <v>Valor em dinheiro que o trabalhador recebe por mês ao invés de serviço de creche</v>
      </c>
      <c r="C43" s="677" t="str">
        <f>INDEX(Languages1!$C$1:$AB$1998,MATCH('In-kind Benefits 1_V2'!C43,Languages1!$C$1:$C$1998,0),MATCH('1'!$C$5,Languages1!$C$1:$AB$1,0))&amp;" "&amp;"("&amp;('3'!$D$4)&amp;")"</f>
        <v>Custo por trabalhador por mês (Moeda Local) ()</v>
      </c>
      <c r="D43" s="669"/>
      <c r="E43" s="915"/>
      <c r="L43" s="678"/>
      <c r="M43" s="678"/>
      <c r="N43" s="678"/>
      <c r="O43" s="672"/>
      <c r="P43" s="679">
        <f>M43*N43</f>
        <v>0</v>
      </c>
    </row>
    <row r="44" spans="2:16">
      <c r="B44" s="689"/>
      <c r="C44" s="681"/>
    </row>
    <row r="45" spans="2:16" ht="14.5" thickBot="1">
      <c r="B45" s="659" t="str">
        <f>INDEX(Languages1!$C$1:$AB$1998,MATCH('In-kind Benefits 1_V2'!B45,Languages1!$C$1:$C$1998,0),MATCH('1'!$C$5,Languages1!$C$1:$AB$1,0))</f>
        <v>Outros</v>
      </c>
      <c r="C45" s="659"/>
    </row>
    <row r="46" spans="2:16">
      <c r="B46" s="698" t="str">
        <f>INDEX(Languages1!$C$1:$AB$1998,MATCH('In-kind Benefits 1_V2'!B46,Languages1!$C$1:$C$1998,0),MATCH('1'!$C$5,Languages1!$C$1:$AB$1,0))</f>
        <v>Quais outros benefícios não-financeiros são fornecidos?</v>
      </c>
      <c r="C46" s="699"/>
      <c r="E46" s="1255"/>
      <c r="F46" s="1256"/>
      <c r="G46" s="1256"/>
      <c r="H46" s="1256"/>
      <c r="I46" s="1256"/>
      <c r="J46" s="1256"/>
    </row>
    <row r="47" spans="2:16">
      <c r="E47" s="1255"/>
      <c r="F47" s="1256"/>
      <c r="G47" s="1256"/>
      <c r="H47" s="1256"/>
      <c r="I47" s="1256"/>
      <c r="J47" s="1256"/>
    </row>
    <row r="48" spans="2:16">
      <c r="E48" s="1255"/>
      <c r="F48" s="1256"/>
      <c r="G48" s="1256"/>
      <c r="H48" s="1256"/>
      <c r="I48" s="1256"/>
      <c r="J48" s="1256"/>
    </row>
    <row r="51" spans="2:6">
      <c r="C51" s="1246" t="str">
        <f>'In-kind Benefits 1_V2'!$Q$28</f>
        <v xml:space="preserve">Se você está fornecendo benefícios não-financeiros adicionais que não estão na lista acima, descreva-os e inclua seus custos mensais de fornecimento por trabalhador. </v>
      </c>
      <c r="D51" s="1246"/>
      <c r="E51" s="1246"/>
      <c r="F51" s="1246"/>
    </row>
    <row r="52" spans="2:6">
      <c r="C52" s="1246"/>
      <c r="D52" s="1246"/>
      <c r="E52" s="1246"/>
      <c r="F52" s="1246"/>
    </row>
    <row r="53" spans="2:6">
      <c r="C53" s="1246"/>
      <c r="D53" s="1246"/>
      <c r="E53" s="1246"/>
      <c r="F53" s="1246"/>
    </row>
    <row r="54" spans="2:6">
      <c r="C54" s="1246"/>
      <c r="D54" s="1246"/>
      <c r="E54" s="1246"/>
      <c r="F54" s="1246"/>
    </row>
    <row r="55" spans="2:6">
      <c r="C55" s="1246"/>
      <c r="D55" s="1246"/>
      <c r="E55" s="1246"/>
      <c r="F55" s="1246"/>
    </row>
    <row r="58" spans="2:6">
      <c r="B58" s="700"/>
    </row>
    <row r="59" spans="2:6">
      <c r="B59" s="700"/>
    </row>
    <row r="60" spans="2:6">
      <c r="B60" s="700"/>
    </row>
    <row r="61" spans="2:6">
      <c r="B61" s="700"/>
    </row>
  </sheetData>
  <sheetProtection formatColumns="0"/>
  <mergeCells count="10">
    <mergeCell ref="C51:F55"/>
    <mergeCell ref="L1:P1"/>
    <mergeCell ref="C1:H2"/>
    <mergeCell ref="G4:J9"/>
    <mergeCell ref="G11:J15"/>
    <mergeCell ref="G25:J29"/>
    <mergeCell ref="E46:J48"/>
    <mergeCell ref="G32:J39"/>
    <mergeCell ref="G18:J20"/>
    <mergeCell ref="G21:J23"/>
  </mergeCells>
  <conditionalFormatting sqref="L11:P15 E12:E14 D12:D13 D14:E16 M10:P10">
    <cfRule type="expression" dxfId="553" priority="291">
      <formula>OR($E$11="Select One", $E$11="No")</formula>
    </cfRule>
  </conditionalFormatting>
  <conditionalFormatting sqref="L18:P22 E19:E21 D19:D20 D21:E23 M17:P17">
    <cfRule type="expression" dxfId="552" priority="290">
      <formula>OR($E$18="Select One", $E$18="No")</formula>
    </cfRule>
  </conditionalFormatting>
  <conditionalFormatting sqref="L25:P29 E26:E28 D26:D27 D28:E30 M24:P24">
    <cfRule type="expression" dxfId="551" priority="289">
      <formula>OR($E$25="Select One", $E$25="No")</formula>
    </cfRule>
  </conditionalFormatting>
  <conditionalFormatting sqref="L32:P36 E33:E35 D33:D34 D35:E37 M31:P31">
    <cfRule type="expression" dxfId="550" priority="288">
      <formula>OR($E$32="Select One",$E$32="No")</formula>
    </cfRule>
  </conditionalFormatting>
  <conditionalFormatting sqref="L39:P45 D40:D41 D42:E44 M38:P38">
    <cfRule type="expression" dxfId="549" priority="287">
      <formula>OR($E$39="Select One", $E$39="No")</formula>
    </cfRule>
  </conditionalFormatting>
  <conditionalFormatting sqref="P5:P8">
    <cfRule type="expression" dxfId="548" priority="280">
      <formula>OR($E$4="Select One",$E$4="No")</formula>
    </cfRule>
  </conditionalFormatting>
  <conditionalFormatting sqref="D36:E36">
    <cfRule type="expression" dxfId="547" priority="298">
      <formula>$E$35="Select One"</formula>
    </cfRule>
    <cfRule type="expression" dxfId="546" priority="299">
      <formula>OR($E$32="No")</formula>
    </cfRule>
    <cfRule type="expression" dxfId="545" priority="300">
      <formula>OR($E$35="No", "Select One")</formula>
    </cfRule>
  </conditionalFormatting>
  <conditionalFormatting sqref="D29:E29">
    <cfRule type="expression" dxfId="544" priority="304">
      <formula>$E$28="Select One"</formula>
    </cfRule>
    <cfRule type="expression" dxfId="543" priority="305">
      <formula>OR($E$28="No", "Select One")</formula>
    </cfRule>
  </conditionalFormatting>
  <conditionalFormatting sqref="D22:E22">
    <cfRule type="expression" dxfId="542" priority="308">
      <formula>$E$21="Select One"</formula>
    </cfRule>
    <cfRule type="expression" dxfId="541" priority="309">
      <formula>OR($E$21="No", "Select One")</formula>
    </cfRule>
  </conditionalFormatting>
  <conditionalFormatting sqref="D15:E15">
    <cfRule type="expression" dxfId="540" priority="312">
      <formula>OR($E$14="No",$E$14="Select One")</formula>
    </cfRule>
    <cfRule type="expression" dxfId="539" priority="313">
      <formula>OR($E$11="No", "Select One")</formula>
    </cfRule>
  </conditionalFormatting>
  <conditionalFormatting sqref="D8:E8">
    <cfRule type="expression" dxfId="538" priority="328">
      <formula>OR($E$7="Select One", $E$7="No")</formula>
    </cfRule>
  </conditionalFormatting>
  <conditionalFormatting sqref="D43:E43">
    <cfRule type="expression" dxfId="537" priority="330">
      <formula>$E$42="No"</formula>
    </cfRule>
    <cfRule type="expression" dxfId="536" priority="331">
      <formula>$E$42="Select One"</formula>
    </cfRule>
  </conditionalFormatting>
  <conditionalFormatting sqref="F9">
    <cfRule type="expression" dxfId="535" priority="242">
      <formula>$E$4="No"</formula>
    </cfRule>
    <cfRule type="expression" dxfId="534" priority="243">
      <formula>$E$4="Select One"</formula>
    </cfRule>
  </conditionalFormatting>
  <conditionalFormatting sqref="E40">
    <cfRule type="expression" dxfId="533" priority="230">
      <formula>OR($E$39="Select One", $E$39="No")</formula>
    </cfRule>
  </conditionalFormatting>
  <conditionalFormatting sqref="E41">
    <cfRule type="expression" dxfId="532" priority="228">
      <formula>OR($E$39="Select One", $E$39="No")</formula>
    </cfRule>
  </conditionalFormatting>
  <conditionalFormatting sqref="L24">
    <cfRule type="expression" dxfId="531" priority="97">
      <formula>OR($E$25="Select One",$E$25="No")</formula>
    </cfRule>
  </conditionalFormatting>
  <conditionalFormatting sqref="L31">
    <cfRule type="expression" dxfId="530" priority="96">
      <formula>OR($E$32="Select One",$E$32="No")</formula>
    </cfRule>
  </conditionalFormatting>
  <conditionalFormatting sqref="L38">
    <cfRule type="expression" dxfId="529" priority="95">
      <formula>OR($E$39="Select One",$E$39="No")</formula>
    </cfRule>
  </conditionalFormatting>
  <conditionalFormatting sqref="B20:B21 B23">
    <cfRule type="expression" dxfId="528" priority="197">
      <formula>OR($E$18="Select One", $E$18="No")</formula>
    </cfRule>
  </conditionalFormatting>
  <conditionalFormatting sqref="B27:B28 B30">
    <cfRule type="expression" dxfId="527" priority="196">
      <formula>OR($E$25="Select One", $E$25="No")</formula>
    </cfRule>
  </conditionalFormatting>
  <conditionalFormatting sqref="B34:B35 B37">
    <cfRule type="expression" dxfId="526" priority="195">
      <formula>OR($E$32="Select One",$E$32="No")</formula>
    </cfRule>
  </conditionalFormatting>
  <conditionalFormatting sqref="B41:B42 B44">
    <cfRule type="expression" dxfId="525" priority="194">
      <formula>OR($E$39="Select One", $E$39="No")</formula>
    </cfRule>
  </conditionalFormatting>
  <conditionalFormatting sqref="C13">
    <cfRule type="expression" dxfId="524" priority="114">
      <formula>OR($E$11="Select One",$E$11="No")</formula>
    </cfRule>
  </conditionalFormatting>
  <conditionalFormatting sqref="C20">
    <cfRule type="expression" dxfId="523" priority="112">
      <formula>OR($E$18="Select One",$E$18="No")</formula>
    </cfRule>
  </conditionalFormatting>
  <conditionalFormatting sqref="L3:P4">
    <cfRule type="expression" dxfId="522" priority="100">
      <formula>OR($E$4="Select One",$E$4="No")</formula>
    </cfRule>
  </conditionalFormatting>
  <conditionalFormatting sqref="L17">
    <cfRule type="expression" dxfId="521" priority="98">
      <formula>OR($E$18="Select One",$E$18="No")</formula>
    </cfRule>
  </conditionalFormatting>
  <conditionalFormatting sqref="C41">
    <cfRule type="expression" dxfId="520" priority="108">
      <formula>OR($E$39="Select One",$E$39="No")</formula>
    </cfRule>
  </conditionalFormatting>
  <conditionalFormatting sqref="C12 C14 C16">
    <cfRule type="expression" dxfId="519" priority="119">
      <formula>OR($E$11="Select One", $E$11="No")</formula>
    </cfRule>
  </conditionalFormatting>
  <conditionalFormatting sqref="L10">
    <cfRule type="expression" dxfId="518" priority="94">
      <formula>OR($E$11="Select One", $E$11="No")</formula>
    </cfRule>
  </conditionalFormatting>
  <conditionalFormatting sqref="C19 C21 C23">
    <cfRule type="expression" dxfId="517" priority="118">
      <formula>OR($E$18="Select One", $E$18="No")</formula>
    </cfRule>
  </conditionalFormatting>
  <conditionalFormatting sqref="C26 C28 C30">
    <cfRule type="expression" dxfId="516" priority="117">
      <formula>OR($E$25="Select One", $E$25="No")</formula>
    </cfRule>
  </conditionalFormatting>
  <conditionalFormatting sqref="C33:C37">
    <cfRule type="expression" dxfId="515" priority="116">
      <formula>OR($E$32="Select One",$E$32="No")</formula>
    </cfRule>
  </conditionalFormatting>
  <conditionalFormatting sqref="C42 C40 C44">
    <cfRule type="expression" dxfId="514" priority="115">
      <formula>OR($E$39="Select One", $E$39="No")</formula>
    </cfRule>
  </conditionalFormatting>
  <conditionalFormatting sqref="C36">
    <cfRule type="expression" dxfId="513" priority="121">
      <formula>$E$35="Select One"</formula>
    </cfRule>
    <cfRule type="expression" dxfId="512" priority="122">
      <formula>OR($E$32="No")</formula>
    </cfRule>
    <cfRule type="expression" dxfId="511" priority="123">
      <formula>OR($E$35="No", "Select One")</formula>
    </cfRule>
  </conditionalFormatting>
  <conditionalFormatting sqref="C8">
    <cfRule type="expression" dxfId="510" priority="124">
      <formula>OR($E$7="Select One", $E$7="No")</formula>
    </cfRule>
  </conditionalFormatting>
  <conditionalFormatting sqref="C27">
    <cfRule type="expression" dxfId="509" priority="110">
      <formula>OR($E$25="Select One",$E$25="No")</formula>
    </cfRule>
  </conditionalFormatting>
  <conditionalFormatting sqref="L9">
    <cfRule type="expression" dxfId="508" priority="105">
      <formula>$E$4="No"</formula>
    </cfRule>
    <cfRule type="expression" dxfId="507" priority="106">
      <formula>$E$4="Select One"</formula>
    </cfRule>
  </conditionalFormatting>
  <conditionalFormatting sqref="M9">
    <cfRule type="expression" dxfId="506" priority="103">
      <formula>$E$4="No"</formula>
    </cfRule>
    <cfRule type="expression" dxfId="505" priority="104">
      <formula>$E$4="Select One"</formula>
    </cfRule>
  </conditionalFormatting>
  <conditionalFormatting sqref="N9">
    <cfRule type="expression" dxfId="504" priority="101">
      <formula>$E$4="No"</formula>
    </cfRule>
    <cfRule type="expression" dxfId="503" priority="102">
      <formula>$E$4="Select One"</formula>
    </cfRule>
  </conditionalFormatting>
  <conditionalFormatting sqref="C15">
    <cfRule type="expression" dxfId="502" priority="91">
      <formula>OR($E$11="Select One",$E$11="No")</formula>
    </cfRule>
  </conditionalFormatting>
  <conditionalFormatting sqref="C15">
    <cfRule type="expression" dxfId="501" priority="92">
      <formula>OR($E$14="Select One", $E$14="No")</formula>
    </cfRule>
  </conditionalFormatting>
  <conditionalFormatting sqref="C22">
    <cfRule type="expression" dxfId="500" priority="89">
      <formula>OR($E$18="Select One",$E$18="No")</formula>
    </cfRule>
  </conditionalFormatting>
  <conditionalFormatting sqref="C22">
    <cfRule type="expression" dxfId="499" priority="90">
      <formula>OR($E$21="Select One", $E$21="No")</formula>
    </cfRule>
  </conditionalFormatting>
  <conditionalFormatting sqref="C29">
    <cfRule type="expression" dxfId="498" priority="87">
      <formula>OR($E$25="Select One",$E$25="No")</formula>
    </cfRule>
  </conditionalFormatting>
  <conditionalFormatting sqref="C29">
    <cfRule type="expression" dxfId="497" priority="88">
      <formula>OR($E$28="Select One", $E$28="No")</formula>
    </cfRule>
  </conditionalFormatting>
  <conditionalFormatting sqref="C43">
    <cfRule type="expression" dxfId="496" priority="83">
      <formula>OR($E$39="Select One",$E$39="No")</formula>
    </cfRule>
  </conditionalFormatting>
  <conditionalFormatting sqref="C43">
    <cfRule type="expression" dxfId="495" priority="84">
      <formula>$E$42="Select One"</formula>
    </cfRule>
    <cfRule type="expression" dxfId="494" priority="85">
      <formula>OR($E$39="No")</formula>
    </cfRule>
    <cfRule type="expression" dxfId="493" priority="86">
      <formula>OR($E$42="No", "Select One")</formula>
    </cfRule>
  </conditionalFormatting>
  <conditionalFormatting sqref="F8">
    <cfRule type="expression" dxfId="492" priority="81">
      <formula>$E$7="No"</formula>
    </cfRule>
    <cfRule type="expression" dxfId="491" priority="82">
      <formula>$E$7="Select One"</formula>
    </cfRule>
  </conditionalFormatting>
  <conditionalFormatting sqref="F5:F8">
    <cfRule type="expression" dxfId="490" priority="79">
      <formula>$E$4="No"</formula>
    </cfRule>
    <cfRule type="expression" dxfId="489" priority="80">
      <formula>$E$4="Select One"</formula>
    </cfRule>
  </conditionalFormatting>
  <conditionalFormatting sqref="F4">
    <cfRule type="expression" dxfId="488" priority="77">
      <formula>$E$4="No"</formula>
    </cfRule>
    <cfRule type="expression" dxfId="487" priority="78">
      <formula>$E$4="Select One"</formula>
    </cfRule>
  </conditionalFormatting>
  <conditionalFormatting sqref="L8:P8">
    <cfRule type="expression" dxfId="486" priority="76">
      <formula>OR($E$7="Select One",$E$7="No")</formula>
    </cfRule>
  </conditionalFormatting>
  <conditionalFormatting sqref="L15:P15">
    <cfRule type="expression" dxfId="485" priority="75">
      <formula>OR($E$14="Select One",$E$14="No")</formula>
    </cfRule>
  </conditionalFormatting>
  <conditionalFormatting sqref="L22:P22">
    <cfRule type="expression" dxfId="484" priority="74">
      <formula>OR($E$21="Select One",$E$21="No")</formula>
    </cfRule>
  </conditionalFormatting>
  <conditionalFormatting sqref="L29:P29">
    <cfRule type="expression" dxfId="483" priority="73">
      <formula>OR($E$28="Select One",$E$28="No")</formula>
    </cfRule>
  </conditionalFormatting>
  <conditionalFormatting sqref="L36:P36">
    <cfRule type="expression" dxfId="482" priority="72">
      <formula>OR($E$35="Select One",$E$35="No")</formula>
    </cfRule>
  </conditionalFormatting>
  <conditionalFormatting sqref="L43:P43">
    <cfRule type="expression" dxfId="481" priority="71">
      <formula>OR($E$42="Select One",$E$42="No")</formula>
    </cfRule>
  </conditionalFormatting>
  <conditionalFormatting sqref="G25">
    <cfRule type="expression" dxfId="480" priority="13">
      <formula>OR($E$25="Select One", $E$25="No")</formula>
    </cfRule>
  </conditionalFormatting>
  <conditionalFormatting sqref="G18">
    <cfRule type="expression" dxfId="479" priority="16">
      <formula>OR($E$18="Select One", $E$18="No")</formula>
    </cfRule>
  </conditionalFormatting>
  <conditionalFormatting sqref="G21">
    <cfRule type="expression" dxfId="478" priority="3">
      <formula>OR($E$18="Select One", $E$18="No")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0" id="{0E682472-BFE8-43E0-9011-4256C5573CE3}">
            <xm:f>OR(HLOOKUP($E$4,Languages2!$B$278:$AA$281,4,FALSE)="No")</xm:f>
            <x14:dxf>
              <font>
                <color theme="0"/>
              </font>
              <fill>
                <patternFill>
                  <bgColor theme="0"/>
                </patternFill>
              </fill>
              <border>
                <left/>
                <right/>
                <top/>
                <bottom/>
                <vertical/>
                <horizontal/>
              </border>
            </x14:dxf>
          </x14:cfRule>
          <x14:cfRule type="expression" priority="199" id="{00000000-000E-0000-0C00-00007B000000}">
            <xm:f>OR(HLOOKUP($E$4,Languages2!$B$276:$AA$279,4,FALSE)="Select One")</xm:f>
            <x14:dxf>
              <font>
                <color theme="0"/>
              </font>
              <fill>
                <patternFill>
                  <bgColor theme="0"/>
                </patternFill>
              </fill>
              <border>
                <left/>
                <right/>
                <top/>
                <bottom/>
                <vertical/>
                <horizontal/>
              </border>
            </x14:dxf>
          </x14:cfRule>
          <xm:sqref>B5:B9 G4</xm:sqref>
        </x14:conditionalFormatting>
        <x14:conditionalFormatting xmlns:xm="http://schemas.microsoft.com/office/excel/2006/main">
          <x14:cfRule type="expression" priority="67" id="{FBF04DAC-84F9-44C0-B138-2AF96B2885E6}">
            <xm:f>OR(HLOOKUP($E$7,Languages2!$B$276:$AA$279,4,FALSE)="Select One")</xm:f>
            <x14:dxf>
              <font>
                <color theme="0"/>
              </font>
              <fill>
                <patternFill>
                  <bgColor theme="0"/>
                </patternFill>
              </fill>
              <border>
                <left/>
                <right/>
                <top/>
                <bottom/>
                <vertical/>
                <horizontal/>
              </border>
            </x14:dxf>
          </x14:cfRule>
          <x14:cfRule type="expression" priority="209" id="{00000000-000E-0000-0C00-000085000000}">
            <xm:f>OR(HLOOKUP($E$7,Languages2!$B$278:$AA$281,4,FALSE)="No")</xm:f>
            <x14:dxf>
              <font>
                <color theme="0"/>
              </font>
              <fill>
                <patternFill>
                  <bgColor theme="0"/>
                </patternFill>
              </fill>
              <border>
                <left/>
                <right/>
                <top/>
                <bottom/>
                <vertical/>
                <horizontal/>
              </border>
            </x14:dxf>
          </x14:cfRule>
          <xm:sqref>B8:F8 K8:P8</xm:sqref>
        </x14:conditionalFormatting>
        <x14:conditionalFormatting xmlns:xm="http://schemas.microsoft.com/office/excel/2006/main">
          <x14:cfRule type="expression" priority="69" id="{ACFC3D7B-B19C-4820-A84B-32BCE2130A38}">
            <xm:f>OR(HLOOKUP($E$4,Languages2!$B$276:$AA$279,4,FALSE)="Select One")</xm:f>
            <x14:dxf>
              <font>
                <color theme="0"/>
              </font>
              <fill>
                <patternFill>
                  <bgColor theme="0"/>
                </patternFill>
              </fill>
              <border>
                <left/>
                <right/>
                <top/>
                <bottom/>
                <vertical/>
                <horizontal/>
              </border>
            </x14:dxf>
          </x14:cfRule>
          <x14:cfRule type="expression" priority="120" id="{00000000-000E-0000-0C00-00002C000000}">
            <xm:f>OR(HLOOKUP($E$4,Languages2!$B$278:$AA$281,4,FALSE)="No")</xm:f>
            <x14:dxf>
              <font>
                <color theme="0"/>
              </font>
              <fill>
                <patternFill>
                  <bgColor theme="0"/>
                </patternFill>
              </fill>
              <border>
                <left/>
                <right/>
                <top/>
                <bottom/>
                <vertical/>
                <horizontal/>
              </border>
            </x14:dxf>
          </x14:cfRule>
          <xm:sqref>C5:C9</xm:sqref>
        </x14:conditionalFormatting>
        <x14:conditionalFormatting xmlns:xm="http://schemas.microsoft.com/office/excel/2006/main">
          <x14:cfRule type="expression" priority="292" id="{00000000-000E-0000-0C00-0000D8000000}">
            <xm:f>OR(HLOOKUP($E$4,Languages2!$B$278:$AA$281,4,FALSE)="No")</xm:f>
            <x14:dxf>
              <font>
                <color theme="0"/>
              </font>
              <fill>
                <patternFill>
                  <bgColor theme="0"/>
                </patternFill>
              </fill>
              <border>
                <left/>
                <right/>
                <top/>
                <bottom/>
                <vertical/>
                <horizontal/>
              </border>
            </x14:dxf>
          </x14:cfRule>
          <xm:sqref>L5:P8 F4:F9 L9:N9 D5:E9</xm:sqref>
        </x14:conditionalFormatting>
        <x14:conditionalFormatting xmlns:xm="http://schemas.microsoft.com/office/excel/2006/main">
          <x14:cfRule type="expression" priority="63" id="{C52D1E60-9F7F-4D56-AA29-CF30B3CAB0ED}">
            <xm:f>OR(HLOOKUP($E$11,Languages2!$B$278:$AA$281,4,FALSE)="No")</xm:f>
            <x14:dxf>
              <font>
                <color theme="0"/>
              </font>
              <fill>
                <patternFill>
                  <bgColor theme="0"/>
                </patternFill>
              </fill>
              <border>
                <left/>
                <right/>
                <top/>
                <bottom/>
                <vertical/>
                <horizontal/>
              </border>
            </x14:dxf>
          </x14:cfRule>
          <x14:cfRule type="expression" priority="64" id="{06A0BD42-559C-4B24-AC99-3C31F4A365AB}">
            <xm:f>OR(HLOOKUP($E$11,Languages2!$B$276:$AA$279,4,FALSE)="Select One")</xm:f>
            <x14:dxf>
              <font>
                <color theme="0"/>
              </font>
              <fill>
                <patternFill>
                  <bgColor theme="0"/>
                </patternFill>
              </fill>
              <border>
                <left/>
                <right/>
                <top/>
                <bottom/>
                <vertical/>
                <horizontal/>
              </border>
            </x14:dxf>
          </x14:cfRule>
          <xm:sqref>B14 G11 L10:P11 B12:F13 C14:F15 K12:P15</xm:sqref>
        </x14:conditionalFormatting>
        <x14:conditionalFormatting xmlns:xm="http://schemas.microsoft.com/office/excel/2006/main">
          <x14:cfRule type="expression" priority="55" id="{C3EB713B-9257-4B35-99FD-799CDFE16D16}">
            <xm:f>OR(HLOOKUP($E$14,Languages2!$B$276:$AA$279,4,FALSE)="Select One")</xm:f>
            <x14:dxf>
              <font>
                <color theme="0"/>
              </font>
              <fill>
                <patternFill>
                  <bgColor theme="0"/>
                </patternFill>
              </fill>
              <border>
                <left/>
                <right/>
                <top/>
                <bottom/>
                <vertical/>
                <horizontal/>
              </border>
            </x14:dxf>
          </x14:cfRule>
          <x14:cfRule type="expression" priority="56" id="{920114F8-11EA-492C-BE9B-453396CCA40F}">
            <xm:f>OR(HLOOKUP($E$11,Languages2!$B$278:$AA$281,4,FALSE)="No")</xm:f>
            <x14:dxf>
              <font>
                <color theme="0"/>
              </font>
              <fill>
                <patternFill>
                  <bgColor theme="0"/>
                </patternFill>
              </fill>
              <border>
                <left/>
                <right/>
                <top/>
                <bottom/>
                <vertical/>
                <horizontal/>
              </border>
            </x14:dxf>
          </x14:cfRule>
          <x14:cfRule type="expression" priority="57" id="{BA517E0B-4C75-4760-BE73-39D52449548F}">
            <xm:f>OR(HLOOKUP($E$11,Languages2!$B$276:$AA$279,4,FALSE)="Select One")</xm:f>
            <x14:dxf>
              <font>
                <color theme="0"/>
              </font>
              <fill>
                <patternFill>
                  <bgColor theme="0"/>
                </patternFill>
              </fill>
              <border>
                <left/>
                <right/>
                <top/>
                <bottom/>
                <vertical/>
                <horizontal/>
              </border>
            </x14:dxf>
          </x14:cfRule>
          <x14:cfRule type="expression" priority="58" id="{601F4BE2-60F3-433F-A865-E5FB56001944}">
            <xm:f>OR(HLOOKUP($E$14,Languages2!$B$278:$AA$281,4,FALSE)="No")</xm:f>
            <x14:dxf>
              <font>
                <color theme="0"/>
              </font>
              <fill>
                <patternFill>
                  <bgColor theme="0"/>
                </patternFill>
              </fill>
              <border>
                <left/>
                <right/>
                <top/>
                <bottom/>
                <vertical/>
                <horizontal/>
              </border>
            </x14:dxf>
          </x14:cfRule>
          <xm:sqref>B15:F15 K15:P15</xm:sqref>
        </x14:conditionalFormatting>
        <x14:conditionalFormatting xmlns:xm="http://schemas.microsoft.com/office/excel/2006/main">
          <x14:cfRule type="expression" priority="49" id="{0760CC2C-104C-40B5-916A-08E615480633}">
            <xm:f>OR(HLOOKUP($E$21,Languages2!$B$276:$AA$279,4,FALSE)="Select One")</xm:f>
            <x14:dxf>
              <font>
                <color theme="0"/>
              </font>
              <fill>
                <patternFill>
                  <bgColor theme="0"/>
                </patternFill>
              </fill>
              <border>
                <left/>
                <right/>
                <top/>
                <bottom/>
                <vertical/>
                <horizontal/>
              </border>
            </x14:dxf>
          </x14:cfRule>
          <x14:cfRule type="expression" priority="50" id="{5631EAFC-F448-4F8F-BF2A-7345A8F68157}">
            <xm:f>OR(HLOOKUP($E$18,Languages2!$B$278:$AA$281,4,FALSE)="No")</xm:f>
            <x14:dxf>
              <font>
                <color theme="0"/>
              </font>
              <fill>
                <patternFill>
                  <bgColor theme="0"/>
                </patternFill>
              </fill>
              <border>
                <left/>
                <right/>
                <top/>
                <bottom/>
                <vertical/>
                <horizontal/>
              </border>
            </x14:dxf>
          </x14:cfRule>
          <x14:cfRule type="expression" priority="51" id="{C493FEA1-59A4-462D-BFB1-740F9938F43B}">
            <xm:f>OR(HLOOKUP($E$18,Languages2!$B$276:$AA$279,4,FALSE)="Select One")</xm:f>
            <x14:dxf>
              <font>
                <color theme="0"/>
              </font>
              <fill>
                <patternFill>
                  <bgColor theme="0"/>
                </patternFill>
              </fill>
              <border>
                <left/>
                <right/>
                <top/>
                <bottom/>
                <vertical/>
                <horizontal/>
              </border>
            </x14:dxf>
          </x14:cfRule>
          <x14:cfRule type="expression" priority="52" id="{30F34306-CEEA-41C1-AC80-7A5CD54F2458}">
            <xm:f>OR(HLOOKUP($E$21,Languages2!$B$278:$AA$281,4,FALSE)="No")</xm:f>
            <x14:dxf>
              <font>
                <color theme="0"/>
              </font>
              <fill>
                <patternFill>
                  <bgColor theme="0"/>
                </patternFill>
              </fill>
              <border>
                <left/>
                <right/>
                <top/>
                <bottom/>
                <vertical/>
                <horizontal/>
              </border>
            </x14:dxf>
          </x14:cfRule>
          <xm:sqref>B22:F22 K22:P22</xm:sqref>
        </x14:conditionalFormatting>
        <x14:conditionalFormatting xmlns:xm="http://schemas.microsoft.com/office/excel/2006/main">
          <x14:cfRule type="expression" priority="47" id="{EBA1F15F-C652-4005-B650-9A04BEEFE503}">
            <xm:f>OR(HLOOKUP($E$25,Languages2!$B$278:$AA$281,4,FALSE)="No")</xm:f>
            <x14:dxf>
              <font>
                <color theme="0"/>
              </font>
              <fill>
                <patternFill>
                  <bgColor theme="0"/>
                </patternFill>
              </fill>
              <border>
                <left/>
                <right/>
                <top/>
                <bottom/>
                <vertical/>
                <horizontal/>
              </border>
            </x14:dxf>
          </x14:cfRule>
          <xm:sqref>B26:F28 C29:F29 K26:P29</xm:sqref>
        </x14:conditionalFormatting>
        <x14:conditionalFormatting xmlns:xm="http://schemas.microsoft.com/office/excel/2006/main">
          <x14:cfRule type="expression" priority="43" id="{D9371C7A-BCD4-423F-A043-B1BA7D642E34}">
            <xm:f>OR(HLOOKUP($E$35,Languages2!$B$276:$AA$279,4,FALSE)="Select One")</xm:f>
            <x14:dxf>
              <font>
                <color theme="0"/>
              </font>
              <fill>
                <patternFill>
                  <bgColor theme="0"/>
                </patternFill>
              </fill>
              <border>
                <left/>
                <right/>
                <top/>
                <bottom/>
                <vertical/>
                <horizontal/>
              </border>
            </x14:dxf>
          </x14:cfRule>
          <x14:cfRule type="expression" priority="44" id="{CA206254-1775-4597-9C29-1370067EAD46}">
            <xm:f>OR(HLOOKUP($E$32,Languages2!$B$278:$AA$281,4,FALSE)="No")</xm:f>
            <x14:dxf>
              <font>
                <color theme="0"/>
              </font>
              <fill>
                <patternFill>
                  <bgColor theme="0"/>
                </patternFill>
              </fill>
              <border>
                <left/>
                <right/>
                <top/>
                <bottom/>
                <vertical/>
                <horizontal/>
              </border>
            </x14:dxf>
          </x14:cfRule>
          <x14:cfRule type="expression" priority="45" id="{DA2A708D-227F-4EFC-82A9-EB215157CDC5}">
            <xm:f>OR(HLOOKUP($E$32,Languages2!$B$276:$AA$279,4,FALSE)="Select One")</xm:f>
            <x14:dxf>
              <font>
                <color theme="0"/>
              </font>
              <fill>
                <patternFill>
                  <bgColor theme="0"/>
                </patternFill>
              </fill>
              <border>
                <left/>
                <right/>
                <top/>
                <bottom/>
                <vertical/>
                <horizontal/>
              </border>
            </x14:dxf>
          </x14:cfRule>
          <x14:cfRule type="expression" priority="46" id="{BB6B1D94-7CB0-45F9-83A8-48B5F74AF871}">
            <xm:f>OR(HLOOKUP($E$35,Languages2!$B$278:$AA$281,4,FALSE)="No")</xm:f>
            <x14:dxf>
              <font>
                <color theme="0"/>
              </font>
              <fill>
                <patternFill>
                  <bgColor theme="0"/>
                </patternFill>
              </fill>
              <border>
                <left/>
                <right/>
                <top/>
                <bottom/>
                <vertical/>
                <horizontal/>
              </border>
            </x14:dxf>
          </x14:cfRule>
          <xm:sqref>K36:P36 B36:F36</xm:sqref>
        </x14:conditionalFormatting>
        <x14:conditionalFormatting xmlns:xm="http://schemas.microsoft.com/office/excel/2006/main">
          <x14:cfRule type="expression" priority="39" id="{7E3779B0-A1EB-42B8-8C40-E0BE6782544E}">
            <xm:f>OR(HLOOKUP($E$28,Languages2!$B$276:$AA$279,4,FALSE)="Select One")</xm:f>
            <x14:dxf>
              <font>
                <color theme="0"/>
              </font>
              <fill>
                <patternFill>
                  <bgColor theme="0"/>
                </patternFill>
              </fill>
              <border>
                <left/>
                <right/>
                <top/>
                <bottom/>
                <vertical/>
                <horizontal/>
              </border>
            </x14:dxf>
          </x14:cfRule>
          <x14:cfRule type="expression" priority="40" id="{C7D85773-D777-4846-AF3D-14F70FCDA4E1}">
            <xm:f>OR(HLOOKUP($E$25,Languages2!$B$278:$AA$281,4,FALSE)="No")</xm:f>
            <x14:dxf>
              <font>
                <color theme="0"/>
              </font>
              <fill>
                <patternFill>
                  <bgColor theme="0"/>
                </patternFill>
              </fill>
              <border>
                <left/>
                <right/>
                <top/>
                <bottom/>
                <vertical/>
                <horizontal/>
              </border>
            </x14:dxf>
          </x14:cfRule>
          <x14:cfRule type="expression" priority="41" id="{BD18B550-40C8-457B-8DDA-AF78D2B46B9E}">
            <xm:f>OR(HLOOKUP($E$25,Languages2!$B$276:$AA$279,4,FALSE)="Select One")</xm:f>
            <x14:dxf>
              <font>
                <color theme="0"/>
              </font>
              <fill>
                <patternFill>
                  <bgColor theme="0"/>
                </patternFill>
              </fill>
              <border>
                <left/>
                <right/>
                <top/>
                <bottom/>
                <vertical/>
                <horizontal/>
              </border>
            </x14:dxf>
          </x14:cfRule>
          <x14:cfRule type="expression" priority="42" id="{66457FD5-8014-4EA3-A867-637C705F406B}">
            <xm:f>OR(HLOOKUP($E$28,Languages2!$B$278:$AA$281,4,FALSE)="No")</xm:f>
            <x14:dxf>
              <font>
                <color theme="0"/>
              </font>
              <fill>
                <patternFill>
                  <bgColor theme="0"/>
                </patternFill>
              </fill>
              <border>
                <left/>
                <right/>
                <top/>
                <bottom/>
                <vertical/>
                <horizontal/>
              </border>
            </x14:dxf>
          </x14:cfRule>
          <xm:sqref>B29:F29 K29:P29</xm:sqref>
        </x14:conditionalFormatting>
        <x14:conditionalFormatting xmlns:xm="http://schemas.microsoft.com/office/excel/2006/main">
          <x14:cfRule type="expression" priority="37" id="{F200EFC9-1ED1-4871-9164-4F8795F5C82A}">
            <xm:f>OR(HLOOKUP($E$32,Languages2!$B$278:$AA$281,4,FALSE)="No")</xm:f>
            <x14:dxf>
              <font>
                <color theme="0"/>
              </font>
              <fill>
                <patternFill>
                  <bgColor theme="0"/>
                </patternFill>
              </fill>
              <border>
                <left/>
                <right/>
                <top/>
                <bottom/>
                <vertical/>
                <horizontal/>
              </border>
            </x14:dxf>
          </x14:cfRule>
          <xm:sqref>B33:F35 C36:F36 K33:P36</xm:sqref>
        </x14:conditionalFormatting>
        <x14:conditionalFormatting xmlns:xm="http://schemas.microsoft.com/office/excel/2006/main">
          <x14:cfRule type="expression" priority="35" id="{7C150076-BAF6-49C6-BF3F-5D6AE1A12F2A}">
            <xm:f>OR(HLOOKUP($E$39,Languages2!$B$278:$AA$281,4,FALSE)="No")</xm:f>
            <x14:dxf>
              <font>
                <color theme="0"/>
              </font>
              <fill>
                <patternFill>
                  <bgColor theme="0"/>
                </patternFill>
              </fill>
              <border>
                <left/>
                <right/>
                <top/>
                <bottom/>
                <vertical/>
                <horizontal/>
              </border>
            </x14:dxf>
          </x14:cfRule>
          <xm:sqref>B40:P42 C43:P43</xm:sqref>
        </x14:conditionalFormatting>
        <x14:conditionalFormatting xmlns:xm="http://schemas.microsoft.com/office/excel/2006/main">
          <x14:cfRule type="expression" priority="21" id="{67DB95E4-96BB-4E35-BB7B-C3408E8032E9}">
            <xm:f>OR(HLOOKUP($E$42,Languages2!$B$276:$AA$279,4,FALSE)="Select One")</xm:f>
            <x14:dxf>
              <font>
                <color theme="0"/>
              </font>
              <fill>
                <patternFill>
                  <bgColor theme="0"/>
                </patternFill>
              </fill>
              <border>
                <left/>
                <right/>
                <top/>
                <bottom/>
                <vertical/>
                <horizontal/>
              </border>
            </x14:dxf>
          </x14:cfRule>
          <x14:cfRule type="expression" priority="22" id="{E9B88846-BBE6-4048-BA9E-3986CAD1161C}">
            <xm:f>OR(HLOOKUP($E$39,Languages2!$B$278:$AA$281,4,FALSE)="No")</xm:f>
            <x14:dxf>
              <font>
                <color theme="0"/>
              </font>
              <fill>
                <patternFill>
                  <bgColor theme="0"/>
                </patternFill>
              </fill>
              <border>
                <left/>
                <right/>
                <top/>
                <bottom/>
                <vertical/>
                <horizontal/>
              </border>
            </x14:dxf>
          </x14:cfRule>
          <x14:cfRule type="expression" priority="23" id="{0870B398-FCED-4A15-82C8-8BE7684C671C}">
            <xm:f>OR(HLOOKUP($E$39,Languages2!$B$276:$AA$279,4,FALSE)="Select One")</xm:f>
            <x14:dxf>
              <font>
                <color theme="0"/>
              </font>
              <fill>
                <patternFill>
                  <bgColor theme="0"/>
                </patternFill>
              </fill>
              <border>
                <left/>
                <right/>
                <top/>
                <bottom/>
                <vertical/>
                <horizontal/>
              </border>
            </x14:dxf>
          </x14:cfRule>
          <x14:cfRule type="expression" priority="24" id="{9771F402-FA1A-4FCA-B566-6506F4556734}">
            <xm:f>OR(HLOOKUP($E$42,Languages2!$B$278:$AA$281,4,FALSE)="No")</xm:f>
            <x14:dxf>
              <font>
                <color theme="0"/>
              </font>
              <fill>
                <patternFill>
                  <bgColor theme="0"/>
                </patternFill>
              </fill>
              <border>
                <left/>
                <right/>
                <top/>
                <bottom/>
                <vertical/>
                <horizontal/>
              </border>
            </x14:dxf>
          </x14:cfRule>
          <xm:sqref>B43:P43</xm:sqref>
        </x14:conditionalFormatting>
        <x14:conditionalFormatting xmlns:xm="http://schemas.microsoft.com/office/excel/2006/main">
          <x14:cfRule type="expression" priority="11" id="{70AB9FF8-BFE4-4E86-B918-6452C316EE2B}">
            <xm:f>OR(HLOOKUP($E$25,Languages2!$B$278:$AA$281,4,FALSE)="No")</xm:f>
            <x14:dxf>
              <font>
                <color theme="0"/>
              </font>
              <fill>
                <patternFill>
                  <bgColor theme="0"/>
                </patternFill>
              </fill>
              <border>
                <left/>
                <right/>
                <top/>
                <bottom/>
                <vertical/>
                <horizontal/>
              </border>
            </x14:dxf>
          </x14:cfRule>
          <x14:cfRule type="expression" priority="12" id="{4EBC69F1-3579-42A7-A5F3-6B142554D117}">
            <xm:f>OR(HLOOKUP($E$25,Languages2!$B$276:$AA$279,4,FALSE)="Select One")</xm:f>
            <x14:dxf>
              <font>
                <color theme="0"/>
              </font>
              <fill>
                <patternFill>
                  <bgColor theme="0"/>
                </patternFill>
              </fill>
              <border>
                <left/>
                <right/>
                <top/>
                <bottom/>
                <vertical/>
                <horizontal/>
              </border>
            </x14:dxf>
          </x14:cfRule>
          <xm:sqref>G25</xm:sqref>
        </x14:conditionalFormatting>
        <x14:conditionalFormatting xmlns:xm="http://schemas.microsoft.com/office/excel/2006/main">
          <x14:cfRule type="expression" priority="9" id="{0692999A-C0DE-49D0-9BB0-B78170B198C5}">
            <xm:f>OR(HLOOKUP($E$32,Languages2!$B$278:$AA$281,4,FALSE)="No")</xm:f>
            <x14:dxf>
              <font>
                <color theme="0"/>
              </font>
              <fill>
                <patternFill>
                  <bgColor theme="0"/>
                </patternFill>
              </fill>
              <border>
                <left/>
                <right/>
                <top/>
                <bottom/>
                <vertical/>
                <horizontal/>
              </border>
            </x14:dxf>
          </x14:cfRule>
          <x14:cfRule type="expression" priority="10" id="{24CDFB49-A595-481E-B8C6-B6D3ECF67389}">
            <xm:f>OR(HLOOKUP($E$32,Languages2!$B$276:$AA$279,4,FALSE)="Select One")</xm:f>
            <x14:dxf>
              <font>
                <color theme="0"/>
              </font>
              <fill>
                <patternFill>
                  <bgColor theme="0"/>
                </patternFill>
              </fill>
              <border>
                <left/>
                <right/>
                <top/>
                <bottom/>
                <vertical/>
                <horizontal/>
              </border>
            </x14:dxf>
          </x14:cfRule>
          <xm:sqref>G32</xm:sqref>
        </x14:conditionalFormatting>
        <x14:conditionalFormatting xmlns:xm="http://schemas.microsoft.com/office/excel/2006/main">
          <x14:cfRule type="expression" priority="14" id="{DE0A5F72-2D80-41B7-BA3B-9BD47288318F}">
            <xm:f>OR(HLOOKUP($E$18,Languages2!$B$278:$AA$281,4,FALSE)="No")</xm:f>
            <x14:dxf>
              <font>
                <color theme="0"/>
              </font>
              <fill>
                <patternFill>
                  <bgColor theme="0"/>
                </patternFill>
              </fill>
              <border>
                <left/>
                <right/>
                <top/>
                <bottom/>
                <vertical/>
                <horizontal/>
              </border>
            </x14:dxf>
          </x14:cfRule>
          <x14:cfRule type="expression" priority="15" id="{14C38D06-2465-4A2C-9DBF-55747C3582FE}">
            <xm:f>OR(HLOOKUP($E$18,Languages2!$B$276:$AA$279,4,FALSE)="Select One")</xm:f>
            <x14:dxf>
              <font>
                <color theme="0"/>
              </font>
              <fill>
                <patternFill>
                  <bgColor theme="0"/>
                </patternFill>
              </fill>
              <border>
                <left/>
                <right/>
                <top/>
                <bottom/>
                <vertical/>
                <horizontal/>
              </border>
            </x14:dxf>
          </x14:cfRule>
          <xm:sqref>G18 L17:P18 B19:F21 C22:F22 K19:P22</xm:sqref>
        </x14:conditionalFormatting>
        <x14:conditionalFormatting xmlns:xm="http://schemas.microsoft.com/office/excel/2006/main">
          <x14:cfRule type="expression" priority="68" id="{9B69C35C-910A-4C77-B637-24C7DC555C26}">
            <xm:f>OR(HLOOKUP($E$4,Languages2!$B$276:$AA$279,4,FALSE)="Select One")</xm:f>
            <x14:dxf>
              <font>
                <color theme="0"/>
              </font>
              <fill>
                <patternFill>
                  <bgColor theme="0"/>
                </patternFill>
              </fill>
              <border>
                <left/>
                <right/>
                <top/>
                <bottom/>
                <vertical/>
                <horizontal/>
              </border>
            </x14:dxf>
          </x14:cfRule>
          <xm:sqref>L3:P8 F4:F9 L9:N9 D5:E9</xm:sqref>
        </x14:conditionalFormatting>
        <x14:conditionalFormatting xmlns:xm="http://schemas.microsoft.com/office/excel/2006/main">
          <x14:cfRule type="expression" priority="48" id="{A63406EF-0C86-440B-B371-482E4AA7EB23}">
            <xm:f>OR(HLOOKUP($E$25,Languages2!$B$276:$AA$279,4,FALSE)="Select One")</xm:f>
            <x14:dxf>
              <font>
                <color theme="0"/>
              </font>
              <fill>
                <patternFill>
                  <bgColor theme="0"/>
                </patternFill>
              </fill>
              <border>
                <left/>
                <right/>
                <top/>
                <bottom/>
                <vertical/>
                <horizontal/>
              </border>
            </x14:dxf>
          </x14:cfRule>
          <xm:sqref>L24:P25 B26:F28 C29:F29 K26:P29</xm:sqref>
        </x14:conditionalFormatting>
        <x14:conditionalFormatting xmlns:xm="http://schemas.microsoft.com/office/excel/2006/main">
          <x14:cfRule type="expression" priority="38" id="{17B0A1F2-5AD6-4A40-96A8-82ACB34CC51E}">
            <xm:f>OR(HLOOKUP($E$32,Languages2!$B$276:$AA$279,4,FALSE)="Select One")</xm:f>
            <x14:dxf>
              <font>
                <color theme="0"/>
              </font>
              <fill>
                <patternFill>
                  <bgColor theme="0"/>
                </patternFill>
              </fill>
              <border>
                <left/>
                <right/>
                <top/>
                <bottom/>
                <vertical/>
                <horizontal/>
              </border>
            </x14:dxf>
          </x14:cfRule>
          <xm:sqref>L31:P32 B33:F35 C36:F36 K33:P36</xm:sqref>
        </x14:conditionalFormatting>
        <x14:conditionalFormatting xmlns:xm="http://schemas.microsoft.com/office/excel/2006/main">
          <x14:cfRule type="expression" priority="36" id="{1BFE44C9-8748-479F-BAE6-D4E874134BF9}">
            <xm:f>OR(HLOOKUP($E$39,Languages2!$B$276:$AA$279,4,FALSE)="Select One")</xm:f>
            <x14:dxf>
              <font>
                <color theme="0"/>
              </font>
              <fill>
                <patternFill>
                  <bgColor theme="0"/>
                </patternFill>
              </fill>
              <border>
                <left/>
                <right/>
                <top/>
                <bottom/>
                <vertical/>
                <horizontal/>
              </border>
            </x14:dxf>
          </x14:cfRule>
          <xm:sqref>L38:P39 B40:P42 C43:P43</xm:sqref>
        </x14:conditionalFormatting>
        <x14:conditionalFormatting xmlns:xm="http://schemas.microsoft.com/office/excel/2006/main">
          <x14:cfRule type="expression" priority="1" id="{07AC1FC5-A5E2-4841-9EFD-06D304E1CAED}">
            <xm:f>OR(HLOOKUP($E$18,Languages2!$B$278:$AA$281,4,FALSE)="No")</xm:f>
            <x14:dxf>
              <font>
                <color theme="0"/>
              </font>
              <fill>
                <patternFill>
                  <bgColor theme="0"/>
                </patternFill>
              </fill>
              <border>
                <left/>
                <right/>
                <top/>
                <bottom/>
                <vertical/>
                <horizontal/>
              </border>
            </x14:dxf>
          </x14:cfRule>
          <x14:cfRule type="expression" priority="2" id="{CE9BD863-9026-4E60-81BF-46AFD69860AA}">
            <xm:f>OR(HLOOKUP($E$18,Languages2!$B$276:$AA$279,4,FALSE)="Select One")</xm:f>
            <x14:dxf>
              <font>
                <color theme="0"/>
              </font>
              <fill>
                <patternFill>
                  <bgColor theme="0"/>
                </patternFill>
              </fill>
              <border>
                <left/>
                <right/>
                <top/>
                <bottom/>
                <vertical/>
                <horizontal/>
              </border>
            </x14:dxf>
          </x14:cfRule>
          <xm:sqref>G21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D07988-1DE6-4C9E-8027-951CF51D5D1C}">
          <x14:formula1>
            <xm:f>OFFSET(Languages2!$B$1,275,MATCH('1'!$C$5,Languages2!$B$1:$AA$1,0)-1,3,1)</xm:f>
          </x14:formula1>
          <xm:sqref>E42 E4 E39 E11 E14 E18 E21 E25 E28 E32 E35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F5D7-D85F-410D-81B4-EEF1D5EEAA96}">
  <sheetPr codeName="Sheet8">
    <tabColor theme="9" tint="0.39997558519241921"/>
  </sheetPr>
  <dimension ref="A1:U48"/>
  <sheetViews>
    <sheetView showGridLines="0" zoomScale="70" zoomScaleNormal="70" workbookViewId="0">
      <pane ySplit="2" topLeftCell="A3" activePane="bottomLeft" state="frozen"/>
      <selection activeCell="Q50" sqref="Q50"/>
      <selection pane="bottomLeft" activeCell="Q22" sqref="Q22"/>
    </sheetView>
  </sheetViews>
  <sheetFormatPr defaultColWidth="8.54296875" defaultRowHeight="14.5"/>
  <cols>
    <col min="1" max="1" width="4.453125" style="3" customWidth="1"/>
    <col min="2" max="2" width="70.453125" style="36" customWidth="1"/>
    <col min="3" max="3" width="31.54296875" style="49" customWidth="1"/>
    <col min="4" max="4" width="3.453125" style="82" customWidth="1"/>
    <col min="5" max="5" width="13" style="97" customWidth="1"/>
    <col min="6" max="6" width="12.453125" style="3" customWidth="1"/>
    <col min="7" max="7" width="8.54296875" style="3"/>
    <col min="8" max="8" width="20.81640625" style="3" customWidth="1"/>
    <col min="9" max="9" width="1.54296875" style="3" customWidth="1"/>
    <col min="10" max="10" width="24.54296875" style="3" customWidth="1"/>
    <col min="11" max="11" width="21.81640625" style="3" customWidth="1"/>
    <col min="12" max="12" width="16.81640625" style="3" customWidth="1"/>
    <col min="13" max="13" width="3.54296875" style="3" customWidth="1"/>
    <col min="14" max="14" width="12.453125" style="3" customWidth="1"/>
    <col min="15" max="19" width="8.54296875" style="3"/>
    <col min="20" max="20" width="10.81640625" style="3" customWidth="1"/>
    <col min="21" max="16384" width="8.54296875" style="3"/>
  </cols>
  <sheetData>
    <row r="1" spans="1:17" s="16" customFormat="1" ht="44.5" customHeight="1" thickBot="1">
      <c r="B1" s="358" t="s">
        <v>807</v>
      </c>
      <c r="C1" s="358"/>
      <c r="D1" s="358"/>
      <c r="E1" s="358"/>
      <c r="F1" s="358"/>
      <c r="G1" s="358"/>
      <c r="H1" s="358"/>
      <c r="I1" s="358"/>
      <c r="J1" s="358"/>
      <c r="K1" s="358"/>
      <c r="L1" s="358"/>
      <c r="M1" s="358"/>
      <c r="N1" s="358"/>
    </row>
    <row r="2" spans="1:17" s="7" customFormat="1" ht="20.149999999999999" customHeight="1" thickTop="1">
      <c r="B2" s="34"/>
      <c r="C2" s="45"/>
      <c r="D2" s="80"/>
      <c r="E2" s="94"/>
      <c r="M2" s="90"/>
    </row>
    <row r="3" spans="1:17" ht="15" thickBot="1">
      <c r="B3" s="356" t="s">
        <v>127</v>
      </c>
      <c r="C3" s="356"/>
      <c r="D3" s="81"/>
      <c r="E3" s="98"/>
      <c r="J3" s="13" t="s">
        <v>155</v>
      </c>
      <c r="K3" s="221" t="s">
        <v>850</v>
      </c>
      <c r="L3" s="222" t="s">
        <v>851</v>
      </c>
      <c r="M3" s="81"/>
      <c r="N3" s="43">
        <f>SUM(N4:N8)</f>
        <v>0</v>
      </c>
    </row>
    <row r="4" spans="1:17">
      <c r="A4" s="84"/>
      <c r="B4" s="388" t="s">
        <v>664</v>
      </c>
      <c r="C4" s="348" t="s">
        <v>569</v>
      </c>
      <c r="D4" s="83"/>
      <c r="E4" s="382" t="s">
        <v>159</v>
      </c>
      <c r="F4" s="257" t="s">
        <v>835</v>
      </c>
      <c r="J4" s="194"/>
      <c r="K4" s="194"/>
      <c r="L4" s="194"/>
      <c r="M4" s="93"/>
      <c r="N4" s="167">
        <f>K4*L4</f>
        <v>0</v>
      </c>
    </row>
    <row r="5" spans="1:17">
      <c r="A5" s="84"/>
      <c r="B5" s="99" t="s">
        <v>662</v>
      </c>
      <c r="C5" s="99" t="s">
        <v>175</v>
      </c>
      <c r="D5" s="83"/>
      <c r="E5" s="195"/>
      <c r="F5" s="257" t="s">
        <v>836</v>
      </c>
      <c r="J5" s="194"/>
      <c r="K5" s="194"/>
      <c r="L5" s="194"/>
      <c r="M5" s="93"/>
      <c r="N5" s="168">
        <f>K5*L5</f>
        <v>0</v>
      </c>
    </row>
    <row r="6" spans="1:17">
      <c r="B6" s="99" t="s">
        <v>798</v>
      </c>
      <c r="C6" s="99" t="s">
        <v>936</v>
      </c>
      <c r="D6" s="3"/>
      <c r="E6" s="195" t="str">
        <f>IFERROR(N3/E5,"")</f>
        <v/>
      </c>
      <c r="F6" s="257" t="s">
        <v>837</v>
      </c>
      <c r="J6" s="194"/>
      <c r="K6" s="194"/>
      <c r="L6" s="194"/>
      <c r="M6" s="93"/>
      <c r="N6" s="168">
        <f>K6*L6</f>
        <v>0</v>
      </c>
    </row>
    <row r="7" spans="1:17">
      <c r="B7" s="18" t="s">
        <v>663</v>
      </c>
      <c r="C7" s="18" t="s">
        <v>569</v>
      </c>
      <c r="D7" s="83"/>
      <c r="E7" s="194" t="s">
        <v>159</v>
      </c>
      <c r="F7" s="257" t="s">
        <v>835</v>
      </c>
      <c r="J7" s="194"/>
      <c r="K7" s="194"/>
      <c r="L7" s="194"/>
      <c r="M7" s="93"/>
      <c r="N7" s="169">
        <f>K7*L7</f>
        <v>0</v>
      </c>
    </row>
    <row r="8" spans="1:17">
      <c r="B8" s="18" t="s">
        <v>665</v>
      </c>
      <c r="C8" s="99" t="s">
        <v>936</v>
      </c>
      <c r="D8" s="83"/>
      <c r="E8" s="194"/>
      <c r="F8" s="257" t="s">
        <v>837</v>
      </c>
      <c r="J8" s="194"/>
      <c r="K8" s="194"/>
      <c r="L8" s="194"/>
      <c r="M8" s="93"/>
      <c r="N8" s="169">
        <f>K8*L8</f>
        <v>0</v>
      </c>
      <c r="P8" s="432" t="s">
        <v>1023</v>
      </c>
    </row>
    <row r="9" spans="1:17">
      <c r="B9" s="85"/>
      <c r="E9" s="196"/>
      <c r="F9" s="258"/>
      <c r="J9" s="223" t="s">
        <v>854</v>
      </c>
      <c r="K9" s="223" t="s">
        <v>852</v>
      </c>
      <c r="L9" s="223" t="s">
        <v>853</v>
      </c>
      <c r="M9" s="93"/>
      <c r="N9" s="38"/>
    </row>
    <row r="10" spans="1:17" ht="15" thickBot="1">
      <c r="B10" s="356" t="s">
        <v>689</v>
      </c>
      <c r="C10" s="356"/>
      <c r="D10" s="81"/>
      <c r="E10" s="197"/>
      <c r="F10" s="258"/>
      <c r="J10" s="13" t="s">
        <v>1053</v>
      </c>
      <c r="K10" s="221" t="s">
        <v>850</v>
      </c>
      <c r="L10" s="222" t="s">
        <v>851</v>
      </c>
      <c r="M10" s="81"/>
      <c r="N10" s="43">
        <f>SUM(N11:N15)</f>
        <v>0</v>
      </c>
    </row>
    <row r="11" spans="1:17">
      <c r="B11" s="388" t="s">
        <v>666</v>
      </c>
      <c r="C11" s="348" t="s">
        <v>569</v>
      </c>
      <c r="D11" s="83"/>
      <c r="E11" s="382" t="s">
        <v>159</v>
      </c>
      <c r="J11" s="194"/>
      <c r="K11" s="194"/>
      <c r="L11" s="194"/>
      <c r="M11" s="93"/>
      <c r="N11" s="167">
        <f>K11*L11</f>
        <v>0</v>
      </c>
      <c r="Q11" s="431" t="s">
        <v>1024</v>
      </c>
    </row>
    <row r="12" spans="1:17">
      <c r="B12" s="99" t="s">
        <v>667</v>
      </c>
      <c r="C12" s="18" t="s">
        <v>175</v>
      </c>
      <c r="D12" s="83"/>
      <c r="E12" s="194"/>
      <c r="J12" s="194"/>
      <c r="K12" s="194"/>
      <c r="L12" s="194"/>
      <c r="M12" s="93"/>
      <c r="N12" s="168">
        <f>K12*L12</f>
        <v>0</v>
      </c>
      <c r="Q12" s="349" t="str">
        <f>INDEX(Languages1!$B$1:$AA$1998,MATCH(Q11,Languages1!$B$1:$B$1998,0),MATCH('1'!$C$5,Languages1!$B$1:$AA$1,0))</f>
        <v xml:space="preserve">Todos os benefícios não-financeiros devem ser entendidos pelos trabalhadores como sendo de valor, diretamente reduzindo o custo de vida básica do trabalhador, fornecidos durante uma semana de horas de trabalho regular, fornecidos de forma regular, esperados com antecedência e não sendo compulsórios por lei. Se os trabalhadores contribuem ou pagam uma pequena quantia pelo benefício, é necessário subtrair essa quantia do custo de fornecimento do benefício não-financeiro. </v>
      </c>
    </row>
    <row r="13" spans="1:17">
      <c r="B13" s="99" t="s">
        <v>794</v>
      </c>
      <c r="C13" s="99" t="s">
        <v>936</v>
      </c>
      <c r="D13" s="3"/>
      <c r="E13" s="194" t="str">
        <f>IFERROR(N10/E12,"")</f>
        <v/>
      </c>
      <c r="J13" s="194"/>
      <c r="K13" s="194"/>
      <c r="L13" s="194"/>
      <c r="M13" s="93"/>
      <c r="N13" s="168">
        <f>K13*L13</f>
        <v>0</v>
      </c>
      <c r="Q13" s="431" t="s">
        <v>1025</v>
      </c>
    </row>
    <row r="14" spans="1:17">
      <c r="B14" s="18" t="s">
        <v>668</v>
      </c>
      <c r="C14" s="18" t="s">
        <v>569</v>
      </c>
      <c r="D14" s="83"/>
      <c r="E14" s="194" t="s">
        <v>159</v>
      </c>
      <c r="J14" s="194"/>
      <c r="K14" s="194"/>
      <c r="L14" s="194"/>
      <c r="M14" s="93"/>
      <c r="N14" s="169">
        <f>K14*L14</f>
        <v>0</v>
      </c>
      <c r="Q14" s="349" t="str">
        <f>INDEX(Languages1!$B$1:$AA$1998,MATCH(Q13,Languages1!$B$1:$B$1998,0),MATCH('1'!$C$5,Languages1!$B$1:$AA$1,0))</f>
        <v>Estas calculadoras são opcionais e podem ser usadas para calcular o custo mensal do fornecimento de um benefício não-financeiro por trabalhador.</v>
      </c>
    </row>
    <row r="15" spans="1:17">
      <c r="B15" s="18" t="s">
        <v>669</v>
      </c>
      <c r="C15" s="99" t="s">
        <v>936</v>
      </c>
      <c r="D15" s="83"/>
      <c r="E15" s="194"/>
      <c r="J15" s="194"/>
      <c r="K15" s="194"/>
      <c r="L15" s="194"/>
      <c r="M15" s="93"/>
      <c r="N15" s="169">
        <f>K15*L15</f>
        <v>0</v>
      </c>
      <c r="Q15" s="431" t="s">
        <v>1026</v>
      </c>
    </row>
    <row r="16" spans="1:17">
      <c r="E16" s="196"/>
      <c r="J16" s="36"/>
      <c r="K16" s="44"/>
      <c r="L16" s="49"/>
      <c r="M16" s="44"/>
      <c r="N16" s="44"/>
      <c r="Q16" s="349" t="str">
        <f>INDEX(Languages1!$B$1:$AA$1998,MATCH(Q15,Languages1!$B$1:$B$1998,0),MATCH('1'!$C$5,Languages1!$B$1:$AA$1,0))</f>
        <v xml:space="preserve">Deve ser fornecida de maneira regular e a alimentação produzida pela fazenda de forma esporádica pode não ser inclusa. Idealmente, a alimentação fornecida deve ser balanceada seguindo orientações nutricionais locais ou internacionais. O valor de lanches e água não deve ser incluído. </v>
      </c>
    </row>
    <row r="17" spans="2:21" ht="15" thickBot="1">
      <c r="B17" s="356" t="s">
        <v>688</v>
      </c>
      <c r="C17" s="356"/>
      <c r="D17" s="81"/>
      <c r="E17" s="197"/>
      <c r="J17" s="13" t="s">
        <v>1054</v>
      </c>
      <c r="K17" s="221" t="s">
        <v>850</v>
      </c>
      <c r="L17" s="222" t="s">
        <v>851</v>
      </c>
      <c r="M17" s="81"/>
      <c r="N17" s="43">
        <f>SUM(N18:N22)</f>
        <v>0</v>
      </c>
      <c r="Q17" s="431" t="s">
        <v>1027</v>
      </c>
    </row>
    <row r="18" spans="2:21">
      <c r="B18" s="388" t="s">
        <v>670</v>
      </c>
      <c r="C18" s="348" t="s">
        <v>569</v>
      </c>
      <c r="D18" s="83"/>
      <c r="E18" s="382" t="s">
        <v>159</v>
      </c>
      <c r="J18" s="194"/>
      <c r="K18" s="194"/>
      <c r="L18" s="194"/>
      <c r="M18" s="93"/>
      <c r="N18" s="167">
        <f>K18*L18</f>
        <v>0</v>
      </c>
      <c r="Q18" s="349" t="str">
        <f>INDEX(Languages1!$B$1:$AA$1998,MATCH(Q17,Languages1!$B$1:$B$1998,0),MATCH('1'!$C$5,Languages1!$B$1:$AA$1,0))</f>
        <v>Deve ser seguro e transportar os trabalhadores do e para o trabalho ou da e para a cidade aos fins de semana.</v>
      </c>
    </row>
    <row r="19" spans="2:21">
      <c r="B19" s="99" t="s">
        <v>671</v>
      </c>
      <c r="C19" s="18" t="s">
        <v>175</v>
      </c>
      <c r="D19" s="83"/>
      <c r="E19" s="194"/>
      <c r="J19" s="194"/>
      <c r="K19" s="194"/>
      <c r="L19" s="194"/>
      <c r="M19" s="93"/>
      <c r="N19" s="168">
        <f>K19*L19</f>
        <v>0</v>
      </c>
      <c r="Q19" s="431" t="s">
        <v>1028</v>
      </c>
    </row>
    <row r="20" spans="2:21">
      <c r="B20" s="99" t="s">
        <v>795</v>
      </c>
      <c r="C20" s="99" t="s">
        <v>936</v>
      </c>
      <c r="D20" s="3"/>
      <c r="E20" s="194" t="str">
        <f>IFERROR(N17/E19,"")</f>
        <v/>
      </c>
      <c r="J20" s="194"/>
      <c r="K20" s="194"/>
      <c r="L20" s="194"/>
      <c r="M20" s="93"/>
      <c r="N20" s="168">
        <f>K20*L20</f>
        <v>0</v>
      </c>
      <c r="Q20" s="349" t="str">
        <f>INDEX(Languages1!$B$1:$AA$1998,MATCH(Q19,Languages1!$B$1:$B$1998,0),MATCH('1'!$C$5,Languages1!$B$1:$AA$1,0))</f>
        <v>Para Detentores de Certificado Rainforest Alliance, os benefícios em espécie relacionados à habitação devem cumprir os requisitos do "5.7 Moradia e Condições de vida". A moradia deve ser unifamiliar e atender aos padrões internacionais.</v>
      </c>
    </row>
    <row r="21" spans="2:21">
      <c r="B21" s="18" t="s">
        <v>672</v>
      </c>
      <c r="C21" s="18" t="s">
        <v>569</v>
      </c>
      <c r="D21" s="83"/>
      <c r="E21" s="194" t="s">
        <v>159</v>
      </c>
      <c r="J21" s="194"/>
      <c r="K21" s="194"/>
      <c r="L21" s="194"/>
      <c r="M21" s="93"/>
      <c r="N21" s="169">
        <f>K21*L21</f>
        <v>0</v>
      </c>
      <c r="Q21" s="499" t="s">
        <v>2493</v>
      </c>
    </row>
    <row r="22" spans="2:21">
      <c r="B22" s="18" t="s">
        <v>673</v>
      </c>
      <c r="C22" s="99" t="s">
        <v>936</v>
      </c>
      <c r="D22" s="83"/>
      <c r="E22" s="194"/>
      <c r="J22" s="194"/>
      <c r="K22" s="194"/>
      <c r="L22" s="194"/>
      <c r="M22" s="93"/>
      <c r="N22" s="169">
        <f>K22*L22</f>
        <v>0</v>
      </c>
      <c r="Q22" s="497" t="str">
        <f>INDEX(Languages1!$B$1:$AA$1998,MATCH(Q21,Languages1!$B$1:$B$1998,0),MATCH('1'!$C$5,Languages1!$B$1:$AA$1,0))</f>
        <v xml:space="preserve">Deve ser uma moradia de apenas uma família e cumprir com normas internacionais tais como a Convenção de Direitos Econômicos, Sociais e Culturais (Nações Unidades, 1966), Recomendação da OIT Nº 115 com respeito à Moradias dos Trabalhadores (1961), Princípios de Moradia Saudável da Organização Mundial da Saúde (1989) e  ONU-Habitat (2009, 2013). </v>
      </c>
    </row>
    <row r="23" spans="2:21">
      <c r="E23" s="196"/>
      <c r="J23" s="36"/>
      <c r="K23" s="44"/>
      <c r="L23" s="49"/>
      <c r="M23" s="44"/>
      <c r="N23" s="44"/>
      <c r="Q23" s="431" t="s">
        <v>1029</v>
      </c>
    </row>
    <row r="24" spans="2:21" ht="15" thickBot="1">
      <c r="B24" s="356" t="s">
        <v>687</v>
      </c>
      <c r="C24" s="356"/>
      <c r="D24" s="81"/>
      <c r="E24" s="197"/>
      <c r="J24" s="13" t="s">
        <v>1055</v>
      </c>
      <c r="K24" s="221" t="s">
        <v>850</v>
      </c>
      <c r="L24" s="222" t="s">
        <v>851</v>
      </c>
      <c r="M24" s="81"/>
      <c r="N24" s="43">
        <f>SUM(N25:N29)</f>
        <v>0</v>
      </c>
      <c r="Q24" s="349" t="str">
        <f>INDEX(Languages1!$B$1:$AA$1998,MATCH(Q23,Languages1!$B$1:$B$1998,0),MATCH('1'!$C$5,Languages1!$B$1:$AA$1,0))</f>
        <v>Devem ser clínicas de saúde ou prática geral (não apenas para questões relacionadas ao trabalho) e devem ser adicionais às fornecidas pelo sistema de saúde do país.</v>
      </c>
    </row>
    <row r="25" spans="2:21">
      <c r="B25" s="388" t="s">
        <v>674</v>
      </c>
      <c r="C25" s="348" t="s">
        <v>569</v>
      </c>
      <c r="D25" s="83"/>
      <c r="E25" s="382" t="s">
        <v>159</v>
      </c>
      <c r="J25" s="194"/>
      <c r="K25" s="194"/>
      <c r="L25" s="194"/>
      <c r="M25" s="93"/>
      <c r="N25" s="167">
        <f>K25*L25</f>
        <v>0</v>
      </c>
      <c r="Q25" s="431" t="s">
        <v>1030</v>
      </c>
    </row>
    <row r="26" spans="2:21">
      <c r="B26" s="99" t="s">
        <v>675</v>
      </c>
      <c r="C26" s="18" t="s">
        <v>175</v>
      </c>
      <c r="D26" s="83"/>
      <c r="E26" s="194"/>
      <c r="J26" s="194"/>
      <c r="K26" s="194"/>
      <c r="L26" s="194"/>
      <c r="M26" s="93"/>
      <c r="N26" s="168">
        <f>K26*L26</f>
        <v>0</v>
      </c>
      <c r="Q26" s="349" t="str">
        <f>INDEX(Languages1!$B$1:$AA$1998,MATCH(Q25,Languages1!$B$1:$B$1998,0),MATCH('1'!$C$5,Languages1!$B$1:$AA$1,0))</f>
        <v>Isso pode incluir os custos associados com educação infantil, tais como a doação de materiais escolares, uniformes, outros materiais, transporte etc. Se auxílio financeiro é fornecido diretamente à escola, a quantia deve ser dividida pelo número total de estudantes na escola, assim essa quantia por estudante pode ser incluída para cada filho de um trabalhador que frequenta tal escola. Essa ferramenta ajustará automaticamente suas contribuições em números mensais, logo números anuais devem ser inseridos.</v>
      </c>
    </row>
    <row r="27" spans="2:21">
      <c r="B27" s="99" t="s">
        <v>796</v>
      </c>
      <c r="C27" s="99" t="s">
        <v>936</v>
      </c>
      <c r="D27" s="3"/>
      <c r="E27" s="194" t="str">
        <f>IFERROR(N24/E26,"")</f>
        <v/>
      </c>
      <c r="J27" s="194"/>
      <c r="K27" s="194"/>
      <c r="L27" s="194"/>
      <c r="M27" s="93"/>
      <c r="N27" s="168">
        <f>K27*L27</f>
        <v>0</v>
      </c>
      <c r="Q27" s="431" t="s">
        <v>1031</v>
      </c>
    </row>
    <row r="28" spans="2:21">
      <c r="B28" s="18" t="s">
        <v>676</v>
      </c>
      <c r="C28" s="18" t="s">
        <v>569</v>
      </c>
      <c r="D28" s="83"/>
      <c r="E28" s="194" t="s">
        <v>159</v>
      </c>
      <c r="J28" s="194"/>
      <c r="K28" s="194"/>
      <c r="L28" s="194"/>
      <c r="M28" s="93"/>
      <c r="N28" s="169">
        <f>K28*L28</f>
        <v>0</v>
      </c>
      <c r="Q28" s="349" t="str">
        <f>INDEX(Languages1!$B$1:$AA$1998,MATCH(Q27,Languages1!$B$1:$B$1998,0),MATCH('1'!$C$5,Languages1!$B$1:$AA$1,0))</f>
        <v xml:space="preserve">Se você está fornecendo benefícios não-financeiros adicionais que não estão na lista acima, descreva-os e inclua seus custos mensais de fornecimento por trabalhador. </v>
      </c>
    </row>
    <row r="29" spans="2:21">
      <c r="B29" s="18" t="s">
        <v>677</v>
      </c>
      <c r="C29" s="99" t="s">
        <v>936</v>
      </c>
      <c r="D29" s="83"/>
      <c r="E29" s="194"/>
      <c r="J29" s="194"/>
      <c r="K29" s="194"/>
      <c r="L29" s="194"/>
      <c r="M29" s="93"/>
      <c r="N29" s="169">
        <f>K29*L29</f>
        <v>0</v>
      </c>
    </row>
    <row r="30" spans="2:21">
      <c r="E30" s="196"/>
      <c r="J30" s="36"/>
      <c r="K30" s="44"/>
      <c r="L30" s="49"/>
      <c r="M30" s="44"/>
      <c r="N30" s="44"/>
      <c r="T30" s="438" t="s">
        <v>1058</v>
      </c>
    </row>
    <row r="31" spans="2:21" ht="15" thickBot="1">
      <c r="B31" s="356" t="s">
        <v>686</v>
      </c>
      <c r="C31" s="356"/>
      <c r="D31" s="81"/>
      <c r="E31" s="197"/>
      <c r="J31" s="13" t="s">
        <v>1056</v>
      </c>
      <c r="K31" s="221" t="s">
        <v>850</v>
      </c>
      <c r="L31" s="222" t="s">
        <v>851</v>
      </c>
      <c r="M31" s="81"/>
      <c r="N31" s="43">
        <f>SUM(N32:N36)</f>
        <v>0</v>
      </c>
      <c r="T31" s="7" t="str" cm="1">
        <f t="array" aca="1" ref="T31:T33" ca="1">OFFSET(Languages2!$B$1,275,MATCH('1'!$C$5,Languages2!$B$1:$AA$1,0)-1,3,1)</f>
        <v>Selecione na lista</v>
      </c>
      <c r="U31" s="3" t="e">
        <f ca="1">VLOOKUP(T31,Languages2!B276:AB278,28,FALSE)</f>
        <v>#N/A</v>
      </c>
    </row>
    <row r="32" spans="2:21">
      <c r="B32" s="388" t="s">
        <v>678</v>
      </c>
      <c r="C32" s="348" t="s">
        <v>569</v>
      </c>
      <c r="D32" s="83"/>
      <c r="E32" s="382" t="s">
        <v>159</v>
      </c>
      <c r="J32" s="194"/>
      <c r="K32" s="194"/>
      <c r="L32" s="194"/>
      <c r="M32" s="93"/>
      <c r="N32" s="167">
        <f>K32*L32</f>
        <v>0</v>
      </c>
      <c r="T32" s="7" t="str">
        <f ca="1"/>
        <v>Sim</v>
      </c>
    </row>
    <row r="33" spans="2:20">
      <c r="B33" s="99" t="s">
        <v>679</v>
      </c>
      <c r="C33" s="18" t="s">
        <v>175</v>
      </c>
      <c r="D33" s="83"/>
      <c r="E33" s="194"/>
      <c r="J33" s="194"/>
      <c r="K33" s="194"/>
      <c r="L33" s="194"/>
      <c r="M33" s="93"/>
      <c r="N33" s="168">
        <f>K33*L33</f>
        <v>0</v>
      </c>
      <c r="T33" s="7" t="str">
        <f ca="1"/>
        <v>Não</v>
      </c>
    </row>
    <row r="34" spans="2:20">
      <c r="B34" s="99" t="s">
        <v>848</v>
      </c>
      <c r="C34" s="99" t="s">
        <v>1022</v>
      </c>
      <c r="D34" s="3"/>
      <c r="E34" s="194" t="str">
        <f>IFERROR(N31/E33,"")</f>
        <v/>
      </c>
      <c r="F34" s="220" t="str">
        <f>IFERROR(E34/12," ")</f>
        <v xml:space="preserve"> </v>
      </c>
      <c r="J34" s="194"/>
      <c r="K34" s="194"/>
      <c r="L34" s="194"/>
      <c r="M34" s="93"/>
      <c r="N34" s="168">
        <f>K34*L34</f>
        <v>0</v>
      </c>
      <c r="T34" s="7"/>
    </row>
    <row r="35" spans="2:20">
      <c r="B35" s="18" t="s">
        <v>680</v>
      </c>
      <c r="C35" s="18" t="s">
        <v>569</v>
      </c>
      <c r="D35" s="83"/>
      <c r="E35" s="194" t="s">
        <v>159</v>
      </c>
      <c r="J35" s="433" t="s">
        <v>1010</v>
      </c>
      <c r="K35" s="194"/>
      <c r="L35" s="194"/>
      <c r="M35" s="93"/>
      <c r="N35" s="169">
        <f>K35*L35</f>
        <v>0</v>
      </c>
      <c r="Q35" s="432"/>
      <c r="T35" s="7"/>
    </row>
    <row r="36" spans="2:20">
      <c r="B36" s="18" t="s">
        <v>849</v>
      </c>
      <c r="C36" s="99" t="s">
        <v>1022</v>
      </c>
      <c r="D36" s="83"/>
      <c r="E36" s="194"/>
      <c r="J36" s="194"/>
      <c r="K36" s="194"/>
      <c r="L36" s="194"/>
      <c r="M36" s="93"/>
      <c r="N36" s="169">
        <f>K36*L36</f>
        <v>0</v>
      </c>
    </row>
    <row r="37" spans="2:20">
      <c r="E37" s="196"/>
    </row>
    <row r="38" spans="2:20" ht="15" thickBot="1">
      <c r="B38" s="356" t="s">
        <v>685</v>
      </c>
      <c r="C38" s="356"/>
      <c r="D38" s="81"/>
      <c r="E38" s="197"/>
      <c r="J38" s="13" t="s">
        <v>1057</v>
      </c>
      <c r="K38" s="221" t="s">
        <v>850</v>
      </c>
      <c r="L38" s="222" t="s">
        <v>851</v>
      </c>
      <c r="M38" s="81"/>
      <c r="N38" s="43">
        <f>SUM(N39:N43)</f>
        <v>0</v>
      </c>
    </row>
    <row r="39" spans="2:20">
      <c r="B39" s="388" t="s">
        <v>681</v>
      </c>
      <c r="C39" s="348" t="s">
        <v>569</v>
      </c>
      <c r="D39" s="83"/>
      <c r="E39" s="382" t="s">
        <v>159</v>
      </c>
      <c r="J39" s="194"/>
      <c r="K39" s="194"/>
      <c r="L39" s="194"/>
      <c r="M39" s="93"/>
      <c r="N39" s="167">
        <f>K39*L39</f>
        <v>0</v>
      </c>
    </row>
    <row r="40" spans="2:20">
      <c r="B40" s="99" t="s">
        <v>682</v>
      </c>
      <c r="C40" s="18" t="s">
        <v>175</v>
      </c>
      <c r="D40" s="83"/>
      <c r="E40" s="194"/>
      <c r="J40" s="194"/>
      <c r="K40" s="194"/>
      <c r="L40" s="194"/>
      <c r="M40" s="93"/>
      <c r="N40" s="168">
        <f>K40*L40</f>
        <v>0</v>
      </c>
    </row>
    <row r="41" spans="2:20">
      <c r="B41" s="99" t="s">
        <v>797</v>
      </c>
      <c r="C41" s="99" t="s">
        <v>936</v>
      </c>
      <c r="D41" s="83"/>
      <c r="E41" s="194" t="str">
        <f>IFERROR(N38/E40,"")</f>
        <v/>
      </c>
      <c r="J41" s="194"/>
      <c r="K41" s="194"/>
      <c r="L41" s="194"/>
      <c r="M41" s="93"/>
      <c r="N41" s="168">
        <f>K41*L41</f>
        <v>0</v>
      </c>
    </row>
    <row r="42" spans="2:20">
      <c r="B42" s="18" t="s">
        <v>683</v>
      </c>
      <c r="C42" s="18" t="s">
        <v>569</v>
      </c>
      <c r="D42" s="83"/>
      <c r="E42" s="194" t="s">
        <v>159</v>
      </c>
      <c r="J42" s="194"/>
      <c r="K42" s="194"/>
      <c r="L42" s="194"/>
      <c r="M42" s="93"/>
      <c r="N42" s="169">
        <f>K42*L42</f>
        <v>0</v>
      </c>
    </row>
    <row r="43" spans="2:20">
      <c r="B43" s="18" t="s">
        <v>684</v>
      </c>
      <c r="C43" s="99" t="s">
        <v>936</v>
      </c>
      <c r="D43" s="83"/>
      <c r="E43" s="194"/>
      <c r="J43" s="194"/>
      <c r="K43" s="194"/>
      <c r="L43" s="194"/>
      <c r="M43" s="93"/>
      <c r="N43" s="169">
        <f>K43*L43</f>
        <v>0</v>
      </c>
    </row>
    <row r="45" spans="2:20" ht="15" thickBot="1">
      <c r="B45" s="356" t="s">
        <v>717</v>
      </c>
      <c r="C45" s="356"/>
    </row>
    <row r="46" spans="2:20">
      <c r="B46" s="388" t="s">
        <v>719</v>
      </c>
      <c r="C46" s="348"/>
      <c r="E46" s="1257"/>
      <c r="F46" s="1258"/>
      <c r="G46" s="1258"/>
      <c r="H46" s="1259"/>
    </row>
    <row r="47" spans="2:20">
      <c r="E47" s="1260"/>
      <c r="F47" s="1261"/>
      <c r="G47" s="1261"/>
      <c r="H47" s="1262"/>
    </row>
    <row r="48" spans="2:20">
      <c r="E48" s="1263"/>
      <c r="F48" s="1264"/>
      <c r="G48" s="1264"/>
      <c r="H48" s="1265"/>
    </row>
  </sheetData>
  <sheetProtection algorithmName="SHA-512" hashValue="MI/qXZqlrt/L+PqUQpXcRpQ6+6YjTBaTGG2dbtK5YdrHQcN0Iz/UwTkAwoXKP9D2GZ59Rn1ACzr/qVLIURVoZw==" saltValue="G3AlTd3AMuzRV1RyXPbNsQ==" spinCount="100000" sheet="1" objects="1" scenarios="1"/>
  <mergeCells count="1">
    <mergeCell ref="E46:H48"/>
  </mergeCells>
  <conditionalFormatting sqref="J3:N8 B5:B9 D5:E9">
    <cfRule type="expression" dxfId="433" priority="60">
      <formula>OR($E$4="Select One",$E$4="No")</formula>
    </cfRule>
  </conditionalFormatting>
  <conditionalFormatting sqref="J11:N15 M10:N10 B12:B16 D12:E16">
    <cfRule type="expression" dxfId="432" priority="59">
      <formula>OR($E$11="Select One", $E$11="No")</formula>
    </cfRule>
  </conditionalFormatting>
  <conditionalFormatting sqref="J18:N22 B19:B23 D19:E23 J17 M17:N17">
    <cfRule type="expression" dxfId="431" priority="58">
      <formula>OR($E$18="Select One", $E$18="No")</formula>
    </cfRule>
  </conditionalFormatting>
  <conditionalFormatting sqref="J25:N29 B26:B30 D26:E30 J24 M24:N24">
    <cfRule type="expression" dxfId="430" priority="57">
      <formula>OR($E$25="Select One", $E$25="No")</formula>
    </cfRule>
  </conditionalFormatting>
  <conditionalFormatting sqref="J32:N36 B33:B37 D33:E37 J31 M31:N31">
    <cfRule type="expression" dxfId="429" priority="56">
      <formula>OR($E$32="Select One",$E$32="No")</formula>
    </cfRule>
  </conditionalFormatting>
  <conditionalFormatting sqref="J39:N45 B40:B44 D40:D41 D42:E44 J38 M38:N38">
    <cfRule type="expression" dxfId="428" priority="55">
      <formula>OR($E$39="Select One", $E$39="No")</formula>
    </cfRule>
  </conditionalFormatting>
  <conditionalFormatting sqref="N5:N8">
    <cfRule type="expression" dxfId="427" priority="54">
      <formula>OR($E$4="Select One",$E$4="No")</formula>
    </cfRule>
  </conditionalFormatting>
  <conditionalFormatting sqref="B36 D36:E36">
    <cfRule type="expression" dxfId="426" priority="61">
      <formula>$E$35="Select One"</formula>
    </cfRule>
    <cfRule type="expression" dxfId="425" priority="62">
      <formula>OR($E$32="No")</formula>
    </cfRule>
    <cfRule type="expression" dxfId="424" priority="63">
      <formula>OR($E$35="No", "Select One")</formula>
    </cfRule>
  </conditionalFormatting>
  <conditionalFormatting sqref="B29 D29:E29">
    <cfRule type="expression" dxfId="423" priority="64">
      <formula>$E$28="Select One"</formula>
    </cfRule>
    <cfRule type="expression" dxfId="422" priority="65">
      <formula>OR($E$28="No", "Select One")</formula>
    </cfRule>
  </conditionalFormatting>
  <conditionalFormatting sqref="B22 D22:E22">
    <cfRule type="expression" dxfId="421" priority="66">
      <formula>$E$21="Select One"</formula>
    </cfRule>
    <cfRule type="expression" dxfId="420" priority="67">
      <formula>OR($E$21="No", "Select One")</formula>
    </cfRule>
  </conditionalFormatting>
  <conditionalFormatting sqref="B15 D15:E15">
    <cfRule type="expression" dxfId="419" priority="68">
      <formula>OR($E$14="No",$E$14="Select One")</formula>
    </cfRule>
    <cfRule type="expression" dxfId="418" priority="69">
      <formula>OR($E$11="No", "Select One")</formula>
    </cfRule>
  </conditionalFormatting>
  <conditionalFormatting sqref="B8 D8:E8">
    <cfRule type="expression" dxfId="417" priority="70">
      <formula>OR($E$7="Select One", $E$7="No")</formula>
    </cfRule>
  </conditionalFormatting>
  <conditionalFormatting sqref="B43 D43:E43">
    <cfRule type="expression" dxfId="416" priority="71">
      <formula>$E$42="No"</formula>
    </cfRule>
    <cfRule type="expression" dxfId="415" priority="72">
      <formula>$E$42="Select One"</formula>
    </cfRule>
  </conditionalFormatting>
  <conditionalFormatting sqref="F8">
    <cfRule type="expression" dxfId="414" priority="52">
      <formula>$E$7="No"</formula>
    </cfRule>
    <cfRule type="expression" dxfId="413" priority="53">
      <formula>$E$7="Select One"</formula>
    </cfRule>
  </conditionalFormatting>
  <conditionalFormatting sqref="F5:F9">
    <cfRule type="expression" dxfId="412" priority="50">
      <formula>$E$4="No"</formula>
    </cfRule>
    <cfRule type="expression" dxfId="411" priority="51">
      <formula>$E$4="Select One"</formula>
    </cfRule>
  </conditionalFormatting>
  <conditionalFormatting sqref="J9">
    <cfRule type="expression" dxfId="410" priority="48">
      <formula>$E$4="No"</formula>
    </cfRule>
    <cfRule type="expression" dxfId="409" priority="49">
      <formula>$E$4="Select One"</formula>
    </cfRule>
  </conditionalFormatting>
  <conditionalFormatting sqref="K9">
    <cfRule type="expression" dxfId="408" priority="46">
      <formula>$E$4="No"</formula>
    </cfRule>
    <cfRule type="expression" dxfId="407" priority="47">
      <formula>$E$4="Select One"</formula>
    </cfRule>
  </conditionalFormatting>
  <conditionalFormatting sqref="L9">
    <cfRule type="expression" dxfId="406" priority="44">
      <formula>$E$4="No"</formula>
    </cfRule>
    <cfRule type="expression" dxfId="405" priority="45">
      <formula>$E$4="Select One"</formula>
    </cfRule>
  </conditionalFormatting>
  <conditionalFormatting sqref="E19:E20">
    <cfRule type="expression" dxfId="404" priority="43">
      <formula>OR($E$4="Select One",$E$4="No")</formula>
    </cfRule>
  </conditionalFormatting>
  <conditionalFormatting sqref="E26:E27">
    <cfRule type="expression" dxfId="403" priority="42">
      <formula>OR($E$4="Select One",$E$4="No")</formula>
    </cfRule>
  </conditionalFormatting>
  <conditionalFormatting sqref="E33:E34">
    <cfRule type="expression" dxfId="402" priority="41">
      <formula>OR($E$4="Select One",$E$4="No")</formula>
    </cfRule>
  </conditionalFormatting>
  <conditionalFormatting sqref="E40">
    <cfRule type="expression" dxfId="401" priority="40">
      <formula>OR($E$39="Select One", $E$39="No")</formula>
    </cfRule>
  </conditionalFormatting>
  <conditionalFormatting sqref="E41">
    <cfRule type="expression" dxfId="400" priority="39">
      <formula>OR($E$39="Select One", $E$39="No")</formula>
    </cfRule>
  </conditionalFormatting>
  <conditionalFormatting sqref="C13">
    <cfRule type="expression" dxfId="399" priority="18">
      <formula>OR($E$11="Select One",$E$11="No")</formula>
    </cfRule>
  </conditionalFormatting>
  <conditionalFormatting sqref="C15">
    <cfRule type="expression" dxfId="398" priority="17">
      <formula>OR($E$11="Select One",$E$11="No")</formula>
    </cfRule>
  </conditionalFormatting>
  <conditionalFormatting sqref="C20">
    <cfRule type="expression" dxfId="397" priority="16">
      <formula>OR($E$18="Select One",$E$18="No")</formula>
    </cfRule>
  </conditionalFormatting>
  <conditionalFormatting sqref="C22">
    <cfRule type="expression" dxfId="396" priority="15">
      <formula>OR($E$18="Select One",$E$18="No")</formula>
    </cfRule>
  </conditionalFormatting>
  <conditionalFormatting sqref="C41">
    <cfRule type="expression" dxfId="395" priority="12">
      <formula>OR($E$39="Select One",$E$39="No")</formula>
    </cfRule>
  </conditionalFormatting>
  <conditionalFormatting sqref="C43">
    <cfRule type="expression" dxfId="394" priority="11">
      <formula>OR($E$39="Select One",$E$39="No")</formula>
    </cfRule>
  </conditionalFormatting>
  <conditionalFormatting sqref="C12 C14 C16">
    <cfRule type="expression" dxfId="393" priority="23">
      <formula>OR($E$11="Select One", $E$11="No")</formula>
    </cfRule>
  </conditionalFormatting>
  <conditionalFormatting sqref="C5 C7 C9">
    <cfRule type="expression" dxfId="392" priority="24">
      <formula>OR($E$4="Select One",$E$4="No")</formula>
    </cfRule>
  </conditionalFormatting>
  <conditionalFormatting sqref="C19 C21 C23">
    <cfRule type="expression" dxfId="391" priority="22">
      <formula>OR($E$18="Select One", $E$18="No")</formula>
    </cfRule>
  </conditionalFormatting>
  <conditionalFormatting sqref="C26 C28 C30">
    <cfRule type="expression" dxfId="390" priority="21">
      <formula>OR($E$25="Select One", $E$25="No")</formula>
    </cfRule>
  </conditionalFormatting>
  <conditionalFormatting sqref="C33:C37">
    <cfRule type="expression" dxfId="389" priority="20">
      <formula>OR($E$32="Select One",$E$32="No")</formula>
    </cfRule>
  </conditionalFormatting>
  <conditionalFormatting sqref="C42 C40 C44">
    <cfRule type="expression" dxfId="388" priority="19">
      <formula>OR($E$39="Select One", $E$39="No")</formula>
    </cfRule>
  </conditionalFormatting>
  <conditionalFormatting sqref="C36">
    <cfRule type="expression" dxfId="387" priority="25">
      <formula>$E$35="Select One"</formula>
    </cfRule>
    <cfRule type="expression" dxfId="386" priority="26">
      <formula>OR($E$32="No")</formula>
    </cfRule>
    <cfRule type="expression" dxfId="385" priority="27">
      <formula>OR($E$35="No", "Select One")</formula>
    </cfRule>
  </conditionalFormatting>
  <conditionalFormatting sqref="C27">
    <cfRule type="expression" dxfId="384" priority="14">
      <formula>OR($E$25="Select One",$E$25="No")</formula>
    </cfRule>
  </conditionalFormatting>
  <conditionalFormatting sqref="C29">
    <cfRule type="expression" dxfId="383" priority="13">
      <formula>OR($E$25="Select One",$E$25="No")</formula>
    </cfRule>
  </conditionalFormatting>
  <conditionalFormatting sqref="F4">
    <cfRule type="expression" dxfId="382" priority="9">
      <formula>$E$4="No"</formula>
    </cfRule>
    <cfRule type="expression" dxfId="381" priority="10">
      <formula>$E$4="Select One"</formula>
    </cfRule>
  </conditionalFormatting>
  <conditionalFormatting sqref="J10">
    <cfRule type="expression" dxfId="380" priority="8">
      <formula>OR($E$4="Select One",$E$4="No")</formula>
    </cfRule>
  </conditionalFormatting>
  <conditionalFormatting sqref="K10:L10">
    <cfRule type="expression" dxfId="379" priority="7">
      <formula>OR($E$4="Select One",$E$4="No")</formula>
    </cfRule>
  </conditionalFormatting>
  <conditionalFormatting sqref="K17:L17">
    <cfRule type="expression" dxfId="378" priority="6">
      <formula>OR($E$4="Select One",$E$4="No")</formula>
    </cfRule>
  </conditionalFormatting>
  <conditionalFormatting sqref="K24:L24">
    <cfRule type="expression" dxfId="377" priority="5">
      <formula>OR($E$4="Select One",$E$4="No")</formula>
    </cfRule>
  </conditionalFormatting>
  <conditionalFormatting sqref="K31:L31">
    <cfRule type="expression" dxfId="376" priority="4">
      <formula>OR($E$4="Select One",$E$4="No")</formula>
    </cfRule>
  </conditionalFormatting>
  <conditionalFormatting sqref="K38:L38">
    <cfRule type="expression" dxfId="375" priority="3">
      <formula>OR($E$4="Select One",$E$4="No")</formula>
    </cfRule>
  </conditionalFormatting>
  <conditionalFormatting sqref="C6">
    <cfRule type="expression" dxfId="374" priority="2">
      <formula>OR($E$11="Select One",$E$11="No")</formula>
    </cfRule>
  </conditionalFormatting>
  <conditionalFormatting sqref="C8">
    <cfRule type="expression" dxfId="373" priority="1">
      <formula>OR($E$11="Select One",$E$11="No")</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EAE2AD-3E32-4C89-82E3-83253328EA26}">
          <x14:formula1>
            <xm:f>'Drop Downs'!$AE$3:$AE$5</xm:f>
          </x14:formula1>
          <xm:sqref>E4 E39 E28 E21 E14 E7 E32 E42 E25 E35 E18 E11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76FC-A3FD-44F5-92DD-EE58BBEBBFEE}">
  <sheetPr codeName="Sheet81">
    <tabColor rgb="FFFFE030"/>
    <pageSetUpPr fitToPage="1"/>
  </sheetPr>
  <dimension ref="B1:AU267"/>
  <sheetViews>
    <sheetView showGridLines="0" showZeros="0" zoomScale="55" zoomScaleNormal="55" workbookViewId="0">
      <pane xSplit="6" ySplit="4" topLeftCell="G5" activePane="bottomRight" state="frozen"/>
      <selection activeCell="C11" sqref="C11:C12"/>
      <selection pane="topRight" activeCell="C11" sqref="C11:C12"/>
      <selection pane="bottomLeft" activeCell="C11" sqref="C11:C12"/>
      <selection pane="bottomRight" activeCell="G6" sqref="G6"/>
    </sheetView>
  </sheetViews>
  <sheetFormatPr defaultColWidth="11.453125" defaultRowHeight="13.5"/>
  <cols>
    <col min="1" max="1" width="4.453125" style="566" customWidth="1"/>
    <col min="2" max="2" width="33.54296875" style="567" customWidth="1"/>
    <col min="3" max="3" width="9.453125" style="654" customWidth="1"/>
    <col min="4" max="4" width="9.54296875" style="654" customWidth="1"/>
    <col min="5" max="5" width="27.7265625" style="655" bestFit="1" customWidth="1"/>
    <col min="6" max="6" width="3.81640625" style="651" customWidth="1"/>
    <col min="7" max="7" width="21" style="654" customWidth="1"/>
    <col min="8" max="8" width="21" style="566" bestFit="1" customWidth="1"/>
    <col min="9" max="9" width="3.81640625" style="566" customWidth="1"/>
    <col min="10" max="10" width="21" style="566" customWidth="1"/>
    <col min="11" max="11" width="17" style="566" customWidth="1"/>
    <col min="12" max="12" width="4.1796875" style="566" customWidth="1"/>
    <col min="13" max="13" width="21" style="566" customWidth="1"/>
    <col min="14" max="14" width="17" style="566" customWidth="1"/>
    <col min="15" max="15" width="4.1796875" style="566" customWidth="1"/>
    <col min="16" max="16" width="21" style="566" customWidth="1"/>
    <col min="17" max="17" width="17" style="566" customWidth="1"/>
    <col min="18" max="18" width="4.1796875" style="566" customWidth="1"/>
    <col min="19" max="19" width="21" style="566" customWidth="1"/>
    <col min="20" max="20" width="17" style="566" customWidth="1"/>
    <col min="21" max="21" width="4.1796875" style="566" customWidth="1"/>
    <col min="22" max="22" width="21" style="566" customWidth="1"/>
    <col min="23" max="23" width="17" style="566" customWidth="1"/>
    <col min="24" max="16384" width="11.453125" style="566"/>
  </cols>
  <sheetData>
    <row r="1" spans="2:47" s="627" customFormat="1" ht="44.5" customHeight="1" thickBot="1">
      <c r="B1" s="548" t="str">
        <f>INDEX(Languages1!$C$1:$AB$1998,MATCH('In-kind Benefits 2_V2'!B1,Languages1!$C$1:$C$1998,0),MATCH('1'!$C$5,Languages1!$C$1:$AB$1,0))</f>
        <v>Benefícios não-financeiros 2</v>
      </c>
      <c r="C1" s="548"/>
      <c r="D1" s="548"/>
      <c r="E1" s="548"/>
      <c r="F1" s="548"/>
      <c r="G1" s="548"/>
      <c r="H1" s="548"/>
      <c r="I1" s="548"/>
      <c r="J1" s="548"/>
      <c r="K1" s="548"/>
      <c r="L1" s="548"/>
      <c r="M1" s="548"/>
      <c r="N1" s="625"/>
      <c r="O1" s="548"/>
      <c r="P1" s="548"/>
      <c r="Q1" s="548"/>
      <c r="R1" s="548"/>
      <c r="S1" s="548"/>
      <c r="T1" s="548"/>
      <c r="U1" s="548"/>
      <c r="V1" s="548"/>
      <c r="W1" s="548"/>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row>
    <row r="2" spans="2:47" ht="9" customHeight="1" thickTop="1">
      <c r="B2" s="628"/>
      <c r="C2" s="628"/>
      <c r="D2" s="628"/>
      <c r="E2" s="628"/>
      <c r="F2" s="629"/>
      <c r="G2" s="628"/>
      <c r="H2" s="628"/>
      <c r="I2" s="629"/>
      <c r="J2" s="628"/>
      <c r="K2" s="628"/>
      <c r="L2" s="629"/>
      <c r="M2" s="628"/>
      <c r="N2" s="628"/>
      <c r="O2" s="629"/>
      <c r="P2" s="628"/>
      <c r="Q2" s="628"/>
      <c r="R2" s="629"/>
      <c r="S2" s="628"/>
      <c r="T2" s="628"/>
      <c r="V2" s="628"/>
      <c r="W2" s="628"/>
    </row>
    <row r="3" spans="2:47" s="603" customFormat="1" ht="25" customHeight="1">
      <c r="B3" s="1276" t="str">
        <f>INDEX(Languages1!$C$1:$AB$1998,MATCH('In-kind Benefits 2_V2'!B3,Languages1!$C$1:$C$1998,0),MATCH('1'!$C$5,Languages1!$C$1:$AB$1,0))</f>
        <v>Trabalhadores</v>
      </c>
      <c r="C3" s="1276"/>
      <c r="D3" s="1276"/>
      <c r="E3" s="1276"/>
      <c r="F3" s="630"/>
      <c r="G3" s="1268" t="str">
        <f>'Drop Downs'!$D$4</f>
        <v>-</v>
      </c>
      <c r="H3" s="1268"/>
      <c r="I3" s="630"/>
      <c r="J3" s="1269">
        <f>'Drop Downs'!$D$5</f>
        <v>0</v>
      </c>
      <c r="K3" s="1270"/>
      <c r="L3" s="630"/>
      <c r="M3" s="1271">
        <f>'Drop Downs'!$D$6</f>
        <v>0</v>
      </c>
      <c r="N3" s="1272"/>
      <c r="O3" s="630"/>
      <c r="P3" s="1273">
        <f>'Drop Downs'!$D$7</f>
        <v>0</v>
      </c>
      <c r="Q3" s="1274"/>
      <c r="R3" s="630"/>
      <c r="S3" s="1267">
        <f>'Drop Downs'!$D$8</f>
        <v>0</v>
      </c>
      <c r="T3" s="1268"/>
      <c r="V3" s="1269">
        <f>'Drop Downs'!$D$9</f>
        <v>0</v>
      </c>
      <c r="W3" s="1270"/>
    </row>
    <row r="4" spans="2:47" s="604" customFormat="1" ht="61.5" customHeight="1">
      <c r="B4" s="563" t="str">
        <f>INDEX(Languages1!$C$1:$AB$1998,MATCH('In-kind Benefits 2_V2'!B4,Languages1!$C$1:$C$1998,0),MATCH('1'!$C$5,Languages1!$C$1:$AB$1,0))</f>
        <v>Categoria de Trabalho</v>
      </c>
      <c r="C4" s="1275" t="str">
        <f>INDEX(Languages1!$C$1:$AB$1998,MATCH('In-kind Benefits 2_V2'!C4,Languages1!$C$1:$C$1998,0),MATCH('1'!$C$5,Languages1!$C$1:$AB$1,0))</f>
        <v>Número de Homens e Mulheres</v>
      </c>
      <c r="D4" s="1275"/>
      <c r="E4" s="563" t="str">
        <f>INDEX(Languages1!$C$1:$AB$1998,MATCH('In-kind Benefits 2_V2'!E4,Languages1!$C$1:$C$1998,0),MATCH('1'!$C$5,Languages1!$C$1:$AB$1,0))</f>
        <v>Total de trabalhadores</v>
      </c>
      <c r="F4" s="631"/>
      <c r="G4" s="632" t="str">
        <f>INDEX(Languages1!$C$1:$AB$1998,MATCH("Does job category receive",Languages1!$C$1:$C$1998,0),MATCH('1'!$C$5,Languages1!$C$1:$AB$1,0))&amp;" "&amp;G3&amp;"?"</f>
        <v>A categoria de trabalho recebe -?</v>
      </c>
      <c r="H4" s="632" t="str">
        <f>INDEX(Languages1!$C$1:$AB$1998,MATCH("Value per worker per month",Languages1!$C$1:$C$1998,0),MATCH('1'!$C$5,Languages1!$C$1:$AB$1,0))&amp;" "&amp;"("&amp;'3'!D4&amp;")"</f>
        <v>Valor por trabalhador mensal ()</v>
      </c>
      <c r="I4" s="631"/>
      <c r="J4" s="633" t="str">
        <f>INDEX(Languages1!$C$1:$AB$1998,MATCH("Does job category receive",Languages1!$C$1:$C$1998,0),MATCH('1'!$C$5,Languages1!$C$1:$AB$1,0))&amp;" "&amp;J3&amp;"?"</f>
        <v>A categoria de trabalho recebe 0?</v>
      </c>
      <c r="K4" s="634" t="str">
        <f>INDEX(Languages1!$C$1:$AB$1998,MATCH("Value per worker per month",Languages1!$C$1:$C$1998,0),MATCH('1'!$C$5,Languages1!$C$1:$AB$1,0))&amp;" "&amp;"("&amp;'3'!D4&amp;")"</f>
        <v>Valor por trabalhador mensal ()</v>
      </c>
      <c r="L4" s="631"/>
      <c r="M4" s="635" t="str">
        <f>INDEX(Languages1!$C$1:$AB$1998,MATCH("Does job category receive",Languages1!$C$1:$C$1998,0),MATCH('1'!$C$5,Languages1!$C$1:$AB$1,0))&amp;" "&amp;M3&amp;"?"</f>
        <v>A categoria de trabalho recebe 0?</v>
      </c>
      <c r="N4" s="635" t="str">
        <f>INDEX(Languages1!$C$1:$AB$1998,MATCH("Value per worker per month",Languages1!$C$1:$C$1998,0),MATCH('1'!$C$5,Languages1!$C$1:$AB$1,0))&amp;" "&amp;"("&amp;'3'!D4&amp;")"</f>
        <v>Valor por trabalhador mensal ()</v>
      </c>
      <c r="O4" s="631"/>
      <c r="P4" s="636" t="str">
        <f>INDEX(Languages1!$C$1:$AB$1998,MATCH("Does job category receive",Languages1!$C$1:$C$1998,0),MATCH('1'!$C$5,Languages1!$C$1:$AB$1,0))&amp;" "&amp;P3&amp;"?"</f>
        <v>A categoria de trabalho recebe 0?</v>
      </c>
      <c r="Q4" s="636" t="str">
        <f>INDEX(Languages1!$C$1:$AB$1998,MATCH("Value per worker per month",Languages1!$C$1:$C$1998,0),MATCH('1'!$C$5,Languages1!$C$1:$AB$1,0))&amp;" "&amp;"("&amp;'3'!D4&amp;")"</f>
        <v>Valor por trabalhador mensal ()</v>
      </c>
      <c r="R4" s="631"/>
      <c r="S4" s="637" t="str">
        <f>INDEX(Languages1!$C$1:$AB$1998,MATCH("Does job category receive",Languages1!$C$1:$C$1998,0),MATCH('1'!$C$5,Languages1!$C$1:$AB$1,0))&amp;" "&amp;S3&amp;"?"</f>
        <v>A categoria de trabalho recebe 0?</v>
      </c>
      <c r="T4" s="637" t="str">
        <f>INDEX(Languages1!$C$1:$AB$1998,MATCH("Value per worker per month",Languages1!$C$1:$C$1998,0),MATCH('1'!$C$5,Languages1!$C$1:$AB$1,0))&amp;" "&amp;"("&amp;'3'!D4&amp;")"</f>
        <v>Valor por trabalhador mensal ()</v>
      </c>
      <c r="V4" s="633" t="str">
        <f>INDEX(Languages1!$C$1:$AB$1998,MATCH("Does job category receive",Languages1!$C$1:$C$1998,0),MATCH('1'!$C$5,Languages1!$C$1:$AB$1,0))&amp;" "&amp;V3&amp;"?"</f>
        <v>A categoria de trabalho recebe 0?</v>
      </c>
      <c r="W4" s="633" t="str">
        <f>INDEX(Languages1!$C$1:$AB$1998,MATCH("Value per worker per month",Languages1!$C$1:$C$1998,0),MATCH('1'!$C$5,Languages1!$C$1:$AB$1,0))&amp;" "&amp;"("&amp;'3'!D4&amp;")"</f>
        <v>Valor por trabalhador mensal ()</v>
      </c>
    </row>
    <row r="5" spans="2:47" ht="17.5" customHeight="1">
      <c r="B5" s="638" t="str">
        <f>INDEX(Languages1!$C$1:$AB$1998,MATCH("Work Area",Languages1!$C$1:$C$1998,0),MATCH('1'!$C$5,Languages1!$C$1:$AB$1,0))&amp;": "&amp;'3'!D7</f>
        <v xml:space="preserve">Área de Trabalho: </v>
      </c>
      <c r="C5" s="639"/>
      <c r="D5" s="639"/>
      <c r="E5" s="640"/>
      <c r="F5" s="641"/>
      <c r="G5" s="642"/>
      <c r="H5" s="643"/>
      <c r="I5" s="642"/>
      <c r="J5" s="642"/>
      <c r="K5" s="639"/>
      <c r="L5" s="642"/>
      <c r="M5" s="642"/>
      <c r="N5" s="642"/>
      <c r="O5" s="642"/>
      <c r="P5" s="642"/>
      <c r="Q5" s="642"/>
      <c r="R5" s="642"/>
      <c r="S5" s="642"/>
      <c r="T5" s="642"/>
      <c r="V5" s="642"/>
      <c r="W5" s="642"/>
    </row>
    <row r="6" spans="2:47" ht="17.5" customHeight="1">
      <c r="B6" s="1198">
        <f>'4'!B5</f>
        <v>0</v>
      </c>
      <c r="C6" s="644" t="str">
        <f>INDEX(Languages1!$C$1:$AB$1998,MATCH('In-kind Benefits 2_V2'!C6,Languages1!$C$1:$C$1998,0),MATCH('1'!$C$5,Languages1!$C$1:$AB$1,0))</f>
        <v>Homens</v>
      </c>
      <c r="D6" s="645">
        <f>'4'!D5</f>
        <v>0</v>
      </c>
      <c r="E6" s="1161" t="str">
        <f>'4'!E5</f>
        <v xml:space="preserve"> </v>
      </c>
      <c r="F6" s="646"/>
      <c r="G6" s="434" t="s">
        <v>2279</v>
      </c>
      <c r="H6" s="874" t="e">
        <f>'In-kind Benefits 2_V2'!H6</f>
        <v>#N/A</v>
      </c>
      <c r="I6" s="647"/>
      <c r="J6" s="434" t="s">
        <v>2279</v>
      </c>
      <c r="K6" s="874" t="e">
        <f>'In-kind Benefits 2_V2'!K6</f>
        <v>#N/A</v>
      </c>
      <c r="L6" s="647"/>
      <c r="M6" s="434" t="s">
        <v>2279</v>
      </c>
      <c r="N6" s="874" t="e">
        <f>'In-kind Benefits 2_V2'!N6</f>
        <v>#N/A</v>
      </c>
      <c r="O6" s="647"/>
      <c r="P6" s="434" t="s">
        <v>2279</v>
      </c>
      <c r="Q6" s="874" t="e">
        <f>'In-kind Benefits 2_V2'!Q6</f>
        <v>#N/A</v>
      </c>
      <c r="R6" s="647"/>
      <c r="S6" s="434" t="s">
        <v>2279</v>
      </c>
      <c r="T6" s="874" t="e">
        <f>'In-kind Benefits 2_V2'!T6</f>
        <v>#N/A</v>
      </c>
      <c r="V6" s="434" t="s">
        <v>2279</v>
      </c>
      <c r="W6" s="874" t="e">
        <f>'In-kind Benefits 2_V2'!W6</f>
        <v>#N/A</v>
      </c>
    </row>
    <row r="7" spans="2:47" ht="17.5" customHeight="1">
      <c r="B7" s="1201"/>
      <c r="C7" s="648" t="str">
        <f>INDEX(Languages1!$C$1:$AB$1998,MATCH('In-kind Benefits 2_V2'!C7,Languages1!$C$1:$C$1998,0),MATCH('1'!$C$5,Languages1!$C$1:$AB$1,0))</f>
        <v>Mulheres</v>
      </c>
      <c r="D7" s="649">
        <f>'4'!D6</f>
        <v>0</v>
      </c>
      <c r="E7" s="1161">
        <f>'4'!E6</f>
        <v>0</v>
      </c>
      <c r="F7" s="646"/>
      <c r="G7" s="481" t="s">
        <v>2279</v>
      </c>
      <c r="H7" s="874" t="e">
        <f>'In-kind Benefits 2_V2'!H7</f>
        <v>#N/A</v>
      </c>
      <c r="I7" s="647"/>
      <c r="J7" s="481" t="s">
        <v>2279</v>
      </c>
      <c r="K7" s="874" t="e">
        <f>'In-kind Benefits 2_V2'!K7</f>
        <v>#N/A</v>
      </c>
      <c r="L7" s="647"/>
      <c r="M7" s="481" t="s">
        <v>2279</v>
      </c>
      <c r="N7" s="874" t="e">
        <f>'In-kind Benefits 2_V2'!N7</f>
        <v>#N/A</v>
      </c>
      <c r="O7" s="647"/>
      <c r="P7" s="481" t="s">
        <v>2279</v>
      </c>
      <c r="Q7" s="874" t="e">
        <f>'In-kind Benefits 2_V2'!Q7</f>
        <v>#N/A</v>
      </c>
      <c r="R7" s="647"/>
      <c r="S7" s="481" t="s">
        <v>2279</v>
      </c>
      <c r="T7" s="874" t="e">
        <f>'In-kind Benefits 2_V2'!T7</f>
        <v>#N/A</v>
      </c>
      <c r="V7" s="481" t="s">
        <v>2279</v>
      </c>
      <c r="W7" s="874" t="e">
        <f>'In-kind Benefits 2_V2'!W7</f>
        <v>#N/A</v>
      </c>
    </row>
    <row r="8" spans="2:47" ht="17.5" customHeight="1">
      <c r="B8" s="1198">
        <f>'4'!B7</f>
        <v>0</v>
      </c>
      <c r="C8" s="644" t="str">
        <f>INDEX(Languages1!$C$1:$AB$1998,MATCH('In-kind Benefits 2_V2'!C8,Languages1!$C$1:$C$1998,0),MATCH('1'!$C$5,Languages1!$C$1:$AB$1,0))</f>
        <v>Homens</v>
      </c>
      <c r="D8" s="645">
        <f>'4'!D7</f>
        <v>0</v>
      </c>
      <c r="E8" s="1161" t="str">
        <f>'4'!E7</f>
        <v xml:space="preserve"> </v>
      </c>
      <c r="F8" s="646"/>
      <c r="G8" s="434" t="s">
        <v>2279</v>
      </c>
      <c r="H8" s="874" t="e">
        <f>'In-kind Benefits 2_V2'!H8</f>
        <v>#N/A</v>
      </c>
      <c r="I8" s="647"/>
      <c r="J8" s="434" t="s">
        <v>2279</v>
      </c>
      <c r="K8" s="874" t="e">
        <f>'In-kind Benefits 2_V2'!K8</f>
        <v>#N/A</v>
      </c>
      <c r="L8" s="647"/>
      <c r="M8" s="434" t="s">
        <v>2279</v>
      </c>
      <c r="N8" s="874" t="e">
        <f>'In-kind Benefits 2_V2'!N8</f>
        <v>#N/A</v>
      </c>
      <c r="O8" s="647"/>
      <c r="P8" s="434" t="s">
        <v>2279</v>
      </c>
      <c r="Q8" s="874" t="e">
        <f>'In-kind Benefits 2_V2'!Q8</f>
        <v>#N/A</v>
      </c>
      <c r="R8" s="647"/>
      <c r="S8" s="434" t="s">
        <v>2279</v>
      </c>
      <c r="T8" s="874" t="e">
        <f>'In-kind Benefits 2_V2'!T8</f>
        <v>#N/A</v>
      </c>
      <c r="V8" s="434" t="s">
        <v>2279</v>
      </c>
      <c r="W8" s="874" t="e">
        <f>'In-kind Benefits 2_V2'!W8</f>
        <v>#N/A</v>
      </c>
    </row>
    <row r="9" spans="2:47" ht="17.5" customHeight="1">
      <c r="B9" s="1201"/>
      <c r="C9" s="648" t="str">
        <f>INDEX(Languages1!$C$1:$AB$1998,MATCH('In-kind Benefits 2_V2'!C9,Languages1!$C$1:$C$1998,0),MATCH('1'!$C$5,Languages1!$C$1:$AB$1,0))</f>
        <v>Mulheres</v>
      </c>
      <c r="D9" s="649">
        <f>'4'!D8</f>
        <v>0</v>
      </c>
      <c r="E9" s="1161">
        <f>'4'!E8</f>
        <v>0</v>
      </c>
      <c r="F9" s="646"/>
      <c r="G9" s="481" t="s">
        <v>2279</v>
      </c>
      <c r="H9" s="874" t="e">
        <f>'In-kind Benefits 2_V2'!H9</f>
        <v>#N/A</v>
      </c>
      <c r="I9" s="647"/>
      <c r="J9" s="481" t="s">
        <v>2279</v>
      </c>
      <c r="K9" s="874" t="e">
        <f>'In-kind Benefits 2_V2'!K9</f>
        <v>#N/A</v>
      </c>
      <c r="L9" s="647"/>
      <c r="M9" s="481" t="s">
        <v>2279</v>
      </c>
      <c r="N9" s="874" t="e">
        <f>'In-kind Benefits 2_V2'!N9</f>
        <v>#N/A</v>
      </c>
      <c r="O9" s="647"/>
      <c r="P9" s="481" t="s">
        <v>2279</v>
      </c>
      <c r="Q9" s="874" t="e">
        <f>'In-kind Benefits 2_V2'!Q9</f>
        <v>#N/A</v>
      </c>
      <c r="R9" s="647"/>
      <c r="S9" s="481" t="s">
        <v>2279</v>
      </c>
      <c r="T9" s="874" t="e">
        <f>'In-kind Benefits 2_V2'!T9</f>
        <v>#N/A</v>
      </c>
      <c r="V9" s="481" t="s">
        <v>2279</v>
      </c>
      <c r="W9" s="874" t="e">
        <f>'In-kind Benefits 2_V2'!W9</f>
        <v>#N/A</v>
      </c>
    </row>
    <row r="10" spans="2:47" ht="17.5" customHeight="1">
      <c r="B10" s="1198">
        <f>'4'!B9</f>
        <v>0</v>
      </c>
      <c r="C10" s="644" t="str">
        <f>INDEX(Languages1!$C$1:$AB$1998,MATCH('In-kind Benefits 2_V2'!C10,Languages1!$C$1:$C$1998,0),MATCH('1'!$C$5,Languages1!$C$1:$AB$1,0))</f>
        <v>Homens</v>
      </c>
      <c r="D10" s="645">
        <f>'4'!D9</f>
        <v>0</v>
      </c>
      <c r="E10" s="1161" t="str">
        <f>'4'!E9</f>
        <v xml:space="preserve"> </v>
      </c>
      <c r="F10" s="646"/>
      <c r="G10" s="434" t="s">
        <v>2279</v>
      </c>
      <c r="H10" s="874" t="e">
        <f>'In-kind Benefits 2_V2'!H10</f>
        <v>#N/A</v>
      </c>
      <c r="I10" s="647"/>
      <c r="J10" s="434" t="s">
        <v>2279</v>
      </c>
      <c r="K10" s="874" t="e">
        <f>'In-kind Benefits 2_V2'!K10</f>
        <v>#N/A</v>
      </c>
      <c r="L10" s="647"/>
      <c r="M10" s="434" t="s">
        <v>2279</v>
      </c>
      <c r="N10" s="874" t="e">
        <f>'In-kind Benefits 2_V2'!N10</f>
        <v>#N/A</v>
      </c>
      <c r="O10" s="647"/>
      <c r="P10" s="434" t="s">
        <v>2279</v>
      </c>
      <c r="Q10" s="874" t="e">
        <f>'In-kind Benefits 2_V2'!Q10</f>
        <v>#N/A</v>
      </c>
      <c r="R10" s="647"/>
      <c r="S10" s="434" t="s">
        <v>2279</v>
      </c>
      <c r="T10" s="874" t="e">
        <f>'In-kind Benefits 2_V2'!T10</f>
        <v>#N/A</v>
      </c>
      <c r="V10" s="434" t="s">
        <v>2279</v>
      </c>
      <c r="W10" s="874" t="e">
        <f>'In-kind Benefits 2_V2'!W10</f>
        <v>#N/A</v>
      </c>
    </row>
    <row r="11" spans="2:47" ht="17.5" customHeight="1">
      <c r="B11" s="1201"/>
      <c r="C11" s="648" t="str">
        <f>INDEX(Languages1!$C$1:$AB$1998,MATCH('In-kind Benefits 2_V2'!C11,Languages1!$C$1:$C$1998,0),MATCH('1'!$C$5,Languages1!$C$1:$AB$1,0))</f>
        <v>Mulheres</v>
      </c>
      <c r="D11" s="649">
        <f>'4'!D10</f>
        <v>0</v>
      </c>
      <c r="E11" s="1161">
        <f>'4'!E10</f>
        <v>0</v>
      </c>
      <c r="F11" s="646"/>
      <c r="G11" s="481" t="s">
        <v>2279</v>
      </c>
      <c r="H11" s="874" t="e">
        <f>'In-kind Benefits 2_V2'!H11</f>
        <v>#N/A</v>
      </c>
      <c r="I11" s="647"/>
      <c r="J11" s="481" t="s">
        <v>2279</v>
      </c>
      <c r="K11" s="874" t="e">
        <f>'In-kind Benefits 2_V2'!K11</f>
        <v>#N/A</v>
      </c>
      <c r="L11" s="647"/>
      <c r="M11" s="481" t="s">
        <v>2279</v>
      </c>
      <c r="N11" s="874" t="e">
        <f>'In-kind Benefits 2_V2'!N11</f>
        <v>#N/A</v>
      </c>
      <c r="O11" s="647"/>
      <c r="P11" s="481" t="s">
        <v>2279</v>
      </c>
      <c r="Q11" s="874" t="e">
        <f>'In-kind Benefits 2_V2'!Q11</f>
        <v>#N/A</v>
      </c>
      <c r="R11" s="647"/>
      <c r="S11" s="481" t="s">
        <v>2279</v>
      </c>
      <c r="T11" s="874" t="e">
        <f>'In-kind Benefits 2_V2'!T11</f>
        <v>#N/A</v>
      </c>
      <c r="V11" s="481" t="s">
        <v>2279</v>
      </c>
      <c r="W11" s="874" t="e">
        <f>'In-kind Benefits 2_V2'!W11</f>
        <v>#N/A</v>
      </c>
    </row>
    <row r="12" spans="2:47" ht="17.5" customHeight="1">
      <c r="B12" s="1198">
        <f>'4'!B11</f>
        <v>0</v>
      </c>
      <c r="C12" s="644" t="str">
        <f>INDEX(Languages1!$C$1:$AB$1998,MATCH('In-kind Benefits 2_V2'!C12,Languages1!$C$1:$C$1998,0),MATCH('1'!$C$5,Languages1!$C$1:$AB$1,0))</f>
        <v>Homens</v>
      </c>
      <c r="D12" s="645">
        <f>'4'!D11</f>
        <v>0</v>
      </c>
      <c r="E12" s="1161" t="str">
        <f>'4'!E11</f>
        <v xml:space="preserve"> </v>
      </c>
      <c r="F12" s="646"/>
      <c r="G12" s="434" t="s">
        <v>2279</v>
      </c>
      <c r="H12" s="874" t="e">
        <f>'In-kind Benefits 2_V2'!H12</f>
        <v>#N/A</v>
      </c>
      <c r="I12" s="647"/>
      <c r="J12" s="434" t="s">
        <v>2279</v>
      </c>
      <c r="K12" s="874" t="e">
        <f>'In-kind Benefits 2_V2'!K12</f>
        <v>#N/A</v>
      </c>
      <c r="L12" s="647"/>
      <c r="M12" s="434" t="s">
        <v>2279</v>
      </c>
      <c r="N12" s="874" t="e">
        <f>'In-kind Benefits 2_V2'!N12</f>
        <v>#N/A</v>
      </c>
      <c r="O12" s="647"/>
      <c r="P12" s="434" t="s">
        <v>2279</v>
      </c>
      <c r="Q12" s="874" t="e">
        <f>'In-kind Benefits 2_V2'!Q12</f>
        <v>#N/A</v>
      </c>
      <c r="R12" s="647"/>
      <c r="S12" s="434" t="s">
        <v>2279</v>
      </c>
      <c r="T12" s="874" t="e">
        <f>'In-kind Benefits 2_V2'!T12</f>
        <v>#N/A</v>
      </c>
      <c r="V12" s="434" t="s">
        <v>2279</v>
      </c>
      <c r="W12" s="874" t="e">
        <f>'In-kind Benefits 2_V2'!W12</f>
        <v>#N/A</v>
      </c>
    </row>
    <row r="13" spans="2:47" ht="17.5" customHeight="1">
      <c r="B13" s="1201"/>
      <c r="C13" s="648" t="str">
        <f>INDEX(Languages1!$C$1:$AB$1998,MATCH('In-kind Benefits 2_V2'!C13,Languages1!$C$1:$C$1998,0),MATCH('1'!$C$5,Languages1!$C$1:$AB$1,0))</f>
        <v>Mulheres</v>
      </c>
      <c r="D13" s="649">
        <f>'4'!D12</f>
        <v>0</v>
      </c>
      <c r="E13" s="1161">
        <f>'4'!E12</f>
        <v>0</v>
      </c>
      <c r="F13" s="646"/>
      <c r="G13" s="481" t="s">
        <v>2279</v>
      </c>
      <c r="H13" s="874" t="e">
        <f>'In-kind Benefits 2_V2'!H13</f>
        <v>#N/A</v>
      </c>
      <c r="I13" s="647"/>
      <c r="J13" s="481" t="s">
        <v>2279</v>
      </c>
      <c r="K13" s="874" t="e">
        <f>'In-kind Benefits 2_V2'!K13</f>
        <v>#N/A</v>
      </c>
      <c r="L13" s="647"/>
      <c r="M13" s="481" t="s">
        <v>2279</v>
      </c>
      <c r="N13" s="874" t="e">
        <f>'In-kind Benefits 2_V2'!N13</f>
        <v>#N/A</v>
      </c>
      <c r="O13" s="647"/>
      <c r="P13" s="481" t="s">
        <v>2279</v>
      </c>
      <c r="Q13" s="874" t="e">
        <f>'In-kind Benefits 2_V2'!Q13</f>
        <v>#N/A</v>
      </c>
      <c r="R13" s="647"/>
      <c r="S13" s="481" t="s">
        <v>2279</v>
      </c>
      <c r="T13" s="874" t="e">
        <f>'In-kind Benefits 2_V2'!T13</f>
        <v>#N/A</v>
      </c>
      <c r="V13" s="481" t="s">
        <v>2279</v>
      </c>
      <c r="W13" s="874" t="e">
        <f>'In-kind Benefits 2_V2'!W13</f>
        <v>#N/A</v>
      </c>
    </row>
    <row r="14" spans="2:47" ht="17.5" customHeight="1">
      <c r="B14" s="1198">
        <f>'4'!B13</f>
        <v>0</v>
      </c>
      <c r="C14" s="644" t="str">
        <f>INDEX(Languages1!$C$1:$AB$1998,MATCH('In-kind Benefits 2_V2'!C14,Languages1!$C$1:$C$1998,0),MATCH('1'!$C$5,Languages1!$C$1:$AB$1,0))</f>
        <v>Homens</v>
      </c>
      <c r="D14" s="645">
        <f>'4'!D13</f>
        <v>0</v>
      </c>
      <c r="E14" s="1161" t="str">
        <f>'4'!E13</f>
        <v xml:space="preserve"> </v>
      </c>
      <c r="F14" s="646"/>
      <c r="G14" s="434" t="s">
        <v>2279</v>
      </c>
      <c r="H14" s="874" t="e">
        <f>'In-kind Benefits 2_V2'!H14</f>
        <v>#N/A</v>
      </c>
      <c r="I14" s="647"/>
      <c r="J14" s="434" t="s">
        <v>2279</v>
      </c>
      <c r="K14" s="874" t="e">
        <f>'In-kind Benefits 2_V2'!K14</f>
        <v>#N/A</v>
      </c>
      <c r="L14" s="647"/>
      <c r="M14" s="434" t="s">
        <v>2279</v>
      </c>
      <c r="N14" s="874" t="e">
        <f>'In-kind Benefits 2_V2'!N14</f>
        <v>#N/A</v>
      </c>
      <c r="O14" s="647"/>
      <c r="P14" s="434" t="s">
        <v>2279</v>
      </c>
      <c r="Q14" s="874" t="e">
        <f>'In-kind Benefits 2_V2'!Q14</f>
        <v>#N/A</v>
      </c>
      <c r="R14" s="647"/>
      <c r="S14" s="434" t="s">
        <v>2279</v>
      </c>
      <c r="T14" s="874" t="e">
        <f>'In-kind Benefits 2_V2'!T14</f>
        <v>#N/A</v>
      </c>
      <c r="V14" s="434" t="s">
        <v>2279</v>
      </c>
      <c r="W14" s="874" t="e">
        <f>'In-kind Benefits 2_V2'!W14</f>
        <v>#N/A</v>
      </c>
    </row>
    <row r="15" spans="2:47" ht="17.5" customHeight="1">
      <c r="B15" s="1201"/>
      <c r="C15" s="648" t="str">
        <f>INDEX(Languages1!$C$1:$AB$1998,MATCH('In-kind Benefits 2_V2'!C15,Languages1!$C$1:$C$1998,0),MATCH('1'!$C$5,Languages1!$C$1:$AB$1,0))</f>
        <v>Mulheres</v>
      </c>
      <c r="D15" s="649">
        <f>'4'!D14</f>
        <v>0</v>
      </c>
      <c r="E15" s="1161">
        <f>'4'!E14</f>
        <v>0</v>
      </c>
      <c r="F15" s="646"/>
      <c r="G15" s="481" t="s">
        <v>2279</v>
      </c>
      <c r="H15" s="874" t="e">
        <f>'In-kind Benefits 2_V2'!H15</f>
        <v>#N/A</v>
      </c>
      <c r="I15" s="647"/>
      <c r="J15" s="481" t="s">
        <v>2279</v>
      </c>
      <c r="K15" s="874" t="e">
        <f>'In-kind Benefits 2_V2'!K15</f>
        <v>#N/A</v>
      </c>
      <c r="L15" s="647"/>
      <c r="M15" s="481" t="s">
        <v>2279</v>
      </c>
      <c r="N15" s="874" t="e">
        <f>'In-kind Benefits 2_V2'!N15</f>
        <v>#N/A</v>
      </c>
      <c r="O15" s="647"/>
      <c r="P15" s="481" t="s">
        <v>2279</v>
      </c>
      <c r="Q15" s="874" t="e">
        <f>'In-kind Benefits 2_V2'!Q15</f>
        <v>#N/A</v>
      </c>
      <c r="R15" s="647"/>
      <c r="S15" s="481" t="s">
        <v>2279</v>
      </c>
      <c r="T15" s="874" t="e">
        <f>'In-kind Benefits 2_V2'!T15</f>
        <v>#N/A</v>
      </c>
      <c r="V15" s="481" t="s">
        <v>2279</v>
      </c>
      <c r="W15" s="874" t="e">
        <f>'In-kind Benefits 2_V2'!W15</f>
        <v>#N/A</v>
      </c>
    </row>
    <row r="16" spans="2:47" ht="17.5" customHeight="1">
      <c r="B16" s="1198">
        <f>'4'!B15</f>
        <v>0</v>
      </c>
      <c r="C16" s="644" t="str">
        <f>INDEX(Languages1!$C$1:$AB$1998,MATCH('In-kind Benefits 2_V2'!C16,Languages1!$C$1:$C$1998,0),MATCH('1'!$C$5,Languages1!$C$1:$AB$1,0))</f>
        <v>Homens</v>
      </c>
      <c r="D16" s="645">
        <f>'4'!D15</f>
        <v>0</v>
      </c>
      <c r="E16" s="1161" t="str">
        <f>'4'!E15</f>
        <v xml:space="preserve"> </v>
      </c>
      <c r="F16" s="646"/>
      <c r="G16" s="434" t="s">
        <v>2279</v>
      </c>
      <c r="H16" s="874" t="e">
        <f>'In-kind Benefits 2_V2'!H16</f>
        <v>#N/A</v>
      </c>
      <c r="I16" s="647"/>
      <c r="J16" s="434" t="s">
        <v>2279</v>
      </c>
      <c r="K16" s="874" t="e">
        <f>'In-kind Benefits 2_V2'!K16</f>
        <v>#N/A</v>
      </c>
      <c r="L16" s="647"/>
      <c r="M16" s="434" t="s">
        <v>2279</v>
      </c>
      <c r="N16" s="874" t="e">
        <f>'In-kind Benefits 2_V2'!N16</f>
        <v>#N/A</v>
      </c>
      <c r="O16" s="647"/>
      <c r="P16" s="434" t="s">
        <v>2279</v>
      </c>
      <c r="Q16" s="874" t="e">
        <f>'In-kind Benefits 2_V2'!Q16</f>
        <v>#N/A</v>
      </c>
      <c r="R16" s="647"/>
      <c r="S16" s="434" t="s">
        <v>2279</v>
      </c>
      <c r="T16" s="874" t="e">
        <f>'In-kind Benefits 2_V2'!T16</f>
        <v>#N/A</v>
      </c>
      <c r="V16" s="434" t="s">
        <v>2279</v>
      </c>
      <c r="W16" s="874" t="e">
        <f>'In-kind Benefits 2_V2'!W16</f>
        <v>#N/A</v>
      </c>
    </row>
    <row r="17" spans="2:23" ht="17.5" customHeight="1">
      <c r="B17" s="1201"/>
      <c r="C17" s="648" t="str">
        <f>INDEX(Languages1!$C$1:$AB$1998,MATCH('In-kind Benefits 2_V2'!C17,Languages1!$C$1:$C$1998,0),MATCH('1'!$C$5,Languages1!$C$1:$AB$1,0))</f>
        <v>Mulheres</v>
      </c>
      <c r="D17" s="649">
        <f>'4'!D16</f>
        <v>0</v>
      </c>
      <c r="E17" s="1161">
        <f>'4'!E16</f>
        <v>0</v>
      </c>
      <c r="F17" s="646"/>
      <c r="G17" s="481" t="s">
        <v>2279</v>
      </c>
      <c r="H17" s="874" t="e">
        <f>'In-kind Benefits 2_V2'!H17</f>
        <v>#N/A</v>
      </c>
      <c r="I17" s="647"/>
      <c r="J17" s="481" t="s">
        <v>2279</v>
      </c>
      <c r="K17" s="874" t="e">
        <f>'In-kind Benefits 2_V2'!K17</f>
        <v>#N/A</v>
      </c>
      <c r="L17" s="647"/>
      <c r="M17" s="481" t="s">
        <v>2279</v>
      </c>
      <c r="N17" s="874" t="e">
        <f>'In-kind Benefits 2_V2'!N17</f>
        <v>#N/A</v>
      </c>
      <c r="O17" s="647"/>
      <c r="P17" s="481" t="s">
        <v>2279</v>
      </c>
      <c r="Q17" s="874" t="e">
        <f>'In-kind Benefits 2_V2'!Q17</f>
        <v>#N/A</v>
      </c>
      <c r="R17" s="647"/>
      <c r="S17" s="481" t="s">
        <v>2279</v>
      </c>
      <c r="T17" s="874" t="e">
        <f>'In-kind Benefits 2_V2'!T17</f>
        <v>#N/A</v>
      </c>
      <c r="V17" s="481" t="s">
        <v>2279</v>
      </c>
      <c r="W17" s="874" t="e">
        <f>'In-kind Benefits 2_V2'!W17</f>
        <v>#N/A</v>
      </c>
    </row>
    <row r="18" spans="2:23" ht="17.5" customHeight="1">
      <c r="B18" s="1198">
        <f>'4'!B17</f>
        <v>0</v>
      </c>
      <c r="C18" s="644" t="str">
        <f>INDEX(Languages1!$C$1:$AB$1998,MATCH('In-kind Benefits 2_V2'!C18,Languages1!$C$1:$C$1998,0),MATCH('1'!$C$5,Languages1!$C$1:$AB$1,0))</f>
        <v>Homens</v>
      </c>
      <c r="D18" s="645">
        <f>'4'!D17</f>
        <v>0</v>
      </c>
      <c r="E18" s="1161" t="str">
        <f>'4'!E17</f>
        <v xml:space="preserve"> </v>
      </c>
      <c r="F18" s="646"/>
      <c r="G18" s="434" t="s">
        <v>2279</v>
      </c>
      <c r="H18" s="874" t="e">
        <f>'In-kind Benefits 2_V2'!H18</f>
        <v>#N/A</v>
      </c>
      <c r="I18" s="647"/>
      <c r="J18" s="434" t="s">
        <v>2279</v>
      </c>
      <c r="K18" s="874" t="e">
        <f>'In-kind Benefits 2_V2'!K18</f>
        <v>#N/A</v>
      </c>
      <c r="L18" s="647"/>
      <c r="M18" s="434" t="s">
        <v>2279</v>
      </c>
      <c r="N18" s="874" t="e">
        <f>'In-kind Benefits 2_V2'!N18</f>
        <v>#N/A</v>
      </c>
      <c r="O18" s="647"/>
      <c r="P18" s="434" t="s">
        <v>2279</v>
      </c>
      <c r="Q18" s="874" t="e">
        <f>'In-kind Benefits 2_V2'!Q18</f>
        <v>#N/A</v>
      </c>
      <c r="R18" s="647"/>
      <c r="S18" s="434" t="s">
        <v>2279</v>
      </c>
      <c r="T18" s="874" t="e">
        <f>'In-kind Benefits 2_V2'!T18</f>
        <v>#N/A</v>
      </c>
      <c r="V18" s="434" t="s">
        <v>2279</v>
      </c>
      <c r="W18" s="874" t="e">
        <f>'In-kind Benefits 2_V2'!W18</f>
        <v>#N/A</v>
      </c>
    </row>
    <row r="19" spans="2:23" ht="17.5" customHeight="1">
      <c r="B19" s="1201"/>
      <c r="C19" s="648" t="str">
        <f>INDEX(Languages1!$C$1:$AB$1998,MATCH('In-kind Benefits 2_V2'!C19,Languages1!$C$1:$C$1998,0),MATCH('1'!$C$5,Languages1!$C$1:$AB$1,0))</f>
        <v>Mulheres</v>
      </c>
      <c r="D19" s="649">
        <f>'4'!D18</f>
        <v>0</v>
      </c>
      <c r="E19" s="1161">
        <f>'4'!E18</f>
        <v>0</v>
      </c>
      <c r="F19" s="646"/>
      <c r="G19" s="481" t="s">
        <v>2279</v>
      </c>
      <c r="H19" s="874" t="e">
        <f>'In-kind Benefits 2_V2'!H19</f>
        <v>#N/A</v>
      </c>
      <c r="I19" s="647"/>
      <c r="J19" s="481" t="s">
        <v>2279</v>
      </c>
      <c r="K19" s="874" t="e">
        <f>'In-kind Benefits 2_V2'!K19</f>
        <v>#N/A</v>
      </c>
      <c r="L19" s="647"/>
      <c r="M19" s="481" t="s">
        <v>2279</v>
      </c>
      <c r="N19" s="874" t="e">
        <f>'In-kind Benefits 2_V2'!N19</f>
        <v>#N/A</v>
      </c>
      <c r="O19" s="647"/>
      <c r="P19" s="481" t="s">
        <v>2279</v>
      </c>
      <c r="Q19" s="874" t="e">
        <f>'In-kind Benefits 2_V2'!Q19</f>
        <v>#N/A</v>
      </c>
      <c r="R19" s="647"/>
      <c r="S19" s="481" t="s">
        <v>2279</v>
      </c>
      <c r="T19" s="874" t="e">
        <f>'In-kind Benefits 2_V2'!T19</f>
        <v>#N/A</v>
      </c>
      <c r="V19" s="481" t="s">
        <v>2279</v>
      </c>
      <c r="W19" s="874" t="e">
        <f>'In-kind Benefits 2_V2'!W19</f>
        <v>#N/A</v>
      </c>
    </row>
    <row r="20" spans="2:23" ht="17.5" customHeight="1">
      <c r="B20" s="1198">
        <f>'4'!B19</f>
        <v>0</v>
      </c>
      <c r="C20" s="644" t="str">
        <f>INDEX(Languages1!$C$1:$AB$1998,MATCH('In-kind Benefits 2_V2'!C20,Languages1!$C$1:$C$1998,0),MATCH('1'!$C$5,Languages1!$C$1:$AB$1,0))</f>
        <v>Homens</v>
      </c>
      <c r="D20" s="645">
        <f>'4'!D19</f>
        <v>0</v>
      </c>
      <c r="E20" s="1161" t="str">
        <f>'4'!E19</f>
        <v xml:space="preserve"> </v>
      </c>
      <c r="F20" s="646"/>
      <c r="G20" s="434" t="s">
        <v>2279</v>
      </c>
      <c r="H20" s="874" t="e">
        <f>'In-kind Benefits 2_V2'!H20</f>
        <v>#N/A</v>
      </c>
      <c r="I20" s="647"/>
      <c r="J20" s="434" t="s">
        <v>2279</v>
      </c>
      <c r="K20" s="874" t="e">
        <f>'In-kind Benefits 2_V2'!K20</f>
        <v>#N/A</v>
      </c>
      <c r="L20" s="647"/>
      <c r="M20" s="434" t="s">
        <v>2279</v>
      </c>
      <c r="N20" s="874" t="e">
        <f>'In-kind Benefits 2_V2'!N20</f>
        <v>#N/A</v>
      </c>
      <c r="O20" s="647"/>
      <c r="P20" s="434" t="s">
        <v>2279</v>
      </c>
      <c r="Q20" s="874" t="e">
        <f>'In-kind Benefits 2_V2'!Q20</f>
        <v>#N/A</v>
      </c>
      <c r="R20" s="647"/>
      <c r="S20" s="434" t="s">
        <v>2279</v>
      </c>
      <c r="T20" s="874" t="e">
        <f>'In-kind Benefits 2_V2'!T20</f>
        <v>#N/A</v>
      </c>
      <c r="V20" s="434" t="s">
        <v>2279</v>
      </c>
      <c r="W20" s="874" t="e">
        <f>'In-kind Benefits 2_V2'!W20</f>
        <v>#N/A</v>
      </c>
    </row>
    <row r="21" spans="2:23" ht="17.5" customHeight="1">
      <c r="B21" s="1201"/>
      <c r="C21" s="648" t="str">
        <f>INDEX(Languages1!$C$1:$AB$1998,MATCH('In-kind Benefits 2_V2'!C21,Languages1!$C$1:$C$1998,0),MATCH('1'!$C$5,Languages1!$C$1:$AB$1,0))</f>
        <v>Mulheres</v>
      </c>
      <c r="D21" s="649">
        <f>'4'!D20</f>
        <v>0</v>
      </c>
      <c r="E21" s="1161">
        <f>'4'!E20</f>
        <v>0</v>
      </c>
      <c r="F21" s="646"/>
      <c r="G21" s="481" t="s">
        <v>2279</v>
      </c>
      <c r="H21" s="874" t="e">
        <f>'In-kind Benefits 2_V2'!H21</f>
        <v>#N/A</v>
      </c>
      <c r="I21" s="647"/>
      <c r="J21" s="481" t="s">
        <v>2279</v>
      </c>
      <c r="K21" s="874" t="e">
        <f>'In-kind Benefits 2_V2'!K21</f>
        <v>#N/A</v>
      </c>
      <c r="L21" s="647"/>
      <c r="M21" s="481" t="s">
        <v>2279</v>
      </c>
      <c r="N21" s="874" t="e">
        <f>'In-kind Benefits 2_V2'!N21</f>
        <v>#N/A</v>
      </c>
      <c r="O21" s="647"/>
      <c r="P21" s="481" t="s">
        <v>2279</v>
      </c>
      <c r="Q21" s="874" t="e">
        <f>'In-kind Benefits 2_V2'!Q21</f>
        <v>#N/A</v>
      </c>
      <c r="R21" s="647"/>
      <c r="S21" s="481" t="s">
        <v>2279</v>
      </c>
      <c r="T21" s="874" t="e">
        <f>'In-kind Benefits 2_V2'!T21</f>
        <v>#N/A</v>
      </c>
      <c r="V21" s="481" t="s">
        <v>2279</v>
      </c>
      <c r="W21" s="874" t="e">
        <f>'In-kind Benefits 2_V2'!W21</f>
        <v>#N/A</v>
      </c>
    </row>
    <row r="22" spans="2:23" ht="17.5" customHeight="1">
      <c r="B22" s="1198">
        <f>'4'!B21</f>
        <v>0</v>
      </c>
      <c r="C22" s="644" t="str">
        <f>INDEX(Languages1!$C$1:$AB$1998,MATCH('In-kind Benefits 2_V2'!C22,Languages1!$C$1:$C$1998,0),MATCH('1'!$C$5,Languages1!$C$1:$AB$1,0))</f>
        <v>Homens</v>
      </c>
      <c r="D22" s="645">
        <f>'4'!D21</f>
        <v>0</v>
      </c>
      <c r="E22" s="1161" t="str">
        <f>'4'!E21</f>
        <v xml:space="preserve"> </v>
      </c>
      <c r="F22" s="646"/>
      <c r="G22" s="434" t="s">
        <v>2279</v>
      </c>
      <c r="H22" s="874" t="e">
        <f>'In-kind Benefits 2_V2'!H22</f>
        <v>#N/A</v>
      </c>
      <c r="I22" s="647"/>
      <c r="J22" s="434" t="s">
        <v>2279</v>
      </c>
      <c r="K22" s="874" t="e">
        <f>'In-kind Benefits 2_V2'!K22</f>
        <v>#N/A</v>
      </c>
      <c r="L22" s="647"/>
      <c r="M22" s="434" t="s">
        <v>2279</v>
      </c>
      <c r="N22" s="874" t="e">
        <f>'In-kind Benefits 2_V2'!N22</f>
        <v>#N/A</v>
      </c>
      <c r="O22" s="647"/>
      <c r="P22" s="434" t="s">
        <v>2279</v>
      </c>
      <c r="Q22" s="874" t="e">
        <f>'In-kind Benefits 2_V2'!Q22</f>
        <v>#N/A</v>
      </c>
      <c r="R22" s="647"/>
      <c r="S22" s="434" t="s">
        <v>2279</v>
      </c>
      <c r="T22" s="874" t="e">
        <f>'In-kind Benefits 2_V2'!T22</f>
        <v>#N/A</v>
      </c>
      <c r="V22" s="434" t="s">
        <v>2279</v>
      </c>
      <c r="W22" s="874" t="e">
        <f>'In-kind Benefits 2_V2'!W22</f>
        <v>#N/A</v>
      </c>
    </row>
    <row r="23" spans="2:23" ht="17.5" customHeight="1">
      <c r="B23" s="1201"/>
      <c r="C23" s="648" t="str">
        <f>INDEX(Languages1!$C$1:$AB$1998,MATCH('In-kind Benefits 2_V2'!C23,Languages1!$C$1:$C$1998,0),MATCH('1'!$C$5,Languages1!$C$1:$AB$1,0))</f>
        <v>Mulheres</v>
      </c>
      <c r="D23" s="649">
        <f>'4'!D22</f>
        <v>0</v>
      </c>
      <c r="E23" s="1161">
        <f>'4'!E22</f>
        <v>0</v>
      </c>
      <c r="F23" s="646"/>
      <c r="G23" s="481" t="s">
        <v>2279</v>
      </c>
      <c r="H23" s="874" t="e">
        <f>'In-kind Benefits 2_V2'!H23</f>
        <v>#N/A</v>
      </c>
      <c r="I23" s="647"/>
      <c r="J23" s="481" t="s">
        <v>2279</v>
      </c>
      <c r="K23" s="874" t="e">
        <f>'In-kind Benefits 2_V2'!K23</f>
        <v>#N/A</v>
      </c>
      <c r="L23" s="647"/>
      <c r="M23" s="481" t="s">
        <v>2279</v>
      </c>
      <c r="N23" s="874" t="e">
        <f>'In-kind Benefits 2_V2'!N23</f>
        <v>#N/A</v>
      </c>
      <c r="O23" s="647"/>
      <c r="P23" s="481" t="s">
        <v>2279</v>
      </c>
      <c r="Q23" s="874" t="e">
        <f>'In-kind Benefits 2_V2'!Q23</f>
        <v>#N/A</v>
      </c>
      <c r="R23" s="647"/>
      <c r="S23" s="481" t="s">
        <v>2279</v>
      </c>
      <c r="T23" s="874" t="e">
        <f>'In-kind Benefits 2_V2'!T23</f>
        <v>#N/A</v>
      </c>
      <c r="V23" s="481" t="s">
        <v>2279</v>
      </c>
      <c r="W23" s="874" t="e">
        <f>'In-kind Benefits 2_V2'!W23</f>
        <v>#N/A</v>
      </c>
    </row>
    <row r="24" spans="2:23" ht="17.5" customHeight="1">
      <c r="B24" s="1198">
        <f>'4'!B23</f>
        <v>0</v>
      </c>
      <c r="C24" s="644" t="str">
        <f>INDEX(Languages1!$C$1:$AB$1998,MATCH('In-kind Benefits 2_V2'!C24,Languages1!$C$1:$C$1998,0),MATCH('1'!$C$5,Languages1!$C$1:$AB$1,0))</f>
        <v>Homens</v>
      </c>
      <c r="D24" s="645">
        <f>'4'!D23</f>
        <v>0</v>
      </c>
      <c r="E24" s="1161" t="str">
        <f>'4'!E23</f>
        <v xml:space="preserve"> </v>
      </c>
      <c r="F24" s="646"/>
      <c r="G24" s="434" t="s">
        <v>2279</v>
      </c>
      <c r="H24" s="874" t="e">
        <f>'In-kind Benefits 2_V2'!H24</f>
        <v>#N/A</v>
      </c>
      <c r="I24" s="647"/>
      <c r="J24" s="434" t="s">
        <v>2279</v>
      </c>
      <c r="K24" s="874" t="e">
        <f>'In-kind Benefits 2_V2'!K24</f>
        <v>#N/A</v>
      </c>
      <c r="L24" s="647"/>
      <c r="M24" s="434" t="s">
        <v>2279</v>
      </c>
      <c r="N24" s="874" t="e">
        <f>'In-kind Benefits 2_V2'!N24</f>
        <v>#N/A</v>
      </c>
      <c r="O24" s="647"/>
      <c r="P24" s="434" t="s">
        <v>2279</v>
      </c>
      <c r="Q24" s="874" t="e">
        <f>'In-kind Benefits 2_V2'!Q24</f>
        <v>#N/A</v>
      </c>
      <c r="R24" s="647"/>
      <c r="S24" s="434" t="s">
        <v>2279</v>
      </c>
      <c r="T24" s="874" t="e">
        <f>'In-kind Benefits 2_V2'!T24</f>
        <v>#N/A</v>
      </c>
      <c r="V24" s="434" t="s">
        <v>2279</v>
      </c>
      <c r="W24" s="874" t="e">
        <f>'In-kind Benefits 2_V2'!W24</f>
        <v>#N/A</v>
      </c>
    </row>
    <row r="25" spans="2:23" ht="17.5" customHeight="1">
      <c r="B25" s="1201"/>
      <c r="C25" s="648" t="str">
        <f>INDEX(Languages1!$C$1:$AB$1998,MATCH('In-kind Benefits 2_V2'!C25,Languages1!$C$1:$C$1998,0),MATCH('1'!$C$5,Languages1!$C$1:$AB$1,0))</f>
        <v>Mulheres</v>
      </c>
      <c r="D25" s="649">
        <f>'4'!D24</f>
        <v>0</v>
      </c>
      <c r="E25" s="1161">
        <f>'4'!E24</f>
        <v>0</v>
      </c>
      <c r="F25" s="646"/>
      <c r="G25" s="481" t="s">
        <v>2279</v>
      </c>
      <c r="H25" s="874" t="e">
        <f>'In-kind Benefits 2_V2'!H25</f>
        <v>#N/A</v>
      </c>
      <c r="I25" s="647"/>
      <c r="J25" s="481" t="s">
        <v>2279</v>
      </c>
      <c r="K25" s="874" t="e">
        <f>'In-kind Benefits 2_V2'!K25</f>
        <v>#N/A</v>
      </c>
      <c r="L25" s="647"/>
      <c r="M25" s="481" t="s">
        <v>2279</v>
      </c>
      <c r="N25" s="874" t="e">
        <f>'In-kind Benefits 2_V2'!N25</f>
        <v>#N/A</v>
      </c>
      <c r="O25" s="647"/>
      <c r="P25" s="481" t="s">
        <v>2279</v>
      </c>
      <c r="Q25" s="874" t="e">
        <f>'In-kind Benefits 2_V2'!Q25</f>
        <v>#N/A</v>
      </c>
      <c r="R25" s="647"/>
      <c r="S25" s="481" t="s">
        <v>2279</v>
      </c>
      <c r="T25" s="874" t="e">
        <f>'In-kind Benefits 2_V2'!T25</f>
        <v>#N/A</v>
      </c>
      <c r="V25" s="481" t="s">
        <v>2279</v>
      </c>
      <c r="W25" s="874" t="e">
        <f>'In-kind Benefits 2_V2'!W25</f>
        <v>#N/A</v>
      </c>
    </row>
    <row r="26" spans="2:23" ht="17.5" customHeight="1">
      <c r="B26" s="1198">
        <f>'4'!B25</f>
        <v>0</v>
      </c>
      <c r="C26" s="644" t="str">
        <f>INDEX(Languages1!$C$1:$AB$1998,MATCH('In-kind Benefits 2_V2'!C26,Languages1!$C$1:$C$1998,0),MATCH('1'!$C$5,Languages1!$C$1:$AB$1,0))</f>
        <v>Homens</v>
      </c>
      <c r="D26" s="645">
        <f>'4'!D25</f>
        <v>0</v>
      </c>
      <c r="E26" s="1161" t="str">
        <f>'4'!E25</f>
        <v xml:space="preserve"> </v>
      </c>
      <c r="F26" s="646"/>
      <c r="G26" s="434" t="s">
        <v>2279</v>
      </c>
      <c r="H26" s="874" t="e">
        <f>'In-kind Benefits 2_V2'!H26</f>
        <v>#N/A</v>
      </c>
      <c r="I26" s="647"/>
      <c r="J26" s="434" t="s">
        <v>2279</v>
      </c>
      <c r="K26" s="874" t="e">
        <f>'In-kind Benefits 2_V2'!K26</f>
        <v>#N/A</v>
      </c>
      <c r="L26" s="647"/>
      <c r="M26" s="434" t="s">
        <v>2279</v>
      </c>
      <c r="N26" s="874" t="e">
        <f>'In-kind Benefits 2_V2'!N26</f>
        <v>#N/A</v>
      </c>
      <c r="O26" s="647"/>
      <c r="P26" s="434" t="s">
        <v>2279</v>
      </c>
      <c r="Q26" s="874" t="e">
        <f>'In-kind Benefits 2_V2'!Q26</f>
        <v>#N/A</v>
      </c>
      <c r="R26" s="647"/>
      <c r="S26" s="434" t="s">
        <v>2279</v>
      </c>
      <c r="T26" s="874" t="e">
        <f>'In-kind Benefits 2_V2'!T26</f>
        <v>#N/A</v>
      </c>
      <c r="V26" s="434" t="s">
        <v>2279</v>
      </c>
      <c r="W26" s="874" t="e">
        <f>'In-kind Benefits 2_V2'!W26</f>
        <v>#N/A</v>
      </c>
    </row>
    <row r="27" spans="2:23" ht="17.5" customHeight="1">
      <c r="B27" s="1201"/>
      <c r="C27" s="648" t="str">
        <f>INDEX(Languages1!$C$1:$AB$1998,MATCH('In-kind Benefits 2_V2'!C27,Languages1!$C$1:$C$1998,0),MATCH('1'!$C$5,Languages1!$C$1:$AB$1,0))</f>
        <v>Mulheres</v>
      </c>
      <c r="D27" s="649">
        <f>'4'!D26</f>
        <v>0</v>
      </c>
      <c r="E27" s="1161">
        <f>'4'!E26</f>
        <v>0</v>
      </c>
      <c r="F27" s="646"/>
      <c r="G27" s="481" t="s">
        <v>2279</v>
      </c>
      <c r="H27" s="874" t="e">
        <f>'In-kind Benefits 2_V2'!H27</f>
        <v>#N/A</v>
      </c>
      <c r="I27" s="647"/>
      <c r="J27" s="481" t="s">
        <v>2279</v>
      </c>
      <c r="K27" s="874" t="e">
        <f>'In-kind Benefits 2_V2'!K27</f>
        <v>#N/A</v>
      </c>
      <c r="L27" s="647"/>
      <c r="M27" s="481" t="s">
        <v>2279</v>
      </c>
      <c r="N27" s="874" t="e">
        <f>'In-kind Benefits 2_V2'!N27</f>
        <v>#N/A</v>
      </c>
      <c r="O27" s="647"/>
      <c r="P27" s="481" t="s">
        <v>2279</v>
      </c>
      <c r="Q27" s="874" t="e">
        <f>'In-kind Benefits 2_V2'!Q27</f>
        <v>#N/A</v>
      </c>
      <c r="R27" s="647"/>
      <c r="S27" s="481" t="s">
        <v>2279</v>
      </c>
      <c r="T27" s="874" t="e">
        <f>'In-kind Benefits 2_V2'!T27</f>
        <v>#N/A</v>
      </c>
      <c r="V27" s="481" t="s">
        <v>2279</v>
      </c>
      <c r="W27" s="874" t="e">
        <f>'In-kind Benefits 2_V2'!W27</f>
        <v>#N/A</v>
      </c>
    </row>
    <row r="28" spans="2:23" ht="17.5" customHeight="1">
      <c r="B28" s="1198">
        <f>'4'!B27</f>
        <v>0</v>
      </c>
      <c r="C28" s="644" t="str">
        <f>INDEX(Languages1!$C$1:$AB$1998,MATCH('In-kind Benefits 2_V2'!C28,Languages1!$C$1:$C$1998,0),MATCH('1'!$C$5,Languages1!$C$1:$AB$1,0))</f>
        <v>Homens</v>
      </c>
      <c r="D28" s="645">
        <f>'4'!D27</f>
        <v>0</v>
      </c>
      <c r="E28" s="1161" t="str">
        <f>'4'!E27</f>
        <v xml:space="preserve"> </v>
      </c>
      <c r="F28" s="646"/>
      <c r="G28" s="434" t="s">
        <v>2279</v>
      </c>
      <c r="H28" s="874" t="e">
        <f>'In-kind Benefits 2_V2'!H28</f>
        <v>#N/A</v>
      </c>
      <c r="I28" s="647"/>
      <c r="J28" s="434" t="s">
        <v>2279</v>
      </c>
      <c r="K28" s="874" t="e">
        <f>'In-kind Benefits 2_V2'!K28</f>
        <v>#N/A</v>
      </c>
      <c r="L28" s="647"/>
      <c r="M28" s="434" t="s">
        <v>2279</v>
      </c>
      <c r="N28" s="874" t="e">
        <f>'In-kind Benefits 2_V2'!N28</f>
        <v>#N/A</v>
      </c>
      <c r="O28" s="647"/>
      <c r="P28" s="434" t="s">
        <v>2279</v>
      </c>
      <c r="Q28" s="874" t="e">
        <f>'In-kind Benefits 2_V2'!Q28</f>
        <v>#N/A</v>
      </c>
      <c r="R28" s="647"/>
      <c r="S28" s="434" t="s">
        <v>2279</v>
      </c>
      <c r="T28" s="874" t="e">
        <f>'In-kind Benefits 2_V2'!T28</f>
        <v>#N/A</v>
      </c>
      <c r="V28" s="434" t="s">
        <v>2279</v>
      </c>
      <c r="W28" s="874" t="e">
        <f>'In-kind Benefits 2_V2'!W28</f>
        <v>#N/A</v>
      </c>
    </row>
    <row r="29" spans="2:23" ht="17.5" customHeight="1">
      <c r="B29" s="1201"/>
      <c r="C29" s="648" t="str">
        <f>INDEX(Languages1!$C$1:$AB$1998,MATCH('In-kind Benefits 2_V2'!C29,Languages1!$C$1:$C$1998,0),MATCH('1'!$C$5,Languages1!$C$1:$AB$1,0))</f>
        <v>Mulheres</v>
      </c>
      <c r="D29" s="649">
        <f>'4'!D28</f>
        <v>0</v>
      </c>
      <c r="E29" s="1161">
        <f>'4'!E28</f>
        <v>0</v>
      </c>
      <c r="F29" s="646"/>
      <c r="G29" s="481" t="s">
        <v>2279</v>
      </c>
      <c r="H29" s="874" t="e">
        <f>'In-kind Benefits 2_V2'!H29</f>
        <v>#N/A</v>
      </c>
      <c r="I29" s="647"/>
      <c r="J29" s="481" t="s">
        <v>2279</v>
      </c>
      <c r="K29" s="874" t="e">
        <f>'In-kind Benefits 2_V2'!K29</f>
        <v>#N/A</v>
      </c>
      <c r="L29" s="647"/>
      <c r="M29" s="481" t="s">
        <v>2279</v>
      </c>
      <c r="N29" s="874" t="e">
        <f>'In-kind Benefits 2_V2'!N29</f>
        <v>#N/A</v>
      </c>
      <c r="O29" s="647"/>
      <c r="P29" s="481" t="s">
        <v>2279</v>
      </c>
      <c r="Q29" s="874" t="e">
        <f>'In-kind Benefits 2_V2'!Q29</f>
        <v>#N/A</v>
      </c>
      <c r="R29" s="647"/>
      <c r="S29" s="481" t="s">
        <v>2279</v>
      </c>
      <c r="T29" s="874" t="e">
        <f>'In-kind Benefits 2_V2'!T29</f>
        <v>#N/A</v>
      </c>
      <c r="V29" s="481" t="s">
        <v>2279</v>
      </c>
      <c r="W29" s="874" t="e">
        <f>'In-kind Benefits 2_V2'!W29</f>
        <v>#N/A</v>
      </c>
    </row>
    <row r="30" spans="2:23" ht="17.5" customHeight="1">
      <c r="B30" s="1198">
        <f>'4'!B29</f>
        <v>0</v>
      </c>
      <c r="C30" s="644" t="str">
        <f>INDEX(Languages1!$C$1:$AB$1998,MATCH('In-kind Benefits 2_V2'!C30,Languages1!$C$1:$C$1998,0),MATCH('1'!$C$5,Languages1!$C$1:$AB$1,0))</f>
        <v>Homens</v>
      </c>
      <c r="D30" s="645">
        <f>'4'!D29</f>
        <v>0</v>
      </c>
      <c r="E30" s="1161" t="str">
        <f>'4'!E29</f>
        <v xml:space="preserve"> </v>
      </c>
      <c r="F30" s="646"/>
      <c r="G30" s="434" t="s">
        <v>2279</v>
      </c>
      <c r="H30" s="874" t="e">
        <f>'In-kind Benefits 2_V2'!H30</f>
        <v>#N/A</v>
      </c>
      <c r="I30" s="647"/>
      <c r="J30" s="434" t="s">
        <v>2279</v>
      </c>
      <c r="K30" s="874" t="e">
        <f>'In-kind Benefits 2_V2'!K30</f>
        <v>#N/A</v>
      </c>
      <c r="L30" s="647"/>
      <c r="M30" s="434" t="s">
        <v>2279</v>
      </c>
      <c r="N30" s="874" t="e">
        <f>'In-kind Benefits 2_V2'!N30</f>
        <v>#N/A</v>
      </c>
      <c r="O30" s="647"/>
      <c r="P30" s="434" t="s">
        <v>2279</v>
      </c>
      <c r="Q30" s="874" t="e">
        <f>'In-kind Benefits 2_V2'!Q30</f>
        <v>#N/A</v>
      </c>
      <c r="R30" s="647"/>
      <c r="S30" s="434" t="s">
        <v>2279</v>
      </c>
      <c r="T30" s="874" t="e">
        <f>'In-kind Benefits 2_V2'!T30</f>
        <v>#N/A</v>
      </c>
      <c r="V30" s="434" t="s">
        <v>2279</v>
      </c>
      <c r="W30" s="874" t="e">
        <f>'In-kind Benefits 2_V2'!W30</f>
        <v>#N/A</v>
      </c>
    </row>
    <row r="31" spans="2:23" ht="17.5" customHeight="1">
      <c r="B31" s="1201"/>
      <c r="C31" s="648" t="str">
        <f>INDEX(Languages1!$C$1:$AB$1998,MATCH('In-kind Benefits 2_V2'!C31,Languages1!$C$1:$C$1998,0),MATCH('1'!$C$5,Languages1!$C$1:$AB$1,0))</f>
        <v>Mulheres</v>
      </c>
      <c r="D31" s="649">
        <f>'4'!D30</f>
        <v>0</v>
      </c>
      <c r="E31" s="1161">
        <f>'4'!E30</f>
        <v>0</v>
      </c>
      <c r="F31" s="646"/>
      <c r="G31" s="481" t="s">
        <v>2279</v>
      </c>
      <c r="H31" s="874" t="e">
        <f>'In-kind Benefits 2_V2'!H31</f>
        <v>#N/A</v>
      </c>
      <c r="I31" s="647"/>
      <c r="J31" s="481" t="s">
        <v>2279</v>
      </c>
      <c r="K31" s="874" t="e">
        <f>'In-kind Benefits 2_V2'!K31</f>
        <v>#N/A</v>
      </c>
      <c r="L31" s="647"/>
      <c r="M31" s="481" t="s">
        <v>2279</v>
      </c>
      <c r="N31" s="874" t="e">
        <f>'In-kind Benefits 2_V2'!N31</f>
        <v>#N/A</v>
      </c>
      <c r="O31" s="647"/>
      <c r="P31" s="481" t="s">
        <v>2279</v>
      </c>
      <c r="Q31" s="874" t="e">
        <f>'In-kind Benefits 2_V2'!Q31</f>
        <v>#N/A</v>
      </c>
      <c r="R31" s="647"/>
      <c r="S31" s="481" t="s">
        <v>2279</v>
      </c>
      <c r="T31" s="874" t="e">
        <f>'In-kind Benefits 2_V2'!T31</f>
        <v>#N/A</v>
      </c>
      <c r="V31" s="481" t="s">
        <v>2279</v>
      </c>
      <c r="W31" s="874" t="e">
        <f>'In-kind Benefits 2_V2'!W31</f>
        <v>#N/A</v>
      </c>
    </row>
    <row r="32" spans="2:23" ht="17.5" customHeight="1">
      <c r="B32" s="1198">
        <f>'4'!B31</f>
        <v>0</v>
      </c>
      <c r="C32" s="644" t="str">
        <f>INDEX(Languages1!$C$1:$AB$1998,MATCH('In-kind Benefits 2_V2'!C32,Languages1!$C$1:$C$1998,0),MATCH('1'!$C$5,Languages1!$C$1:$AB$1,0))</f>
        <v>Homens</v>
      </c>
      <c r="D32" s="645">
        <f>'4'!D31</f>
        <v>0</v>
      </c>
      <c r="E32" s="1161" t="str">
        <f>'4'!E31</f>
        <v xml:space="preserve"> </v>
      </c>
      <c r="F32" s="646"/>
      <c r="G32" s="434" t="s">
        <v>2279</v>
      </c>
      <c r="H32" s="874" t="e">
        <f>'In-kind Benefits 2_V2'!H32</f>
        <v>#N/A</v>
      </c>
      <c r="I32" s="647"/>
      <c r="J32" s="434" t="s">
        <v>2279</v>
      </c>
      <c r="K32" s="874" t="e">
        <f>'In-kind Benefits 2_V2'!K32</f>
        <v>#N/A</v>
      </c>
      <c r="L32" s="647"/>
      <c r="M32" s="434" t="s">
        <v>2279</v>
      </c>
      <c r="N32" s="874" t="e">
        <f>'In-kind Benefits 2_V2'!N32</f>
        <v>#N/A</v>
      </c>
      <c r="O32" s="647"/>
      <c r="P32" s="434" t="s">
        <v>2279</v>
      </c>
      <c r="Q32" s="874" t="e">
        <f>'In-kind Benefits 2_V2'!Q32</f>
        <v>#N/A</v>
      </c>
      <c r="R32" s="647"/>
      <c r="S32" s="434" t="s">
        <v>2279</v>
      </c>
      <c r="T32" s="874" t="e">
        <f>'In-kind Benefits 2_V2'!T32</f>
        <v>#N/A</v>
      </c>
      <c r="V32" s="434" t="s">
        <v>2279</v>
      </c>
      <c r="W32" s="874" t="e">
        <f>'In-kind Benefits 2_V2'!W32</f>
        <v>#N/A</v>
      </c>
    </row>
    <row r="33" spans="2:23" ht="17.5" customHeight="1">
      <c r="B33" s="1201"/>
      <c r="C33" s="648" t="str">
        <f>INDEX(Languages1!$C$1:$AB$1998,MATCH('In-kind Benefits 2_V2'!C33,Languages1!$C$1:$C$1998,0),MATCH('1'!$C$5,Languages1!$C$1:$AB$1,0))</f>
        <v>Mulheres</v>
      </c>
      <c r="D33" s="649">
        <f>'4'!D32</f>
        <v>0</v>
      </c>
      <c r="E33" s="1161">
        <f>'4'!E32</f>
        <v>0</v>
      </c>
      <c r="F33" s="646"/>
      <c r="G33" s="481" t="s">
        <v>2279</v>
      </c>
      <c r="H33" s="874" t="e">
        <f>'In-kind Benefits 2_V2'!H33</f>
        <v>#N/A</v>
      </c>
      <c r="I33" s="647"/>
      <c r="J33" s="481" t="s">
        <v>2279</v>
      </c>
      <c r="K33" s="874" t="e">
        <f>'In-kind Benefits 2_V2'!K33</f>
        <v>#N/A</v>
      </c>
      <c r="L33" s="647"/>
      <c r="M33" s="481" t="s">
        <v>2279</v>
      </c>
      <c r="N33" s="874" t="e">
        <f>'In-kind Benefits 2_V2'!N33</f>
        <v>#N/A</v>
      </c>
      <c r="O33" s="647"/>
      <c r="P33" s="481" t="s">
        <v>2279</v>
      </c>
      <c r="Q33" s="874" t="e">
        <f>'In-kind Benefits 2_V2'!Q33</f>
        <v>#N/A</v>
      </c>
      <c r="R33" s="647"/>
      <c r="S33" s="481" t="s">
        <v>2279</v>
      </c>
      <c r="T33" s="874" t="e">
        <f>'In-kind Benefits 2_V2'!T33</f>
        <v>#N/A</v>
      </c>
      <c r="V33" s="481" t="s">
        <v>2279</v>
      </c>
      <c r="W33" s="874" t="e">
        <f>'In-kind Benefits 2_V2'!W33</f>
        <v>#N/A</v>
      </c>
    </row>
    <row r="34" spans="2:23" ht="17.5" customHeight="1">
      <c r="B34" s="1198">
        <f>'4'!B33</f>
        <v>0</v>
      </c>
      <c r="C34" s="644" t="str">
        <f>INDEX(Languages1!$C$1:$AB$1998,MATCH('In-kind Benefits 2_V2'!C34,Languages1!$C$1:$C$1998,0),MATCH('1'!$C$5,Languages1!$C$1:$AB$1,0))</f>
        <v>Homens</v>
      </c>
      <c r="D34" s="645">
        <f>'4'!D33</f>
        <v>0</v>
      </c>
      <c r="E34" s="1161" t="str">
        <f>'4'!E33</f>
        <v xml:space="preserve"> </v>
      </c>
      <c r="F34" s="646"/>
      <c r="G34" s="434" t="s">
        <v>2279</v>
      </c>
      <c r="H34" s="874" t="e">
        <f>'In-kind Benefits 2_V2'!H34</f>
        <v>#N/A</v>
      </c>
      <c r="I34" s="647"/>
      <c r="J34" s="434" t="s">
        <v>2279</v>
      </c>
      <c r="K34" s="874" t="e">
        <f>'In-kind Benefits 2_V2'!K34</f>
        <v>#N/A</v>
      </c>
      <c r="L34" s="647"/>
      <c r="M34" s="434" t="s">
        <v>2279</v>
      </c>
      <c r="N34" s="874" t="e">
        <f>'In-kind Benefits 2_V2'!N34</f>
        <v>#N/A</v>
      </c>
      <c r="O34" s="647"/>
      <c r="P34" s="434" t="s">
        <v>2279</v>
      </c>
      <c r="Q34" s="874" t="e">
        <f>'In-kind Benefits 2_V2'!Q34</f>
        <v>#N/A</v>
      </c>
      <c r="R34" s="647"/>
      <c r="S34" s="434" t="s">
        <v>2279</v>
      </c>
      <c r="T34" s="874" t="e">
        <f>'In-kind Benefits 2_V2'!T34</f>
        <v>#N/A</v>
      </c>
      <c r="V34" s="434" t="s">
        <v>2279</v>
      </c>
      <c r="W34" s="874" t="e">
        <f>'In-kind Benefits 2_V2'!W34</f>
        <v>#N/A</v>
      </c>
    </row>
    <row r="35" spans="2:23" ht="17.5" customHeight="1">
      <c r="B35" s="1201"/>
      <c r="C35" s="648" t="str">
        <f>INDEX(Languages1!$C$1:$AB$1998,MATCH('In-kind Benefits 2_V2'!C35,Languages1!$C$1:$C$1998,0),MATCH('1'!$C$5,Languages1!$C$1:$AB$1,0))</f>
        <v>Mulheres</v>
      </c>
      <c r="D35" s="649">
        <f>'4'!D34</f>
        <v>0</v>
      </c>
      <c r="E35" s="1161">
        <f>'4'!E34</f>
        <v>0</v>
      </c>
      <c r="F35" s="646"/>
      <c r="G35" s="481" t="s">
        <v>2279</v>
      </c>
      <c r="H35" s="874" t="e">
        <f>'In-kind Benefits 2_V2'!H35</f>
        <v>#N/A</v>
      </c>
      <c r="I35" s="647"/>
      <c r="J35" s="481" t="s">
        <v>2279</v>
      </c>
      <c r="K35" s="874" t="e">
        <f>'In-kind Benefits 2_V2'!K35</f>
        <v>#N/A</v>
      </c>
      <c r="L35" s="647"/>
      <c r="M35" s="481" t="s">
        <v>2279</v>
      </c>
      <c r="N35" s="874" t="e">
        <f>'In-kind Benefits 2_V2'!N35</f>
        <v>#N/A</v>
      </c>
      <c r="O35" s="647"/>
      <c r="P35" s="481" t="s">
        <v>2279</v>
      </c>
      <c r="Q35" s="874" t="e">
        <f>'In-kind Benefits 2_V2'!Q35</f>
        <v>#N/A</v>
      </c>
      <c r="R35" s="647"/>
      <c r="S35" s="481" t="s">
        <v>2279</v>
      </c>
      <c r="T35" s="874" t="e">
        <f>'In-kind Benefits 2_V2'!T35</f>
        <v>#N/A</v>
      </c>
      <c r="V35" s="481" t="s">
        <v>2279</v>
      </c>
      <c r="W35" s="874" t="e">
        <f>'In-kind Benefits 2_V2'!W35</f>
        <v>#N/A</v>
      </c>
    </row>
    <row r="36" spans="2:23" ht="17.5" customHeight="1">
      <c r="B36" s="1198">
        <f>'4'!B35</f>
        <v>0</v>
      </c>
      <c r="C36" s="644" t="str">
        <f>INDEX(Languages1!$C$1:$AB$1998,MATCH('In-kind Benefits 2_V2'!C36,Languages1!$C$1:$C$1998,0),MATCH('1'!$C$5,Languages1!$C$1:$AB$1,0))</f>
        <v>Homens</v>
      </c>
      <c r="D36" s="645">
        <f>'4'!D35</f>
        <v>0</v>
      </c>
      <c r="E36" s="1161" t="str">
        <f>'4'!E35</f>
        <v xml:space="preserve"> </v>
      </c>
      <c r="F36" s="646"/>
      <c r="G36" s="434" t="s">
        <v>2279</v>
      </c>
      <c r="H36" s="874" t="e">
        <f>'In-kind Benefits 2_V2'!H36</f>
        <v>#N/A</v>
      </c>
      <c r="I36" s="647"/>
      <c r="J36" s="434" t="s">
        <v>2279</v>
      </c>
      <c r="K36" s="874" t="e">
        <f>'In-kind Benefits 2_V2'!K36</f>
        <v>#N/A</v>
      </c>
      <c r="L36" s="647"/>
      <c r="M36" s="434" t="s">
        <v>2279</v>
      </c>
      <c r="N36" s="874" t="e">
        <f>'In-kind Benefits 2_V2'!N36</f>
        <v>#N/A</v>
      </c>
      <c r="O36" s="647"/>
      <c r="P36" s="434" t="s">
        <v>2279</v>
      </c>
      <c r="Q36" s="874" t="e">
        <f>'In-kind Benefits 2_V2'!Q36</f>
        <v>#N/A</v>
      </c>
      <c r="R36" s="647"/>
      <c r="S36" s="434" t="s">
        <v>2279</v>
      </c>
      <c r="T36" s="874" t="e">
        <f>'In-kind Benefits 2_V2'!T36</f>
        <v>#N/A</v>
      </c>
      <c r="V36" s="434" t="s">
        <v>2279</v>
      </c>
      <c r="W36" s="874" t="e">
        <f>'In-kind Benefits 2_V2'!W36</f>
        <v>#N/A</v>
      </c>
    </row>
    <row r="37" spans="2:23" ht="17.5" customHeight="1">
      <c r="B37" s="1201"/>
      <c r="C37" s="648" t="str">
        <f>INDEX(Languages1!$C$1:$AB$1998,MATCH('In-kind Benefits 2_V2'!C37,Languages1!$C$1:$C$1998,0),MATCH('1'!$C$5,Languages1!$C$1:$AB$1,0))</f>
        <v>Mulheres</v>
      </c>
      <c r="D37" s="649">
        <f>'4'!D36</f>
        <v>0</v>
      </c>
      <c r="E37" s="1161">
        <f>'4'!E36</f>
        <v>0</v>
      </c>
      <c r="F37" s="646"/>
      <c r="G37" s="481" t="s">
        <v>2279</v>
      </c>
      <c r="H37" s="874" t="e">
        <f>'In-kind Benefits 2_V2'!H37</f>
        <v>#N/A</v>
      </c>
      <c r="I37" s="647"/>
      <c r="J37" s="481" t="s">
        <v>2279</v>
      </c>
      <c r="K37" s="874" t="e">
        <f>'In-kind Benefits 2_V2'!K37</f>
        <v>#N/A</v>
      </c>
      <c r="L37" s="647"/>
      <c r="M37" s="481" t="s">
        <v>2279</v>
      </c>
      <c r="N37" s="874" t="e">
        <f>'In-kind Benefits 2_V2'!N37</f>
        <v>#N/A</v>
      </c>
      <c r="O37" s="647"/>
      <c r="P37" s="481" t="s">
        <v>2279</v>
      </c>
      <c r="Q37" s="874" t="e">
        <f>'In-kind Benefits 2_V2'!Q37</f>
        <v>#N/A</v>
      </c>
      <c r="R37" s="647"/>
      <c r="S37" s="481" t="s">
        <v>2279</v>
      </c>
      <c r="T37" s="874" t="e">
        <f>'In-kind Benefits 2_V2'!T37</f>
        <v>#N/A</v>
      </c>
      <c r="V37" s="481" t="s">
        <v>2279</v>
      </c>
      <c r="W37" s="874" t="e">
        <f>'In-kind Benefits 2_V2'!W37</f>
        <v>#N/A</v>
      </c>
    </row>
    <row r="38" spans="2:23" ht="17.5" customHeight="1">
      <c r="B38" s="1198">
        <f>'4'!B37</f>
        <v>0</v>
      </c>
      <c r="C38" s="644" t="str">
        <f>INDEX(Languages1!$C$1:$AB$1998,MATCH('In-kind Benefits 2_V2'!C38,Languages1!$C$1:$C$1998,0),MATCH('1'!$C$5,Languages1!$C$1:$AB$1,0))</f>
        <v>Homens</v>
      </c>
      <c r="D38" s="645">
        <f>'4'!D37</f>
        <v>0</v>
      </c>
      <c r="E38" s="1161" t="str">
        <f>'4'!E37</f>
        <v xml:space="preserve"> </v>
      </c>
      <c r="F38" s="646"/>
      <c r="G38" s="434" t="s">
        <v>2279</v>
      </c>
      <c r="H38" s="874" t="e">
        <f>'In-kind Benefits 2_V2'!H38</f>
        <v>#N/A</v>
      </c>
      <c r="I38" s="647"/>
      <c r="J38" s="434" t="s">
        <v>2279</v>
      </c>
      <c r="K38" s="874" t="e">
        <f>'In-kind Benefits 2_V2'!K38</f>
        <v>#N/A</v>
      </c>
      <c r="L38" s="647"/>
      <c r="M38" s="434" t="s">
        <v>2279</v>
      </c>
      <c r="N38" s="874" t="e">
        <f>'In-kind Benefits 2_V2'!N38</f>
        <v>#N/A</v>
      </c>
      <c r="O38" s="647"/>
      <c r="P38" s="434" t="s">
        <v>2279</v>
      </c>
      <c r="Q38" s="874" t="e">
        <f>'In-kind Benefits 2_V2'!Q38</f>
        <v>#N/A</v>
      </c>
      <c r="R38" s="647"/>
      <c r="S38" s="434" t="s">
        <v>2279</v>
      </c>
      <c r="T38" s="874" t="e">
        <f>'In-kind Benefits 2_V2'!T38</f>
        <v>#N/A</v>
      </c>
      <c r="V38" s="434" t="s">
        <v>2279</v>
      </c>
      <c r="W38" s="874" t="e">
        <f>'In-kind Benefits 2_V2'!W38</f>
        <v>#N/A</v>
      </c>
    </row>
    <row r="39" spans="2:23" ht="17.5" customHeight="1">
      <c r="B39" s="1201"/>
      <c r="C39" s="648" t="str">
        <f>INDEX(Languages1!$C$1:$AB$1998,MATCH('In-kind Benefits 2_V2'!C39,Languages1!$C$1:$C$1998,0),MATCH('1'!$C$5,Languages1!$C$1:$AB$1,0))</f>
        <v>Mulheres</v>
      </c>
      <c r="D39" s="649">
        <f>'4'!D38</f>
        <v>0</v>
      </c>
      <c r="E39" s="1161">
        <f>'4'!E38</f>
        <v>0</v>
      </c>
      <c r="F39" s="646"/>
      <c r="G39" s="481" t="s">
        <v>2279</v>
      </c>
      <c r="H39" s="874" t="e">
        <f>'In-kind Benefits 2_V2'!H39</f>
        <v>#N/A</v>
      </c>
      <c r="I39" s="647"/>
      <c r="J39" s="481" t="s">
        <v>2279</v>
      </c>
      <c r="K39" s="874" t="e">
        <f>'In-kind Benefits 2_V2'!K39</f>
        <v>#N/A</v>
      </c>
      <c r="L39" s="647"/>
      <c r="M39" s="481" t="s">
        <v>2279</v>
      </c>
      <c r="N39" s="874" t="e">
        <f>'In-kind Benefits 2_V2'!N39</f>
        <v>#N/A</v>
      </c>
      <c r="O39" s="647"/>
      <c r="P39" s="481" t="s">
        <v>2279</v>
      </c>
      <c r="Q39" s="874" t="e">
        <f>'In-kind Benefits 2_V2'!Q39</f>
        <v>#N/A</v>
      </c>
      <c r="R39" s="647"/>
      <c r="S39" s="481" t="s">
        <v>2279</v>
      </c>
      <c r="T39" s="874" t="e">
        <f>'In-kind Benefits 2_V2'!T39</f>
        <v>#N/A</v>
      </c>
      <c r="V39" s="481" t="s">
        <v>2279</v>
      </c>
      <c r="W39" s="874" t="e">
        <f>'In-kind Benefits 2_V2'!W39</f>
        <v>#N/A</v>
      </c>
    </row>
    <row r="40" spans="2:23" ht="17.5" customHeight="1">
      <c r="B40" s="1198">
        <f>'4'!B39</f>
        <v>0</v>
      </c>
      <c r="C40" s="644" t="str">
        <f>INDEX(Languages1!$C$1:$AB$1998,MATCH('In-kind Benefits 2_V2'!C40,Languages1!$C$1:$C$1998,0),MATCH('1'!$C$5,Languages1!$C$1:$AB$1,0))</f>
        <v>Homens</v>
      </c>
      <c r="D40" s="645">
        <f>'4'!D39</f>
        <v>0</v>
      </c>
      <c r="E40" s="1161" t="str">
        <f>'4'!E39</f>
        <v xml:space="preserve"> </v>
      </c>
      <c r="F40" s="646"/>
      <c r="G40" s="434" t="s">
        <v>2279</v>
      </c>
      <c r="H40" s="874" t="e">
        <f>'In-kind Benefits 2_V2'!H40</f>
        <v>#N/A</v>
      </c>
      <c r="I40" s="647"/>
      <c r="J40" s="434" t="s">
        <v>2279</v>
      </c>
      <c r="K40" s="874" t="e">
        <f>'In-kind Benefits 2_V2'!K40</f>
        <v>#N/A</v>
      </c>
      <c r="L40" s="647"/>
      <c r="M40" s="434" t="s">
        <v>2279</v>
      </c>
      <c r="N40" s="874" t="e">
        <f>'In-kind Benefits 2_V2'!N40</f>
        <v>#N/A</v>
      </c>
      <c r="O40" s="647"/>
      <c r="P40" s="434" t="s">
        <v>2279</v>
      </c>
      <c r="Q40" s="874" t="e">
        <f>'In-kind Benefits 2_V2'!Q40</f>
        <v>#N/A</v>
      </c>
      <c r="R40" s="647"/>
      <c r="S40" s="434" t="s">
        <v>2279</v>
      </c>
      <c r="T40" s="874" t="e">
        <f>'In-kind Benefits 2_V2'!T40</f>
        <v>#N/A</v>
      </c>
      <c r="V40" s="434" t="s">
        <v>2279</v>
      </c>
      <c r="W40" s="874" t="e">
        <f>'In-kind Benefits 2_V2'!W40</f>
        <v>#N/A</v>
      </c>
    </row>
    <row r="41" spans="2:23" ht="17.5" customHeight="1">
      <c r="B41" s="1201"/>
      <c r="C41" s="648" t="str">
        <f>INDEX(Languages1!$C$1:$AB$1998,MATCH('In-kind Benefits 2_V2'!C41,Languages1!$C$1:$C$1998,0),MATCH('1'!$C$5,Languages1!$C$1:$AB$1,0))</f>
        <v>Mulheres</v>
      </c>
      <c r="D41" s="649">
        <f>'4'!D40</f>
        <v>0</v>
      </c>
      <c r="E41" s="1161">
        <f>'4'!E40</f>
        <v>0</v>
      </c>
      <c r="F41" s="646"/>
      <c r="G41" s="481" t="s">
        <v>2279</v>
      </c>
      <c r="H41" s="874" t="e">
        <f>'In-kind Benefits 2_V2'!H41</f>
        <v>#N/A</v>
      </c>
      <c r="I41" s="647"/>
      <c r="J41" s="481" t="s">
        <v>2279</v>
      </c>
      <c r="K41" s="874" t="e">
        <f>'In-kind Benefits 2_V2'!K41</f>
        <v>#N/A</v>
      </c>
      <c r="L41" s="647"/>
      <c r="M41" s="481" t="s">
        <v>2279</v>
      </c>
      <c r="N41" s="874" t="e">
        <f>'In-kind Benefits 2_V2'!N41</f>
        <v>#N/A</v>
      </c>
      <c r="O41" s="647"/>
      <c r="P41" s="481" t="s">
        <v>2279</v>
      </c>
      <c r="Q41" s="874" t="e">
        <f>'In-kind Benefits 2_V2'!Q41</f>
        <v>#N/A</v>
      </c>
      <c r="R41" s="647"/>
      <c r="S41" s="481" t="s">
        <v>2279</v>
      </c>
      <c r="T41" s="874" t="e">
        <f>'In-kind Benefits 2_V2'!T41</f>
        <v>#N/A</v>
      </c>
      <c r="V41" s="481" t="s">
        <v>2279</v>
      </c>
      <c r="W41" s="874" t="e">
        <f>'In-kind Benefits 2_V2'!W41</f>
        <v>#N/A</v>
      </c>
    </row>
    <row r="42" spans="2:23" ht="17.5" customHeight="1">
      <c r="B42" s="1198">
        <f>'4'!B41</f>
        <v>0</v>
      </c>
      <c r="C42" s="644" t="str">
        <f>INDEX(Languages1!$C$1:$AB$1998,MATCH('In-kind Benefits 2_V2'!C42,Languages1!$C$1:$C$1998,0),MATCH('1'!$C$5,Languages1!$C$1:$AB$1,0))</f>
        <v>Homens</v>
      </c>
      <c r="D42" s="645">
        <f>'4'!D41</f>
        <v>0</v>
      </c>
      <c r="E42" s="1161" t="str">
        <f>'4'!E41</f>
        <v xml:space="preserve"> </v>
      </c>
      <c r="F42" s="646"/>
      <c r="G42" s="434" t="s">
        <v>2279</v>
      </c>
      <c r="H42" s="874" t="e">
        <f>'In-kind Benefits 2_V2'!H42</f>
        <v>#N/A</v>
      </c>
      <c r="I42" s="647"/>
      <c r="J42" s="434" t="s">
        <v>2279</v>
      </c>
      <c r="K42" s="874" t="e">
        <f>'In-kind Benefits 2_V2'!K42</f>
        <v>#N/A</v>
      </c>
      <c r="L42" s="647"/>
      <c r="M42" s="434" t="s">
        <v>2279</v>
      </c>
      <c r="N42" s="874" t="e">
        <f>'In-kind Benefits 2_V2'!N42</f>
        <v>#N/A</v>
      </c>
      <c r="O42" s="647"/>
      <c r="P42" s="434" t="s">
        <v>2279</v>
      </c>
      <c r="Q42" s="874" t="e">
        <f>'In-kind Benefits 2_V2'!Q42</f>
        <v>#N/A</v>
      </c>
      <c r="R42" s="647"/>
      <c r="S42" s="434" t="s">
        <v>2279</v>
      </c>
      <c r="T42" s="874" t="e">
        <f>'In-kind Benefits 2_V2'!T42</f>
        <v>#N/A</v>
      </c>
      <c r="V42" s="434" t="s">
        <v>2279</v>
      </c>
      <c r="W42" s="874" t="e">
        <f>'In-kind Benefits 2_V2'!W42</f>
        <v>#N/A</v>
      </c>
    </row>
    <row r="43" spans="2:23" ht="17.5" customHeight="1">
      <c r="B43" s="1201"/>
      <c r="C43" s="648" t="str">
        <f>INDEX(Languages1!$C$1:$AB$1998,MATCH('In-kind Benefits 2_V2'!C43,Languages1!$C$1:$C$1998,0),MATCH('1'!$C$5,Languages1!$C$1:$AB$1,0))</f>
        <v>Mulheres</v>
      </c>
      <c r="D43" s="649">
        <f>'4'!D42</f>
        <v>0</v>
      </c>
      <c r="E43" s="1161">
        <f>'4'!E42</f>
        <v>0</v>
      </c>
      <c r="F43" s="646"/>
      <c r="G43" s="481" t="s">
        <v>2279</v>
      </c>
      <c r="H43" s="874" t="e">
        <f>'In-kind Benefits 2_V2'!H43</f>
        <v>#N/A</v>
      </c>
      <c r="I43" s="647"/>
      <c r="J43" s="481" t="s">
        <v>2279</v>
      </c>
      <c r="K43" s="874" t="e">
        <f>'In-kind Benefits 2_V2'!K43</f>
        <v>#N/A</v>
      </c>
      <c r="L43" s="647"/>
      <c r="M43" s="481" t="s">
        <v>2279</v>
      </c>
      <c r="N43" s="874" t="e">
        <f>'In-kind Benefits 2_V2'!N43</f>
        <v>#N/A</v>
      </c>
      <c r="O43" s="647"/>
      <c r="P43" s="481" t="s">
        <v>2279</v>
      </c>
      <c r="Q43" s="874" t="e">
        <f>'In-kind Benefits 2_V2'!Q43</f>
        <v>#N/A</v>
      </c>
      <c r="R43" s="647"/>
      <c r="S43" s="481" t="s">
        <v>2279</v>
      </c>
      <c r="T43" s="874" t="e">
        <f>'In-kind Benefits 2_V2'!T43</f>
        <v>#N/A</v>
      </c>
      <c r="V43" s="481" t="s">
        <v>2279</v>
      </c>
      <c r="W43" s="874" t="e">
        <f>'In-kind Benefits 2_V2'!W43</f>
        <v>#N/A</v>
      </c>
    </row>
    <row r="44" spans="2:23" ht="17.5" customHeight="1">
      <c r="B44" s="1198">
        <f>'4'!B43</f>
        <v>0</v>
      </c>
      <c r="C44" s="644" t="str">
        <f>INDEX(Languages1!$C$1:$AB$1998,MATCH('In-kind Benefits 2_V2'!C44,Languages1!$C$1:$C$1998,0),MATCH('1'!$C$5,Languages1!$C$1:$AB$1,0))</f>
        <v>Homens</v>
      </c>
      <c r="D44" s="645">
        <f>'4'!D43</f>
        <v>0</v>
      </c>
      <c r="E44" s="1161" t="str">
        <f>'4'!E43</f>
        <v xml:space="preserve"> </v>
      </c>
      <c r="F44" s="646"/>
      <c r="G44" s="434" t="s">
        <v>2279</v>
      </c>
      <c r="H44" s="874" t="e">
        <f>'In-kind Benefits 2_V2'!H44</f>
        <v>#N/A</v>
      </c>
      <c r="I44" s="647"/>
      <c r="J44" s="434" t="s">
        <v>2279</v>
      </c>
      <c r="K44" s="874" t="e">
        <f>'In-kind Benefits 2_V2'!K44</f>
        <v>#N/A</v>
      </c>
      <c r="L44" s="647"/>
      <c r="M44" s="434" t="s">
        <v>2279</v>
      </c>
      <c r="N44" s="874" t="e">
        <f>'In-kind Benefits 2_V2'!N44</f>
        <v>#N/A</v>
      </c>
      <c r="O44" s="647"/>
      <c r="P44" s="434" t="s">
        <v>2279</v>
      </c>
      <c r="Q44" s="874" t="e">
        <f>'In-kind Benefits 2_V2'!Q44</f>
        <v>#N/A</v>
      </c>
      <c r="R44" s="647"/>
      <c r="S44" s="434" t="s">
        <v>2279</v>
      </c>
      <c r="T44" s="874" t="e">
        <f>'In-kind Benefits 2_V2'!T44</f>
        <v>#N/A</v>
      </c>
      <c r="V44" s="434" t="s">
        <v>2279</v>
      </c>
      <c r="W44" s="874" t="e">
        <f>'In-kind Benefits 2_V2'!W44</f>
        <v>#N/A</v>
      </c>
    </row>
    <row r="45" spans="2:23" ht="17.5" customHeight="1">
      <c r="B45" s="1201"/>
      <c r="C45" s="648" t="str">
        <f>INDEX(Languages1!$C$1:$AB$1998,MATCH('In-kind Benefits 2_V2'!C45,Languages1!$C$1:$C$1998,0),MATCH('1'!$C$5,Languages1!$C$1:$AB$1,0))</f>
        <v>Mulheres</v>
      </c>
      <c r="D45" s="649">
        <f>'4'!D44</f>
        <v>0</v>
      </c>
      <c r="E45" s="1161">
        <f>'4'!E44</f>
        <v>0</v>
      </c>
      <c r="F45" s="646"/>
      <c r="G45" s="481" t="s">
        <v>2279</v>
      </c>
      <c r="H45" s="874" t="e">
        <f>'In-kind Benefits 2_V2'!H45</f>
        <v>#N/A</v>
      </c>
      <c r="I45" s="647"/>
      <c r="J45" s="481" t="s">
        <v>2279</v>
      </c>
      <c r="K45" s="874" t="e">
        <f>'In-kind Benefits 2_V2'!K45</f>
        <v>#N/A</v>
      </c>
      <c r="L45" s="647"/>
      <c r="M45" s="481" t="s">
        <v>2279</v>
      </c>
      <c r="N45" s="874" t="e">
        <f>'In-kind Benefits 2_V2'!N45</f>
        <v>#N/A</v>
      </c>
      <c r="O45" s="647"/>
      <c r="P45" s="481" t="s">
        <v>2279</v>
      </c>
      <c r="Q45" s="874" t="e">
        <f>'In-kind Benefits 2_V2'!Q45</f>
        <v>#N/A</v>
      </c>
      <c r="R45" s="647"/>
      <c r="S45" s="481" t="s">
        <v>2279</v>
      </c>
      <c r="T45" s="874" t="e">
        <f>'In-kind Benefits 2_V2'!T45</f>
        <v>#N/A</v>
      </c>
      <c r="V45" s="481" t="s">
        <v>2279</v>
      </c>
      <c r="W45" s="874" t="e">
        <f>'In-kind Benefits 2_V2'!W45</f>
        <v>#N/A</v>
      </c>
    </row>
    <row r="46" spans="2:23" ht="17.5" customHeight="1">
      <c r="B46" s="638" t="str">
        <f>INDEX(Languages1!$C$1:$AB$1998,MATCH("Work Area",Languages1!$C$1:$C$1998,0),MATCH('1'!$C$5,Languages1!$C$1:$AB$1,0))&amp;": "&amp;'3'!F7</f>
        <v xml:space="preserve">Área de Trabalho: </v>
      </c>
      <c r="C46" s="639"/>
      <c r="D46" s="639"/>
      <c r="E46" s="640"/>
      <c r="F46" s="641"/>
      <c r="G46" s="650"/>
      <c r="H46" s="875" t="str" cm="1">
        <f t="array" ref="H46">_xlfn.IFS(G46="Yes",INDEX('Drop Downs'!$D$4:$E$9,MATCH('7'!$G$3,'Drop Downs'!$D$4:$D$9,0),2), G46="No", "", G46="Select One", "", G46="", "")</f>
        <v/>
      </c>
      <c r="I46" s="642"/>
      <c r="J46" s="435"/>
      <c r="K46" s="876"/>
      <c r="L46" s="642"/>
      <c r="M46" s="650"/>
      <c r="N46" s="875" t="str" cm="1">
        <f t="array" ref="N46">_xlfn.IFS(M46="Yes",INDEX('Drop Downs'!$D$4:$E$9,MATCH('7'!$M$3,'Drop Downs'!$D$4:$D$9,0),2), M46="No", "", M46="Select One", "", M46="", "")</f>
        <v/>
      </c>
      <c r="O46" s="642"/>
      <c r="P46" s="650"/>
      <c r="Q46" s="875" t="str" cm="1">
        <f t="array" ref="Q46">_xlfn.IFS(P46="Yes",INDEX('Drop Downs'!$D$4:$E$9,MATCH('7'!$P$3,'Drop Downs'!$D$4:$D$9,0),2), P46="No", "", P46="Select One", "", P46="", "")</f>
        <v/>
      </c>
      <c r="R46" s="642"/>
      <c r="S46" s="650"/>
      <c r="T46" s="875"/>
      <c r="V46" s="650"/>
      <c r="W46" s="875"/>
    </row>
    <row r="47" spans="2:23" ht="17.5" customHeight="1">
      <c r="B47" s="1266">
        <f>'4'!G5</f>
        <v>0</v>
      </c>
      <c r="C47" s="1094" t="str">
        <f>INDEX(Languages1!$C$1:$AB$1998,MATCH('In-kind Benefits 2_V2'!C47,Languages1!$C$1:$C$1998,0),MATCH('1'!$C$5,Languages1!$C$1:$AB$1,0))</f>
        <v>Homens</v>
      </c>
      <c r="D47" s="645">
        <f>'4'!I5</f>
        <v>0</v>
      </c>
      <c r="E47" s="1161" t="str">
        <f>'4'!J5</f>
        <v xml:space="preserve"> </v>
      </c>
      <c r="F47" s="646"/>
      <c r="G47" s="434" t="s">
        <v>2279</v>
      </c>
      <c r="H47" s="874" t="e">
        <f>'In-kind Benefits 2_V2'!H47</f>
        <v>#N/A</v>
      </c>
      <c r="I47" s="647"/>
      <c r="J47" s="434" t="s">
        <v>2279</v>
      </c>
      <c r="K47" s="874" t="e">
        <f>'In-kind Benefits 2_V2'!K47</f>
        <v>#N/A</v>
      </c>
      <c r="L47" s="647"/>
      <c r="M47" s="434" t="s">
        <v>2279</v>
      </c>
      <c r="N47" s="874" t="e">
        <f>'In-kind Benefits 2_V2'!N47</f>
        <v>#N/A</v>
      </c>
      <c r="O47" s="647"/>
      <c r="P47" s="434" t="s">
        <v>2279</v>
      </c>
      <c r="Q47" s="874" t="e">
        <f>'In-kind Benefits 2_V2'!Q47</f>
        <v>#N/A</v>
      </c>
      <c r="R47" s="647"/>
      <c r="S47" s="434" t="s">
        <v>2279</v>
      </c>
      <c r="T47" s="874" t="e">
        <f>'In-kind Benefits 2_V2'!T47</f>
        <v>#N/A</v>
      </c>
      <c r="V47" s="434" t="s">
        <v>2279</v>
      </c>
      <c r="W47" s="874" t="e">
        <f>'In-kind Benefits 2_V2'!W47</f>
        <v>#N/A</v>
      </c>
    </row>
    <row r="48" spans="2:23" ht="17.5" customHeight="1">
      <c r="B48" s="1266"/>
      <c r="C48" s="1095" t="str">
        <f>INDEX(Languages1!$C$1:$AB$1998,MATCH('In-kind Benefits 2_V2'!C48,Languages1!$C$1:$C$1998,0),MATCH('1'!$C$5,Languages1!$C$1:$AB$1,0))</f>
        <v>Mulheres</v>
      </c>
      <c r="D48" s="649">
        <f>'4'!I6</f>
        <v>0</v>
      </c>
      <c r="E48" s="1161">
        <f>'4'!J6</f>
        <v>0</v>
      </c>
      <c r="F48" s="646"/>
      <c r="G48" s="481" t="s">
        <v>2279</v>
      </c>
      <c r="H48" s="874" t="e">
        <f>'In-kind Benefits 2_V2'!H48</f>
        <v>#N/A</v>
      </c>
      <c r="I48" s="647"/>
      <c r="J48" s="481" t="s">
        <v>2279</v>
      </c>
      <c r="K48" s="874" t="e">
        <f>'In-kind Benefits 2_V2'!K48</f>
        <v>#N/A</v>
      </c>
      <c r="L48" s="647"/>
      <c r="M48" s="481" t="s">
        <v>2279</v>
      </c>
      <c r="N48" s="874" t="e">
        <f>'In-kind Benefits 2_V2'!N48</f>
        <v>#N/A</v>
      </c>
      <c r="O48" s="647"/>
      <c r="P48" s="481" t="s">
        <v>2279</v>
      </c>
      <c r="Q48" s="874" t="e">
        <f>'In-kind Benefits 2_V2'!Q48</f>
        <v>#N/A</v>
      </c>
      <c r="R48" s="647"/>
      <c r="S48" s="481" t="s">
        <v>2279</v>
      </c>
      <c r="T48" s="874" t="e">
        <f>'In-kind Benefits 2_V2'!T48</f>
        <v>#N/A</v>
      </c>
      <c r="V48" s="481" t="s">
        <v>2279</v>
      </c>
      <c r="W48" s="874" t="e">
        <f>'In-kind Benefits 2_V2'!W48</f>
        <v>#N/A</v>
      </c>
    </row>
    <row r="49" spans="2:23" ht="17.5" customHeight="1">
      <c r="B49" s="1266">
        <f>'4'!G7</f>
        <v>0</v>
      </c>
      <c r="C49" s="644" t="str">
        <f>INDEX(Languages1!$C$1:$AB$1998,MATCH('In-kind Benefits 2_V2'!C49,Languages1!$C$1:$C$1998,0),MATCH('1'!$C$5,Languages1!$C$1:$AB$1,0))</f>
        <v>Homens</v>
      </c>
      <c r="D49" s="645">
        <f>'4'!I7</f>
        <v>0</v>
      </c>
      <c r="E49" s="1161" t="str">
        <f>'4'!J7</f>
        <v xml:space="preserve"> </v>
      </c>
      <c r="F49" s="646"/>
      <c r="G49" s="434" t="s">
        <v>2279</v>
      </c>
      <c r="H49" s="874" t="e">
        <f>'In-kind Benefits 2_V2'!H49</f>
        <v>#N/A</v>
      </c>
      <c r="I49" s="647"/>
      <c r="J49" s="434" t="s">
        <v>2279</v>
      </c>
      <c r="K49" s="874" t="e">
        <f>'In-kind Benefits 2_V2'!K49</f>
        <v>#N/A</v>
      </c>
      <c r="L49" s="647"/>
      <c r="M49" s="434" t="s">
        <v>2279</v>
      </c>
      <c r="N49" s="874" t="e">
        <f>'In-kind Benefits 2_V2'!N49</f>
        <v>#N/A</v>
      </c>
      <c r="O49" s="647"/>
      <c r="P49" s="434" t="s">
        <v>2279</v>
      </c>
      <c r="Q49" s="874" t="e">
        <f>'In-kind Benefits 2_V2'!Q49</f>
        <v>#N/A</v>
      </c>
      <c r="R49" s="647"/>
      <c r="S49" s="434" t="s">
        <v>2279</v>
      </c>
      <c r="T49" s="874" t="e">
        <f>'In-kind Benefits 2_V2'!T49</f>
        <v>#N/A</v>
      </c>
      <c r="V49" s="434" t="s">
        <v>2279</v>
      </c>
      <c r="W49" s="874" t="e">
        <f>'In-kind Benefits 2_V2'!W49</f>
        <v>#N/A</v>
      </c>
    </row>
    <row r="50" spans="2:23" ht="17.5" customHeight="1">
      <c r="B50" s="1266"/>
      <c r="C50" s="648" t="str">
        <f>INDEX(Languages1!$C$1:$AB$1998,MATCH('In-kind Benefits 2_V2'!C50,Languages1!$C$1:$C$1998,0),MATCH('1'!$C$5,Languages1!$C$1:$AB$1,0))</f>
        <v>Mulheres</v>
      </c>
      <c r="D50" s="649">
        <f>'4'!I8</f>
        <v>0</v>
      </c>
      <c r="E50" s="1161">
        <f>'4'!J8</f>
        <v>0</v>
      </c>
      <c r="F50" s="646"/>
      <c r="G50" s="481" t="s">
        <v>2279</v>
      </c>
      <c r="H50" s="874" t="e">
        <f>'In-kind Benefits 2_V2'!H50</f>
        <v>#N/A</v>
      </c>
      <c r="I50" s="647"/>
      <c r="J50" s="481" t="s">
        <v>2279</v>
      </c>
      <c r="K50" s="874" t="e">
        <f>'In-kind Benefits 2_V2'!K50</f>
        <v>#N/A</v>
      </c>
      <c r="L50" s="647"/>
      <c r="M50" s="481" t="s">
        <v>2279</v>
      </c>
      <c r="N50" s="874" t="e">
        <f>'In-kind Benefits 2_V2'!N50</f>
        <v>#N/A</v>
      </c>
      <c r="O50" s="647"/>
      <c r="P50" s="481" t="s">
        <v>2279</v>
      </c>
      <c r="Q50" s="874" t="e">
        <f>'In-kind Benefits 2_V2'!Q50</f>
        <v>#N/A</v>
      </c>
      <c r="R50" s="647"/>
      <c r="S50" s="481" t="s">
        <v>2279</v>
      </c>
      <c r="T50" s="874" t="e">
        <f>'In-kind Benefits 2_V2'!T50</f>
        <v>#N/A</v>
      </c>
      <c r="V50" s="481" t="s">
        <v>2279</v>
      </c>
      <c r="W50" s="874" t="e">
        <f>'In-kind Benefits 2_V2'!W50</f>
        <v>#N/A</v>
      </c>
    </row>
    <row r="51" spans="2:23" ht="17.5" customHeight="1">
      <c r="B51" s="1266">
        <f>'4'!G9</f>
        <v>0</v>
      </c>
      <c r="C51" s="644" t="str">
        <f>INDEX(Languages1!$C$1:$AB$1998,MATCH('In-kind Benefits 2_V2'!C51,Languages1!$C$1:$C$1998,0),MATCH('1'!$C$5,Languages1!$C$1:$AB$1,0))</f>
        <v>Homens</v>
      </c>
      <c r="D51" s="645">
        <f>'4'!I9</f>
        <v>0</v>
      </c>
      <c r="E51" s="1161" t="str">
        <f>'4'!J9</f>
        <v xml:space="preserve"> </v>
      </c>
      <c r="F51" s="646"/>
      <c r="G51" s="434" t="s">
        <v>2279</v>
      </c>
      <c r="H51" s="874" t="e">
        <f>'In-kind Benefits 2_V2'!H51</f>
        <v>#N/A</v>
      </c>
      <c r="I51" s="647"/>
      <c r="J51" s="434" t="s">
        <v>2279</v>
      </c>
      <c r="K51" s="874" t="e">
        <f>'In-kind Benefits 2_V2'!K51</f>
        <v>#N/A</v>
      </c>
      <c r="L51" s="647"/>
      <c r="M51" s="434" t="s">
        <v>2279</v>
      </c>
      <c r="N51" s="874" t="e">
        <f>'In-kind Benefits 2_V2'!N51</f>
        <v>#N/A</v>
      </c>
      <c r="O51" s="647"/>
      <c r="P51" s="434" t="s">
        <v>2279</v>
      </c>
      <c r="Q51" s="874" t="e">
        <f>'In-kind Benefits 2_V2'!Q51</f>
        <v>#N/A</v>
      </c>
      <c r="R51" s="647"/>
      <c r="S51" s="434" t="s">
        <v>2279</v>
      </c>
      <c r="T51" s="874" t="e">
        <f>'In-kind Benefits 2_V2'!T51</f>
        <v>#N/A</v>
      </c>
      <c r="V51" s="434" t="s">
        <v>2279</v>
      </c>
      <c r="W51" s="874" t="e">
        <f>'In-kind Benefits 2_V2'!W51</f>
        <v>#N/A</v>
      </c>
    </row>
    <row r="52" spans="2:23" ht="17.5" customHeight="1">
      <c r="B52" s="1266"/>
      <c r="C52" s="648" t="str">
        <f>INDEX(Languages1!$C$1:$AB$1998,MATCH('In-kind Benefits 2_V2'!C52,Languages1!$C$1:$C$1998,0),MATCH('1'!$C$5,Languages1!$C$1:$AB$1,0))</f>
        <v>Mulheres</v>
      </c>
      <c r="D52" s="649">
        <f>'4'!I10</f>
        <v>0</v>
      </c>
      <c r="E52" s="1161">
        <f>'4'!J10</f>
        <v>0</v>
      </c>
      <c r="F52" s="646"/>
      <c r="G52" s="481" t="s">
        <v>2279</v>
      </c>
      <c r="H52" s="874" t="e">
        <f>'In-kind Benefits 2_V2'!H52</f>
        <v>#N/A</v>
      </c>
      <c r="I52" s="647"/>
      <c r="J52" s="481" t="s">
        <v>2279</v>
      </c>
      <c r="K52" s="874" t="e">
        <f>'In-kind Benefits 2_V2'!K52</f>
        <v>#N/A</v>
      </c>
      <c r="L52" s="647"/>
      <c r="M52" s="481" t="s">
        <v>2279</v>
      </c>
      <c r="N52" s="874" t="e">
        <f>'In-kind Benefits 2_V2'!N52</f>
        <v>#N/A</v>
      </c>
      <c r="O52" s="647"/>
      <c r="P52" s="481" t="s">
        <v>2279</v>
      </c>
      <c r="Q52" s="874" t="e">
        <f>'In-kind Benefits 2_V2'!Q52</f>
        <v>#N/A</v>
      </c>
      <c r="R52" s="647"/>
      <c r="S52" s="481" t="s">
        <v>2279</v>
      </c>
      <c r="T52" s="874" t="e">
        <f>'In-kind Benefits 2_V2'!T52</f>
        <v>#N/A</v>
      </c>
      <c r="V52" s="481" t="s">
        <v>2279</v>
      </c>
      <c r="W52" s="874" t="e">
        <f>'In-kind Benefits 2_V2'!W52</f>
        <v>#N/A</v>
      </c>
    </row>
    <row r="53" spans="2:23" ht="17.5" customHeight="1">
      <c r="B53" s="1266">
        <f>'4'!G11</f>
        <v>0</v>
      </c>
      <c r="C53" s="644" t="str">
        <f>INDEX(Languages1!$C$1:$AB$1998,MATCH('In-kind Benefits 2_V2'!C53,Languages1!$C$1:$C$1998,0),MATCH('1'!$C$5,Languages1!$C$1:$AB$1,0))</f>
        <v>Homens</v>
      </c>
      <c r="D53" s="645">
        <f>'4'!I11</f>
        <v>0</v>
      </c>
      <c r="E53" s="1161" t="str">
        <f>'4'!J11</f>
        <v xml:space="preserve"> </v>
      </c>
      <c r="F53" s="646"/>
      <c r="G53" s="434" t="s">
        <v>2279</v>
      </c>
      <c r="H53" s="874" t="e">
        <f>'In-kind Benefits 2_V2'!H53</f>
        <v>#N/A</v>
      </c>
      <c r="I53" s="647"/>
      <c r="J53" s="434" t="s">
        <v>2279</v>
      </c>
      <c r="K53" s="874" t="e">
        <f>'In-kind Benefits 2_V2'!K53</f>
        <v>#N/A</v>
      </c>
      <c r="L53" s="647"/>
      <c r="M53" s="434" t="s">
        <v>2279</v>
      </c>
      <c r="N53" s="874" t="e">
        <f>'In-kind Benefits 2_V2'!N53</f>
        <v>#N/A</v>
      </c>
      <c r="O53" s="647"/>
      <c r="P53" s="434" t="s">
        <v>2279</v>
      </c>
      <c r="Q53" s="874" t="e">
        <f>'In-kind Benefits 2_V2'!Q53</f>
        <v>#N/A</v>
      </c>
      <c r="R53" s="647"/>
      <c r="S53" s="434" t="s">
        <v>2279</v>
      </c>
      <c r="T53" s="874" t="e">
        <f>'In-kind Benefits 2_V2'!T53</f>
        <v>#N/A</v>
      </c>
      <c r="V53" s="434" t="s">
        <v>2279</v>
      </c>
      <c r="W53" s="874" t="e">
        <f>'In-kind Benefits 2_V2'!W53</f>
        <v>#N/A</v>
      </c>
    </row>
    <row r="54" spans="2:23" ht="17.5" customHeight="1">
      <c r="B54" s="1266"/>
      <c r="C54" s="648" t="str">
        <f>INDEX(Languages1!$C$1:$AB$1998,MATCH('In-kind Benefits 2_V2'!C54,Languages1!$C$1:$C$1998,0),MATCH('1'!$C$5,Languages1!$C$1:$AB$1,0))</f>
        <v>Mulheres</v>
      </c>
      <c r="D54" s="649">
        <f>'4'!I12</f>
        <v>0</v>
      </c>
      <c r="E54" s="1161">
        <f>'4'!J12</f>
        <v>0</v>
      </c>
      <c r="F54" s="646"/>
      <c r="G54" s="481" t="s">
        <v>2279</v>
      </c>
      <c r="H54" s="874" t="e">
        <f>'In-kind Benefits 2_V2'!H54</f>
        <v>#N/A</v>
      </c>
      <c r="I54" s="647"/>
      <c r="J54" s="481" t="s">
        <v>2279</v>
      </c>
      <c r="K54" s="874" t="e">
        <f>'In-kind Benefits 2_V2'!K54</f>
        <v>#N/A</v>
      </c>
      <c r="L54" s="647"/>
      <c r="M54" s="481" t="s">
        <v>2279</v>
      </c>
      <c r="N54" s="874" t="e">
        <f>'In-kind Benefits 2_V2'!N54</f>
        <v>#N/A</v>
      </c>
      <c r="O54" s="647"/>
      <c r="P54" s="481" t="s">
        <v>2279</v>
      </c>
      <c r="Q54" s="874" t="e">
        <f>'In-kind Benefits 2_V2'!Q54</f>
        <v>#N/A</v>
      </c>
      <c r="R54" s="647"/>
      <c r="S54" s="481" t="s">
        <v>2279</v>
      </c>
      <c r="T54" s="874" t="e">
        <f>'In-kind Benefits 2_V2'!T54</f>
        <v>#N/A</v>
      </c>
      <c r="V54" s="481" t="s">
        <v>2279</v>
      </c>
      <c r="W54" s="874" t="e">
        <f>'In-kind Benefits 2_V2'!W54</f>
        <v>#N/A</v>
      </c>
    </row>
    <row r="55" spans="2:23" ht="17.5" customHeight="1">
      <c r="B55" s="1266">
        <f>'4'!G13</f>
        <v>0</v>
      </c>
      <c r="C55" s="644" t="str">
        <f>INDEX(Languages1!$C$1:$AB$1998,MATCH('In-kind Benefits 2_V2'!C55,Languages1!$C$1:$C$1998,0),MATCH('1'!$C$5,Languages1!$C$1:$AB$1,0))</f>
        <v>Homens</v>
      </c>
      <c r="D55" s="645">
        <f>'4'!I13</f>
        <v>0</v>
      </c>
      <c r="E55" s="1161" t="str">
        <f>'4'!J13</f>
        <v xml:space="preserve"> </v>
      </c>
      <c r="F55" s="646"/>
      <c r="G55" s="434" t="s">
        <v>2279</v>
      </c>
      <c r="H55" s="874" t="e">
        <f>'In-kind Benefits 2_V2'!H55</f>
        <v>#N/A</v>
      </c>
      <c r="I55" s="647"/>
      <c r="J55" s="434" t="s">
        <v>2279</v>
      </c>
      <c r="K55" s="874" t="e">
        <f>'In-kind Benefits 2_V2'!K55</f>
        <v>#N/A</v>
      </c>
      <c r="L55" s="647"/>
      <c r="M55" s="434" t="s">
        <v>2279</v>
      </c>
      <c r="N55" s="874" t="e">
        <f>'In-kind Benefits 2_V2'!N55</f>
        <v>#N/A</v>
      </c>
      <c r="O55" s="647"/>
      <c r="P55" s="434" t="s">
        <v>2279</v>
      </c>
      <c r="Q55" s="874" t="e">
        <f>'In-kind Benefits 2_V2'!Q55</f>
        <v>#N/A</v>
      </c>
      <c r="R55" s="647"/>
      <c r="S55" s="434" t="s">
        <v>2279</v>
      </c>
      <c r="T55" s="874" t="e">
        <f>'In-kind Benefits 2_V2'!T55</f>
        <v>#N/A</v>
      </c>
      <c r="V55" s="434" t="s">
        <v>2279</v>
      </c>
      <c r="W55" s="874" t="e">
        <f>'In-kind Benefits 2_V2'!W55</f>
        <v>#N/A</v>
      </c>
    </row>
    <row r="56" spans="2:23" ht="17.5" customHeight="1">
      <c r="B56" s="1266"/>
      <c r="C56" s="648" t="str">
        <f>INDEX(Languages1!$C$1:$AB$1998,MATCH('In-kind Benefits 2_V2'!C56,Languages1!$C$1:$C$1998,0),MATCH('1'!$C$5,Languages1!$C$1:$AB$1,0))</f>
        <v>Mulheres</v>
      </c>
      <c r="D56" s="649">
        <f>'4'!I14</f>
        <v>0</v>
      </c>
      <c r="E56" s="1161">
        <f>'4'!J14</f>
        <v>0</v>
      </c>
      <c r="F56" s="646"/>
      <c r="G56" s="481" t="s">
        <v>2279</v>
      </c>
      <c r="H56" s="874" t="e">
        <f>'In-kind Benefits 2_V2'!H56</f>
        <v>#N/A</v>
      </c>
      <c r="I56" s="647"/>
      <c r="J56" s="481" t="s">
        <v>2279</v>
      </c>
      <c r="K56" s="874" t="e">
        <f>'In-kind Benefits 2_V2'!K56</f>
        <v>#N/A</v>
      </c>
      <c r="L56" s="647"/>
      <c r="M56" s="481" t="s">
        <v>2279</v>
      </c>
      <c r="N56" s="874" t="e">
        <f>'In-kind Benefits 2_V2'!N56</f>
        <v>#N/A</v>
      </c>
      <c r="O56" s="647"/>
      <c r="P56" s="481" t="s">
        <v>2279</v>
      </c>
      <c r="Q56" s="874" t="e">
        <f>'In-kind Benefits 2_V2'!Q56</f>
        <v>#N/A</v>
      </c>
      <c r="R56" s="647"/>
      <c r="S56" s="481" t="s">
        <v>2279</v>
      </c>
      <c r="T56" s="874" t="e">
        <f>'In-kind Benefits 2_V2'!T56</f>
        <v>#N/A</v>
      </c>
      <c r="V56" s="481" t="s">
        <v>2279</v>
      </c>
      <c r="W56" s="874" t="e">
        <f>'In-kind Benefits 2_V2'!W56</f>
        <v>#N/A</v>
      </c>
    </row>
    <row r="57" spans="2:23" ht="17.5" customHeight="1">
      <c r="B57" s="1266">
        <f>'4'!G15</f>
        <v>0</v>
      </c>
      <c r="C57" s="644" t="str">
        <f>INDEX(Languages1!$C$1:$AB$1998,MATCH('In-kind Benefits 2_V2'!C57,Languages1!$C$1:$C$1998,0),MATCH('1'!$C$5,Languages1!$C$1:$AB$1,0))</f>
        <v>Homens</v>
      </c>
      <c r="D57" s="645">
        <f>'4'!I15</f>
        <v>0</v>
      </c>
      <c r="E57" s="1161" t="str">
        <f>'4'!J15</f>
        <v xml:space="preserve"> </v>
      </c>
      <c r="F57" s="646"/>
      <c r="G57" s="434" t="s">
        <v>2279</v>
      </c>
      <c r="H57" s="874" t="e">
        <f>'In-kind Benefits 2_V2'!H57</f>
        <v>#N/A</v>
      </c>
      <c r="I57" s="647"/>
      <c r="J57" s="434" t="s">
        <v>2279</v>
      </c>
      <c r="K57" s="874" t="e">
        <f>'In-kind Benefits 2_V2'!K57</f>
        <v>#N/A</v>
      </c>
      <c r="L57" s="647"/>
      <c r="M57" s="434" t="s">
        <v>2279</v>
      </c>
      <c r="N57" s="874" t="e">
        <f>'In-kind Benefits 2_V2'!N57</f>
        <v>#N/A</v>
      </c>
      <c r="O57" s="647"/>
      <c r="P57" s="434" t="s">
        <v>2279</v>
      </c>
      <c r="Q57" s="874" t="e">
        <f>'In-kind Benefits 2_V2'!Q57</f>
        <v>#N/A</v>
      </c>
      <c r="R57" s="647"/>
      <c r="S57" s="434" t="s">
        <v>2279</v>
      </c>
      <c r="T57" s="874" t="e">
        <f>'In-kind Benefits 2_V2'!T57</f>
        <v>#N/A</v>
      </c>
      <c r="V57" s="434" t="s">
        <v>2279</v>
      </c>
      <c r="W57" s="874" t="e">
        <f>'In-kind Benefits 2_V2'!W57</f>
        <v>#N/A</v>
      </c>
    </row>
    <row r="58" spans="2:23" ht="17.5" customHeight="1">
      <c r="B58" s="1266"/>
      <c r="C58" s="648" t="str">
        <f>INDEX(Languages1!$C$1:$AB$1998,MATCH('In-kind Benefits 2_V2'!C58,Languages1!$C$1:$C$1998,0),MATCH('1'!$C$5,Languages1!$C$1:$AB$1,0))</f>
        <v>Mulheres</v>
      </c>
      <c r="D58" s="649">
        <f>'4'!I16</f>
        <v>0</v>
      </c>
      <c r="E58" s="1161">
        <f>'4'!J16</f>
        <v>0</v>
      </c>
      <c r="F58" s="646"/>
      <c r="G58" s="481" t="s">
        <v>2279</v>
      </c>
      <c r="H58" s="874" t="e">
        <f>'In-kind Benefits 2_V2'!H58</f>
        <v>#N/A</v>
      </c>
      <c r="I58" s="647"/>
      <c r="J58" s="481" t="s">
        <v>2279</v>
      </c>
      <c r="K58" s="874" t="e">
        <f>'In-kind Benefits 2_V2'!K58</f>
        <v>#N/A</v>
      </c>
      <c r="L58" s="647"/>
      <c r="M58" s="481" t="s">
        <v>2279</v>
      </c>
      <c r="N58" s="874" t="e">
        <f>'In-kind Benefits 2_V2'!N58</f>
        <v>#N/A</v>
      </c>
      <c r="O58" s="647"/>
      <c r="P58" s="481" t="s">
        <v>2279</v>
      </c>
      <c r="Q58" s="874" t="e">
        <f>'In-kind Benefits 2_V2'!Q58</f>
        <v>#N/A</v>
      </c>
      <c r="R58" s="647"/>
      <c r="S58" s="481" t="s">
        <v>2279</v>
      </c>
      <c r="T58" s="874" t="e">
        <f>'In-kind Benefits 2_V2'!T58</f>
        <v>#N/A</v>
      </c>
      <c r="V58" s="481" t="s">
        <v>2279</v>
      </c>
      <c r="W58" s="874" t="e">
        <f>'In-kind Benefits 2_V2'!W58</f>
        <v>#N/A</v>
      </c>
    </row>
    <row r="59" spans="2:23" ht="17.5" customHeight="1">
      <c r="B59" s="1266">
        <f>'4'!G17</f>
        <v>0</v>
      </c>
      <c r="C59" s="644" t="str">
        <f>INDEX(Languages1!$C$1:$AB$1998,MATCH('In-kind Benefits 2_V2'!C59,Languages1!$C$1:$C$1998,0),MATCH('1'!$C$5,Languages1!$C$1:$AB$1,0))</f>
        <v>Homens</v>
      </c>
      <c r="D59" s="645">
        <f>'4'!I17</f>
        <v>0</v>
      </c>
      <c r="E59" s="1161" t="str">
        <f>'4'!J17</f>
        <v xml:space="preserve"> </v>
      </c>
      <c r="F59" s="646"/>
      <c r="G59" s="434" t="s">
        <v>2279</v>
      </c>
      <c r="H59" s="874" t="e">
        <f>'In-kind Benefits 2_V2'!H59</f>
        <v>#N/A</v>
      </c>
      <c r="I59" s="647"/>
      <c r="J59" s="434" t="s">
        <v>2279</v>
      </c>
      <c r="K59" s="874" t="e">
        <f>'In-kind Benefits 2_V2'!K59</f>
        <v>#N/A</v>
      </c>
      <c r="L59" s="647"/>
      <c r="M59" s="434" t="s">
        <v>2279</v>
      </c>
      <c r="N59" s="874" t="e">
        <f>'In-kind Benefits 2_V2'!N59</f>
        <v>#N/A</v>
      </c>
      <c r="O59" s="647"/>
      <c r="P59" s="434" t="s">
        <v>2279</v>
      </c>
      <c r="Q59" s="874" t="e">
        <f>'In-kind Benefits 2_V2'!Q59</f>
        <v>#N/A</v>
      </c>
      <c r="R59" s="647"/>
      <c r="S59" s="434" t="s">
        <v>2279</v>
      </c>
      <c r="T59" s="874" t="e">
        <f>'In-kind Benefits 2_V2'!T59</f>
        <v>#N/A</v>
      </c>
      <c r="V59" s="434" t="s">
        <v>2279</v>
      </c>
      <c r="W59" s="874" t="e">
        <f>'In-kind Benefits 2_V2'!W59</f>
        <v>#N/A</v>
      </c>
    </row>
    <row r="60" spans="2:23" ht="17.5" customHeight="1">
      <c r="B60" s="1266"/>
      <c r="C60" s="648" t="str">
        <f>INDEX(Languages1!$C$1:$AB$1998,MATCH('In-kind Benefits 2_V2'!C60,Languages1!$C$1:$C$1998,0),MATCH('1'!$C$5,Languages1!$C$1:$AB$1,0))</f>
        <v>Mulheres</v>
      </c>
      <c r="D60" s="649">
        <f>'4'!I18</f>
        <v>0</v>
      </c>
      <c r="E60" s="1161">
        <f>'4'!J18</f>
        <v>0</v>
      </c>
      <c r="F60" s="646"/>
      <c r="G60" s="481" t="s">
        <v>2279</v>
      </c>
      <c r="H60" s="874" t="e">
        <f>'In-kind Benefits 2_V2'!H60</f>
        <v>#N/A</v>
      </c>
      <c r="I60" s="647"/>
      <c r="J60" s="481" t="s">
        <v>2279</v>
      </c>
      <c r="K60" s="874" t="e">
        <f>'In-kind Benefits 2_V2'!K60</f>
        <v>#N/A</v>
      </c>
      <c r="L60" s="647"/>
      <c r="M60" s="481" t="s">
        <v>2279</v>
      </c>
      <c r="N60" s="874" t="e">
        <f>'In-kind Benefits 2_V2'!N60</f>
        <v>#N/A</v>
      </c>
      <c r="O60" s="647"/>
      <c r="P60" s="481" t="s">
        <v>2279</v>
      </c>
      <c r="Q60" s="874" t="e">
        <f>'In-kind Benefits 2_V2'!Q60</f>
        <v>#N/A</v>
      </c>
      <c r="R60" s="647"/>
      <c r="S60" s="481" t="s">
        <v>2279</v>
      </c>
      <c r="T60" s="874" t="e">
        <f>'In-kind Benefits 2_V2'!T60</f>
        <v>#N/A</v>
      </c>
      <c r="V60" s="481" t="s">
        <v>2279</v>
      </c>
      <c r="W60" s="874" t="e">
        <f>'In-kind Benefits 2_V2'!W60</f>
        <v>#N/A</v>
      </c>
    </row>
    <row r="61" spans="2:23" ht="17.5" customHeight="1">
      <c r="B61" s="1266">
        <f>'4'!G19</f>
        <v>0</v>
      </c>
      <c r="C61" s="644" t="str">
        <f>INDEX(Languages1!$C$1:$AB$1998,MATCH('In-kind Benefits 2_V2'!C61,Languages1!$C$1:$C$1998,0),MATCH('1'!$C$5,Languages1!$C$1:$AB$1,0))</f>
        <v>Homens</v>
      </c>
      <c r="D61" s="645">
        <f>'4'!I19</f>
        <v>0</v>
      </c>
      <c r="E61" s="1161" t="str">
        <f>'4'!J19</f>
        <v xml:space="preserve"> </v>
      </c>
      <c r="F61" s="646"/>
      <c r="G61" s="434" t="s">
        <v>2279</v>
      </c>
      <c r="H61" s="874" t="e">
        <f>'In-kind Benefits 2_V2'!H61</f>
        <v>#N/A</v>
      </c>
      <c r="I61" s="647"/>
      <c r="J61" s="434" t="s">
        <v>2279</v>
      </c>
      <c r="K61" s="874" t="e">
        <f>'In-kind Benefits 2_V2'!K61</f>
        <v>#N/A</v>
      </c>
      <c r="L61" s="647"/>
      <c r="M61" s="434" t="s">
        <v>2279</v>
      </c>
      <c r="N61" s="874" t="e">
        <f>'In-kind Benefits 2_V2'!N61</f>
        <v>#N/A</v>
      </c>
      <c r="O61" s="647"/>
      <c r="P61" s="434" t="s">
        <v>2279</v>
      </c>
      <c r="Q61" s="874" t="e">
        <f>'In-kind Benefits 2_V2'!Q61</f>
        <v>#N/A</v>
      </c>
      <c r="R61" s="647"/>
      <c r="S61" s="434" t="s">
        <v>2279</v>
      </c>
      <c r="T61" s="874" t="e">
        <f>'In-kind Benefits 2_V2'!T61</f>
        <v>#N/A</v>
      </c>
      <c r="V61" s="434" t="s">
        <v>2279</v>
      </c>
      <c r="W61" s="874" t="e">
        <f>'In-kind Benefits 2_V2'!W61</f>
        <v>#N/A</v>
      </c>
    </row>
    <row r="62" spans="2:23" ht="17.5" customHeight="1">
      <c r="B62" s="1266"/>
      <c r="C62" s="648" t="str">
        <f>INDEX(Languages1!$C$1:$AB$1998,MATCH('In-kind Benefits 2_V2'!C62,Languages1!$C$1:$C$1998,0),MATCH('1'!$C$5,Languages1!$C$1:$AB$1,0))</f>
        <v>Mulheres</v>
      </c>
      <c r="D62" s="649">
        <f>'4'!I20</f>
        <v>0</v>
      </c>
      <c r="E62" s="1161">
        <f>'4'!J20</f>
        <v>0</v>
      </c>
      <c r="F62" s="646"/>
      <c r="G62" s="481" t="s">
        <v>2279</v>
      </c>
      <c r="H62" s="874" t="e">
        <f>'In-kind Benefits 2_V2'!H62</f>
        <v>#N/A</v>
      </c>
      <c r="I62" s="647"/>
      <c r="J62" s="481" t="s">
        <v>2279</v>
      </c>
      <c r="K62" s="874" t="e">
        <f>'In-kind Benefits 2_V2'!K62</f>
        <v>#N/A</v>
      </c>
      <c r="L62" s="647"/>
      <c r="M62" s="481" t="s">
        <v>2279</v>
      </c>
      <c r="N62" s="874" t="e">
        <f>'In-kind Benefits 2_V2'!N62</f>
        <v>#N/A</v>
      </c>
      <c r="O62" s="647"/>
      <c r="P62" s="481" t="s">
        <v>2279</v>
      </c>
      <c r="Q62" s="874" t="e">
        <f>'In-kind Benefits 2_V2'!Q62</f>
        <v>#N/A</v>
      </c>
      <c r="R62" s="647"/>
      <c r="S62" s="481" t="s">
        <v>2279</v>
      </c>
      <c r="T62" s="874" t="e">
        <f>'In-kind Benefits 2_V2'!T62</f>
        <v>#N/A</v>
      </c>
      <c r="V62" s="481" t="s">
        <v>2279</v>
      </c>
      <c r="W62" s="874" t="e">
        <f>'In-kind Benefits 2_V2'!W62</f>
        <v>#N/A</v>
      </c>
    </row>
    <row r="63" spans="2:23" ht="17.5" customHeight="1">
      <c r="B63" s="1266">
        <f>'4'!G21</f>
        <v>0</v>
      </c>
      <c r="C63" s="644" t="str">
        <f>INDEX(Languages1!$C$1:$AB$1998,MATCH('In-kind Benefits 2_V2'!C63,Languages1!$C$1:$C$1998,0),MATCH('1'!$C$5,Languages1!$C$1:$AB$1,0))</f>
        <v>Homens</v>
      </c>
      <c r="D63" s="645">
        <f>'4'!I21</f>
        <v>0</v>
      </c>
      <c r="E63" s="1161" t="str">
        <f>'4'!J21</f>
        <v xml:space="preserve"> </v>
      </c>
      <c r="F63" s="646"/>
      <c r="G63" s="434" t="s">
        <v>2279</v>
      </c>
      <c r="H63" s="874" t="e">
        <f>'In-kind Benefits 2_V2'!H63</f>
        <v>#N/A</v>
      </c>
      <c r="I63" s="647"/>
      <c r="J63" s="434" t="s">
        <v>2279</v>
      </c>
      <c r="K63" s="874" t="e">
        <f>'In-kind Benefits 2_V2'!K63</f>
        <v>#N/A</v>
      </c>
      <c r="L63" s="647"/>
      <c r="M63" s="434" t="s">
        <v>2279</v>
      </c>
      <c r="N63" s="874" t="e">
        <f>'In-kind Benefits 2_V2'!N63</f>
        <v>#N/A</v>
      </c>
      <c r="O63" s="647"/>
      <c r="P63" s="434" t="s">
        <v>2279</v>
      </c>
      <c r="Q63" s="874" t="e">
        <f>'In-kind Benefits 2_V2'!Q63</f>
        <v>#N/A</v>
      </c>
      <c r="R63" s="647"/>
      <c r="S63" s="434" t="s">
        <v>2279</v>
      </c>
      <c r="T63" s="874" t="e">
        <f>'In-kind Benefits 2_V2'!T63</f>
        <v>#N/A</v>
      </c>
      <c r="V63" s="434" t="s">
        <v>2279</v>
      </c>
      <c r="W63" s="874" t="e">
        <f>'In-kind Benefits 2_V2'!W63</f>
        <v>#N/A</v>
      </c>
    </row>
    <row r="64" spans="2:23" ht="17.5" customHeight="1">
      <c r="B64" s="1266"/>
      <c r="C64" s="648" t="str">
        <f>INDEX(Languages1!$C$1:$AB$1998,MATCH('In-kind Benefits 2_V2'!C64,Languages1!$C$1:$C$1998,0),MATCH('1'!$C$5,Languages1!$C$1:$AB$1,0))</f>
        <v>Mulheres</v>
      </c>
      <c r="D64" s="649">
        <f>'4'!I22</f>
        <v>0</v>
      </c>
      <c r="E64" s="1161">
        <f>'4'!J22</f>
        <v>0</v>
      </c>
      <c r="F64" s="646"/>
      <c r="G64" s="481" t="s">
        <v>2279</v>
      </c>
      <c r="H64" s="874" t="e">
        <f>'In-kind Benefits 2_V2'!H64</f>
        <v>#N/A</v>
      </c>
      <c r="I64" s="647"/>
      <c r="J64" s="481" t="s">
        <v>2279</v>
      </c>
      <c r="K64" s="874" t="e">
        <f>'In-kind Benefits 2_V2'!K64</f>
        <v>#N/A</v>
      </c>
      <c r="L64" s="647"/>
      <c r="M64" s="481" t="s">
        <v>2279</v>
      </c>
      <c r="N64" s="874" t="e">
        <f>'In-kind Benefits 2_V2'!N64</f>
        <v>#N/A</v>
      </c>
      <c r="O64" s="647"/>
      <c r="P64" s="481" t="s">
        <v>2279</v>
      </c>
      <c r="Q64" s="874" t="e">
        <f>'In-kind Benefits 2_V2'!Q64</f>
        <v>#N/A</v>
      </c>
      <c r="R64" s="647"/>
      <c r="S64" s="481" t="s">
        <v>2279</v>
      </c>
      <c r="T64" s="874" t="e">
        <f>'In-kind Benefits 2_V2'!T64</f>
        <v>#N/A</v>
      </c>
      <c r="V64" s="481" t="s">
        <v>2279</v>
      </c>
      <c r="W64" s="874" t="e">
        <f>'In-kind Benefits 2_V2'!W64</f>
        <v>#N/A</v>
      </c>
    </row>
    <row r="65" spans="2:23" ht="17.5" customHeight="1">
      <c r="B65" s="1266">
        <f>'4'!G23</f>
        <v>0</v>
      </c>
      <c r="C65" s="644" t="str">
        <f>INDEX(Languages1!$C$1:$AB$1998,MATCH('In-kind Benefits 2_V2'!C65,Languages1!$C$1:$C$1998,0),MATCH('1'!$C$5,Languages1!$C$1:$AB$1,0))</f>
        <v>Homens</v>
      </c>
      <c r="D65" s="645">
        <f>'4'!I23</f>
        <v>0</v>
      </c>
      <c r="E65" s="1161" t="str">
        <f>'4'!J23</f>
        <v xml:space="preserve"> </v>
      </c>
      <c r="F65" s="646"/>
      <c r="G65" s="434" t="s">
        <v>2279</v>
      </c>
      <c r="H65" s="874" t="e">
        <f>'In-kind Benefits 2_V2'!H65</f>
        <v>#N/A</v>
      </c>
      <c r="I65" s="647"/>
      <c r="J65" s="434" t="s">
        <v>2279</v>
      </c>
      <c r="K65" s="874" t="e">
        <f>'In-kind Benefits 2_V2'!K65</f>
        <v>#N/A</v>
      </c>
      <c r="L65" s="647"/>
      <c r="M65" s="434" t="s">
        <v>2279</v>
      </c>
      <c r="N65" s="874" t="e">
        <f>'In-kind Benefits 2_V2'!N65</f>
        <v>#N/A</v>
      </c>
      <c r="O65" s="647"/>
      <c r="P65" s="434" t="s">
        <v>2279</v>
      </c>
      <c r="Q65" s="874" t="e">
        <f>'In-kind Benefits 2_V2'!Q65</f>
        <v>#N/A</v>
      </c>
      <c r="R65" s="647"/>
      <c r="S65" s="434" t="s">
        <v>2279</v>
      </c>
      <c r="T65" s="874" t="e">
        <f>'In-kind Benefits 2_V2'!T65</f>
        <v>#N/A</v>
      </c>
      <c r="V65" s="434" t="s">
        <v>2279</v>
      </c>
      <c r="W65" s="874" t="e">
        <f>'In-kind Benefits 2_V2'!W65</f>
        <v>#N/A</v>
      </c>
    </row>
    <row r="66" spans="2:23" ht="17.5" customHeight="1">
      <c r="B66" s="1266"/>
      <c r="C66" s="648" t="str">
        <f>INDEX(Languages1!$C$1:$AB$1998,MATCH('In-kind Benefits 2_V2'!C66,Languages1!$C$1:$C$1998,0),MATCH('1'!$C$5,Languages1!$C$1:$AB$1,0))</f>
        <v>Mulheres</v>
      </c>
      <c r="D66" s="649">
        <f>'4'!I24</f>
        <v>0</v>
      </c>
      <c r="E66" s="1161">
        <f>'4'!J24</f>
        <v>0</v>
      </c>
      <c r="F66" s="646"/>
      <c r="G66" s="481" t="s">
        <v>2279</v>
      </c>
      <c r="H66" s="874" t="e">
        <f>'In-kind Benefits 2_V2'!H66</f>
        <v>#N/A</v>
      </c>
      <c r="I66" s="647"/>
      <c r="J66" s="481" t="s">
        <v>2279</v>
      </c>
      <c r="K66" s="874" t="e">
        <f>'In-kind Benefits 2_V2'!K66</f>
        <v>#N/A</v>
      </c>
      <c r="L66" s="647"/>
      <c r="M66" s="481" t="s">
        <v>2279</v>
      </c>
      <c r="N66" s="874" t="e">
        <f>'In-kind Benefits 2_V2'!N66</f>
        <v>#N/A</v>
      </c>
      <c r="O66" s="647"/>
      <c r="P66" s="481" t="s">
        <v>2279</v>
      </c>
      <c r="Q66" s="874" t="e">
        <f>'In-kind Benefits 2_V2'!Q66</f>
        <v>#N/A</v>
      </c>
      <c r="R66" s="647"/>
      <c r="S66" s="481" t="s">
        <v>2279</v>
      </c>
      <c r="T66" s="874" t="e">
        <f>'In-kind Benefits 2_V2'!T66</f>
        <v>#N/A</v>
      </c>
      <c r="V66" s="481" t="s">
        <v>2279</v>
      </c>
      <c r="W66" s="874" t="e">
        <f>'In-kind Benefits 2_V2'!W66</f>
        <v>#N/A</v>
      </c>
    </row>
    <row r="67" spans="2:23" ht="17.5" customHeight="1">
      <c r="B67" s="1266">
        <f>'4'!G25</f>
        <v>0</v>
      </c>
      <c r="C67" s="644" t="str">
        <f>INDEX(Languages1!$C$1:$AB$1998,MATCH('In-kind Benefits 2_V2'!C67,Languages1!$C$1:$C$1998,0),MATCH('1'!$C$5,Languages1!$C$1:$AB$1,0))</f>
        <v>Homens</v>
      </c>
      <c r="D67" s="645">
        <f>'4'!I25</f>
        <v>0</v>
      </c>
      <c r="E67" s="1161" t="str">
        <f>'4'!J25</f>
        <v xml:space="preserve"> </v>
      </c>
      <c r="F67" s="646"/>
      <c r="G67" s="434" t="s">
        <v>2279</v>
      </c>
      <c r="H67" s="874" t="e">
        <f>'In-kind Benefits 2_V2'!H67</f>
        <v>#N/A</v>
      </c>
      <c r="I67" s="647"/>
      <c r="J67" s="434" t="s">
        <v>2279</v>
      </c>
      <c r="K67" s="874" t="e">
        <f>'In-kind Benefits 2_V2'!K67</f>
        <v>#N/A</v>
      </c>
      <c r="L67" s="647"/>
      <c r="M67" s="434" t="s">
        <v>2279</v>
      </c>
      <c r="N67" s="874" t="e">
        <f>'In-kind Benefits 2_V2'!N67</f>
        <v>#N/A</v>
      </c>
      <c r="O67" s="647"/>
      <c r="P67" s="434" t="s">
        <v>2279</v>
      </c>
      <c r="Q67" s="874" t="e">
        <f>'In-kind Benefits 2_V2'!Q67</f>
        <v>#N/A</v>
      </c>
      <c r="R67" s="647"/>
      <c r="S67" s="434" t="s">
        <v>2279</v>
      </c>
      <c r="T67" s="874" t="e">
        <f>'In-kind Benefits 2_V2'!T67</f>
        <v>#N/A</v>
      </c>
      <c r="V67" s="434" t="s">
        <v>2279</v>
      </c>
      <c r="W67" s="874" t="e">
        <f>'In-kind Benefits 2_V2'!W67</f>
        <v>#N/A</v>
      </c>
    </row>
    <row r="68" spans="2:23" ht="17.5" customHeight="1">
      <c r="B68" s="1266"/>
      <c r="C68" s="648" t="str">
        <f>INDEX(Languages1!$C$1:$AB$1998,MATCH('In-kind Benefits 2_V2'!C68,Languages1!$C$1:$C$1998,0),MATCH('1'!$C$5,Languages1!$C$1:$AB$1,0))</f>
        <v>Mulheres</v>
      </c>
      <c r="D68" s="649">
        <f>'4'!I26</f>
        <v>0</v>
      </c>
      <c r="E68" s="1161">
        <f>'4'!J26</f>
        <v>0</v>
      </c>
      <c r="F68" s="646"/>
      <c r="G68" s="481" t="s">
        <v>2279</v>
      </c>
      <c r="H68" s="874" t="e">
        <f>'In-kind Benefits 2_V2'!H68</f>
        <v>#N/A</v>
      </c>
      <c r="I68" s="647"/>
      <c r="J68" s="481" t="s">
        <v>2279</v>
      </c>
      <c r="K68" s="874" t="e">
        <f>'In-kind Benefits 2_V2'!K68</f>
        <v>#N/A</v>
      </c>
      <c r="L68" s="647"/>
      <c r="M68" s="481" t="s">
        <v>2279</v>
      </c>
      <c r="N68" s="874" t="e">
        <f>'In-kind Benefits 2_V2'!N68</f>
        <v>#N/A</v>
      </c>
      <c r="O68" s="647"/>
      <c r="P68" s="481" t="s">
        <v>2279</v>
      </c>
      <c r="Q68" s="874" t="e">
        <f>'In-kind Benefits 2_V2'!Q68</f>
        <v>#N/A</v>
      </c>
      <c r="R68" s="647"/>
      <c r="S68" s="481" t="s">
        <v>2279</v>
      </c>
      <c r="T68" s="874" t="e">
        <f>'In-kind Benefits 2_V2'!T68</f>
        <v>#N/A</v>
      </c>
      <c r="V68" s="481" t="s">
        <v>2279</v>
      </c>
      <c r="W68" s="874" t="e">
        <f>'In-kind Benefits 2_V2'!W68</f>
        <v>#N/A</v>
      </c>
    </row>
    <row r="69" spans="2:23" ht="17.5" customHeight="1">
      <c r="B69" s="1266">
        <f>'4'!G27</f>
        <v>0</v>
      </c>
      <c r="C69" s="644" t="str">
        <f>INDEX(Languages1!$C$1:$AB$1998,MATCH('In-kind Benefits 2_V2'!C69,Languages1!$C$1:$C$1998,0),MATCH('1'!$C$5,Languages1!$C$1:$AB$1,0))</f>
        <v>Homens</v>
      </c>
      <c r="D69" s="645">
        <f>'4'!I27</f>
        <v>0</v>
      </c>
      <c r="E69" s="1161" t="str">
        <f>'4'!J27</f>
        <v xml:space="preserve"> </v>
      </c>
      <c r="F69" s="646"/>
      <c r="G69" s="434" t="s">
        <v>2279</v>
      </c>
      <c r="H69" s="874" t="e">
        <f>'In-kind Benefits 2_V2'!H69</f>
        <v>#N/A</v>
      </c>
      <c r="I69" s="647"/>
      <c r="J69" s="434" t="s">
        <v>2279</v>
      </c>
      <c r="K69" s="874" t="e">
        <f>'In-kind Benefits 2_V2'!K69</f>
        <v>#N/A</v>
      </c>
      <c r="L69" s="647"/>
      <c r="M69" s="434" t="s">
        <v>2279</v>
      </c>
      <c r="N69" s="874" t="e">
        <f>'In-kind Benefits 2_V2'!N69</f>
        <v>#N/A</v>
      </c>
      <c r="O69" s="647"/>
      <c r="P69" s="434" t="s">
        <v>2279</v>
      </c>
      <c r="Q69" s="874" t="e">
        <f>'In-kind Benefits 2_V2'!Q69</f>
        <v>#N/A</v>
      </c>
      <c r="R69" s="647"/>
      <c r="S69" s="434" t="s">
        <v>2279</v>
      </c>
      <c r="T69" s="874" t="e">
        <f>'In-kind Benefits 2_V2'!T69</f>
        <v>#N/A</v>
      </c>
      <c r="V69" s="434" t="s">
        <v>2279</v>
      </c>
      <c r="W69" s="874" t="e">
        <f>'In-kind Benefits 2_V2'!W69</f>
        <v>#N/A</v>
      </c>
    </row>
    <row r="70" spans="2:23" ht="17.5" customHeight="1">
      <c r="B70" s="1266"/>
      <c r="C70" s="648" t="str">
        <f>INDEX(Languages1!$C$1:$AB$1998,MATCH('In-kind Benefits 2_V2'!C70,Languages1!$C$1:$C$1998,0),MATCH('1'!$C$5,Languages1!$C$1:$AB$1,0))</f>
        <v>Mulheres</v>
      </c>
      <c r="D70" s="649">
        <f>'4'!I28</f>
        <v>0</v>
      </c>
      <c r="E70" s="1161">
        <f>'4'!J28</f>
        <v>0</v>
      </c>
      <c r="F70" s="646"/>
      <c r="G70" s="481" t="s">
        <v>2279</v>
      </c>
      <c r="H70" s="874" t="e">
        <f>'In-kind Benefits 2_V2'!H70</f>
        <v>#N/A</v>
      </c>
      <c r="I70" s="647"/>
      <c r="J70" s="481" t="s">
        <v>2279</v>
      </c>
      <c r="K70" s="874" t="e">
        <f>'In-kind Benefits 2_V2'!K70</f>
        <v>#N/A</v>
      </c>
      <c r="L70" s="647"/>
      <c r="M70" s="481" t="s">
        <v>2279</v>
      </c>
      <c r="N70" s="874" t="e">
        <f>'In-kind Benefits 2_V2'!N70</f>
        <v>#N/A</v>
      </c>
      <c r="O70" s="647"/>
      <c r="P70" s="481" t="s">
        <v>2279</v>
      </c>
      <c r="Q70" s="874" t="e">
        <f>'In-kind Benefits 2_V2'!Q70</f>
        <v>#N/A</v>
      </c>
      <c r="R70" s="647"/>
      <c r="S70" s="481" t="s">
        <v>2279</v>
      </c>
      <c r="T70" s="874" t="e">
        <f>'In-kind Benefits 2_V2'!T70</f>
        <v>#N/A</v>
      </c>
      <c r="V70" s="481" t="s">
        <v>2279</v>
      </c>
      <c r="W70" s="874" t="e">
        <f>'In-kind Benefits 2_V2'!W70</f>
        <v>#N/A</v>
      </c>
    </row>
    <row r="71" spans="2:23" ht="17.5" customHeight="1">
      <c r="B71" s="1266">
        <f>'4'!G29</f>
        <v>0</v>
      </c>
      <c r="C71" s="644" t="str">
        <f>INDEX(Languages1!$C$1:$AB$1998,MATCH('In-kind Benefits 2_V2'!C71,Languages1!$C$1:$C$1998,0),MATCH('1'!$C$5,Languages1!$C$1:$AB$1,0))</f>
        <v>Homens</v>
      </c>
      <c r="D71" s="645">
        <f>'4'!I29</f>
        <v>0</v>
      </c>
      <c r="E71" s="1161" t="str">
        <f>'4'!J29</f>
        <v xml:space="preserve"> </v>
      </c>
      <c r="F71" s="646"/>
      <c r="G71" s="434" t="s">
        <v>2279</v>
      </c>
      <c r="H71" s="874" t="e">
        <f>'In-kind Benefits 2_V2'!H71</f>
        <v>#N/A</v>
      </c>
      <c r="I71" s="647"/>
      <c r="J71" s="434" t="s">
        <v>2279</v>
      </c>
      <c r="K71" s="874" t="e">
        <f>'In-kind Benefits 2_V2'!K71</f>
        <v>#N/A</v>
      </c>
      <c r="L71" s="647"/>
      <c r="M71" s="434" t="s">
        <v>2279</v>
      </c>
      <c r="N71" s="874" t="e">
        <f>'In-kind Benefits 2_V2'!N71</f>
        <v>#N/A</v>
      </c>
      <c r="O71" s="647"/>
      <c r="P71" s="434" t="s">
        <v>2279</v>
      </c>
      <c r="Q71" s="874" t="e">
        <f>'In-kind Benefits 2_V2'!Q71</f>
        <v>#N/A</v>
      </c>
      <c r="R71" s="647"/>
      <c r="S71" s="434" t="s">
        <v>2279</v>
      </c>
      <c r="T71" s="874" t="e">
        <f>'In-kind Benefits 2_V2'!T71</f>
        <v>#N/A</v>
      </c>
      <c r="V71" s="434" t="s">
        <v>2279</v>
      </c>
      <c r="W71" s="874" t="e">
        <f>'In-kind Benefits 2_V2'!W71</f>
        <v>#N/A</v>
      </c>
    </row>
    <row r="72" spans="2:23" ht="17.5" customHeight="1">
      <c r="B72" s="1266"/>
      <c r="C72" s="648" t="str">
        <f>INDEX(Languages1!$C$1:$AB$1998,MATCH('In-kind Benefits 2_V2'!C72,Languages1!$C$1:$C$1998,0),MATCH('1'!$C$5,Languages1!$C$1:$AB$1,0))</f>
        <v>Mulheres</v>
      </c>
      <c r="D72" s="649">
        <f>'4'!I30</f>
        <v>0</v>
      </c>
      <c r="E72" s="1161">
        <f>'4'!J30</f>
        <v>0</v>
      </c>
      <c r="F72" s="646"/>
      <c r="G72" s="481" t="s">
        <v>2279</v>
      </c>
      <c r="H72" s="874" t="e">
        <f>'In-kind Benefits 2_V2'!H72</f>
        <v>#N/A</v>
      </c>
      <c r="I72" s="647"/>
      <c r="J72" s="481" t="s">
        <v>2279</v>
      </c>
      <c r="K72" s="874" t="e">
        <f>'In-kind Benefits 2_V2'!K72</f>
        <v>#N/A</v>
      </c>
      <c r="L72" s="647"/>
      <c r="M72" s="481" t="s">
        <v>2279</v>
      </c>
      <c r="N72" s="874" t="e">
        <f>'In-kind Benefits 2_V2'!N72</f>
        <v>#N/A</v>
      </c>
      <c r="O72" s="647"/>
      <c r="P72" s="481" t="s">
        <v>2279</v>
      </c>
      <c r="Q72" s="874" t="e">
        <f>'In-kind Benefits 2_V2'!Q72</f>
        <v>#N/A</v>
      </c>
      <c r="R72" s="647"/>
      <c r="S72" s="481" t="s">
        <v>2279</v>
      </c>
      <c r="T72" s="874" t="e">
        <f>'In-kind Benefits 2_V2'!T72</f>
        <v>#N/A</v>
      </c>
      <c r="V72" s="481" t="s">
        <v>2279</v>
      </c>
      <c r="W72" s="874" t="e">
        <f>'In-kind Benefits 2_V2'!W72</f>
        <v>#N/A</v>
      </c>
    </row>
    <row r="73" spans="2:23" ht="17.5" customHeight="1">
      <c r="B73" s="1266">
        <f>'4'!G31</f>
        <v>0</v>
      </c>
      <c r="C73" s="644" t="str">
        <f>INDEX(Languages1!$C$1:$AB$1998,MATCH('In-kind Benefits 2_V2'!C73,Languages1!$C$1:$C$1998,0),MATCH('1'!$C$5,Languages1!$C$1:$AB$1,0))</f>
        <v>Homens</v>
      </c>
      <c r="D73" s="645">
        <f>'4'!I31</f>
        <v>0</v>
      </c>
      <c r="E73" s="1161" t="str">
        <f>'4'!J31</f>
        <v xml:space="preserve"> </v>
      </c>
      <c r="F73" s="646"/>
      <c r="G73" s="434" t="s">
        <v>2279</v>
      </c>
      <c r="H73" s="874" t="e">
        <f>'In-kind Benefits 2_V2'!H73</f>
        <v>#N/A</v>
      </c>
      <c r="I73" s="647"/>
      <c r="J73" s="434" t="s">
        <v>2279</v>
      </c>
      <c r="K73" s="874" t="e">
        <f>'In-kind Benefits 2_V2'!K73</f>
        <v>#N/A</v>
      </c>
      <c r="L73" s="647"/>
      <c r="M73" s="434" t="s">
        <v>2279</v>
      </c>
      <c r="N73" s="874" t="e">
        <f>'In-kind Benefits 2_V2'!N73</f>
        <v>#N/A</v>
      </c>
      <c r="O73" s="647"/>
      <c r="P73" s="434" t="s">
        <v>2279</v>
      </c>
      <c r="Q73" s="874" t="e">
        <f>'In-kind Benefits 2_V2'!Q73</f>
        <v>#N/A</v>
      </c>
      <c r="R73" s="647"/>
      <c r="S73" s="434" t="s">
        <v>2279</v>
      </c>
      <c r="T73" s="874" t="e">
        <f>'In-kind Benefits 2_V2'!T73</f>
        <v>#N/A</v>
      </c>
      <c r="V73" s="434" t="s">
        <v>2279</v>
      </c>
      <c r="W73" s="874" t="e">
        <f>'In-kind Benefits 2_V2'!W73</f>
        <v>#N/A</v>
      </c>
    </row>
    <row r="74" spans="2:23" ht="17.5" customHeight="1">
      <c r="B74" s="1266"/>
      <c r="C74" s="648" t="str">
        <f>INDEX(Languages1!$C$1:$AB$1998,MATCH('In-kind Benefits 2_V2'!C74,Languages1!$C$1:$C$1998,0),MATCH('1'!$C$5,Languages1!$C$1:$AB$1,0))</f>
        <v>Mulheres</v>
      </c>
      <c r="D74" s="649">
        <f>'4'!I32</f>
        <v>0</v>
      </c>
      <c r="E74" s="1161">
        <f>'4'!J32</f>
        <v>0</v>
      </c>
      <c r="F74" s="646"/>
      <c r="G74" s="481" t="s">
        <v>2279</v>
      </c>
      <c r="H74" s="874" t="e">
        <f>'In-kind Benefits 2_V2'!H74</f>
        <v>#N/A</v>
      </c>
      <c r="I74" s="647"/>
      <c r="J74" s="481" t="s">
        <v>2279</v>
      </c>
      <c r="K74" s="874" t="e">
        <f>'In-kind Benefits 2_V2'!K74</f>
        <v>#N/A</v>
      </c>
      <c r="L74" s="647"/>
      <c r="M74" s="481" t="s">
        <v>2279</v>
      </c>
      <c r="N74" s="874" t="e">
        <f>'In-kind Benefits 2_V2'!N74</f>
        <v>#N/A</v>
      </c>
      <c r="O74" s="647"/>
      <c r="P74" s="481" t="s">
        <v>2279</v>
      </c>
      <c r="Q74" s="874" t="e">
        <f>'In-kind Benefits 2_V2'!Q74</f>
        <v>#N/A</v>
      </c>
      <c r="R74" s="647"/>
      <c r="S74" s="481" t="s">
        <v>2279</v>
      </c>
      <c r="T74" s="874" t="e">
        <f>'In-kind Benefits 2_V2'!T74</f>
        <v>#N/A</v>
      </c>
      <c r="V74" s="481" t="s">
        <v>2279</v>
      </c>
      <c r="W74" s="874" t="e">
        <f>'In-kind Benefits 2_V2'!W74</f>
        <v>#N/A</v>
      </c>
    </row>
    <row r="75" spans="2:23" ht="17.5" customHeight="1">
      <c r="B75" s="1266">
        <f>'4'!G33</f>
        <v>0</v>
      </c>
      <c r="C75" s="644" t="str">
        <f>INDEX(Languages1!$C$1:$AB$1998,MATCH('In-kind Benefits 2_V2'!C75,Languages1!$C$1:$C$1998,0),MATCH('1'!$C$5,Languages1!$C$1:$AB$1,0))</f>
        <v>Homens</v>
      </c>
      <c r="D75" s="645">
        <f>'4'!I33</f>
        <v>0</v>
      </c>
      <c r="E75" s="1161" t="str">
        <f>'4'!J33</f>
        <v xml:space="preserve"> </v>
      </c>
      <c r="F75" s="646"/>
      <c r="G75" s="434" t="s">
        <v>2279</v>
      </c>
      <c r="H75" s="874" t="e">
        <f>'In-kind Benefits 2_V2'!H75</f>
        <v>#N/A</v>
      </c>
      <c r="I75" s="647"/>
      <c r="J75" s="434" t="s">
        <v>2279</v>
      </c>
      <c r="K75" s="874" t="e">
        <f>'In-kind Benefits 2_V2'!K75</f>
        <v>#N/A</v>
      </c>
      <c r="L75" s="647"/>
      <c r="M75" s="434" t="s">
        <v>2279</v>
      </c>
      <c r="N75" s="874" t="e">
        <f>'In-kind Benefits 2_V2'!N75</f>
        <v>#N/A</v>
      </c>
      <c r="O75" s="647"/>
      <c r="P75" s="434" t="s">
        <v>2279</v>
      </c>
      <c r="Q75" s="874" t="e">
        <f>'In-kind Benefits 2_V2'!Q75</f>
        <v>#N/A</v>
      </c>
      <c r="R75" s="647"/>
      <c r="S75" s="434" t="s">
        <v>2279</v>
      </c>
      <c r="T75" s="874" t="e">
        <f>'In-kind Benefits 2_V2'!T75</f>
        <v>#N/A</v>
      </c>
      <c r="V75" s="434" t="s">
        <v>2279</v>
      </c>
      <c r="W75" s="874" t="e">
        <f>'In-kind Benefits 2_V2'!W75</f>
        <v>#N/A</v>
      </c>
    </row>
    <row r="76" spans="2:23" ht="17.5" customHeight="1">
      <c r="B76" s="1266"/>
      <c r="C76" s="648" t="str">
        <f>INDEX(Languages1!$C$1:$AB$1998,MATCH('In-kind Benefits 2_V2'!C76,Languages1!$C$1:$C$1998,0),MATCH('1'!$C$5,Languages1!$C$1:$AB$1,0))</f>
        <v>Mulheres</v>
      </c>
      <c r="D76" s="649">
        <f>'4'!I34</f>
        <v>0</v>
      </c>
      <c r="E76" s="1161">
        <f>'4'!J34</f>
        <v>0</v>
      </c>
      <c r="F76" s="646"/>
      <c r="G76" s="481" t="s">
        <v>2279</v>
      </c>
      <c r="H76" s="874" t="e">
        <f>'In-kind Benefits 2_V2'!H76</f>
        <v>#N/A</v>
      </c>
      <c r="I76" s="647"/>
      <c r="J76" s="481" t="s">
        <v>2279</v>
      </c>
      <c r="K76" s="874" t="e">
        <f>'In-kind Benefits 2_V2'!K76</f>
        <v>#N/A</v>
      </c>
      <c r="L76" s="647"/>
      <c r="M76" s="481" t="s">
        <v>2279</v>
      </c>
      <c r="N76" s="874" t="e">
        <f>'In-kind Benefits 2_V2'!N76</f>
        <v>#N/A</v>
      </c>
      <c r="O76" s="647"/>
      <c r="P76" s="481" t="s">
        <v>2279</v>
      </c>
      <c r="Q76" s="874" t="e">
        <f>'In-kind Benefits 2_V2'!Q76</f>
        <v>#N/A</v>
      </c>
      <c r="R76" s="647"/>
      <c r="S76" s="481" t="s">
        <v>2279</v>
      </c>
      <c r="T76" s="874" t="e">
        <f>'In-kind Benefits 2_V2'!T76</f>
        <v>#N/A</v>
      </c>
      <c r="V76" s="481" t="s">
        <v>2279</v>
      </c>
      <c r="W76" s="874" t="e">
        <f>'In-kind Benefits 2_V2'!W76</f>
        <v>#N/A</v>
      </c>
    </row>
    <row r="77" spans="2:23" ht="17.5" customHeight="1">
      <c r="B77" s="1266">
        <f>'4'!G35</f>
        <v>0</v>
      </c>
      <c r="C77" s="644" t="str">
        <f>INDEX(Languages1!$C$1:$AB$1998,MATCH('In-kind Benefits 2_V2'!C77,Languages1!$C$1:$C$1998,0),MATCH('1'!$C$5,Languages1!$C$1:$AB$1,0))</f>
        <v>Homens</v>
      </c>
      <c r="D77" s="645">
        <f>'4'!I35</f>
        <v>0</v>
      </c>
      <c r="E77" s="1161" t="str">
        <f>'4'!J35</f>
        <v xml:space="preserve"> </v>
      </c>
      <c r="F77" s="646"/>
      <c r="G77" s="434" t="s">
        <v>2279</v>
      </c>
      <c r="H77" s="874" t="e">
        <f>'In-kind Benefits 2_V2'!H77</f>
        <v>#N/A</v>
      </c>
      <c r="I77" s="647"/>
      <c r="J77" s="434" t="s">
        <v>2279</v>
      </c>
      <c r="K77" s="874" t="e">
        <f>'In-kind Benefits 2_V2'!K77</f>
        <v>#N/A</v>
      </c>
      <c r="L77" s="647"/>
      <c r="M77" s="434" t="s">
        <v>2279</v>
      </c>
      <c r="N77" s="874" t="e">
        <f>'In-kind Benefits 2_V2'!N77</f>
        <v>#N/A</v>
      </c>
      <c r="O77" s="647"/>
      <c r="P77" s="434" t="s">
        <v>2279</v>
      </c>
      <c r="Q77" s="874" t="e">
        <f>'In-kind Benefits 2_V2'!Q77</f>
        <v>#N/A</v>
      </c>
      <c r="R77" s="647"/>
      <c r="S77" s="434" t="s">
        <v>2279</v>
      </c>
      <c r="T77" s="874" t="e">
        <f>'In-kind Benefits 2_V2'!T77</f>
        <v>#N/A</v>
      </c>
      <c r="V77" s="434" t="s">
        <v>2279</v>
      </c>
      <c r="W77" s="874" t="e">
        <f>'In-kind Benefits 2_V2'!W77</f>
        <v>#N/A</v>
      </c>
    </row>
    <row r="78" spans="2:23" ht="17.5" customHeight="1">
      <c r="B78" s="1266"/>
      <c r="C78" s="648" t="str">
        <f>INDEX(Languages1!$C$1:$AB$1998,MATCH('In-kind Benefits 2_V2'!C78,Languages1!$C$1:$C$1998,0),MATCH('1'!$C$5,Languages1!$C$1:$AB$1,0))</f>
        <v>Mulheres</v>
      </c>
      <c r="D78" s="649">
        <f>'4'!I36</f>
        <v>0</v>
      </c>
      <c r="E78" s="1161">
        <f>'4'!J36</f>
        <v>0</v>
      </c>
      <c r="F78" s="646"/>
      <c r="G78" s="481" t="s">
        <v>2279</v>
      </c>
      <c r="H78" s="874" t="e">
        <f>'In-kind Benefits 2_V2'!H78</f>
        <v>#N/A</v>
      </c>
      <c r="I78" s="647"/>
      <c r="J78" s="481" t="s">
        <v>2279</v>
      </c>
      <c r="K78" s="874" t="e">
        <f>'In-kind Benefits 2_V2'!K78</f>
        <v>#N/A</v>
      </c>
      <c r="L78" s="647"/>
      <c r="M78" s="481" t="s">
        <v>2279</v>
      </c>
      <c r="N78" s="874" t="e">
        <f>'In-kind Benefits 2_V2'!N78</f>
        <v>#N/A</v>
      </c>
      <c r="O78" s="647"/>
      <c r="P78" s="481" t="s">
        <v>2279</v>
      </c>
      <c r="Q78" s="874" t="e">
        <f>'In-kind Benefits 2_V2'!Q78</f>
        <v>#N/A</v>
      </c>
      <c r="R78" s="647"/>
      <c r="S78" s="481" t="s">
        <v>2279</v>
      </c>
      <c r="T78" s="874" t="e">
        <f>'In-kind Benefits 2_V2'!T78</f>
        <v>#N/A</v>
      </c>
      <c r="V78" s="481" t="s">
        <v>2279</v>
      </c>
      <c r="W78" s="874" t="e">
        <f>'In-kind Benefits 2_V2'!W78</f>
        <v>#N/A</v>
      </c>
    </row>
    <row r="79" spans="2:23" ht="17.5" customHeight="1">
      <c r="B79" s="1266">
        <f>'4'!G37</f>
        <v>0</v>
      </c>
      <c r="C79" s="644" t="str">
        <f>INDEX(Languages1!$C$1:$AB$1998,MATCH('In-kind Benefits 2_V2'!C79,Languages1!$C$1:$C$1998,0),MATCH('1'!$C$5,Languages1!$C$1:$AB$1,0))</f>
        <v>Homens</v>
      </c>
      <c r="D79" s="645">
        <f>'4'!I37</f>
        <v>0</v>
      </c>
      <c r="E79" s="1161" t="str">
        <f>'4'!J37</f>
        <v xml:space="preserve"> </v>
      </c>
      <c r="F79" s="646"/>
      <c r="G79" s="434" t="s">
        <v>2279</v>
      </c>
      <c r="H79" s="874" t="e">
        <f>'In-kind Benefits 2_V2'!H79</f>
        <v>#N/A</v>
      </c>
      <c r="I79" s="647"/>
      <c r="J79" s="434" t="s">
        <v>2279</v>
      </c>
      <c r="K79" s="874" t="e">
        <f>'In-kind Benefits 2_V2'!K79</f>
        <v>#N/A</v>
      </c>
      <c r="L79" s="647"/>
      <c r="M79" s="434" t="s">
        <v>2279</v>
      </c>
      <c r="N79" s="874" t="e">
        <f>'In-kind Benefits 2_V2'!N79</f>
        <v>#N/A</v>
      </c>
      <c r="O79" s="647"/>
      <c r="P79" s="434" t="s">
        <v>2279</v>
      </c>
      <c r="Q79" s="874" t="e">
        <f>'In-kind Benefits 2_V2'!Q79</f>
        <v>#N/A</v>
      </c>
      <c r="R79" s="647"/>
      <c r="S79" s="434" t="s">
        <v>2279</v>
      </c>
      <c r="T79" s="874" t="e">
        <f>'In-kind Benefits 2_V2'!T79</f>
        <v>#N/A</v>
      </c>
      <c r="V79" s="434" t="s">
        <v>2279</v>
      </c>
      <c r="W79" s="874" t="e">
        <f>'In-kind Benefits 2_V2'!W79</f>
        <v>#N/A</v>
      </c>
    </row>
    <row r="80" spans="2:23" ht="17.5" customHeight="1">
      <c r="B80" s="1266"/>
      <c r="C80" s="648" t="str">
        <f>INDEX(Languages1!$C$1:$AB$1998,MATCH('In-kind Benefits 2_V2'!C80,Languages1!$C$1:$C$1998,0),MATCH('1'!$C$5,Languages1!$C$1:$AB$1,0))</f>
        <v>Mulheres</v>
      </c>
      <c r="D80" s="649">
        <f>'4'!I38</f>
        <v>0</v>
      </c>
      <c r="E80" s="1161">
        <f>'4'!J38</f>
        <v>0</v>
      </c>
      <c r="F80" s="646"/>
      <c r="G80" s="481" t="s">
        <v>2279</v>
      </c>
      <c r="H80" s="874" t="e">
        <f>'In-kind Benefits 2_V2'!H80</f>
        <v>#N/A</v>
      </c>
      <c r="I80" s="647"/>
      <c r="J80" s="481" t="s">
        <v>2279</v>
      </c>
      <c r="K80" s="874" t="e">
        <f>'In-kind Benefits 2_V2'!K80</f>
        <v>#N/A</v>
      </c>
      <c r="L80" s="647"/>
      <c r="M80" s="481" t="s">
        <v>2279</v>
      </c>
      <c r="N80" s="874" t="e">
        <f>'In-kind Benefits 2_V2'!N80</f>
        <v>#N/A</v>
      </c>
      <c r="O80" s="647"/>
      <c r="P80" s="481" t="s">
        <v>2279</v>
      </c>
      <c r="Q80" s="874" t="e">
        <f>'In-kind Benefits 2_V2'!Q80</f>
        <v>#N/A</v>
      </c>
      <c r="R80" s="647"/>
      <c r="S80" s="481" t="s">
        <v>2279</v>
      </c>
      <c r="T80" s="874" t="e">
        <f>'In-kind Benefits 2_V2'!T80</f>
        <v>#N/A</v>
      </c>
      <c r="V80" s="481" t="s">
        <v>2279</v>
      </c>
      <c r="W80" s="874" t="e">
        <f>'In-kind Benefits 2_V2'!W80</f>
        <v>#N/A</v>
      </c>
    </row>
    <row r="81" spans="2:23" ht="17.5" customHeight="1">
      <c r="B81" s="1266">
        <f>'4'!G39</f>
        <v>0</v>
      </c>
      <c r="C81" s="644" t="str">
        <f>INDEX(Languages1!$C$1:$AB$1998,MATCH('In-kind Benefits 2_V2'!C81,Languages1!$C$1:$C$1998,0),MATCH('1'!$C$5,Languages1!$C$1:$AB$1,0))</f>
        <v>Homens</v>
      </c>
      <c r="D81" s="645">
        <f>'4'!I39</f>
        <v>0</v>
      </c>
      <c r="E81" s="1161" t="str">
        <f>'4'!J39</f>
        <v xml:space="preserve"> </v>
      </c>
      <c r="F81" s="646"/>
      <c r="G81" s="434" t="s">
        <v>2279</v>
      </c>
      <c r="H81" s="874" t="e">
        <f>'In-kind Benefits 2_V2'!H81</f>
        <v>#N/A</v>
      </c>
      <c r="I81" s="647"/>
      <c r="J81" s="434" t="s">
        <v>2279</v>
      </c>
      <c r="K81" s="874" t="e">
        <f>'In-kind Benefits 2_V2'!K81</f>
        <v>#N/A</v>
      </c>
      <c r="L81" s="647"/>
      <c r="M81" s="434" t="s">
        <v>2279</v>
      </c>
      <c r="N81" s="874" t="e">
        <f>'In-kind Benefits 2_V2'!N81</f>
        <v>#N/A</v>
      </c>
      <c r="O81" s="647"/>
      <c r="P81" s="434" t="s">
        <v>2279</v>
      </c>
      <c r="Q81" s="874" t="e">
        <f>'In-kind Benefits 2_V2'!Q81</f>
        <v>#N/A</v>
      </c>
      <c r="R81" s="647"/>
      <c r="S81" s="434" t="s">
        <v>2279</v>
      </c>
      <c r="T81" s="874" t="e">
        <f>'In-kind Benefits 2_V2'!T81</f>
        <v>#N/A</v>
      </c>
      <c r="V81" s="434" t="s">
        <v>2279</v>
      </c>
      <c r="W81" s="874" t="e">
        <f>'In-kind Benefits 2_V2'!W81</f>
        <v>#N/A</v>
      </c>
    </row>
    <row r="82" spans="2:23" ht="17.5" customHeight="1">
      <c r="B82" s="1266"/>
      <c r="C82" s="648" t="str">
        <f>INDEX(Languages1!$C$1:$AB$1998,MATCH('In-kind Benefits 2_V2'!C82,Languages1!$C$1:$C$1998,0),MATCH('1'!$C$5,Languages1!$C$1:$AB$1,0))</f>
        <v>Mulheres</v>
      </c>
      <c r="D82" s="649">
        <f>'4'!I40</f>
        <v>0</v>
      </c>
      <c r="E82" s="1161">
        <f>'4'!J40</f>
        <v>0</v>
      </c>
      <c r="F82" s="646"/>
      <c r="G82" s="481" t="s">
        <v>2279</v>
      </c>
      <c r="H82" s="874" t="e">
        <f>'In-kind Benefits 2_V2'!H82</f>
        <v>#N/A</v>
      </c>
      <c r="I82" s="647"/>
      <c r="J82" s="481" t="s">
        <v>2279</v>
      </c>
      <c r="K82" s="874" t="e">
        <f>'In-kind Benefits 2_V2'!K82</f>
        <v>#N/A</v>
      </c>
      <c r="L82" s="647"/>
      <c r="M82" s="481" t="s">
        <v>2279</v>
      </c>
      <c r="N82" s="874" t="e">
        <f>'In-kind Benefits 2_V2'!N82</f>
        <v>#N/A</v>
      </c>
      <c r="O82" s="647"/>
      <c r="P82" s="481" t="s">
        <v>2279</v>
      </c>
      <c r="Q82" s="874" t="e">
        <f>'In-kind Benefits 2_V2'!Q82</f>
        <v>#N/A</v>
      </c>
      <c r="R82" s="647"/>
      <c r="S82" s="481" t="s">
        <v>2279</v>
      </c>
      <c r="T82" s="874" t="e">
        <f>'In-kind Benefits 2_V2'!T82</f>
        <v>#N/A</v>
      </c>
      <c r="V82" s="481" t="s">
        <v>2279</v>
      </c>
      <c r="W82" s="874" t="e">
        <f>'In-kind Benefits 2_V2'!W82</f>
        <v>#N/A</v>
      </c>
    </row>
    <row r="83" spans="2:23" ht="17.5" customHeight="1">
      <c r="B83" s="1266">
        <f>'4'!G41</f>
        <v>0</v>
      </c>
      <c r="C83" s="644" t="str">
        <f>INDEX(Languages1!$C$1:$AB$1998,MATCH('In-kind Benefits 2_V2'!C83,Languages1!$C$1:$C$1998,0),MATCH('1'!$C$5,Languages1!$C$1:$AB$1,0))</f>
        <v>Homens</v>
      </c>
      <c r="D83" s="645">
        <f>'4'!I41</f>
        <v>0</v>
      </c>
      <c r="E83" s="1161" t="str">
        <f>'4'!J41</f>
        <v xml:space="preserve"> </v>
      </c>
      <c r="F83" s="646"/>
      <c r="G83" s="434" t="s">
        <v>2279</v>
      </c>
      <c r="H83" s="874" t="e">
        <f>'In-kind Benefits 2_V2'!H83</f>
        <v>#N/A</v>
      </c>
      <c r="I83" s="647"/>
      <c r="J83" s="434" t="s">
        <v>2279</v>
      </c>
      <c r="K83" s="874" t="e">
        <f>'In-kind Benefits 2_V2'!K83</f>
        <v>#N/A</v>
      </c>
      <c r="L83" s="647"/>
      <c r="M83" s="434" t="s">
        <v>2279</v>
      </c>
      <c r="N83" s="874" t="e">
        <f>'In-kind Benefits 2_V2'!N83</f>
        <v>#N/A</v>
      </c>
      <c r="O83" s="647"/>
      <c r="P83" s="434" t="s">
        <v>2279</v>
      </c>
      <c r="Q83" s="874" t="e">
        <f>'In-kind Benefits 2_V2'!Q83</f>
        <v>#N/A</v>
      </c>
      <c r="R83" s="647"/>
      <c r="S83" s="434" t="s">
        <v>2279</v>
      </c>
      <c r="T83" s="874" t="e">
        <f>'In-kind Benefits 2_V2'!T83</f>
        <v>#N/A</v>
      </c>
      <c r="V83" s="434" t="s">
        <v>2279</v>
      </c>
      <c r="W83" s="874" t="e">
        <f>'In-kind Benefits 2_V2'!W83</f>
        <v>#N/A</v>
      </c>
    </row>
    <row r="84" spans="2:23" ht="17.5" customHeight="1">
      <c r="B84" s="1266"/>
      <c r="C84" s="648" t="str">
        <f>INDEX(Languages1!$C$1:$AB$1998,MATCH('In-kind Benefits 2_V2'!C84,Languages1!$C$1:$C$1998,0),MATCH('1'!$C$5,Languages1!$C$1:$AB$1,0))</f>
        <v>Mulheres</v>
      </c>
      <c r="D84" s="649">
        <f>'4'!I42</f>
        <v>0</v>
      </c>
      <c r="E84" s="1161">
        <f>'4'!J42</f>
        <v>0</v>
      </c>
      <c r="F84" s="646"/>
      <c r="G84" s="481" t="s">
        <v>2279</v>
      </c>
      <c r="H84" s="874" t="e">
        <f>'In-kind Benefits 2_V2'!H84</f>
        <v>#N/A</v>
      </c>
      <c r="I84" s="647"/>
      <c r="J84" s="481" t="s">
        <v>2279</v>
      </c>
      <c r="K84" s="874" t="e">
        <f>'In-kind Benefits 2_V2'!K84</f>
        <v>#N/A</v>
      </c>
      <c r="L84" s="647"/>
      <c r="M84" s="481" t="s">
        <v>2279</v>
      </c>
      <c r="N84" s="874" t="e">
        <f>'In-kind Benefits 2_V2'!N84</f>
        <v>#N/A</v>
      </c>
      <c r="O84" s="647"/>
      <c r="P84" s="481" t="s">
        <v>2279</v>
      </c>
      <c r="Q84" s="874" t="e">
        <f>'In-kind Benefits 2_V2'!Q84</f>
        <v>#N/A</v>
      </c>
      <c r="R84" s="647"/>
      <c r="S84" s="481" t="s">
        <v>2279</v>
      </c>
      <c r="T84" s="874" t="e">
        <f>'In-kind Benefits 2_V2'!T84</f>
        <v>#N/A</v>
      </c>
      <c r="V84" s="481" t="s">
        <v>2279</v>
      </c>
      <c r="W84" s="874" t="e">
        <f>'In-kind Benefits 2_V2'!W84</f>
        <v>#N/A</v>
      </c>
    </row>
    <row r="85" spans="2:23" ht="17.5" customHeight="1">
      <c r="B85" s="1266">
        <f>'4'!G43</f>
        <v>0</v>
      </c>
      <c r="C85" s="644" t="str">
        <f>INDEX(Languages1!$C$1:$AB$1998,MATCH('In-kind Benefits 2_V2'!C85,Languages1!$C$1:$C$1998,0),MATCH('1'!$C$5,Languages1!$C$1:$AB$1,0))</f>
        <v>Homens</v>
      </c>
      <c r="D85" s="645">
        <f>'4'!I43</f>
        <v>0</v>
      </c>
      <c r="E85" s="1161" t="str">
        <f>'4'!J43</f>
        <v xml:space="preserve"> </v>
      </c>
      <c r="F85" s="646"/>
      <c r="G85" s="434" t="s">
        <v>2279</v>
      </c>
      <c r="H85" s="874" t="e">
        <f>'In-kind Benefits 2_V2'!H85</f>
        <v>#N/A</v>
      </c>
      <c r="I85" s="647"/>
      <c r="J85" s="434" t="s">
        <v>2279</v>
      </c>
      <c r="K85" s="874" t="e">
        <f>'In-kind Benefits 2_V2'!K85</f>
        <v>#N/A</v>
      </c>
      <c r="L85" s="647"/>
      <c r="M85" s="434" t="s">
        <v>2279</v>
      </c>
      <c r="N85" s="874" t="e">
        <f>'In-kind Benefits 2_V2'!N85</f>
        <v>#N/A</v>
      </c>
      <c r="O85" s="647"/>
      <c r="P85" s="434" t="s">
        <v>2279</v>
      </c>
      <c r="Q85" s="874" t="e">
        <f>'In-kind Benefits 2_V2'!Q85</f>
        <v>#N/A</v>
      </c>
      <c r="R85" s="647"/>
      <c r="S85" s="434" t="s">
        <v>2279</v>
      </c>
      <c r="T85" s="874" t="e">
        <f>'In-kind Benefits 2_V2'!T85</f>
        <v>#N/A</v>
      </c>
      <c r="V85" s="434" t="s">
        <v>2279</v>
      </c>
      <c r="W85" s="874" t="e">
        <f>'In-kind Benefits 2_V2'!W85</f>
        <v>#N/A</v>
      </c>
    </row>
    <row r="86" spans="2:23" ht="17.5" customHeight="1">
      <c r="B86" s="1266"/>
      <c r="C86" s="648" t="str">
        <f>INDEX(Languages1!$C$1:$AB$1998,MATCH('In-kind Benefits 2_V2'!C86,Languages1!$C$1:$C$1998,0),MATCH('1'!$C$5,Languages1!$C$1:$AB$1,0))</f>
        <v>Mulheres</v>
      </c>
      <c r="D86" s="649">
        <f>'4'!I44</f>
        <v>0</v>
      </c>
      <c r="E86" s="1161">
        <f>'4'!J44</f>
        <v>0</v>
      </c>
      <c r="F86" s="646"/>
      <c r="G86" s="481" t="s">
        <v>2279</v>
      </c>
      <c r="H86" s="874" t="e">
        <f>'In-kind Benefits 2_V2'!H86</f>
        <v>#N/A</v>
      </c>
      <c r="I86" s="647"/>
      <c r="J86" s="481" t="s">
        <v>2279</v>
      </c>
      <c r="K86" s="874" t="e">
        <f>'In-kind Benefits 2_V2'!K86</f>
        <v>#N/A</v>
      </c>
      <c r="L86" s="647"/>
      <c r="M86" s="481" t="s">
        <v>2279</v>
      </c>
      <c r="N86" s="874" t="e">
        <f>'In-kind Benefits 2_V2'!N86</f>
        <v>#N/A</v>
      </c>
      <c r="O86" s="647"/>
      <c r="P86" s="481" t="s">
        <v>2279</v>
      </c>
      <c r="Q86" s="874" t="e">
        <f>'In-kind Benefits 2_V2'!Q86</f>
        <v>#N/A</v>
      </c>
      <c r="R86" s="647"/>
      <c r="S86" s="481" t="s">
        <v>2279</v>
      </c>
      <c r="T86" s="874" t="e">
        <f>'In-kind Benefits 2_V2'!T86</f>
        <v>#N/A</v>
      </c>
      <c r="V86" s="481" t="s">
        <v>2279</v>
      </c>
      <c r="W86" s="874" t="e">
        <f>'In-kind Benefits 2_V2'!W86</f>
        <v>#N/A</v>
      </c>
    </row>
    <row r="87" spans="2:23" ht="17.5" customHeight="1">
      <c r="B87" s="638" t="str">
        <f>INDEX(Languages1!$C$1:$AB$1998,MATCH("Work Area",Languages1!$C$1:$C$1998,0),MATCH('1'!$C$5,Languages1!$C$1:$AB$1,0))&amp;": "&amp;'3'!H7</f>
        <v xml:space="preserve">Área de Trabalho: </v>
      </c>
      <c r="C87" s="639"/>
      <c r="D87" s="639"/>
      <c r="E87" s="640"/>
      <c r="F87" s="641"/>
      <c r="G87" s="650"/>
      <c r="H87" s="875" t="str" cm="1">
        <f t="array" ref="H87">_xlfn.IFS(G87="Yes",INDEX('Drop Downs'!$D$4:$E$9,MATCH('7'!$G$3,'Drop Downs'!$D$4:$D$9,0),2), G87="No", "", G87="Select One", "", G87="", "")</f>
        <v/>
      </c>
      <c r="I87" s="642"/>
      <c r="J87" s="435"/>
      <c r="K87" s="876"/>
      <c r="L87" s="642"/>
      <c r="M87" s="650"/>
      <c r="N87" s="875" t="str" cm="1">
        <f t="array" ref="N87">_xlfn.IFS(M87="Yes",INDEX('Drop Downs'!$D$4:$E$9,MATCH('7'!$M$3,'Drop Downs'!$D$4:$D$9,0),2), M87="No", "", M87="Select One", "", M87="", "")</f>
        <v/>
      </c>
      <c r="O87" s="642"/>
      <c r="P87" s="650"/>
      <c r="Q87" s="875" t="str" cm="1">
        <f t="array" ref="Q87">_xlfn.IFS(P87="Yes",INDEX('Drop Downs'!$D$4:$E$9,MATCH('7'!$P$3,'Drop Downs'!$D$4:$D$9,0),2), P87="No", "", P87="Select One", "", P87="", "")</f>
        <v/>
      </c>
      <c r="R87" s="642"/>
      <c r="S87" s="650"/>
      <c r="T87" s="875"/>
      <c r="V87" s="650"/>
      <c r="W87" s="875"/>
    </row>
    <row r="88" spans="2:23" ht="17.5" customHeight="1">
      <c r="B88" s="1266">
        <f>'4'!L5</f>
        <v>0</v>
      </c>
      <c r="C88" s="644" t="str">
        <f>INDEX(Languages1!$C$1:$AB$1998,MATCH('In-kind Benefits 2_V2'!C88,Languages1!$C$1:$C$1998,0),MATCH('1'!$C$5,Languages1!$C$1:$AB$1,0))</f>
        <v>Homens</v>
      </c>
      <c r="D88" s="645">
        <f>'4'!N5</f>
        <v>0</v>
      </c>
      <c r="E88" s="1161" t="str">
        <f>'4'!O5</f>
        <v xml:space="preserve"> </v>
      </c>
      <c r="F88" s="646"/>
      <c r="G88" s="434" t="s">
        <v>2279</v>
      </c>
      <c r="H88" s="874" t="e">
        <f>'In-kind Benefits 2_V2'!H88</f>
        <v>#N/A</v>
      </c>
      <c r="I88" s="647"/>
      <c r="J88" s="434" t="s">
        <v>2279</v>
      </c>
      <c r="K88" s="874" t="e">
        <f>'In-kind Benefits 2_V2'!K88</f>
        <v>#N/A</v>
      </c>
      <c r="L88" s="647"/>
      <c r="M88" s="434" t="s">
        <v>2279</v>
      </c>
      <c r="N88" s="874" t="e">
        <f>'In-kind Benefits 2_V2'!N88</f>
        <v>#N/A</v>
      </c>
      <c r="O88" s="647"/>
      <c r="P88" s="434" t="s">
        <v>2279</v>
      </c>
      <c r="Q88" s="874" t="e">
        <f>'In-kind Benefits 2_V2'!Q88</f>
        <v>#N/A</v>
      </c>
      <c r="R88" s="647"/>
      <c r="S88" s="434" t="s">
        <v>2279</v>
      </c>
      <c r="T88" s="874" t="e">
        <f>'In-kind Benefits 2_V2'!T88</f>
        <v>#N/A</v>
      </c>
      <c r="V88" s="434" t="s">
        <v>2279</v>
      </c>
      <c r="W88" s="874" t="e">
        <f>'In-kind Benefits 2_V2'!W88</f>
        <v>#N/A</v>
      </c>
    </row>
    <row r="89" spans="2:23" ht="17.5" customHeight="1">
      <c r="B89" s="1266"/>
      <c r="C89" s="648" t="str">
        <f>INDEX(Languages1!$C$1:$AB$1998,MATCH('In-kind Benefits 2_V2'!C89,Languages1!$C$1:$C$1998,0),MATCH('1'!$C$5,Languages1!$C$1:$AB$1,0))</f>
        <v>Mulheres</v>
      </c>
      <c r="D89" s="649">
        <f>'4'!N6</f>
        <v>0</v>
      </c>
      <c r="E89" s="1161">
        <f>'4'!O6</f>
        <v>0</v>
      </c>
      <c r="F89" s="646"/>
      <c r="G89" s="481" t="s">
        <v>2279</v>
      </c>
      <c r="H89" s="874" t="e">
        <f>'In-kind Benefits 2_V2'!H89</f>
        <v>#N/A</v>
      </c>
      <c r="I89" s="647"/>
      <c r="J89" s="481" t="s">
        <v>2279</v>
      </c>
      <c r="K89" s="874" t="e">
        <f>'In-kind Benefits 2_V2'!K89</f>
        <v>#N/A</v>
      </c>
      <c r="L89" s="647"/>
      <c r="M89" s="481" t="s">
        <v>2279</v>
      </c>
      <c r="N89" s="874" t="e">
        <f>'In-kind Benefits 2_V2'!N89</f>
        <v>#N/A</v>
      </c>
      <c r="O89" s="647"/>
      <c r="P89" s="481" t="s">
        <v>2279</v>
      </c>
      <c r="Q89" s="874" t="e">
        <f>'In-kind Benefits 2_V2'!Q89</f>
        <v>#N/A</v>
      </c>
      <c r="R89" s="647"/>
      <c r="S89" s="481" t="s">
        <v>2279</v>
      </c>
      <c r="T89" s="874" t="e">
        <f>'In-kind Benefits 2_V2'!T89</f>
        <v>#N/A</v>
      </c>
      <c r="V89" s="481" t="s">
        <v>2279</v>
      </c>
      <c r="W89" s="874" t="e">
        <f>'In-kind Benefits 2_V2'!W89</f>
        <v>#N/A</v>
      </c>
    </row>
    <row r="90" spans="2:23" ht="17.5" customHeight="1">
      <c r="B90" s="1266">
        <f>'4'!L7</f>
        <v>0</v>
      </c>
      <c r="C90" s="644" t="str">
        <f>INDEX(Languages1!$C$1:$AB$1998,MATCH('In-kind Benefits 2_V2'!C90,Languages1!$C$1:$C$1998,0),MATCH('1'!$C$5,Languages1!$C$1:$AB$1,0))</f>
        <v>Homens</v>
      </c>
      <c r="D90" s="645">
        <f>'4'!N7</f>
        <v>0</v>
      </c>
      <c r="E90" s="1161" t="str">
        <f>'4'!O7</f>
        <v xml:space="preserve"> </v>
      </c>
      <c r="F90" s="646"/>
      <c r="G90" s="434" t="s">
        <v>2279</v>
      </c>
      <c r="H90" s="874" t="e">
        <f>'In-kind Benefits 2_V2'!H90</f>
        <v>#N/A</v>
      </c>
      <c r="I90" s="647"/>
      <c r="J90" s="434" t="s">
        <v>2279</v>
      </c>
      <c r="K90" s="874" t="e">
        <f>'In-kind Benefits 2_V2'!K90</f>
        <v>#N/A</v>
      </c>
      <c r="L90" s="647"/>
      <c r="M90" s="434" t="s">
        <v>2279</v>
      </c>
      <c r="N90" s="874" t="e">
        <f>'In-kind Benefits 2_V2'!N90</f>
        <v>#N/A</v>
      </c>
      <c r="O90" s="647"/>
      <c r="P90" s="434" t="s">
        <v>2279</v>
      </c>
      <c r="Q90" s="874" t="e">
        <f>'In-kind Benefits 2_V2'!Q90</f>
        <v>#N/A</v>
      </c>
      <c r="R90" s="647"/>
      <c r="S90" s="434" t="s">
        <v>2279</v>
      </c>
      <c r="T90" s="874" t="e">
        <f>'In-kind Benefits 2_V2'!T90</f>
        <v>#N/A</v>
      </c>
      <c r="V90" s="434" t="s">
        <v>2279</v>
      </c>
      <c r="W90" s="874" t="e">
        <f>'In-kind Benefits 2_V2'!W90</f>
        <v>#N/A</v>
      </c>
    </row>
    <row r="91" spans="2:23" ht="17.5" customHeight="1">
      <c r="B91" s="1266"/>
      <c r="C91" s="648" t="str">
        <f>INDEX(Languages1!$C$1:$AB$1998,MATCH('In-kind Benefits 2_V2'!C91,Languages1!$C$1:$C$1998,0),MATCH('1'!$C$5,Languages1!$C$1:$AB$1,0))</f>
        <v>Mulheres</v>
      </c>
      <c r="D91" s="649">
        <f>'4'!N8</f>
        <v>0</v>
      </c>
      <c r="E91" s="1161">
        <f>'4'!O8</f>
        <v>0</v>
      </c>
      <c r="F91" s="646"/>
      <c r="G91" s="481" t="s">
        <v>2279</v>
      </c>
      <c r="H91" s="874" t="e">
        <f>'In-kind Benefits 2_V2'!H91</f>
        <v>#N/A</v>
      </c>
      <c r="I91" s="647"/>
      <c r="J91" s="481" t="s">
        <v>2279</v>
      </c>
      <c r="K91" s="874" t="e">
        <f>'In-kind Benefits 2_V2'!K91</f>
        <v>#N/A</v>
      </c>
      <c r="L91" s="647"/>
      <c r="M91" s="481" t="s">
        <v>2279</v>
      </c>
      <c r="N91" s="874" t="e">
        <f>'In-kind Benefits 2_V2'!N91</f>
        <v>#N/A</v>
      </c>
      <c r="O91" s="647"/>
      <c r="P91" s="481" t="s">
        <v>2279</v>
      </c>
      <c r="Q91" s="874" t="e">
        <f>'In-kind Benefits 2_V2'!Q91</f>
        <v>#N/A</v>
      </c>
      <c r="R91" s="647"/>
      <c r="S91" s="481" t="s">
        <v>2279</v>
      </c>
      <c r="T91" s="874" t="e">
        <f>'In-kind Benefits 2_V2'!T91</f>
        <v>#N/A</v>
      </c>
      <c r="V91" s="481" t="s">
        <v>2279</v>
      </c>
      <c r="W91" s="874" t="e">
        <f>'In-kind Benefits 2_V2'!W91</f>
        <v>#N/A</v>
      </c>
    </row>
    <row r="92" spans="2:23" ht="17.5" customHeight="1">
      <c r="B92" s="1266">
        <f>'4'!L9</f>
        <v>0</v>
      </c>
      <c r="C92" s="644" t="str">
        <f>INDEX(Languages1!$C$1:$AB$1998,MATCH('In-kind Benefits 2_V2'!C92,Languages1!$C$1:$C$1998,0),MATCH('1'!$C$5,Languages1!$C$1:$AB$1,0))</f>
        <v>Homens</v>
      </c>
      <c r="D92" s="645">
        <f>'4'!N9</f>
        <v>0</v>
      </c>
      <c r="E92" s="1161" t="str">
        <f>'4'!O9</f>
        <v xml:space="preserve"> </v>
      </c>
      <c r="F92" s="646"/>
      <c r="G92" s="434" t="s">
        <v>2279</v>
      </c>
      <c r="H92" s="874" t="e">
        <f>'In-kind Benefits 2_V2'!H92</f>
        <v>#N/A</v>
      </c>
      <c r="I92" s="647"/>
      <c r="J92" s="434" t="s">
        <v>2279</v>
      </c>
      <c r="K92" s="874" t="e">
        <f>'In-kind Benefits 2_V2'!K92</f>
        <v>#N/A</v>
      </c>
      <c r="L92" s="647"/>
      <c r="M92" s="434" t="s">
        <v>2279</v>
      </c>
      <c r="N92" s="874" t="e">
        <f>'In-kind Benefits 2_V2'!N92</f>
        <v>#N/A</v>
      </c>
      <c r="O92" s="647"/>
      <c r="P92" s="434" t="s">
        <v>2279</v>
      </c>
      <c r="Q92" s="874" t="e">
        <f>'In-kind Benefits 2_V2'!Q92</f>
        <v>#N/A</v>
      </c>
      <c r="R92" s="647"/>
      <c r="S92" s="434" t="s">
        <v>2279</v>
      </c>
      <c r="T92" s="874" t="e">
        <f>'In-kind Benefits 2_V2'!T92</f>
        <v>#N/A</v>
      </c>
      <c r="V92" s="434" t="s">
        <v>2279</v>
      </c>
      <c r="W92" s="874" t="e">
        <f>'In-kind Benefits 2_V2'!W92</f>
        <v>#N/A</v>
      </c>
    </row>
    <row r="93" spans="2:23" ht="17.5" customHeight="1">
      <c r="B93" s="1266"/>
      <c r="C93" s="648" t="str">
        <f>INDEX(Languages1!$C$1:$AB$1998,MATCH('In-kind Benefits 2_V2'!C93,Languages1!$C$1:$C$1998,0),MATCH('1'!$C$5,Languages1!$C$1:$AB$1,0))</f>
        <v>Mulheres</v>
      </c>
      <c r="D93" s="649">
        <f>'4'!N10</f>
        <v>0</v>
      </c>
      <c r="E93" s="1161">
        <f>'4'!O10</f>
        <v>0</v>
      </c>
      <c r="F93" s="646"/>
      <c r="G93" s="481" t="s">
        <v>2279</v>
      </c>
      <c r="H93" s="874" t="e">
        <f>'In-kind Benefits 2_V2'!H93</f>
        <v>#N/A</v>
      </c>
      <c r="I93" s="647"/>
      <c r="J93" s="481" t="s">
        <v>2279</v>
      </c>
      <c r="K93" s="874" t="e">
        <f>'In-kind Benefits 2_V2'!K93</f>
        <v>#N/A</v>
      </c>
      <c r="L93" s="647"/>
      <c r="M93" s="481" t="s">
        <v>2279</v>
      </c>
      <c r="N93" s="874" t="e">
        <f>'In-kind Benefits 2_V2'!N93</f>
        <v>#N/A</v>
      </c>
      <c r="O93" s="647"/>
      <c r="P93" s="481" t="s">
        <v>2279</v>
      </c>
      <c r="Q93" s="874" t="e">
        <f>'In-kind Benefits 2_V2'!Q93</f>
        <v>#N/A</v>
      </c>
      <c r="R93" s="647"/>
      <c r="S93" s="481" t="s">
        <v>2279</v>
      </c>
      <c r="T93" s="874" t="e">
        <f>'In-kind Benefits 2_V2'!T93</f>
        <v>#N/A</v>
      </c>
      <c r="V93" s="481" t="s">
        <v>2279</v>
      </c>
      <c r="W93" s="874" t="e">
        <f>'In-kind Benefits 2_V2'!W93</f>
        <v>#N/A</v>
      </c>
    </row>
    <row r="94" spans="2:23" ht="17.5" customHeight="1">
      <c r="B94" s="1266">
        <f>'4'!L11</f>
        <v>0</v>
      </c>
      <c r="C94" s="644" t="str">
        <f>INDEX(Languages1!$C$1:$AB$1998,MATCH('In-kind Benefits 2_V2'!C94,Languages1!$C$1:$C$1998,0),MATCH('1'!$C$5,Languages1!$C$1:$AB$1,0))</f>
        <v>Homens</v>
      </c>
      <c r="D94" s="645">
        <f>'4'!N11</f>
        <v>0</v>
      </c>
      <c r="E94" s="1161" t="str">
        <f>'4'!O11</f>
        <v xml:space="preserve"> </v>
      </c>
      <c r="F94" s="646"/>
      <c r="G94" s="434" t="s">
        <v>2279</v>
      </c>
      <c r="H94" s="874" t="e">
        <f>'In-kind Benefits 2_V2'!H94</f>
        <v>#N/A</v>
      </c>
      <c r="I94" s="647"/>
      <c r="J94" s="434" t="s">
        <v>2279</v>
      </c>
      <c r="K94" s="874" t="e">
        <f>'In-kind Benefits 2_V2'!K94</f>
        <v>#N/A</v>
      </c>
      <c r="L94" s="647"/>
      <c r="M94" s="434" t="s">
        <v>2279</v>
      </c>
      <c r="N94" s="874" t="e">
        <f>'In-kind Benefits 2_V2'!N94</f>
        <v>#N/A</v>
      </c>
      <c r="O94" s="647"/>
      <c r="P94" s="434" t="s">
        <v>2279</v>
      </c>
      <c r="Q94" s="874" t="e">
        <f>'In-kind Benefits 2_V2'!Q94</f>
        <v>#N/A</v>
      </c>
      <c r="R94" s="647"/>
      <c r="S94" s="434" t="s">
        <v>2279</v>
      </c>
      <c r="T94" s="874" t="e">
        <f>'In-kind Benefits 2_V2'!T94</f>
        <v>#N/A</v>
      </c>
      <c r="V94" s="434" t="s">
        <v>2279</v>
      </c>
      <c r="W94" s="874" t="e">
        <f>'In-kind Benefits 2_V2'!W94</f>
        <v>#N/A</v>
      </c>
    </row>
    <row r="95" spans="2:23" ht="17.5" customHeight="1">
      <c r="B95" s="1266"/>
      <c r="C95" s="648" t="str">
        <f>INDEX(Languages1!$C$1:$AB$1998,MATCH('In-kind Benefits 2_V2'!C95,Languages1!$C$1:$C$1998,0),MATCH('1'!$C$5,Languages1!$C$1:$AB$1,0))</f>
        <v>Mulheres</v>
      </c>
      <c r="D95" s="649">
        <f>'4'!N12</f>
        <v>0</v>
      </c>
      <c r="E95" s="1161">
        <f>'4'!O12</f>
        <v>0</v>
      </c>
      <c r="F95" s="646"/>
      <c r="G95" s="481" t="s">
        <v>2279</v>
      </c>
      <c r="H95" s="874" t="e">
        <f>'In-kind Benefits 2_V2'!H95</f>
        <v>#N/A</v>
      </c>
      <c r="I95" s="647"/>
      <c r="J95" s="481" t="s">
        <v>2279</v>
      </c>
      <c r="K95" s="874" t="e">
        <f>'In-kind Benefits 2_V2'!K95</f>
        <v>#N/A</v>
      </c>
      <c r="L95" s="647"/>
      <c r="M95" s="481" t="s">
        <v>2279</v>
      </c>
      <c r="N95" s="874" t="e">
        <f>'In-kind Benefits 2_V2'!N95</f>
        <v>#N/A</v>
      </c>
      <c r="O95" s="647"/>
      <c r="P95" s="481" t="s">
        <v>2279</v>
      </c>
      <c r="Q95" s="874" t="e">
        <f>'In-kind Benefits 2_V2'!Q95</f>
        <v>#N/A</v>
      </c>
      <c r="R95" s="647"/>
      <c r="S95" s="481" t="s">
        <v>2279</v>
      </c>
      <c r="T95" s="874" t="e">
        <f>'In-kind Benefits 2_V2'!T95</f>
        <v>#N/A</v>
      </c>
      <c r="V95" s="481" t="s">
        <v>2279</v>
      </c>
      <c r="W95" s="874" t="e">
        <f>'In-kind Benefits 2_V2'!W95</f>
        <v>#N/A</v>
      </c>
    </row>
    <row r="96" spans="2:23" ht="17.5" customHeight="1">
      <c r="B96" s="1266">
        <f>'4'!L13</f>
        <v>0</v>
      </c>
      <c r="C96" s="644" t="str">
        <f>INDEX(Languages1!$C$1:$AB$1998,MATCH('In-kind Benefits 2_V2'!C96,Languages1!$C$1:$C$1998,0),MATCH('1'!$C$5,Languages1!$C$1:$AB$1,0))</f>
        <v>Homens</v>
      </c>
      <c r="D96" s="645">
        <f>'4'!N13</f>
        <v>0</v>
      </c>
      <c r="E96" s="1161" t="str">
        <f>'4'!O13</f>
        <v xml:space="preserve"> </v>
      </c>
      <c r="F96" s="646"/>
      <c r="G96" s="434" t="s">
        <v>2279</v>
      </c>
      <c r="H96" s="874" t="e">
        <f>'In-kind Benefits 2_V2'!H96</f>
        <v>#N/A</v>
      </c>
      <c r="I96" s="647"/>
      <c r="J96" s="434" t="s">
        <v>2279</v>
      </c>
      <c r="K96" s="874" t="e">
        <f>'In-kind Benefits 2_V2'!K96</f>
        <v>#N/A</v>
      </c>
      <c r="L96" s="647"/>
      <c r="M96" s="434" t="s">
        <v>2279</v>
      </c>
      <c r="N96" s="874" t="e">
        <f>'In-kind Benefits 2_V2'!N96</f>
        <v>#N/A</v>
      </c>
      <c r="O96" s="647"/>
      <c r="P96" s="434" t="s">
        <v>2279</v>
      </c>
      <c r="Q96" s="874" t="e">
        <f>'In-kind Benefits 2_V2'!Q96</f>
        <v>#N/A</v>
      </c>
      <c r="R96" s="647"/>
      <c r="S96" s="434" t="s">
        <v>2279</v>
      </c>
      <c r="T96" s="874" t="e">
        <f>'In-kind Benefits 2_V2'!T96</f>
        <v>#N/A</v>
      </c>
      <c r="V96" s="434" t="s">
        <v>2279</v>
      </c>
      <c r="W96" s="874" t="e">
        <f>'In-kind Benefits 2_V2'!W96</f>
        <v>#N/A</v>
      </c>
    </row>
    <row r="97" spans="2:23" ht="17.5" customHeight="1">
      <c r="B97" s="1266"/>
      <c r="C97" s="648" t="str">
        <f>INDEX(Languages1!$C$1:$AB$1998,MATCH('In-kind Benefits 2_V2'!C97,Languages1!$C$1:$C$1998,0),MATCH('1'!$C$5,Languages1!$C$1:$AB$1,0))</f>
        <v>Mulheres</v>
      </c>
      <c r="D97" s="649">
        <f>'4'!N14</f>
        <v>0</v>
      </c>
      <c r="E97" s="1161">
        <f>'4'!O14</f>
        <v>0</v>
      </c>
      <c r="F97" s="646"/>
      <c r="G97" s="481" t="s">
        <v>2279</v>
      </c>
      <c r="H97" s="874" t="e">
        <f>'In-kind Benefits 2_V2'!H97</f>
        <v>#N/A</v>
      </c>
      <c r="I97" s="647"/>
      <c r="J97" s="481" t="s">
        <v>2279</v>
      </c>
      <c r="K97" s="874" t="e">
        <f>'In-kind Benefits 2_V2'!K97</f>
        <v>#N/A</v>
      </c>
      <c r="L97" s="647"/>
      <c r="M97" s="481" t="s">
        <v>2279</v>
      </c>
      <c r="N97" s="874" t="e">
        <f>'In-kind Benefits 2_V2'!N97</f>
        <v>#N/A</v>
      </c>
      <c r="O97" s="647"/>
      <c r="P97" s="481" t="s">
        <v>2279</v>
      </c>
      <c r="Q97" s="874" t="e">
        <f>'In-kind Benefits 2_V2'!Q97</f>
        <v>#N/A</v>
      </c>
      <c r="R97" s="647"/>
      <c r="S97" s="481" t="s">
        <v>2279</v>
      </c>
      <c r="T97" s="874" t="e">
        <f>'In-kind Benefits 2_V2'!T97</f>
        <v>#N/A</v>
      </c>
      <c r="V97" s="481" t="s">
        <v>2279</v>
      </c>
      <c r="W97" s="874" t="e">
        <f>'In-kind Benefits 2_V2'!W97</f>
        <v>#N/A</v>
      </c>
    </row>
    <row r="98" spans="2:23" ht="17.5" customHeight="1">
      <c r="B98" s="1266">
        <f>'4'!L15</f>
        <v>0</v>
      </c>
      <c r="C98" s="644" t="str">
        <f>INDEX(Languages1!$C$1:$AB$1998,MATCH('In-kind Benefits 2_V2'!C98,Languages1!$C$1:$C$1998,0),MATCH('1'!$C$5,Languages1!$C$1:$AB$1,0))</f>
        <v>Homens</v>
      </c>
      <c r="D98" s="645">
        <f>'4'!N15</f>
        <v>0</v>
      </c>
      <c r="E98" s="1161" t="str">
        <f>'4'!O15</f>
        <v xml:space="preserve"> </v>
      </c>
      <c r="F98" s="646"/>
      <c r="G98" s="434" t="s">
        <v>2279</v>
      </c>
      <c r="H98" s="874" t="e">
        <f>'In-kind Benefits 2_V2'!H98</f>
        <v>#N/A</v>
      </c>
      <c r="I98" s="647"/>
      <c r="J98" s="434" t="s">
        <v>2279</v>
      </c>
      <c r="K98" s="874" t="e">
        <f>'In-kind Benefits 2_V2'!K98</f>
        <v>#N/A</v>
      </c>
      <c r="L98" s="647"/>
      <c r="M98" s="434" t="s">
        <v>2279</v>
      </c>
      <c r="N98" s="874" t="e">
        <f>'In-kind Benefits 2_V2'!N98</f>
        <v>#N/A</v>
      </c>
      <c r="O98" s="647"/>
      <c r="P98" s="434" t="s">
        <v>2279</v>
      </c>
      <c r="Q98" s="874" t="e">
        <f>'In-kind Benefits 2_V2'!Q98</f>
        <v>#N/A</v>
      </c>
      <c r="R98" s="647"/>
      <c r="S98" s="434" t="s">
        <v>2279</v>
      </c>
      <c r="T98" s="874" t="e">
        <f>'In-kind Benefits 2_V2'!T98</f>
        <v>#N/A</v>
      </c>
      <c r="V98" s="434" t="s">
        <v>2279</v>
      </c>
      <c r="W98" s="874" t="e">
        <f>'In-kind Benefits 2_V2'!W98</f>
        <v>#N/A</v>
      </c>
    </row>
    <row r="99" spans="2:23" ht="17.5" customHeight="1">
      <c r="B99" s="1266"/>
      <c r="C99" s="648" t="str">
        <f>INDEX(Languages1!$C$1:$AB$1998,MATCH('In-kind Benefits 2_V2'!C99,Languages1!$C$1:$C$1998,0),MATCH('1'!$C$5,Languages1!$C$1:$AB$1,0))</f>
        <v>Mulheres</v>
      </c>
      <c r="D99" s="649">
        <f>'4'!N16</f>
        <v>0</v>
      </c>
      <c r="E99" s="1161">
        <f>'4'!O16</f>
        <v>0</v>
      </c>
      <c r="F99" s="646"/>
      <c r="G99" s="481" t="s">
        <v>2279</v>
      </c>
      <c r="H99" s="874" t="e">
        <f>'In-kind Benefits 2_V2'!H99</f>
        <v>#N/A</v>
      </c>
      <c r="I99" s="647"/>
      <c r="J99" s="481" t="s">
        <v>2279</v>
      </c>
      <c r="K99" s="874" t="e">
        <f>'In-kind Benefits 2_V2'!K99</f>
        <v>#N/A</v>
      </c>
      <c r="L99" s="647"/>
      <c r="M99" s="481" t="s">
        <v>2279</v>
      </c>
      <c r="N99" s="874" t="e">
        <f>'In-kind Benefits 2_V2'!N99</f>
        <v>#N/A</v>
      </c>
      <c r="O99" s="647"/>
      <c r="P99" s="481" t="s">
        <v>2279</v>
      </c>
      <c r="Q99" s="874" t="e">
        <f>'In-kind Benefits 2_V2'!Q99</f>
        <v>#N/A</v>
      </c>
      <c r="R99" s="647"/>
      <c r="S99" s="481" t="s">
        <v>2279</v>
      </c>
      <c r="T99" s="874" t="e">
        <f>'In-kind Benefits 2_V2'!T99</f>
        <v>#N/A</v>
      </c>
      <c r="V99" s="481" t="s">
        <v>2279</v>
      </c>
      <c r="W99" s="874" t="e">
        <f>'In-kind Benefits 2_V2'!W99</f>
        <v>#N/A</v>
      </c>
    </row>
    <row r="100" spans="2:23" ht="17.5" customHeight="1">
      <c r="B100" s="1266">
        <f>'4'!L17</f>
        <v>0</v>
      </c>
      <c r="C100" s="644" t="str">
        <f>INDEX(Languages1!$C$1:$AB$1998,MATCH('In-kind Benefits 2_V2'!C100,Languages1!$C$1:$C$1998,0),MATCH('1'!$C$5,Languages1!$C$1:$AB$1,0))</f>
        <v>Homens</v>
      </c>
      <c r="D100" s="645">
        <f>'4'!N17</f>
        <v>0</v>
      </c>
      <c r="E100" s="1161" t="str">
        <f>'4'!O17</f>
        <v xml:space="preserve"> </v>
      </c>
      <c r="F100" s="646"/>
      <c r="G100" s="434" t="s">
        <v>2279</v>
      </c>
      <c r="H100" s="874" t="e">
        <f>'In-kind Benefits 2_V2'!H100</f>
        <v>#N/A</v>
      </c>
      <c r="I100" s="647"/>
      <c r="J100" s="434" t="s">
        <v>2279</v>
      </c>
      <c r="K100" s="874" t="e">
        <f>'In-kind Benefits 2_V2'!K100</f>
        <v>#N/A</v>
      </c>
      <c r="L100" s="647"/>
      <c r="M100" s="434" t="s">
        <v>2279</v>
      </c>
      <c r="N100" s="874" t="e">
        <f>'In-kind Benefits 2_V2'!N100</f>
        <v>#N/A</v>
      </c>
      <c r="O100" s="647"/>
      <c r="P100" s="434" t="s">
        <v>2279</v>
      </c>
      <c r="Q100" s="874" t="e">
        <f>'In-kind Benefits 2_V2'!Q100</f>
        <v>#N/A</v>
      </c>
      <c r="R100" s="647"/>
      <c r="S100" s="434" t="s">
        <v>2279</v>
      </c>
      <c r="T100" s="874" t="e">
        <f>'In-kind Benefits 2_V2'!T100</f>
        <v>#N/A</v>
      </c>
      <c r="V100" s="434" t="s">
        <v>2279</v>
      </c>
      <c r="W100" s="874" t="e">
        <f>'In-kind Benefits 2_V2'!W100</f>
        <v>#N/A</v>
      </c>
    </row>
    <row r="101" spans="2:23" ht="17.5" customHeight="1">
      <c r="B101" s="1266"/>
      <c r="C101" s="648" t="str">
        <f>INDEX(Languages1!$C$1:$AB$1998,MATCH('In-kind Benefits 2_V2'!C101,Languages1!$C$1:$C$1998,0),MATCH('1'!$C$5,Languages1!$C$1:$AB$1,0))</f>
        <v>Mulheres</v>
      </c>
      <c r="D101" s="649">
        <f>'4'!N18</f>
        <v>0</v>
      </c>
      <c r="E101" s="1161">
        <f>'4'!O18</f>
        <v>0</v>
      </c>
      <c r="F101" s="646"/>
      <c r="G101" s="481" t="s">
        <v>2279</v>
      </c>
      <c r="H101" s="874" t="e">
        <f>'In-kind Benefits 2_V2'!H101</f>
        <v>#N/A</v>
      </c>
      <c r="I101" s="647"/>
      <c r="J101" s="481" t="s">
        <v>2279</v>
      </c>
      <c r="K101" s="874" t="e">
        <f>'In-kind Benefits 2_V2'!K101</f>
        <v>#N/A</v>
      </c>
      <c r="L101" s="647"/>
      <c r="M101" s="481" t="s">
        <v>2279</v>
      </c>
      <c r="N101" s="874" t="e">
        <f>'In-kind Benefits 2_V2'!N101</f>
        <v>#N/A</v>
      </c>
      <c r="O101" s="647"/>
      <c r="P101" s="481" t="s">
        <v>2279</v>
      </c>
      <c r="Q101" s="874" t="e">
        <f>'In-kind Benefits 2_V2'!Q101</f>
        <v>#N/A</v>
      </c>
      <c r="R101" s="647"/>
      <c r="S101" s="481" t="s">
        <v>2279</v>
      </c>
      <c r="T101" s="874" t="e">
        <f>'In-kind Benefits 2_V2'!T101</f>
        <v>#N/A</v>
      </c>
      <c r="V101" s="481" t="s">
        <v>2279</v>
      </c>
      <c r="W101" s="874" t="e">
        <f>'In-kind Benefits 2_V2'!W101</f>
        <v>#N/A</v>
      </c>
    </row>
    <row r="102" spans="2:23" ht="17.5" customHeight="1">
      <c r="B102" s="1266">
        <f>'4'!L19</f>
        <v>0</v>
      </c>
      <c r="C102" s="644" t="str">
        <f>INDEX(Languages1!$C$1:$AB$1998,MATCH('In-kind Benefits 2_V2'!C102,Languages1!$C$1:$C$1998,0),MATCH('1'!$C$5,Languages1!$C$1:$AB$1,0))</f>
        <v>Homens</v>
      </c>
      <c r="D102" s="645">
        <f>'4'!N19</f>
        <v>0</v>
      </c>
      <c r="E102" s="1161" t="str">
        <f>'4'!O19</f>
        <v xml:space="preserve"> </v>
      </c>
      <c r="F102" s="646"/>
      <c r="G102" s="434" t="s">
        <v>2279</v>
      </c>
      <c r="H102" s="874" t="e">
        <f>'In-kind Benefits 2_V2'!H102</f>
        <v>#N/A</v>
      </c>
      <c r="I102" s="647"/>
      <c r="J102" s="434" t="s">
        <v>2279</v>
      </c>
      <c r="K102" s="874" t="e">
        <f>'In-kind Benefits 2_V2'!K102</f>
        <v>#N/A</v>
      </c>
      <c r="L102" s="647"/>
      <c r="M102" s="434" t="s">
        <v>2279</v>
      </c>
      <c r="N102" s="874" t="e">
        <f>'In-kind Benefits 2_V2'!N102</f>
        <v>#N/A</v>
      </c>
      <c r="O102" s="647"/>
      <c r="P102" s="434" t="s">
        <v>2279</v>
      </c>
      <c r="Q102" s="874" t="e">
        <f>'In-kind Benefits 2_V2'!Q102</f>
        <v>#N/A</v>
      </c>
      <c r="R102" s="647"/>
      <c r="S102" s="434" t="s">
        <v>2279</v>
      </c>
      <c r="T102" s="874" t="e">
        <f>'In-kind Benefits 2_V2'!T102</f>
        <v>#N/A</v>
      </c>
      <c r="V102" s="434" t="s">
        <v>2279</v>
      </c>
      <c r="W102" s="874" t="e">
        <f>'In-kind Benefits 2_V2'!W102</f>
        <v>#N/A</v>
      </c>
    </row>
    <row r="103" spans="2:23" ht="17.5" customHeight="1">
      <c r="B103" s="1266"/>
      <c r="C103" s="648" t="str">
        <f>INDEX(Languages1!$C$1:$AB$1998,MATCH('In-kind Benefits 2_V2'!C103,Languages1!$C$1:$C$1998,0),MATCH('1'!$C$5,Languages1!$C$1:$AB$1,0))</f>
        <v>Mulheres</v>
      </c>
      <c r="D103" s="649">
        <f>'4'!N20</f>
        <v>0</v>
      </c>
      <c r="E103" s="1161">
        <f>'4'!O20</f>
        <v>0</v>
      </c>
      <c r="F103" s="646"/>
      <c r="G103" s="481" t="s">
        <v>2279</v>
      </c>
      <c r="H103" s="874" t="e">
        <f>'In-kind Benefits 2_V2'!H103</f>
        <v>#N/A</v>
      </c>
      <c r="I103" s="647"/>
      <c r="J103" s="481" t="s">
        <v>2279</v>
      </c>
      <c r="K103" s="874" t="e">
        <f>'In-kind Benefits 2_V2'!K103</f>
        <v>#N/A</v>
      </c>
      <c r="L103" s="647"/>
      <c r="M103" s="481" t="s">
        <v>2279</v>
      </c>
      <c r="N103" s="874" t="e">
        <f>'In-kind Benefits 2_V2'!N103</f>
        <v>#N/A</v>
      </c>
      <c r="O103" s="647"/>
      <c r="P103" s="481" t="s">
        <v>2279</v>
      </c>
      <c r="Q103" s="874" t="e">
        <f>'In-kind Benefits 2_V2'!Q103</f>
        <v>#N/A</v>
      </c>
      <c r="R103" s="647"/>
      <c r="S103" s="481" t="s">
        <v>2279</v>
      </c>
      <c r="T103" s="874" t="e">
        <f>'In-kind Benefits 2_V2'!T103</f>
        <v>#N/A</v>
      </c>
      <c r="V103" s="481" t="s">
        <v>2279</v>
      </c>
      <c r="W103" s="874" t="e">
        <f>'In-kind Benefits 2_V2'!W103</f>
        <v>#N/A</v>
      </c>
    </row>
    <row r="104" spans="2:23" ht="17.5" customHeight="1">
      <c r="B104" s="1266">
        <f>'4'!L21</f>
        <v>0</v>
      </c>
      <c r="C104" s="644" t="str">
        <f>INDEX(Languages1!$C$1:$AB$1998,MATCH('In-kind Benefits 2_V2'!C104,Languages1!$C$1:$C$1998,0),MATCH('1'!$C$5,Languages1!$C$1:$AB$1,0))</f>
        <v>Homens</v>
      </c>
      <c r="D104" s="645">
        <f>'4'!N21</f>
        <v>0</v>
      </c>
      <c r="E104" s="1161" t="str">
        <f>'4'!O21</f>
        <v xml:space="preserve"> </v>
      </c>
      <c r="F104" s="646"/>
      <c r="G104" s="434" t="s">
        <v>2279</v>
      </c>
      <c r="H104" s="874" t="e">
        <f>'In-kind Benefits 2_V2'!H104</f>
        <v>#N/A</v>
      </c>
      <c r="I104" s="647"/>
      <c r="J104" s="434" t="s">
        <v>2279</v>
      </c>
      <c r="K104" s="874" t="e">
        <f>'In-kind Benefits 2_V2'!K104</f>
        <v>#N/A</v>
      </c>
      <c r="L104" s="647"/>
      <c r="M104" s="434" t="s">
        <v>2279</v>
      </c>
      <c r="N104" s="874" t="e">
        <f>'In-kind Benefits 2_V2'!N104</f>
        <v>#N/A</v>
      </c>
      <c r="O104" s="647"/>
      <c r="P104" s="434" t="s">
        <v>2279</v>
      </c>
      <c r="Q104" s="874" t="e">
        <f>'In-kind Benefits 2_V2'!Q104</f>
        <v>#N/A</v>
      </c>
      <c r="R104" s="647"/>
      <c r="S104" s="434" t="s">
        <v>2279</v>
      </c>
      <c r="T104" s="874" t="e">
        <f>'In-kind Benefits 2_V2'!T104</f>
        <v>#N/A</v>
      </c>
      <c r="V104" s="434" t="s">
        <v>2279</v>
      </c>
      <c r="W104" s="874" t="e">
        <f>'In-kind Benefits 2_V2'!W104</f>
        <v>#N/A</v>
      </c>
    </row>
    <row r="105" spans="2:23" ht="17.5" customHeight="1">
      <c r="B105" s="1266"/>
      <c r="C105" s="648" t="str">
        <f>INDEX(Languages1!$C$1:$AB$1998,MATCH('In-kind Benefits 2_V2'!C105,Languages1!$C$1:$C$1998,0),MATCH('1'!$C$5,Languages1!$C$1:$AB$1,0))</f>
        <v>Mulheres</v>
      </c>
      <c r="D105" s="649">
        <f>'4'!N22</f>
        <v>0</v>
      </c>
      <c r="E105" s="1161">
        <f>'4'!O22</f>
        <v>0</v>
      </c>
      <c r="F105" s="646"/>
      <c r="G105" s="481" t="s">
        <v>2279</v>
      </c>
      <c r="H105" s="874" t="e">
        <f>'In-kind Benefits 2_V2'!H105</f>
        <v>#N/A</v>
      </c>
      <c r="I105" s="647"/>
      <c r="J105" s="481" t="s">
        <v>2279</v>
      </c>
      <c r="K105" s="874" t="e">
        <f>'In-kind Benefits 2_V2'!K105</f>
        <v>#N/A</v>
      </c>
      <c r="L105" s="647"/>
      <c r="M105" s="481" t="s">
        <v>2279</v>
      </c>
      <c r="N105" s="874" t="e">
        <f>'In-kind Benefits 2_V2'!N105</f>
        <v>#N/A</v>
      </c>
      <c r="O105" s="647"/>
      <c r="P105" s="481" t="s">
        <v>2279</v>
      </c>
      <c r="Q105" s="874" t="e">
        <f>'In-kind Benefits 2_V2'!Q105</f>
        <v>#N/A</v>
      </c>
      <c r="R105" s="647"/>
      <c r="S105" s="481" t="s">
        <v>2279</v>
      </c>
      <c r="T105" s="874" t="e">
        <f>'In-kind Benefits 2_V2'!T105</f>
        <v>#N/A</v>
      </c>
      <c r="V105" s="481" t="s">
        <v>2279</v>
      </c>
      <c r="W105" s="874" t="e">
        <f>'In-kind Benefits 2_V2'!W105</f>
        <v>#N/A</v>
      </c>
    </row>
    <row r="106" spans="2:23" ht="17.5" customHeight="1">
      <c r="B106" s="1266">
        <f>'4'!L23</f>
        <v>0</v>
      </c>
      <c r="C106" s="644" t="str">
        <f>INDEX(Languages1!$C$1:$AB$1998,MATCH('In-kind Benefits 2_V2'!C106,Languages1!$C$1:$C$1998,0),MATCH('1'!$C$5,Languages1!$C$1:$AB$1,0))</f>
        <v>Homens</v>
      </c>
      <c r="D106" s="645">
        <f>'4'!N23</f>
        <v>0</v>
      </c>
      <c r="E106" s="1161" t="str">
        <f>'4'!O23</f>
        <v xml:space="preserve"> </v>
      </c>
      <c r="F106" s="646"/>
      <c r="G106" s="434" t="s">
        <v>2279</v>
      </c>
      <c r="H106" s="874" t="e">
        <f>'In-kind Benefits 2_V2'!H106</f>
        <v>#N/A</v>
      </c>
      <c r="I106" s="647"/>
      <c r="J106" s="434" t="s">
        <v>2279</v>
      </c>
      <c r="K106" s="874" t="e">
        <f>'In-kind Benefits 2_V2'!K106</f>
        <v>#N/A</v>
      </c>
      <c r="L106" s="647"/>
      <c r="M106" s="434" t="s">
        <v>2279</v>
      </c>
      <c r="N106" s="874" t="e">
        <f>'In-kind Benefits 2_V2'!N106</f>
        <v>#N/A</v>
      </c>
      <c r="O106" s="647"/>
      <c r="P106" s="434" t="s">
        <v>2279</v>
      </c>
      <c r="Q106" s="874" t="e">
        <f>'In-kind Benefits 2_V2'!Q106</f>
        <v>#N/A</v>
      </c>
      <c r="R106" s="647"/>
      <c r="S106" s="434" t="s">
        <v>2279</v>
      </c>
      <c r="T106" s="874" t="e">
        <f>'In-kind Benefits 2_V2'!T106</f>
        <v>#N/A</v>
      </c>
      <c r="V106" s="434" t="s">
        <v>2279</v>
      </c>
      <c r="W106" s="874" t="e">
        <f>'In-kind Benefits 2_V2'!W106</f>
        <v>#N/A</v>
      </c>
    </row>
    <row r="107" spans="2:23" ht="17.5" customHeight="1">
      <c r="B107" s="1266"/>
      <c r="C107" s="648" t="str">
        <f>INDEX(Languages1!$C$1:$AB$1998,MATCH('In-kind Benefits 2_V2'!C107,Languages1!$C$1:$C$1998,0),MATCH('1'!$C$5,Languages1!$C$1:$AB$1,0))</f>
        <v>Mulheres</v>
      </c>
      <c r="D107" s="649">
        <f>'4'!N24</f>
        <v>0</v>
      </c>
      <c r="E107" s="1161">
        <f>'4'!O24</f>
        <v>0</v>
      </c>
      <c r="F107" s="646"/>
      <c r="G107" s="481" t="s">
        <v>2279</v>
      </c>
      <c r="H107" s="874" t="e">
        <f>'In-kind Benefits 2_V2'!H107</f>
        <v>#N/A</v>
      </c>
      <c r="I107" s="647"/>
      <c r="J107" s="481" t="s">
        <v>2279</v>
      </c>
      <c r="K107" s="874" t="e">
        <f>'In-kind Benefits 2_V2'!K107</f>
        <v>#N/A</v>
      </c>
      <c r="L107" s="647"/>
      <c r="M107" s="481" t="s">
        <v>2279</v>
      </c>
      <c r="N107" s="874" t="e">
        <f>'In-kind Benefits 2_V2'!N107</f>
        <v>#N/A</v>
      </c>
      <c r="O107" s="647"/>
      <c r="P107" s="481" t="s">
        <v>2279</v>
      </c>
      <c r="Q107" s="874" t="e">
        <f>'In-kind Benefits 2_V2'!Q107</f>
        <v>#N/A</v>
      </c>
      <c r="R107" s="647"/>
      <c r="S107" s="481" t="s">
        <v>2279</v>
      </c>
      <c r="T107" s="874" t="e">
        <f>'In-kind Benefits 2_V2'!T107</f>
        <v>#N/A</v>
      </c>
      <c r="V107" s="481" t="s">
        <v>2279</v>
      </c>
      <c r="W107" s="874" t="e">
        <f>'In-kind Benefits 2_V2'!W107</f>
        <v>#N/A</v>
      </c>
    </row>
    <row r="108" spans="2:23" ht="17.5" customHeight="1">
      <c r="B108" s="1266">
        <f>'4'!L25</f>
        <v>0</v>
      </c>
      <c r="C108" s="644" t="str">
        <f>INDEX(Languages1!$C$1:$AB$1998,MATCH('In-kind Benefits 2_V2'!C108,Languages1!$C$1:$C$1998,0),MATCH('1'!$C$5,Languages1!$C$1:$AB$1,0))</f>
        <v>Homens</v>
      </c>
      <c r="D108" s="645">
        <f>'4'!N25</f>
        <v>0</v>
      </c>
      <c r="E108" s="1161" t="str">
        <f>'4'!O25</f>
        <v xml:space="preserve"> </v>
      </c>
      <c r="F108" s="646"/>
      <c r="G108" s="434" t="s">
        <v>2279</v>
      </c>
      <c r="H108" s="874" t="e">
        <f>'In-kind Benefits 2_V2'!H108</f>
        <v>#N/A</v>
      </c>
      <c r="I108" s="647"/>
      <c r="J108" s="434" t="s">
        <v>2279</v>
      </c>
      <c r="K108" s="874" t="e">
        <f>'In-kind Benefits 2_V2'!K108</f>
        <v>#N/A</v>
      </c>
      <c r="L108" s="647"/>
      <c r="M108" s="434" t="s">
        <v>2279</v>
      </c>
      <c r="N108" s="874" t="e">
        <f>'In-kind Benefits 2_V2'!N108</f>
        <v>#N/A</v>
      </c>
      <c r="O108" s="647"/>
      <c r="P108" s="434" t="s">
        <v>2279</v>
      </c>
      <c r="Q108" s="874" t="e">
        <f>'In-kind Benefits 2_V2'!Q108</f>
        <v>#N/A</v>
      </c>
      <c r="R108" s="647"/>
      <c r="S108" s="434" t="s">
        <v>2279</v>
      </c>
      <c r="T108" s="874" t="e">
        <f>'In-kind Benefits 2_V2'!T108</f>
        <v>#N/A</v>
      </c>
      <c r="V108" s="434" t="s">
        <v>2279</v>
      </c>
      <c r="W108" s="874" t="e">
        <f>'In-kind Benefits 2_V2'!W108</f>
        <v>#N/A</v>
      </c>
    </row>
    <row r="109" spans="2:23" ht="17.5" customHeight="1">
      <c r="B109" s="1266"/>
      <c r="C109" s="648" t="str">
        <f>INDEX(Languages1!$C$1:$AB$1998,MATCH('In-kind Benefits 2_V2'!C109,Languages1!$C$1:$C$1998,0),MATCH('1'!$C$5,Languages1!$C$1:$AB$1,0))</f>
        <v>Mulheres</v>
      </c>
      <c r="D109" s="649">
        <f>'4'!N26</f>
        <v>0</v>
      </c>
      <c r="E109" s="1161">
        <f>'4'!O26</f>
        <v>0</v>
      </c>
      <c r="F109" s="646"/>
      <c r="G109" s="481" t="s">
        <v>2279</v>
      </c>
      <c r="H109" s="874" t="e">
        <f>'In-kind Benefits 2_V2'!H109</f>
        <v>#N/A</v>
      </c>
      <c r="I109" s="647"/>
      <c r="J109" s="481" t="s">
        <v>2279</v>
      </c>
      <c r="K109" s="874" t="e">
        <f>'In-kind Benefits 2_V2'!K109</f>
        <v>#N/A</v>
      </c>
      <c r="L109" s="647"/>
      <c r="M109" s="481" t="s">
        <v>2279</v>
      </c>
      <c r="N109" s="874" t="e">
        <f>'In-kind Benefits 2_V2'!N109</f>
        <v>#N/A</v>
      </c>
      <c r="O109" s="647"/>
      <c r="P109" s="481" t="s">
        <v>2279</v>
      </c>
      <c r="Q109" s="874" t="e">
        <f>'In-kind Benefits 2_V2'!Q109</f>
        <v>#N/A</v>
      </c>
      <c r="R109" s="647"/>
      <c r="S109" s="481" t="s">
        <v>2279</v>
      </c>
      <c r="T109" s="874" t="e">
        <f>'In-kind Benefits 2_V2'!T109</f>
        <v>#N/A</v>
      </c>
      <c r="V109" s="481" t="s">
        <v>2279</v>
      </c>
      <c r="W109" s="874" t="e">
        <f>'In-kind Benefits 2_V2'!W109</f>
        <v>#N/A</v>
      </c>
    </row>
    <row r="110" spans="2:23" ht="17.5" customHeight="1">
      <c r="B110" s="1266">
        <f>'4'!L27</f>
        <v>0</v>
      </c>
      <c r="C110" s="644" t="str">
        <f>INDEX(Languages1!$C$1:$AB$1998,MATCH('In-kind Benefits 2_V2'!C110,Languages1!$C$1:$C$1998,0),MATCH('1'!$C$5,Languages1!$C$1:$AB$1,0))</f>
        <v>Homens</v>
      </c>
      <c r="D110" s="645">
        <f>'4'!N27</f>
        <v>0</v>
      </c>
      <c r="E110" s="1161" t="str">
        <f>'4'!O27</f>
        <v xml:space="preserve"> </v>
      </c>
      <c r="F110" s="646"/>
      <c r="G110" s="434" t="s">
        <v>2279</v>
      </c>
      <c r="H110" s="874" t="e">
        <f>'In-kind Benefits 2_V2'!H110</f>
        <v>#N/A</v>
      </c>
      <c r="I110" s="647"/>
      <c r="J110" s="434" t="s">
        <v>2279</v>
      </c>
      <c r="K110" s="874" t="e">
        <f>'In-kind Benefits 2_V2'!K110</f>
        <v>#N/A</v>
      </c>
      <c r="L110" s="647"/>
      <c r="M110" s="434" t="s">
        <v>2279</v>
      </c>
      <c r="N110" s="874" t="e">
        <f>'In-kind Benefits 2_V2'!N110</f>
        <v>#N/A</v>
      </c>
      <c r="O110" s="647"/>
      <c r="P110" s="434" t="s">
        <v>2279</v>
      </c>
      <c r="Q110" s="874" t="e">
        <f>'In-kind Benefits 2_V2'!Q110</f>
        <v>#N/A</v>
      </c>
      <c r="R110" s="647"/>
      <c r="S110" s="434" t="s">
        <v>2279</v>
      </c>
      <c r="T110" s="874" t="e">
        <f>'In-kind Benefits 2_V2'!T110</f>
        <v>#N/A</v>
      </c>
      <c r="V110" s="434" t="s">
        <v>2279</v>
      </c>
      <c r="W110" s="874" t="e">
        <f>'In-kind Benefits 2_V2'!W110</f>
        <v>#N/A</v>
      </c>
    </row>
    <row r="111" spans="2:23" ht="17.5" customHeight="1">
      <c r="B111" s="1266"/>
      <c r="C111" s="648" t="str">
        <f>INDEX(Languages1!$C$1:$AB$1998,MATCH('In-kind Benefits 2_V2'!C111,Languages1!$C$1:$C$1998,0),MATCH('1'!$C$5,Languages1!$C$1:$AB$1,0))</f>
        <v>Mulheres</v>
      </c>
      <c r="D111" s="649">
        <f>'4'!N28</f>
        <v>0</v>
      </c>
      <c r="E111" s="1161">
        <f>'4'!O28</f>
        <v>0</v>
      </c>
      <c r="F111" s="646"/>
      <c r="G111" s="481" t="s">
        <v>2279</v>
      </c>
      <c r="H111" s="874" t="e">
        <f>'In-kind Benefits 2_V2'!H111</f>
        <v>#N/A</v>
      </c>
      <c r="I111" s="647"/>
      <c r="J111" s="481" t="s">
        <v>2279</v>
      </c>
      <c r="K111" s="874" t="e">
        <f>'In-kind Benefits 2_V2'!K111</f>
        <v>#N/A</v>
      </c>
      <c r="L111" s="647"/>
      <c r="M111" s="481" t="s">
        <v>2279</v>
      </c>
      <c r="N111" s="874" t="e">
        <f>'In-kind Benefits 2_V2'!N111</f>
        <v>#N/A</v>
      </c>
      <c r="O111" s="647"/>
      <c r="P111" s="481" t="s">
        <v>2279</v>
      </c>
      <c r="Q111" s="874" t="e">
        <f>'In-kind Benefits 2_V2'!Q111</f>
        <v>#N/A</v>
      </c>
      <c r="R111" s="647"/>
      <c r="S111" s="481" t="s">
        <v>2279</v>
      </c>
      <c r="T111" s="874" t="e">
        <f>'In-kind Benefits 2_V2'!T111</f>
        <v>#N/A</v>
      </c>
      <c r="V111" s="481" t="s">
        <v>2279</v>
      </c>
      <c r="W111" s="874" t="e">
        <f>'In-kind Benefits 2_V2'!W111</f>
        <v>#N/A</v>
      </c>
    </row>
    <row r="112" spans="2:23" ht="17.5" customHeight="1">
      <c r="B112" s="1266">
        <f>'4'!L29</f>
        <v>0</v>
      </c>
      <c r="C112" s="644" t="str">
        <f>INDEX(Languages1!$C$1:$AB$1998,MATCH('In-kind Benefits 2_V2'!C112,Languages1!$C$1:$C$1998,0),MATCH('1'!$C$5,Languages1!$C$1:$AB$1,0))</f>
        <v>Homens</v>
      </c>
      <c r="D112" s="645">
        <f>'4'!N29</f>
        <v>0</v>
      </c>
      <c r="E112" s="1161" t="str">
        <f>'4'!O29</f>
        <v xml:space="preserve"> </v>
      </c>
      <c r="F112" s="646"/>
      <c r="G112" s="434" t="s">
        <v>2279</v>
      </c>
      <c r="H112" s="874" t="e">
        <f>'In-kind Benefits 2_V2'!H112</f>
        <v>#N/A</v>
      </c>
      <c r="I112" s="647"/>
      <c r="J112" s="434" t="s">
        <v>2279</v>
      </c>
      <c r="K112" s="874" t="e">
        <f>'In-kind Benefits 2_V2'!K112</f>
        <v>#N/A</v>
      </c>
      <c r="L112" s="647"/>
      <c r="M112" s="434" t="s">
        <v>2279</v>
      </c>
      <c r="N112" s="874" t="e">
        <f>'In-kind Benefits 2_V2'!N112</f>
        <v>#N/A</v>
      </c>
      <c r="O112" s="647"/>
      <c r="P112" s="434" t="s">
        <v>2279</v>
      </c>
      <c r="Q112" s="874" t="e">
        <f>'In-kind Benefits 2_V2'!Q112</f>
        <v>#N/A</v>
      </c>
      <c r="R112" s="647"/>
      <c r="S112" s="434" t="s">
        <v>2279</v>
      </c>
      <c r="T112" s="874" t="e">
        <f>'In-kind Benefits 2_V2'!T112</f>
        <v>#N/A</v>
      </c>
      <c r="V112" s="434" t="s">
        <v>2279</v>
      </c>
      <c r="W112" s="874" t="e">
        <f>'In-kind Benefits 2_V2'!W112</f>
        <v>#N/A</v>
      </c>
    </row>
    <row r="113" spans="2:23" ht="17.5" customHeight="1">
      <c r="B113" s="1266"/>
      <c r="C113" s="648" t="str">
        <f>INDEX(Languages1!$C$1:$AB$1998,MATCH('In-kind Benefits 2_V2'!C113,Languages1!$C$1:$C$1998,0),MATCH('1'!$C$5,Languages1!$C$1:$AB$1,0))</f>
        <v>Mulheres</v>
      </c>
      <c r="D113" s="649">
        <f>'4'!N30</f>
        <v>0</v>
      </c>
      <c r="E113" s="1161">
        <f>'4'!O30</f>
        <v>0</v>
      </c>
      <c r="F113" s="646"/>
      <c r="G113" s="481" t="s">
        <v>2279</v>
      </c>
      <c r="H113" s="874" t="e">
        <f>'In-kind Benefits 2_V2'!H113</f>
        <v>#N/A</v>
      </c>
      <c r="I113" s="647"/>
      <c r="J113" s="481" t="s">
        <v>2279</v>
      </c>
      <c r="K113" s="874" t="e">
        <f>'In-kind Benefits 2_V2'!K113</f>
        <v>#N/A</v>
      </c>
      <c r="L113" s="647"/>
      <c r="M113" s="481" t="s">
        <v>2279</v>
      </c>
      <c r="N113" s="874" t="e">
        <f>'In-kind Benefits 2_V2'!N113</f>
        <v>#N/A</v>
      </c>
      <c r="O113" s="647"/>
      <c r="P113" s="481" t="s">
        <v>2279</v>
      </c>
      <c r="Q113" s="874" t="e">
        <f>'In-kind Benefits 2_V2'!Q113</f>
        <v>#N/A</v>
      </c>
      <c r="R113" s="647"/>
      <c r="S113" s="481" t="s">
        <v>2279</v>
      </c>
      <c r="T113" s="874" t="e">
        <f>'In-kind Benefits 2_V2'!T113</f>
        <v>#N/A</v>
      </c>
      <c r="V113" s="481" t="s">
        <v>2279</v>
      </c>
      <c r="W113" s="874" t="e">
        <f>'In-kind Benefits 2_V2'!W113</f>
        <v>#N/A</v>
      </c>
    </row>
    <row r="114" spans="2:23" ht="17.5" customHeight="1">
      <c r="B114" s="1266">
        <f>'4'!L31</f>
        <v>0</v>
      </c>
      <c r="C114" s="644" t="str">
        <f>INDEX(Languages1!$C$1:$AB$1998,MATCH('In-kind Benefits 2_V2'!C114,Languages1!$C$1:$C$1998,0),MATCH('1'!$C$5,Languages1!$C$1:$AB$1,0))</f>
        <v>Homens</v>
      </c>
      <c r="D114" s="645">
        <f>'4'!N31</f>
        <v>0</v>
      </c>
      <c r="E114" s="1161" t="str">
        <f>'4'!O31</f>
        <v xml:space="preserve"> </v>
      </c>
      <c r="F114" s="646"/>
      <c r="G114" s="434" t="s">
        <v>2279</v>
      </c>
      <c r="H114" s="874" t="e">
        <f>'In-kind Benefits 2_V2'!H114</f>
        <v>#N/A</v>
      </c>
      <c r="I114" s="647"/>
      <c r="J114" s="434" t="s">
        <v>2279</v>
      </c>
      <c r="K114" s="874" t="e">
        <f>'In-kind Benefits 2_V2'!K114</f>
        <v>#N/A</v>
      </c>
      <c r="L114" s="647"/>
      <c r="M114" s="434" t="s">
        <v>2279</v>
      </c>
      <c r="N114" s="874" t="e">
        <f>'In-kind Benefits 2_V2'!N114</f>
        <v>#N/A</v>
      </c>
      <c r="O114" s="647"/>
      <c r="P114" s="434" t="s">
        <v>2279</v>
      </c>
      <c r="Q114" s="874" t="e">
        <f>'In-kind Benefits 2_V2'!Q114</f>
        <v>#N/A</v>
      </c>
      <c r="R114" s="647"/>
      <c r="S114" s="434" t="s">
        <v>2279</v>
      </c>
      <c r="T114" s="874" t="e">
        <f>'In-kind Benefits 2_V2'!T114</f>
        <v>#N/A</v>
      </c>
      <c r="V114" s="434" t="s">
        <v>2279</v>
      </c>
      <c r="W114" s="874" t="e">
        <f>'In-kind Benefits 2_V2'!W114</f>
        <v>#N/A</v>
      </c>
    </row>
    <row r="115" spans="2:23" ht="17.5" customHeight="1">
      <c r="B115" s="1266"/>
      <c r="C115" s="648" t="str">
        <f>INDEX(Languages1!$C$1:$AB$1998,MATCH('In-kind Benefits 2_V2'!C115,Languages1!$C$1:$C$1998,0),MATCH('1'!$C$5,Languages1!$C$1:$AB$1,0))</f>
        <v>Mulheres</v>
      </c>
      <c r="D115" s="649">
        <f>'4'!N32</f>
        <v>0</v>
      </c>
      <c r="E115" s="1161">
        <f>'4'!O32</f>
        <v>0</v>
      </c>
      <c r="F115" s="646"/>
      <c r="G115" s="481" t="s">
        <v>2279</v>
      </c>
      <c r="H115" s="874" t="e">
        <f>'In-kind Benefits 2_V2'!H115</f>
        <v>#N/A</v>
      </c>
      <c r="I115" s="647"/>
      <c r="J115" s="481" t="s">
        <v>2279</v>
      </c>
      <c r="K115" s="874" t="e">
        <f>'In-kind Benefits 2_V2'!K115</f>
        <v>#N/A</v>
      </c>
      <c r="L115" s="647"/>
      <c r="M115" s="481" t="s">
        <v>2279</v>
      </c>
      <c r="N115" s="874" t="e">
        <f>'In-kind Benefits 2_V2'!N115</f>
        <v>#N/A</v>
      </c>
      <c r="O115" s="647"/>
      <c r="P115" s="481" t="s">
        <v>2279</v>
      </c>
      <c r="Q115" s="874" t="e">
        <f>'In-kind Benefits 2_V2'!Q115</f>
        <v>#N/A</v>
      </c>
      <c r="R115" s="647"/>
      <c r="S115" s="481" t="s">
        <v>2279</v>
      </c>
      <c r="T115" s="874" t="e">
        <f>'In-kind Benefits 2_V2'!T115</f>
        <v>#N/A</v>
      </c>
      <c r="V115" s="481" t="s">
        <v>2279</v>
      </c>
      <c r="W115" s="874" t="e">
        <f>'In-kind Benefits 2_V2'!W115</f>
        <v>#N/A</v>
      </c>
    </row>
    <row r="116" spans="2:23" ht="17.5" customHeight="1">
      <c r="B116" s="1266">
        <f>'4'!L33</f>
        <v>0</v>
      </c>
      <c r="C116" s="644" t="str">
        <f>INDEX(Languages1!$C$1:$AB$1998,MATCH('In-kind Benefits 2_V2'!C116,Languages1!$C$1:$C$1998,0),MATCH('1'!$C$5,Languages1!$C$1:$AB$1,0))</f>
        <v>Homens</v>
      </c>
      <c r="D116" s="645">
        <f>'4'!N33</f>
        <v>0</v>
      </c>
      <c r="E116" s="1161" t="str">
        <f>'4'!O33</f>
        <v xml:space="preserve"> </v>
      </c>
      <c r="F116" s="646"/>
      <c r="G116" s="434" t="s">
        <v>2279</v>
      </c>
      <c r="H116" s="874" t="e">
        <f>'In-kind Benefits 2_V2'!H116</f>
        <v>#N/A</v>
      </c>
      <c r="I116" s="647"/>
      <c r="J116" s="434" t="s">
        <v>2279</v>
      </c>
      <c r="K116" s="874" t="e">
        <f>'In-kind Benefits 2_V2'!K116</f>
        <v>#N/A</v>
      </c>
      <c r="L116" s="647"/>
      <c r="M116" s="434" t="s">
        <v>2279</v>
      </c>
      <c r="N116" s="874" t="e">
        <f>'In-kind Benefits 2_V2'!N116</f>
        <v>#N/A</v>
      </c>
      <c r="O116" s="647"/>
      <c r="P116" s="434" t="s">
        <v>2279</v>
      </c>
      <c r="Q116" s="874" t="e">
        <f>'In-kind Benefits 2_V2'!Q116</f>
        <v>#N/A</v>
      </c>
      <c r="R116" s="647"/>
      <c r="S116" s="434" t="s">
        <v>2279</v>
      </c>
      <c r="T116" s="874" t="e">
        <f>'In-kind Benefits 2_V2'!T116</f>
        <v>#N/A</v>
      </c>
      <c r="V116" s="434" t="s">
        <v>2279</v>
      </c>
      <c r="W116" s="874" t="e">
        <f>'In-kind Benefits 2_V2'!W116</f>
        <v>#N/A</v>
      </c>
    </row>
    <row r="117" spans="2:23" ht="17.5" customHeight="1">
      <c r="B117" s="1266"/>
      <c r="C117" s="648" t="str">
        <f>INDEX(Languages1!$C$1:$AB$1998,MATCH('In-kind Benefits 2_V2'!C117,Languages1!$C$1:$C$1998,0),MATCH('1'!$C$5,Languages1!$C$1:$AB$1,0))</f>
        <v>Mulheres</v>
      </c>
      <c r="D117" s="649">
        <f>'4'!N34</f>
        <v>0</v>
      </c>
      <c r="E117" s="1161">
        <f>'4'!O34</f>
        <v>0</v>
      </c>
      <c r="F117" s="646"/>
      <c r="G117" s="481" t="s">
        <v>2279</v>
      </c>
      <c r="H117" s="874" t="e">
        <f>'In-kind Benefits 2_V2'!H117</f>
        <v>#N/A</v>
      </c>
      <c r="I117" s="647"/>
      <c r="J117" s="481" t="s">
        <v>2279</v>
      </c>
      <c r="K117" s="874" t="e">
        <f>'In-kind Benefits 2_V2'!K117</f>
        <v>#N/A</v>
      </c>
      <c r="L117" s="647"/>
      <c r="M117" s="481" t="s">
        <v>2279</v>
      </c>
      <c r="N117" s="874" t="e">
        <f>'In-kind Benefits 2_V2'!N117</f>
        <v>#N/A</v>
      </c>
      <c r="O117" s="647"/>
      <c r="P117" s="481" t="s">
        <v>2279</v>
      </c>
      <c r="Q117" s="874" t="e">
        <f>'In-kind Benefits 2_V2'!Q117</f>
        <v>#N/A</v>
      </c>
      <c r="R117" s="647"/>
      <c r="S117" s="481" t="s">
        <v>2279</v>
      </c>
      <c r="T117" s="874" t="e">
        <f>'In-kind Benefits 2_V2'!T117</f>
        <v>#N/A</v>
      </c>
      <c r="V117" s="481" t="s">
        <v>2279</v>
      </c>
      <c r="W117" s="874" t="e">
        <f>'In-kind Benefits 2_V2'!W117</f>
        <v>#N/A</v>
      </c>
    </row>
    <row r="118" spans="2:23" ht="17.5" customHeight="1">
      <c r="B118" s="1266">
        <f>'4'!L35</f>
        <v>0</v>
      </c>
      <c r="C118" s="644" t="str">
        <f>INDEX(Languages1!$C$1:$AB$1998,MATCH('In-kind Benefits 2_V2'!C118,Languages1!$C$1:$C$1998,0),MATCH('1'!$C$5,Languages1!$C$1:$AB$1,0))</f>
        <v>Homens</v>
      </c>
      <c r="D118" s="645">
        <f>'4'!N35</f>
        <v>0</v>
      </c>
      <c r="E118" s="1161" t="str">
        <f>'4'!O35</f>
        <v xml:space="preserve"> </v>
      </c>
      <c r="F118" s="646"/>
      <c r="G118" s="434" t="s">
        <v>2279</v>
      </c>
      <c r="H118" s="874" t="e">
        <f>'In-kind Benefits 2_V2'!H118</f>
        <v>#N/A</v>
      </c>
      <c r="I118" s="647"/>
      <c r="J118" s="434" t="s">
        <v>2279</v>
      </c>
      <c r="K118" s="874" t="e">
        <f>'In-kind Benefits 2_V2'!K118</f>
        <v>#N/A</v>
      </c>
      <c r="L118" s="647"/>
      <c r="M118" s="434" t="s">
        <v>2279</v>
      </c>
      <c r="N118" s="874" t="e">
        <f>'In-kind Benefits 2_V2'!N118</f>
        <v>#N/A</v>
      </c>
      <c r="O118" s="647"/>
      <c r="P118" s="434" t="s">
        <v>2279</v>
      </c>
      <c r="Q118" s="874" t="e">
        <f>'In-kind Benefits 2_V2'!Q118</f>
        <v>#N/A</v>
      </c>
      <c r="R118" s="647"/>
      <c r="S118" s="434" t="s">
        <v>2279</v>
      </c>
      <c r="T118" s="874" t="e">
        <f>'In-kind Benefits 2_V2'!T118</f>
        <v>#N/A</v>
      </c>
      <c r="V118" s="434" t="s">
        <v>2279</v>
      </c>
      <c r="W118" s="874" t="e">
        <f>'In-kind Benefits 2_V2'!W118</f>
        <v>#N/A</v>
      </c>
    </row>
    <row r="119" spans="2:23" ht="17.5" customHeight="1">
      <c r="B119" s="1266"/>
      <c r="C119" s="648" t="str">
        <f>INDEX(Languages1!$C$1:$AB$1998,MATCH('In-kind Benefits 2_V2'!C119,Languages1!$C$1:$C$1998,0),MATCH('1'!$C$5,Languages1!$C$1:$AB$1,0))</f>
        <v>Mulheres</v>
      </c>
      <c r="D119" s="649">
        <f>'4'!N36</f>
        <v>0</v>
      </c>
      <c r="E119" s="1161">
        <f>'4'!O36</f>
        <v>0</v>
      </c>
      <c r="F119" s="646"/>
      <c r="G119" s="481" t="s">
        <v>2279</v>
      </c>
      <c r="H119" s="874" t="e">
        <f>'In-kind Benefits 2_V2'!H119</f>
        <v>#N/A</v>
      </c>
      <c r="I119" s="647"/>
      <c r="J119" s="481" t="s">
        <v>2279</v>
      </c>
      <c r="K119" s="874" t="e">
        <f>'In-kind Benefits 2_V2'!K119</f>
        <v>#N/A</v>
      </c>
      <c r="L119" s="647"/>
      <c r="M119" s="481" t="s">
        <v>2279</v>
      </c>
      <c r="N119" s="874" t="e">
        <f>'In-kind Benefits 2_V2'!N119</f>
        <v>#N/A</v>
      </c>
      <c r="O119" s="647"/>
      <c r="P119" s="481" t="s">
        <v>2279</v>
      </c>
      <c r="Q119" s="874" t="e">
        <f>'In-kind Benefits 2_V2'!Q119</f>
        <v>#N/A</v>
      </c>
      <c r="R119" s="647"/>
      <c r="S119" s="481" t="s">
        <v>2279</v>
      </c>
      <c r="T119" s="874" t="e">
        <f>'In-kind Benefits 2_V2'!T119</f>
        <v>#N/A</v>
      </c>
      <c r="V119" s="481" t="s">
        <v>2279</v>
      </c>
      <c r="W119" s="874" t="e">
        <f>'In-kind Benefits 2_V2'!W119</f>
        <v>#N/A</v>
      </c>
    </row>
    <row r="120" spans="2:23" ht="17.5" customHeight="1">
      <c r="B120" s="1266">
        <f>'4'!L37</f>
        <v>0</v>
      </c>
      <c r="C120" s="644" t="str">
        <f>INDEX(Languages1!$C$1:$AB$1998,MATCH('In-kind Benefits 2_V2'!C120,Languages1!$C$1:$C$1998,0),MATCH('1'!$C$5,Languages1!$C$1:$AB$1,0))</f>
        <v>Homens</v>
      </c>
      <c r="D120" s="645">
        <f>'4'!N37</f>
        <v>0</v>
      </c>
      <c r="E120" s="1161" t="str">
        <f>'4'!O37</f>
        <v xml:space="preserve"> </v>
      </c>
      <c r="F120" s="646"/>
      <c r="G120" s="434" t="s">
        <v>2279</v>
      </c>
      <c r="H120" s="874" t="e">
        <f>'In-kind Benefits 2_V2'!H120</f>
        <v>#N/A</v>
      </c>
      <c r="I120" s="647"/>
      <c r="J120" s="434" t="s">
        <v>2279</v>
      </c>
      <c r="K120" s="874" t="e">
        <f>'In-kind Benefits 2_V2'!K120</f>
        <v>#N/A</v>
      </c>
      <c r="L120" s="647"/>
      <c r="M120" s="434" t="s">
        <v>2279</v>
      </c>
      <c r="N120" s="874" t="e">
        <f>'In-kind Benefits 2_V2'!N120</f>
        <v>#N/A</v>
      </c>
      <c r="O120" s="647"/>
      <c r="P120" s="434" t="s">
        <v>2279</v>
      </c>
      <c r="Q120" s="874" t="e">
        <f>'In-kind Benefits 2_V2'!Q120</f>
        <v>#N/A</v>
      </c>
      <c r="R120" s="647"/>
      <c r="S120" s="434" t="s">
        <v>2279</v>
      </c>
      <c r="T120" s="874" t="e">
        <f>'In-kind Benefits 2_V2'!T120</f>
        <v>#N/A</v>
      </c>
      <c r="V120" s="434" t="s">
        <v>2279</v>
      </c>
      <c r="W120" s="874" t="e">
        <f>'In-kind Benefits 2_V2'!W120</f>
        <v>#N/A</v>
      </c>
    </row>
    <row r="121" spans="2:23" ht="17.5" customHeight="1">
      <c r="B121" s="1266"/>
      <c r="C121" s="648" t="str">
        <f>INDEX(Languages1!$C$1:$AB$1998,MATCH('In-kind Benefits 2_V2'!C121,Languages1!$C$1:$C$1998,0),MATCH('1'!$C$5,Languages1!$C$1:$AB$1,0))</f>
        <v>Mulheres</v>
      </c>
      <c r="D121" s="649">
        <f>'4'!N38</f>
        <v>0</v>
      </c>
      <c r="E121" s="1161">
        <f>'4'!O38</f>
        <v>0</v>
      </c>
      <c r="F121" s="646"/>
      <c r="G121" s="481" t="s">
        <v>2279</v>
      </c>
      <c r="H121" s="874" t="e">
        <f>'In-kind Benefits 2_V2'!H121</f>
        <v>#N/A</v>
      </c>
      <c r="I121" s="647"/>
      <c r="J121" s="481" t="s">
        <v>2279</v>
      </c>
      <c r="K121" s="874" t="e">
        <f>'In-kind Benefits 2_V2'!K121</f>
        <v>#N/A</v>
      </c>
      <c r="L121" s="647"/>
      <c r="M121" s="481" t="s">
        <v>2279</v>
      </c>
      <c r="N121" s="874" t="e">
        <f>'In-kind Benefits 2_V2'!N121</f>
        <v>#N/A</v>
      </c>
      <c r="O121" s="647"/>
      <c r="P121" s="481" t="s">
        <v>2279</v>
      </c>
      <c r="Q121" s="874" t="e">
        <f>'In-kind Benefits 2_V2'!Q121</f>
        <v>#N/A</v>
      </c>
      <c r="R121" s="647"/>
      <c r="S121" s="481" t="s">
        <v>2279</v>
      </c>
      <c r="T121" s="874" t="e">
        <f>'In-kind Benefits 2_V2'!T121</f>
        <v>#N/A</v>
      </c>
      <c r="V121" s="481" t="s">
        <v>2279</v>
      </c>
      <c r="W121" s="874" t="e">
        <f>'In-kind Benefits 2_V2'!W121</f>
        <v>#N/A</v>
      </c>
    </row>
    <row r="122" spans="2:23" ht="17.5" customHeight="1">
      <c r="B122" s="1266">
        <f>'4'!L39</f>
        <v>0</v>
      </c>
      <c r="C122" s="644" t="str">
        <f>INDEX(Languages1!$C$1:$AB$1998,MATCH('In-kind Benefits 2_V2'!C122,Languages1!$C$1:$C$1998,0),MATCH('1'!$C$5,Languages1!$C$1:$AB$1,0))</f>
        <v>Homens</v>
      </c>
      <c r="D122" s="645">
        <f>'4'!N39</f>
        <v>0</v>
      </c>
      <c r="E122" s="1161" t="str">
        <f>'4'!O39</f>
        <v xml:space="preserve"> </v>
      </c>
      <c r="F122" s="646"/>
      <c r="G122" s="434" t="s">
        <v>2279</v>
      </c>
      <c r="H122" s="874" t="e">
        <f>'In-kind Benefits 2_V2'!H122</f>
        <v>#N/A</v>
      </c>
      <c r="I122" s="647"/>
      <c r="J122" s="434" t="s">
        <v>2279</v>
      </c>
      <c r="K122" s="874" t="e">
        <f>'In-kind Benefits 2_V2'!K122</f>
        <v>#N/A</v>
      </c>
      <c r="L122" s="647"/>
      <c r="M122" s="434" t="s">
        <v>2279</v>
      </c>
      <c r="N122" s="874" t="e">
        <f>'In-kind Benefits 2_V2'!N122</f>
        <v>#N/A</v>
      </c>
      <c r="O122" s="647"/>
      <c r="P122" s="434" t="s">
        <v>2279</v>
      </c>
      <c r="Q122" s="874" t="e">
        <f>'In-kind Benefits 2_V2'!Q122</f>
        <v>#N/A</v>
      </c>
      <c r="R122" s="647"/>
      <c r="S122" s="434" t="s">
        <v>2279</v>
      </c>
      <c r="T122" s="874" t="e">
        <f>'In-kind Benefits 2_V2'!T122</f>
        <v>#N/A</v>
      </c>
      <c r="V122" s="434" t="s">
        <v>2279</v>
      </c>
      <c r="W122" s="874" t="e">
        <f>'In-kind Benefits 2_V2'!W122</f>
        <v>#N/A</v>
      </c>
    </row>
    <row r="123" spans="2:23" ht="17.5" customHeight="1">
      <c r="B123" s="1266"/>
      <c r="C123" s="648" t="str">
        <f>INDEX(Languages1!$C$1:$AB$1998,MATCH('In-kind Benefits 2_V2'!C123,Languages1!$C$1:$C$1998,0),MATCH('1'!$C$5,Languages1!$C$1:$AB$1,0))</f>
        <v>Mulheres</v>
      </c>
      <c r="D123" s="649">
        <f>'4'!N40</f>
        <v>0</v>
      </c>
      <c r="E123" s="1161">
        <f>'4'!O40</f>
        <v>0</v>
      </c>
      <c r="F123" s="646"/>
      <c r="G123" s="481" t="s">
        <v>2279</v>
      </c>
      <c r="H123" s="874" t="e">
        <f>'In-kind Benefits 2_V2'!H123</f>
        <v>#N/A</v>
      </c>
      <c r="I123" s="647"/>
      <c r="J123" s="481" t="s">
        <v>2279</v>
      </c>
      <c r="K123" s="874" t="e">
        <f>'In-kind Benefits 2_V2'!K123</f>
        <v>#N/A</v>
      </c>
      <c r="L123" s="647"/>
      <c r="M123" s="481" t="s">
        <v>2279</v>
      </c>
      <c r="N123" s="874" t="e">
        <f>'In-kind Benefits 2_V2'!N123</f>
        <v>#N/A</v>
      </c>
      <c r="O123" s="647"/>
      <c r="P123" s="481" t="s">
        <v>2279</v>
      </c>
      <c r="Q123" s="874" t="e">
        <f>'In-kind Benefits 2_V2'!Q123</f>
        <v>#N/A</v>
      </c>
      <c r="R123" s="647"/>
      <c r="S123" s="481" t="s">
        <v>2279</v>
      </c>
      <c r="T123" s="874" t="e">
        <f>'In-kind Benefits 2_V2'!T123</f>
        <v>#N/A</v>
      </c>
      <c r="V123" s="481" t="s">
        <v>2279</v>
      </c>
      <c r="W123" s="874" t="e">
        <f>'In-kind Benefits 2_V2'!W123</f>
        <v>#N/A</v>
      </c>
    </row>
    <row r="124" spans="2:23" ht="17.5" customHeight="1">
      <c r="B124" s="1266">
        <f>'4'!L41</f>
        <v>0</v>
      </c>
      <c r="C124" s="644" t="str">
        <f>INDEX(Languages1!$C$1:$AB$1998,MATCH('In-kind Benefits 2_V2'!C124,Languages1!$C$1:$C$1998,0),MATCH('1'!$C$5,Languages1!$C$1:$AB$1,0))</f>
        <v>Homens</v>
      </c>
      <c r="D124" s="645">
        <f>'4'!N41</f>
        <v>0</v>
      </c>
      <c r="E124" s="1161" t="str">
        <f>'4'!O41</f>
        <v xml:space="preserve"> </v>
      </c>
      <c r="F124" s="646"/>
      <c r="G124" s="434" t="s">
        <v>2279</v>
      </c>
      <c r="H124" s="874" t="e">
        <f>'In-kind Benefits 2_V2'!H124</f>
        <v>#N/A</v>
      </c>
      <c r="I124" s="647"/>
      <c r="J124" s="434" t="s">
        <v>2279</v>
      </c>
      <c r="K124" s="874" t="e">
        <f>'In-kind Benefits 2_V2'!K124</f>
        <v>#N/A</v>
      </c>
      <c r="L124" s="647"/>
      <c r="M124" s="434" t="s">
        <v>2279</v>
      </c>
      <c r="N124" s="874" t="e">
        <f>'In-kind Benefits 2_V2'!N124</f>
        <v>#N/A</v>
      </c>
      <c r="O124" s="647"/>
      <c r="P124" s="434" t="s">
        <v>2279</v>
      </c>
      <c r="Q124" s="874" t="e">
        <f>'In-kind Benefits 2_V2'!Q124</f>
        <v>#N/A</v>
      </c>
      <c r="R124" s="647"/>
      <c r="S124" s="434" t="s">
        <v>2279</v>
      </c>
      <c r="T124" s="874" t="e">
        <f>'In-kind Benefits 2_V2'!T124</f>
        <v>#N/A</v>
      </c>
      <c r="V124" s="434" t="s">
        <v>2279</v>
      </c>
      <c r="W124" s="874" t="e">
        <f>'In-kind Benefits 2_V2'!W124</f>
        <v>#N/A</v>
      </c>
    </row>
    <row r="125" spans="2:23" ht="17.5" customHeight="1">
      <c r="B125" s="1266"/>
      <c r="C125" s="648" t="str">
        <f>INDEX(Languages1!$C$1:$AB$1998,MATCH('In-kind Benefits 2_V2'!C125,Languages1!$C$1:$C$1998,0),MATCH('1'!$C$5,Languages1!$C$1:$AB$1,0))</f>
        <v>Mulheres</v>
      </c>
      <c r="D125" s="649">
        <f>'4'!N42</f>
        <v>0</v>
      </c>
      <c r="E125" s="1161">
        <f>'4'!O42</f>
        <v>0</v>
      </c>
      <c r="F125" s="646"/>
      <c r="G125" s="481" t="s">
        <v>2279</v>
      </c>
      <c r="H125" s="874" t="e">
        <f>'In-kind Benefits 2_V2'!H125</f>
        <v>#N/A</v>
      </c>
      <c r="I125" s="647"/>
      <c r="J125" s="481" t="s">
        <v>2279</v>
      </c>
      <c r="K125" s="874" t="e">
        <f>'In-kind Benefits 2_V2'!K125</f>
        <v>#N/A</v>
      </c>
      <c r="L125" s="647"/>
      <c r="M125" s="481" t="s">
        <v>2279</v>
      </c>
      <c r="N125" s="874" t="e">
        <f>'In-kind Benefits 2_V2'!N125</f>
        <v>#N/A</v>
      </c>
      <c r="O125" s="647"/>
      <c r="P125" s="481" t="s">
        <v>2279</v>
      </c>
      <c r="Q125" s="874" t="e">
        <f>'In-kind Benefits 2_V2'!Q125</f>
        <v>#N/A</v>
      </c>
      <c r="R125" s="647"/>
      <c r="S125" s="481" t="s">
        <v>2279</v>
      </c>
      <c r="T125" s="874" t="e">
        <f>'In-kind Benefits 2_V2'!T125</f>
        <v>#N/A</v>
      </c>
      <c r="V125" s="481" t="s">
        <v>2279</v>
      </c>
      <c r="W125" s="874" t="e">
        <f>'In-kind Benefits 2_V2'!W125</f>
        <v>#N/A</v>
      </c>
    </row>
    <row r="126" spans="2:23" ht="17.5" customHeight="1">
      <c r="B126" s="1266">
        <f>'4'!L43</f>
        <v>0</v>
      </c>
      <c r="C126" s="644" t="str">
        <f>INDEX(Languages1!$C$1:$AB$1998,MATCH('In-kind Benefits 2_V2'!C126,Languages1!$C$1:$C$1998,0),MATCH('1'!$C$5,Languages1!$C$1:$AB$1,0))</f>
        <v>Homens</v>
      </c>
      <c r="D126" s="645">
        <f>'4'!N43</f>
        <v>0</v>
      </c>
      <c r="E126" s="1161" t="str">
        <f>'4'!O43</f>
        <v xml:space="preserve"> </v>
      </c>
      <c r="F126" s="646"/>
      <c r="G126" s="434" t="s">
        <v>2279</v>
      </c>
      <c r="H126" s="874" t="e">
        <f>'In-kind Benefits 2_V2'!H126</f>
        <v>#N/A</v>
      </c>
      <c r="I126" s="647"/>
      <c r="J126" s="434" t="s">
        <v>2279</v>
      </c>
      <c r="K126" s="874" t="e">
        <f>'In-kind Benefits 2_V2'!K126</f>
        <v>#N/A</v>
      </c>
      <c r="L126" s="647"/>
      <c r="M126" s="434" t="s">
        <v>2279</v>
      </c>
      <c r="N126" s="874" t="e">
        <f>'In-kind Benefits 2_V2'!N126</f>
        <v>#N/A</v>
      </c>
      <c r="O126" s="647"/>
      <c r="P126" s="434" t="s">
        <v>2279</v>
      </c>
      <c r="Q126" s="874" t="e">
        <f>'In-kind Benefits 2_V2'!Q126</f>
        <v>#N/A</v>
      </c>
      <c r="R126" s="647"/>
      <c r="S126" s="434" t="s">
        <v>2279</v>
      </c>
      <c r="T126" s="874" t="e">
        <f>'In-kind Benefits 2_V2'!T126</f>
        <v>#N/A</v>
      </c>
      <c r="V126" s="434" t="s">
        <v>2279</v>
      </c>
      <c r="W126" s="874" t="e">
        <f>'In-kind Benefits 2_V2'!W126</f>
        <v>#N/A</v>
      </c>
    </row>
    <row r="127" spans="2:23" ht="17.5" customHeight="1">
      <c r="B127" s="1266"/>
      <c r="C127" s="648" t="str">
        <f>INDEX(Languages1!$C$1:$AB$1998,MATCH('In-kind Benefits 2_V2'!C127,Languages1!$C$1:$C$1998,0),MATCH('1'!$C$5,Languages1!$C$1:$AB$1,0))</f>
        <v>Mulheres</v>
      </c>
      <c r="D127" s="649">
        <f>'4'!N44</f>
        <v>0</v>
      </c>
      <c r="E127" s="1161">
        <f>'4'!O44</f>
        <v>0</v>
      </c>
      <c r="F127" s="646"/>
      <c r="G127" s="481" t="s">
        <v>2279</v>
      </c>
      <c r="H127" s="874" t="e">
        <f>'In-kind Benefits 2_V2'!H127</f>
        <v>#N/A</v>
      </c>
      <c r="I127" s="647"/>
      <c r="J127" s="481" t="s">
        <v>2279</v>
      </c>
      <c r="K127" s="874" t="e">
        <f>'In-kind Benefits 2_V2'!K127</f>
        <v>#N/A</v>
      </c>
      <c r="L127" s="647"/>
      <c r="M127" s="481" t="s">
        <v>2279</v>
      </c>
      <c r="N127" s="874" t="e">
        <f>'In-kind Benefits 2_V2'!N127</f>
        <v>#N/A</v>
      </c>
      <c r="O127" s="647"/>
      <c r="P127" s="481" t="s">
        <v>2279</v>
      </c>
      <c r="Q127" s="874" t="e">
        <f>'In-kind Benefits 2_V2'!Q127</f>
        <v>#N/A</v>
      </c>
      <c r="R127" s="647"/>
      <c r="S127" s="481" t="s">
        <v>2279</v>
      </c>
      <c r="T127" s="874" t="e">
        <f>'In-kind Benefits 2_V2'!T127</f>
        <v>#N/A</v>
      </c>
      <c r="V127" s="481" t="s">
        <v>2279</v>
      </c>
      <c r="W127" s="874" t="e">
        <f>'In-kind Benefits 2_V2'!W127</f>
        <v>#N/A</v>
      </c>
    </row>
    <row r="128" spans="2:23" ht="17.5" customHeight="1">
      <c r="B128" s="638" t="str">
        <f>INDEX(Languages1!$C$1:$AB$1998,MATCH("Work Area",Languages1!$C$1:$C$1998,0),MATCH('1'!$C$5,Languages1!$C$1:$AB$1,0))&amp;": "&amp;'3'!J7</f>
        <v xml:space="preserve">Área de Trabalho: </v>
      </c>
      <c r="C128" s="639"/>
      <c r="D128" s="639"/>
      <c r="E128" s="640"/>
      <c r="F128" s="641"/>
      <c r="G128" s="650"/>
      <c r="H128" s="875" t="str" cm="1">
        <f t="array" ref="H128">_xlfn.IFS(G128="Yes",INDEX('Drop Downs'!$D$4:$E$9,MATCH('7'!$G$3,'Drop Downs'!$D$4:$D$9,0),2), G128="No", "", G128="Select One", "", G128="", "")</f>
        <v/>
      </c>
      <c r="I128" s="642"/>
      <c r="J128" s="435"/>
      <c r="K128" s="876"/>
      <c r="L128" s="642"/>
      <c r="M128" s="650"/>
      <c r="N128" s="875" t="str" cm="1">
        <f t="array" ref="N128">_xlfn.IFS(M128="Yes",INDEX('Drop Downs'!$D$4:$E$9,MATCH('7'!$M$3,'Drop Downs'!$D$4:$D$9,0),2), M128="No", "", M128="Select One", "", M128="", "")</f>
        <v/>
      </c>
      <c r="O128" s="642"/>
      <c r="P128" s="650"/>
      <c r="Q128" s="875" t="str" cm="1">
        <f t="array" ref="Q128">_xlfn.IFS(P128="Yes",INDEX('Drop Downs'!$D$4:$E$9,MATCH('7'!$P$3,'Drop Downs'!$D$4:$D$9,0),2), P128="No", "", P128="Select One", "", P128="", "")</f>
        <v/>
      </c>
      <c r="R128" s="642"/>
      <c r="S128" s="650"/>
      <c r="T128" s="875"/>
      <c r="V128" s="650"/>
      <c r="W128" s="875"/>
    </row>
    <row r="129" spans="2:23" ht="17.5" customHeight="1">
      <c r="B129" s="1266">
        <f>'4'!Q5</f>
        <v>0</v>
      </c>
      <c r="C129" s="644" t="str">
        <f>INDEX(Languages1!$C$1:$AB$1998,MATCH('In-kind Benefits 2_V2'!C129,Languages1!$C$1:$C$1998,0),MATCH('1'!$C$5,Languages1!$C$1:$AB$1,0))</f>
        <v>Homens</v>
      </c>
      <c r="D129" s="645">
        <f>'4'!S5</f>
        <v>0</v>
      </c>
      <c r="E129" s="1161" t="str">
        <f>'4'!T5</f>
        <v xml:space="preserve"> </v>
      </c>
      <c r="F129" s="646"/>
      <c r="G129" s="434" t="s">
        <v>2279</v>
      </c>
      <c r="H129" s="874" t="e">
        <f>'In-kind Benefits 2_V2'!H129</f>
        <v>#N/A</v>
      </c>
      <c r="I129" s="647"/>
      <c r="J129" s="434" t="s">
        <v>2279</v>
      </c>
      <c r="K129" s="874" t="e">
        <f>'In-kind Benefits 2_V2'!K129</f>
        <v>#N/A</v>
      </c>
      <c r="L129" s="647"/>
      <c r="M129" s="434" t="s">
        <v>2279</v>
      </c>
      <c r="N129" s="874" t="e">
        <f>'In-kind Benefits 2_V2'!N129</f>
        <v>#N/A</v>
      </c>
      <c r="O129" s="647"/>
      <c r="P129" s="434" t="s">
        <v>2279</v>
      </c>
      <c r="Q129" s="874" t="e">
        <f>'In-kind Benefits 2_V2'!Q129</f>
        <v>#N/A</v>
      </c>
      <c r="R129" s="647"/>
      <c r="S129" s="434" t="s">
        <v>2279</v>
      </c>
      <c r="T129" s="874" t="e">
        <f>'In-kind Benefits 2_V2'!T129</f>
        <v>#N/A</v>
      </c>
      <c r="V129" s="434" t="s">
        <v>2279</v>
      </c>
      <c r="W129" s="874" t="e">
        <f>'In-kind Benefits 2_V2'!W129</f>
        <v>#N/A</v>
      </c>
    </row>
    <row r="130" spans="2:23" ht="17.5" customHeight="1">
      <c r="B130" s="1266"/>
      <c r="C130" s="648" t="str">
        <f>INDEX(Languages1!$C$1:$AB$1998,MATCH('In-kind Benefits 2_V2'!C130,Languages1!$C$1:$C$1998,0),MATCH('1'!$C$5,Languages1!$C$1:$AB$1,0))</f>
        <v>Mulheres</v>
      </c>
      <c r="D130" s="649">
        <f>'4'!S6</f>
        <v>0</v>
      </c>
      <c r="E130" s="1161">
        <f>'4'!T6</f>
        <v>0</v>
      </c>
      <c r="F130" s="646"/>
      <c r="G130" s="481" t="s">
        <v>2279</v>
      </c>
      <c r="H130" s="874" t="e">
        <f>'In-kind Benefits 2_V2'!H130</f>
        <v>#N/A</v>
      </c>
      <c r="I130" s="647"/>
      <c r="J130" s="481" t="s">
        <v>2279</v>
      </c>
      <c r="K130" s="874" t="e">
        <f>'In-kind Benefits 2_V2'!K130</f>
        <v>#N/A</v>
      </c>
      <c r="L130" s="647"/>
      <c r="M130" s="481" t="s">
        <v>2279</v>
      </c>
      <c r="N130" s="874" t="e">
        <f>'In-kind Benefits 2_V2'!N130</f>
        <v>#N/A</v>
      </c>
      <c r="O130" s="647"/>
      <c r="P130" s="481" t="s">
        <v>2279</v>
      </c>
      <c r="Q130" s="874" t="e">
        <f>'In-kind Benefits 2_V2'!Q130</f>
        <v>#N/A</v>
      </c>
      <c r="R130" s="647"/>
      <c r="S130" s="481" t="s">
        <v>2279</v>
      </c>
      <c r="T130" s="874" t="e">
        <f>'In-kind Benefits 2_V2'!T130</f>
        <v>#N/A</v>
      </c>
      <c r="V130" s="481" t="s">
        <v>2279</v>
      </c>
      <c r="W130" s="874" t="e">
        <f>'In-kind Benefits 2_V2'!W130</f>
        <v>#N/A</v>
      </c>
    </row>
    <row r="131" spans="2:23" ht="17.5" customHeight="1">
      <c r="B131" s="1266">
        <f>'4'!Q7</f>
        <v>0</v>
      </c>
      <c r="C131" s="644" t="str">
        <f>INDEX(Languages1!$C$1:$AB$1998,MATCH('In-kind Benefits 2_V2'!C131,Languages1!$C$1:$C$1998,0),MATCH('1'!$C$5,Languages1!$C$1:$AB$1,0))</f>
        <v>Homens</v>
      </c>
      <c r="D131" s="645">
        <f>'4'!S7</f>
        <v>0</v>
      </c>
      <c r="E131" s="1161" t="str">
        <f>'4'!T7</f>
        <v xml:space="preserve"> </v>
      </c>
      <c r="F131" s="646"/>
      <c r="G131" s="434" t="s">
        <v>2279</v>
      </c>
      <c r="H131" s="874" t="e">
        <f>'In-kind Benefits 2_V2'!H131</f>
        <v>#N/A</v>
      </c>
      <c r="I131" s="647"/>
      <c r="J131" s="434" t="s">
        <v>2279</v>
      </c>
      <c r="K131" s="874" t="e">
        <f>'In-kind Benefits 2_V2'!K131</f>
        <v>#N/A</v>
      </c>
      <c r="L131" s="647"/>
      <c r="M131" s="434" t="s">
        <v>2279</v>
      </c>
      <c r="N131" s="874" t="e">
        <f>'In-kind Benefits 2_V2'!N131</f>
        <v>#N/A</v>
      </c>
      <c r="O131" s="647"/>
      <c r="P131" s="434" t="s">
        <v>2279</v>
      </c>
      <c r="Q131" s="874" t="e">
        <f>'In-kind Benefits 2_V2'!Q131</f>
        <v>#N/A</v>
      </c>
      <c r="R131" s="647"/>
      <c r="S131" s="434" t="s">
        <v>2279</v>
      </c>
      <c r="T131" s="874" t="e">
        <f>'In-kind Benefits 2_V2'!T131</f>
        <v>#N/A</v>
      </c>
      <c r="V131" s="434" t="s">
        <v>2279</v>
      </c>
      <c r="W131" s="874" t="e">
        <f>'In-kind Benefits 2_V2'!W131</f>
        <v>#N/A</v>
      </c>
    </row>
    <row r="132" spans="2:23" ht="17.5" customHeight="1">
      <c r="B132" s="1266"/>
      <c r="C132" s="648" t="str">
        <f>INDEX(Languages1!$C$1:$AB$1998,MATCH('In-kind Benefits 2_V2'!C132,Languages1!$C$1:$C$1998,0),MATCH('1'!$C$5,Languages1!$C$1:$AB$1,0))</f>
        <v>Mulheres</v>
      </c>
      <c r="D132" s="649">
        <f>'4'!S8</f>
        <v>0</v>
      </c>
      <c r="E132" s="1161">
        <f>'4'!T8</f>
        <v>0</v>
      </c>
      <c r="F132" s="646"/>
      <c r="G132" s="481" t="s">
        <v>2279</v>
      </c>
      <c r="H132" s="874" t="e">
        <f>'In-kind Benefits 2_V2'!H132</f>
        <v>#N/A</v>
      </c>
      <c r="I132" s="647"/>
      <c r="J132" s="481" t="s">
        <v>2279</v>
      </c>
      <c r="K132" s="874" t="e">
        <f>'In-kind Benefits 2_V2'!K132</f>
        <v>#N/A</v>
      </c>
      <c r="L132" s="647"/>
      <c r="M132" s="481" t="s">
        <v>2279</v>
      </c>
      <c r="N132" s="874" t="e">
        <f>'In-kind Benefits 2_V2'!N132</f>
        <v>#N/A</v>
      </c>
      <c r="O132" s="647"/>
      <c r="P132" s="481" t="s">
        <v>2279</v>
      </c>
      <c r="Q132" s="874" t="e">
        <f>'In-kind Benefits 2_V2'!Q132</f>
        <v>#N/A</v>
      </c>
      <c r="R132" s="647"/>
      <c r="S132" s="481" t="s">
        <v>2279</v>
      </c>
      <c r="T132" s="874" t="e">
        <f>'In-kind Benefits 2_V2'!T132</f>
        <v>#N/A</v>
      </c>
      <c r="V132" s="481" t="s">
        <v>2279</v>
      </c>
      <c r="W132" s="874" t="e">
        <f>'In-kind Benefits 2_V2'!W132</f>
        <v>#N/A</v>
      </c>
    </row>
    <row r="133" spans="2:23" ht="17.5" customHeight="1">
      <c r="B133" s="1266">
        <f>'4'!Q9</f>
        <v>0</v>
      </c>
      <c r="C133" s="644" t="str">
        <f>INDEX(Languages1!$C$1:$AB$1998,MATCH('In-kind Benefits 2_V2'!C133,Languages1!$C$1:$C$1998,0),MATCH('1'!$C$5,Languages1!$C$1:$AB$1,0))</f>
        <v>Homens</v>
      </c>
      <c r="D133" s="645">
        <f>'4'!S9</f>
        <v>0</v>
      </c>
      <c r="E133" s="1161" t="str">
        <f>'4'!T9</f>
        <v xml:space="preserve"> </v>
      </c>
      <c r="F133" s="646"/>
      <c r="G133" s="434" t="s">
        <v>2279</v>
      </c>
      <c r="H133" s="874" t="e">
        <f>'In-kind Benefits 2_V2'!H133</f>
        <v>#N/A</v>
      </c>
      <c r="I133" s="647"/>
      <c r="J133" s="434" t="s">
        <v>2279</v>
      </c>
      <c r="K133" s="874" t="e">
        <f>'In-kind Benefits 2_V2'!K133</f>
        <v>#N/A</v>
      </c>
      <c r="L133" s="647"/>
      <c r="M133" s="434" t="s">
        <v>2279</v>
      </c>
      <c r="N133" s="874" t="e">
        <f>'In-kind Benefits 2_V2'!N133</f>
        <v>#N/A</v>
      </c>
      <c r="O133" s="647"/>
      <c r="P133" s="434" t="s">
        <v>2279</v>
      </c>
      <c r="Q133" s="874" t="e">
        <f>'In-kind Benefits 2_V2'!Q133</f>
        <v>#N/A</v>
      </c>
      <c r="R133" s="647"/>
      <c r="S133" s="434" t="s">
        <v>2279</v>
      </c>
      <c r="T133" s="874" t="e">
        <f>'In-kind Benefits 2_V2'!T133</f>
        <v>#N/A</v>
      </c>
      <c r="V133" s="434" t="s">
        <v>2279</v>
      </c>
      <c r="W133" s="874" t="e">
        <f>'In-kind Benefits 2_V2'!W133</f>
        <v>#N/A</v>
      </c>
    </row>
    <row r="134" spans="2:23" ht="17.5" customHeight="1">
      <c r="B134" s="1266"/>
      <c r="C134" s="648" t="str">
        <f>INDEX(Languages1!$C$1:$AB$1998,MATCH('In-kind Benefits 2_V2'!C134,Languages1!$C$1:$C$1998,0),MATCH('1'!$C$5,Languages1!$C$1:$AB$1,0))</f>
        <v>Mulheres</v>
      </c>
      <c r="D134" s="649">
        <f>'4'!S10</f>
        <v>0</v>
      </c>
      <c r="E134" s="1161">
        <f>'4'!T10</f>
        <v>0</v>
      </c>
      <c r="F134" s="646"/>
      <c r="G134" s="481" t="s">
        <v>2279</v>
      </c>
      <c r="H134" s="874" t="e">
        <f>'In-kind Benefits 2_V2'!H134</f>
        <v>#N/A</v>
      </c>
      <c r="I134" s="647"/>
      <c r="J134" s="481" t="s">
        <v>2279</v>
      </c>
      <c r="K134" s="874" t="e">
        <f>'In-kind Benefits 2_V2'!K134</f>
        <v>#N/A</v>
      </c>
      <c r="L134" s="647"/>
      <c r="M134" s="481" t="s">
        <v>2279</v>
      </c>
      <c r="N134" s="874" t="e">
        <f>'In-kind Benefits 2_V2'!N134</f>
        <v>#N/A</v>
      </c>
      <c r="O134" s="647"/>
      <c r="P134" s="481" t="s">
        <v>2279</v>
      </c>
      <c r="Q134" s="874" t="e">
        <f>'In-kind Benefits 2_V2'!Q134</f>
        <v>#N/A</v>
      </c>
      <c r="R134" s="647"/>
      <c r="S134" s="481" t="s">
        <v>2279</v>
      </c>
      <c r="T134" s="874" t="e">
        <f>'In-kind Benefits 2_V2'!T134</f>
        <v>#N/A</v>
      </c>
      <c r="V134" s="481" t="s">
        <v>2279</v>
      </c>
      <c r="W134" s="874" t="e">
        <f>'In-kind Benefits 2_V2'!W134</f>
        <v>#N/A</v>
      </c>
    </row>
    <row r="135" spans="2:23" ht="17.5" customHeight="1">
      <c r="B135" s="1266">
        <f>'4'!Q11</f>
        <v>0</v>
      </c>
      <c r="C135" s="644" t="str">
        <f>INDEX(Languages1!$C$1:$AB$1998,MATCH('In-kind Benefits 2_V2'!C135,Languages1!$C$1:$C$1998,0),MATCH('1'!$C$5,Languages1!$C$1:$AB$1,0))</f>
        <v>Homens</v>
      </c>
      <c r="D135" s="645">
        <f>'4'!S11</f>
        <v>0</v>
      </c>
      <c r="E135" s="1161" t="str">
        <f>'4'!T11</f>
        <v xml:space="preserve"> </v>
      </c>
      <c r="F135" s="646"/>
      <c r="G135" s="434" t="s">
        <v>2279</v>
      </c>
      <c r="H135" s="874" t="e">
        <f>'In-kind Benefits 2_V2'!H135</f>
        <v>#N/A</v>
      </c>
      <c r="I135" s="647"/>
      <c r="J135" s="434" t="s">
        <v>2279</v>
      </c>
      <c r="K135" s="874" t="e">
        <f>'In-kind Benefits 2_V2'!K135</f>
        <v>#N/A</v>
      </c>
      <c r="L135" s="647"/>
      <c r="M135" s="434" t="s">
        <v>2279</v>
      </c>
      <c r="N135" s="874" t="e">
        <f>'In-kind Benefits 2_V2'!N135</f>
        <v>#N/A</v>
      </c>
      <c r="O135" s="647"/>
      <c r="P135" s="434" t="s">
        <v>2279</v>
      </c>
      <c r="Q135" s="874" t="e">
        <f>'In-kind Benefits 2_V2'!Q135</f>
        <v>#N/A</v>
      </c>
      <c r="R135" s="647"/>
      <c r="S135" s="434" t="s">
        <v>2279</v>
      </c>
      <c r="T135" s="874" t="e">
        <f>'In-kind Benefits 2_V2'!T135</f>
        <v>#N/A</v>
      </c>
      <c r="V135" s="434" t="s">
        <v>2279</v>
      </c>
      <c r="W135" s="874" t="e">
        <f>'In-kind Benefits 2_V2'!W135</f>
        <v>#N/A</v>
      </c>
    </row>
    <row r="136" spans="2:23" ht="17.5" customHeight="1">
      <c r="B136" s="1266"/>
      <c r="C136" s="648" t="str">
        <f>INDEX(Languages1!$C$1:$AB$1998,MATCH('In-kind Benefits 2_V2'!C136,Languages1!$C$1:$C$1998,0),MATCH('1'!$C$5,Languages1!$C$1:$AB$1,0))</f>
        <v>Mulheres</v>
      </c>
      <c r="D136" s="649">
        <f>'4'!S12</f>
        <v>0</v>
      </c>
      <c r="E136" s="1161">
        <f>'4'!T12</f>
        <v>0</v>
      </c>
      <c r="F136" s="646"/>
      <c r="G136" s="481" t="s">
        <v>2279</v>
      </c>
      <c r="H136" s="874" t="e">
        <f>'In-kind Benefits 2_V2'!H136</f>
        <v>#N/A</v>
      </c>
      <c r="I136" s="647"/>
      <c r="J136" s="481" t="s">
        <v>2279</v>
      </c>
      <c r="K136" s="874" t="e">
        <f>'In-kind Benefits 2_V2'!K136</f>
        <v>#N/A</v>
      </c>
      <c r="L136" s="647"/>
      <c r="M136" s="481" t="s">
        <v>2279</v>
      </c>
      <c r="N136" s="874" t="e">
        <f>'In-kind Benefits 2_V2'!N136</f>
        <v>#N/A</v>
      </c>
      <c r="O136" s="647"/>
      <c r="P136" s="481" t="s">
        <v>2279</v>
      </c>
      <c r="Q136" s="874" t="e">
        <f>'In-kind Benefits 2_V2'!Q136</f>
        <v>#N/A</v>
      </c>
      <c r="R136" s="647"/>
      <c r="S136" s="481" t="s">
        <v>2279</v>
      </c>
      <c r="T136" s="874" t="e">
        <f>'In-kind Benefits 2_V2'!T136</f>
        <v>#N/A</v>
      </c>
      <c r="V136" s="481" t="s">
        <v>2279</v>
      </c>
      <c r="W136" s="874" t="e">
        <f>'In-kind Benefits 2_V2'!W136</f>
        <v>#N/A</v>
      </c>
    </row>
    <row r="137" spans="2:23" ht="17.5" customHeight="1">
      <c r="B137" s="1266">
        <f>'4'!Q13</f>
        <v>0</v>
      </c>
      <c r="C137" s="644" t="str">
        <f>INDEX(Languages1!$C$1:$AB$1998,MATCH('In-kind Benefits 2_V2'!C137,Languages1!$C$1:$C$1998,0),MATCH('1'!$C$5,Languages1!$C$1:$AB$1,0))</f>
        <v>Homens</v>
      </c>
      <c r="D137" s="645">
        <f>'4'!S13</f>
        <v>0</v>
      </c>
      <c r="E137" s="1161" t="str">
        <f>'4'!T13</f>
        <v xml:space="preserve"> </v>
      </c>
      <c r="F137" s="646"/>
      <c r="G137" s="434" t="s">
        <v>2279</v>
      </c>
      <c r="H137" s="874" t="e">
        <f>'In-kind Benefits 2_V2'!H137</f>
        <v>#N/A</v>
      </c>
      <c r="I137" s="647"/>
      <c r="J137" s="434" t="s">
        <v>2279</v>
      </c>
      <c r="K137" s="874" t="e">
        <f>'In-kind Benefits 2_V2'!K137</f>
        <v>#N/A</v>
      </c>
      <c r="L137" s="647"/>
      <c r="M137" s="434" t="s">
        <v>2279</v>
      </c>
      <c r="N137" s="874" t="e">
        <f>'In-kind Benefits 2_V2'!N137</f>
        <v>#N/A</v>
      </c>
      <c r="O137" s="647"/>
      <c r="P137" s="434" t="s">
        <v>2279</v>
      </c>
      <c r="Q137" s="874" t="e">
        <f>'In-kind Benefits 2_V2'!Q137</f>
        <v>#N/A</v>
      </c>
      <c r="R137" s="647"/>
      <c r="S137" s="434" t="s">
        <v>2279</v>
      </c>
      <c r="T137" s="874" t="e">
        <f>'In-kind Benefits 2_V2'!T137</f>
        <v>#N/A</v>
      </c>
      <c r="V137" s="434" t="s">
        <v>2279</v>
      </c>
      <c r="W137" s="874" t="e">
        <f>'In-kind Benefits 2_V2'!W137</f>
        <v>#N/A</v>
      </c>
    </row>
    <row r="138" spans="2:23" ht="17.5" customHeight="1">
      <c r="B138" s="1266"/>
      <c r="C138" s="648" t="str">
        <f>INDEX(Languages1!$C$1:$AB$1998,MATCH('In-kind Benefits 2_V2'!C138,Languages1!$C$1:$C$1998,0),MATCH('1'!$C$5,Languages1!$C$1:$AB$1,0))</f>
        <v>Mulheres</v>
      </c>
      <c r="D138" s="649">
        <f>'4'!S14</f>
        <v>0</v>
      </c>
      <c r="E138" s="1161">
        <f>'4'!T14</f>
        <v>0</v>
      </c>
      <c r="F138" s="646"/>
      <c r="G138" s="481" t="s">
        <v>2279</v>
      </c>
      <c r="H138" s="874" t="e">
        <f>'In-kind Benefits 2_V2'!H138</f>
        <v>#N/A</v>
      </c>
      <c r="I138" s="647"/>
      <c r="J138" s="481" t="s">
        <v>2279</v>
      </c>
      <c r="K138" s="874" t="e">
        <f>'In-kind Benefits 2_V2'!K138</f>
        <v>#N/A</v>
      </c>
      <c r="L138" s="647"/>
      <c r="M138" s="481" t="s">
        <v>2279</v>
      </c>
      <c r="N138" s="874" t="e">
        <f>'In-kind Benefits 2_V2'!N138</f>
        <v>#N/A</v>
      </c>
      <c r="O138" s="647"/>
      <c r="P138" s="481" t="s">
        <v>2279</v>
      </c>
      <c r="Q138" s="874" t="e">
        <f>'In-kind Benefits 2_V2'!Q138</f>
        <v>#N/A</v>
      </c>
      <c r="R138" s="647"/>
      <c r="S138" s="481" t="s">
        <v>2279</v>
      </c>
      <c r="T138" s="874" t="e">
        <f>'In-kind Benefits 2_V2'!T138</f>
        <v>#N/A</v>
      </c>
      <c r="V138" s="481" t="s">
        <v>2279</v>
      </c>
      <c r="W138" s="874" t="e">
        <f>'In-kind Benefits 2_V2'!W138</f>
        <v>#N/A</v>
      </c>
    </row>
    <row r="139" spans="2:23" ht="17.5" customHeight="1">
      <c r="B139" s="1266">
        <f>'4'!Q15</f>
        <v>0</v>
      </c>
      <c r="C139" s="644" t="str">
        <f>INDEX(Languages1!$C$1:$AB$1998,MATCH('In-kind Benefits 2_V2'!C139,Languages1!$C$1:$C$1998,0),MATCH('1'!$C$5,Languages1!$C$1:$AB$1,0))</f>
        <v>Homens</v>
      </c>
      <c r="D139" s="645">
        <f>'4'!S15</f>
        <v>0</v>
      </c>
      <c r="E139" s="1161" t="str">
        <f>'4'!T15</f>
        <v xml:space="preserve"> </v>
      </c>
      <c r="F139" s="646"/>
      <c r="G139" s="434" t="s">
        <v>2279</v>
      </c>
      <c r="H139" s="874" t="e">
        <f>'In-kind Benefits 2_V2'!H139</f>
        <v>#N/A</v>
      </c>
      <c r="I139" s="647"/>
      <c r="J139" s="434" t="s">
        <v>2279</v>
      </c>
      <c r="K139" s="874" t="e">
        <f>'In-kind Benefits 2_V2'!K139</f>
        <v>#N/A</v>
      </c>
      <c r="L139" s="647"/>
      <c r="M139" s="434" t="s">
        <v>2279</v>
      </c>
      <c r="N139" s="874" t="e">
        <f>'In-kind Benefits 2_V2'!N139</f>
        <v>#N/A</v>
      </c>
      <c r="O139" s="647"/>
      <c r="P139" s="434" t="s">
        <v>2279</v>
      </c>
      <c r="Q139" s="874" t="e">
        <f>'In-kind Benefits 2_V2'!Q139</f>
        <v>#N/A</v>
      </c>
      <c r="R139" s="647"/>
      <c r="S139" s="434" t="s">
        <v>2279</v>
      </c>
      <c r="T139" s="874" t="e">
        <f>'In-kind Benefits 2_V2'!T139</f>
        <v>#N/A</v>
      </c>
      <c r="V139" s="434" t="s">
        <v>2279</v>
      </c>
      <c r="W139" s="874" t="e">
        <f>'In-kind Benefits 2_V2'!W139</f>
        <v>#N/A</v>
      </c>
    </row>
    <row r="140" spans="2:23" ht="17.5" customHeight="1">
      <c r="B140" s="1266"/>
      <c r="C140" s="648" t="str">
        <f>INDEX(Languages1!$C$1:$AB$1998,MATCH('In-kind Benefits 2_V2'!C140,Languages1!$C$1:$C$1998,0),MATCH('1'!$C$5,Languages1!$C$1:$AB$1,0))</f>
        <v>Mulheres</v>
      </c>
      <c r="D140" s="649">
        <f>'4'!S16</f>
        <v>0</v>
      </c>
      <c r="E140" s="1161">
        <f>'4'!T16</f>
        <v>0</v>
      </c>
      <c r="F140" s="646"/>
      <c r="G140" s="481" t="s">
        <v>2279</v>
      </c>
      <c r="H140" s="874" t="e">
        <f>'In-kind Benefits 2_V2'!H140</f>
        <v>#N/A</v>
      </c>
      <c r="I140" s="647"/>
      <c r="J140" s="481" t="s">
        <v>2279</v>
      </c>
      <c r="K140" s="874" t="e">
        <f>'In-kind Benefits 2_V2'!K140</f>
        <v>#N/A</v>
      </c>
      <c r="L140" s="647"/>
      <c r="M140" s="481" t="s">
        <v>2279</v>
      </c>
      <c r="N140" s="874" t="e">
        <f>'In-kind Benefits 2_V2'!N140</f>
        <v>#N/A</v>
      </c>
      <c r="O140" s="647"/>
      <c r="P140" s="481" t="s">
        <v>2279</v>
      </c>
      <c r="Q140" s="874" t="e">
        <f>'In-kind Benefits 2_V2'!Q140</f>
        <v>#N/A</v>
      </c>
      <c r="R140" s="647"/>
      <c r="S140" s="481" t="s">
        <v>2279</v>
      </c>
      <c r="T140" s="874" t="e">
        <f>'In-kind Benefits 2_V2'!T140</f>
        <v>#N/A</v>
      </c>
      <c r="V140" s="481" t="s">
        <v>2279</v>
      </c>
      <c r="W140" s="874" t="e">
        <f>'In-kind Benefits 2_V2'!W140</f>
        <v>#N/A</v>
      </c>
    </row>
    <row r="141" spans="2:23" ht="17.5" customHeight="1">
      <c r="B141" s="1266">
        <f>'4'!Q17</f>
        <v>0</v>
      </c>
      <c r="C141" s="644" t="str">
        <f>INDEX(Languages1!$C$1:$AB$1998,MATCH('In-kind Benefits 2_V2'!C141,Languages1!$C$1:$C$1998,0),MATCH('1'!$C$5,Languages1!$C$1:$AB$1,0))</f>
        <v>Homens</v>
      </c>
      <c r="D141" s="645">
        <f>'4'!S17</f>
        <v>0</v>
      </c>
      <c r="E141" s="1161" t="str">
        <f>'4'!T17</f>
        <v xml:space="preserve"> </v>
      </c>
      <c r="F141" s="646"/>
      <c r="G141" s="434" t="s">
        <v>2279</v>
      </c>
      <c r="H141" s="874" t="e">
        <f>'In-kind Benefits 2_V2'!H141</f>
        <v>#N/A</v>
      </c>
      <c r="I141" s="647"/>
      <c r="J141" s="434" t="s">
        <v>2279</v>
      </c>
      <c r="K141" s="874" t="e">
        <f>'In-kind Benefits 2_V2'!K141</f>
        <v>#N/A</v>
      </c>
      <c r="L141" s="647"/>
      <c r="M141" s="434" t="s">
        <v>2279</v>
      </c>
      <c r="N141" s="874" t="e">
        <f>'In-kind Benefits 2_V2'!N141</f>
        <v>#N/A</v>
      </c>
      <c r="O141" s="647"/>
      <c r="P141" s="434" t="s">
        <v>2279</v>
      </c>
      <c r="Q141" s="874" t="e">
        <f>'In-kind Benefits 2_V2'!Q141</f>
        <v>#N/A</v>
      </c>
      <c r="R141" s="647"/>
      <c r="S141" s="434" t="s">
        <v>2279</v>
      </c>
      <c r="T141" s="874" t="e">
        <f>'In-kind Benefits 2_V2'!T141</f>
        <v>#N/A</v>
      </c>
      <c r="V141" s="434" t="s">
        <v>2279</v>
      </c>
      <c r="W141" s="874" t="e">
        <f>'In-kind Benefits 2_V2'!W141</f>
        <v>#N/A</v>
      </c>
    </row>
    <row r="142" spans="2:23" ht="17.5" customHeight="1">
      <c r="B142" s="1266"/>
      <c r="C142" s="648" t="str">
        <f>INDEX(Languages1!$C$1:$AB$1998,MATCH('In-kind Benefits 2_V2'!C142,Languages1!$C$1:$C$1998,0),MATCH('1'!$C$5,Languages1!$C$1:$AB$1,0))</f>
        <v>Mulheres</v>
      </c>
      <c r="D142" s="649">
        <f>'4'!S18</f>
        <v>0</v>
      </c>
      <c r="E142" s="1161">
        <f>'4'!T18</f>
        <v>0</v>
      </c>
      <c r="F142" s="646"/>
      <c r="G142" s="481" t="s">
        <v>2279</v>
      </c>
      <c r="H142" s="874" t="e">
        <f>'In-kind Benefits 2_V2'!H142</f>
        <v>#N/A</v>
      </c>
      <c r="I142" s="647"/>
      <c r="J142" s="481" t="s">
        <v>2279</v>
      </c>
      <c r="K142" s="874" t="e">
        <f>'In-kind Benefits 2_V2'!K142</f>
        <v>#N/A</v>
      </c>
      <c r="L142" s="647"/>
      <c r="M142" s="481" t="s">
        <v>2279</v>
      </c>
      <c r="N142" s="874" t="e">
        <f>'In-kind Benefits 2_V2'!N142</f>
        <v>#N/A</v>
      </c>
      <c r="O142" s="647"/>
      <c r="P142" s="481" t="s">
        <v>2279</v>
      </c>
      <c r="Q142" s="874" t="e">
        <f>'In-kind Benefits 2_V2'!Q142</f>
        <v>#N/A</v>
      </c>
      <c r="R142" s="647"/>
      <c r="S142" s="481" t="s">
        <v>2279</v>
      </c>
      <c r="T142" s="874" t="e">
        <f>'In-kind Benefits 2_V2'!T142</f>
        <v>#N/A</v>
      </c>
      <c r="V142" s="481" t="s">
        <v>2279</v>
      </c>
      <c r="W142" s="874" t="e">
        <f>'In-kind Benefits 2_V2'!W142</f>
        <v>#N/A</v>
      </c>
    </row>
    <row r="143" spans="2:23" ht="17.5" customHeight="1">
      <c r="B143" s="1266">
        <f>'4'!Q19</f>
        <v>0</v>
      </c>
      <c r="C143" s="644" t="str">
        <f>INDEX(Languages1!$C$1:$AB$1998,MATCH('In-kind Benefits 2_V2'!C143,Languages1!$C$1:$C$1998,0),MATCH('1'!$C$5,Languages1!$C$1:$AB$1,0))</f>
        <v>Homens</v>
      </c>
      <c r="D143" s="645">
        <f>'4'!S19</f>
        <v>0</v>
      </c>
      <c r="E143" s="1161" t="str">
        <f>'4'!T19</f>
        <v xml:space="preserve"> </v>
      </c>
      <c r="F143" s="646"/>
      <c r="G143" s="434" t="s">
        <v>2279</v>
      </c>
      <c r="H143" s="874" t="e">
        <f>'In-kind Benefits 2_V2'!H143</f>
        <v>#N/A</v>
      </c>
      <c r="I143" s="647"/>
      <c r="J143" s="434" t="s">
        <v>2279</v>
      </c>
      <c r="K143" s="874" t="e">
        <f>'In-kind Benefits 2_V2'!K143</f>
        <v>#N/A</v>
      </c>
      <c r="L143" s="647"/>
      <c r="M143" s="434" t="s">
        <v>2279</v>
      </c>
      <c r="N143" s="874" t="e">
        <f>'In-kind Benefits 2_V2'!N143</f>
        <v>#N/A</v>
      </c>
      <c r="O143" s="647"/>
      <c r="P143" s="434" t="s">
        <v>2279</v>
      </c>
      <c r="Q143" s="874" t="e">
        <f>'In-kind Benefits 2_V2'!Q143</f>
        <v>#N/A</v>
      </c>
      <c r="R143" s="647"/>
      <c r="S143" s="434" t="s">
        <v>2279</v>
      </c>
      <c r="T143" s="874" t="e">
        <f>'In-kind Benefits 2_V2'!T143</f>
        <v>#N/A</v>
      </c>
      <c r="V143" s="434" t="s">
        <v>2279</v>
      </c>
      <c r="W143" s="874" t="e">
        <f>'In-kind Benefits 2_V2'!W143</f>
        <v>#N/A</v>
      </c>
    </row>
    <row r="144" spans="2:23" ht="17.5" customHeight="1">
      <c r="B144" s="1266"/>
      <c r="C144" s="648" t="str">
        <f>INDEX(Languages1!$C$1:$AB$1998,MATCH('In-kind Benefits 2_V2'!C144,Languages1!$C$1:$C$1998,0),MATCH('1'!$C$5,Languages1!$C$1:$AB$1,0))</f>
        <v>Mulheres</v>
      </c>
      <c r="D144" s="649">
        <f>'4'!S20</f>
        <v>0</v>
      </c>
      <c r="E144" s="1161">
        <f>'4'!T20</f>
        <v>0</v>
      </c>
      <c r="F144" s="646"/>
      <c r="G144" s="481" t="s">
        <v>2279</v>
      </c>
      <c r="H144" s="874" t="e">
        <f>'In-kind Benefits 2_V2'!H144</f>
        <v>#N/A</v>
      </c>
      <c r="I144" s="647"/>
      <c r="J144" s="481" t="s">
        <v>2279</v>
      </c>
      <c r="K144" s="874" t="e">
        <f>'In-kind Benefits 2_V2'!K144</f>
        <v>#N/A</v>
      </c>
      <c r="L144" s="647"/>
      <c r="M144" s="481" t="s">
        <v>2279</v>
      </c>
      <c r="N144" s="874" t="e">
        <f>'In-kind Benefits 2_V2'!N144</f>
        <v>#N/A</v>
      </c>
      <c r="O144" s="647"/>
      <c r="P144" s="481" t="s">
        <v>2279</v>
      </c>
      <c r="Q144" s="874" t="e">
        <f>'In-kind Benefits 2_V2'!Q144</f>
        <v>#N/A</v>
      </c>
      <c r="R144" s="647"/>
      <c r="S144" s="481" t="s">
        <v>2279</v>
      </c>
      <c r="T144" s="874" t="e">
        <f>'In-kind Benefits 2_V2'!T144</f>
        <v>#N/A</v>
      </c>
      <c r="V144" s="481" t="s">
        <v>2279</v>
      </c>
      <c r="W144" s="874" t="e">
        <f>'In-kind Benefits 2_V2'!W144</f>
        <v>#N/A</v>
      </c>
    </row>
    <row r="145" spans="2:23" ht="17.5" customHeight="1">
      <c r="B145" s="1266">
        <f>'4'!Q21</f>
        <v>0</v>
      </c>
      <c r="C145" s="644" t="str">
        <f>INDEX(Languages1!$C$1:$AB$1998,MATCH('In-kind Benefits 2_V2'!C145,Languages1!$C$1:$C$1998,0),MATCH('1'!$C$5,Languages1!$C$1:$AB$1,0))</f>
        <v>Homens</v>
      </c>
      <c r="D145" s="645">
        <f>'4'!S21</f>
        <v>0</v>
      </c>
      <c r="E145" s="1161" t="str">
        <f>'4'!T21</f>
        <v xml:space="preserve"> </v>
      </c>
      <c r="F145" s="646"/>
      <c r="G145" s="434" t="s">
        <v>2279</v>
      </c>
      <c r="H145" s="874" t="e">
        <f>'In-kind Benefits 2_V2'!H145</f>
        <v>#N/A</v>
      </c>
      <c r="I145" s="647"/>
      <c r="J145" s="434" t="s">
        <v>2279</v>
      </c>
      <c r="K145" s="874" t="e">
        <f>'In-kind Benefits 2_V2'!K145</f>
        <v>#N/A</v>
      </c>
      <c r="L145" s="647"/>
      <c r="M145" s="434" t="s">
        <v>2279</v>
      </c>
      <c r="N145" s="874" t="e">
        <f>'In-kind Benefits 2_V2'!N145</f>
        <v>#N/A</v>
      </c>
      <c r="O145" s="647"/>
      <c r="P145" s="434" t="s">
        <v>2279</v>
      </c>
      <c r="Q145" s="874" t="e">
        <f>'In-kind Benefits 2_V2'!Q145</f>
        <v>#N/A</v>
      </c>
      <c r="R145" s="647"/>
      <c r="S145" s="434" t="s">
        <v>2279</v>
      </c>
      <c r="T145" s="874" t="e">
        <f>'In-kind Benefits 2_V2'!T145</f>
        <v>#N/A</v>
      </c>
      <c r="V145" s="434" t="s">
        <v>2279</v>
      </c>
      <c r="W145" s="874" t="e">
        <f>'In-kind Benefits 2_V2'!W145</f>
        <v>#N/A</v>
      </c>
    </row>
    <row r="146" spans="2:23" ht="17.5" customHeight="1">
      <c r="B146" s="1266"/>
      <c r="C146" s="648" t="str">
        <f>INDEX(Languages1!$C$1:$AB$1998,MATCH('In-kind Benefits 2_V2'!C146,Languages1!$C$1:$C$1998,0),MATCH('1'!$C$5,Languages1!$C$1:$AB$1,0))</f>
        <v>Mulheres</v>
      </c>
      <c r="D146" s="649">
        <f>'4'!S22</f>
        <v>0</v>
      </c>
      <c r="E146" s="1161">
        <f>'4'!T22</f>
        <v>0</v>
      </c>
      <c r="F146" s="646"/>
      <c r="G146" s="481" t="s">
        <v>2279</v>
      </c>
      <c r="H146" s="874" t="e">
        <f>'In-kind Benefits 2_V2'!H146</f>
        <v>#N/A</v>
      </c>
      <c r="I146" s="647"/>
      <c r="J146" s="481" t="s">
        <v>2279</v>
      </c>
      <c r="K146" s="874" t="e">
        <f>'In-kind Benefits 2_V2'!K146</f>
        <v>#N/A</v>
      </c>
      <c r="L146" s="647"/>
      <c r="M146" s="481" t="s">
        <v>2279</v>
      </c>
      <c r="N146" s="874" t="e">
        <f>'In-kind Benefits 2_V2'!N146</f>
        <v>#N/A</v>
      </c>
      <c r="O146" s="647"/>
      <c r="P146" s="481" t="s">
        <v>2279</v>
      </c>
      <c r="Q146" s="874" t="e">
        <f>'In-kind Benefits 2_V2'!Q146</f>
        <v>#N/A</v>
      </c>
      <c r="R146" s="647"/>
      <c r="S146" s="481" t="s">
        <v>2279</v>
      </c>
      <c r="T146" s="874" t="e">
        <f>'In-kind Benefits 2_V2'!T146</f>
        <v>#N/A</v>
      </c>
      <c r="V146" s="481" t="s">
        <v>2279</v>
      </c>
      <c r="W146" s="874" t="e">
        <f>'In-kind Benefits 2_V2'!W146</f>
        <v>#N/A</v>
      </c>
    </row>
    <row r="147" spans="2:23" ht="17.5" customHeight="1">
      <c r="B147" s="1266">
        <f>'4'!Q23</f>
        <v>0</v>
      </c>
      <c r="C147" s="644" t="str">
        <f>INDEX(Languages1!$C$1:$AB$1998,MATCH('In-kind Benefits 2_V2'!C147,Languages1!$C$1:$C$1998,0),MATCH('1'!$C$5,Languages1!$C$1:$AB$1,0))</f>
        <v>Homens</v>
      </c>
      <c r="D147" s="645">
        <f>'4'!S23</f>
        <v>0</v>
      </c>
      <c r="E147" s="1161" t="str">
        <f>'4'!T23</f>
        <v xml:space="preserve"> </v>
      </c>
      <c r="F147" s="646"/>
      <c r="G147" s="434" t="s">
        <v>2279</v>
      </c>
      <c r="H147" s="874" t="e">
        <f>'In-kind Benefits 2_V2'!H147</f>
        <v>#N/A</v>
      </c>
      <c r="I147" s="647"/>
      <c r="J147" s="434" t="s">
        <v>2279</v>
      </c>
      <c r="K147" s="874" t="e">
        <f>'In-kind Benefits 2_V2'!K147</f>
        <v>#N/A</v>
      </c>
      <c r="L147" s="647"/>
      <c r="M147" s="434" t="s">
        <v>2279</v>
      </c>
      <c r="N147" s="874" t="e">
        <f>'In-kind Benefits 2_V2'!N147</f>
        <v>#N/A</v>
      </c>
      <c r="O147" s="647"/>
      <c r="P147" s="434" t="s">
        <v>2279</v>
      </c>
      <c r="Q147" s="874" t="e">
        <f>'In-kind Benefits 2_V2'!Q147</f>
        <v>#N/A</v>
      </c>
      <c r="R147" s="647"/>
      <c r="S147" s="434" t="s">
        <v>2279</v>
      </c>
      <c r="T147" s="874" t="e">
        <f>'In-kind Benefits 2_V2'!T147</f>
        <v>#N/A</v>
      </c>
      <c r="V147" s="434" t="s">
        <v>2279</v>
      </c>
      <c r="W147" s="874" t="e">
        <f>'In-kind Benefits 2_V2'!W147</f>
        <v>#N/A</v>
      </c>
    </row>
    <row r="148" spans="2:23" ht="17.5" customHeight="1">
      <c r="B148" s="1266"/>
      <c r="C148" s="648" t="str">
        <f>INDEX(Languages1!$C$1:$AB$1998,MATCH('In-kind Benefits 2_V2'!C148,Languages1!$C$1:$C$1998,0),MATCH('1'!$C$5,Languages1!$C$1:$AB$1,0))</f>
        <v>Mulheres</v>
      </c>
      <c r="D148" s="649">
        <f>'4'!S24</f>
        <v>0</v>
      </c>
      <c r="E148" s="1161">
        <f>'4'!T24</f>
        <v>0</v>
      </c>
      <c r="F148" s="646"/>
      <c r="G148" s="481" t="s">
        <v>2279</v>
      </c>
      <c r="H148" s="874" t="e">
        <f>'In-kind Benefits 2_V2'!H148</f>
        <v>#N/A</v>
      </c>
      <c r="I148" s="647"/>
      <c r="J148" s="481" t="s">
        <v>2279</v>
      </c>
      <c r="K148" s="874" t="e">
        <f>'In-kind Benefits 2_V2'!K148</f>
        <v>#N/A</v>
      </c>
      <c r="L148" s="647"/>
      <c r="M148" s="481" t="s">
        <v>2279</v>
      </c>
      <c r="N148" s="874" t="e">
        <f>'In-kind Benefits 2_V2'!N148</f>
        <v>#N/A</v>
      </c>
      <c r="O148" s="647"/>
      <c r="P148" s="481" t="s">
        <v>2279</v>
      </c>
      <c r="Q148" s="874" t="e">
        <f>'In-kind Benefits 2_V2'!Q148</f>
        <v>#N/A</v>
      </c>
      <c r="R148" s="647"/>
      <c r="S148" s="481" t="s">
        <v>2279</v>
      </c>
      <c r="T148" s="874" t="e">
        <f>'In-kind Benefits 2_V2'!T148</f>
        <v>#N/A</v>
      </c>
      <c r="V148" s="481" t="s">
        <v>2279</v>
      </c>
      <c r="W148" s="874" t="e">
        <f>'In-kind Benefits 2_V2'!W148</f>
        <v>#N/A</v>
      </c>
    </row>
    <row r="149" spans="2:23" ht="17.5" customHeight="1">
      <c r="B149" s="1266">
        <f>'4'!Q25</f>
        <v>0</v>
      </c>
      <c r="C149" s="644" t="str">
        <f>INDEX(Languages1!$C$1:$AB$1998,MATCH('In-kind Benefits 2_V2'!C149,Languages1!$C$1:$C$1998,0),MATCH('1'!$C$5,Languages1!$C$1:$AB$1,0))</f>
        <v>Homens</v>
      </c>
      <c r="D149" s="645">
        <f>'4'!S25</f>
        <v>0</v>
      </c>
      <c r="E149" s="1161" t="str">
        <f>'4'!T25</f>
        <v xml:space="preserve"> </v>
      </c>
      <c r="G149" s="434" t="s">
        <v>2279</v>
      </c>
      <c r="H149" s="874" t="e">
        <f>'In-kind Benefits 2_V2'!H149</f>
        <v>#N/A</v>
      </c>
      <c r="I149" s="647"/>
      <c r="J149" s="434" t="s">
        <v>2279</v>
      </c>
      <c r="K149" s="874" t="e">
        <f>'In-kind Benefits 2_V2'!K149</f>
        <v>#N/A</v>
      </c>
      <c r="L149" s="647"/>
      <c r="M149" s="434" t="s">
        <v>2279</v>
      </c>
      <c r="N149" s="874" t="e">
        <f>'In-kind Benefits 2_V2'!N149</f>
        <v>#N/A</v>
      </c>
      <c r="O149" s="647"/>
      <c r="P149" s="434" t="s">
        <v>2279</v>
      </c>
      <c r="Q149" s="874" t="e">
        <f>'In-kind Benefits 2_V2'!Q149</f>
        <v>#N/A</v>
      </c>
      <c r="R149" s="647"/>
      <c r="S149" s="434" t="s">
        <v>2279</v>
      </c>
      <c r="T149" s="874" t="e">
        <f>'In-kind Benefits 2_V2'!T149</f>
        <v>#N/A</v>
      </c>
      <c r="V149" s="434" t="s">
        <v>2279</v>
      </c>
      <c r="W149" s="874" t="e">
        <f>'In-kind Benefits 2_V2'!W149</f>
        <v>#N/A</v>
      </c>
    </row>
    <row r="150" spans="2:23" ht="17.5" customHeight="1">
      <c r="B150" s="1266"/>
      <c r="C150" s="648" t="str">
        <f>INDEX(Languages1!$C$1:$AB$1998,MATCH('In-kind Benefits 2_V2'!C150,Languages1!$C$1:$C$1998,0),MATCH('1'!$C$5,Languages1!$C$1:$AB$1,0))</f>
        <v>Mulheres</v>
      </c>
      <c r="D150" s="649">
        <f>'4'!S26</f>
        <v>0</v>
      </c>
      <c r="E150" s="1161">
        <f>'4'!T26</f>
        <v>0</v>
      </c>
      <c r="G150" s="481" t="s">
        <v>2279</v>
      </c>
      <c r="H150" s="874" t="e">
        <f>'In-kind Benefits 2_V2'!H150</f>
        <v>#N/A</v>
      </c>
      <c r="I150" s="647"/>
      <c r="J150" s="481" t="s">
        <v>2279</v>
      </c>
      <c r="K150" s="874" t="e">
        <f>'In-kind Benefits 2_V2'!K150</f>
        <v>#N/A</v>
      </c>
      <c r="L150" s="647"/>
      <c r="M150" s="481" t="s">
        <v>2279</v>
      </c>
      <c r="N150" s="874" t="e">
        <f>'In-kind Benefits 2_V2'!N150</f>
        <v>#N/A</v>
      </c>
      <c r="O150" s="647"/>
      <c r="P150" s="481" t="s">
        <v>2279</v>
      </c>
      <c r="Q150" s="874" t="e">
        <f>'In-kind Benefits 2_V2'!Q150</f>
        <v>#N/A</v>
      </c>
      <c r="R150" s="647"/>
      <c r="S150" s="481" t="s">
        <v>2279</v>
      </c>
      <c r="T150" s="874" t="e">
        <f>'In-kind Benefits 2_V2'!T150</f>
        <v>#N/A</v>
      </c>
      <c r="V150" s="481" t="s">
        <v>2279</v>
      </c>
      <c r="W150" s="874" t="e">
        <f>'In-kind Benefits 2_V2'!W150</f>
        <v>#N/A</v>
      </c>
    </row>
    <row r="151" spans="2:23" ht="17.5" customHeight="1">
      <c r="B151" s="1266">
        <f>'4'!Q27</f>
        <v>0</v>
      </c>
      <c r="C151" s="644" t="str">
        <f>INDEX(Languages1!$C$1:$AB$1998,MATCH('In-kind Benefits 2_V2'!C151,Languages1!$C$1:$C$1998,0),MATCH('1'!$C$5,Languages1!$C$1:$AB$1,0))</f>
        <v>Homens</v>
      </c>
      <c r="D151" s="645">
        <f>'4'!S27</f>
        <v>0</v>
      </c>
      <c r="E151" s="1161" t="str">
        <f>'4'!T27</f>
        <v xml:space="preserve"> </v>
      </c>
      <c r="G151" s="434" t="s">
        <v>2279</v>
      </c>
      <c r="H151" s="874" t="e">
        <f>'In-kind Benefits 2_V2'!H151</f>
        <v>#N/A</v>
      </c>
      <c r="I151" s="647"/>
      <c r="J151" s="434" t="s">
        <v>2279</v>
      </c>
      <c r="K151" s="874" t="e">
        <f>'In-kind Benefits 2_V2'!K151</f>
        <v>#N/A</v>
      </c>
      <c r="L151" s="647"/>
      <c r="M151" s="434" t="s">
        <v>2279</v>
      </c>
      <c r="N151" s="874" t="e">
        <f>'In-kind Benefits 2_V2'!N151</f>
        <v>#N/A</v>
      </c>
      <c r="O151" s="647"/>
      <c r="P151" s="434" t="s">
        <v>2279</v>
      </c>
      <c r="Q151" s="874" t="e">
        <f>'In-kind Benefits 2_V2'!Q151</f>
        <v>#N/A</v>
      </c>
      <c r="R151" s="647"/>
      <c r="S151" s="434" t="s">
        <v>2279</v>
      </c>
      <c r="T151" s="874" t="e">
        <f>'In-kind Benefits 2_V2'!T151</f>
        <v>#N/A</v>
      </c>
      <c r="V151" s="434" t="s">
        <v>2279</v>
      </c>
      <c r="W151" s="874" t="e">
        <f>'In-kind Benefits 2_V2'!W151</f>
        <v>#N/A</v>
      </c>
    </row>
    <row r="152" spans="2:23" ht="17.5" customHeight="1">
      <c r="B152" s="1266"/>
      <c r="C152" s="648" t="str">
        <f>INDEX(Languages1!$C$1:$AB$1998,MATCH('In-kind Benefits 2_V2'!C152,Languages1!$C$1:$C$1998,0),MATCH('1'!$C$5,Languages1!$C$1:$AB$1,0))</f>
        <v>Mulheres</v>
      </c>
      <c r="D152" s="649">
        <f>'4'!S28</f>
        <v>0</v>
      </c>
      <c r="E152" s="1161">
        <f>'4'!T28</f>
        <v>0</v>
      </c>
      <c r="G152" s="481" t="s">
        <v>2279</v>
      </c>
      <c r="H152" s="874" t="e">
        <f>'In-kind Benefits 2_V2'!H152</f>
        <v>#N/A</v>
      </c>
      <c r="I152" s="647"/>
      <c r="J152" s="481" t="s">
        <v>2279</v>
      </c>
      <c r="K152" s="874" t="e">
        <f>'In-kind Benefits 2_V2'!K152</f>
        <v>#N/A</v>
      </c>
      <c r="L152" s="647"/>
      <c r="M152" s="481" t="s">
        <v>2279</v>
      </c>
      <c r="N152" s="874" t="e">
        <f>'In-kind Benefits 2_V2'!N152</f>
        <v>#N/A</v>
      </c>
      <c r="O152" s="647"/>
      <c r="P152" s="481" t="s">
        <v>2279</v>
      </c>
      <c r="Q152" s="874" t="e">
        <f>'In-kind Benefits 2_V2'!Q152</f>
        <v>#N/A</v>
      </c>
      <c r="R152" s="647"/>
      <c r="S152" s="481" t="s">
        <v>2279</v>
      </c>
      <c r="T152" s="874" t="e">
        <f>'In-kind Benefits 2_V2'!T152</f>
        <v>#N/A</v>
      </c>
      <c r="V152" s="481" t="s">
        <v>2279</v>
      </c>
      <c r="W152" s="874" t="e">
        <f>'In-kind Benefits 2_V2'!W152</f>
        <v>#N/A</v>
      </c>
    </row>
    <row r="153" spans="2:23" ht="17.5" customHeight="1">
      <c r="B153" s="1266">
        <f>'4'!Q29</f>
        <v>0</v>
      </c>
      <c r="C153" s="644" t="str">
        <f>INDEX(Languages1!$C$1:$AB$1998,MATCH('In-kind Benefits 2_V2'!C153,Languages1!$C$1:$C$1998,0),MATCH('1'!$C$5,Languages1!$C$1:$AB$1,0))</f>
        <v>Homens</v>
      </c>
      <c r="D153" s="645">
        <f>'4'!S29</f>
        <v>0</v>
      </c>
      <c r="E153" s="1161" t="str">
        <f>'4'!T29</f>
        <v xml:space="preserve"> </v>
      </c>
      <c r="G153" s="434" t="s">
        <v>2279</v>
      </c>
      <c r="H153" s="874" t="e">
        <f>'In-kind Benefits 2_V2'!H153</f>
        <v>#N/A</v>
      </c>
      <c r="I153" s="647"/>
      <c r="J153" s="434" t="s">
        <v>2279</v>
      </c>
      <c r="K153" s="874" t="e">
        <f>'In-kind Benefits 2_V2'!K153</f>
        <v>#N/A</v>
      </c>
      <c r="L153" s="647"/>
      <c r="M153" s="434" t="s">
        <v>2279</v>
      </c>
      <c r="N153" s="874" t="e">
        <f>'In-kind Benefits 2_V2'!N153</f>
        <v>#N/A</v>
      </c>
      <c r="O153" s="647"/>
      <c r="P153" s="434" t="s">
        <v>2279</v>
      </c>
      <c r="Q153" s="874" t="e">
        <f>'In-kind Benefits 2_V2'!Q153</f>
        <v>#N/A</v>
      </c>
      <c r="R153" s="647"/>
      <c r="S153" s="434" t="s">
        <v>2279</v>
      </c>
      <c r="T153" s="874" t="e">
        <f>'In-kind Benefits 2_V2'!T153</f>
        <v>#N/A</v>
      </c>
      <c r="V153" s="434" t="s">
        <v>2279</v>
      </c>
      <c r="W153" s="874" t="e">
        <f>'In-kind Benefits 2_V2'!W153</f>
        <v>#N/A</v>
      </c>
    </row>
    <row r="154" spans="2:23" ht="17.5" customHeight="1">
      <c r="B154" s="1266"/>
      <c r="C154" s="648" t="str">
        <f>INDEX(Languages1!$C$1:$AB$1998,MATCH('In-kind Benefits 2_V2'!C154,Languages1!$C$1:$C$1998,0),MATCH('1'!$C$5,Languages1!$C$1:$AB$1,0))</f>
        <v>Mulheres</v>
      </c>
      <c r="D154" s="649">
        <f>'4'!S30</f>
        <v>0</v>
      </c>
      <c r="E154" s="1161">
        <f>'4'!T30</f>
        <v>0</v>
      </c>
      <c r="G154" s="481" t="s">
        <v>2279</v>
      </c>
      <c r="H154" s="874" t="e">
        <f>'In-kind Benefits 2_V2'!H154</f>
        <v>#N/A</v>
      </c>
      <c r="I154" s="647"/>
      <c r="J154" s="481" t="s">
        <v>2279</v>
      </c>
      <c r="K154" s="874" t="e">
        <f>'In-kind Benefits 2_V2'!K154</f>
        <v>#N/A</v>
      </c>
      <c r="L154" s="647"/>
      <c r="M154" s="481" t="s">
        <v>2279</v>
      </c>
      <c r="N154" s="874" t="e">
        <f>'In-kind Benefits 2_V2'!N154</f>
        <v>#N/A</v>
      </c>
      <c r="O154" s="647"/>
      <c r="P154" s="481" t="s">
        <v>2279</v>
      </c>
      <c r="Q154" s="874" t="e">
        <f>'In-kind Benefits 2_V2'!Q154</f>
        <v>#N/A</v>
      </c>
      <c r="R154" s="647"/>
      <c r="S154" s="481" t="s">
        <v>2279</v>
      </c>
      <c r="T154" s="874" t="e">
        <f>'In-kind Benefits 2_V2'!T154</f>
        <v>#N/A</v>
      </c>
      <c r="V154" s="481" t="s">
        <v>2279</v>
      </c>
      <c r="W154" s="874" t="e">
        <f>'In-kind Benefits 2_V2'!W154</f>
        <v>#N/A</v>
      </c>
    </row>
    <row r="155" spans="2:23" ht="17.5" customHeight="1">
      <c r="B155" s="1266">
        <f>'4'!Q31</f>
        <v>0</v>
      </c>
      <c r="C155" s="644" t="str">
        <f>INDEX(Languages1!$C$1:$AB$1998,MATCH('In-kind Benefits 2_V2'!C155,Languages1!$C$1:$C$1998,0),MATCH('1'!$C$5,Languages1!$C$1:$AB$1,0))</f>
        <v>Homens</v>
      </c>
      <c r="D155" s="645">
        <f>'4'!S31</f>
        <v>0</v>
      </c>
      <c r="E155" s="1161" t="str">
        <f>'4'!T31</f>
        <v xml:space="preserve"> </v>
      </c>
      <c r="G155" s="434" t="s">
        <v>2279</v>
      </c>
      <c r="H155" s="874" t="e">
        <f>'In-kind Benefits 2_V2'!H155</f>
        <v>#N/A</v>
      </c>
      <c r="I155" s="647"/>
      <c r="J155" s="434" t="s">
        <v>2279</v>
      </c>
      <c r="K155" s="874" t="e">
        <f>'In-kind Benefits 2_V2'!K155</f>
        <v>#N/A</v>
      </c>
      <c r="L155" s="647"/>
      <c r="M155" s="434" t="s">
        <v>2279</v>
      </c>
      <c r="N155" s="874" t="e">
        <f>'In-kind Benefits 2_V2'!N155</f>
        <v>#N/A</v>
      </c>
      <c r="O155" s="647"/>
      <c r="P155" s="434" t="s">
        <v>2279</v>
      </c>
      <c r="Q155" s="874" t="e">
        <f>'In-kind Benefits 2_V2'!Q155</f>
        <v>#N/A</v>
      </c>
      <c r="R155" s="647"/>
      <c r="S155" s="434" t="s">
        <v>2279</v>
      </c>
      <c r="T155" s="874" t="e">
        <f>'In-kind Benefits 2_V2'!T155</f>
        <v>#N/A</v>
      </c>
      <c r="V155" s="434" t="s">
        <v>2279</v>
      </c>
      <c r="W155" s="874" t="e">
        <f>'In-kind Benefits 2_V2'!W155</f>
        <v>#N/A</v>
      </c>
    </row>
    <row r="156" spans="2:23" ht="17.5" customHeight="1">
      <c r="B156" s="1266"/>
      <c r="C156" s="648" t="str">
        <f>INDEX(Languages1!$C$1:$AB$1998,MATCH('In-kind Benefits 2_V2'!C156,Languages1!$C$1:$C$1998,0),MATCH('1'!$C$5,Languages1!$C$1:$AB$1,0))</f>
        <v>Mulheres</v>
      </c>
      <c r="D156" s="649">
        <f>'4'!S32</f>
        <v>0</v>
      </c>
      <c r="E156" s="1161">
        <f>'4'!T32</f>
        <v>0</v>
      </c>
      <c r="G156" s="481" t="s">
        <v>2279</v>
      </c>
      <c r="H156" s="874" t="e">
        <f>'In-kind Benefits 2_V2'!H156</f>
        <v>#N/A</v>
      </c>
      <c r="I156" s="647"/>
      <c r="J156" s="481" t="s">
        <v>2279</v>
      </c>
      <c r="K156" s="874" t="e">
        <f>'In-kind Benefits 2_V2'!K156</f>
        <v>#N/A</v>
      </c>
      <c r="L156" s="647"/>
      <c r="M156" s="481" t="s">
        <v>2279</v>
      </c>
      <c r="N156" s="874" t="e">
        <f>'In-kind Benefits 2_V2'!N156</f>
        <v>#N/A</v>
      </c>
      <c r="O156" s="647"/>
      <c r="P156" s="481" t="s">
        <v>2279</v>
      </c>
      <c r="Q156" s="874" t="e">
        <f>'In-kind Benefits 2_V2'!Q156</f>
        <v>#N/A</v>
      </c>
      <c r="R156" s="647"/>
      <c r="S156" s="481" t="s">
        <v>2279</v>
      </c>
      <c r="T156" s="874" t="e">
        <f>'In-kind Benefits 2_V2'!T156</f>
        <v>#N/A</v>
      </c>
      <c r="V156" s="481" t="s">
        <v>2279</v>
      </c>
      <c r="W156" s="874" t="e">
        <f>'In-kind Benefits 2_V2'!W156</f>
        <v>#N/A</v>
      </c>
    </row>
    <row r="157" spans="2:23" ht="17.5" customHeight="1">
      <c r="B157" s="1266">
        <f>'4'!Q33</f>
        <v>0</v>
      </c>
      <c r="C157" s="644" t="str">
        <f>INDEX(Languages1!$C$1:$AB$1998,MATCH('In-kind Benefits 2_V2'!C157,Languages1!$C$1:$C$1998,0),MATCH('1'!$C$5,Languages1!$C$1:$AB$1,0))</f>
        <v>Homens</v>
      </c>
      <c r="D157" s="645">
        <f>'4'!S33</f>
        <v>0</v>
      </c>
      <c r="E157" s="1161" t="str">
        <f>'4'!T33</f>
        <v xml:space="preserve"> </v>
      </c>
      <c r="G157" s="434" t="s">
        <v>2279</v>
      </c>
      <c r="H157" s="874" t="e">
        <f>'In-kind Benefits 2_V2'!H157</f>
        <v>#N/A</v>
      </c>
      <c r="I157" s="647"/>
      <c r="J157" s="434" t="s">
        <v>2279</v>
      </c>
      <c r="K157" s="874" t="e">
        <f>'In-kind Benefits 2_V2'!K157</f>
        <v>#N/A</v>
      </c>
      <c r="L157" s="647"/>
      <c r="M157" s="434" t="s">
        <v>2279</v>
      </c>
      <c r="N157" s="874" t="e">
        <f>'In-kind Benefits 2_V2'!N157</f>
        <v>#N/A</v>
      </c>
      <c r="O157" s="647"/>
      <c r="P157" s="434" t="s">
        <v>2279</v>
      </c>
      <c r="Q157" s="874" t="e">
        <f>'In-kind Benefits 2_V2'!Q157</f>
        <v>#N/A</v>
      </c>
      <c r="R157" s="647"/>
      <c r="S157" s="434" t="s">
        <v>2279</v>
      </c>
      <c r="T157" s="874" t="e">
        <f>'In-kind Benefits 2_V2'!T157</f>
        <v>#N/A</v>
      </c>
      <c r="V157" s="434" t="s">
        <v>2279</v>
      </c>
      <c r="W157" s="874" t="e">
        <f>'In-kind Benefits 2_V2'!W157</f>
        <v>#N/A</v>
      </c>
    </row>
    <row r="158" spans="2:23" ht="17.5" customHeight="1">
      <c r="B158" s="1266"/>
      <c r="C158" s="648" t="str">
        <f>INDEX(Languages1!$C$1:$AB$1998,MATCH('In-kind Benefits 2_V2'!C158,Languages1!$C$1:$C$1998,0),MATCH('1'!$C$5,Languages1!$C$1:$AB$1,0))</f>
        <v>Mulheres</v>
      </c>
      <c r="D158" s="649">
        <f>'4'!S34</f>
        <v>0</v>
      </c>
      <c r="E158" s="1161">
        <f>'4'!T34</f>
        <v>0</v>
      </c>
      <c r="G158" s="481" t="s">
        <v>2279</v>
      </c>
      <c r="H158" s="874" t="e">
        <f>'In-kind Benefits 2_V2'!H158</f>
        <v>#N/A</v>
      </c>
      <c r="I158" s="647"/>
      <c r="J158" s="481" t="s">
        <v>2279</v>
      </c>
      <c r="K158" s="874" t="e">
        <f>'In-kind Benefits 2_V2'!K158</f>
        <v>#N/A</v>
      </c>
      <c r="L158" s="647"/>
      <c r="M158" s="481" t="s">
        <v>2279</v>
      </c>
      <c r="N158" s="874" t="e">
        <f>'In-kind Benefits 2_V2'!N158</f>
        <v>#N/A</v>
      </c>
      <c r="O158" s="647"/>
      <c r="P158" s="481" t="s">
        <v>2279</v>
      </c>
      <c r="Q158" s="874" t="e">
        <f>'In-kind Benefits 2_V2'!Q158</f>
        <v>#N/A</v>
      </c>
      <c r="R158" s="647"/>
      <c r="S158" s="481" t="s">
        <v>2279</v>
      </c>
      <c r="T158" s="874" t="e">
        <f>'In-kind Benefits 2_V2'!T158</f>
        <v>#N/A</v>
      </c>
      <c r="V158" s="481" t="s">
        <v>2279</v>
      </c>
      <c r="W158" s="874" t="e">
        <f>'In-kind Benefits 2_V2'!W158</f>
        <v>#N/A</v>
      </c>
    </row>
    <row r="159" spans="2:23" ht="17.5" customHeight="1">
      <c r="B159" s="1266">
        <f>'4'!Q35</f>
        <v>0</v>
      </c>
      <c r="C159" s="644" t="str">
        <f>INDEX(Languages1!$C$1:$AB$1998,MATCH('In-kind Benefits 2_V2'!C159,Languages1!$C$1:$C$1998,0),MATCH('1'!$C$5,Languages1!$C$1:$AB$1,0))</f>
        <v>Homens</v>
      </c>
      <c r="D159" s="645">
        <f>'4'!S35</f>
        <v>0</v>
      </c>
      <c r="E159" s="1161" t="str">
        <f>'4'!T35</f>
        <v xml:space="preserve"> </v>
      </c>
      <c r="G159" s="434" t="s">
        <v>2279</v>
      </c>
      <c r="H159" s="874" t="e">
        <f>'In-kind Benefits 2_V2'!H159</f>
        <v>#N/A</v>
      </c>
      <c r="I159" s="647"/>
      <c r="J159" s="434" t="s">
        <v>2279</v>
      </c>
      <c r="K159" s="874" t="e">
        <f>'In-kind Benefits 2_V2'!K159</f>
        <v>#N/A</v>
      </c>
      <c r="L159" s="647"/>
      <c r="M159" s="434" t="s">
        <v>2279</v>
      </c>
      <c r="N159" s="874" t="e">
        <f>'In-kind Benefits 2_V2'!N159</f>
        <v>#N/A</v>
      </c>
      <c r="O159" s="647"/>
      <c r="P159" s="434" t="s">
        <v>2279</v>
      </c>
      <c r="Q159" s="874" t="e">
        <f>'In-kind Benefits 2_V2'!Q159</f>
        <v>#N/A</v>
      </c>
      <c r="R159" s="647"/>
      <c r="S159" s="434" t="s">
        <v>2279</v>
      </c>
      <c r="T159" s="874" t="e">
        <f>'In-kind Benefits 2_V2'!T159</f>
        <v>#N/A</v>
      </c>
      <c r="V159" s="434" t="s">
        <v>2279</v>
      </c>
      <c r="W159" s="874" t="e">
        <f>'In-kind Benefits 2_V2'!W159</f>
        <v>#N/A</v>
      </c>
    </row>
    <row r="160" spans="2:23" ht="17.5" customHeight="1">
      <c r="B160" s="1266"/>
      <c r="C160" s="648" t="str">
        <f>INDEX(Languages1!$C$1:$AB$1998,MATCH('In-kind Benefits 2_V2'!C160,Languages1!$C$1:$C$1998,0),MATCH('1'!$C$5,Languages1!$C$1:$AB$1,0))</f>
        <v>Mulheres</v>
      </c>
      <c r="D160" s="649">
        <f>'4'!S36</f>
        <v>0</v>
      </c>
      <c r="E160" s="1161">
        <f>'4'!T36</f>
        <v>0</v>
      </c>
      <c r="G160" s="481" t="s">
        <v>2279</v>
      </c>
      <c r="H160" s="874" t="e">
        <f>'In-kind Benefits 2_V2'!H160</f>
        <v>#N/A</v>
      </c>
      <c r="I160" s="647"/>
      <c r="J160" s="481" t="s">
        <v>2279</v>
      </c>
      <c r="K160" s="874" t="e">
        <f>'In-kind Benefits 2_V2'!K160</f>
        <v>#N/A</v>
      </c>
      <c r="L160" s="647"/>
      <c r="M160" s="481" t="s">
        <v>2279</v>
      </c>
      <c r="N160" s="874" t="e">
        <f>'In-kind Benefits 2_V2'!N160</f>
        <v>#N/A</v>
      </c>
      <c r="O160" s="647"/>
      <c r="P160" s="481" t="s">
        <v>2279</v>
      </c>
      <c r="Q160" s="874" t="e">
        <f>'In-kind Benefits 2_V2'!Q160</f>
        <v>#N/A</v>
      </c>
      <c r="R160" s="647"/>
      <c r="S160" s="481" t="s">
        <v>2279</v>
      </c>
      <c r="T160" s="874" t="e">
        <f>'In-kind Benefits 2_V2'!T160</f>
        <v>#N/A</v>
      </c>
      <c r="V160" s="481" t="s">
        <v>2279</v>
      </c>
      <c r="W160" s="874" t="e">
        <f>'In-kind Benefits 2_V2'!W160</f>
        <v>#N/A</v>
      </c>
    </row>
    <row r="161" spans="2:23" ht="17.5" customHeight="1">
      <c r="B161" s="1266">
        <f>'4'!Q37</f>
        <v>0</v>
      </c>
      <c r="C161" s="644" t="str">
        <f>INDEX(Languages1!$C$1:$AB$1998,MATCH('In-kind Benefits 2_V2'!C161,Languages1!$C$1:$C$1998,0),MATCH('1'!$C$5,Languages1!$C$1:$AB$1,0))</f>
        <v>Homens</v>
      </c>
      <c r="D161" s="645">
        <f>'4'!S37</f>
        <v>0</v>
      </c>
      <c r="E161" s="1161" t="str">
        <f>'4'!T37</f>
        <v xml:space="preserve"> </v>
      </c>
      <c r="G161" s="434" t="s">
        <v>2279</v>
      </c>
      <c r="H161" s="874" t="e">
        <f>'In-kind Benefits 2_V2'!H161</f>
        <v>#N/A</v>
      </c>
      <c r="I161" s="647"/>
      <c r="J161" s="434" t="s">
        <v>2279</v>
      </c>
      <c r="K161" s="874" t="e">
        <f>'In-kind Benefits 2_V2'!K161</f>
        <v>#N/A</v>
      </c>
      <c r="L161" s="647"/>
      <c r="M161" s="434" t="s">
        <v>2279</v>
      </c>
      <c r="N161" s="874" t="e">
        <f>'In-kind Benefits 2_V2'!N161</f>
        <v>#N/A</v>
      </c>
      <c r="O161" s="647"/>
      <c r="P161" s="434" t="s">
        <v>2279</v>
      </c>
      <c r="Q161" s="874" t="e">
        <f>'In-kind Benefits 2_V2'!Q161</f>
        <v>#N/A</v>
      </c>
      <c r="R161" s="647"/>
      <c r="S161" s="434" t="s">
        <v>2279</v>
      </c>
      <c r="T161" s="874" t="e">
        <f>'In-kind Benefits 2_V2'!T161</f>
        <v>#N/A</v>
      </c>
      <c r="V161" s="434" t="s">
        <v>2279</v>
      </c>
      <c r="W161" s="874" t="e">
        <f>'In-kind Benefits 2_V2'!W161</f>
        <v>#N/A</v>
      </c>
    </row>
    <row r="162" spans="2:23" ht="17.5" customHeight="1">
      <c r="B162" s="1266"/>
      <c r="C162" s="648" t="str">
        <f>INDEX(Languages1!$C$1:$AB$1998,MATCH('In-kind Benefits 2_V2'!C162,Languages1!$C$1:$C$1998,0),MATCH('1'!$C$5,Languages1!$C$1:$AB$1,0))</f>
        <v>Mulheres</v>
      </c>
      <c r="D162" s="649">
        <f>'4'!S38</f>
        <v>0</v>
      </c>
      <c r="E162" s="1161">
        <f>'4'!T38</f>
        <v>0</v>
      </c>
      <c r="G162" s="481" t="s">
        <v>2279</v>
      </c>
      <c r="H162" s="874" t="e">
        <f>'In-kind Benefits 2_V2'!H162</f>
        <v>#N/A</v>
      </c>
      <c r="I162" s="647"/>
      <c r="J162" s="481" t="s">
        <v>2279</v>
      </c>
      <c r="K162" s="874" t="e">
        <f>'In-kind Benefits 2_V2'!K162</f>
        <v>#N/A</v>
      </c>
      <c r="L162" s="647"/>
      <c r="M162" s="481" t="s">
        <v>2279</v>
      </c>
      <c r="N162" s="874" t="e">
        <f>'In-kind Benefits 2_V2'!N162</f>
        <v>#N/A</v>
      </c>
      <c r="O162" s="647"/>
      <c r="P162" s="481" t="s">
        <v>2279</v>
      </c>
      <c r="Q162" s="874" t="e">
        <f>'In-kind Benefits 2_V2'!Q162</f>
        <v>#N/A</v>
      </c>
      <c r="R162" s="647"/>
      <c r="S162" s="481" t="s">
        <v>2279</v>
      </c>
      <c r="T162" s="874" t="e">
        <f>'In-kind Benefits 2_V2'!T162</f>
        <v>#N/A</v>
      </c>
      <c r="V162" s="481" t="s">
        <v>2279</v>
      </c>
      <c r="W162" s="874" t="e">
        <f>'In-kind Benefits 2_V2'!W162</f>
        <v>#N/A</v>
      </c>
    </row>
    <row r="163" spans="2:23" ht="17.5" customHeight="1">
      <c r="B163" s="1266">
        <f>'4'!Q39</f>
        <v>0</v>
      </c>
      <c r="C163" s="644" t="str">
        <f>INDEX(Languages1!$C$1:$AB$1998,MATCH('In-kind Benefits 2_V2'!C163,Languages1!$C$1:$C$1998,0),MATCH('1'!$C$5,Languages1!$C$1:$AB$1,0))</f>
        <v>Homens</v>
      </c>
      <c r="D163" s="645">
        <f>'4'!S39</f>
        <v>0</v>
      </c>
      <c r="E163" s="1161" t="str">
        <f>'4'!T39</f>
        <v xml:space="preserve"> </v>
      </c>
      <c r="G163" s="434" t="s">
        <v>2279</v>
      </c>
      <c r="H163" s="874" t="e">
        <f>'In-kind Benefits 2_V2'!H163</f>
        <v>#N/A</v>
      </c>
      <c r="I163" s="647"/>
      <c r="J163" s="434" t="s">
        <v>2279</v>
      </c>
      <c r="K163" s="874" t="e">
        <f>'In-kind Benefits 2_V2'!K163</f>
        <v>#N/A</v>
      </c>
      <c r="L163" s="647"/>
      <c r="M163" s="434" t="s">
        <v>2279</v>
      </c>
      <c r="N163" s="874" t="e">
        <f>'In-kind Benefits 2_V2'!N163</f>
        <v>#N/A</v>
      </c>
      <c r="O163" s="647"/>
      <c r="P163" s="434" t="s">
        <v>2279</v>
      </c>
      <c r="Q163" s="874" t="e">
        <f>'In-kind Benefits 2_V2'!Q163</f>
        <v>#N/A</v>
      </c>
      <c r="R163" s="647"/>
      <c r="S163" s="434" t="s">
        <v>2279</v>
      </c>
      <c r="T163" s="874" t="e">
        <f>'In-kind Benefits 2_V2'!T163</f>
        <v>#N/A</v>
      </c>
      <c r="V163" s="434" t="s">
        <v>2279</v>
      </c>
      <c r="W163" s="874" t="e">
        <f>'In-kind Benefits 2_V2'!W163</f>
        <v>#N/A</v>
      </c>
    </row>
    <row r="164" spans="2:23" ht="17.5" customHeight="1">
      <c r="B164" s="1266"/>
      <c r="C164" s="648" t="str">
        <f>INDEX(Languages1!$C$1:$AB$1998,MATCH('In-kind Benefits 2_V2'!C164,Languages1!$C$1:$C$1998,0),MATCH('1'!$C$5,Languages1!$C$1:$AB$1,0))</f>
        <v>Mulheres</v>
      </c>
      <c r="D164" s="649">
        <f>'4'!S40</f>
        <v>0</v>
      </c>
      <c r="E164" s="1161">
        <f>'4'!T40</f>
        <v>0</v>
      </c>
      <c r="G164" s="481" t="s">
        <v>2279</v>
      </c>
      <c r="H164" s="874" t="e">
        <f>'In-kind Benefits 2_V2'!H164</f>
        <v>#N/A</v>
      </c>
      <c r="I164" s="647"/>
      <c r="J164" s="481" t="s">
        <v>2279</v>
      </c>
      <c r="K164" s="874" t="e">
        <f>'In-kind Benefits 2_V2'!K164</f>
        <v>#N/A</v>
      </c>
      <c r="L164" s="647"/>
      <c r="M164" s="481" t="s">
        <v>2279</v>
      </c>
      <c r="N164" s="874" t="e">
        <f>'In-kind Benefits 2_V2'!N164</f>
        <v>#N/A</v>
      </c>
      <c r="O164" s="647"/>
      <c r="P164" s="481" t="s">
        <v>2279</v>
      </c>
      <c r="Q164" s="874" t="e">
        <f>'In-kind Benefits 2_V2'!Q164</f>
        <v>#N/A</v>
      </c>
      <c r="R164" s="647"/>
      <c r="S164" s="481" t="s">
        <v>2279</v>
      </c>
      <c r="T164" s="874" t="e">
        <f>'In-kind Benefits 2_V2'!T164</f>
        <v>#N/A</v>
      </c>
      <c r="V164" s="481" t="s">
        <v>2279</v>
      </c>
      <c r="W164" s="874" t="e">
        <f>'In-kind Benefits 2_V2'!W164</f>
        <v>#N/A</v>
      </c>
    </row>
    <row r="165" spans="2:23" ht="17.5" customHeight="1">
      <c r="B165" s="1266">
        <f>'4'!Q41</f>
        <v>0</v>
      </c>
      <c r="C165" s="644" t="str">
        <f>INDEX(Languages1!$C$1:$AB$1998,MATCH('In-kind Benefits 2_V2'!C165,Languages1!$C$1:$C$1998,0),MATCH('1'!$C$5,Languages1!$C$1:$AB$1,0))</f>
        <v>Homens</v>
      </c>
      <c r="D165" s="645">
        <f>'4'!S41</f>
        <v>0</v>
      </c>
      <c r="E165" s="1161" t="str">
        <f>'4'!T41</f>
        <v xml:space="preserve"> </v>
      </c>
      <c r="G165" s="434" t="s">
        <v>2279</v>
      </c>
      <c r="H165" s="874" t="e">
        <f>'In-kind Benefits 2_V2'!H165</f>
        <v>#N/A</v>
      </c>
      <c r="I165" s="647"/>
      <c r="J165" s="434" t="s">
        <v>2279</v>
      </c>
      <c r="K165" s="874" t="e">
        <f>'In-kind Benefits 2_V2'!K165</f>
        <v>#N/A</v>
      </c>
      <c r="L165" s="647"/>
      <c r="M165" s="434" t="s">
        <v>2279</v>
      </c>
      <c r="N165" s="874" t="e">
        <f>'In-kind Benefits 2_V2'!N165</f>
        <v>#N/A</v>
      </c>
      <c r="O165" s="647"/>
      <c r="P165" s="434" t="s">
        <v>2279</v>
      </c>
      <c r="Q165" s="874" t="e">
        <f>'In-kind Benefits 2_V2'!Q165</f>
        <v>#N/A</v>
      </c>
      <c r="R165" s="647"/>
      <c r="S165" s="434" t="s">
        <v>2279</v>
      </c>
      <c r="T165" s="874" t="e">
        <f>'In-kind Benefits 2_V2'!T165</f>
        <v>#N/A</v>
      </c>
      <c r="V165" s="434" t="s">
        <v>2279</v>
      </c>
      <c r="W165" s="874" t="e">
        <f>'In-kind Benefits 2_V2'!W165</f>
        <v>#N/A</v>
      </c>
    </row>
    <row r="166" spans="2:23" ht="17.5" customHeight="1">
      <c r="B166" s="1266"/>
      <c r="C166" s="648" t="str">
        <f>INDEX(Languages1!$C$1:$AB$1998,MATCH('In-kind Benefits 2_V2'!C166,Languages1!$C$1:$C$1998,0),MATCH('1'!$C$5,Languages1!$C$1:$AB$1,0))</f>
        <v>Mulheres</v>
      </c>
      <c r="D166" s="649">
        <f>'4'!S42</f>
        <v>0</v>
      </c>
      <c r="E166" s="1161">
        <f>'4'!T42</f>
        <v>0</v>
      </c>
      <c r="G166" s="481" t="s">
        <v>2279</v>
      </c>
      <c r="H166" s="874" t="e">
        <f>'In-kind Benefits 2_V2'!H166</f>
        <v>#N/A</v>
      </c>
      <c r="I166" s="647"/>
      <c r="J166" s="481" t="s">
        <v>2279</v>
      </c>
      <c r="K166" s="874" t="e">
        <f>'In-kind Benefits 2_V2'!K166</f>
        <v>#N/A</v>
      </c>
      <c r="L166" s="647"/>
      <c r="M166" s="481" t="s">
        <v>2279</v>
      </c>
      <c r="N166" s="874" t="e">
        <f>'In-kind Benefits 2_V2'!N166</f>
        <v>#N/A</v>
      </c>
      <c r="O166" s="647"/>
      <c r="P166" s="481" t="s">
        <v>2279</v>
      </c>
      <c r="Q166" s="874" t="e">
        <f>'In-kind Benefits 2_V2'!Q166</f>
        <v>#N/A</v>
      </c>
      <c r="R166" s="647"/>
      <c r="S166" s="481" t="s">
        <v>2279</v>
      </c>
      <c r="T166" s="874" t="e">
        <f>'In-kind Benefits 2_V2'!T166</f>
        <v>#N/A</v>
      </c>
      <c r="V166" s="481" t="s">
        <v>2279</v>
      </c>
      <c r="W166" s="874" t="e">
        <f>'In-kind Benefits 2_V2'!W166</f>
        <v>#N/A</v>
      </c>
    </row>
    <row r="167" spans="2:23" ht="17.5" customHeight="1">
      <c r="B167" s="1266">
        <f>'4'!Q43</f>
        <v>0</v>
      </c>
      <c r="C167" s="644" t="str">
        <f>INDEX(Languages1!$C$1:$AB$1998,MATCH('In-kind Benefits 2_V2'!C167,Languages1!$C$1:$C$1998,0),MATCH('1'!$C$5,Languages1!$C$1:$AB$1,0))</f>
        <v>Homens</v>
      </c>
      <c r="D167" s="645">
        <f>'4'!S43</f>
        <v>0</v>
      </c>
      <c r="E167" s="1161" t="str">
        <f>'4'!T43</f>
        <v xml:space="preserve"> </v>
      </c>
      <c r="G167" s="434" t="s">
        <v>2279</v>
      </c>
      <c r="H167" s="874" t="e">
        <f>'In-kind Benefits 2_V2'!H167</f>
        <v>#N/A</v>
      </c>
      <c r="I167" s="647"/>
      <c r="J167" s="434" t="s">
        <v>2279</v>
      </c>
      <c r="K167" s="874" t="e">
        <f>'In-kind Benefits 2_V2'!K167</f>
        <v>#N/A</v>
      </c>
      <c r="L167" s="647"/>
      <c r="M167" s="434" t="s">
        <v>2279</v>
      </c>
      <c r="N167" s="874" t="e">
        <f>'In-kind Benefits 2_V2'!N167</f>
        <v>#N/A</v>
      </c>
      <c r="O167" s="647"/>
      <c r="P167" s="434" t="s">
        <v>2279</v>
      </c>
      <c r="Q167" s="874" t="e">
        <f>'In-kind Benefits 2_V2'!Q167</f>
        <v>#N/A</v>
      </c>
      <c r="R167" s="647"/>
      <c r="S167" s="434" t="s">
        <v>2279</v>
      </c>
      <c r="T167" s="874" t="e">
        <f>'In-kind Benefits 2_V2'!T167</f>
        <v>#N/A</v>
      </c>
      <c r="V167" s="434" t="s">
        <v>2279</v>
      </c>
      <c r="W167" s="874" t="e">
        <f>'In-kind Benefits 2_V2'!W167</f>
        <v>#N/A</v>
      </c>
    </row>
    <row r="168" spans="2:23" ht="17.5" customHeight="1">
      <c r="B168" s="1266"/>
      <c r="C168" s="648" t="str">
        <f>INDEX(Languages1!$C$1:$AB$1998,MATCH('In-kind Benefits 2_V2'!C168,Languages1!$C$1:$C$1998,0),MATCH('1'!$C$5,Languages1!$C$1:$AB$1,0))</f>
        <v>Mulheres</v>
      </c>
      <c r="D168" s="649">
        <f>'4'!S44</f>
        <v>0</v>
      </c>
      <c r="E168" s="1161">
        <f>'4'!T44</f>
        <v>0</v>
      </c>
      <c r="G168" s="481" t="s">
        <v>2279</v>
      </c>
      <c r="H168" s="874" t="e">
        <f>'In-kind Benefits 2_V2'!H168</f>
        <v>#N/A</v>
      </c>
      <c r="I168" s="647"/>
      <c r="J168" s="481" t="s">
        <v>2279</v>
      </c>
      <c r="K168" s="874" t="e">
        <f>'In-kind Benefits 2_V2'!K168</f>
        <v>#N/A</v>
      </c>
      <c r="L168" s="647"/>
      <c r="M168" s="481" t="s">
        <v>2279</v>
      </c>
      <c r="N168" s="874" t="e">
        <f>'In-kind Benefits 2_V2'!N168</f>
        <v>#N/A</v>
      </c>
      <c r="O168" s="647"/>
      <c r="P168" s="481" t="s">
        <v>2279</v>
      </c>
      <c r="Q168" s="874" t="e">
        <f>'In-kind Benefits 2_V2'!Q168</f>
        <v>#N/A</v>
      </c>
      <c r="R168" s="647"/>
      <c r="S168" s="481" t="s">
        <v>2279</v>
      </c>
      <c r="T168" s="874" t="e">
        <f>'In-kind Benefits 2_V2'!T168</f>
        <v>#N/A</v>
      </c>
      <c r="V168" s="481" t="s">
        <v>2279</v>
      </c>
      <c r="W168" s="874" t="e">
        <f>'In-kind Benefits 2_V2'!W168</f>
        <v>#N/A</v>
      </c>
    </row>
    <row r="169" spans="2:23" ht="17.5" customHeight="1">
      <c r="B169" s="638" t="str">
        <f>INDEX(Languages1!$C$1:$AB$1998,MATCH("Work Area",Languages1!$C$1:$C$1998,0),MATCH('1'!$C$5,Languages1!$C$1:$AB$1,0))&amp;": "&amp;'3'!L7</f>
        <v xml:space="preserve">Área de Trabalho: </v>
      </c>
      <c r="C169" s="639"/>
      <c r="D169" s="639"/>
      <c r="E169" s="640"/>
      <c r="G169" s="650"/>
      <c r="H169" s="875" t="str" cm="1">
        <f t="array" ref="H169">_xlfn.IFS(G169="Yes",INDEX('Drop Downs'!$D$4:$E$9,MATCH('7'!$G$3,'Drop Downs'!$D$4:$D$9,0),2), G169="No", "", G169="Select One", "", G169="", "")</f>
        <v/>
      </c>
      <c r="I169" s="642"/>
      <c r="J169" s="435"/>
      <c r="K169" s="876"/>
      <c r="L169" s="642"/>
      <c r="M169" s="650"/>
      <c r="N169" s="875" t="str" cm="1">
        <f t="array" ref="N169">_xlfn.IFS(M169="Yes",INDEX('Drop Downs'!$D$4:$E$9,MATCH('7'!$M$3,'Drop Downs'!$D$4:$D$9,0),2), M169="No", "", M169="Select One", "", M169="", "")</f>
        <v/>
      </c>
      <c r="O169" s="642"/>
      <c r="P169" s="650"/>
      <c r="Q169" s="875" t="str" cm="1">
        <f t="array" ref="Q169">_xlfn.IFS(P169="Yes",INDEX('Drop Downs'!$D$4:$E$9,MATCH('7'!$P$3,'Drop Downs'!$D$4:$D$9,0),2), P169="No", "", P169="Select One", "", P169="", "")</f>
        <v/>
      </c>
      <c r="R169" s="642"/>
      <c r="S169" s="650"/>
      <c r="T169" s="875"/>
      <c r="V169" s="650"/>
      <c r="W169" s="875"/>
    </row>
    <row r="170" spans="2:23" ht="17.5" customHeight="1">
      <c r="B170" s="1266">
        <f>'4'!V5</f>
        <v>0</v>
      </c>
      <c r="C170" s="644" t="str">
        <f>INDEX(Languages1!$C$1:$AB$1998,MATCH('In-kind Benefits 2_V2'!C170,Languages1!$C$1:$C$1998,0),MATCH('1'!$C$5,Languages1!$C$1:$AB$1,0))</f>
        <v>Homens</v>
      </c>
      <c r="D170" s="652">
        <f>'4'!X5</f>
        <v>0</v>
      </c>
      <c r="E170" s="1161" t="str">
        <f>'4'!Y5</f>
        <v xml:space="preserve"> </v>
      </c>
      <c r="G170" s="434" t="s">
        <v>2279</v>
      </c>
      <c r="H170" s="874" t="e">
        <f>'In-kind Benefits 2_V2'!H170</f>
        <v>#N/A</v>
      </c>
      <c r="I170" s="647"/>
      <c r="J170" s="434" t="s">
        <v>2279</v>
      </c>
      <c r="K170" s="874" t="e">
        <f>'In-kind Benefits 2_V2'!K170</f>
        <v>#N/A</v>
      </c>
      <c r="L170" s="647"/>
      <c r="M170" s="434" t="s">
        <v>2279</v>
      </c>
      <c r="N170" s="874" t="e">
        <f>'In-kind Benefits 2_V2'!N170</f>
        <v>#N/A</v>
      </c>
      <c r="O170" s="647"/>
      <c r="P170" s="434" t="s">
        <v>2279</v>
      </c>
      <c r="Q170" s="874" t="e">
        <f>'In-kind Benefits 2_V2'!Q170</f>
        <v>#N/A</v>
      </c>
      <c r="R170" s="647"/>
      <c r="S170" s="434" t="s">
        <v>2279</v>
      </c>
      <c r="T170" s="874" t="e">
        <f>'In-kind Benefits 2_V2'!T170</f>
        <v>#N/A</v>
      </c>
      <c r="V170" s="434" t="s">
        <v>2279</v>
      </c>
      <c r="W170" s="874" t="e">
        <f>'In-kind Benefits 2_V2'!W170</f>
        <v>#N/A</v>
      </c>
    </row>
    <row r="171" spans="2:23" ht="17.5" customHeight="1">
      <c r="B171" s="1266"/>
      <c r="C171" s="648" t="str">
        <f>INDEX(Languages1!$C$1:$AB$1998,MATCH('In-kind Benefits 2_V2'!C171,Languages1!$C$1:$C$1998,0),MATCH('1'!$C$5,Languages1!$C$1:$AB$1,0))</f>
        <v>Mulheres</v>
      </c>
      <c r="D171" s="653">
        <f>'4'!X6</f>
        <v>0</v>
      </c>
      <c r="E171" s="1161">
        <f>'4'!T47</f>
        <v>0</v>
      </c>
      <c r="G171" s="481" t="s">
        <v>2279</v>
      </c>
      <c r="H171" s="874" t="e">
        <f>'In-kind Benefits 2_V2'!H171</f>
        <v>#N/A</v>
      </c>
      <c r="I171" s="647"/>
      <c r="J171" s="481" t="s">
        <v>2279</v>
      </c>
      <c r="K171" s="874" t="e">
        <f>'In-kind Benefits 2_V2'!K171</f>
        <v>#N/A</v>
      </c>
      <c r="L171" s="647"/>
      <c r="M171" s="481" t="s">
        <v>2279</v>
      </c>
      <c r="N171" s="874" t="e">
        <f>'In-kind Benefits 2_V2'!N171</f>
        <v>#N/A</v>
      </c>
      <c r="O171" s="647"/>
      <c r="P171" s="481" t="s">
        <v>2279</v>
      </c>
      <c r="Q171" s="874" t="e">
        <f>'In-kind Benefits 2_V2'!Q171</f>
        <v>#N/A</v>
      </c>
      <c r="R171" s="647"/>
      <c r="S171" s="481" t="s">
        <v>2279</v>
      </c>
      <c r="T171" s="874" t="e">
        <f>'In-kind Benefits 2_V2'!T171</f>
        <v>#N/A</v>
      </c>
      <c r="V171" s="481" t="s">
        <v>2279</v>
      </c>
      <c r="W171" s="874" t="e">
        <f>'In-kind Benefits 2_V2'!W171</f>
        <v>#N/A</v>
      </c>
    </row>
    <row r="172" spans="2:23" ht="17.5" customHeight="1">
      <c r="B172" s="1266">
        <f>'4'!V7</f>
        <v>0</v>
      </c>
      <c r="C172" s="644" t="str">
        <f>INDEX(Languages1!$C$1:$AB$1998,MATCH('In-kind Benefits 2_V2'!C172,Languages1!$C$1:$C$1998,0),MATCH('1'!$C$5,Languages1!$C$1:$AB$1,0))</f>
        <v>Homens</v>
      </c>
      <c r="D172" s="652">
        <f>'4'!X7</f>
        <v>0</v>
      </c>
      <c r="E172" s="1161" t="str">
        <f>'4'!Y7</f>
        <v xml:space="preserve"> </v>
      </c>
      <c r="G172" s="434" t="s">
        <v>2279</v>
      </c>
      <c r="H172" s="874" t="e">
        <f>'In-kind Benefits 2_V2'!H172</f>
        <v>#N/A</v>
      </c>
      <c r="I172" s="647"/>
      <c r="J172" s="434" t="s">
        <v>2279</v>
      </c>
      <c r="K172" s="874" t="e">
        <f>'In-kind Benefits 2_V2'!K172</f>
        <v>#N/A</v>
      </c>
      <c r="L172" s="647"/>
      <c r="M172" s="434" t="s">
        <v>2279</v>
      </c>
      <c r="N172" s="874" t="e">
        <f>'In-kind Benefits 2_V2'!N172</f>
        <v>#N/A</v>
      </c>
      <c r="O172" s="647"/>
      <c r="P172" s="434" t="s">
        <v>2279</v>
      </c>
      <c r="Q172" s="874" t="e">
        <f>'In-kind Benefits 2_V2'!Q172</f>
        <v>#N/A</v>
      </c>
      <c r="R172" s="647"/>
      <c r="S172" s="434" t="s">
        <v>2279</v>
      </c>
      <c r="T172" s="874" t="e">
        <f>'In-kind Benefits 2_V2'!T172</f>
        <v>#N/A</v>
      </c>
      <c r="V172" s="434" t="s">
        <v>2279</v>
      </c>
      <c r="W172" s="874" t="e">
        <f>'In-kind Benefits 2_V2'!W172</f>
        <v>#N/A</v>
      </c>
    </row>
    <row r="173" spans="2:23" ht="17.5" customHeight="1">
      <c r="B173" s="1266"/>
      <c r="C173" s="648" t="str">
        <f>INDEX(Languages1!$C$1:$AB$1998,MATCH('In-kind Benefits 2_V2'!C173,Languages1!$C$1:$C$1998,0),MATCH('1'!$C$5,Languages1!$C$1:$AB$1,0))</f>
        <v>Mulheres</v>
      </c>
      <c r="D173" s="653">
        <f>'4'!X8</f>
        <v>0</v>
      </c>
      <c r="E173" s="1161">
        <f>'4'!T49</f>
        <v>0</v>
      </c>
      <c r="G173" s="481" t="s">
        <v>2279</v>
      </c>
      <c r="H173" s="874" t="e">
        <f>'In-kind Benefits 2_V2'!H173</f>
        <v>#N/A</v>
      </c>
      <c r="I173" s="647"/>
      <c r="J173" s="481" t="s">
        <v>2279</v>
      </c>
      <c r="K173" s="874" t="e">
        <f>'In-kind Benefits 2_V2'!K173</f>
        <v>#N/A</v>
      </c>
      <c r="L173" s="647"/>
      <c r="M173" s="481" t="s">
        <v>2279</v>
      </c>
      <c r="N173" s="874" t="e">
        <f>'In-kind Benefits 2_V2'!N173</f>
        <v>#N/A</v>
      </c>
      <c r="O173" s="647"/>
      <c r="P173" s="481" t="s">
        <v>2279</v>
      </c>
      <c r="Q173" s="874" t="e">
        <f>'In-kind Benefits 2_V2'!Q173</f>
        <v>#N/A</v>
      </c>
      <c r="R173" s="647"/>
      <c r="S173" s="481" t="s">
        <v>2279</v>
      </c>
      <c r="T173" s="874" t="e">
        <f>'In-kind Benefits 2_V2'!T173</f>
        <v>#N/A</v>
      </c>
      <c r="V173" s="481" t="s">
        <v>2279</v>
      </c>
      <c r="W173" s="874" t="e">
        <f>'In-kind Benefits 2_V2'!W173</f>
        <v>#N/A</v>
      </c>
    </row>
    <row r="174" spans="2:23" ht="17.5" customHeight="1">
      <c r="B174" s="1266">
        <f>'4'!V9</f>
        <v>0</v>
      </c>
      <c r="C174" s="644" t="str">
        <f>INDEX(Languages1!$C$1:$AB$1998,MATCH('In-kind Benefits 2_V2'!C174,Languages1!$C$1:$C$1998,0),MATCH('1'!$C$5,Languages1!$C$1:$AB$1,0))</f>
        <v>Homens</v>
      </c>
      <c r="D174" s="652">
        <f>'4'!X9</f>
        <v>0</v>
      </c>
      <c r="E174" s="1161" t="str">
        <f>'4'!Y9</f>
        <v xml:space="preserve"> </v>
      </c>
      <c r="G174" s="434" t="s">
        <v>2279</v>
      </c>
      <c r="H174" s="874" t="e">
        <f>'In-kind Benefits 2_V2'!H174</f>
        <v>#N/A</v>
      </c>
      <c r="I174" s="647"/>
      <c r="J174" s="434" t="s">
        <v>2279</v>
      </c>
      <c r="K174" s="874" t="e">
        <f>'In-kind Benefits 2_V2'!K174</f>
        <v>#N/A</v>
      </c>
      <c r="L174" s="647"/>
      <c r="M174" s="434" t="s">
        <v>2279</v>
      </c>
      <c r="N174" s="874" t="e">
        <f>'In-kind Benefits 2_V2'!N174</f>
        <v>#N/A</v>
      </c>
      <c r="O174" s="647"/>
      <c r="P174" s="434" t="s">
        <v>2279</v>
      </c>
      <c r="Q174" s="874" t="e">
        <f>'In-kind Benefits 2_V2'!Q174</f>
        <v>#N/A</v>
      </c>
      <c r="R174" s="647"/>
      <c r="S174" s="434" t="s">
        <v>2279</v>
      </c>
      <c r="T174" s="874" t="e">
        <f>'In-kind Benefits 2_V2'!T174</f>
        <v>#N/A</v>
      </c>
      <c r="V174" s="434" t="s">
        <v>2279</v>
      </c>
      <c r="W174" s="874" t="e">
        <f>'In-kind Benefits 2_V2'!W174</f>
        <v>#N/A</v>
      </c>
    </row>
    <row r="175" spans="2:23" ht="17.5" customHeight="1">
      <c r="B175" s="1266"/>
      <c r="C175" s="648" t="str">
        <f>INDEX(Languages1!$C$1:$AB$1998,MATCH('In-kind Benefits 2_V2'!C175,Languages1!$C$1:$C$1998,0),MATCH('1'!$C$5,Languages1!$C$1:$AB$1,0))</f>
        <v>Mulheres</v>
      </c>
      <c r="D175" s="653">
        <f>'4'!X10</f>
        <v>0</v>
      </c>
      <c r="E175" s="1161">
        <f>'4'!T51</f>
        <v>0</v>
      </c>
      <c r="G175" s="481" t="s">
        <v>2279</v>
      </c>
      <c r="H175" s="874" t="e">
        <f>'In-kind Benefits 2_V2'!H175</f>
        <v>#N/A</v>
      </c>
      <c r="I175" s="647"/>
      <c r="J175" s="481" t="s">
        <v>2279</v>
      </c>
      <c r="K175" s="874" t="e">
        <f>'In-kind Benefits 2_V2'!K175</f>
        <v>#N/A</v>
      </c>
      <c r="L175" s="647"/>
      <c r="M175" s="481" t="s">
        <v>2279</v>
      </c>
      <c r="N175" s="874" t="e">
        <f>'In-kind Benefits 2_V2'!N175</f>
        <v>#N/A</v>
      </c>
      <c r="O175" s="647"/>
      <c r="P175" s="481" t="s">
        <v>2279</v>
      </c>
      <c r="Q175" s="874" t="e">
        <f>'In-kind Benefits 2_V2'!Q175</f>
        <v>#N/A</v>
      </c>
      <c r="R175" s="647"/>
      <c r="S175" s="481" t="s">
        <v>2279</v>
      </c>
      <c r="T175" s="874" t="e">
        <f>'In-kind Benefits 2_V2'!T175</f>
        <v>#N/A</v>
      </c>
      <c r="V175" s="481" t="s">
        <v>2279</v>
      </c>
      <c r="W175" s="874" t="e">
        <f>'In-kind Benefits 2_V2'!W175</f>
        <v>#N/A</v>
      </c>
    </row>
    <row r="176" spans="2:23" ht="17.5" customHeight="1">
      <c r="B176" s="1266">
        <f>'4'!V11</f>
        <v>0</v>
      </c>
      <c r="C176" s="644" t="str">
        <f>INDEX(Languages1!$C$1:$AB$1998,MATCH('In-kind Benefits 2_V2'!C176,Languages1!$C$1:$C$1998,0),MATCH('1'!$C$5,Languages1!$C$1:$AB$1,0))</f>
        <v>Homens</v>
      </c>
      <c r="D176" s="652">
        <f>'4'!X11</f>
        <v>0</v>
      </c>
      <c r="E176" s="1161" t="str">
        <f>'4'!Y11</f>
        <v xml:space="preserve"> </v>
      </c>
      <c r="G176" s="434" t="s">
        <v>2279</v>
      </c>
      <c r="H176" s="874" t="e">
        <f>'In-kind Benefits 2_V2'!H176</f>
        <v>#N/A</v>
      </c>
      <c r="I176" s="647"/>
      <c r="J176" s="434" t="s">
        <v>2279</v>
      </c>
      <c r="K176" s="874" t="e">
        <f>'In-kind Benefits 2_V2'!K176</f>
        <v>#N/A</v>
      </c>
      <c r="L176" s="647"/>
      <c r="M176" s="434" t="s">
        <v>2279</v>
      </c>
      <c r="N176" s="874" t="e">
        <f>'In-kind Benefits 2_V2'!N176</f>
        <v>#N/A</v>
      </c>
      <c r="O176" s="647"/>
      <c r="P176" s="434" t="s">
        <v>2279</v>
      </c>
      <c r="Q176" s="874" t="e">
        <f>'In-kind Benefits 2_V2'!Q176</f>
        <v>#N/A</v>
      </c>
      <c r="R176" s="647"/>
      <c r="S176" s="434" t="s">
        <v>2279</v>
      </c>
      <c r="T176" s="874" t="e">
        <f>'In-kind Benefits 2_V2'!T176</f>
        <v>#N/A</v>
      </c>
      <c r="V176" s="434" t="s">
        <v>2279</v>
      </c>
      <c r="W176" s="874" t="e">
        <f>'In-kind Benefits 2_V2'!W176</f>
        <v>#N/A</v>
      </c>
    </row>
    <row r="177" spans="2:23" ht="17.5" customHeight="1">
      <c r="B177" s="1266"/>
      <c r="C177" s="648" t="str">
        <f>INDEX(Languages1!$C$1:$AB$1998,MATCH('In-kind Benefits 2_V2'!C177,Languages1!$C$1:$C$1998,0),MATCH('1'!$C$5,Languages1!$C$1:$AB$1,0))</f>
        <v>Mulheres</v>
      </c>
      <c r="D177" s="653">
        <f>'4'!X12</f>
        <v>0</v>
      </c>
      <c r="E177" s="1161">
        <f>'4'!T53</f>
        <v>0</v>
      </c>
      <c r="G177" s="481" t="s">
        <v>2279</v>
      </c>
      <c r="H177" s="874" t="e">
        <f>'In-kind Benefits 2_V2'!H177</f>
        <v>#N/A</v>
      </c>
      <c r="I177" s="647"/>
      <c r="J177" s="481" t="s">
        <v>2279</v>
      </c>
      <c r="K177" s="874" t="e">
        <f>'In-kind Benefits 2_V2'!K177</f>
        <v>#N/A</v>
      </c>
      <c r="L177" s="647"/>
      <c r="M177" s="481" t="s">
        <v>2279</v>
      </c>
      <c r="N177" s="874" t="e">
        <f>'In-kind Benefits 2_V2'!N177</f>
        <v>#N/A</v>
      </c>
      <c r="O177" s="647"/>
      <c r="P177" s="481" t="s">
        <v>2279</v>
      </c>
      <c r="Q177" s="874" t="e">
        <f>'In-kind Benefits 2_V2'!Q177</f>
        <v>#N/A</v>
      </c>
      <c r="R177" s="647"/>
      <c r="S177" s="481" t="s">
        <v>2279</v>
      </c>
      <c r="T177" s="874" t="e">
        <f>'In-kind Benefits 2_V2'!T177</f>
        <v>#N/A</v>
      </c>
      <c r="V177" s="481" t="s">
        <v>2279</v>
      </c>
      <c r="W177" s="874" t="e">
        <f>'In-kind Benefits 2_V2'!W177</f>
        <v>#N/A</v>
      </c>
    </row>
    <row r="178" spans="2:23" ht="17.5" customHeight="1">
      <c r="B178" s="1266">
        <f>'4'!V13</f>
        <v>0</v>
      </c>
      <c r="C178" s="644" t="str">
        <f>INDEX(Languages1!$C$1:$AB$1998,MATCH('In-kind Benefits 2_V2'!C178,Languages1!$C$1:$C$1998,0),MATCH('1'!$C$5,Languages1!$C$1:$AB$1,0))</f>
        <v>Homens</v>
      </c>
      <c r="D178" s="652">
        <f>'4'!X13</f>
        <v>0</v>
      </c>
      <c r="E178" s="1161" t="str">
        <f>'4'!Y13</f>
        <v xml:space="preserve"> </v>
      </c>
      <c r="G178" s="434" t="s">
        <v>2279</v>
      </c>
      <c r="H178" s="874" t="e">
        <f>'In-kind Benefits 2_V2'!H178</f>
        <v>#N/A</v>
      </c>
      <c r="I178" s="647"/>
      <c r="J178" s="434" t="s">
        <v>2279</v>
      </c>
      <c r="K178" s="874" t="e">
        <f>'In-kind Benefits 2_V2'!K178</f>
        <v>#N/A</v>
      </c>
      <c r="L178" s="647"/>
      <c r="M178" s="434" t="s">
        <v>2279</v>
      </c>
      <c r="N178" s="874" t="e">
        <f>'In-kind Benefits 2_V2'!N178</f>
        <v>#N/A</v>
      </c>
      <c r="O178" s="647"/>
      <c r="P178" s="434" t="s">
        <v>2279</v>
      </c>
      <c r="Q178" s="874" t="e">
        <f>'In-kind Benefits 2_V2'!Q178</f>
        <v>#N/A</v>
      </c>
      <c r="R178" s="647"/>
      <c r="S178" s="434" t="s">
        <v>2279</v>
      </c>
      <c r="T178" s="874" t="e">
        <f>'In-kind Benefits 2_V2'!T178</f>
        <v>#N/A</v>
      </c>
      <c r="V178" s="434" t="s">
        <v>2279</v>
      </c>
      <c r="W178" s="874" t="e">
        <f>'In-kind Benefits 2_V2'!W178</f>
        <v>#N/A</v>
      </c>
    </row>
    <row r="179" spans="2:23" ht="17.5" customHeight="1">
      <c r="B179" s="1266"/>
      <c r="C179" s="648" t="str">
        <f>INDEX(Languages1!$C$1:$AB$1998,MATCH('In-kind Benefits 2_V2'!C179,Languages1!$C$1:$C$1998,0),MATCH('1'!$C$5,Languages1!$C$1:$AB$1,0))</f>
        <v>Mulheres</v>
      </c>
      <c r="D179" s="653">
        <f>'4'!X14</f>
        <v>0</v>
      </c>
      <c r="E179" s="1161">
        <f>'4'!T55</f>
        <v>0</v>
      </c>
      <c r="G179" s="481" t="s">
        <v>2279</v>
      </c>
      <c r="H179" s="874" t="e">
        <f>'In-kind Benefits 2_V2'!H179</f>
        <v>#N/A</v>
      </c>
      <c r="I179" s="647"/>
      <c r="J179" s="481" t="s">
        <v>2279</v>
      </c>
      <c r="K179" s="874" t="e">
        <f>'In-kind Benefits 2_V2'!K179</f>
        <v>#N/A</v>
      </c>
      <c r="L179" s="647"/>
      <c r="M179" s="481" t="s">
        <v>2279</v>
      </c>
      <c r="N179" s="874" t="e">
        <f>'In-kind Benefits 2_V2'!N179</f>
        <v>#N/A</v>
      </c>
      <c r="O179" s="647"/>
      <c r="P179" s="481" t="s">
        <v>2279</v>
      </c>
      <c r="Q179" s="874" t="e">
        <f>'In-kind Benefits 2_V2'!Q179</f>
        <v>#N/A</v>
      </c>
      <c r="R179" s="647"/>
      <c r="S179" s="481" t="s">
        <v>2279</v>
      </c>
      <c r="T179" s="874" t="e">
        <f>'In-kind Benefits 2_V2'!T179</f>
        <v>#N/A</v>
      </c>
      <c r="V179" s="481" t="s">
        <v>2279</v>
      </c>
      <c r="W179" s="874" t="e">
        <f>'In-kind Benefits 2_V2'!W179</f>
        <v>#N/A</v>
      </c>
    </row>
    <row r="180" spans="2:23" ht="17.5" customHeight="1">
      <c r="B180" s="1266">
        <f>'4'!V15</f>
        <v>0</v>
      </c>
      <c r="C180" s="644" t="str">
        <f>INDEX(Languages1!$C$1:$AB$1998,MATCH('In-kind Benefits 2_V2'!C180,Languages1!$C$1:$C$1998,0),MATCH('1'!$C$5,Languages1!$C$1:$AB$1,0))</f>
        <v>Homens</v>
      </c>
      <c r="D180" s="652">
        <f>'4'!X15</f>
        <v>0</v>
      </c>
      <c r="E180" s="1161" t="str">
        <f>'4'!Y15</f>
        <v xml:space="preserve"> </v>
      </c>
      <c r="G180" s="434" t="s">
        <v>2279</v>
      </c>
      <c r="H180" s="874" t="e">
        <f>'In-kind Benefits 2_V2'!H180</f>
        <v>#N/A</v>
      </c>
      <c r="I180" s="647"/>
      <c r="J180" s="434" t="s">
        <v>2279</v>
      </c>
      <c r="K180" s="874" t="e">
        <f>'In-kind Benefits 2_V2'!K180</f>
        <v>#N/A</v>
      </c>
      <c r="L180" s="647"/>
      <c r="M180" s="434" t="s">
        <v>2279</v>
      </c>
      <c r="N180" s="874" t="e">
        <f>'In-kind Benefits 2_V2'!N180</f>
        <v>#N/A</v>
      </c>
      <c r="O180" s="647"/>
      <c r="P180" s="434" t="s">
        <v>2279</v>
      </c>
      <c r="Q180" s="874" t="e">
        <f>'In-kind Benefits 2_V2'!Q180</f>
        <v>#N/A</v>
      </c>
      <c r="R180" s="647"/>
      <c r="S180" s="434" t="s">
        <v>2279</v>
      </c>
      <c r="T180" s="874" t="e">
        <f>'In-kind Benefits 2_V2'!T180</f>
        <v>#N/A</v>
      </c>
      <c r="V180" s="434" t="s">
        <v>2279</v>
      </c>
      <c r="W180" s="874" t="e">
        <f>'In-kind Benefits 2_V2'!W180</f>
        <v>#N/A</v>
      </c>
    </row>
    <row r="181" spans="2:23" ht="17.5" customHeight="1">
      <c r="B181" s="1266"/>
      <c r="C181" s="648" t="str">
        <f>INDEX(Languages1!$C$1:$AB$1998,MATCH('In-kind Benefits 2_V2'!C181,Languages1!$C$1:$C$1998,0),MATCH('1'!$C$5,Languages1!$C$1:$AB$1,0))</f>
        <v>Mulheres</v>
      </c>
      <c r="D181" s="653">
        <f>'4'!X16</f>
        <v>0</v>
      </c>
      <c r="E181" s="1161">
        <f>'4'!T57</f>
        <v>0</v>
      </c>
      <c r="G181" s="481" t="s">
        <v>2279</v>
      </c>
      <c r="H181" s="874" t="e">
        <f>'In-kind Benefits 2_V2'!H181</f>
        <v>#N/A</v>
      </c>
      <c r="I181" s="647"/>
      <c r="J181" s="481" t="s">
        <v>2279</v>
      </c>
      <c r="K181" s="874" t="e">
        <f>'In-kind Benefits 2_V2'!K181</f>
        <v>#N/A</v>
      </c>
      <c r="L181" s="647"/>
      <c r="M181" s="481" t="s">
        <v>2279</v>
      </c>
      <c r="N181" s="874" t="e">
        <f>'In-kind Benefits 2_V2'!N181</f>
        <v>#N/A</v>
      </c>
      <c r="O181" s="647"/>
      <c r="P181" s="481" t="s">
        <v>2279</v>
      </c>
      <c r="Q181" s="874" t="e">
        <f>'In-kind Benefits 2_V2'!Q181</f>
        <v>#N/A</v>
      </c>
      <c r="R181" s="647"/>
      <c r="S181" s="481" t="s">
        <v>2279</v>
      </c>
      <c r="T181" s="874" t="e">
        <f>'In-kind Benefits 2_V2'!T181</f>
        <v>#N/A</v>
      </c>
      <c r="V181" s="481" t="s">
        <v>2279</v>
      </c>
      <c r="W181" s="874" t="e">
        <f>'In-kind Benefits 2_V2'!W181</f>
        <v>#N/A</v>
      </c>
    </row>
    <row r="182" spans="2:23" ht="17.5" customHeight="1">
      <c r="B182" s="1266">
        <f>'4'!V17</f>
        <v>0</v>
      </c>
      <c r="C182" s="644" t="str">
        <f>INDEX(Languages1!$C$1:$AB$1998,MATCH('In-kind Benefits 2_V2'!C182,Languages1!$C$1:$C$1998,0),MATCH('1'!$C$5,Languages1!$C$1:$AB$1,0))</f>
        <v>Homens</v>
      </c>
      <c r="D182" s="652">
        <f>'4'!X17</f>
        <v>0</v>
      </c>
      <c r="E182" s="1161" t="str">
        <f>'4'!Y17</f>
        <v xml:space="preserve"> </v>
      </c>
      <c r="G182" s="434" t="s">
        <v>2279</v>
      </c>
      <c r="H182" s="874" t="e">
        <f>'In-kind Benefits 2_V2'!H182</f>
        <v>#N/A</v>
      </c>
      <c r="I182" s="647"/>
      <c r="J182" s="434" t="s">
        <v>2279</v>
      </c>
      <c r="K182" s="874" t="e">
        <f>'In-kind Benefits 2_V2'!K182</f>
        <v>#N/A</v>
      </c>
      <c r="L182" s="647"/>
      <c r="M182" s="434" t="s">
        <v>2279</v>
      </c>
      <c r="N182" s="874" t="e">
        <f>'In-kind Benefits 2_V2'!N182</f>
        <v>#N/A</v>
      </c>
      <c r="O182" s="647"/>
      <c r="P182" s="434" t="s">
        <v>2279</v>
      </c>
      <c r="Q182" s="874" t="e">
        <f>'In-kind Benefits 2_V2'!Q182</f>
        <v>#N/A</v>
      </c>
      <c r="R182" s="647"/>
      <c r="S182" s="434" t="s">
        <v>2279</v>
      </c>
      <c r="T182" s="874" t="e">
        <f>'In-kind Benefits 2_V2'!T182</f>
        <v>#N/A</v>
      </c>
      <c r="V182" s="434" t="s">
        <v>2279</v>
      </c>
      <c r="W182" s="874" t="e">
        <f>'In-kind Benefits 2_V2'!W182</f>
        <v>#N/A</v>
      </c>
    </row>
    <row r="183" spans="2:23" ht="17.5" customHeight="1">
      <c r="B183" s="1266"/>
      <c r="C183" s="648" t="str">
        <f>INDEX(Languages1!$C$1:$AB$1998,MATCH('In-kind Benefits 2_V2'!C183,Languages1!$C$1:$C$1998,0),MATCH('1'!$C$5,Languages1!$C$1:$AB$1,0))</f>
        <v>Mulheres</v>
      </c>
      <c r="D183" s="653">
        <f>'4'!X18</f>
        <v>0</v>
      </c>
      <c r="E183" s="1161">
        <f>'4'!T59</f>
        <v>0</v>
      </c>
      <c r="G183" s="481" t="s">
        <v>2279</v>
      </c>
      <c r="H183" s="874" t="e">
        <f>'In-kind Benefits 2_V2'!H183</f>
        <v>#N/A</v>
      </c>
      <c r="I183" s="647"/>
      <c r="J183" s="481" t="s">
        <v>2279</v>
      </c>
      <c r="K183" s="874" t="e">
        <f>'In-kind Benefits 2_V2'!K183</f>
        <v>#N/A</v>
      </c>
      <c r="L183" s="647"/>
      <c r="M183" s="481" t="s">
        <v>2279</v>
      </c>
      <c r="N183" s="874" t="e">
        <f>'In-kind Benefits 2_V2'!N183</f>
        <v>#N/A</v>
      </c>
      <c r="O183" s="647"/>
      <c r="P183" s="481" t="s">
        <v>2279</v>
      </c>
      <c r="Q183" s="874" t="e">
        <f>'In-kind Benefits 2_V2'!Q183</f>
        <v>#N/A</v>
      </c>
      <c r="R183" s="647"/>
      <c r="S183" s="481" t="s">
        <v>2279</v>
      </c>
      <c r="T183" s="874" t="e">
        <f>'In-kind Benefits 2_V2'!T183</f>
        <v>#N/A</v>
      </c>
      <c r="V183" s="481" t="s">
        <v>2279</v>
      </c>
      <c r="W183" s="874" t="e">
        <f>'In-kind Benefits 2_V2'!W183</f>
        <v>#N/A</v>
      </c>
    </row>
    <row r="184" spans="2:23" ht="17.5" customHeight="1">
      <c r="B184" s="1266">
        <f>'4'!V19</f>
        <v>0</v>
      </c>
      <c r="C184" s="644" t="str">
        <f>INDEX(Languages1!$C$1:$AB$1998,MATCH('In-kind Benefits 2_V2'!C184,Languages1!$C$1:$C$1998,0),MATCH('1'!$C$5,Languages1!$C$1:$AB$1,0))</f>
        <v>Homens</v>
      </c>
      <c r="D184" s="652">
        <f>'4'!X19</f>
        <v>0</v>
      </c>
      <c r="E184" s="1161" t="str">
        <f>'4'!Y19</f>
        <v xml:space="preserve"> </v>
      </c>
      <c r="G184" s="434" t="s">
        <v>2279</v>
      </c>
      <c r="H184" s="874" t="e">
        <f>'In-kind Benefits 2_V2'!H184</f>
        <v>#N/A</v>
      </c>
      <c r="I184" s="647"/>
      <c r="J184" s="434" t="s">
        <v>2279</v>
      </c>
      <c r="K184" s="874" t="e">
        <f>'In-kind Benefits 2_V2'!K184</f>
        <v>#N/A</v>
      </c>
      <c r="L184" s="647"/>
      <c r="M184" s="434" t="s">
        <v>2279</v>
      </c>
      <c r="N184" s="874" t="e">
        <f>'In-kind Benefits 2_V2'!N184</f>
        <v>#N/A</v>
      </c>
      <c r="O184" s="647"/>
      <c r="P184" s="434" t="s">
        <v>2279</v>
      </c>
      <c r="Q184" s="874" t="e">
        <f>'In-kind Benefits 2_V2'!Q184</f>
        <v>#N/A</v>
      </c>
      <c r="R184" s="647"/>
      <c r="S184" s="434" t="s">
        <v>2279</v>
      </c>
      <c r="T184" s="874" t="e">
        <f>'In-kind Benefits 2_V2'!T184</f>
        <v>#N/A</v>
      </c>
      <c r="V184" s="434" t="s">
        <v>2279</v>
      </c>
      <c r="W184" s="874" t="e">
        <f>'In-kind Benefits 2_V2'!W184</f>
        <v>#N/A</v>
      </c>
    </row>
    <row r="185" spans="2:23" ht="17.5" customHeight="1">
      <c r="B185" s="1266"/>
      <c r="C185" s="648" t="str">
        <f>INDEX(Languages1!$C$1:$AB$1998,MATCH('In-kind Benefits 2_V2'!C185,Languages1!$C$1:$C$1998,0),MATCH('1'!$C$5,Languages1!$C$1:$AB$1,0))</f>
        <v>Mulheres</v>
      </c>
      <c r="D185" s="653">
        <f>'4'!X20</f>
        <v>0</v>
      </c>
      <c r="E185" s="1161">
        <f>'4'!T61</f>
        <v>0</v>
      </c>
      <c r="G185" s="481" t="s">
        <v>2279</v>
      </c>
      <c r="H185" s="874" t="e">
        <f>'In-kind Benefits 2_V2'!H185</f>
        <v>#N/A</v>
      </c>
      <c r="I185" s="647"/>
      <c r="J185" s="481" t="s">
        <v>2279</v>
      </c>
      <c r="K185" s="874" t="e">
        <f>'In-kind Benefits 2_V2'!K185</f>
        <v>#N/A</v>
      </c>
      <c r="L185" s="647"/>
      <c r="M185" s="481" t="s">
        <v>2279</v>
      </c>
      <c r="N185" s="874" t="e">
        <f>'In-kind Benefits 2_V2'!N185</f>
        <v>#N/A</v>
      </c>
      <c r="O185" s="647"/>
      <c r="P185" s="481" t="s">
        <v>2279</v>
      </c>
      <c r="Q185" s="874" t="e">
        <f>'In-kind Benefits 2_V2'!Q185</f>
        <v>#N/A</v>
      </c>
      <c r="R185" s="647"/>
      <c r="S185" s="481" t="s">
        <v>2279</v>
      </c>
      <c r="T185" s="874" t="e">
        <f>'In-kind Benefits 2_V2'!T185</f>
        <v>#N/A</v>
      </c>
      <c r="V185" s="481" t="s">
        <v>2279</v>
      </c>
      <c r="W185" s="874" t="e">
        <f>'In-kind Benefits 2_V2'!W185</f>
        <v>#N/A</v>
      </c>
    </row>
    <row r="186" spans="2:23" ht="17.5" customHeight="1">
      <c r="B186" s="1266">
        <f>'4'!V21</f>
        <v>0</v>
      </c>
      <c r="C186" s="644" t="str">
        <f>INDEX(Languages1!$C$1:$AB$1998,MATCH('In-kind Benefits 2_V2'!C186,Languages1!$C$1:$C$1998,0),MATCH('1'!$C$5,Languages1!$C$1:$AB$1,0))</f>
        <v>Homens</v>
      </c>
      <c r="D186" s="652">
        <f>'4'!X21</f>
        <v>0</v>
      </c>
      <c r="E186" s="1161" t="str">
        <f>'4'!Y21</f>
        <v xml:space="preserve"> </v>
      </c>
      <c r="G186" s="434" t="s">
        <v>2279</v>
      </c>
      <c r="H186" s="874" t="e">
        <f>'In-kind Benefits 2_V2'!H186</f>
        <v>#N/A</v>
      </c>
      <c r="I186" s="647"/>
      <c r="J186" s="434" t="s">
        <v>2279</v>
      </c>
      <c r="K186" s="874" t="e">
        <f>'In-kind Benefits 2_V2'!K186</f>
        <v>#N/A</v>
      </c>
      <c r="L186" s="647"/>
      <c r="M186" s="434" t="s">
        <v>2279</v>
      </c>
      <c r="N186" s="874" t="e">
        <f>'In-kind Benefits 2_V2'!N186</f>
        <v>#N/A</v>
      </c>
      <c r="O186" s="647"/>
      <c r="P186" s="434" t="s">
        <v>2279</v>
      </c>
      <c r="Q186" s="874" t="e">
        <f>'In-kind Benefits 2_V2'!Q186</f>
        <v>#N/A</v>
      </c>
      <c r="R186" s="647"/>
      <c r="S186" s="434" t="s">
        <v>2279</v>
      </c>
      <c r="T186" s="874" t="e">
        <f>'In-kind Benefits 2_V2'!T186</f>
        <v>#N/A</v>
      </c>
      <c r="V186" s="434" t="s">
        <v>2279</v>
      </c>
      <c r="W186" s="874" t="e">
        <f>'In-kind Benefits 2_V2'!W186</f>
        <v>#N/A</v>
      </c>
    </row>
    <row r="187" spans="2:23" ht="17.5" customHeight="1">
      <c r="B187" s="1266"/>
      <c r="C187" s="648" t="str">
        <f>INDEX(Languages1!$C$1:$AB$1998,MATCH('In-kind Benefits 2_V2'!C187,Languages1!$C$1:$C$1998,0),MATCH('1'!$C$5,Languages1!$C$1:$AB$1,0))</f>
        <v>Mulheres</v>
      </c>
      <c r="D187" s="653">
        <f>'4'!X22</f>
        <v>0</v>
      </c>
      <c r="E187" s="1161">
        <f>'4'!T63</f>
        <v>0</v>
      </c>
      <c r="G187" s="481" t="s">
        <v>2279</v>
      </c>
      <c r="H187" s="874" t="e">
        <f>'In-kind Benefits 2_V2'!H187</f>
        <v>#N/A</v>
      </c>
      <c r="I187" s="647"/>
      <c r="J187" s="481" t="s">
        <v>2279</v>
      </c>
      <c r="K187" s="874" t="e">
        <f>'In-kind Benefits 2_V2'!K187</f>
        <v>#N/A</v>
      </c>
      <c r="L187" s="647"/>
      <c r="M187" s="481" t="s">
        <v>2279</v>
      </c>
      <c r="N187" s="874" t="e">
        <f>'In-kind Benefits 2_V2'!N187</f>
        <v>#N/A</v>
      </c>
      <c r="O187" s="647"/>
      <c r="P187" s="481" t="s">
        <v>2279</v>
      </c>
      <c r="Q187" s="874" t="e">
        <f>'In-kind Benefits 2_V2'!Q187</f>
        <v>#N/A</v>
      </c>
      <c r="R187" s="647"/>
      <c r="S187" s="481" t="s">
        <v>2279</v>
      </c>
      <c r="T187" s="874" t="e">
        <f>'In-kind Benefits 2_V2'!T187</f>
        <v>#N/A</v>
      </c>
      <c r="V187" s="481" t="s">
        <v>2279</v>
      </c>
      <c r="W187" s="874" t="e">
        <f>'In-kind Benefits 2_V2'!W187</f>
        <v>#N/A</v>
      </c>
    </row>
    <row r="188" spans="2:23" ht="17.5" customHeight="1">
      <c r="B188" s="1266">
        <f>'4'!V23</f>
        <v>0</v>
      </c>
      <c r="C188" s="644" t="str">
        <f>INDEX(Languages1!$C$1:$AB$1998,MATCH('In-kind Benefits 2_V2'!C188,Languages1!$C$1:$C$1998,0),MATCH('1'!$C$5,Languages1!$C$1:$AB$1,0))</f>
        <v>Homens</v>
      </c>
      <c r="D188" s="652">
        <f>'4'!X23</f>
        <v>0</v>
      </c>
      <c r="E188" s="1161" t="str">
        <f>'4'!Y23</f>
        <v xml:space="preserve"> </v>
      </c>
      <c r="G188" s="434" t="s">
        <v>2279</v>
      </c>
      <c r="H188" s="874" t="e">
        <f>'In-kind Benefits 2_V2'!H188</f>
        <v>#N/A</v>
      </c>
      <c r="I188" s="647"/>
      <c r="J188" s="434" t="s">
        <v>2279</v>
      </c>
      <c r="K188" s="874" t="e">
        <f>'In-kind Benefits 2_V2'!K188</f>
        <v>#N/A</v>
      </c>
      <c r="L188" s="647"/>
      <c r="M188" s="434" t="s">
        <v>2279</v>
      </c>
      <c r="N188" s="874" t="e">
        <f>'In-kind Benefits 2_V2'!N188</f>
        <v>#N/A</v>
      </c>
      <c r="O188" s="647"/>
      <c r="P188" s="434" t="s">
        <v>2279</v>
      </c>
      <c r="Q188" s="874" t="e">
        <f>'In-kind Benefits 2_V2'!Q188</f>
        <v>#N/A</v>
      </c>
      <c r="R188" s="647"/>
      <c r="S188" s="434" t="s">
        <v>2279</v>
      </c>
      <c r="T188" s="874" t="e">
        <f>'In-kind Benefits 2_V2'!T188</f>
        <v>#N/A</v>
      </c>
      <c r="V188" s="434" t="s">
        <v>2279</v>
      </c>
      <c r="W188" s="874" t="e">
        <f>'In-kind Benefits 2_V2'!W188</f>
        <v>#N/A</v>
      </c>
    </row>
    <row r="189" spans="2:23" ht="17.5" customHeight="1">
      <c r="B189" s="1266"/>
      <c r="C189" s="648" t="str">
        <f>INDEX(Languages1!$C$1:$AB$1998,MATCH('In-kind Benefits 2_V2'!C189,Languages1!$C$1:$C$1998,0),MATCH('1'!$C$5,Languages1!$C$1:$AB$1,0))</f>
        <v>Mulheres</v>
      </c>
      <c r="D189" s="653">
        <f>'4'!X24</f>
        <v>0</v>
      </c>
      <c r="E189" s="1161">
        <f>'4'!T65</f>
        <v>0</v>
      </c>
      <c r="G189" s="481" t="s">
        <v>2279</v>
      </c>
      <c r="H189" s="874" t="e">
        <f>'In-kind Benefits 2_V2'!H189</f>
        <v>#N/A</v>
      </c>
      <c r="I189" s="647"/>
      <c r="J189" s="481" t="s">
        <v>2279</v>
      </c>
      <c r="K189" s="874" t="e">
        <f>'In-kind Benefits 2_V2'!K189</f>
        <v>#N/A</v>
      </c>
      <c r="L189" s="647"/>
      <c r="M189" s="481" t="s">
        <v>2279</v>
      </c>
      <c r="N189" s="874" t="e">
        <f>'In-kind Benefits 2_V2'!N189</f>
        <v>#N/A</v>
      </c>
      <c r="O189" s="647"/>
      <c r="P189" s="481" t="s">
        <v>2279</v>
      </c>
      <c r="Q189" s="874" t="e">
        <f>'In-kind Benefits 2_V2'!Q189</f>
        <v>#N/A</v>
      </c>
      <c r="R189" s="647"/>
      <c r="S189" s="481" t="s">
        <v>2279</v>
      </c>
      <c r="T189" s="874" t="e">
        <f>'In-kind Benefits 2_V2'!T189</f>
        <v>#N/A</v>
      </c>
      <c r="V189" s="481" t="s">
        <v>2279</v>
      </c>
      <c r="W189" s="874" t="e">
        <f>'In-kind Benefits 2_V2'!W189</f>
        <v>#N/A</v>
      </c>
    </row>
    <row r="190" spans="2:23" ht="17.5" customHeight="1">
      <c r="B190" s="1266">
        <f>'4'!V25</f>
        <v>0</v>
      </c>
      <c r="C190" s="644" t="str">
        <f>INDEX(Languages1!$C$1:$AB$1998,MATCH('In-kind Benefits 2_V2'!C190,Languages1!$C$1:$C$1998,0),MATCH('1'!$C$5,Languages1!$C$1:$AB$1,0))</f>
        <v>Homens</v>
      </c>
      <c r="D190" s="652">
        <f>'4'!X25</f>
        <v>0</v>
      </c>
      <c r="E190" s="1161" t="str">
        <f>'4'!Y25</f>
        <v xml:space="preserve"> </v>
      </c>
      <c r="G190" s="434" t="s">
        <v>2279</v>
      </c>
      <c r="H190" s="874" t="e">
        <f>'In-kind Benefits 2_V2'!H190</f>
        <v>#N/A</v>
      </c>
      <c r="I190" s="647"/>
      <c r="J190" s="434" t="s">
        <v>2279</v>
      </c>
      <c r="K190" s="874" t="e">
        <f>'In-kind Benefits 2_V2'!K190</f>
        <v>#N/A</v>
      </c>
      <c r="L190" s="647"/>
      <c r="M190" s="434" t="s">
        <v>2279</v>
      </c>
      <c r="N190" s="874" t="e">
        <f>'In-kind Benefits 2_V2'!N190</f>
        <v>#N/A</v>
      </c>
      <c r="O190" s="647"/>
      <c r="P190" s="434" t="s">
        <v>2279</v>
      </c>
      <c r="Q190" s="874" t="e">
        <f>'In-kind Benefits 2_V2'!Q190</f>
        <v>#N/A</v>
      </c>
      <c r="R190" s="647"/>
      <c r="S190" s="434" t="s">
        <v>2279</v>
      </c>
      <c r="T190" s="874" t="e">
        <f>'In-kind Benefits 2_V2'!T190</f>
        <v>#N/A</v>
      </c>
      <c r="V190" s="434" t="s">
        <v>2279</v>
      </c>
      <c r="W190" s="874" t="e">
        <f>'In-kind Benefits 2_V2'!W190</f>
        <v>#N/A</v>
      </c>
    </row>
    <row r="191" spans="2:23" ht="17.5" customHeight="1">
      <c r="B191" s="1266"/>
      <c r="C191" s="648" t="str">
        <f>INDEX(Languages1!$C$1:$AB$1998,MATCH('In-kind Benefits 2_V2'!C191,Languages1!$C$1:$C$1998,0),MATCH('1'!$C$5,Languages1!$C$1:$AB$1,0))</f>
        <v>Mulheres</v>
      </c>
      <c r="D191" s="653">
        <f>'4'!X26</f>
        <v>0</v>
      </c>
      <c r="E191" s="1161">
        <f>'4'!T67</f>
        <v>0</v>
      </c>
      <c r="G191" s="481" t="s">
        <v>2279</v>
      </c>
      <c r="H191" s="874" t="e">
        <f>'In-kind Benefits 2_V2'!H191</f>
        <v>#N/A</v>
      </c>
      <c r="I191" s="647"/>
      <c r="J191" s="481" t="s">
        <v>2279</v>
      </c>
      <c r="K191" s="874" t="e">
        <f>'In-kind Benefits 2_V2'!K191</f>
        <v>#N/A</v>
      </c>
      <c r="L191" s="647"/>
      <c r="M191" s="481" t="s">
        <v>2279</v>
      </c>
      <c r="N191" s="874" t="e">
        <f>'In-kind Benefits 2_V2'!N191</f>
        <v>#N/A</v>
      </c>
      <c r="O191" s="647"/>
      <c r="P191" s="481" t="s">
        <v>2279</v>
      </c>
      <c r="Q191" s="874" t="e">
        <f>'In-kind Benefits 2_V2'!Q191</f>
        <v>#N/A</v>
      </c>
      <c r="R191" s="647"/>
      <c r="S191" s="481" t="s">
        <v>2279</v>
      </c>
      <c r="T191" s="874" t="e">
        <f>'In-kind Benefits 2_V2'!T191</f>
        <v>#N/A</v>
      </c>
      <c r="V191" s="481" t="s">
        <v>2279</v>
      </c>
      <c r="W191" s="874" t="e">
        <f>'In-kind Benefits 2_V2'!W191</f>
        <v>#N/A</v>
      </c>
    </row>
    <row r="192" spans="2:23" ht="17.5" customHeight="1">
      <c r="B192" s="1266">
        <f>'4'!V27</f>
        <v>0</v>
      </c>
      <c r="C192" s="644" t="str">
        <f>INDEX(Languages1!$C$1:$AB$1998,MATCH('In-kind Benefits 2_V2'!C192,Languages1!$C$1:$C$1998,0),MATCH('1'!$C$5,Languages1!$C$1:$AB$1,0))</f>
        <v>Homens</v>
      </c>
      <c r="D192" s="652">
        <f>'4'!X27</f>
        <v>0</v>
      </c>
      <c r="E192" s="1161" t="str">
        <f>'4'!Y27</f>
        <v xml:space="preserve"> </v>
      </c>
      <c r="G192" s="434" t="s">
        <v>2279</v>
      </c>
      <c r="H192" s="874" t="e">
        <f>'In-kind Benefits 2_V2'!H192</f>
        <v>#N/A</v>
      </c>
      <c r="I192" s="647"/>
      <c r="J192" s="434" t="s">
        <v>2279</v>
      </c>
      <c r="K192" s="874" t="e">
        <f>'In-kind Benefits 2_V2'!K192</f>
        <v>#N/A</v>
      </c>
      <c r="L192" s="647"/>
      <c r="M192" s="434" t="s">
        <v>2279</v>
      </c>
      <c r="N192" s="874" t="e">
        <f>'In-kind Benefits 2_V2'!N192</f>
        <v>#N/A</v>
      </c>
      <c r="O192" s="647"/>
      <c r="P192" s="434" t="s">
        <v>2279</v>
      </c>
      <c r="Q192" s="874" t="e">
        <f>'In-kind Benefits 2_V2'!Q192</f>
        <v>#N/A</v>
      </c>
      <c r="R192" s="647"/>
      <c r="S192" s="434" t="s">
        <v>2279</v>
      </c>
      <c r="T192" s="874" t="e">
        <f>'In-kind Benefits 2_V2'!T192</f>
        <v>#N/A</v>
      </c>
      <c r="V192" s="434" t="s">
        <v>2279</v>
      </c>
      <c r="W192" s="874" t="e">
        <f>'In-kind Benefits 2_V2'!W192</f>
        <v>#N/A</v>
      </c>
    </row>
    <row r="193" spans="2:23" ht="17.5" customHeight="1">
      <c r="B193" s="1266"/>
      <c r="C193" s="648" t="str">
        <f>INDEX(Languages1!$C$1:$AB$1998,MATCH('In-kind Benefits 2_V2'!C193,Languages1!$C$1:$C$1998,0),MATCH('1'!$C$5,Languages1!$C$1:$AB$1,0))</f>
        <v>Mulheres</v>
      </c>
      <c r="D193" s="653">
        <f>'4'!X28</f>
        <v>0</v>
      </c>
      <c r="E193" s="1161">
        <f>'4'!T69</f>
        <v>0</v>
      </c>
      <c r="G193" s="481" t="s">
        <v>2279</v>
      </c>
      <c r="H193" s="874" t="e">
        <f>'In-kind Benefits 2_V2'!H193</f>
        <v>#N/A</v>
      </c>
      <c r="I193" s="647"/>
      <c r="J193" s="481" t="s">
        <v>2279</v>
      </c>
      <c r="K193" s="874" t="e">
        <f>'In-kind Benefits 2_V2'!K193</f>
        <v>#N/A</v>
      </c>
      <c r="L193" s="647"/>
      <c r="M193" s="481" t="s">
        <v>2279</v>
      </c>
      <c r="N193" s="874" t="e">
        <f>'In-kind Benefits 2_V2'!N193</f>
        <v>#N/A</v>
      </c>
      <c r="O193" s="647"/>
      <c r="P193" s="481" t="s">
        <v>2279</v>
      </c>
      <c r="Q193" s="874" t="e">
        <f>'In-kind Benefits 2_V2'!Q193</f>
        <v>#N/A</v>
      </c>
      <c r="R193" s="647"/>
      <c r="S193" s="481" t="s">
        <v>2279</v>
      </c>
      <c r="T193" s="874" t="e">
        <f>'In-kind Benefits 2_V2'!T193</f>
        <v>#N/A</v>
      </c>
      <c r="V193" s="481" t="s">
        <v>2279</v>
      </c>
      <c r="W193" s="874" t="e">
        <f>'In-kind Benefits 2_V2'!W193</f>
        <v>#N/A</v>
      </c>
    </row>
    <row r="194" spans="2:23" ht="17.5" customHeight="1">
      <c r="B194" s="1266">
        <f>'4'!V29</f>
        <v>0</v>
      </c>
      <c r="C194" s="644" t="str">
        <f>INDEX(Languages1!$C$1:$AB$1998,MATCH('In-kind Benefits 2_V2'!C194,Languages1!$C$1:$C$1998,0),MATCH('1'!$C$5,Languages1!$C$1:$AB$1,0))</f>
        <v>Homens</v>
      </c>
      <c r="D194" s="652">
        <f>'4'!X29</f>
        <v>0</v>
      </c>
      <c r="E194" s="1161" t="str">
        <f>'4'!Y29</f>
        <v xml:space="preserve"> </v>
      </c>
      <c r="G194" s="434" t="s">
        <v>2279</v>
      </c>
      <c r="H194" s="874" t="e">
        <f>'In-kind Benefits 2_V2'!H194</f>
        <v>#N/A</v>
      </c>
      <c r="I194" s="647"/>
      <c r="J194" s="434" t="s">
        <v>2279</v>
      </c>
      <c r="K194" s="874" t="e">
        <f>'In-kind Benefits 2_V2'!K194</f>
        <v>#N/A</v>
      </c>
      <c r="L194" s="647"/>
      <c r="M194" s="434" t="s">
        <v>2279</v>
      </c>
      <c r="N194" s="874" t="e">
        <f>'In-kind Benefits 2_V2'!N194</f>
        <v>#N/A</v>
      </c>
      <c r="O194" s="647"/>
      <c r="P194" s="434" t="s">
        <v>2279</v>
      </c>
      <c r="Q194" s="874" t="e">
        <f>'In-kind Benefits 2_V2'!Q194</f>
        <v>#N/A</v>
      </c>
      <c r="R194" s="647"/>
      <c r="S194" s="434" t="s">
        <v>2279</v>
      </c>
      <c r="T194" s="874" t="e">
        <f>'In-kind Benefits 2_V2'!T194</f>
        <v>#N/A</v>
      </c>
      <c r="V194" s="434" t="s">
        <v>2279</v>
      </c>
      <c r="W194" s="874" t="e">
        <f>'In-kind Benefits 2_V2'!W194</f>
        <v>#N/A</v>
      </c>
    </row>
    <row r="195" spans="2:23" ht="17.5" customHeight="1">
      <c r="B195" s="1266"/>
      <c r="C195" s="648" t="str">
        <f>INDEX(Languages1!$C$1:$AB$1998,MATCH('In-kind Benefits 2_V2'!C195,Languages1!$C$1:$C$1998,0),MATCH('1'!$C$5,Languages1!$C$1:$AB$1,0))</f>
        <v>Mulheres</v>
      </c>
      <c r="D195" s="653">
        <f>'4'!X30</f>
        <v>0</v>
      </c>
      <c r="E195" s="1161">
        <f>'4'!T71</f>
        <v>0</v>
      </c>
      <c r="G195" s="481" t="s">
        <v>2279</v>
      </c>
      <c r="H195" s="874" t="e">
        <f>'In-kind Benefits 2_V2'!H195</f>
        <v>#N/A</v>
      </c>
      <c r="I195" s="647"/>
      <c r="J195" s="481" t="s">
        <v>2279</v>
      </c>
      <c r="K195" s="874" t="e">
        <f>'In-kind Benefits 2_V2'!K195</f>
        <v>#N/A</v>
      </c>
      <c r="L195" s="647"/>
      <c r="M195" s="481" t="s">
        <v>2279</v>
      </c>
      <c r="N195" s="874" t="e">
        <f>'In-kind Benefits 2_V2'!N195</f>
        <v>#N/A</v>
      </c>
      <c r="O195" s="647"/>
      <c r="P195" s="481" t="s">
        <v>2279</v>
      </c>
      <c r="Q195" s="874" t="e">
        <f>'In-kind Benefits 2_V2'!Q195</f>
        <v>#N/A</v>
      </c>
      <c r="R195" s="647"/>
      <c r="S195" s="481" t="s">
        <v>2279</v>
      </c>
      <c r="T195" s="874" t="e">
        <f>'In-kind Benefits 2_V2'!T195</f>
        <v>#N/A</v>
      </c>
      <c r="V195" s="481" t="s">
        <v>2279</v>
      </c>
      <c r="W195" s="874" t="e">
        <f>'In-kind Benefits 2_V2'!W195</f>
        <v>#N/A</v>
      </c>
    </row>
    <row r="196" spans="2:23" ht="17.5" customHeight="1">
      <c r="B196" s="1266">
        <f>'4'!V31</f>
        <v>0</v>
      </c>
      <c r="C196" s="644" t="str">
        <f>INDEX(Languages1!$C$1:$AB$1998,MATCH('In-kind Benefits 2_V2'!C196,Languages1!$C$1:$C$1998,0),MATCH('1'!$C$5,Languages1!$C$1:$AB$1,0))</f>
        <v>Homens</v>
      </c>
      <c r="D196" s="652">
        <f>'4'!X31</f>
        <v>0</v>
      </c>
      <c r="E196" s="1161" t="str">
        <f>'4'!Y31</f>
        <v xml:space="preserve"> </v>
      </c>
      <c r="G196" s="434" t="s">
        <v>2279</v>
      </c>
      <c r="H196" s="874" t="e">
        <f>'In-kind Benefits 2_V2'!H196</f>
        <v>#N/A</v>
      </c>
      <c r="I196" s="647"/>
      <c r="J196" s="434" t="s">
        <v>2279</v>
      </c>
      <c r="K196" s="874" t="e">
        <f>'In-kind Benefits 2_V2'!K196</f>
        <v>#N/A</v>
      </c>
      <c r="L196" s="647"/>
      <c r="M196" s="434" t="s">
        <v>2279</v>
      </c>
      <c r="N196" s="874" t="e">
        <f>'In-kind Benefits 2_V2'!N196</f>
        <v>#N/A</v>
      </c>
      <c r="O196" s="647"/>
      <c r="P196" s="434" t="s">
        <v>2279</v>
      </c>
      <c r="Q196" s="874" t="e">
        <f>'In-kind Benefits 2_V2'!Q196</f>
        <v>#N/A</v>
      </c>
      <c r="R196" s="647"/>
      <c r="S196" s="434" t="s">
        <v>2279</v>
      </c>
      <c r="T196" s="874" t="e">
        <f>'In-kind Benefits 2_V2'!T196</f>
        <v>#N/A</v>
      </c>
      <c r="V196" s="434" t="s">
        <v>2279</v>
      </c>
      <c r="W196" s="874" t="e">
        <f>'In-kind Benefits 2_V2'!W196</f>
        <v>#N/A</v>
      </c>
    </row>
    <row r="197" spans="2:23" ht="17.5" customHeight="1">
      <c r="B197" s="1266"/>
      <c r="C197" s="648" t="str">
        <f>INDEX(Languages1!$C$1:$AB$1998,MATCH('In-kind Benefits 2_V2'!C197,Languages1!$C$1:$C$1998,0),MATCH('1'!$C$5,Languages1!$C$1:$AB$1,0))</f>
        <v>Mulheres</v>
      </c>
      <c r="D197" s="653">
        <f>'4'!X32</f>
        <v>0</v>
      </c>
      <c r="E197" s="1161">
        <f>'4'!T73</f>
        <v>0</v>
      </c>
      <c r="G197" s="481" t="s">
        <v>2279</v>
      </c>
      <c r="H197" s="874" t="e">
        <f>'In-kind Benefits 2_V2'!H197</f>
        <v>#N/A</v>
      </c>
      <c r="I197" s="647"/>
      <c r="J197" s="481" t="s">
        <v>2279</v>
      </c>
      <c r="K197" s="874" t="e">
        <f>'In-kind Benefits 2_V2'!K197</f>
        <v>#N/A</v>
      </c>
      <c r="L197" s="647"/>
      <c r="M197" s="481" t="s">
        <v>2279</v>
      </c>
      <c r="N197" s="874" t="e">
        <f>'In-kind Benefits 2_V2'!N197</f>
        <v>#N/A</v>
      </c>
      <c r="O197" s="647"/>
      <c r="P197" s="481" t="s">
        <v>2279</v>
      </c>
      <c r="Q197" s="874" t="e">
        <f>'In-kind Benefits 2_V2'!Q197</f>
        <v>#N/A</v>
      </c>
      <c r="R197" s="647"/>
      <c r="S197" s="481" t="s">
        <v>2279</v>
      </c>
      <c r="T197" s="874" t="e">
        <f>'In-kind Benefits 2_V2'!T197</f>
        <v>#N/A</v>
      </c>
      <c r="V197" s="481" t="s">
        <v>2279</v>
      </c>
      <c r="W197" s="874" t="e">
        <f>'In-kind Benefits 2_V2'!W197</f>
        <v>#N/A</v>
      </c>
    </row>
    <row r="198" spans="2:23" ht="17.5" customHeight="1">
      <c r="B198" s="1266">
        <f>'4'!V33</f>
        <v>0</v>
      </c>
      <c r="C198" s="644" t="str">
        <f>INDEX(Languages1!$C$1:$AB$1998,MATCH('In-kind Benefits 2_V2'!C198,Languages1!$C$1:$C$1998,0),MATCH('1'!$C$5,Languages1!$C$1:$AB$1,0))</f>
        <v>Homens</v>
      </c>
      <c r="D198" s="652">
        <f>'4'!X33</f>
        <v>0</v>
      </c>
      <c r="E198" s="1161" t="str">
        <f>'4'!Y33</f>
        <v xml:space="preserve"> </v>
      </c>
      <c r="G198" s="434" t="s">
        <v>2279</v>
      </c>
      <c r="H198" s="874" t="e">
        <f>'In-kind Benefits 2_V2'!H198</f>
        <v>#N/A</v>
      </c>
      <c r="I198" s="647"/>
      <c r="J198" s="434" t="s">
        <v>2279</v>
      </c>
      <c r="K198" s="874" t="e">
        <f>'In-kind Benefits 2_V2'!K198</f>
        <v>#N/A</v>
      </c>
      <c r="L198" s="647"/>
      <c r="M198" s="434" t="s">
        <v>2279</v>
      </c>
      <c r="N198" s="874" t="e">
        <f>'In-kind Benefits 2_V2'!N198</f>
        <v>#N/A</v>
      </c>
      <c r="O198" s="647"/>
      <c r="P198" s="434" t="s">
        <v>2279</v>
      </c>
      <c r="Q198" s="874" t="e">
        <f>'In-kind Benefits 2_V2'!Q198</f>
        <v>#N/A</v>
      </c>
      <c r="R198" s="647"/>
      <c r="S198" s="434" t="s">
        <v>2279</v>
      </c>
      <c r="T198" s="874" t="e">
        <f>'In-kind Benefits 2_V2'!T198</f>
        <v>#N/A</v>
      </c>
      <c r="V198" s="434" t="s">
        <v>2279</v>
      </c>
      <c r="W198" s="874" t="e">
        <f>'In-kind Benefits 2_V2'!W198</f>
        <v>#N/A</v>
      </c>
    </row>
    <row r="199" spans="2:23" ht="17.5" customHeight="1">
      <c r="B199" s="1266"/>
      <c r="C199" s="648" t="str">
        <f>INDEX(Languages1!$C$1:$AB$1998,MATCH('In-kind Benefits 2_V2'!C199,Languages1!$C$1:$C$1998,0),MATCH('1'!$C$5,Languages1!$C$1:$AB$1,0))</f>
        <v>Mulheres</v>
      </c>
      <c r="D199" s="653">
        <f>'4'!X34</f>
        <v>0</v>
      </c>
      <c r="E199" s="1161">
        <f>'4'!T75</f>
        <v>0</v>
      </c>
      <c r="G199" s="481" t="s">
        <v>2279</v>
      </c>
      <c r="H199" s="874" t="e">
        <f>'In-kind Benefits 2_V2'!H199</f>
        <v>#N/A</v>
      </c>
      <c r="I199" s="647"/>
      <c r="J199" s="481" t="s">
        <v>2279</v>
      </c>
      <c r="K199" s="874" t="e">
        <f>'In-kind Benefits 2_V2'!K199</f>
        <v>#N/A</v>
      </c>
      <c r="L199" s="647"/>
      <c r="M199" s="481" t="s">
        <v>2279</v>
      </c>
      <c r="N199" s="874" t="e">
        <f>'In-kind Benefits 2_V2'!N199</f>
        <v>#N/A</v>
      </c>
      <c r="O199" s="647"/>
      <c r="P199" s="481" t="s">
        <v>2279</v>
      </c>
      <c r="Q199" s="874" t="e">
        <f>'In-kind Benefits 2_V2'!Q199</f>
        <v>#N/A</v>
      </c>
      <c r="R199" s="647"/>
      <c r="S199" s="481" t="s">
        <v>2279</v>
      </c>
      <c r="T199" s="874" t="e">
        <f>'In-kind Benefits 2_V2'!T199</f>
        <v>#N/A</v>
      </c>
      <c r="V199" s="481" t="s">
        <v>2279</v>
      </c>
      <c r="W199" s="874" t="e">
        <f>'In-kind Benefits 2_V2'!W199</f>
        <v>#N/A</v>
      </c>
    </row>
    <row r="200" spans="2:23" ht="17.5" customHeight="1">
      <c r="B200" s="1266">
        <f>'4'!V35</f>
        <v>0</v>
      </c>
      <c r="C200" s="644" t="str">
        <f>INDEX(Languages1!$C$1:$AB$1998,MATCH('In-kind Benefits 2_V2'!C200,Languages1!$C$1:$C$1998,0),MATCH('1'!$C$5,Languages1!$C$1:$AB$1,0))</f>
        <v>Homens</v>
      </c>
      <c r="D200" s="652">
        <f>'4'!X35</f>
        <v>0</v>
      </c>
      <c r="E200" s="1161" t="str">
        <f>'4'!Y35</f>
        <v xml:space="preserve"> </v>
      </c>
      <c r="G200" s="434" t="s">
        <v>2279</v>
      </c>
      <c r="H200" s="874" t="e">
        <f>'In-kind Benefits 2_V2'!H200</f>
        <v>#N/A</v>
      </c>
      <c r="I200" s="647"/>
      <c r="J200" s="434" t="s">
        <v>2279</v>
      </c>
      <c r="K200" s="874" t="e">
        <f>'In-kind Benefits 2_V2'!K200</f>
        <v>#N/A</v>
      </c>
      <c r="L200" s="647"/>
      <c r="M200" s="434" t="s">
        <v>2279</v>
      </c>
      <c r="N200" s="874" t="e">
        <f>'In-kind Benefits 2_V2'!N200</f>
        <v>#N/A</v>
      </c>
      <c r="O200" s="647"/>
      <c r="P200" s="434" t="s">
        <v>2279</v>
      </c>
      <c r="Q200" s="874" t="e">
        <f>'In-kind Benefits 2_V2'!Q200</f>
        <v>#N/A</v>
      </c>
      <c r="R200" s="647"/>
      <c r="S200" s="434" t="s">
        <v>2279</v>
      </c>
      <c r="T200" s="874" t="e">
        <f>'In-kind Benefits 2_V2'!T200</f>
        <v>#N/A</v>
      </c>
      <c r="V200" s="434" t="s">
        <v>2279</v>
      </c>
      <c r="W200" s="874" t="e">
        <f>'In-kind Benefits 2_V2'!W200</f>
        <v>#N/A</v>
      </c>
    </row>
    <row r="201" spans="2:23" ht="17.5" customHeight="1">
      <c r="B201" s="1266"/>
      <c r="C201" s="648" t="str">
        <f>INDEX(Languages1!$C$1:$AB$1998,MATCH('In-kind Benefits 2_V2'!C201,Languages1!$C$1:$C$1998,0),MATCH('1'!$C$5,Languages1!$C$1:$AB$1,0))</f>
        <v>Mulheres</v>
      </c>
      <c r="D201" s="653">
        <f>'4'!X36</f>
        <v>0</v>
      </c>
      <c r="E201" s="1161">
        <f>'4'!T77</f>
        <v>0</v>
      </c>
      <c r="G201" s="481" t="s">
        <v>2279</v>
      </c>
      <c r="H201" s="874" t="e">
        <f>'In-kind Benefits 2_V2'!H201</f>
        <v>#N/A</v>
      </c>
      <c r="I201" s="647"/>
      <c r="J201" s="481" t="s">
        <v>2279</v>
      </c>
      <c r="K201" s="874" t="e">
        <f>'In-kind Benefits 2_V2'!K201</f>
        <v>#N/A</v>
      </c>
      <c r="L201" s="647"/>
      <c r="M201" s="481" t="s">
        <v>2279</v>
      </c>
      <c r="N201" s="874" t="e">
        <f>'In-kind Benefits 2_V2'!N201</f>
        <v>#N/A</v>
      </c>
      <c r="O201" s="647"/>
      <c r="P201" s="481" t="s">
        <v>2279</v>
      </c>
      <c r="Q201" s="874" t="e">
        <f>'In-kind Benefits 2_V2'!Q201</f>
        <v>#N/A</v>
      </c>
      <c r="R201" s="647"/>
      <c r="S201" s="481" t="s">
        <v>2279</v>
      </c>
      <c r="T201" s="874" t="e">
        <f>'In-kind Benefits 2_V2'!T201</f>
        <v>#N/A</v>
      </c>
      <c r="V201" s="481" t="s">
        <v>2279</v>
      </c>
      <c r="W201" s="874" t="e">
        <f>'In-kind Benefits 2_V2'!W201</f>
        <v>#N/A</v>
      </c>
    </row>
    <row r="202" spans="2:23" ht="17.5" customHeight="1">
      <c r="B202" s="1266">
        <f>'4'!V37</f>
        <v>0</v>
      </c>
      <c r="C202" s="644" t="str">
        <f>INDEX(Languages1!$C$1:$AB$1998,MATCH('In-kind Benefits 2_V2'!C202,Languages1!$C$1:$C$1998,0),MATCH('1'!$C$5,Languages1!$C$1:$AB$1,0))</f>
        <v>Homens</v>
      </c>
      <c r="D202" s="652">
        <f>'4'!X37</f>
        <v>0</v>
      </c>
      <c r="E202" s="1161" t="str">
        <f>'4'!Y37</f>
        <v xml:space="preserve"> </v>
      </c>
      <c r="G202" s="434" t="s">
        <v>2279</v>
      </c>
      <c r="H202" s="874" t="e">
        <f>'In-kind Benefits 2_V2'!H202</f>
        <v>#N/A</v>
      </c>
      <c r="I202" s="647"/>
      <c r="J202" s="434" t="s">
        <v>2279</v>
      </c>
      <c r="K202" s="874" t="e">
        <f>'In-kind Benefits 2_V2'!K202</f>
        <v>#N/A</v>
      </c>
      <c r="L202" s="647"/>
      <c r="M202" s="434" t="s">
        <v>2279</v>
      </c>
      <c r="N202" s="874" t="e">
        <f>'In-kind Benefits 2_V2'!N202</f>
        <v>#N/A</v>
      </c>
      <c r="O202" s="647"/>
      <c r="P202" s="434" t="s">
        <v>2279</v>
      </c>
      <c r="Q202" s="874" t="e">
        <f>'In-kind Benefits 2_V2'!Q202</f>
        <v>#N/A</v>
      </c>
      <c r="R202" s="647"/>
      <c r="S202" s="434" t="s">
        <v>2279</v>
      </c>
      <c r="T202" s="874" t="e">
        <f>'In-kind Benefits 2_V2'!T202</f>
        <v>#N/A</v>
      </c>
      <c r="V202" s="434" t="s">
        <v>2279</v>
      </c>
      <c r="W202" s="874" t="e">
        <f>'In-kind Benefits 2_V2'!W202</f>
        <v>#N/A</v>
      </c>
    </row>
    <row r="203" spans="2:23" ht="17.5" customHeight="1">
      <c r="B203" s="1266"/>
      <c r="C203" s="648" t="str">
        <f>INDEX(Languages1!$C$1:$AB$1998,MATCH('In-kind Benefits 2_V2'!C203,Languages1!$C$1:$C$1998,0),MATCH('1'!$C$5,Languages1!$C$1:$AB$1,0))</f>
        <v>Mulheres</v>
      </c>
      <c r="D203" s="653">
        <f>'4'!X38</f>
        <v>0</v>
      </c>
      <c r="E203" s="1161">
        <f>'4'!T79</f>
        <v>0</v>
      </c>
      <c r="G203" s="481" t="s">
        <v>2279</v>
      </c>
      <c r="H203" s="874" t="e">
        <f>'In-kind Benefits 2_V2'!H203</f>
        <v>#N/A</v>
      </c>
      <c r="I203" s="647"/>
      <c r="J203" s="481" t="s">
        <v>2279</v>
      </c>
      <c r="K203" s="874" t="e">
        <f>'In-kind Benefits 2_V2'!K203</f>
        <v>#N/A</v>
      </c>
      <c r="L203" s="647"/>
      <c r="M203" s="481" t="s">
        <v>2279</v>
      </c>
      <c r="N203" s="874" t="e">
        <f>'In-kind Benefits 2_V2'!N203</f>
        <v>#N/A</v>
      </c>
      <c r="O203" s="647"/>
      <c r="P203" s="481" t="s">
        <v>2279</v>
      </c>
      <c r="Q203" s="874" t="e">
        <f>'In-kind Benefits 2_V2'!Q203</f>
        <v>#N/A</v>
      </c>
      <c r="R203" s="647"/>
      <c r="S203" s="481" t="s">
        <v>2279</v>
      </c>
      <c r="T203" s="874" t="e">
        <f>'In-kind Benefits 2_V2'!T203</f>
        <v>#N/A</v>
      </c>
      <c r="V203" s="481" t="s">
        <v>2279</v>
      </c>
      <c r="W203" s="874" t="e">
        <f>'In-kind Benefits 2_V2'!W203</f>
        <v>#N/A</v>
      </c>
    </row>
    <row r="204" spans="2:23" ht="17.5" customHeight="1">
      <c r="B204" s="1266">
        <f>'4'!V39</f>
        <v>0</v>
      </c>
      <c r="C204" s="644" t="str">
        <f>INDEX(Languages1!$C$1:$AB$1998,MATCH('In-kind Benefits 2_V2'!C204,Languages1!$C$1:$C$1998,0),MATCH('1'!$C$5,Languages1!$C$1:$AB$1,0))</f>
        <v>Homens</v>
      </c>
      <c r="D204" s="652">
        <f>'4'!X39</f>
        <v>0</v>
      </c>
      <c r="E204" s="1161" t="str">
        <f>'4'!Y39</f>
        <v xml:space="preserve"> </v>
      </c>
      <c r="G204" s="434" t="s">
        <v>2279</v>
      </c>
      <c r="H204" s="874" t="e">
        <f>'In-kind Benefits 2_V2'!H204</f>
        <v>#N/A</v>
      </c>
      <c r="I204" s="647"/>
      <c r="J204" s="434" t="s">
        <v>2279</v>
      </c>
      <c r="K204" s="874" t="e">
        <f>'In-kind Benefits 2_V2'!K204</f>
        <v>#N/A</v>
      </c>
      <c r="L204" s="647"/>
      <c r="M204" s="434" t="s">
        <v>2279</v>
      </c>
      <c r="N204" s="874" t="e">
        <f>'In-kind Benefits 2_V2'!N204</f>
        <v>#N/A</v>
      </c>
      <c r="O204" s="647"/>
      <c r="P204" s="434" t="s">
        <v>2279</v>
      </c>
      <c r="Q204" s="874" t="e">
        <f>'In-kind Benefits 2_V2'!Q204</f>
        <v>#N/A</v>
      </c>
      <c r="R204" s="647"/>
      <c r="S204" s="434" t="s">
        <v>2279</v>
      </c>
      <c r="T204" s="874" t="e">
        <f>'In-kind Benefits 2_V2'!T204</f>
        <v>#N/A</v>
      </c>
      <c r="V204" s="434" t="s">
        <v>2279</v>
      </c>
      <c r="W204" s="874" t="e">
        <f>'In-kind Benefits 2_V2'!W204</f>
        <v>#N/A</v>
      </c>
    </row>
    <row r="205" spans="2:23" ht="17.5" customHeight="1">
      <c r="B205" s="1266"/>
      <c r="C205" s="648" t="str">
        <f>INDEX(Languages1!$C$1:$AB$1998,MATCH('In-kind Benefits 2_V2'!C205,Languages1!$C$1:$C$1998,0),MATCH('1'!$C$5,Languages1!$C$1:$AB$1,0))</f>
        <v>Mulheres</v>
      </c>
      <c r="D205" s="653">
        <f>'4'!X40</f>
        <v>0</v>
      </c>
      <c r="E205" s="1161">
        <f>'4'!T81</f>
        <v>0</v>
      </c>
      <c r="G205" s="481" t="s">
        <v>2279</v>
      </c>
      <c r="H205" s="874" t="e">
        <f>'In-kind Benefits 2_V2'!H205</f>
        <v>#N/A</v>
      </c>
      <c r="I205" s="647"/>
      <c r="J205" s="481" t="s">
        <v>2279</v>
      </c>
      <c r="K205" s="874" t="e">
        <f>'In-kind Benefits 2_V2'!K205</f>
        <v>#N/A</v>
      </c>
      <c r="L205" s="647"/>
      <c r="M205" s="481" t="s">
        <v>2279</v>
      </c>
      <c r="N205" s="874" t="e">
        <f>'In-kind Benefits 2_V2'!N205</f>
        <v>#N/A</v>
      </c>
      <c r="O205" s="647"/>
      <c r="P205" s="481" t="s">
        <v>2279</v>
      </c>
      <c r="Q205" s="874" t="e">
        <f>'In-kind Benefits 2_V2'!Q205</f>
        <v>#N/A</v>
      </c>
      <c r="R205" s="647"/>
      <c r="S205" s="481" t="s">
        <v>2279</v>
      </c>
      <c r="T205" s="874" t="e">
        <f>'In-kind Benefits 2_V2'!T205</f>
        <v>#N/A</v>
      </c>
      <c r="V205" s="481" t="s">
        <v>2279</v>
      </c>
      <c r="W205" s="874" t="e">
        <f>'In-kind Benefits 2_V2'!W205</f>
        <v>#N/A</v>
      </c>
    </row>
    <row r="206" spans="2:23" ht="17.5" customHeight="1">
      <c r="B206" s="1266">
        <f>'4'!V41</f>
        <v>0</v>
      </c>
      <c r="C206" s="644" t="str">
        <f>INDEX(Languages1!$C$1:$AB$1998,MATCH('In-kind Benefits 2_V2'!C206,Languages1!$C$1:$C$1998,0),MATCH('1'!$C$5,Languages1!$C$1:$AB$1,0))</f>
        <v>Homens</v>
      </c>
      <c r="D206" s="652">
        <f>'4'!X41</f>
        <v>0</v>
      </c>
      <c r="E206" s="1161" t="str">
        <f>'4'!Y41</f>
        <v xml:space="preserve"> </v>
      </c>
      <c r="G206" s="434" t="s">
        <v>2279</v>
      </c>
      <c r="H206" s="874" t="e">
        <f>'In-kind Benefits 2_V2'!H206</f>
        <v>#N/A</v>
      </c>
      <c r="I206" s="647"/>
      <c r="J206" s="434" t="s">
        <v>2279</v>
      </c>
      <c r="K206" s="874" t="e">
        <f>'In-kind Benefits 2_V2'!K206</f>
        <v>#N/A</v>
      </c>
      <c r="L206" s="647"/>
      <c r="M206" s="434" t="s">
        <v>2279</v>
      </c>
      <c r="N206" s="874" t="e">
        <f>'In-kind Benefits 2_V2'!N206</f>
        <v>#N/A</v>
      </c>
      <c r="O206" s="647"/>
      <c r="P206" s="434" t="s">
        <v>2279</v>
      </c>
      <c r="Q206" s="874" t="e">
        <f>'In-kind Benefits 2_V2'!Q206</f>
        <v>#N/A</v>
      </c>
      <c r="R206" s="647"/>
      <c r="S206" s="434" t="s">
        <v>2279</v>
      </c>
      <c r="T206" s="874" t="e">
        <f>'In-kind Benefits 2_V2'!T206</f>
        <v>#N/A</v>
      </c>
      <c r="V206" s="434" t="s">
        <v>2279</v>
      </c>
      <c r="W206" s="874" t="e">
        <f>'In-kind Benefits 2_V2'!W206</f>
        <v>#N/A</v>
      </c>
    </row>
    <row r="207" spans="2:23" ht="17.5" customHeight="1">
      <c r="B207" s="1266"/>
      <c r="C207" s="648" t="str">
        <f>INDEX(Languages1!$C$1:$AB$1998,MATCH('In-kind Benefits 2_V2'!C207,Languages1!$C$1:$C$1998,0),MATCH('1'!$C$5,Languages1!$C$1:$AB$1,0))</f>
        <v>Mulheres</v>
      </c>
      <c r="D207" s="653">
        <f>'4'!X42</f>
        <v>0</v>
      </c>
      <c r="E207" s="1161">
        <f>'4'!T83</f>
        <v>0</v>
      </c>
      <c r="G207" s="481" t="s">
        <v>2279</v>
      </c>
      <c r="H207" s="874" t="e">
        <f>'In-kind Benefits 2_V2'!H207</f>
        <v>#N/A</v>
      </c>
      <c r="I207" s="647"/>
      <c r="J207" s="481" t="s">
        <v>2279</v>
      </c>
      <c r="K207" s="874" t="e">
        <f>'In-kind Benefits 2_V2'!K207</f>
        <v>#N/A</v>
      </c>
      <c r="L207" s="647"/>
      <c r="M207" s="481" t="s">
        <v>2279</v>
      </c>
      <c r="N207" s="874" t="e">
        <f>'In-kind Benefits 2_V2'!N207</f>
        <v>#N/A</v>
      </c>
      <c r="O207" s="647"/>
      <c r="P207" s="481" t="s">
        <v>2279</v>
      </c>
      <c r="Q207" s="874" t="e">
        <f>'In-kind Benefits 2_V2'!Q207</f>
        <v>#N/A</v>
      </c>
      <c r="R207" s="647"/>
      <c r="S207" s="481" t="s">
        <v>2279</v>
      </c>
      <c r="T207" s="874" t="e">
        <f>'In-kind Benefits 2_V2'!T207</f>
        <v>#N/A</v>
      </c>
      <c r="V207" s="481" t="s">
        <v>2279</v>
      </c>
      <c r="W207" s="874" t="e">
        <f>'In-kind Benefits 2_V2'!W207</f>
        <v>#N/A</v>
      </c>
    </row>
    <row r="208" spans="2:23" ht="17.5" customHeight="1">
      <c r="B208" s="1266">
        <f>'4'!V43</f>
        <v>0</v>
      </c>
      <c r="C208" s="644" t="str">
        <f>INDEX(Languages1!$C$1:$AB$1998,MATCH('In-kind Benefits 2_V2'!C208,Languages1!$C$1:$C$1998,0),MATCH('1'!$C$5,Languages1!$C$1:$AB$1,0))</f>
        <v>Homens</v>
      </c>
      <c r="D208" s="652">
        <f>'4'!X43</f>
        <v>0</v>
      </c>
      <c r="E208" s="1161" t="str">
        <f>'4'!Y43</f>
        <v xml:space="preserve"> </v>
      </c>
      <c r="G208" s="434" t="s">
        <v>2279</v>
      </c>
      <c r="H208" s="874" t="e">
        <f>'In-kind Benefits 2_V2'!H208</f>
        <v>#N/A</v>
      </c>
      <c r="I208" s="647"/>
      <c r="J208" s="434" t="s">
        <v>2279</v>
      </c>
      <c r="K208" s="874" t="e">
        <f>'In-kind Benefits 2_V2'!K208</f>
        <v>#N/A</v>
      </c>
      <c r="L208" s="647"/>
      <c r="M208" s="434" t="s">
        <v>2279</v>
      </c>
      <c r="N208" s="874" t="e">
        <f>'In-kind Benefits 2_V2'!N208</f>
        <v>#N/A</v>
      </c>
      <c r="O208" s="647"/>
      <c r="P208" s="434" t="s">
        <v>2279</v>
      </c>
      <c r="Q208" s="874" t="e">
        <f>'In-kind Benefits 2_V2'!Q208</f>
        <v>#N/A</v>
      </c>
      <c r="R208" s="647"/>
      <c r="S208" s="434" t="s">
        <v>2279</v>
      </c>
      <c r="T208" s="874" t="e">
        <f>'In-kind Benefits 2_V2'!T208</f>
        <v>#N/A</v>
      </c>
      <c r="V208" s="434" t="s">
        <v>2279</v>
      </c>
      <c r="W208" s="874" t="e">
        <f>'In-kind Benefits 2_V2'!W208</f>
        <v>#N/A</v>
      </c>
    </row>
    <row r="209" spans="2:23" ht="17.5" customHeight="1">
      <c r="B209" s="1266"/>
      <c r="C209" s="648" t="str">
        <f>INDEX(Languages1!$C$1:$AB$1998,MATCH('In-kind Benefits 2_V2'!C209,Languages1!$C$1:$C$1998,0),MATCH('1'!$C$5,Languages1!$C$1:$AB$1,0))</f>
        <v>Mulheres</v>
      </c>
      <c r="D209" s="653">
        <f>'4'!X44</f>
        <v>0</v>
      </c>
      <c r="E209" s="1161">
        <f>'4'!T85</f>
        <v>0</v>
      </c>
      <c r="G209" s="481" t="s">
        <v>2279</v>
      </c>
      <c r="H209" s="874" t="e">
        <f>'In-kind Benefits 2_V2'!H209</f>
        <v>#N/A</v>
      </c>
      <c r="I209" s="647"/>
      <c r="J209" s="481" t="s">
        <v>2279</v>
      </c>
      <c r="K209" s="874" t="e">
        <f>'In-kind Benefits 2_V2'!K209</f>
        <v>#N/A</v>
      </c>
      <c r="L209" s="647"/>
      <c r="M209" s="481" t="s">
        <v>2279</v>
      </c>
      <c r="N209" s="874" t="e">
        <f>'In-kind Benefits 2_V2'!N209</f>
        <v>#N/A</v>
      </c>
      <c r="O209" s="647"/>
      <c r="P209" s="481" t="s">
        <v>2279</v>
      </c>
      <c r="Q209" s="874" t="e">
        <f>'In-kind Benefits 2_V2'!Q209</f>
        <v>#N/A</v>
      </c>
      <c r="R209" s="647"/>
      <c r="S209" s="481" t="s">
        <v>2279</v>
      </c>
      <c r="T209" s="874" t="e">
        <f>'In-kind Benefits 2_V2'!T209</f>
        <v>#N/A</v>
      </c>
      <c r="V209" s="481" t="s">
        <v>2279</v>
      </c>
      <c r="W209" s="874" t="e">
        <f>'In-kind Benefits 2_V2'!W209</f>
        <v>#N/A</v>
      </c>
    </row>
    <row r="210" spans="2:23" ht="17.5" customHeight="1">
      <c r="B210" s="638" t="str">
        <f>INDEX(Languages1!$C$1:$AB$1998,MATCH("Work Area",Languages1!$C$1:$C$1998,0),MATCH('1'!$C$5,Languages1!$C$1:$AB$1,0))&amp;": "&amp;'3'!N7</f>
        <v xml:space="preserve">Área de Trabalho: </v>
      </c>
      <c r="C210" s="639"/>
      <c r="D210" s="639"/>
      <c r="E210" s="640"/>
      <c r="G210" s="650"/>
      <c r="H210" s="875" t="str" cm="1">
        <f t="array" ref="H210">_xlfn.IFS(G210="Yes",INDEX('Drop Downs'!$D$4:$E$9,MATCH('7'!$G$3,'Drop Downs'!$D$4:$D$9,0),2), G210="No", "", G210="Select One", "", G210="", "")</f>
        <v/>
      </c>
      <c r="I210" s="642"/>
      <c r="J210" s="435"/>
      <c r="K210" s="876"/>
      <c r="L210" s="642"/>
      <c r="M210" s="650"/>
      <c r="N210" s="875" t="str" cm="1">
        <f t="array" ref="N210">_xlfn.IFS(M210="Yes",INDEX('Drop Downs'!$D$4:$E$9,MATCH('7'!$M$3,'Drop Downs'!$D$4:$D$9,0),2), M210="No", "", M210="Select One", "", M210="", "")</f>
        <v/>
      </c>
      <c r="O210" s="642"/>
      <c r="P210" s="650"/>
      <c r="Q210" s="875" t="str" cm="1">
        <f t="array" ref="Q210">_xlfn.IFS(P210="Yes",INDEX('Drop Downs'!$D$4:$E$9,MATCH('7'!$P$3,'Drop Downs'!$D$4:$D$9,0),2), P210="No", "", P210="Select One", "", P210="", "")</f>
        <v/>
      </c>
      <c r="R210" s="642"/>
      <c r="S210" s="650"/>
      <c r="T210" s="875"/>
      <c r="V210" s="650"/>
      <c r="W210" s="875"/>
    </row>
    <row r="211" spans="2:23" ht="17.5" customHeight="1">
      <c r="B211" s="1266">
        <f>'4'!AA5</f>
        <v>0</v>
      </c>
      <c r="C211" s="644" t="str">
        <f>INDEX(Languages1!$C$1:$AB$1998,MATCH('In-kind Benefits 2_V2'!C211,Languages1!$C$1:$C$1998,0),MATCH('1'!$C$5,Languages1!$C$1:$AB$1,0))</f>
        <v>Homens</v>
      </c>
      <c r="D211" s="652">
        <f>'4'!AC5</f>
        <v>0</v>
      </c>
      <c r="E211" s="1161" t="str">
        <f>'4'!AD5</f>
        <v xml:space="preserve"> </v>
      </c>
      <c r="G211" s="434" t="s">
        <v>2279</v>
      </c>
      <c r="H211" s="874" t="e">
        <f>'In-kind Benefits 2_V2'!H211</f>
        <v>#N/A</v>
      </c>
      <c r="I211" s="647"/>
      <c r="J211" s="434" t="s">
        <v>2279</v>
      </c>
      <c r="K211" s="874" t="e">
        <f>'In-kind Benefits 2_V2'!K211</f>
        <v>#N/A</v>
      </c>
      <c r="L211" s="647"/>
      <c r="M211" s="434" t="s">
        <v>2279</v>
      </c>
      <c r="N211" s="874" t="e">
        <f>'In-kind Benefits 2_V2'!N211</f>
        <v>#N/A</v>
      </c>
      <c r="O211" s="647"/>
      <c r="P211" s="434" t="s">
        <v>2279</v>
      </c>
      <c r="Q211" s="874" t="e">
        <f>'In-kind Benefits 2_V2'!Q211</f>
        <v>#N/A</v>
      </c>
      <c r="R211" s="647"/>
      <c r="S211" s="434" t="s">
        <v>2279</v>
      </c>
      <c r="T211" s="874" t="e">
        <f>'In-kind Benefits 2_V2'!T211</f>
        <v>#N/A</v>
      </c>
      <c r="V211" s="434" t="s">
        <v>2279</v>
      </c>
      <c r="W211" s="874" t="e">
        <f>'In-kind Benefits 2_V2'!W211</f>
        <v>#N/A</v>
      </c>
    </row>
    <row r="212" spans="2:23" ht="17.5" customHeight="1">
      <c r="B212" s="1266"/>
      <c r="C212" s="648" t="str">
        <f>INDEX(Languages1!$C$1:$AB$1998,MATCH('In-kind Benefits 2_V2'!C212,Languages1!$C$1:$C$1998,0),MATCH('1'!$C$5,Languages1!$C$1:$AB$1,0))</f>
        <v>Mulheres</v>
      </c>
      <c r="D212" s="653">
        <f>'4'!AC6</f>
        <v>0</v>
      </c>
      <c r="E212" s="1161">
        <f>'4'!T88</f>
        <v>0</v>
      </c>
      <c r="G212" s="481" t="s">
        <v>2279</v>
      </c>
      <c r="H212" s="874" t="e">
        <f>'In-kind Benefits 2_V2'!H212</f>
        <v>#N/A</v>
      </c>
      <c r="I212" s="647"/>
      <c r="J212" s="481" t="s">
        <v>2279</v>
      </c>
      <c r="K212" s="874" t="e">
        <f>'In-kind Benefits 2_V2'!K212</f>
        <v>#N/A</v>
      </c>
      <c r="L212" s="647"/>
      <c r="M212" s="481" t="s">
        <v>2279</v>
      </c>
      <c r="N212" s="874" t="e">
        <f>'In-kind Benefits 2_V2'!N212</f>
        <v>#N/A</v>
      </c>
      <c r="O212" s="647"/>
      <c r="P212" s="481" t="s">
        <v>2279</v>
      </c>
      <c r="Q212" s="874" t="e">
        <f>'In-kind Benefits 2_V2'!Q212</f>
        <v>#N/A</v>
      </c>
      <c r="R212" s="647"/>
      <c r="S212" s="481" t="s">
        <v>2279</v>
      </c>
      <c r="T212" s="874" t="e">
        <f>'In-kind Benefits 2_V2'!T212</f>
        <v>#N/A</v>
      </c>
      <c r="V212" s="481" t="s">
        <v>2279</v>
      </c>
      <c r="W212" s="874" t="e">
        <f>'In-kind Benefits 2_V2'!W212</f>
        <v>#N/A</v>
      </c>
    </row>
    <row r="213" spans="2:23" ht="17.5" customHeight="1">
      <c r="B213" s="1266">
        <f>'4'!AA7</f>
        <v>0</v>
      </c>
      <c r="C213" s="644" t="str">
        <f>INDEX(Languages1!$C$1:$AB$1998,MATCH('In-kind Benefits 2_V2'!C213,Languages1!$C$1:$C$1998,0),MATCH('1'!$C$5,Languages1!$C$1:$AB$1,0))</f>
        <v>Homens</v>
      </c>
      <c r="D213" s="652">
        <f>'4'!AC7</f>
        <v>0</v>
      </c>
      <c r="E213" s="1161" t="str">
        <f>'4'!AD7</f>
        <v xml:space="preserve"> </v>
      </c>
      <c r="G213" s="434" t="s">
        <v>2279</v>
      </c>
      <c r="H213" s="874" t="e">
        <f>'In-kind Benefits 2_V2'!H213</f>
        <v>#N/A</v>
      </c>
      <c r="I213" s="647"/>
      <c r="J213" s="434" t="s">
        <v>2279</v>
      </c>
      <c r="K213" s="874" t="e">
        <f>'In-kind Benefits 2_V2'!K213</f>
        <v>#N/A</v>
      </c>
      <c r="L213" s="647"/>
      <c r="M213" s="434" t="s">
        <v>2279</v>
      </c>
      <c r="N213" s="874" t="e">
        <f>'In-kind Benefits 2_V2'!N213</f>
        <v>#N/A</v>
      </c>
      <c r="O213" s="647"/>
      <c r="P213" s="434" t="s">
        <v>2279</v>
      </c>
      <c r="Q213" s="874" t="e">
        <f>'In-kind Benefits 2_V2'!Q213</f>
        <v>#N/A</v>
      </c>
      <c r="R213" s="647"/>
      <c r="S213" s="434" t="s">
        <v>2279</v>
      </c>
      <c r="T213" s="874" t="e">
        <f>'In-kind Benefits 2_V2'!T213</f>
        <v>#N/A</v>
      </c>
      <c r="V213" s="434" t="s">
        <v>2279</v>
      </c>
      <c r="W213" s="874" t="e">
        <f>'In-kind Benefits 2_V2'!W213</f>
        <v>#N/A</v>
      </c>
    </row>
    <row r="214" spans="2:23" ht="17.5" customHeight="1">
      <c r="B214" s="1266"/>
      <c r="C214" s="648" t="str">
        <f>INDEX(Languages1!$C$1:$AB$1998,MATCH('In-kind Benefits 2_V2'!C214,Languages1!$C$1:$C$1998,0),MATCH('1'!$C$5,Languages1!$C$1:$AB$1,0))</f>
        <v>Mulheres</v>
      </c>
      <c r="D214" s="653">
        <f>'4'!AC8</f>
        <v>0</v>
      </c>
      <c r="E214" s="1161">
        <f>'4'!T90</f>
        <v>0</v>
      </c>
      <c r="G214" s="481" t="s">
        <v>2279</v>
      </c>
      <c r="H214" s="874" t="e">
        <f>'In-kind Benefits 2_V2'!H214</f>
        <v>#N/A</v>
      </c>
      <c r="I214" s="647"/>
      <c r="J214" s="481" t="s">
        <v>2279</v>
      </c>
      <c r="K214" s="874" t="e">
        <f>'In-kind Benefits 2_V2'!K214</f>
        <v>#N/A</v>
      </c>
      <c r="L214" s="647"/>
      <c r="M214" s="481" t="s">
        <v>2279</v>
      </c>
      <c r="N214" s="874" t="e">
        <f>'In-kind Benefits 2_V2'!N214</f>
        <v>#N/A</v>
      </c>
      <c r="O214" s="647"/>
      <c r="P214" s="481" t="s">
        <v>2279</v>
      </c>
      <c r="Q214" s="874" t="e">
        <f>'In-kind Benefits 2_V2'!Q214</f>
        <v>#N/A</v>
      </c>
      <c r="R214" s="647"/>
      <c r="S214" s="481" t="s">
        <v>2279</v>
      </c>
      <c r="T214" s="874" t="e">
        <f>'In-kind Benefits 2_V2'!T214</f>
        <v>#N/A</v>
      </c>
      <c r="V214" s="481" t="s">
        <v>2279</v>
      </c>
      <c r="W214" s="874" t="e">
        <f>'In-kind Benefits 2_V2'!W214</f>
        <v>#N/A</v>
      </c>
    </row>
    <row r="215" spans="2:23" ht="17.5" customHeight="1">
      <c r="B215" s="1266">
        <f>'4'!AA9</f>
        <v>0</v>
      </c>
      <c r="C215" s="644" t="str">
        <f>INDEX(Languages1!$C$1:$AB$1998,MATCH('In-kind Benefits 2_V2'!C215,Languages1!$C$1:$C$1998,0),MATCH('1'!$C$5,Languages1!$C$1:$AB$1,0))</f>
        <v>Homens</v>
      </c>
      <c r="D215" s="652">
        <f>'4'!AC9</f>
        <v>0</v>
      </c>
      <c r="E215" s="1161" t="str">
        <f>'4'!AD9</f>
        <v xml:space="preserve"> </v>
      </c>
      <c r="G215" s="434" t="s">
        <v>2279</v>
      </c>
      <c r="H215" s="874" t="e">
        <f>'In-kind Benefits 2_V2'!H215</f>
        <v>#N/A</v>
      </c>
      <c r="I215" s="647"/>
      <c r="J215" s="434" t="s">
        <v>2279</v>
      </c>
      <c r="K215" s="874" t="e">
        <f>'In-kind Benefits 2_V2'!K215</f>
        <v>#N/A</v>
      </c>
      <c r="L215" s="647"/>
      <c r="M215" s="434" t="s">
        <v>2279</v>
      </c>
      <c r="N215" s="874" t="e">
        <f>'In-kind Benefits 2_V2'!N215</f>
        <v>#N/A</v>
      </c>
      <c r="O215" s="647"/>
      <c r="P215" s="434" t="s">
        <v>2279</v>
      </c>
      <c r="Q215" s="874" t="e">
        <f>'In-kind Benefits 2_V2'!Q215</f>
        <v>#N/A</v>
      </c>
      <c r="R215" s="647"/>
      <c r="S215" s="434" t="s">
        <v>2279</v>
      </c>
      <c r="T215" s="874" t="e">
        <f>'In-kind Benefits 2_V2'!T215</f>
        <v>#N/A</v>
      </c>
      <c r="V215" s="434" t="s">
        <v>2279</v>
      </c>
      <c r="W215" s="874" t="e">
        <f>'In-kind Benefits 2_V2'!W215</f>
        <v>#N/A</v>
      </c>
    </row>
    <row r="216" spans="2:23" ht="17.5" customHeight="1">
      <c r="B216" s="1266"/>
      <c r="C216" s="648" t="str">
        <f>INDEX(Languages1!$C$1:$AB$1998,MATCH('In-kind Benefits 2_V2'!C216,Languages1!$C$1:$C$1998,0),MATCH('1'!$C$5,Languages1!$C$1:$AB$1,0))</f>
        <v>Mulheres</v>
      </c>
      <c r="D216" s="653">
        <f>'4'!AC10</f>
        <v>0</v>
      </c>
      <c r="E216" s="1161">
        <f>'4'!T92</f>
        <v>0</v>
      </c>
      <c r="G216" s="481" t="s">
        <v>2279</v>
      </c>
      <c r="H216" s="874" t="e">
        <f>'In-kind Benefits 2_V2'!H216</f>
        <v>#N/A</v>
      </c>
      <c r="I216" s="647"/>
      <c r="J216" s="481" t="s">
        <v>2279</v>
      </c>
      <c r="K216" s="874" t="e">
        <f>'In-kind Benefits 2_V2'!K216</f>
        <v>#N/A</v>
      </c>
      <c r="L216" s="647"/>
      <c r="M216" s="481" t="s">
        <v>2279</v>
      </c>
      <c r="N216" s="874" t="e">
        <f>'In-kind Benefits 2_V2'!N216</f>
        <v>#N/A</v>
      </c>
      <c r="O216" s="647"/>
      <c r="P216" s="481" t="s">
        <v>2279</v>
      </c>
      <c r="Q216" s="874" t="e">
        <f>'In-kind Benefits 2_V2'!Q216</f>
        <v>#N/A</v>
      </c>
      <c r="R216" s="647"/>
      <c r="S216" s="481" t="s">
        <v>2279</v>
      </c>
      <c r="T216" s="874" t="e">
        <f>'In-kind Benefits 2_V2'!T216</f>
        <v>#N/A</v>
      </c>
      <c r="V216" s="481" t="s">
        <v>2279</v>
      </c>
      <c r="W216" s="874" t="e">
        <f>'In-kind Benefits 2_V2'!W216</f>
        <v>#N/A</v>
      </c>
    </row>
    <row r="217" spans="2:23" ht="17.5" customHeight="1">
      <c r="B217" s="1266">
        <f>'4'!AA11</f>
        <v>0</v>
      </c>
      <c r="C217" s="644" t="str">
        <f>INDEX(Languages1!$C$1:$AB$1998,MATCH('In-kind Benefits 2_V2'!C217,Languages1!$C$1:$C$1998,0),MATCH('1'!$C$5,Languages1!$C$1:$AB$1,0))</f>
        <v>Homens</v>
      </c>
      <c r="D217" s="652">
        <f>'4'!AC11</f>
        <v>0</v>
      </c>
      <c r="E217" s="1161" t="str">
        <f>'4'!AD11</f>
        <v xml:space="preserve"> </v>
      </c>
      <c r="G217" s="434" t="s">
        <v>2279</v>
      </c>
      <c r="H217" s="874" t="e">
        <f>'In-kind Benefits 2_V2'!H217</f>
        <v>#N/A</v>
      </c>
      <c r="I217" s="647"/>
      <c r="J217" s="434" t="s">
        <v>2279</v>
      </c>
      <c r="K217" s="874" t="e">
        <f>'In-kind Benefits 2_V2'!K217</f>
        <v>#N/A</v>
      </c>
      <c r="L217" s="647"/>
      <c r="M217" s="434" t="s">
        <v>2279</v>
      </c>
      <c r="N217" s="874" t="e">
        <f>'In-kind Benefits 2_V2'!N217</f>
        <v>#N/A</v>
      </c>
      <c r="O217" s="647"/>
      <c r="P217" s="434" t="s">
        <v>2279</v>
      </c>
      <c r="Q217" s="874" t="e">
        <f>'In-kind Benefits 2_V2'!Q217</f>
        <v>#N/A</v>
      </c>
      <c r="R217" s="647"/>
      <c r="S217" s="434" t="s">
        <v>2279</v>
      </c>
      <c r="T217" s="874" t="e">
        <f>'In-kind Benefits 2_V2'!T217</f>
        <v>#N/A</v>
      </c>
      <c r="V217" s="434" t="s">
        <v>2279</v>
      </c>
      <c r="W217" s="874" t="e">
        <f>'In-kind Benefits 2_V2'!W217</f>
        <v>#N/A</v>
      </c>
    </row>
    <row r="218" spans="2:23" ht="17.5" customHeight="1">
      <c r="B218" s="1266"/>
      <c r="C218" s="648" t="str">
        <f>INDEX(Languages1!$C$1:$AB$1998,MATCH('In-kind Benefits 2_V2'!C218,Languages1!$C$1:$C$1998,0),MATCH('1'!$C$5,Languages1!$C$1:$AB$1,0))</f>
        <v>Mulheres</v>
      </c>
      <c r="D218" s="653">
        <f>'4'!AC12</f>
        <v>0</v>
      </c>
      <c r="E218" s="1161">
        <f>'4'!T94</f>
        <v>0</v>
      </c>
      <c r="G218" s="481" t="s">
        <v>2279</v>
      </c>
      <c r="H218" s="874" t="e">
        <f>'In-kind Benefits 2_V2'!H218</f>
        <v>#N/A</v>
      </c>
      <c r="I218" s="647"/>
      <c r="J218" s="481" t="s">
        <v>2279</v>
      </c>
      <c r="K218" s="874" t="e">
        <f>'In-kind Benefits 2_V2'!K218</f>
        <v>#N/A</v>
      </c>
      <c r="L218" s="647"/>
      <c r="M218" s="481" t="s">
        <v>2279</v>
      </c>
      <c r="N218" s="874" t="e">
        <f>'In-kind Benefits 2_V2'!N218</f>
        <v>#N/A</v>
      </c>
      <c r="O218" s="647"/>
      <c r="P218" s="481" t="s">
        <v>2279</v>
      </c>
      <c r="Q218" s="874" t="e">
        <f>'In-kind Benefits 2_V2'!Q218</f>
        <v>#N/A</v>
      </c>
      <c r="R218" s="647"/>
      <c r="S218" s="481" t="s">
        <v>2279</v>
      </c>
      <c r="T218" s="874" t="e">
        <f>'In-kind Benefits 2_V2'!T218</f>
        <v>#N/A</v>
      </c>
      <c r="V218" s="481" t="s">
        <v>2279</v>
      </c>
      <c r="W218" s="874" t="e">
        <f>'In-kind Benefits 2_V2'!W218</f>
        <v>#N/A</v>
      </c>
    </row>
    <row r="219" spans="2:23" ht="17.5" customHeight="1">
      <c r="B219" s="1266">
        <f>'4'!AA13</f>
        <v>0</v>
      </c>
      <c r="C219" s="644" t="str">
        <f>INDEX(Languages1!$C$1:$AB$1998,MATCH('In-kind Benefits 2_V2'!C219,Languages1!$C$1:$C$1998,0),MATCH('1'!$C$5,Languages1!$C$1:$AB$1,0))</f>
        <v>Homens</v>
      </c>
      <c r="D219" s="652">
        <f>'4'!AC13</f>
        <v>0</v>
      </c>
      <c r="E219" s="1161" t="str">
        <f>'4'!AD13</f>
        <v xml:space="preserve"> </v>
      </c>
      <c r="G219" s="434" t="s">
        <v>2279</v>
      </c>
      <c r="H219" s="874" t="e">
        <f>'In-kind Benefits 2_V2'!H219</f>
        <v>#N/A</v>
      </c>
      <c r="I219" s="647"/>
      <c r="J219" s="434" t="s">
        <v>2279</v>
      </c>
      <c r="K219" s="874" t="e">
        <f>'In-kind Benefits 2_V2'!K219</f>
        <v>#N/A</v>
      </c>
      <c r="L219" s="647"/>
      <c r="M219" s="434" t="s">
        <v>2279</v>
      </c>
      <c r="N219" s="874" t="e">
        <f>'In-kind Benefits 2_V2'!N219</f>
        <v>#N/A</v>
      </c>
      <c r="O219" s="647"/>
      <c r="P219" s="434" t="s">
        <v>2279</v>
      </c>
      <c r="Q219" s="874" t="e">
        <f>'In-kind Benefits 2_V2'!Q219</f>
        <v>#N/A</v>
      </c>
      <c r="R219" s="647"/>
      <c r="S219" s="434" t="s">
        <v>2279</v>
      </c>
      <c r="T219" s="874" t="e">
        <f>'In-kind Benefits 2_V2'!T219</f>
        <v>#N/A</v>
      </c>
      <c r="V219" s="434" t="s">
        <v>2279</v>
      </c>
      <c r="W219" s="874" t="e">
        <f>'In-kind Benefits 2_V2'!W219</f>
        <v>#N/A</v>
      </c>
    </row>
    <row r="220" spans="2:23" ht="17.5" customHeight="1">
      <c r="B220" s="1266"/>
      <c r="C220" s="648" t="str">
        <f>INDEX(Languages1!$C$1:$AB$1998,MATCH('In-kind Benefits 2_V2'!C220,Languages1!$C$1:$C$1998,0),MATCH('1'!$C$5,Languages1!$C$1:$AB$1,0))</f>
        <v>Mulheres</v>
      </c>
      <c r="D220" s="653">
        <f>'4'!AC14</f>
        <v>0</v>
      </c>
      <c r="E220" s="1161">
        <f>'4'!T96</f>
        <v>0</v>
      </c>
      <c r="G220" s="481" t="s">
        <v>2279</v>
      </c>
      <c r="H220" s="874" t="e">
        <f>'In-kind Benefits 2_V2'!H220</f>
        <v>#N/A</v>
      </c>
      <c r="I220" s="647"/>
      <c r="J220" s="481" t="s">
        <v>2279</v>
      </c>
      <c r="K220" s="874" t="e">
        <f>'In-kind Benefits 2_V2'!K220</f>
        <v>#N/A</v>
      </c>
      <c r="L220" s="647"/>
      <c r="M220" s="481" t="s">
        <v>2279</v>
      </c>
      <c r="N220" s="874" t="e">
        <f>'In-kind Benefits 2_V2'!N220</f>
        <v>#N/A</v>
      </c>
      <c r="O220" s="647"/>
      <c r="P220" s="481" t="s">
        <v>2279</v>
      </c>
      <c r="Q220" s="874" t="e">
        <f>'In-kind Benefits 2_V2'!Q220</f>
        <v>#N/A</v>
      </c>
      <c r="R220" s="647"/>
      <c r="S220" s="481" t="s">
        <v>2279</v>
      </c>
      <c r="T220" s="874" t="e">
        <f>'In-kind Benefits 2_V2'!T220</f>
        <v>#N/A</v>
      </c>
      <c r="V220" s="481" t="s">
        <v>2279</v>
      </c>
      <c r="W220" s="874" t="e">
        <f>'In-kind Benefits 2_V2'!W220</f>
        <v>#N/A</v>
      </c>
    </row>
    <row r="221" spans="2:23" ht="17.5" customHeight="1">
      <c r="B221" s="1266">
        <f>'4'!AA15</f>
        <v>0</v>
      </c>
      <c r="C221" s="644" t="str">
        <f>INDEX(Languages1!$C$1:$AB$1998,MATCH('In-kind Benefits 2_V2'!C221,Languages1!$C$1:$C$1998,0),MATCH('1'!$C$5,Languages1!$C$1:$AB$1,0))</f>
        <v>Homens</v>
      </c>
      <c r="D221" s="652">
        <f>'4'!AC15</f>
        <v>0</v>
      </c>
      <c r="E221" s="1161" t="str">
        <f>'4'!AD15</f>
        <v xml:space="preserve"> </v>
      </c>
      <c r="G221" s="434" t="s">
        <v>2279</v>
      </c>
      <c r="H221" s="874" t="e">
        <f>'In-kind Benefits 2_V2'!H221</f>
        <v>#N/A</v>
      </c>
      <c r="I221" s="647"/>
      <c r="J221" s="434" t="s">
        <v>2279</v>
      </c>
      <c r="K221" s="874" t="e">
        <f>'In-kind Benefits 2_V2'!K221</f>
        <v>#N/A</v>
      </c>
      <c r="L221" s="647"/>
      <c r="M221" s="434" t="s">
        <v>2279</v>
      </c>
      <c r="N221" s="874" t="e">
        <f>'In-kind Benefits 2_V2'!N221</f>
        <v>#N/A</v>
      </c>
      <c r="O221" s="647"/>
      <c r="P221" s="434" t="s">
        <v>2279</v>
      </c>
      <c r="Q221" s="874" t="e">
        <f>'In-kind Benefits 2_V2'!Q221</f>
        <v>#N/A</v>
      </c>
      <c r="R221" s="647"/>
      <c r="S221" s="434" t="s">
        <v>2279</v>
      </c>
      <c r="T221" s="874" t="e">
        <f>'In-kind Benefits 2_V2'!T221</f>
        <v>#N/A</v>
      </c>
      <c r="V221" s="434" t="s">
        <v>2279</v>
      </c>
      <c r="W221" s="874" t="e">
        <f>'In-kind Benefits 2_V2'!W221</f>
        <v>#N/A</v>
      </c>
    </row>
    <row r="222" spans="2:23" ht="17.5" customHeight="1">
      <c r="B222" s="1266"/>
      <c r="C222" s="648" t="str">
        <f>INDEX(Languages1!$C$1:$AB$1998,MATCH('In-kind Benefits 2_V2'!C222,Languages1!$C$1:$C$1998,0),MATCH('1'!$C$5,Languages1!$C$1:$AB$1,0))</f>
        <v>Mulheres</v>
      </c>
      <c r="D222" s="653">
        <f>'4'!AC16</f>
        <v>0</v>
      </c>
      <c r="E222" s="1161">
        <f>'4'!T98</f>
        <v>0</v>
      </c>
      <c r="G222" s="481" t="s">
        <v>2279</v>
      </c>
      <c r="H222" s="874" t="e">
        <f>'In-kind Benefits 2_V2'!H222</f>
        <v>#N/A</v>
      </c>
      <c r="I222" s="647"/>
      <c r="J222" s="481" t="s">
        <v>2279</v>
      </c>
      <c r="K222" s="874" t="e">
        <f>'In-kind Benefits 2_V2'!K222</f>
        <v>#N/A</v>
      </c>
      <c r="L222" s="647"/>
      <c r="M222" s="481" t="s">
        <v>2279</v>
      </c>
      <c r="N222" s="874" t="e">
        <f>'In-kind Benefits 2_V2'!N222</f>
        <v>#N/A</v>
      </c>
      <c r="O222" s="647"/>
      <c r="P222" s="481" t="s">
        <v>2279</v>
      </c>
      <c r="Q222" s="874" t="e">
        <f>'In-kind Benefits 2_V2'!Q222</f>
        <v>#N/A</v>
      </c>
      <c r="R222" s="647"/>
      <c r="S222" s="481" t="s">
        <v>2279</v>
      </c>
      <c r="T222" s="874" t="e">
        <f>'In-kind Benefits 2_V2'!T222</f>
        <v>#N/A</v>
      </c>
      <c r="V222" s="481" t="s">
        <v>2279</v>
      </c>
      <c r="W222" s="874" t="e">
        <f>'In-kind Benefits 2_V2'!W222</f>
        <v>#N/A</v>
      </c>
    </row>
    <row r="223" spans="2:23" ht="17.5" customHeight="1">
      <c r="B223" s="1266">
        <f>'4'!AA17</f>
        <v>0</v>
      </c>
      <c r="C223" s="644" t="str">
        <f>INDEX(Languages1!$C$1:$AB$1998,MATCH('In-kind Benefits 2_V2'!C223,Languages1!$C$1:$C$1998,0),MATCH('1'!$C$5,Languages1!$C$1:$AB$1,0))</f>
        <v>Homens</v>
      </c>
      <c r="D223" s="652">
        <f>'4'!AC17</f>
        <v>0</v>
      </c>
      <c r="E223" s="1161" t="str">
        <f>'4'!AD17</f>
        <v xml:space="preserve"> </v>
      </c>
      <c r="G223" s="434" t="s">
        <v>2279</v>
      </c>
      <c r="H223" s="874" t="e">
        <f>'In-kind Benefits 2_V2'!H223</f>
        <v>#N/A</v>
      </c>
      <c r="I223" s="647"/>
      <c r="J223" s="434" t="s">
        <v>2279</v>
      </c>
      <c r="K223" s="874" t="e">
        <f>'In-kind Benefits 2_V2'!K223</f>
        <v>#N/A</v>
      </c>
      <c r="L223" s="647"/>
      <c r="M223" s="434" t="s">
        <v>2279</v>
      </c>
      <c r="N223" s="874" t="e">
        <f>'In-kind Benefits 2_V2'!N223</f>
        <v>#N/A</v>
      </c>
      <c r="O223" s="647"/>
      <c r="P223" s="434" t="s">
        <v>2279</v>
      </c>
      <c r="Q223" s="874" t="e">
        <f>'In-kind Benefits 2_V2'!Q223</f>
        <v>#N/A</v>
      </c>
      <c r="R223" s="647"/>
      <c r="S223" s="434" t="s">
        <v>2279</v>
      </c>
      <c r="T223" s="874" t="e">
        <f>'In-kind Benefits 2_V2'!T223</f>
        <v>#N/A</v>
      </c>
      <c r="V223" s="434" t="s">
        <v>2279</v>
      </c>
      <c r="W223" s="874" t="e">
        <f>'In-kind Benefits 2_V2'!W223</f>
        <v>#N/A</v>
      </c>
    </row>
    <row r="224" spans="2:23" ht="17.5" customHeight="1">
      <c r="B224" s="1266"/>
      <c r="C224" s="648" t="str">
        <f>INDEX(Languages1!$C$1:$AB$1998,MATCH('In-kind Benefits 2_V2'!C224,Languages1!$C$1:$C$1998,0),MATCH('1'!$C$5,Languages1!$C$1:$AB$1,0))</f>
        <v>Mulheres</v>
      </c>
      <c r="D224" s="653">
        <f>'4'!AC18</f>
        <v>0</v>
      </c>
      <c r="E224" s="1161">
        <f>'4'!T100</f>
        <v>0</v>
      </c>
      <c r="G224" s="481" t="s">
        <v>2279</v>
      </c>
      <c r="H224" s="874" t="e">
        <f>'In-kind Benefits 2_V2'!H224</f>
        <v>#N/A</v>
      </c>
      <c r="I224" s="647"/>
      <c r="J224" s="481" t="s">
        <v>2279</v>
      </c>
      <c r="K224" s="874" t="e">
        <f>'In-kind Benefits 2_V2'!K224</f>
        <v>#N/A</v>
      </c>
      <c r="L224" s="647"/>
      <c r="M224" s="481" t="s">
        <v>2279</v>
      </c>
      <c r="N224" s="874" t="e">
        <f>'In-kind Benefits 2_V2'!N224</f>
        <v>#N/A</v>
      </c>
      <c r="O224" s="647"/>
      <c r="P224" s="481" t="s">
        <v>2279</v>
      </c>
      <c r="Q224" s="874" t="e">
        <f>'In-kind Benefits 2_V2'!Q224</f>
        <v>#N/A</v>
      </c>
      <c r="R224" s="647"/>
      <c r="S224" s="481" t="s">
        <v>2279</v>
      </c>
      <c r="T224" s="874" t="e">
        <f>'In-kind Benefits 2_V2'!T224</f>
        <v>#N/A</v>
      </c>
      <c r="V224" s="481" t="s">
        <v>2279</v>
      </c>
      <c r="W224" s="874" t="e">
        <f>'In-kind Benefits 2_V2'!W224</f>
        <v>#N/A</v>
      </c>
    </row>
    <row r="225" spans="2:23" ht="17.5" customHeight="1">
      <c r="B225" s="1266">
        <f>'4'!AA19</f>
        <v>0</v>
      </c>
      <c r="C225" s="644" t="str">
        <f>INDEX(Languages1!$C$1:$AB$1998,MATCH('In-kind Benefits 2_V2'!C225,Languages1!$C$1:$C$1998,0),MATCH('1'!$C$5,Languages1!$C$1:$AB$1,0))</f>
        <v>Homens</v>
      </c>
      <c r="D225" s="652">
        <f>'4'!AC19</f>
        <v>0</v>
      </c>
      <c r="E225" s="1161" t="str">
        <f>'4'!AD19</f>
        <v xml:space="preserve"> </v>
      </c>
      <c r="G225" s="434" t="s">
        <v>2279</v>
      </c>
      <c r="H225" s="874" t="e">
        <f>'In-kind Benefits 2_V2'!H225</f>
        <v>#N/A</v>
      </c>
      <c r="I225" s="647"/>
      <c r="J225" s="434" t="s">
        <v>2279</v>
      </c>
      <c r="K225" s="874" t="e">
        <f>'In-kind Benefits 2_V2'!K225</f>
        <v>#N/A</v>
      </c>
      <c r="L225" s="647"/>
      <c r="M225" s="434" t="s">
        <v>2279</v>
      </c>
      <c r="N225" s="874" t="e">
        <f>'In-kind Benefits 2_V2'!N225</f>
        <v>#N/A</v>
      </c>
      <c r="O225" s="647"/>
      <c r="P225" s="434" t="s">
        <v>2279</v>
      </c>
      <c r="Q225" s="874" t="e">
        <f>'In-kind Benefits 2_V2'!Q225</f>
        <v>#N/A</v>
      </c>
      <c r="R225" s="647"/>
      <c r="S225" s="434" t="s">
        <v>2279</v>
      </c>
      <c r="T225" s="874" t="e">
        <f>'In-kind Benefits 2_V2'!T225</f>
        <v>#N/A</v>
      </c>
      <c r="V225" s="434" t="s">
        <v>2279</v>
      </c>
      <c r="W225" s="874" t="e">
        <f>'In-kind Benefits 2_V2'!W225</f>
        <v>#N/A</v>
      </c>
    </row>
    <row r="226" spans="2:23" ht="17.5" customHeight="1">
      <c r="B226" s="1266"/>
      <c r="C226" s="648" t="str">
        <f>INDEX(Languages1!$C$1:$AB$1998,MATCH('In-kind Benefits 2_V2'!C226,Languages1!$C$1:$C$1998,0),MATCH('1'!$C$5,Languages1!$C$1:$AB$1,0))</f>
        <v>Mulheres</v>
      </c>
      <c r="D226" s="653">
        <f>'4'!AC20</f>
        <v>0</v>
      </c>
      <c r="E226" s="1161">
        <f>'4'!T102</f>
        <v>0</v>
      </c>
      <c r="G226" s="481" t="s">
        <v>2279</v>
      </c>
      <c r="H226" s="874" t="e">
        <f>'In-kind Benefits 2_V2'!H226</f>
        <v>#N/A</v>
      </c>
      <c r="I226" s="647"/>
      <c r="J226" s="481" t="s">
        <v>2279</v>
      </c>
      <c r="K226" s="874" t="e">
        <f>'In-kind Benefits 2_V2'!K226</f>
        <v>#N/A</v>
      </c>
      <c r="L226" s="647"/>
      <c r="M226" s="481" t="s">
        <v>2279</v>
      </c>
      <c r="N226" s="874" t="e">
        <f>'In-kind Benefits 2_V2'!N226</f>
        <v>#N/A</v>
      </c>
      <c r="O226" s="647"/>
      <c r="P226" s="481" t="s">
        <v>2279</v>
      </c>
      <c r="Q226" s="874" t="e">
        <f>'In-kind Benefits 2_V2'!Q226</f>
        <v>#N/A</v>
      </c>
      <c r="R226" s="647"/>
      <c r="S226" s="481" t="s">
        <v>2279</v>
      </c>
      <c r="T226" s="874" t="e">
        <f>'In-kind Benefits 2_V2'!T226</f>
        <v>#N/A</v>
      </c>
      <c r="V226" s="481" t="s">
        <v>2279</v>
      </c>
      <c r="W226" s="874" t="e">
        <f>'In-kind Benefits 2_V2'!W226</f>
        <v>#N/A</v>
      </c>
    </row>
    <row r="227" spans="2:23" ht="17.5" customHeight="1">
      <c r="B227" s="1266">
        <f>'4'!AA21</f>
        <v>0</v>
      </c>
      <c r="C227" s="644" t="str">
        <f>INDEX(Languages1!$C$1:$AB$1998,MATCH('In-kind Benefits 2_V2'!C227,Languages1!$C$1:$C$1998,0),MATCH('1'!$C$5,Languages1!$C$1:$AB$1,0))</f>
        <v>Homens</v>
      </c>
      <c r="D227" s="652">
        <f>'4'!AC21</f>
        <v>0</v>
      </c>
      <c r="E227" s="1161" t="str">
        <f>'4'!AD21</f>
        <v xml:space="preserve"> </v>
      </c>
      <c r="G227" s="434" t="s">
        <v>2279</v>
      </c>
      <c r="H227" s="874" t="e">
        <f>'In-kind Benefits 2_V2'!H227</f>
        <v>#N/A</v>
      </c>
      <c r="I227" s="647"/>
      <c r="J227" s="434" t="s">
        <v>2279</v>
      </c>
      <c r="K227" s="874" t="e">
        <f>'In-kind Benefits 2_V2'!K227</f>
        <v>#N/A</v>
      </c>
      <c r="L227" s="647"/>
      <c r="M227" s="434" t="s">
        <v>2279</v>
      </c>
      <c r="N227" s="874" t="e">
        <f>'In-kind Benefits 2_V2'!N227</f>
        <v>#N/A</v>
      </c>
      <c r="O227" s="647"/>
      <c r="P227" s="434" t="s">
        <v>2279</v>
      </c>
      <c r="Q227" s="874" t="e">
        <f>'In-kind Benefits 2_V2'!Q227</f>
        <v>#N/A</v>
      </c>
      <c r="R227" s="647"/>
      <c r="S227" s="434" t="s">
        <v>2279</v>
      </c>
      <c r="T227" s="874" t="e">
        <f>'In-kind Benefits 2_V2'!T227</f>
        <v>#N/A</v>
      </c>
      <c r="V227" s="434" t="s">
        <v>2279</v>
      </c>
      <c r="W227" s="874" t="e">
        <f>'In-kind Benefits 2_V2'!W227</f>
        <v>#N/A</v>
      </c>
    </row>
    <row r="228" spans="2:23" ht="17.5" customHeight="1">
      <c r="B228" s="1266"/>
      <c r="C228" s="648" t="str">
        <f>INDEX(Languages1!$C$1:$AB$1998,MATCH('In-kind Benefits 2_V2'!C228,Languages1!$C$1:$C$1998,0),MATCH('1'!$C$5,Languages1!$C$1:$AB$1,0))</f>
        <v>Mulheres</v>
      </c>
      <c r="D228" s="653">
        <f>'4'!AC22</f>
        <v>0</v>
      </c>
      <c r="E228" s="1161">
        <f>'4'!T104</f>
        <v>0</v>
      </c>
      <c r="G228" s="481" t="s">
        <v>2279</v>
      </c>
      <c r="H228" s="874" t="e">
        <f>'In-kind Benefits 2_V2'!H228</f>
        <v>#N/A</v>
      </c>
      <c r="I228" s="647"/>
      <c r="J228" s="481" t="s">
        <v>2279</v>
      </c>
      <c r="K228" s="874" t="e">
        <f>'In-kind Benefits 2_V2'!K228</f>
        <v>#N/A</v>
      </c>
      <c r="L228" s="647"/>
      <c r="M228" s="481" t="s">
        <v>2279</v>
      </c>
      <c r="N228" s="874" t="e">
        <f>'In-kind Benefits 2_V2'!N228</f>
        <v>#N/A</v>
      </c>
      <c r="O228" s="647"/>
      <c r="P228" s="481" t="s">
        <v>2279</v>
      </c>
      <c r="Q228" s="874" t="e">
        <f>'In-kind Benefits 2_V2'!Q228</f>
        <v>#N/A</v>
      </c>
      <c r="R228" s="647"/>
      <c r="S228" s="481" t="s">
        <v>2279</v>
      </c>
      <c r="T228" s="874" t="e">
        <f>'In-kind Benefits 2_V2'!T228</f>
        <v>#N/A</v>
      </c>
      <c r="V228" s="481" t="s">
        <v>2279</v>
      </c>
      <c r="W228" s="874" t="e">
        <f>'In-kind Benefits 2_V2'!W228</f>
        <v>#N/A</v>
      </c>
    </row>
    <row r="229" spans="2:23" ht="17.5" customHeight="1">
      <c r="B229" s="1266">
        <f>'4'!AA23</f>
        <v>0</v>
      </c>
      <c r="C229" s="644" t="str">
        <f>INDEX(Languages1!$C$1:$AB$1998,MATCH('In-kind Benefits 2_V2'!C229,Languages1!$C$1:$C$1998,0),MATCH('1'!$C$5,Languages1!$C$1:$AB$1,0))</f>
        <v>Homens</v>
      </c>
      <c r="D229" s="652">
        <f>'4'!AC23</f>
        <v>0</v>
      </c>
      <c r="E229" s="1161" t="str">
        <f>'4'!AD23</f>
        <v xml:space="preserve"> </v>
      </c>
      <c r="G229" s="434" t="s">
        <v>2279</v>
      </c>
      <c r="H229" s="874" t="e">
        <f>'In-kind Benefits 2_V2'!H229</f>
        <v>#N/A</v>
      </c>
      <c r="I229" s="647"/>
      <c r="J229" s="434" t="s">
        <v>2279</v>
      </c>
      <c r="K229" s="874" t="e">
        <f>'In-kind Benefits 2_V2'!K229</f>
        <v>#N/A</v>
      </c>
      <c r="L229" s="647"/>
      <c r="M229" s="434" t="s">
        <v>2279</v>
      </c>
      <c r="N229" s="874" t="e">
        <f>'In-kind Benefits 2_V2'!N229</f>
        <v>#N/A</v>
      </c>
      <c r="O229" s="647"/>
      <c r="P229" s="434" t="s">
        <v>2279</v>
      </c>
      <c r="Q229" s="874" t="e">
        <f>'In-kind Benefits 2_V2'!Q229</f>
        <v>#N/A</v>
      </c>
      <c r="R229" s="647"/>
      <c r="S229" s="434" t="s">
        <v>2279</v>
      </c>
      <c r="T229" s="874" t="e">
        <f>'In-kind Benefits 2_V2'!T229</f>
        <v>#N/A</v>
      </c>
      <c r="V229" s="434" t="s">
        <v>2279</v>
      </c>
      <c r="W229" s="874" t="e">
        <f>'In-kind Benefits 2_V2'!W229</f>
        <v>#N/A</v>
      </c>
    </row>
    <row r="230" spans="2:23" ht="17.5" customHeight="1">
      <c r="B230" s="1266"/>
      <c r="C230" s="648" t="str">
        <f>INDEX(Languages1!$C$1:$AB$1998,MATCH('In-kind Benefits 2_V2'!C230,Languages1!$C$1:$C$1998,0),MATCH('1'!$C$5,Languages1!$C$1:$AB$1,0))</f>
        <v>Mulheres</v>
      </c>
      <c r="D230" s="653">
        <f>'4'!AC24</f>
        <v>0</v>
      </c>
      <c r="E230" s="1161">
        <f>'4'!T106</f>
        <v>0</v>
      </c>
      <c r="G230" s="481" t="s">
        <v>2279</v>
      </c>
      <c r="H230" s="874" t="e">
        <f>'In-kind Benefits 2_V2'!H230</f>
        <v>#N/A</v>
      </c>
      <c r="I230" s="647"/>
      <c r="J230" s="481" t="s">
        <v>2279</v>
      </c>
      <c r="K230" s="874" t="e">
        <f>'In-kind Benefits 2_V2'!K230</f>
        <v>#N/A</v>
      </c>
      <c r="L230" s="647"/>
      <c r="M230" s="481" t="s">
        <v>2279</v>
      </c>
      <c r="N230" s="874" t="e">
        <f>'In-kind Benefits 2_V2'!N230</f>
        <v>#N/A</v>
      </c>
      <c r="O230" s="647"/>
      <c r="P230" s="481" t="s">
        <v>2279</v>
      </c>
      <c r="Q230" s="874" t="e">
        <f>'In-kind Benefits 2_V2'!Q230</f>
        <v>#N/A</v>
      </c>
      <c r="R230" s="647"/>
      <c r="S230" s="481" t="s">
        <v>2279</v>
      </c>
      <c r="T230" s="874" t="e">
        <f>'In-kind Benefits 2_V2'!T230</f>
        <v>#N/A</v>
      </c>
      <c r="V230" s="481" t="s">
        <v>2279</v>
      </c>
      <c r="W230" s="874" t="e">
        <f>'In-kind Benefits 2_V2'!W230</f>
        <v>#N/A</v>
      </c>
    </row>
    <row r="231" spans="2:23" ht="17.5" customHeight="1">
      <c r="B231" s="1266">
        <f>'4'!AA25</f>
        <v>0</v>
      </c>
      <c r="C231" s="644" t="str">
        <f>INDEX(Languages1!$C$1:$AB$1998,MATCH('In-kind Benefits 2_V2'!C231,Languages1!$C$1:$C$1998,0),MATCH('1'!$C$5,Languages1!$C$1:$AB$1,0))</f>
        <v>Homens</v>
      </c>
      <c r="D231" s="652">
        <f>'4'!AC25</f>
        <v>0</v>
      </c>
      <c r="E231" s="1161" t="str">
        <f>'4'!AD25</f>
        <v xml:space="preserve"> </v>
      </c>
      <c r="G231" s="434" t="s">
        <v>2279</v>
      </c>
      <c r="H231" s="874" t="e">
        <f>'In-kind Benefits 2_V2'!H231</f>
        <v>#N/A</v>
      </c>
      <c r="I231" s="647"/>
      <c r="J231" s="434" t="s">
        <v>2279</v>
      </c>
      <c r="K231" s="874" t="e">
        <f>'In-kind Benefits 2_V2'!K231</f>
        <v>#N/A</v>
      </c>
      <c r="L231" s="647"/>
      <c r="M231" s="434" t="s">
        <v>2279</v>
      </c>
      <c r="N231" s="874" t="e">
        <f>'In-kind Benefits 2_V2'!N231</f>
        <v>#N/A</v>
      </c>
      <c r="O231" s="647"/>
      <c r="P231" s="434" t="s">
        <v>2279</v>
      </c>
      <c r="Q231" s="874" t="e">
        <f>'In-kind Benefits 2_V2'!Q231</f>
        <v>#N/A</v>
      </c>
      <c r="R231" s="647"/>
      <c r="S231" s="434" t="s">
        <v>2279</v>
      </c>
      <c r="T231" s="874" t="e">
        <f>'In-kind Benefits 2_V2'!T231</f>
        <v>#N/A</v>
      </c>
      <c r="V231" s="434" t="s">
        <v>2279</v>
      </c>
      <c r="W231" s="874" t="e">
        <f>'In-kind Benefits 2_V2'!W231</f>
        <v>#N/A</v>
      </c>
    </row>
    <row r="232" spans="2:23" ht="17.5" customHeight="1">
      <c r="B232" s="1266"/>
      <c r="C232" s="648" t="str">
        <f>INDEX(Languages1!$C$1:$AB$1998,MATCH('In-kind Benefits 2_V2'!C232,Languages1!$C$1:$C$1998,0),MATCH('1'!$C$5,Languages1!$C$1:$AB$1,0))</f>
        <v>Mulheres</v>
      </c>
      <c r="D232" s="653">
        <f>'4'!AC26</f>
        <v>0</v>
      </c>
      <c r="E232" s="1161">
        <f>'4'!T108</f>
        <v>0</v>
      </c>
      <c r="G232" s="481" t="s">
        <v>2279</v>
      </c>
      <c r="H232" s="874" t="e">
        <f>'In-kind Benefits 2_V2'!H232</f>
        <v>#N/A</v>
      </c>
      <c r="I232" s="647"/>
      <c r="J232" s="481" t="s">
        <v>2279</v>
      </c>
      <c r="K232" s="874" t="e">
        <f>'In-kind Benefits 2_V2'!K232</f>
        <v>#N/A</v>
      </c>
      <c r="L232" s="647"/>
      <c r="M232" s="481" t="s">
        <v>2279</v>
      </c>
      <c r="N232" s="874" t="e">
        <f>'In-kind Benefits 2_V2'!N232</f>
        <v>#N/A</v>
      </c>
      <c r="O232" s="647"/>
      <c r="P232" s="481" t="s">
        <v>2279</v>
      </c>
      <c r="Q232" s="874" t="e">
        <f>'In-kind Benefits 2_V2'!Q232</f>
        <v>#N/A</v>
      </c>
      <c r="R232" s="647"/>
      <c r="S232" s="481" t="s">
        <v>2279</v>
      </c>
      <c r="T232" s="874" t="e">
        <f>'In-kind Benefits 2_V2'!T232</f>
        <v>#N/A</v>
      </c>
      <c r="V232" s="481" t="s">
        <v>2279</v>
      </c>
      <c r="W232" s="874" t="e">
        <f>'In-kind Benefits 2_V2'!W232</f>
        <v>#N/A</v>
      </c>
    </row>
    <row r="233" spans="2:23" ht="17.5" customHeight="1">
      <c r="B233" s="1266">
        <f>'4'!AA27</f>
        <v>0</v>
      </c>
      <c r="C233" s="644" t="str">
        <f>INDEX(Languages1!$C$1:$AB$1998,MATCH('In-kind Benefits 2_V2'!C233,Languages1!$C$1:$C$1998,0),MATCH('1'!$C$5,Languages1!$C$1:$AB$1,0))</f>
        <v>Homens</v>
      </c>
      <c r="D233" s="652">
        <f>'4'!AC27</f>
        <v>0</v>
      </c>
      <c r="E233" s="1161" t="str">
        <f>'4'!AD27</f>
        <v xml:space="preserve"> </v>
      </c>
      <c r="G233" s="434" t="s">
        <v>2279</v>
      </c>
      <c r="H233" s="874" t="e">
        <f>'In-kind Benefits 2_V2'!H233</f>
        <v>#N/A</v>
      </c>
      <c r="I233" s="647"/>
      <c r="J233" s="434" t="s">
        <v>2279</v>
      </c>
      <c r="K233" s="874" t="e">
        <f>'In-kind Benefits 2_V2'!K233</f>
        <v>#N/A</v>
      </c>
      <c r="L233" s="647"/>
      <c r="M233" s="434" t="s">
        <v>2279</v>
      </c>
      <c r="N233" s="874" t="e">
        <f>'In-kind Benefits 2_V2'!N233</f>
        <v>#N/A</v>
      </c>
      <c r="O233" s="647"/>
      <c r="P233" s="434" t="s">
        <v>2279</v>
      </c>
      <c r="Q233" s="874" t="e">
        <f>'In-kind Benefits 2_V2'!Q233</f>
        <v>#N/A</v>
      </c>
      <c r="R233" s="647"/>
      <c r="S233" s="434" t="s">
        <v>2279</v>
      </c>
      <c r="T233" s="874" t="e">
        <f>'In-kind Benefits 2_V2'!T233</f>
        <v>#N/A</v>
      </c>
      <c r="V233" s="434" t="s">
        <v>2279</v>
      </c>
      <c r="W233" s="874" t="e">
        <f>'In-kind Benefits 2_V2'!W233</f>
        <v>#N/A</v>
      </c>
    </row>
    <row r="234" spans="2:23" ht="17.5" customHeight="1">
      <c r="B234" s="1266"/>
      <c r="C234" s="648" t="str">
        <f>INDEX(Languages1!$C$1:$AB$1998,MATCH('In-kind Benefits 2_V2'!C234,Languages1!$C$1:$C$1998,0),MATCH('1'!$C$5,Languages1!$C$1:$AB$1,0))</f>
        <v>Mulheres</v>
      </c>
      <c r="D234" s="653">
        <f>'4'!AC28</f>
        <v>0</v>
      </c>
      <c r="E234" s="1161">
        <f>'4'!T110</f>
        <v>0</v>
      </c>
      <c r="G234" s="481" t="s">
        <v>2279</v>
      </c>
      <c r="H234" s="874" t="e">
        <f>'In-kind Benefits 2_V2'!H234</f>
        <v>#N/A</v>
      </c>
      <c r="I234" s="647"/>
      <c r="J234" s="481" t="s">
        <v>2279</v>
      </c>
      <c r="K234" s="874" t="e">
        <f>'In-kind Benefits 2_V2'!K234</f>
        <v>#N/A</v>
      </c>
      <c r="L234" s="647"/>
      <c r="M234" s="481" t="s">
        <v>2279</v>
      </c>
      <c r="N234" s="874" t="e">
        <f>'In-kind Benefits 2_V2'!N234</f>
        <v>#N/A</v>
      </c>
      <c r="O234" s="647"/>
      <c r="P234" s="481" t="s">
        <v>2279</v>
      </c>
      <c r="Q234" s="874" t="e">
        <f>'In-kind Benefits 2_V2'!Q234</f>
        <v>#N/A</v>
      </c>
      <c r="R234" s="647"/>
      <c r="S234" s="481" t="s">
        <v>2279</v>
      </c>
      <c r="T234" s="874" t="e">
        <f>'In-kind Benefits 2_V2'!T234</f>
        <v>#N/A</v>
      </c>
      <c r="V234" s="481" t="s">
        <v>2279</v>
      </c>
      <c r="W234" s="874" t="e">
        <f>'In-kind Benefits 2_V2'!W234</f>
        <v>#N/A</v>
      </c>
    </row>
    <row r="235" spans="2:23" ht="17.5" customHeight="1">
      <c r="B235" s="1266">
        <f>'4'!AA29</f>
        <v>0</v>
      </c>
      <c r="C235" s="644" t="str">
        <f>INDEX(Languages1!$C$1:$AB$1998,MATCH('In-kind Benefits 2_V2'!C235,Languages1!$C$1:$C$1998,0),MATCH('1'!$C$5,Languages1!$C$1:$AB$1,0))</f>
        <v>Homens</v>
      </c>
      <c r="D235" s="652">
        <f>'4'!AC29</f>
        <v>0</v>
      </c>
      <c r="E235" s="1161" t="str">
        <f>'4'!AD29</f>
        <v xml:space="preserve"> </v>
      </c>
      <c r="G235" s="434" t="s">
        <v>2279</v>
      </c>
      <c r="H235" s="874" t="e">
        <f>'In-kind Benefits 2_V2'!H235</f>
        <v>#N/A</v>
      </c>
      <c r="I235" s="647"/>
      <c r="J235" s="434" t="s">
        <v>2279</v>
      </c>
      <c r="K235" s="874" t="e">
        <f>'In-kind Benefits 2_V2'!K235</f>
        <v>#N/A</v>
      </c>
      <c r="L235" s="647"/>
      <c r="M235" s="434" t="s">
        <v>2279</v>
      </c>
      <c r="N235" s="874" t="e">
        <f>'In-kind Benefits 2_V2'!N235</f>
        <v>#N/A</v>
      </c>
      <c r="O235" s="647"/>
      <c r="P235" s="434" t="s">
        <v>2279</v>
      </c>
      <c r="Q235" s="874" t="e">
        <f>'In-kind Benefits 2_V2'!Q235</f>
        <v>#N/A</v>
      </c>
      <c r="R235" s="647"/>
      <c r="S235" s="434" t="s">
        <v>2279</v>
      </c>
      <c r="T235" s="874" t="e">
        <f>'In-kind Benefits 2_V2'!T235</f>
        <v>#N/A</v>
      </c>
      <c r="V235" s="434" t="s">
        <v>2279</v>
      </c>
      <c r="W235" s="874" t="e">
        <f>'In-kind Benefits 2_V2'!W235</f>
        <v>#N/A</v>
      </c>
    </row>
    <row r="236" spans="2:23" ht="17.5" customHeight="1">
      <c r="B236" s="1266"/>
      <c r="C236" s="648" t="str">
        <f>INDEX(Languages1!$C$1:$AB$1998,MATCH('In-kind Benefits 2_V2'!C236,Languages1!$C$1:$C$1998,0),MATCH('1'!$C$5,Languages1!$C$1:$AB$1,0))</f>
        <v>Mulheres</v>
      </c>
      <c r="D236" s="653">
        <f>'4'!AC30</f>
        <v>0</v>
      </c>
      <c r="E236" s="1161">
        <f>'4'!T112</f>
        <v>0</v>
      </c>
      <c r="G236" s="481" t="s">
        <v>2279</v>
      </c>
      <c r="H236" s="874" t="e">
        <f>'In-kind Benefits 2_V2'!H236</f>
        <v>#N/A</v>
      </c>
      <c r="I236" s="647"/>
      <c r="J236" s="481" t="s">
        <v>2279</v>
      </c>
      <c r="K236" s="874" t="e">
        <f>'In-kind Benefits 2_V2'!K236</f>
        <v>#N/A</v>
      </c>
      <c r="L236" s="647"/>
      <c r="M236" s="481" t="s">
        <v>2279</v>
      </c>
      <c r="N236" s="874" t="e">
        <f>'In-kind Benefits 2_V2'!N236</f>
        <v>#N/A</v>
      </c>
      <c r="O236" s="647"/>
      <c r="P236" s="481" t="s">
        <v>2279</v>
      </c>
      <c r="Q236" s="874" t="e">
        <f>'In-kind Benefits 2_V2'!Q236</f>
        <v>#N/A</v>
      </c>
      <c r="R236" s="647"/>
      <c r="S236" s="481" t="s">
        <v>2279</v>
      </c>
      <c r="T236" s="874" t="e">
        <f>'In-kind Benefits 2_V2'!T236</f>
        <v>#N/A</v>
      </c>
      <c r="V236" s="481" t="s">
        <v>2279</v>
      </c>
      <c r="W236" s="874" t="e">
        <f>'In-kind Benefits 2_V2'!W236</f>
        <v>#N/A</v>
      </c>
    </row>
    <row r="237" spans="2:23" ht="17.5" customHeight="1">
      <c r="B237" s="1266">
        <f>'4'!AA31</f>
        <v>0</v>
      </c>
      <c r="C237" s="644" t="str">
        <f>INDEX(Languages1!$C$1:$AB$1998,MATCH('In-kind Benefits 2_V2'!C237,Languages1!$C$1:$C$1998,0),MATCH('1'!$C$5,Languages1!$C$1:$AB$1,0))</f>
        <v>Homens</v>
      </c>
      <c r="D237" s="652">
        <f>'4'!AC31</f>
        <v>0</v>
      </c>
      <c r="E237" s="1161" t="str">
        <f>'4'!AD31</f>
        <v xml:space="preserve"> </v>
      </c>
      <c r="G237" s="434" t="s">
        <v>2279</v>
      </c>
      <c r="H237" s="874" t="e">
        <f>'In-kind Benefits 2_V2'!H237</f>
        <v>#N/A</v>
      </c>
      <c r="I237" s="647"/>
      <c r="J237" s="434" t="s">
        <v>2279</v>
      </c>
      <c r="K237" s="874" t="e">
        <f>'In-kind Benefits 2_V2'!K237</f>
        <v>#N/A</v>
      </c>
      <c r="L237" s="647"/>
      <c r="M237" s="434" t="s">
        <v>2279</v>
      </c>
      <c r="N237" s="874" t="e">
        <f>'In-kind Benefits 2_V2'!N237</f>
        <v>#N/A</v>
      </c>
      <c r="O237" s="647"/>
      <c r="P237" s="434" t="s">
        <v>2279</v>
      </c>
      <c r="Q237" s="874" t="e">
        <f>'In-kind Benefits 2_V2'!Q237</f>
        <v>#N/A</v>
      </c>
      <c r="R237" s="647"/>
      <c r="S237" s="434" t="s">
        <v>2279</v>
      </c>
      <c r="T237" s="874" t="e">
        <f>'In-kind Benefits 2_V2'!T237</f>
        <v>#N/A</v>
      </c>
      <c r="V237" s="434" t="s">
        <v>2279</v>
      </c>
      <c r="W237" s="874" t="e">
        <f>'In-kind Benefits 2_V2'!W237</f>
        <v>#N/A</v>
      </c>
    </row>
    <row r="238" spans="2:23" ht="17.5" customHeight="1">
      <c r="B238" s="1266"/>
      <c r="C238" s="648" t="str">
        <f>INDEX(Languages1!$C$1:$AB$1998,MATCH('In-kind Benefits 2_V2'!C238,Languages1!$C$1:$C$1998,0),MATCH('1'!$C$5,Languages1!$C$1:$AB$1,0))</f>
        <v>Mulheres</v>
      </c>
      <c r="D238" s="653">
        <f>'4'!AC32</f>
        <v>0</v>
      </c>
      <c r="E238" s="1161">
        <f>'4'!T114</f>
        <v>0</v>
      </c>
      <c r="G238" s="481" t="s">
        <v>2279</v>
      </c>
      <c r="H238" s="874" t="e">
        <f>'In-kind Benefits 2_V2'!H238</f>
        <v>#N/A</v>
      </c>
      <c r="I238" s="647"/>
      <c r="J238" s="481" t="s">
        <v>2279</v>
      </c>
      <c r="K238" s="874" t="e">
        <f>'In-kind Benefits 2_V2'!K238</f>
        <v>#N/A</v>
      </c>
      <c r="L238" s="647"/>
      <c r="M238" s="481" t="s">
        <v>2279</v>
      </c>
      <c r="N238" s="874" t="e">
        <f>'In-kind Benefits 2_V2'!N238</f>
        <v>#N/A</v>
      </c>
      <c r="O238" s="647"/>
      <c r="P238" s="481" t="s">
        <v>2279</v>
      </c>
      <c r="Q238" s="874" t="e">
        <f>'In-kind Benefits 2_V2'!Q238</f>
        <v>#N/A</v>
      </c>
      <c r="R238" s="647"/>
      <c r="S238" s="481" t="s">
        <v>2279</v>
      </c>
      <c r="T238" s="874" t="e">
        <f>'In-kind Benefits 2_V2'!T238</f>
        <v>#N/A</v>
      </c>
      <c r="V238" s="481" t="s">
        <v>2279</v>
      </c>
      <c r="W238" s="874" t="e">
        <f>'In-kind Benefits 2_V2'!W238</f>
        <v>#N/A</v>
      </c>
    </row>
    <row r="239" spans="2:23" ht="17.5" customHeight="1">
      <c r="B239" s="1266">
        <f>'4'!AA33</f>
        <v>0</v>
      </c>
      <c r="C239" s="644" t="str">
        <f>INDEX(Languages1!$C$1:$AB$1998,MATCH('In-kind Benefits 2_V2'!C239,Languages1!$C$1:$C$1998,0),MATCH('1'!$C$5,Languages1!$C$1:$AB$1,0))</f>
        <v>Homens</v>
      </c>
      <c r="D239" s="652">
        <f>'4'!AC33</f>
        <v>0</v>
      </c>
      <c r="E239" s="1161" t="str">
        <f>'4'!AD33</f>
        <v xml:space="preserve"> </v>
      </c>
      <c r="G239" s="434" t="s">
        <v>2279</v>
      </c>
      <c r="H239" s="874" t="e">
        <f>'In-kind Benefits 2_V2'!H239</f>
        <v>#N/A</v>
      </c>
      <c r="I239" s="647"/>
      <c r="J239" s="434" t="s">
        <v>2279</v>
      </c>
      <c r="K239" s="874" t="e">
        <f>'In-kind Benefits 2_V2'!K239</f>
        <v>#N/A</v>
      </c>
      <c r="L239" s="647"/>
      <c r="M239" s="434" t="s">
        <v>2279</v>
      </c>
      <c r="N239" s="874" t="e">
        <f>'In-kind Benefits 2_V2'!N239</f>
        <v>#N/A</v>
      </c>
      <c r="O239" s="647"/>
      <c r="P239" s="434" t="s">
        <v>2279</v>
      </c>
      <c r="Q239" s="874" t="e">
        <f>'In-kind Benefits 2_V2'!Q239</f>
        <v>#N/A</v>
      </c>
      <c r="R239" s="647"/>
      <c r="S239" s="434" t="s">
        <v>2279</v>
      </c>
      <c r="T239" s="874" t="e">
        <f>'In-kind Benefits 2_V2'!T239</f>
        <v>#N/A</v>
      </c>
      <c r="V239" s="434" t="s">
        <v>2279</v>
      </c>
      <c r="W239" s="874" t="e">
        <f>'In-kind Benefits 2_V2'!W239</f>
        <v>#N/A</v>
      </c>
    </row>
    <row r="240" spans="2:23" ht="17.5" customHeight="1">
      <c r="B240" s="1266"/>
      <c r="C240" s="648" t="str">
        <f>INDEX(Languages1!$C$1:$AB$1998,MATCH('In-kind Benefits 2_V2'!C240,Languages1!$C$1:$C$1998,0),MATCH('1'!$C$5,Languages1!$C$1:$AB$1,0))</f>
        <v>Mulheres</v>
      </c>
      <c r="D240" s="653">
        <f>'4'!AC34</f>
        <v>0</v>
      </c>
      <c r="E240" s="1161">
        <f>'4'!T116</f>
        <v>0</v>
      </c>
      <c r="G240" s="481" t="s">
        <v>2279</v>
      </c>
      <c r="H240" s="874" t="e">
        <f>'In-kind Benefits 2_V2'!H240</f>
        <v>#N/A</v>
      </c>
      <c r="I240" s="647"/>
      <c r="J240" s="481" t="s">
        <v>2279</v>
      </c>
      <c r="K240" s="874" t="e">
        <f>'In-kind Benefits 2_V2'!K240</f>
        <v>#N/A</v>
      </c>
      <c r="L240" s="647"/>
      <c r="M240" s="481" t="s">
        <v>2279</v>
      </c>
      <c r="N240" s="874" t="e">
        <f>'In-kind Benefits 2_V2'!N240</f>
        <v>#N/A</v>
      </c>
      <c r="O240" s="647"/>
      <c r="P240" s="481" t="s">
        <v>2279</v>
      </c>
      <c r="Q240" s="874" t="e">
        <f>'In-kind Benefits 2_V2'!Q240</f>
        <v>#N/A</v>
      </c>
      <c r="R240" s="647"/>
      <c r="S240" s="481" t="s">
        <v>2279</v>
      </c>
      <c r="T240" s="874" t="e">
        <f>'In-kind Benefits 2_V2'!T240</f>
        <v>#N/A</v>
      </c>
      <c r="V240" s="481" t="s">
        <v>2279</v>
      </c>
      <c r="W240" s="874" t="e">
        <f>'In-kind Benefits 2_V2'!W240</f>
        <v>#N/A</v>
      </c>
    </row>
    <row r="241" spans="2:23" ht="17.5" customHeight="1">
      <c r="B241" s="1266">
        <f>'4'!AA35</f>
        <v>0</v>
      </c>
      <c r="C241" s="644" t="str">
        <f>INDEX(Languages1!$C$1:$AB$1998,MATCH('In-kind Benefits 2_V2'!C241,Languages1!$C$1:$C$1998,0),MATCH('1'!$C$5,Languages1!$C$1:$AB$1,0))</f>
        <v>Homens</v>
      </c>
      <c r="D241" s="652">
        <f>'4'!AC35</f>
        <v>0</v>
      </c>
      <c r="E241" s="1161" t="str">
        <f>'4'!AD35</f>
        <v xml:space="preserve"> </v>
      </c>
      <c r="G241" s="434" t="s">
        <v>2279</v>
      </c>
      <c r="H241" s="874" t="e">
        <f>'In-kind Benefits 2_V2'!H241</f>
        <v>#N/A</v>
      </c>
      <c r="I241" s="647"/>
      <c r="J241" s="434" t="s">
        <v>2279</v>
      </c>
      <c r="K241" s="874" t="e">
        <f>'In-kind Benefits 2_V2'!K241</f>
        <v>#N/A</v>
      </c>
      <c r="L241" s="647"/>
      <c r="M241" s="434" t="s">
        <v>2279</v>
      </c>
      <c r="N241" s="874" t="e">
        <f>'In-kind Benefits 2_V2'!N241</f>
        <v>#N/A</v>
      </c>
      <c r="O241" s="647"/>
      <c r="P241" s="434" t="s">
        <v>2279</v>
      </c>
      <c r="Q241" s="874" t="e">
        <f>'In-kind Benefits 2_V2'!Q241</f>
        <v>#N/A</v>
      </c>
      <c r="R241" s="647"/>
      <c r="S241" s="434" t="s">
        <v>2279</v>
      </c>
      <c r="T241" s="874" t="e">
        <f>'In-kind Benefits 2_V2'!T241</f>
        <v>#N/A</v>
      </c>
      <c r="V241" s="434" t="s">
        <v>2279</v>
      </c>
      <c r="W241" s="874" t="e">
        <f>'In-kind Benefits 2_V2'!W241</f>
        <v>#N/A</v>
      </c>
    </row>
    <row r="242" spans="2:23" ht="17.5" customHeight="1">
      <c r="B242" s="1266"/>
      <c r="C242" s="648" t="str">
        <f>INDEX(Languages1!$C$1:$AB$1998,MATCH('In-kind Benefits 2_V2'!C242,Languages1!$C$1:$C$1998,0),MATCH('1'!$C$5,Languages1!$C$1:$AB$1,0))</f>
        <v>Mulheres</v>
      </c>
      <c r="D242" s="653">
        <f>'4'!AC36</f>
        <v>0</v>
      </c>
      <c r="E242" s="1161">
        <f>'4'!T118</f>
        <v>0</v>
      </c>
      <c r="G242" s="481" t="s">
        <v>2279</v>
      </c>
      <c r="H242" s="874" t="e">
        <f>'In-kind Benefits 2_V2'!H242</f>
        <v>#N/A</v>
      </c>
      <c r="I242" s="647"/>
      <c r="J242" s="481" t="s">
        <v>2279</v>
      </c>
      <c r="K242" s="874" t="e">
        <f>'In-kind Benefits 2_V2'!K242</f>
        <v>#N/A</v>
      </c>
      <c r="L242" s="647"/>
      <c r="M242" s="481" t="s">
        <v>2279</v>
      </c>
      <c r="N242" s="874" t="e">
        <f>'In-kind Benefits 2_V2'!N242</f>
        <v>#N/A</v>
      </c>
      <c r="O242" s="647"/>
      <c r="P242" s="481" t="s">
        <v>2279</v>
      </c>
      <c r="Q242" s="874" t="e">
        <f>'In-kind Benefits 2_V2'!Q242</f>
        <v>#N/A</v>
      </c>
      <c r="R242" s="647"/>
      <c r="S242" s="481" t="s">
        <v>2279</v>
      </c>
      <c r="T242" s="874" t="e">
        <f>'In-kind Benefits 2_V2'!T242</f>
        <v>#N/A</v>
      </c>
      <c r="V242" s="481" t="s">
        <v>2279</v>
      </c>
      <c r="W242" s="874" t="e">
        <f>'In-kind Benefits 2_V2'!W242</f>
        <v>#N/A</v>
      </c>
    </row>
    <row r="243" spans="2:23" ht="17.5" customHeight="1">
      <c r="B243" s="1266">
        <f>'4'!AA37</f>
        <v>0</v>
      </c>
      <c r="C243" s="644" t="str">
        <f>INDEX(Languages1!$C$1:$AB$1998,MATCH('In-kind Benefits 2_V2'!C243,Languages1!$C$1:$C$1998,0),MATCH('1'!$C$5,Languages1!$C$1:$AB$1,0))</f>
        <v>Homens</v>
      </c>
      <c r="D243" s="652">
        <f>'4'!AC37</f>
        <v>0</v>
      </c>
      <c r="E243" s="1161" t="str">
        <f>'4'!AD37</f>
        <v xml:space="preserve"> </v>
      </c>
      <c r="G243" s="434" t="s">
        <v>2279</v>
      </c>
      <c r="H243" s="874" t="e">
        <f>'In-kind Benefits 2_V2'!H243</f>
        <v>#N/A</v>
      </c>
      <c r="I243" s="647"/>
      <c r="J243" s="434" t="s">
        <v>2279</v>
      </c>
      <c r="K243" s="874" t="e">
        <f>'In-kind Benefits 2_V2'!K243</f>
        <v>#N/A</v>
      </c>
      <c r="L243" s="647"/>
      <c r="M243" s="434" t="s">
        <v>2279</v>
      </c>
      <c r="N243" s="874" t="e">
        <f>'In-kind Benefits 2_V2'!N243</f>
        <v>#N/A</v>
      </c>
      <c r="O243" s="647"/>
      <c r="P243" s="434" t="s">
        <v>2279</v>
      </c>
      <c r="Q243" s="874" t="e">
        <f>'In-kind Benefits 2_V2'!Q243</f>
        <v>#N/A</v>
      </c>
      <c r="R243" s="647"/>
      <c r="S243" s="434" t="s">
        <v>2279</v>
      </c>
      <c r="T243" s="874" t="e">
        <f>'In-kind Benefits 2_V2'!T243</f>
        <v>#N/A</v>
      </c>
      <c r="V243" s="434" t="s">
        <v>2279</v>
      </c>
      <c r="W243" s="874" t="e">
        <f>'In-kind Benefits 2_V2'!W243</f>
        <v>#N/A</v>
      </c>
    </row>
    <row r="244" spans="2:23" ht="17.5" customHeight="1">
      <c r="B244" s="1266"/>
      <c r="C244" s="648" t="str">
        <f>INDEX(Languages1!$C$1:$AB$1998,MATCH('In-kind Benefits 2_V2'!C244,Languages1!$C$1:$C$1998,0),MATCH('1'!$C$5,Languages1!$C$1:$AB$1,0))</f>
        <v>Mulheres</v>
      </c>
      <c r="D244" s="653">
        <f>'4'!AC38</f>
        <v>0</v>
      </c>
      <c r="E244" s="1161">
        <f>'4'!T120</f>
        <v>0</v>
      </c>
      <c r="G244" s="481" t="s">
        <v>2279</v>
      </c>
      <c r="H244" s="874" t="e">
        <f>'In-kind Benefits 2_V2'!H244</f>
        <v>#N/A</v>
      </c>
      <c r="I244" s="647"/>
      <c r="J244" s="481" t="s">
        <v>2279</v>
      </c>
      <c r="K244" s="874" t="e">
        <f>'In-kind Benefits 2_V2'!K244</f>
        <v>#N/A</v>
      </c>
      <c r="L244" s="647"/>
      <c r="M244" s="481" t="s">
        <v>2279</v>
      </c>
      <c r="N244" s="874" t="e">
        <f>'In-kind Benefits 2_V2'!N244</f>
        <v>#N/A</v>
      </c>
      <c r="O244" s="647"/>
      <c r="P244" s="481" t="s">
        <v>2279</v>
      </c>
      <c r="Q244" s="874" t="e">
        <f>'In-kind Benefits 2_V2'!Q244</f>
        <v>#N/A</v>
      </c>
      <c r="R244" s="647"/>
      <c r="S244" s="481" t="s">
        <v>2279</v>
      </c>
      <c r="T244" s="874" t="e">
        <f>'In-kind Benefits 2_V2'!T244</f>
        <v>#N/A</v>
      </c>
      <c r="V244" s="481" t="s">
        <v>2279</v>
      </c>
      <c r="W244" s="874" t="e">
        <f>'In-kind Benefits 2_V2'!W244</f>
        <v>#N/A</v>
      </c>
    </row>
    <row r="245" spans="2:23" ht="17.5" customHeight="1">
      <c r="B245" s="1266">
        <f>'4'!AA39</f>
        <v>0</v>
      </c>
      <c r="C245" s="644" t="str">
        <f>INDEX(Languages1!$C$1:$AB$1998,MATCH('In-kind Benefits 2_V2'!C245,Languages1!$C$1:$C$1998,0),MATCH('1'!$C$5,Languages1!$C$1:$AB$1,0))</f>
        <v>Homens</v>
      </c>
      <c r="D245" s="652">
        <f>'4'!AC39</f>
        <v>0</v>
      </c>
      <c r="E245" s="1161" t="str">
        <f>'4'!AD39</f>
        <v xml:space="preserve"> </v>
      </c>
      <c r="G245" s="434" t="s">
        <v>2279</v>
      </c>
      <c r="H245" s="874" t="e">
        <f>'In-kind Benefits 2_V2'!H245</f>
        <v>#N/A</v>
      </c>
      <c r="I245" s="647"/>
      <c r="J245" s="434" t="s">
        <v>2279</v>
      </c>
      <c r="K245" s="874" t="e">
        <f>'In-kind Benefits 2_V2'!K245</f>
        <v>#N/A</v>
      </c>
      <c r="L245" s="647"/>
      <c r="M245" s="434" t="s">
        <v>2279</v>
      </c>
      <c r="N245" s="874" t="e">
        <f>'In-kind Benefits 2_V2'!N245</f>
        <v>#N/A</v>
      </c>
      <c r="O245" s="647"/>
      <c r="P245" s="434" t="s">
        <v>2279</v>
      </c>
      <c r="Q245" s="874" t="e">
        <f>'In-kind Benefits 2_V2'!Q245</f>
        <v>#N/A</v>
      </c>
      <c r="R245" s="647"/>
      <c r="S245" s="434" t="s">
        <v>2279</v>
      </c>
      <c r="T245" s="874" t="e">
        <f>'In-kind Benefits 2_V2'!T245</f>
        <v>#N/A</v>
      </c>
      <c r="V245" s="434" t="s">
        <v>2279</v>
      </c>
      <c r="W245" s="874" t="e">
        <f>'In-kind Benefits 2_V2'!W245</f>
        <v>#N/A</v>
      </c>
    </row>
    <row r="246" spans="2:23" ht="17.5" customHeight="1">
      <c r="B246" s="1266"/>
      <c r="C246" s="648" t="str">
        <f>INDEX(Languages1!$C$1:$AB$1998,MATCH('In-kind Benefits 2_V2'!C246,Languages1!$C$1:$C$1998,0),MATCH('1'!$C$5,Languages1!$C$1:$AB$1,0))</f>
        <v>Mulheres</v>
      </c>
      <c r="D246" s="653">
        <f>'4'!AC40</f>
        <v>0</v>
      </c>
      <c r="E246" s="1161">
        <f>'4'!T122</f>
        <v>0</v>
      </c>
      <c r="G246" s="481" t="s">
        <v>2279</v>
      </c>
      <c r="H246" s="874" t="e">
        <f>'In-kind Benefits 2_V2'!H246</f>
        <v>#N/A</v>
      </c>
      <c r="I246" s="647"/>
      <c r="J246" s="481" t="s">
        <v>2279</v>
      </c>
      <c r="K246" s="874" t="e">
        <f>'In-kind Benefits 2_V2'!K246</f>
        <v>#N/A</v>
      </c>
      <c r="L246" s="647"/>
      <c r="M246" s="481" t="s">
        <v>2279</v>
      </c>
      <c r="N246" s="874" t="e">
        <f>'In-kind Benefits 2_V2'!N246</f>
        <v>#N/A</v>
      </c>
      <c r="O246" s="647"/>
      <c r="P246" s="481" t="s">
        <v>2279</v>
      </c>
      <c r="Q246" s="874" t="e">
        <f>'In-kind Benefits 2_V2'!Q246</f>
        <v>#N/A</v>
      </c>
      <c r="R246" s="647"/>
      <c r="S246" s="481" t="s">
        <v>2279</v>
      </c>
      <c r="T246" s="874" t="e">
        <f>'In-kind Benefits 2_V2'!T246</f>
        <v>#N/A</v>
      </c>
      <c r="V246" s="481" t="s">
        <v>2279</v>
      </c>
      <c r="W246" s="874" t="e">
        <f>'In-kind Benefits 2_V2'!W246</f>
        <v>#N/A</v>
      </c>
    </row>
    <row r="247" spans="2:23" ht="17.5" customHeight="1">
      <c r="B247" s="1266">
        <f>'4'!AA41</f>
        <v>0</v>
      </c>
      <c r="C247" s="644" t="str">
        <f>INDEX(Languages1!$C$1:$AB$1998,MATCH('In-kind Benefits 2_V2'!C247,Languages1!$C$1:$C$1998,0),MATCH('1'!$C$5,Languages1!$C$1:$AB$1,0))</f>
        <v>Homens</v>
      </c>
      <c r="D247" s="652">
        <f>'4'!AC41</f>
        <v>0</v>
      </c>
      <c r="E247" s="1161" t="str">
        <f>'4'!AD41</f>
        <v xml:space="preserve"> </v>
      </c>
      <c r="G247" s="434" t="s">
        <v>2279</v>
      </c>
      <c r="H247" s="874" t="e">
        <f>'In-kind Benefits 2_V2'!H247</f>
        <v>#N/A</v>
      </c>
      <c r="I247" s="647"/>
      <c r="J247" s="434" t="s">
        <v>2279</v>
      </c>
      <c r="K247" s="874" t="e">
        <f>'In-kind Benefits 2_V2'!K247</f>
        <v>#N/A</v>
      </c>
      <c r="L247" s="647"/>
      <c r="M247" s="434" t="s">
        <v>2279</v>
      </c>
      <c r="N247" s="874" t="e">
        <f>'In-kind Benefits 2_V2'!N247</f>
        <v>#N/A</v>
      </c>
      <c r="O247" s="647"/>
      <c r="P247" s="434" t="s">
        <v>2279</v>
      </c>
      <c r="Q247" s="874" t="e">
        <f>'In-kind Benefits 2_V2'!Q247</f>
        <v>#N/A</v>
      </c>
      <c r="R247" s="647"/>
      <c r="S247" s="434" t="s">
        <v>2279</v>
      </c>
      <c r="T247" s="874" t="e">
        <f>'In-kind Benefits 2_V2'!T247</f>
        <v>#N/A</v>
      </c>
      <c r="V247" s="434" t="s">
        <v>2279</v>
      </c>
      <c r="W247" s="874" t="e">
        <f>'In-kind Benefits 2_V2'!W247</f>
        <v>#N/A</v>
      </c>
    </row>
    <row r="248" spans="2:23" ht="17.5" customHeight="1">
      <c r="B248" s="1266"/>
      <c r="C248" s="648" t="str">
        <f>INDEX(Languages1!$C$1:$AB$1998,MATCH('In-kind Benefits 2_V2'!C248,Languages1!$C$1:$C$1998,0),MATCH('1'!$C$5,Languages1!$C$1:$AB$1,0))</f>
        <v>Mulheres</v>
      </c>
      <c r="D248" s="653">
        <f>'4'!AC42</f>
        <v>0</v>
      </c>
      <c r="E248" s="1161">
        <f>'4'!T124</f>
        <v>0</v>
      </c>
      <c r="G248" s="481" t="s">
        <v>2279</v>
      </c>
      <c r="H248" s="874" t="e">
        <f>'In-kind Benefits 2_V2'!H248</f>
        <v>#N/A</v>
      </c>
      <c r="I248" s="647"/>
      <c r="J248" s="481" t="s">
        <v>2279</v>
      </c>
      <c r="K248" s="874" t="e">
        <f>'In-kind Benefits 2_V2'!K248</f>
        <v>#N/A</v>
      </c>
      <c r="L248" s="647"/>
      <c r="M248" s="481" t="s">
        <v>2279</v>
      </c>
      <c r="N248" s="874" t="e">
        <f>'In-kind Benefits 2_V2'!N248</f>
        <v>#N/A</v>
      </c>
      <c r="O248" s="647"/>
      <c r="P248" s="481" t="s">
        <v>2279</v>
      </c>
      <c r="Q248" s="874" t="e">
        <f>'In-kind Benefits 2_V2'!Q248</f>
        <v>#N/A</v>
      </c>
      <c r="R248" s="647"/>
      <c r="S248" s="481" t="s">
        <v>2279</v>
      </c>
      <c r="T248" s="874" t="e">
        <f>'In-kind Benefits 2_V2'!T248</f>
        <v>#N/A</v>
      </c>
      <c r="V248" s="481" t="s">
        <v>2279</v>
      </c>
      <c r="W248" s="874" t="e">
        <f>'In-kind Benefits 2_V2'!W248</f>
        <v>#N/A</v>
      </c>
    </row>
    <row r="249" spans="2:23" ht="17.5" customHeight="1">
      <c r="B249" s="1266">
        <f>'4'!AA43</f>
        <v>0</v>
      </c>
      <c r="C249" s="644" t="str">
        <f>INDEX(Languages1!$C$1:$AB$1998,MATCH('In-kind Benefits 2_V2'!C249,Languages1!$C$1:$C$1998,0),MATCH('1'!$C$5,Languages1!$C$1:$AB$1,0))</f>
        <v>Homens</v>
      </c>
      <c r="D249" s="652">
        <f>'4'!AC43</f>
        <v>0</v>
      </c>
      <c r="E249" s="1161" t="str">
        <f>'4'!AD43</f>
        <v xml:space="preserve"> </v>
      </c>
      <c r="G249" s="434" t="s">
        <v>2279</v>
      </c>
      <c r="H249" s="874" t="e">
        <f>'In-kind Benefits 2_V2'!H249</f>
        <v>#N/A</v>
      </c>
      <c r="I249" s="647"/>
      <c r="J249" s="434" t="s">
        <v>2279</v>
      </c>
      <c r="K249" s="874" t="e">
        <f>'In-kind Benefits 2_V2'!K249</f>
        <v>#N/A</v>
      </c>
      <c r="L249" s="647"/>
      <c r="M249" s="434" t="s">
        <v>2279</v>
      </c>
      <c r="N249" s="874" t="e">
        <f>'In-kind Benefits 2_V2'!N249</f>
        <v>#N/A</v>
      </c>
      <c r="O249" s="647"/>
      <c r="P249" s="434" t="s">
        <v>2279</v>
      </c>
      <c r="Q249" s="874" t="e">
        <f>'In-kind Benefits 2_V2'!Q249</f>
        <v>#N/A</v>
      </c>
      <c r="R249" s="647"/>
      <c r="S249" s="434" t="s">
        <v>2279</v>
      </c>
      <c r="T249" s="874" t="e">
        <f>'In-kind Benefits 2_V2'!T249</f>
        <v>#N/A</v>
      </c>
      <c r="V249" s="434" t="s">
        <v>2279</v>
      </c>
      <c r="W249" s="874" t="e">
        <f>'In-kind Benefits 2_V2'!W249</f>
        <v>#N/A</v>
      </c>
    </row>
    <row r="250" spans="2:23" ht="17.5" customHeight="1">
      <c r="B250" s="1266"/>
      <c r="C250" s="648" t="str">
        <f>INDEX(Languages1!$C$1:$AB$1998,MATCH('In-kind Benefits 2_V2'!C250,Languages1!$C$1:$C$1998,0),MATCH('1'!$C$5,Languages1!$C$1:$AB$1,0))</f>
        <v>Mulheres</v>
      </c>
      <c r="D250" s="653">
        <f>'4'!AC44</f>
        <v>0</v>
      </c>
      <c r="E250" s="1161">
        <f>'4'!T126</f>
        <v>0</v>
      </c>
      <c r="G250" s="481" t="s">
        <v>2279</v>
      </c>
      <c r="H250" s="874" t="e">
        <f>'In-kind Benefits 2_V2'!H250</f>
        <v>#N/A</v>
      </c>
      <c r="I250" s="647"/>
      <c r="J250" s="481" t="s">
        <v>2279</v>
      </c>
      <c r="K250" s="874" t="e">
        <f>'In-kind Benefits 2_V2'!K250</f>
        <v>#N/A</v>
      </c>
      <c r="L250" s="647"/>
      <c r="M250" s="481" t="s">
        <v>2279</v>
      </c>
      <c r="N250" s="874" t="e">
        <f>'In-kind Benefits 2_V2'!N250</f>
        <v>#N/A</v>
      </c>
      <c r="O250" s="647"/>
      <c r="P250" s="481" t="s">
        <v>2279</v>
      </c>
      <c r="Q250" s="874" t="e">
        <f>'In-kind Benefits 2_V2'!Q250</f>
        <v>#N/A</v>
      </c>
      <c r="R250" s="647"/>
      <c r="S250" s="481" t="s">
        <v>2279</v>
      </c>
      <c r="T250" s="874" t="e">
        <f>'In-kind Benefits 2_V2'!T250</f>
        <v>#N/A</v>
      </c>
      <c r="V250" s="481" t="s">
        <v>2279</v>
      </c>
      <c r="W250" s="874" t="e">
        <f>'In-kind Benefits 2_V2'!W250</f>
        <v>#N/A</v>
      </c>
    </row>
    <row r="251" spans="2:23" ht="17.5" customHeight="1">
      <c r="J251" s="435"/>
      <c r="K251" s="435"/>
    </row>
    <row r="252" spans="2:23">
      <c r="J252" s="435"/>
      <c r="K252" s="435"/>
    </row>
    <row r="253" spans="2:23">
      <c r="J253" s="435"/>
      <c r="K253" s="435"/>
    </row>
    <row r="254" spans="2:23">
      <c r="J254" s="435"/>
      <c r="K254" s="435"/>
    </row>
    <row r="255" spans="2:23">
      <c r="J255" s="435"/>
      <c r="K255" s="435"/>
    </row>
    <row r="256" spans="2:23">
      <c r="B256" s="624"/>
      <c r="J256" s="435"/>
      <c r="K256" s="435"/>
    </row>
    <row r="257" spans="10:11">
      <c r="J257" s="435"/>
      <c r="K257" s="435"/>
    </row>
    <row r="258" spans="10:11">
      <c r="J258" s="435"/>
      <c r="K258" s="435"/>
    </row>
    <row r="259" spans="10:11">
      <c r="J259" s="435"/>
      <c r="K259" s="435"/>
    </row>
    <row r="260" spans="10:11">
      <c r="J260" s="435"/>
      <c r="K260" s="435"/>
    </row>
    <row r="261" spans="10:11">
      <c r="J261" s="435"/>
      <c r="K261" s="435"/>
    </row>
    <row r="262" spans="10:11">
      <c r="J262" s="435"/>
      <c r="K262" s="435"/>
    </row>
    <row r="263" spans="10:11">
      <c r="J263" s="435"/>
      <c r="K263" s="435"/>
    </row>
    <row r="264" spans="10:11">
      <c r="J264" s="435"/>
      <c r="K264" s="435"/>
    </row>
    <row r="265" spans="10:11">
      <c r="J265" s="435"/>
      <c r="K265" s="435"/>
    </row>
    <row r="266" spans="10:11">
      <c r="J266" s="435"/>
      <c r="K266" s="435"/>
    </row>
    <row r="267" spans="10:11">
      <c r="J267" s="435"/>
      <c r="K267" s="435"/>
    </row>
  </sheetData>
  <sheetProtection algorithmName="SHA-512" hashValue="b0ch8nt6D1th8VKLcSpNa237aB+Vy26VODtplfQ4pY0SClfdYR2MxRmKOklSpOCOwIvHKd+ESEtqAnZ3whpC9g==" saltValue="XQZSYCYilxRXxBH17Qjn2A==" spinCount="100000" sheet="1" formatColumns="0"/>
  <mergeCells count="248">
    <mergeCell ref="M3:N3"/>
    <mergeCell ref="P3:Q3"/>
    <mergeCell ref="C4:D4"/>
    <mergeCell ref="B6:B7"/>
    <mergeCell ref="E6:E7"/>
    <mergeCell ref="B3:E3"/>
    <mergeCell ref="G3:H3"/>
    <mergeCell ref="J3:K3"/>
    <mergeCell ref="B14:B15"/>
    <mergeCell ref="E14:E15"/>
    <mergeCell ref="B16:B17"/>
    <mergeCell ref="E16:E17"/>
    <mergeCell ref="B18:B19"/>
    <mergeCell ref="E18:E19"/>
    <mergeCell ref="B8:B9"/>
    <mergeCell ref="E8:E9"/>
    <mergeCell ref="B10:B11"/>
    <mergeCell ref="E10:E11"/>
    <mergeCell ref="B12:B13"/>
    <mergeCell ref="E12:E13"/>
    <mergeCell ref="B57:B58"/>
    <mergeCell ref="E57:E58"/>
    <mergeCell ref="B47:B48"/>
    <mergeCell ref="E47:E48"/>
    <mergeCell ref="B49:B50"/>
    <mergeCell ref="E49:E50"/>
    <mergeCell ref="B51:B52"/>
    <mergeCell ref="E51:E52"/>
    <mergeCell ref="B20:B21"/>
    <mergeCell ref="E20:E21"/>
    <mergeCell ref="B22:B23"/>
    <mergeCell ref="E22:E23"/>
    <mergeCell ref="B24:B25"/>
    <mergeCell ref="E24:E25"/>
    <mergeCell ref="B26:B27"/>
    <mergeCell ref="E26:E27"/>
    <mergeCell ref="B28:B29"/>
    <mergeCell ref="E28:E29"/>
    <mergeCell ref="B30:B31"/>
    <mergeCell ref="E30:E31"/>
    <mergeCell ref="B32:B33"/>
    <mergeCell ref="E32:E33"/>
    <mergeCell ref="B34:B35"/>
    <mergeCell ref="E34:E35"/>
    <mergeCell ref="B96:B97"/>
    <mergeCell ref="E96:E97"/>
    <mergeCell ref="B88:B89"/>
    <mergeCell ref="E88:E89"/>
    <mergeCell ref="B90:B91"/>
    <mergeCell ref="E90:E91"/>
    <mergeCell ref="B71:B72"/>
    <mergeCell ref="E71:E72"/>
    <mergeCell ref="B73:B74"/>
    <mergeCell ref="E73:E74"/>
    <mergeCell ref="B75:B76"/>
    <mergeCell ref="E75:E76"/>
    <mergeCell ref="B77:B78"/>
    <mergeCell ref="E77:E78"/>
    <mergeCell ref="B79:B80"/>
    <mergeCell ref="E79:E80"/>
    <mergeCell ref="S3:T3"/>
    <mergeCell ref="V3:W3"/>
    <mergeCell ref="B143:B144"/>
    <mergeCell ref="E143:E144"/>
    <mergeCell ref="B131:B132"/>
    <mergeCell ref="E131:E132"/>
    <mergeCell ref="B133:B134"/>
    <mergeCell ref="E133:E134"/>
    <mergeCell ref="B135:B136"/>
    <mergeCell ref="E135:E136"/>
    <mergeCell ref="B104:B105"/>
    <mergeCell ref="E104:E105"/>
    <mergeCell ref="B106:B107"/>
    <mergeCell ref="E106:E107"/>
    <mergeCell ref="B129:B130"/>
    <mergeCell ref="E129:E130"/>
    <mergeCell ref="B137:B138"/>
    <mergeCell ref="E137:E138"/>
    <mergeCell ref="B38:B39"/>
    <mergeCell ref="E38:E39"/>
    <mergeCell ref="B40:B41"/>
    <mergeCell ref="E40:E41"/>
    <mergeCell ref="B42:B43"/>
    <mergeCell ref="E42:E43"/>
    <mergeCell ref="B36:B37"/>
    <mergeCell ref="E36:E37"/>
    <mergeCell ref="B81:B82"/>
    <mergeCell ref="E81:E82"/>
    <mergeCell ref="B83:B84"/>
    <mergeCell ref="E83:E84"/>
    <mergeCell ref="B85:B86"/>
    <mergeCell ref="E85:E86"/>
    <mergeCell ref="B44:B45"/>
    <mergeCell ref="E44:E45"/>
    <mergeCell ref="B67:B68"/>
    <mergeCell ref="E67:E68"/>
    <mergeCell ref="B69:B70"/>
    <mergeCell ref="E69:E70"/>
    <mergeCell ref="B65:B66"/>
    <mergeCell ref="E65:E66"/>
    <mergeCell ref="B59:B60"/>
    <mergeCell ref="E59:E60"/>
    <mergeCell ref="B61:B62"/>
    <mergeCell ref="E61:E62"/>
    <mergeCell ref="B63:B64"/>
    <mergeCell ref="E63:E64"/>
    <mergeCell ref="B53:B54"/>
    <mergeCell ref="E53:E54"/>
    <mergeCell ref="B55:B56"/>
    <mergeCell ref="E55:E56"/>
    <mergeCell ref="B114:B115"/>
    <mergeCell ref="E114:E115"/>
    <mergeCell ref="B116:B117"/>
    <mergeCell ref="E116:E117"/>
    <mergeCell ref="B118:B119"/>
    <mergeCell ref="E118:E119"/>
    <mergeCell ref="B108:B109"/>
    <mergeCell ref="E108:E109"/>
    <mergeCell ref="B110:B111"/>
    <mergeCell ref="E110:E111"/>
    <mergeCell ref="B112:B113"/>
    <mergeCell ref="E112:E113"/>
    <mergeCell ref="B98:B99"/>
    <mergeCell ref="E98:E99"/>
    <mergeCell ref="B100:B101"/>
    <mergeCell ref="E100:E101"/>
    <mergeCell ref="B102:B103"/>
    <mergeCell ref="E102:E103"/>
    <mergeCell ref="B92:B93"/>
    <mergeCell ref="E92:E93"/>
    <mergeCell ref="B94:B95"/>
    <mergeCell ref="E94:E95"/>
    <mergeCell ref="B126:B127"/>
    <mergeCell ref="E126:E127"/>
    <mergeCell ref="B149:B150"/>
    <mergeCell ref="E149:E150"/>
    <mergeCell ref="B151:B152"/>
    <mergeCell ref="E151:E152"/>
    <mergeCell ref="B120:B121"/>
    <mergeCell ref="E120:E121"/>
    <mergeCell ref="B122:B123"/>
    <mergeCell ref="E122:E123"/>
    <mergeCell ref="B124:B125"/>
    <mergeCell ref="E124:E125"/>
    <mergeCell ref="B145:B146"/>
    <mergeCell ref="E145:E146"/>
    <mergeCell ref="B147:B148"/>
    <mergeCell ref="E147:E148"/>
    <mergeCell ref="B139:B140"/>
    <mergeCell ref="E139:E140"/>
    <mergeCell ref="B141:B142"/>
    <mergeCell ref="E141:E142"/>
    <mergeCell ref="B159:B160"/>
    <mergeCell ref="E159:E160"/>
    <mergeCell ref="B161:B162"/>
    <mergeCell ref="E161:E162"/>
    <mergeCell ref="B163:B164"/>
    <mergeCell ref="E163:E164"/>
    <mergeCell ref="B153:B154"/>
    <mergeCell ref="E153:E154"/>
    <mergeCell ref="B155:B156"/>
    <mergeCell ref="E155:E156"/>
    <mergeCell ref="B157:B158"/>
    <mergeCell ref="E157:E158"/>
    <mergeCell ref="B172:B173"/>
    <mergeCell ref="E172:E173"/>
    <mergeCell ref="B174:B175"/>
    <mergeCell ref="E174:E175"/>
    <mergeCell ref="B176:B177"/>
    <mergeCell ref="E176:E177"/>
    <mergeCell ref="B165:B166"/>
    <mergeCell ref="E165:E166"/>
    <mergeCell ref="B167:B168"/>
    <mergeCell ref="E167:E168"/>
    <mergeCell ref="B170:B171"/>
    <mergeCell ref="E170:E171"/>
    <mergeCell ref="B184:B185"/>
    <mergeCell ref="E184:E185"/>
    <mergeCell ref="B186:B187"/>
    <mergeCell ref="E186:E187"/>
    <mergeCell ref="B188:B189"/>
    <mergeCell ref="E188:E189"/>
    <mergeCell ref="B178:B179"/>
    <mergeCell ref="E178:E179"/>
    <mergeCell ref="B180:B181"/>
    <mergeCell ref="E180:E181"/>
    <mergeCell ref="B182:B183"/>
    <mergeCell ref="E182:E183"/>
    <mergeCell ref="B196:B197"/>
    <mergeCell ref="E196:E197"/>
    <mergeCell ref="B198:B199"/>
    <mergeCell ref="E198:E199"/>
    <mergeCell ref="B200:B201"/>
    <mergeCell ref="E200:E201"/>
    <mergeCell ref="B190:B191"/>
    <mergeCell ref="E190:E191"/>
    <mergeCell ref="B192:B193"/>
    <mergeCell ref="E192:E193"/>
    <mergeCell ref="B194:B195"/>
    <mergeCell ref="E194:E195"/>
    <mergeCell ref="B208:B209"/>
    <mergeCell ref="E208:E209"/>
    <mergeCell ref="B211:B212"/>
    <mergeCell ref="E211:E212"/>
    <mergeCell ref="B213:B214"/>
    <mergeCell ref="E213:E214"/>
    <mergeCell ref="B202:B203"/>
    <mergeCell ref="E202:E203"/>
    <mergeCell ref="B204:B205"/>
    <mergeCell ref="E204:E205"/>
    <mergeCell ref="B206:B207"/>
    <mergeCell ref="E206:E207"/>
    <mergeCell ref="B221:B222"/>
    <mergeCell ref="E221:E222"/>
    <mergeCell ref="B223:B224"/>
    <mergeCell ref="E223:E224"/>
    <mergeCell ref="B225:B226"/>
    <mergeCell ref="E225:E226"/>
    <mergeCell ref="B215:B216"/>
    <mergeCell ref="E215:E216"/>
    <mergeCell ref="B217:B218"/>
    <mergeCell ref="E217:E218"/>
    <mergeCell ref="B219:B220"/>
    <mergeCell ref="E219:E220"/>
    <mergeCell ref="B245:B246"/>
    <mergeCell ref="E245:E246"/>
    <mergeCell ref="B247:B248"/>
    <mergeCell ref="E247:E248"/>
    <mergeCell ref="B249:B250"/>
    <mergeCell ref="E249:E250"/>
    <mergeCell ref="B239:B240"/>
    <mergeCell ref="E239:E240"/>
    <mergeCell ref="B241:B242"/>
    <mergeCell ref="E241:E242"/>
    <mergeCell ref="B243:B244"/>
    <mergeCell ref="E243:E244"/>
    <mergeCell ref="B233:B234"/>
    <mergeCell ref="E233:E234"/>
    <mergeCell ref="B235:B236"/>
    <mergeCell ref="E235:E236"/>
    <mergeCell ref="B237:B238"/>
    <mergeCell ref="E237:E238"/>
    <mergeCell ref="B227:B228"/>
    <mergeCell ref="E227:E228"/>
    <mergeCell ref="B229:B230"/>
    <mergeCell ref="E229:E230"/>
    <mergeCell ref="B231:B232"/>
    <mergeCell ref="E231:E232"/>
  </mergeCells>
  <conditionalFormatting sqref="J3:W4 G4 G6:I250 L6:W250">
    <cfRule type="expression" dxfId="372" priority="121">
      <formula>$G$3="-"</formula>
    </cfRule>
  </conditionalFormatting>
  <conditionalFormatting sqref="V3:W250">
    <cfRule type="expression" dxfId="371" priority="32">
      <formula>$V$3&lt;1</formula>
    </cfRule>
  </conditionalFormatting>
  <conditionalFormatting sqref="S3:T250">
    <cfRule type="expression" dxfId="370" priority="28">
      <formula>$J$3&lt;1</formula>
    </cfRule>
    <cfRule type="expression" dxfId="369" priority="29">
      <formula>$M$3&lt;1</formula>
    </cfRule>
    <cfRule type="expression" dxfId="368" priority="30">
      <formula>$P$3&lt;1</formula>
    </cfRule>
    <cfRule type="expression" dxfId="367" priority="31">
      <formula>$S$3&lt;1</formula>
    </cfRule>
  </conditionalFormatting>
  <conditionalFormatting sqref="P3:Q252">
    <cfRule type="expression" dxfId="366" priority="27">
      <formula>$P$3=0</formula>
    </cfRule>
  </conditionalFormatting>
  <conditionalFormatting sqref="M3:N250">
    <cfRule type="expression" dxfId="365" priority="26">
      <formula>$M$3=0</formula>
    </cfRule>
  </conditionalFormatting>
  <conditionalFormatting sqref="J3:K5">
    <cfRule type="expression" dxfId="364" priority="25">
      <formula>$J$3=0</formula>
    </cfRule>
  </conditionalFormatting>
  <conditionalFormatting sqref="S3:T3">
    <cfRule type="expression" dxfId="363" priority="24">
      <formula>$G$3=0</formula>
    </cfRule>
  </conditionalFormatting>
  <conditionalFormatting sqref="B256">
    <cfRule type="expression" dxfId="362" priority="23">
      <formula>$E$22=1</formula>
    </cfRule>
  </conditionalFormatting>
  <conditionalFormatting sqref="J88:K127 J129:K168 J170:K209 J211:K250 J6:K86">
    <cfRule type="expression" dxfId="361" priority="22">
      <formula>$G$3="-"</formula>
    </cfRule>
  </conditionalFormatting>
  <conditionalFormatting sqref="J46:K46">
    <cfRule type="expression" dxfId="360" priority="21">
      <formula>$V$3&lt;1</formula>
    </cfRule>
  </conditionalFormatting>
  <conditionalFormatting sqref="J88:K127 J129:K168 J170:K209 J211:K250 J6:K86">
    <cfRule type="expression" dxfId="359" priority="20">
      <formula>$J$3=0</formula>
    </cfRule>
  </conditionalFormatting>
  <conditionalFormatting sqref="J87:K87">
    <cfRule type="expression" dxfId="358" priority="19">
      <formula>$G$3="-"</formula>
    </cfRule>
  </conditionalFormatting>
  <conditionalFormatting sqref="J87:K87">
    <cfRule type="expression" dxfId="357" priority="18">
      <formula>$V$3&lt;1</formula>
    </cfRule>
  </conditionalFormatting>
  <conditionalFormatting sqref="J87:K87">
    <cfRule type="expression" dxfId="356" priority="17">
      <formula>$J$3=0</formula>
    </cfRule>
  </conditionalFormatting>
  <conditionalFormatting sqref="J128:K128">
    <cfRule type="expression" dxfId="355" priority="16">
      <formula>$G$3="-"</formula>
    </cfRule>
  </conditionalFormatting>
  <conditionalFormatting sqref="J128:K128">
    <cfRule type="expression" dxfId="354" priority="15">
      <formula>$V$3&lt;1</formula>
    </cfRule>
  </conditionalFormatting>
  <conditionalFormatting sqref="J128:K128">
    <cfRule type="expression" dxfId="353" priority="14">
      <formula>$J$3=0</formula>
    </cfRule>
  </conditionalFormatting>
  <conditionalFormatting sqref="J169:K169">
    <cfRule type="expression" dxfId="352" priority="13">
      <formula>$G$3="-"</formula>
    </cfRule>
  </conditionalFormatting>
  <conditionalFormatting sqref="J169:K169">
    <cfRule type="expression" dxfId="351" priority="12">
      <formula>$V$3&lt;1</formula>
    </cfRule>
  </conditionalFormatting>
  <conditionalFormatting sqref="J169:K169">
    <cfRule type="expression" dxfId="350" priority="11">
      <formula>$J$3=0</formula>
    </cfRule>
  </conditionalFormatting>
  <conditionalFormatting sqref="J210:K210">
    <cfRule type="expression" dxfId="349" priority="10">
      <formula>$G$3="-"</formula>
    </cfRule>
  </conditionalFormatting>
  <conditionalFormatting sqref="J210:K210">
    <cfRule type="expression" dxfId="348" priority="9">
      <formula>$V$3&lt;1</formula>
    </cfRule>
  </conditionalFormatting>
  <conditionalFormatting sqref="J210:K210">
    <cfRule type="expression" dxfId="347" priority="8">
      <formula>$J$3=0</formula>
    </cfRule>
  </conditionalFormatting>
  <conditionalFormatting sqref="H4">
    <cfRule type="expression" dxfId="346" priority="5">
      <formula>$G$3="-"</formula>
    </cfRule>
  </conditionalFormatting>
  <conditionalFormatting sqref="G3:H3">
    <cfRule type="expression" dxfId="345" priority="1">
      <formula>$G$3="-"</formula>
    </cfRule>
  </conditionalFormatting>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E3FC39F2-6F7C-4BAC-859F-CB66F6141FDC}">
          <x14:formula1>
            <xm:f>OFFSET(Languages2!$B$1,275,MATCH('1'!$C$5,Languages2!$B$1:$AA$1,0)-1,3,1)</xm:f>
          </x14:formula1>
          <xm:sqref>P211:P250 J211:J250 G47:G86 G88:G127 G129:G168 G170:G209 G211:G250 M6:M45 J47:J86 J88:J127 J129:J168 J170:J209 M211:M250 V88:V127 P6:P45 M88:M127 M129:M168 M170:M209 V211:V250 V129:V168 S6:S45 P88:P127 P129:P168 P170:P209 V170:V209 V6:V45 S88:S127 S129:S168 S170:S209 S211:S250 G6:G45 J6:J45 V47:V86 M47:M86 P47:P86 S47:S86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32D9-F4B8-4CA5-839E-9F09B1CCAC25}">
  <sheetPr codeName="Sheet9">
    <tabColor theme="9" tint="0.39997558519241921"/>
    <pageSetUpPr fitToPage="1"/>
  </sheetPr>
  <dimension ref="B1:CA256"/>
  <sheetViews>
    <sheetView showGridLines="0" showZeros="0" zoomScale="55" zoomScaleNormal="55" workbookViewId="0">
      <pane xSplit="6" ySplit="4" topLeftCell="G5" activePane="bottomRight" state="frozen"/>
      <selection activeCell="Q50" sqref="Q50"/>
      <selection pane="topRight" activeCell="Q50" sqref="Q50"/>
      <selection pane="bottomLeft" activeCell="Q50" sqref="Q50"/>
      <selection pane="bottomRight" activeCell="H6" sqref="H6"/>
    </sheetView>
  </sheetViews>
  <sheetFormatPr defaultColWidth="11.453125" defaultRowHeight="14.5"/>
  <cols>
    <col min="1" max="1" width="4.453125" style="234" customWidth="1"/>
    <col min="2" max="2" width="33.54296875" style="235" customWidth="1"/>
    <col min="3" max="3" width="9.453125" style="318" customWidth="1"/>
    <col min="4" max="4" width="9.54296875" style="318" customWidth="1"/>
    <col min="5" max="5" width="10.54296875" style="319" customWidth="1"/>
    <col min="6" max="6" width="3.81640625" style="317" customWidth="1"/>
    <col min="7" max="7" width="16.1796875" style="318" customWidth="1"/>
    <col min="8" max="8" width="11.54296875" style="234" customWidth="1"/>
    <col min="9" max="9" width="3.81640625" style="234" customWidth="1"/>
    <col min="10" max="10" width="18.81640625" style="234" customWidth="1"/>
    <col min="11" max="11" width="11.54296875" style="234" customWidth="1"/>
    <col min="12" max="12" width="4.1796875" style="234" customWidth="1"/>
    <col min="13" max="13" width="17.453125" style="234" customWidth="1"/>
    <col min="14" max="14" width="11.453125" style="234" customWidth="1"/>
    <col min="15" max="15" width="4.1796875" style="234" customWidth="1"/>
    <col min="16" max="16" width="17.453125" style="234" customWidth="1"/>
    <col min="17" max="17" width="10.453125" style="234" customWidth="1"/>
    <col min="18" max="18" width="4.1796875" style="234" customWidth="1"/>
    <col min="19" max="19" width="18.54296875" style="234" customWidth="1"/>
    <col min="20" max="20" width="12.453125" style="234" customWidth="1"/>
    <col min="21" max="21" width="4.1796875" style="234" customWidth="1"/>
    <col min="22" max="22" width="17.54296875" style="234" customWidth="1"/>
    <col min="23" max="23" width="11.81640625" style="234" customWidth="1"/>
    <col min="24" max="24" width="4.7265625" style="234" customWidth="1"/>
    <col min="25" max="25" width="3" style="234" customWidth="1"/>
    <col min="26" max="27" width="11.453125" style="234"/>
    <col min="28" max="28" width="11.26953125" style="234" customWidth="1"/>
    <col min="29" max="29" width="9.36328125" style="234" customWidth="1"/>
    <col min="30" max="30" width="9.36328125" style="494" customWidth="1"/>
    <col min="31" max="31" width="11.453125" style="494"/>
    <col min="32" max="32" width="3.54296875" style="494" customWidth="1"/>
    <col min="33" max="34" width="18.54296875" style="494" customWidth="1"/>
    <col min="35" max="35" width="12.453125" style="494" customWidth="1"/>
    <col min="36" max="36" width="3.90625" style="494" customWidth="1"/>
    <col min="37" max="38" width="17.453125" style="494" customWidth="1"/>
    <col min="39" max="39" width="10.453125" style="494" customWidth="1"/>
    <col min="40" max="40" width="5.26953125" style="494" customWidth="1"/>
    <col min="41" max="42" width="17.453125" style="494" customWidth="1"/>
    <col min="43" max="43" width="11.453125" style="494"/>
    <col min="44" max="44" width="6.26953125" style="494" customWidth="1"/>
    <col min="45" max="46" width="18.81640625" style="494" customWidth="1"/>
    <col min="47" max="47" width="11.54296875" style="494" customWidth="1"/>
    <col min="48" max="48" width="4.6328125" style="494" customWidth="1"/>
    <col min="49" max="50" width="16.1796875" style="318" customWidth="1"/>
    <col min="51" max="51" width="11.54296875" style="494" customWidth="1"/>
    <col min="52" max="16384" width="11.453125" style="234"/>
  </cols>
  <sheetData>
    <row r="1" spans="2:51" s="299" customFormat="1" ht="44.5" customHeight="1" thickBot="1">
      <c r="B1" s="383" t="s">
        <v>808</v>
      </c>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932"/>
      <c r="AG1" s="383"/>
      <c r="AH1" s="383"/>
      <c r="AI1" s="383"/>
      <c r="AJ1" s="932"/>
      <c r="AK1" s="383"/>
      <c r="AL1" s="383"/>
      <c r="AM1" s="383"/>
      <c r="AN1" s="932"/>
      <c r="AO1" s="383"/>
      <c r="AP1" s="383"/>
      <c r="AQ1" s="383"/>
      <c r="AR1" s="932"/>
      <c r="AS1" s="383"/>
      <c r="AT1" s="383"/>
      <c r="AU1" s="383"/>
      <c r="AV1" s="932"/>
      <c r="AW1" s="383"/>
      <c r="AX1" s="383"/>
      <c r="AY1" s="383"/>
    </row>
    <row r="2" spans="2:51" ht="9" customHeight="1" thickTop="1">
      <c r="B2" s="300"/>
      <c r="C2" s="300"/>
      <c r="D2" s="300"/>
      <c r="E2" s="300"/>
      <c r="F2" s="301"/>
      <c r="G2" s="300"/>
      <c r="H2" s="300"/>
      <c r="I2" s="301"/>
      <c r="J2" s="300"/>
      <c r="K2" s="300"/>
      <c r="L2" s="301"/>
      <c r="M2" s="300"/>
      <c r="N2" s="300"/>
      <c r="O2" s="301"/>
      <c r="P2" s="300"/>
      <c r="Q2" s="300"/>
      <c r="R2" s="301"/>
      <c r="S2" s="300"/>
      <c r="T2" s="300"/>
      <c r="V2" s="300"/>
      <c r="W2" s="300"/>
      <c r="AC2" s="300"/>
      <c r="AD2" s="300"/>
      <c r="AE2" s="300"/>
      <c r="AG2" s="300"/>
      <c r="AH2" s="300"/>
      <c r="AI2" s="300"/>
      <c r="AK2" s="300"/>
      <c r="AL2" s="300"/>
      <c r="AM2" s="300"/>
      <c r="AO2" s="300"/>
      <c r="AP2" s="300"/>
      <c r="AQ2" s="300"/>
      <c r="AS2" s="300"/>
      <c r="AT2" s="300"/>
      <c r="AU2" s="300"/>
      <c r="AW2" s="300"/>
      <c r="AX2" s="300"/>
      <c r="AY2" s="300"/>
    </row>
    <row r="3" spans="2:51" s="244" customFormat="1" ht="25" customHeight="1">
      <c r="B3" s="1283" t="s">
        <v>129</v>
      </c>
      <c r="C3" s="1283"/>
      <c r="D3" s="1283"/>
      <c r="E3" s="1283"/>
      <c r="F3" s="302"/>
      <c r="G3" s="924" t="str">
        <f>'Drop Downs'!$D$4</f>
        <v>-</v>
      </c>
      <c r="H3" s="924"/>
      <c r="I3" s="302"/>
      <c r="J3" s="925">
        <f>'Drop Downs'!$D$5</f>
        <v>0</v>
      </c>
      <c r="K3" s="926"/>
      <c r="L3" s="302"/>
      <c r="M3" s="927">
        <f>'Drop Downs'!$D$6</f>
        <v>0</v>
      </c>
      <c r="N3" s="928"/>
      <c r="O3" s="302"/>
      <c r="P3" s="929">
        <f>'Drop Downs'!$D$7</f>
        <v>0</v>
      </c>
      <c r="Q3" s="930"/>
      <c r="R3" s="302"/>
      <c r="S3" s="931">
        <f>'Drop Downs'!$D$8</f>
        <v>0</v>
      </c>
      <c r="T3" s="924"/>
      <c r="V3" s="925">
        <f>'Drop Downs'!$D$9</f>
        <v>0</v>
      </c>
      <c r="W3" s="926"/>
      <c r="AB3" s="494" t="s">
        <v>4157</v>
      </c>
      <c r="AC3" s="925"/>
      <c r="AD3" s="925"/>
      <c r="AE3" s="936" t="str">
        <f>INDEX(Languages1!$C$124:$Z$169,MATCH('In-kind Benefits 2_V2'!AE4,Languages1!C124:C169,0), MATCH('1'!C5,Languages1!C1:Z1,0))</f>
        <v>Alimentação</v>
      </c>
      <c r="AG3" s="931"/>
      <c r="AH3" s="931"/>
      <c r="AI3" s="935" t="str">
        <f>INDEX(Languages1!$C$124:$Z$169,MATCH('In-kind Benefits 2_V2'!AI4,Languages1!C124:C169,0), MATCH('1'!C5,Languages1!C1:Z1,0))</f>
        <v>Transporte</v>
      </c>
      <c r="AJ3" s="933"/>
      <c r="AK3" s="929"/>
      <c r="AL3" s="929"/>
      <c r="AM3" s="938" t="str">
        <f>INDEX(Languages1!$C$124:$Z$169,MATCH('In-kind Benefits 2_V2'!AM4,Languages1!C124:C169,0), MATCH('1'!C5,Languages1!C1:Z1,0))</f>
        <v>Moradia</v>
      </c>
      <c r="AN3" s="933"/>
      <c r="AO3" s="927"/>
      <c r="AP3" s="927"/>
      <c r="AQ3" s="937" t="str">
        <f>INDEX(Languages1!$C$124:$Z$169,MATCH('In-kind Benefits 2_V2'!AQ4,Languages1!C124:C169,0), MATCH('1'!C5,Languages1!C1:Z1,0))</f>
        <v>Cuidados de saúde</v>
      </c>
      <c r="AR3" s="933"/>
      <c r="AS3" s="925"/>
      <c r="AT3" s="925"/>
      <c r="AU3" s="936" t="str">
        <f>INDEX(Languages1!$C$124:$Z$169,MATCH('In-kind Benefits 2_V2'!AU4,Languages1!C124:C169,0), MATCH('1'!C5,Languages1!C1:Z1,0))</f>
        <v>Educação infantil</v>
      </c>
      <c r="AV3" s="933"/>
      <c r="AW3" s="924"/>
      <c r="AX3" s="924"/>
      <c r="AY3" s="935" t="str">
        <f>INDEX(Languages1!$C$124:$Z$169,MATCH('In-kind Benefits 2_V2'!AY4,Languages1!C124:C169,0), MATCH('1'!C5,Languages1!C1:Z1,0))</f>
        <v>Creche</v>
      </c>
    </row>
    <row r="4" spans="2:51" s="245" customFormat="1" ht="61.5" customHeight="1">
      <c r="B4" s="303" t="s">
        <v>6</v>
      </c>
      <c r="C4" s="1282" t="s">
        <v>15</v>
      </c>
      <c r="D4" s="1282"/>
      <c r="E4" s="424" t="s">
        <v>1</v>
      </c>
      <c r="F4" s="304"/>
      <c r="G4" s="305" t="str">
        <f>"Does job category receive "&amp;G3&amp;"?"</f>
        <v>Does job category receive -?</v>
      </c>
      <c r="H4" s="436" t="str">
        <f>"Value per worker per month ("&amp;'[1]Job Categories'!$D$4&amp;")"</f>
        <v>Value per worker per month (AFN)</v>
      </c>
      <c r="I4" s="304"/>
      <c r="J4" s="306" t="str">
        <f>"Does job category receive "&amp;J3&amp;"?"</f>
        <v>Does job category receive 0?</v>
      </c>
      <c r="K4" s="307" t="str">
        <f>"Value per worker per month ("&amp;'3'!$D$4&amp;")"</f>
        <v>Value per worker per month ()</v>
      </c>
      <c r="L4" s="304"/>
      <c r="M4" s="308" t="str">
        <f>"Does job category receive "&amp;M3&amp;"?"</f>
        <v>Does job category receive 0?</v>
      </c>
      <c r="N4" s="308" t="str">
        <f>"Value per worker per month ("&amp;'3'!$D$4&amp;")"</f>
        <v>Value per worker per month ()</v>
      </c>
      <c r="O4" s="304"/>
      <c r="P4" s="309" t="str">
        <f>"Does job category receive "&amp;P3&amp;"?"</f>
        <v>Does job category receive 0?</v>
      </c>
      <c r="Q4" s="309" t="str">
        <f>"Value per worker per month ("&amp;'3'!$D$4&amp;")"</f>
        <v>Value per worker per month ()</v>
      </c>
      <c r="R4" s="304"/>
      <c r="S4" s="310" t="str">
        <f>"Does job category receive "&amp;S3&amp;"?"</f>
        <v>Does job category receive 0?</v>
      </c>
      <c r="T4" s="310" t="str">
        <f>"Value per worker per month ("&amp;'3'!$D$4&amp;")"</f>
        <v>Value per worker per month ()</v>
      </c>
      <c r="V4" s="306" t="str">
        <f>"Does job category receive "&amp;V3&amp;"?"</f>
        <v>Does job category receive 0?</v>
      </c>
      <c r="W4" s="306" t="str">
        <f>"Value per worker per month ("&amp;'3'!$D$4&amp;")"</f>
        <v>Value per worker per month ()</v>
      </c>
      <c r="AB4" s="245" t="s">
        <v>4156</v>
      </c>
      <c r="AC4" s="306"/>
      <c r="AD4" s="306" t="s">
        <v>4159</v>
      </c>
      <c r="AE4" s="306" t="s">
        <v>127</v>
      </c>
      <c r="AG4" s="310"/>
      <c r="AH4" s="310" t="s">
        <v>4159</v>
      </c>
      <c r="AI4" s="310" t="s">
        <v>689</v>
      </c>
      <c r="AK4" s="309"/>
      <c r="AL4" s="309" t="s">
        <v>4159</v>
      </c>
      <c r="AM4" s="309" t="s">
        <v>688</v>
      </c>
      <c r="AO4" s="308"/>
      <c r="AP4" s="308" t="s">
        <v>4159</v>
      </c>
      <c r="AQ4" s="308" t="s">
        <v>687</v>
      </c>
      <c r="AS4" s="306"/>
      <c r="AT4" s="940" t="s">
        <v>4159</v>
      </c>
      <c r="AU4" s="307" t="s">
        <v>686</v>
      </c>
      <c r="AW4" s="305"/>
      <c r="AX4" s="305" t="s">
        <v>4159</v>
      </c>
      <c r="AY4" s="436" t="s">
        <v>685</v>
      </c>
    </row>
    <row r="5" spans="2:51" ht="17.5" customHeight="1">
      <c r="B5" s="311" t="str">
        <f>"Work Area: "&amp;'3'!D7</f>
        <v xml:space="preserve">Work Area: </v>
      </c>
      <c r="C5" s="312"/>
      <c r="D5" s="312"/>
      <c r="E5" s="313"/>
      <c r="F5" s="313"/>
      <c r="G5" s="312"/>
      <c r="H5" s="314"/>
      <c r="I5" s="312"/>
      <c r="J5" s="312"/>
      <c r="K5" s="312"/>
      <c r="L5" s="312"/>
      <c r="M5" s="312"/>
      <c r="N5" s="312"/>
      <c r="O5" s="312"/>
      <c r="P5" s="312"/>
      <c r="Q5" s="312"/>
      <c r="R5" s="312"/>
      <c r="S5" s="312"/>
      <c r="T5" s="312"/>
      <c r="V5" s="312"/>
      <c r="W5" s="312"/>
      <c r="AC5" s="312"/>
      <c r="AD5" s="312"/>
      <c r="AE5" s="312"/>
      <c r="AG5" s="312"/>
      <c r="AH5" s="312"/>
      <c r="AI5" s="312"/>
      <c r="AK5" s="312"/>
      <c r="AL5" s="312"/>
      <c r="AM5" s="312"/>
      <c r="AO5" s="312"/>
      <c r="AP5" s="312"/>
      <c r="AQ5" s="312"/>
      <c r="AS5" s="312"/>
      <c r="AT5" s="312"/>
      <c r="AU5" s="312"/>
      <c r="AW5" s="312"/>
      <c r="AX5" s="312"/>
      <c r="AY5" s="314"/>
    </row>
    <row r="6" spans="2:51" ht="17.149999999999999" customHeight="1">
      <c r="B6" s="1280">
        <f>'4'!B5</f>
        <v>0</v>
      </c>
      <c r="C6" s="384" t="s">
        <v>799</v>
      </c>
      <c r="D6" s="385">
        <f>'4'!D5</f>
        <v>0</v>
      </c>
      <c r="E6" s="1279" t="str">
        <f>'4'!E5</f>
        <v xml:space="preserve"> </v>
      </c>
      <c r="F6" s="315"/>
      <c r="G6" s="370" t="str">
        <f>'7'!G6</f>
        <v>Select from List</v>
      </c>
      <c r="H6" s="480" t="e" cm="1">
        <f t="array" ref="H6">INDEX($AC6:$AY6,,MATCH(G$3,$AC$3:$AY$3,0))</f>
        <v>#N/A</v>
      </c>
      <c r="I6" s="316"/>
      <c r="J6" s="434" t="str">
        <f>'7'!J6</f>
        <v>Select from List</v>
      </c>
      <c r="K6" s="480" t="e" cm="1">
        <f t="array" ref="K6">INDEX($AC6:$AY6,,MATCH(J$3,$AC$3:$AY$3,0))</f>
        <v>#N/A</v>
      </c>
      <c r="L6" s="316"/>
      <c r="M6" s="370" t="str">
        <f>'7'!M6</f>
        <v>Select from List</v>
      </c>
      <c r="N6" s="480" t="e" cm="1">
        <f t="array" ref="N6">INDEX($AC6:$AY6,,MATCH(M$3,$AC$3:$AY$3,0))</f>
        <v>#N/A</v>
      </c>
      <c r="O6" s="316"/>
      <c r="P6" s="370" t="str">
        <f>'7'!P6</f>
        <v>Select from List</v>
      </c>
      <c r="Q6" s="480" t="e" cm="1">
        <f t="array" ref="Q6">INDEX($AC6:$AY6,,MATCH(P$3,$AC$3:$AY$3,0))</f>
        <v>#N/A</v>
      </c>
      <c r="R6" s="316"/>
      <c r="S6" s="370" t="str">
        <f>'7'!S6</f>
        <v>Select from List</v>
      </c>
      <c r="T6" s="480" t="e" cm="1">
        <f t="array" ref="T6">INDEX($AC6:$AY6,,MATCH(S$3,$AC$3:$AY$3,0))</f>
        <v>#N/A</v>
      </c>
      <c r="V6" s="370" t="str">
        <f>'7'!V6</f>
        <v>Select from List</v>
      </c>
      <c r="W6" s="480" t="e" cm="1">
        <f t="array" ref="W6">INDEX($AC6:$AY6,,MATCH(V$3,$AC$3:$AY$3,0))</f>
        <v>#N/A</v>
      </c>
      <c r="Z6" s="431" t="s">
        <v>1033</v>
      </c>
      <c r="AC6" s="370" t="str" cm="1">
        <f t="array" aca="1" ref="AC6" ca="1">IFERROR(IF(INDEX($G6:$W6,,MATCH(AE$3,$G$3:$W$3,0))=$Z$15,"Yes",""),"")</f>
        <v/>
      </c>
      <c r="AD6" s="939" t="str">
        <f ca="1">IF(AC6="Yes", '6'!$E$8,"")</f>
        <v/>
      </c>
      <c r="AE6" s="480" t="str">
        <f ca="1">IF(AC6="Yes", '6'!$E$6,"")</f>
        <v/>
      </c>
      <c r="AG6" s="370" t="str" cm="1">
        <f t="array" aca="1" ref="AG6" ca="1">IFERROR(IF(INDEX($G6:$W6,,MATCH(AI$3,$G$3:$W$3,0))=$Z$15,"Yes",""),"")</f>
        <v/>
      </c>
      <c r="AH6" s="939" t="str">
        <f ca="1">IF(AG6="Yes",'6'!$E$15,"")</f>
        <v/>
      </c>
      <c r="AI6" s="480" t="str">
        <f ca="1">IF(AG6="Yes",'6'!$E$13,"")</f>
        <v/>
      </c>
      <c r="AK6" s="370" t="str" cm="1">
        <f t="array" aca="1" ref="AK6" ca="1">IFERROR(IF(INDEX($G6:$W6,,MATCH(AM$3,$G$3:$W$3,0))=$Z$15,"Yes",""),"")</f>
        <v/>
      </c>
      <c r="AL6" s="939" t="str">
        <f ca="1">IF(AK6="Yes", '6'!$E$22,"")</f>
        <v/>
      </c>
      <c r="AM6" s="480" t="str">
        <f ca="1">IF(AK6="Yes", '6'!$E$20,"")</f>
        <v/>
      </c>
      <c r="AN6" s="934"/>
      <c r="AO6" s="370" t="str" cm="1">
        <f t="array" aca="1" ref="AO6" ca="1">IFERROR(IF(INDEX($G6:$W6,,MATCH(AQ$3,$G$3:$W$3,0))=$Z$15,"Yes",""),"")</f>
        <v/>
      </c>
      <c r="AP6" s="939" t="str">
        <f ca="1">IF(AO6="Yes", '6'!$E$29,"")</f>
        <v/>
      </c>
      <c r="AQ6" s="480" t="str">
        <f ca="1">IF(AO6="Yes", '6'!$E$27,"")</f>
        <v/>
      </c>
      <c r="AR6" s="934"/>
      <c r="AS6" s="434" t="str" cm="1">
        <f t="array" aca="1" ref="AS6" ca="1">IFERROR(IF(INDEX($G6:$W6,,MATCH(AU$3,$G$3:$W$3,0))=$Z$15,"Yes",""),"")</f>
        <v/>
      </c>
      <c r="AT6" s="941" t="str">
        <f ca="1">IF(AS6="Yes", '6'!$E$36,"")</f>
        <v/>
      </c>
      <c r="AU6" s="480" t="str">
        <f ca="1">IF(AS6="Yes", '6'!$E$34,"")</f>
        <v/>
      </c>
      <c r="AV6" s="934"/>
      <c r="AW6" s="370" t="str" cm="1">
        <f t="array" aca="1" ref="AW6" ca="1">IFERROR(IF(INDEX($G6:$W6,,MATCH(AY$3,$G$3:$W$3,0))=$Z$15,"Yes",""),"")</f>
        <v/>
      </c>
      <c r="AX6" s="939" t="str">
        <f ca="1">IF(AW6="Yes", '6'!$E$43,"")</f>
        <v/>
      </c>
      <c r="AY6" s="480" t="str">
        <f ca="1">IF(AW6="Yes", '6'!$E$41,"")</f>
        <v/>
      </c>
    </row>
    <row r="7" spans="2:51" ht="17.149999999999999" customHeight="1">
      <c r="B7" s="1278"/>
      <c r="C7" s="386" t="s">
        <v>800</v>
      </c>
      <c r="D7" s="387">
        <f>'4'!D6</f>
        <v>0</v>
      </c>
      <c r="E7" s="1279">
        <f>'4'!E6</f>
        <v>0</v>
      </c>
      <c r="F7" s="315"/>
      <c r="G7" s="370" t="str">
        <f>'7'!G7</f>
        <v>Select from List</v>
      </c>
      <c r="H7" s="480" t="e" cm="1">
        <f t="array" ref="H7">INDEX($AC7:$AY7,,MATCH(G$3,$AC$3:$AY$3,0))</f>
        <v>#N/A</v>
      </c>
      <c r="I7" s="316"/>
      <c r="J7" s="434" t="str">
        <f>'7'!J7</f>
        <v>Select from List</v>
      </c>
      <c r="K7" s="480" t="e" cm="1">
        <f t="array" ref="K7">INDEX($AC7:$AY7,,MATCH(J$3,$AC$3:$AY$3,0))</f>
        <v>#N/A</v>
      </c>
      <c r="L7" s="316"/>
      <c r="M7" s="370" t="str">
        <f>'7'!M7</f>
        <v>Select from List</v>
      </c>
      <c r="N7" s="480" t="e" cm="1">
        <f t="array" ref="N7">INDEX($AC7:$AY7,,MATCH(M$3,$AC$3:$AY$3,0))</f>
        <v>#N/A</v>
      </c>
      <c r="O7" s="316"/>
      <c r="P7" s="370" t="str">
        <f>'7'!P7</f>
        <v>Select from List</v>
      </c>
      <c r="Q7" s="480" t="e" cm="1">
        <f t="array" ref="Q7">INDEX($AC7:$AY7,,MATCH(P$3,$AC$3:$AY$3,0))</f>
        <v>#N/A</v>
      </c>
      <c r="R7" s="316"/>
      <c r="S7" s="370" t="str">
        <f>'7'!S7</f>
        <v>Select from List</v>
      </c>
      <c r="T7" s="480" t="e" cm="1">
        <f t="array" ref="T7">INDEX($AC7:$AY7,,MATCH(S$3,$AC$3:$AY$3,0))</f>
        <v>#N/A</v>
      </c>
      <c r="U7" s="494"/>
      <c r="V7" s="370" t="str">
        <f>'7'!V7</f>
        <v>Select from List</v>
      </c>
      <c r="W7" s="480" t="e" cm="1">
        <f t="array" ref="W7">INDEX($AC7:$AY7,,MATCH(V$3,$AC$3:$AY$3,0))</f>
        <v>#N/A</v>
      </c>
      <c r="Z7" s="349" t="e">
        <f>INDEX(Languages1!$B$1:$AA$1998,MATCH(Z6,Languages1!$B$1:$B$1998,0),MATCH('1'!$C$5,Languages1!$B$1:$AA$1,0))</f>
        <v>#N/A</v>
      </c>
      <c r="AC7" s="370" t="str" cm="1">
        <f t="array" aca="1" ref="AC7" ca="1">IFERROR(IF(INDEX($G7:$W7,,MATCH(AE$3,$G$3:$W$3,0))=$Z$15,"Yes",""),"")</f>
        <v/>
      </c>
      <c r="AD7" s="939" t="str">
        <f ca="1">IF(AC7="Yes", '6'!$E$8,"")</f>
        <v/>
      </c>
      <c r="AE7" s="480" t="str">
        <f ca="1">IF(AC7="Yes", '6'!$E$6,"")</f>
        <v/>
      </c>
      <c r="AG7" s="370" t="str" cm="1">
        <f t="array" aca="1" ref="AG7" ca="1">IFERROR(IF(INDEX($G7:$W7,,MATCH(AI$3,$G$3:$W$3,0))=$Z$15,"Yes",""),"")</f>
        <v/>
      </c>
      <c r="AH7" s="939" t="str">
        <f ca="1">IF(AG7="Yes",'6'!$E$15,"")</f>
        <v/>
      </c>
      <c r="AI7" s="480" t="str">
        <f ca="1">IF(AG7="Yes",'6'!$E$13,"")</f>
        <v/>
      </c>
      <c r="AK7" s="370" t="str" cm="1">
        <f t="array" aca="1" ref="AK7" ca="1">IFERROR(IF(INDEX($G7:$W7,,MATCH(AM$3,$G$3:$W$3,0))=$Z$15,"Yes",""),"")</f>
        <v/>
      </c>
      <c r="AL7" s="939" t="str">
        <f ca="1">IF(AK7="Yes", '6'!$E$22,"")</f>
        <v/>
      </c>
      <c r="AM7" s="480" t="str">
        <f ca="1">IF(AK7="Yes", '6'!$E$20,"")</f>
        <v/>
      </c>
      <c r="AN7" s="934"/>
      <c r="AO7" s="370" t="str" cm="1">
        <f t="array" aca="1" ref="AO7" ca="1">IFERROR(IF(INDEX($G7:$W7,,MATCH(AQ$3,$G$3:$W$3,0))=$Z$15,"Yes",""),"")</f>
        <v/>
      </c>
      <c r="AP7" s="939" t="str">
        <f ca="1">IF(AO7="Yes", '6'!$E$29,"")</f>
        <v/>
      </c>
      <c r="AQ7" s="480" t="str">
        <f ca="1">IF(AO7="Yes", '6'!$E$27,"")</f>
        <v/>
      </c>
      <c r="AR7" s="934"/>
      <c r="AS7" s="434" t="str" cm="1">
        <f t="array" aca="1" ref="AS7" ca="1">IFERROR(IF(INDEX($G7:$W7,,MATCH(AU$3,$G$3:$W$3,0))=$Z$15,"Yes",""),"")</f>
        <v/>
      </c>
      <c r="AT7" s="941" t="str">
        <f ca="1">IF(AS7="Yes", '6'!$E$36,"")</f>
        <v/>
      </c>
      <c r="AU7" s="480" t="str">
        <f ca="1">IF(AS7="Yes", '6'!$E$34,"")</f>
        <v/>
      </c>
      <c r="AV7" s="934"/>
      <c r="AW7" s="370" t="str" cm="1">
        <f t="array" aca="1" ref="AW7" ca="1">IFERROR(IF(INDEX($G7:$W7,,MATCH(AY$3,$G$3:$W$3,0))=$Z$15,"Yes",""),"")</f>
        <v/>
      </c>
      <c r="AX7" s="939" t="str">
        <f ca="1">IF(AW7="Yes", '6'!$E$43,"")</f>
        <v/>
      </c>
      <c r="AY7" s="480" t="str">
        <f ca="1">IF(AW7="Yes", '6'!$E$41,"")</f>
        <v/>
      </c>
    </row>
    <row r="8" spans="2:51" ht="17.149999999999999" customHeight="1">
      <c r="B8" s="1280">
        <f>'4'!B7</f>
        <v>0</v>
      </c>
      <c r="C8" s="384" t="s">
        <v>799</v>
      </c>
      <c r="D8" s="385">
        <f>'4'!D7</f>
        <v>0</v>
      </c>
      <c r="E8" s="1279" t="str">
        <f>'4'!E7</f>
        <v xml:space="preserve"> </v>
      </c>
      <c r="F8" s="315"/>
      <c r="G8" s="370" t="str">
        <f>'7'!G8</f>
        <v>Select from List</v>
      </c>
      <c r="H8" s="480" t="e" cm="1">
        <f t="array" ref="H8">INDEX($AC8:$AY8,,MATCH(G$3,$AC$3:$AY$3,0))</f>
        <v>#N/A</v>
      </c>
      <c r="I8" s="316"/>
      <c r="J8" s="434" t="str">
        <f>'7'!J8</f>
        <v>Select from List</v>
      </c>
      <c r="K8" s="480" t="e" cm="1">
        <f t="array" ref="K8">INDEX($AC8:$AY8,,MATCH(J$3,$AC$3:$AY$3,0))</f>
        <v>#N/A</v>
      </c>
      <c r="L8" s="316"/>
      <c r="M8" s="370" t="str">
        <f>'7'!M8</f>
        <v>Select from List</v>
      </c>
      <c r="N8" s="480" t="e" cm="1">
        <f t="array" ref="N8">INDEX($AC8:$AY8,,MATCH(M$3,$AC$3:$AY$3,0))</f>
        <v>#N/A</v>
      </c>
      <c r="O8" s="316"/>
      <c r="P8" s="370" t="str">
        <f>'7'!P8</f>
        <v>Select from List</v>
      </c>
      <c r="Q8" s="480" t="e" cm="1">
        <f t="array" ref="Q8">INDEX($AC8:$AY8,,MATCH(P$3,$AC$3:$AY$3,0))</f>
        <v>#N/A</v>
      </c>
      <c r="R8" s="316"/>
      <c r="S8" s="370" t="str">
        <f>'7'!S8</f>
        <v>Select from List</v>
      </c>
      <c r="T8" s="480" t="e" cm="1">
        <f t="array" ref="T8">INDEX($AC8:$AY8,,MATCH(S$3,$AC$3:$AY$3,0))</f>
        <v>#N/A</v>
      </c>
      <c r="U8" s="494"/>
      <c r="V8" s="370" t="str">
        <f>'7'!V8</f>
        <v>Select from List</v>
      </c>
      <c r="W8" s="480" t="e" cm="1">
        <f t="array" ref="W8">INDEX($AC8:$AY8,,MATCH(V$3,$AC$3:$AY$3,0))</f>
        <v>#N/A</v>
      </c>
      <c r="Z8" s="431"/>
      <c r="AC8" s="370" t="str" cm="1">
        <f t="array" aca="1" ref="AC8" ca="1">IFERROR(IF(INDEX($G8:$W8,,MATCH(AE$3,$G$3:$W$3,0))=$Z$15,"Yes",""),"")</f>
        <v/>
      </c>
      <c r="AD8" s="939" t="str">
        <f ca="1">IF(AC8="Yes", '6'!$E$8,"")</f>
        <v/>
      </c>
      <c r="AE8" s="480" t="str">
        <f ca="1">IF(AC8="Yes", '6'!$E$6,"")</f>
        <v/>
      </c>
      <c r="AG8" s="370" t="str" cm="1">
        <f t="array" aca="1" ref="AG8" ca="1">IFERROR(IF(INDEX($G8:$W8,,MATCH(AI$3,$G$3:$W$3,0))=$Z$15,"Yes",""),"")</f>
        <v/>
      </c>
      <c r="AH8" s="939" t="str">
        <f ca="1">IF(AG8="Yes",'6'!$E$15,"")</f>
        <v/>
      </c>
      <c r="AI8" s="480" t="str">
        <f ca="1">IF(AG8="Yes",'6'!$E$13,"")</f>
        <v/>
      </c>
      <c r="AK8" s="370" t="str" cm="1">
        <f t="array" aca="1" ref="AK8" ca="1">IFERROR(IF(INDEX($G8:$W8,,MATCH(AM$3,$G$3:$W$3,0))=$Z$15,"Yes",""),"")</f>
        <v/>
      </c>
      <c r="AL8" s="939" t="str">
        <f ca="1">IF(AK8="Yes", '6'!$E$22,"")</f>
        <v/>
      </c>
      <c r="AM8" s="480" t="str">
        <f ca="1">IF(AK8="Yes", '6'!$E$20,"")</f>
        <v/>
      </c>
      <c r="AN8" s="934"/>
      <c r="AO8" s="370" t="str" cm="1">
        <f t="array" aca="1" ref="AO8" ca="1">IFERROR(IF(INDEX($G8:$W8,,MATCH(AQ$3,$G$3:$W$3,0))=$Z$15,"Yes",""),"")</f>
        <v/>
      </c>
      <c r="AP8" s="939" t="str">
        <f ca="1">IF(AO8="Yes", '6'!$E$29,"")</f>
        <v/>
      </c>
      <c r="AQ8" s="480" t="str">
        <f ca="1">IF(AO8="Yes", '6'!$E$27,"")</f>
        <v/>
      </c>
      <c r="AR8" s="934"/>
      <c r="AS8" s="434" t="str" cm="1">
        <f t="array" aca="1" ref="AS8" ca="1">IFERROR(IF(INDEX($G8:$W8,,MATCH(AU$3,$G$3:$W$3,0))=$Z$15,"Yes",""),"")</f>
        <v/>
      </c>
      <c r="AT8" s="941" t="str">
        <f ca="1">IF(AS8="Yes", '6'!$E$36,"")</f>
        <v/>
      </c>
      <c r="AU8" s="480" t="str">
        <f ca="1">IF(AS8="Yes", '6'!$E$34,"")</f>
        <v/>
      </c>
      <c r="AV8" s="934"/>
      <c r="AW8" s="370" t="str" cm="1">
        <f t="array" aca="1" ref="AW8" ca="1">IFERROR(IF(INDEX($G8:$W8,,MATCH(AY$3,$G$3:$W$3,0))=$Z$15,"Yes",""),"")</f>
        <v/>
      </c>
      <c r="AX8" s="939" t="str">
        <f ca="1">IF(AW8="Yes", '6'!$E$43,"")</f>
        <v/>
      </c>
      <c r="AY8" s="480" t="str">
        <f ca="1">IF(AW8="Yes", '6'!$E$41,"")</f>
        <v/>
      </c>
    </row>
    <row r="9" spans="2:51" ht="17.149999999999999" customHeight="1">
      <c r="B9" s="1278"/>
      <c r="C9" s="386" t="s">
        <v>800</v>
      </c>
      <c r="D9" s="387">
        <f>'4'!D8</f>
        <v>0</v>
      </c>
      <c r="E9" s="1279">
        <f>'4'!E8</f>
        <v>0</v>
      </c>
      <c r="F9" s="315"/>
      <c r="G9" s="370" t="str">
        <f>'7'!G9</f>
        <v>Select from List</v>
      </c>
      <c r="H9" s="480" t="e" cm="1">
        <f t="array" ref="H9">INDEX($AC9:$AY9,,MATCH(G$3,$AC$3:$AY$3,0))</f>
        <v>#N/A</v>
      </c>
      <c r="I9" s="316"/>
      <c r="J9" s="434" t="str">
        <f>'7'!J9</f>
        <v>Select from List</v>
      </c>
      <c r="K9" s="480" t="e" cm="1">
        <f t="array" ref="K9">INDEX($AC9:$AY9,,MATCH(J$3,$AC$3:$AY$3,0))</f>
        <v>#N/A</v>
      </c>
      <c r="L9" s="316"/>
      <c r="M9" s="370" t="str">
        <f>'7'!M9</f>
        <v>Select from List</v>
      </c>
      <c r="N9" s="480" t="e" cm="1">
        <f t="array" ref="N9">INDEX($AC9:$AY9,,MATCH(M$3,$AC$3:$AY$3,0))</f>
        <v>#N/A</v>
      </c>
      <c r="O9" s="316"/>
      <c r="P9" s="370" t="str">
        <f>'7'!P9</f>
        <v>Select from List</v>
      </c>
      <c r="Q9" s="480" t="e" cm="1">
        <f t="array" ref="Q9">INDEX($AC9:$AY9,,MATCH(P$3,$AC$3:$AY$3,0))</f>
        <v>#N/A</v>
      </c>
      <c r="R9" s="316"/>
      <c r="S9" s="370" t="str">
        <f>'7'!S9</f>
        <v>Select from List</v>
      </c>
      <c r="T9" s="480" t="e" cm="1">
        <f t="array" ref="T9">INDEX($AC9:$AY9,,MATCH(S$3,$AC$3:$AY$3,0))</f>
        <v>#N/A</v>
      </c>
      <c r="U9" s="494"/>
      <c r="V9" s="370" t="str">
        <f>'7'!V9</f>
        <v>Select from List</v>
      </c>
      <c r="W9" s="480" t="e" cm="1">
        <f t="array" ref="W9">INDEX($AC9:$AY9,,MATCH(V$3,$AC$3:$AY$3,0))</f>
        <v>#N/A</v>
      </c>
      <c r="Z9" s="494"/>
      <c r="AC9" s="370" t="str" cm="1">
        <f t="array" aca="1" ref="AC9" ca="1">IFERROR(IF(INDEX($G9:$W9,,MATCH(AE$3,$G$3:$W$3,0))=$Z$15,"Yes",""),"")</f>
        <v/>
      </c>
      <c r="AD9" s="939" t="str">
        <f ca="1">IF(AC9="Yes", '6'!$E$8,"")</f>
        <v/>
      </c>
      <c r="AE9" s="480" t="str">
        <f ca="1">IF(AC9="Yes", '6'!$E$6,"")</f>
        <v/>
      </c>
      <c r="AG9" s="370" t="str" cm="1">
        <f t="array" aca="1" ref="AG9" ca="1">IFERROR(IF(INDEX($G9:$W9,,MATCH(AI$3,$G$3:$W$3,0))=$Z$15,"Yes",""),"")</f>
        <v/>
      </c>
      <c r="AH9" s="939" t="str">
        <f ca="1">IF(AG9="Yes",'6'!$E$15,"")</f>
        <v/>
      </c>
      <c r="AI9" s="480" t="str">
        <f ca="1">IF(AG9="Yes",'6'!$E$13,"")</f>
        <v/>
      </c>
      <c r="AK9" s="370" t="str" cm="1">
        <f t="array" aca="1" ref="AK9" ca="1">IFERROR(IF(INDEX($G9:$W9,,MATCH(AM$3,$G$3:$W$3,0))=$Z$15,"Yes",""),"")</f>
        <v/>
      </c>
      <c r="AL9" s="939" t="str">
        <f ca="1">IF(AK9="Yes", '6'!$E$22,"")</f>
        <v/>
      </c>
      <c r="AM9" s="480" t="str">
        <f ca="1">IF(AK9="Yes", '6'!$E$20,"")</f>
        <v/>
      </c>
      <c r="AN9" s="934"/>
      <c r="AO9" s="370" t="str" cm="1">
        <f t="array" aca="1" ref="AO9" ca="1">IFERROR(IF(INDEX($G9:$W9,,MATCH(AQ$3,$G$3:$W$3,0))=$Z$15,"Yes",""),"")</f>
        <v/>
      </c>
      <c r="AP9" s="939" t="str">
        <f ca="1">IF(AO9="Yes", '6'!$E$29,"")</f>
        <v/>
      </c>
      <c r="AQ9" s="480" t="str">
        <f ca="1">IF(AO9="Yes", '6'!$E$27,"")</f>
        <v/>
      </c>
      <c r="AR9" s="934"/>
      <c r="AS9" s="434" t="str" cm="1">
        <f t="array" aca="1" ref="AS9" ca="1">IFERROR(IF(INDEX($G9:$W9,,MATCH(AU$3,$G$3:$W$3,0))=$Z$15,"Yes",""),"")</f>
        <v/>
      </c>
      <c r="AT9" s="941" t="str">
        <f ca="1">IF(AS9="Yes", '6'!$E$36,"")</f>
        <v/>
      </c>
      <c r="AU9" s="480" t="str">
        <f ca="1">IF(AS9="Yes", '6'!$E$34,"")</f>
        <v/>
      </c>
      <c r="AV9" s="934"/>
      <c r="AW9" s="370" t="str" cm="1">
        <f t="array" aca="1" ref="AW9" ca="1">IFERROR(IF(INDEX($G9:$W9,,MATCH(AY$3,$G$3:$W$3,0))=$Z$15,"Yes",""),"")</f>
        <v/>
      </c>
      <c r="AX9" s="939" t="str">
        <f ca="1">IF(AW9="Yes", '6'!$E$43,"")</f>
        <v/>
      </c>
      <c r="AY9" s="480" t="str">
        <f ca="1">IF(AW9="Yes", '6'!$E$41,"")</f>
        <v/>
      </c>
    </row>
    <row r="10" spans="2:51" ht="17.149999999999999" customHeight="1">
      <c r="B10" s="1277">
        <f>'4'!B9</f>
        <v>0</v>
      </c>
      <c r="C10" s="384" t="s">
        <v>799</v>
      </c>
      <c r="D10" s="385">
        <f>'4'!D9</f>
        <v>0</v>
      </c>
      <c r="E10" s="1279" t="str">
        <f>'4'!E9</f>
        <v xml:space="preserve"> </v>
      </c>
      <c r="F10" s="315"/>
      <c r="G10" s="370" t="str">
        <f>'7'!G10</f>
        <v>Select from List</v>
      </c>
      <c r="H10" s="480" t="e" cm="1">
        <f t="array" ref="H10">INDEX($AC10:$AY10,,MATCH(G$3,$AC$3:$AY$3,0))</f>
        <v>#N/A</v>
      </c>
      <c r="I10" s="316"/>
      <c r="J10" s="434" t="str">
        <f>'7'!J10</f>
        <v>Select from List</v>
      </c>
      <c r="K10" s="480" t="e" cm="1">
        <f t="array" ref="K10">INDEX($AC10:$AY10,,MATCH(J$3,$AC$3:$AY$3,0))</f>
        <v>#N/A</v>
      </c>
      <c r="L10" s="316"/>
      <c r="M10" s="370" t="str">
        <f>'7'!M10</f>
        <v>Select from List</v>
      </c>
      <c r="N10" s="480" t="e" cm="1">
        <f t="array" ref="N10">INDEX($AC10:$AY10,,MATCH(M$3,$AC$3:$AY$3,0))</f>
        <v>#N/A</v>
      </c>
      <c r="O10" s="316"/>
      <c r="P10" s="370" t="str">
        <f>'7'!P10</f>
        <v>Select from List</v>
      </c>
      <c r="Q10" s="480" t="e" cm="1">
        <f t="array" ref="Q10">INDEX($AC10:$AY10,,MATCH(P$3,$AC$3:$AY$3,0))</f>
        <v>#N/A</v>
      </c>
      <c r="R10" s="316"/>
      <c r="S10" s="370" t="str">
        <f>'7'!S10</f>
        <v>Select from List</v>
      </c>
      <c r="T10" s="480" t="e" cm="1">
        <f t="array" ref="T10">INDEX($AC10:$AY10,,MATCH(S$3,$AC$3:$AY$3,0))</f>
        <v>#N/A</v>
      </c>
      <c r="U10" s="494"/>
      <c r="V10" s="370" t="str">
        <f>'7'!V10</f>
        <v>Select from List</v>
      </c>
      <c r="W10" s="480" t="e" cm="1">
        <f t="array" ref="W10">INDEX($AC10:$AY10,,MATCH(V$3,$AC$3:$AY$3,0))</f>
        <v>#N/A</v>
      </c>
      <c r="AC10" s="370" t="str" cm="1">
        <f t="array" aca="1" ref="AC10" ca="1">IFERROR(IF(INDEX($G10:$W10,,MATCH(AE$3,$G$3:$W$3,0))=$Z$15,"Yes",""),"")</f>
        <v/>
      </c>
      <c r="AD10" s="939" t="str">
        <f ca="1">IF(AC10="Yes", '6'!$E$8,"")</f>
        <v/>
      </c>
      <c r="AE10" s="480" t="str">
        <f ca="1">IF(AC10="Yes", '6'!$E$6,"")</f>
        <v/>
      </c>
      <c r="AG10" s="370" t="str" cm="1">
        <f t="array" aca="1" ref="AG10" ca="1">IFERROR(IF(INDEX($G10:$W10,,MATCH(AI$3,$G$3:$W$3,0))=$Z$15,"Yes",""),"")</f>
        <v/>
      </c>
      <c r="AH10" s="939" t="str">
        <f ca="1">IF(AG10="Yes",'6'!$E$15,"")</f>
        <v/>
      </c>
      <c r="AI10" s="480" t="str">
        <f ca="1">IF(AG10="Yes",'6'!$E$13,"")</f>
        <v/>
      </c>
      <c r="AK10" s="370" t="str" cm="1">
        <f t="array" aca="1" ref="AK10" ca="1">IFERROR(IF(INDEX($G10:$W10,,MATCH(AM$3,$G$3:$W$3,0))=$Z$15,"Yes",""),"")</f>
        <v/>
      </c>
      <c r="AL10" s="939" t="str">
        <f ca="1">IF(AK10="Yes", '6'!$E$22,"")</f>
        <v/>
      </c>
      <c r="AM10" s="480" t="str">
        <f ca="1">IF(AK10="Yes", '6'!$E$20,"")</f>
        <v/>
      </c>
      <c r="AN10" s="934"/>
      <c r="AO10" s="370" t="str" cm="1">
        <f t="array" aca="1" ref="AO10" ca="1">IFERROR(IF(INDEX($G10:$W10,,MATCH(AQ$3,$G$3:$W$3,0))=$Z$15,"Yes",""),"")</f>
        <v/>
      </c>
      <c r="AP10" s="939" t="str">
        <f ca="1">IF(AO10="Yes", '6'!$E$29,"")</f>
        <v/>
      </c>
      <c r="AQ10" s="480" t="str">
        <f ca="1">IF(AO10="Yes", '6'!$E$27,"")</f>
        <v/>
      </c>
      <c r="AR10" s="934"/>
      <c r="AS10" s="434" t="str" cm="1">
        <f t="array" aca="1" ref="AS10" ca="1">IFERROR(IF(INDEX($G10:$W10,,MATCH(AU$3,$G$3:$W$3,0))=$Z$15,"Yes",""),"")</f>
        <v/>
      </c>
      <c r="AT10" s="941" t="str">
        <f ca="1">IF(AS10="Yes", '6'!$E$36,"")</f>
        <v/>
      </c>
      <c r="AU10" s="480" t="str">
        <f ca="1">IF(AS10="Yes", '6'!$E$34,"")</f>
        <v/>
      </c>
      <c r="AV10" s="934"/>
      <c r="AW10" s="370" t="str" cm="1">
        <f t="array" aca="1" ref="AW10" ca="1">IFERROR(IF(INDEX($G10:$W10,,MATCH(AY$3,$G$3:$W$3,0))=$Z$15,"Yes",""),"")</f>
        <v/>
      </c>
      <c r="AX10" s="939" t="str">
        <f ca="1">IF(AW10="Yes", '6'!$E$43,"")</f>
        <v/>
      </c>
      <c r="AY10" s="480" t="str">
        <f ca="1">IF(AW10="Yes", '6'!$E$41,"")</f>
        <v/>
      </c>
    </row>
    <row r="11" spans="2:51" ht="17.149999999999999" customHeight="1">
      <c r="B11" s="1278"/>
      <c r="C11" s="386" t="s">
        <v>800</v>
      </c>
      <c r="D11" s="387">
        <f>'4'!D10</f>
        <v>0</v>
      </c>
      <c r="E11" s="1279">
        <f>'4'!E10</f>
        <v>0</v>
      </c>
      <c r="F11" s="315"/>
      <c r="G11" s="370" t="str">
        <f>'7'!G11</f>
        <v>Select from List</v>
      </c>
      <c r="H11" s="480" t="e" cm="1">
        <f t="array" ref="H11">INDEX($AC11:$AY11,,MATCH(G$3,$AC$3:$AY$3,0))</f>
        <v>#N/A</v>
      </c>
      <c r="I11" s="316"/>
      <c r="J11" s="434" t="str">
        <f>'7'!J11</f>
        <v>Select from List</v>
      </c>
      <c r="K11" s="480" t="e" cm="1">
        <f t="array" ref="K11">INDEX($AC11:$AY11,,MATCH(J$3,$AC$3:$AY$3,0))</f>
        <v>#N/A</v>
      </c>
      <c r="L11" s="316"/>
      <c r="M11" s="370" t="str">
        <f>'7'!M11</f>
        <v>Select from List</v>
      </c>
      <c r="N11" s="480" t="e" cm="1">
        <f t="array" ref="N11">INDEX($AC11:$AY11,,MATCH(M$3,$AC$3:$AY$3,0))</f>
        <v>#N/A</v>
      </c>
      <c r="O11" s="316"/>
      <c r="P11" s="370" t="str">
        <f>'7'!P11</f>
        <v>Select from List</v>
      </c>
      <c r="Q11" s="480" t="e" cm="1">
        <f t="array" ref="Q11">INDEX($AC11:$AY11,,MATCH(P$3,$AC$3:$AY$3,0))</f>
        <v>#N/A</v>
      </c>
      <c r="R11" s="316"/>
      <c r="S11" s="370" t="str">
        <f>'7'!S11</f>
        <v>Select from List</v>
      </c>
      <c r="T11" s="480" t="e" cm="1">
        <f t="array" ref="T11">INDEX($AC11:$AY11,,MATCH(S$3,$AC$3:$AY$3,0))</f>
        <v>#N/A</v>
      </c>
      <c r="U11" s="494"/>
      <c r="V11" s="370" t="str">
        <f>'7'!V11</f>
        <v>Select from List</v>
      </c>
      <c r="W11" s="480" t="e" cm="1">
        <f t="array" ref="W11">INDEX($AC11:$AY11,,MATCH(V$3,$AC$3:$AY$3,0))</f>
        <v>#N/A</v>
      </c>
      <c r="AC11" s="370" t="str" cm="1">
        <f t="array" aca="1" ref="AC11" ca="1">IFERROR(IF(INDEX($G11:$W11,,MATCH(AE$3,$G$3:$W$3,0))=$Z$15,"Yes",""),"")</f>
        <v/>
      </c>
      <c r="AD11" s="939" t="str">
        <f ca="1">IF(AC11="Yes", '6'!$E$8,"")</f>
        <v/>
      </c>
      <c r="AE11" s="480" t="str">
        <f ca="1">IF(AC11="Yes", '6'!$E$6,"")</f>
        <v/>
      </c>
      <c r="AG11" s="370" t="str" cm="1">
        <f t="array" aca="1" ref="AG11" ca="1">IFERROR(IF(INDEX($G11:$W11,,MATCH(AI$3,$G$3:$W$3,0))=$Z$15,"Yes",""),"")</f>
        <v/>
      </c>
      <c r="AH11" s="939" t="str">
        <f ca="1">IF(AG11="Yes",'6'!$E$15,"")</f>
        <v/>
      </c>
      <c r="AI11" s="480" t="str">
        <f ca="1">IF(AG11="Yes",'6'!$E$13,"")</f>
        <v/>
      </c>
      <c r="AK11" s="370" t="str" cm="1">
        <f t="array" aca="1" ref="AK11" ca="1">IFERROR(IF(INDEX($G11:$W11,,MATCH(AM$3,$G$3:$W$3,0))=$Z$15,"Yes",""),"")</f>
        <v/>
      </c>
      <c r="AL11" s="939" t="str">
        <f ca="1">IF(AK11="Yes", '6'!$E$22,"")</f>
        <v/>
      </c>
      <c r="AM11" s="480" t="str">
        <f ca="1">IF(AK11="Yes", '6'!$E$20,"")</f>
        <v/>
      </c>
      <c r="AN11" s="934"/>
      <c r="AO11" s="370" t="str" cm="1">
        <f t="array" aca="1" ref="AO11" ca="1">IFERROR(IF(INDEX($G11:$W11,,MATCH(AQ$3,$G$3:$W$3,0))=$Z$15,"Yes",""),"")</f>
        <v/>
      </c>
      <c r="AP11" s="939" t="str">
        <f ca="1">IF(AO11="Yes", '6'!$E$29,"")</f>
        <v/>
      </c>
      <c r="AQ11" s="480" t="str">
        <f ca="1">IF(AO11="Yes", '6'!$E$27,"")</f>
        <v/>
      </c>
      <c r="AR11" s="934"/>
      <c r="AS11" s="434" t="str" cm="1">
        <f t="array" aca="1" ref="AS11" ca="1">IFERROR(IF(INDEX($G11:$W11,,MATCH(AU$3,$G$3:$W$3,0))=$Z$15,"Yes",""),"")</f>
        <v/>
      </c>
      <c r="AT11" s="941" t="str">
        <f ca="1">IF(AS11="Yes", '6'!$E$36,"")</f>
        <v/>
      </c>
      <c r="AU11" s="480" t="str">
        <f ca="1">IF(AS11="Yes", '6'!$E$34,"")</f>
        <v/>
      </c>
      <c r="AV11" s="934"/>
      <c r="AW11" s="370" t="str" cm="1">
        <f t="array" aca="1" ref="AW11" ca="1">IFERROR(IF(INDEX($G11:$W11,,MATCH(AY$3,$G$3:$W$3,0))=$Z$15,"Yes",""),"")</f>
        <v/>
      </c>
      <c r="AX11" s="939" t="str">
        <f ca="1">IF(AW11="Yes", '6'!$E$43,"")</f>
        <v/>
      </c>
      <c r="AY11" s="480" t="str">
        <f ca="1">IF(AW11="Yes", '6'!$E$41,"")</f>
        <v/>
      </c>
    </row>
    <row r="12" spans="2:51" ht="17.149999999999999" customHeight="1">
      <c r="B12" s="1277">
        <f>'4'!B11</f>
        <v>0</v>
      </c>
      <c r="C12" s="384" t="s">
        <v>799</v>
      </c>
      <c r="D12" s="385">
        <f>'4'!D11</f>
        <v>0</v>
      </c>
      <c r="E12" s="1279" t="str">
        <f>'4'!E11</f>
        <v xml:space="preserve"> </v>
      </c>
      <c r="F12" s="315"/>
      <c r="G12" s="370" t="str">
        <f>'7'!G12</f>
        <v>Select from List</v>
      </c>
      <c r="H12" s="480" t="e" cm="1">
        <f t="array" ref="H12">INDEX($AC12:$AY12,,MATCH(G$3,$AC$3:$AY$3,0))</f>
        <v>#N/A</v>
      </c>
      <c r="I12" s="316"/>
      <c r="J12" s="434" t="str">
        <f>'7'!J12</f>
        <v>Select from List</v>
      </c>
      <c r="K12" s="480" t="e" cm="1">
        <f t="array" ref="K12">INDEX($AC12:$AY12,,MATCH(J$3,$AC$3:$AY$3,0))</f>
        <v>#N/A</v>
      </c>
      <c r="L12" s="316"/>
      <c r="M12" s="370" t="str">
        <f>'7'!M12</f>
        <v>Select from List</v>
      </c>
      <c r="N12" s="480" t="e" cm="1">
        <f t="array" ref="N12">INDEX($AC12:$AY12,,MATCH(M$3,$AC$3:$AY$3,0))</f>
        <v>#N/A</v>
      </c>
      <c r="O12" s="316"/>
      <c r="P12" s="370" t="str">
        <f>'7'!P12</f>
        <v>Select from List</v>
      </c>
      <c r="Q12" s="480" t="e" cm="1">
        <f t="array" ref="Q12">INDEX($AC12:$AY12,,MATCH(P$3,$AC$3:$AY$3,0))</f>
        <v>#N/A</v>
      </c>
      <c r="R12" s="316"/>
      <c r="S12" s="370" t="str">
        <f>'7'!S12</f>
        <v>Select from List</v>
      </c>
      <c r="T12" s="480" t="e" cm="1">
        <f t="array" ref="T12">INDEX($AC12:$AY12,,MATCH(S$3,$AC$3:$AY$3,0))</f>
        <v>#N/A</v>
      </c>
      <c r="U12" s="494"/>
      <c r="V12" s="370" t="str">
        <f>'7'!V12</f>
        <v>Select from List</v>
      </c>
      <c r="W12" s="480" t="e" cm="1">
        <f t="array" ref="W12">INDEX($AC12:$AY12,,MATCH(V$3,$AC$3:$AY$3,0))</f>
        <v>#N/A</v>
      </c>
      <c r="AC12" s="370" t="str" cm="1">
        <f t="array" aca="1" ref="AC12" ca="1">IFERROR(IF(INDEX($G12:$W12,,MATCH(AE$3,$G$3:$W$3,0))=$Z$15,"Yes",""),"")</f>
        <v/>
      </c>
      <c r="AD12" s="939" t="str">
        <f ca="1">IF(AC12="Yes", '6'!$E$8,"")</f>
        <v/>
      </c>
      <c r="AE12" s="480" t="str">
        <f ca="1">IF(AC12="Yes", '6'!$E$6,"")</f>
        <v/>
      </c>
      <c r="AG12" s="370" t="str" cm="1">
        <f t="array" aca="1" ref="AG12" ca="1">IFERROR(IF(INDEX($G12:$W12,,MATCH(AI$3,$G$3:$W$3,0))=$Z$15,"Yes",""),"")</f>
        <v/>
      </c>
      <c r="AH12" s="939" t="str">
        <f ca="1">IF(AG12="Yes",'6'!$E$15,"")</f>
        <v/>
      </c>
      <c r="AI12" s="480" t="str">
        <f ca="1">IF(AG12="Yes",'6'!$E$13,"")</f>
        <v/>
      </c>
      <c r="AK12" s="370" t="str" cm="1">
        <f t="array" aca="1" ref="AK12" ca="1">IFERROR(IF(INDEX($G12:$W12,,MATCH(AM$3,$G$3:$W$3,0))=$Z$15,"Yes",""),"")</f>
        <v/>
      </c>
      <c r="AL12" s="939" t="str">
        <f ca="1">IF(AK12="Yes", '6'!$E$22,"")</f>
        <v/>
      </c>
      <c r="AM12" s="480" t="str">
        <f ca="1">IF(AK12="Yes", '6'!$E$20,"")</f>
        <v/>
      </c>
      <c r="AN12" s="934"/>
      <c r="AO12" s="370" t="str" cm="1">
        <f t="array" aca="1" ref="AO12" ca="1">IFERROR(IF(INDEX($G12:$W12,,MATCH(AQ$3,$G$3:$W$3,0))=$Z$15,"Yes",""),"")</f>
        <v/>
      </c>
      <c r="AP12" s="939" t="str">
        <f ca="1">IF(AO12="Yes", '6'!$E$29,"")</f>
        <v/>
      </c>
      <c r="AQ12" s="480" t="str">
        <f ca="1">IF(AO12="Yes", '6'!$E$27,"")</f>
        <v/>
      </c>
      <c r="AR12" s="934"/>
      <c r="AS12" s="434" t="str" cm="1">
        <f t="array" aca="1" ref="AS12" ca="1">IFERROR(IF(INDEX($G12:$W12,,MATCH(AU$3,$G$3:$W$3,0))=$Z$15,"Yes",""),"")</f>
        <v/>
      </c>
      <c r="AT12" s="941" t="str">
        <f ca="1">IF(AS12="Yes", '6'!$E$36,"")</f>
        <v/>
      </c>
      <c r="AU12" s="480" t="str">
        <f ca="1">IF(AS12="Yes", '6'!$E$34,"")</f>
        <v/>
      </c>
      <c r="AV12" s="934"/>
      <c r="AW12" s="370" t="str" cm="1">
        <f t="array" aca="1" ref="AW12" ca="1">IFERROR(IF(INDEX($G12:$W12,,MATCH(AY$3,$G$3:$W$3,0))=$Z$15,"Yes",""),"")</f>
        <v/>
      </c>
      <c r="AX12" s="939" t="str">
        <f ca="1">IF(AW12="Yes", '6'!$E$43,"")</f>
        <v/>
      </c>
      <c r="AY12" s="480" t="str">
        <f ca="1">IF(AW12="Yes", '6'!$E$41,"")</f>
        <v/>
      </c>
    </row>
    <row r="13" spans="2:51" ht="17.149999999999999" customHeight="1">
      <c r="B13" s="1278"/>
      <c r="C13" s="386" t="s">
        <v>800</v>
      </c>
      <c r="D13" s="387">
        <f>'4'!D12</f>
        <v>0</v>
      </c>
      <c r="E13" s="1279">
        <f>'4'!E12</f>
        <v>0</v>
      </c>
      <c r="F13" s="315"/>
      <c r="G13" s="370" t="str">
        <f>'7'!G13</f>
        <v>Select from List</v>
      </c>
      <c r="H13" s="480" t="e" cm="1">
        <f t="array" ref="H13">INDEX($AC13:$AY13,,MATCH(G$3,$AC$3:$AY$3,0))</f>
        <v>#N/A</v>
      </c>
      <c r="I13" s="316"/>
      <c r="J13" s="434" t="str">
        <f>'7'!J13</f>
        <v>Select from List</v>
      </c>
      <c r="K13" s="480" t="e" cm="1">
        <f t="array" ref="K13">INDEX($AC13:$AY13,,MATCH(J$3,$AC$3:$AY$3,0))</f>
        <v>#N/A</v>
      </c>
      <c r="L13" s="316"/>
      <c r="M13" s="370" t="str">
        <f>'7'!M13</f>
        <v>Select from List</v>
      </c>
      <c r="N13" s="480" t="e" cm="1">
        <f t="array" ref="N13">INDEX($AC13:$AY13,,MATCH(M$3,$AC$3:$AY$3,0))</f>
        <v>#N/A</v>
      </c>
      <c r="O13" s="316"/>
      <c r="P13" s="370" t="str">
        <f>'7'!P13</f>
        <v>Select from List</v>
      </c>
      <c r="Q13" s="480" t="e" cm="1">
        <f t="array" ref="Q13">INDEX($AC13:$AY13,,MATCH(P$3,$AC$3:$AY$3,0))</f>
        <v>#N/A</v>
      </c>
      <c r="R13" s="316"/>
      <c r="S13" s="370" t="str">
        <f>'7'!S13</f>
        <v>Select from List</v>
      </c>
      <c r="T13" s="480" t="e" cm="1">
        <f t="array" ref="T13">INDEX($AC13:$AY13,,MATCH(S$3,$AC$3:$AY$3,0))</f>
        <v>#N/A</v>
      </c>
      <c r="U13" s="494"/>
      <c r="V13" s="370" t="str">
        <f>'7'!V13</f>
        <v>Select from List</v>
      </c>
      <c r="W13" s="480" t="e" cm="1">
        <f t="array" ref="W13">INDEX($AC13:$AY13,,MATCH(V$3,$AC$3:$AY$3,0))</f>
        <v>#N/A</v>
      </c>
      <c r="Z13" s="438" t="s">
        <v>1062</v>
      </c>
      <c r="AC13" s="370" t="str" cm="1">
        <f t="array" aca="1" ref="AC13" ca="1">IFERROR(IF(INDEX($G13:$W13,,MATCH(AE$3,$G$3:$W$3,0))=$Z$15,"Yes",""),"")</f>
        <v/>
      </c>
      <c r="AD13" s="939" t="str">
        <f ca="1">IF(AC13="Yes", '6'!$E$8,"")</f>
        <v/>
      </c>
      <c r="AE13" s="480" t="str">
        <f ca="1">IF(AC13="Yes", '6'!$E$6,"")</f>
        <v/>
      </c>
      <c r="AG13" s="370" t="str" cm="1">
        <f t="array" aca="1" ref="AG13" ca="1">IFERROR(IF(INDEX($G13:$W13,,MATCH(AI$3,$G$3:$W$3,0))=$Z$15,"Yes",""),"")</f>
        <v/>
      </c>
      <c r="AH13" s="939" t="str">
        <f ca="1">IF(AG13="Yes",'6'!$E$15,"")</f>
        <v/>
      </c>
      <c r="AI13" s="480" t="str">
        <f ca="1">IF(AG13="Yes",'6'!$E$13,"")</f>
        <v/>
      </c>
      <c r="AK13" s="370" t="str" cm="1">
        <f t="array" aca="1" ref="AK13" ca="1">IFERROR(IF(INDEX($G13:$W13,,MATCH(AM$3,$G$3:$W$3,0))=$Z$15,"Yes",""),"")</f>
        <v/>
      </c>
      <c r="AL13" s="939" t="str">
        <f ca="1">IF(AK13="Yes", '6'!$E$22,"")</f>
        <v/>
      </c>
      <c r="AM13" s="480" t="str">
        <f ca="1">IF(AK13="Yes", '6'!$E$20,"")</f>
        <v/>
      </c>
      <c r="AN13" s="934"/>
      <c r="AO13" s="370" t="str" cm="1">
        <f t="array" aca="1" ref="AO13" ca="1">IFERROR(IF(INDEX($G13:$W13,,MATCH(AQ$3,$G$3:$W$3,0))=$Z$15,"Yes",""),"")</f>
        <v/>
      </c>
      <c r="AP13" s="939" t="str">
        <f ca="1">IF(AO13="Yes", '6'!$E$29,"")</f>
        <v/>
      </c>
      <c r="AQ13" s="480" t="str">
        <f ca="1">IF(AO13="Yes", '6'!$E$27,"")</f>
        <v/>
      </c>
      <c r="AR13" s="934"/>
      <c r="AS13" s="434" t="str" cm="1">
        <f t="array" aca="1" ref="AS13" ca="1">IFERROR(IF(INDEX($G13:$W13,,MATCH(AU$3,$G$3:$W$3,0))=$Z$15,"Yes",""),"")</f>
        <v/>
      </c>
      <c r="AT13" s="941" t="str">
        <f ca="1">IF(AS13="Yes", '6'!$E$36,"")</f>
        <v/>
      </c>
      <c r="AU13" s="480" t="str">
        <f ca="1">IF(AS13="Yes", '6'!$E$34,"")</f>
        <v/>
      </c>
      <c r="AV13" s="934"/>
      <c r="AW13" s="370" t="str" cm="1">
        <f t="array" aca="1" ref="AW13" ca="1">IFERROR(IF(INDEX($G13:$W13,,MATCH(AY$3,$G$3:$W$3,0))=$Z$15,"Yes",""),"")</f>
        <v/>
      </c>
      <c r="AX13" s="939" t="str">
        <f ca="1">IF(AW13="Yes", '6'!$E$43,"")</f>
        <v/>
      </c>
      <c r="AY13" s="480" t="str">
        <f ca="1">IF(AW13="Yes", '6'!$E$41,"")</f>
        <v/>
      </c>
    </row>
    <row r="14" spans="2:51" ht="17.149999999999999" customHeight="1">
      <c r="B14" s="1277">
        <f>'4'!B13</f>
        <v>0</v>
      </c>
      <c r="C14" s="384" t="s">
        <v>799</v>
      </c>
      <c r="D14" s="385">
        <f>'4'!D13</f>
        <v>0</v>
      </c>
      <c r="E14" s="1279" t="str">
        <f>'4'!E13</f>
        <v xml:space="preserve"> </v>
      </c>
      <c r="F14" s="315"/>
      <c r="G14" s="370" t="str">
        <f>'7'!G14</f>
        <v>Select from List</v>
      </c>
      <c r="H14" s="480" t="e" cm="1">
        <f t="array" ref="H14">INDEX($AC14:$AY14,,MATCH(G$3,$AC$3:$AY$3,0))</f>
        <v>#N/A</v>
      </c>
      <c r="I14" s="316"/>
      <c r="J14" s="434" t="str">
        <f>'7'!J14</f>
        <v>Select from List</v>
      </c>
      <c r="K14" s="480" t="e" cm="1">
        <f t="array" ref="K14">INDEX($AC14:$AY14,,MATCH(J$3,$AC$3:$AY$3,0))</f>
        <v>#N/A</v>
      </c>
      <c r="L14" s="316"/>
      <c r="M14" s="370" t="str">
        <f>'7'!M14</f>
        <v>Select from List</v>
      </c>
      <c r="N14" s="480" t="e" cm="1">
        <f t="array" ref="N14">INDEX($AC14:$AY14,,MATCH(M$3,$AC$3:$AY$3,0))</f>
        <v>#N/A</v>
      </c>
      <c r="O14" s="316"/>
      <c r="P14" s="370" t="str">
        <f>'7'!P14</f>
        <v>Select from List</v>
      </c>
      <c r="Q14" s="480" t="e" cm="1">
        <f t="array" ref="Q14">INDEX($AC14:$AY14,,MATCH(P$3,$AC$3:$AY$3,0))</f>
        <v>#N/A</v>
      </c>
      <c r="R14" s="316"/>
      <c r="S14" s="370" t="str">
        <f>'7'!S14</f>
        <v>Select from List</v>
      </c>
      <c r="T14" s="480" t="e" cm="1">
        <f t="array" ref="T14">INDEX($AC14:$AY14,,MATCH(S$3,$AC$3:$AY$3,0))</f>
        <v>#N/A</v>
      </c>
      <c r="U14" s="494"/>
      <c r="V14" s="370" t="str">
        <f>'7'!V14</f>
        <v>Select from List</v>
      </c>
      <c r="W14" s="480" t="e" cm="1">
        <f t="array" ref="W14">INDEX($AC14:$AY14,,MATCH(V$3,$AC$3:$AY$3,0))</f>
        <v>#N/A</v>
      </c>
      <c r="Z14" s="7" t="str" cm="1">
        <f t="array" aca="1" ref="Z14:Z16" ca="1">OFFSET(Languages2!$B$1,275,MATCH('1'!$C$5,Languages2!$B$1:$AA$1,0)-1,3,1)</f>
        <v>Selecione na lista</v>
      </c>
      <c r="AC14" s="370" t="str" cm="1">
        <f t="array" aca="1" ref="AC14" ca="1">IFERROR(IF(INDEX($G14:$W14,,MATCH(AE$3,$G$3:$W$3,0))=$Z$15,"Yes",""),"")</f>
        <v/>
      </c>
      <c r="AD14" s="939" t="str">
        <f ca="1">IF(AC14="Yes", '6'!$E$8,"")</f>
        <v/>
      </c>
      <c r="AE14" s="480" t="str">
        <f ca="1">IF(AC14="Yes", '6'!$E$6,"")</f>
        <v/>
      </c>
      <c r="AG14" s="370" t="str" cm="1">
        <f t="array" aca="1" ref="AG14" ca="1">IFERROR(IF(INDEX($G14:$W14,,MATCH(AI$3,$G$3:$W$3,0))=$Z$15,"Yes",""),"")</f>
        <v/>
      </c>
      <c r="AH14" s="939" t="str">
        <f ca="1">IF(AG14="Yes",'6'!$E$15,"")</f>
        <v/>
      </c>
      <c r="AI14" s="480" t="str">
        <f ca="1">IF(AG14="Yes",'6'!$E$13,"")</f>
        <v/>
      </c>
      <c r="AK14" s="370" t="str" cm="1">
        <f t="array" aca="1" ref="AK14" ca="1">IFERROR(IF(INDEX($G14:$W14,,MATCH(AM$3,$G$3:$W$3,0))=$Z$15,"Yes",""),"")</f>
        <v/>
      </c>
      <c r="AL14" s="939" t="str">
        <f ca="1">IF(AK14="Yes", '6'!$E$22,"")</f>
        <v/>
      </c>
      <c r="AM14" s="480" t="str">
        <f ca="1">IF(AK14="Yes", '6'!$E$20,"")</f>
        <v/>
      </c>
      <c r="AN14" s="934"/>
      <c r="AO14" s="370" t="str" cm="1">
        <f t="array" aca="1" ref="AO14" ca="1">IFERROR(IF(INDEX($G14:$W14,,MATCH(AQ$3,$G$3:$W$3,0))=$Z$15,"Yes",""),"")</f>
        <v/>
      </c>
      <c r="AP14" s="939" t="str">
        <f ca="1">IF(AO14="Yes", '6'!$E$29,"")</f>
        <v/>
      </c>
      <c r="AQ14" s="480" t="str">
        <f ca="1">IF(AO14="Yes", '6'!$E$27,"")</f>
        <v/>
      </c>
      <c r="AR14" s="934"/>
      <c r="AS14" s="434" t="str" cm="1">
        <f t="array" aca="1" ref="AS14" ca="1">IFERROR(IF(INDEX($G14:$W14,,MATCH(AU$3,$G$3:$W$3,0))=$Z$15,"Yes",""),"")</f>
        <v/>
      </c>
      <c r="AT14" s="941" t="str">
        <f ca="1">IF(AS14="Yes", '6'!$E$36,"")</f>
        <v/>
      </c>
      <c r="AU14" s="480" t="str">
        <f ca="1">IF(AS14="Yes", '6'!$E$34,"")</f>
        <v/>
      </c>
      <c r="AV14" s="934"/>
      <c r="AW14" s="370" t="str" cm="1">
        <f t="array" aca="1" ref="AW14" ca="1">IFERROR(IF(INDEX($G14:$W14,,MATCH(AY$3,$G$3:$W$3,0))=$Z$15,"Yes",""),"")</f>
        <v/>
      </c>
      <c r="AX14" s="939" t="str">
        <f ca="1">IF(AW14="Yes", '6'!$E$43,"")</f>
        <v/>
      </c>
      <c r="AY14" s="480" t="str">
        <f ca="1">IF(AW14="Yes", '6'!$E$41,"")</f>
        <v/>
      </c>
    </row>
    <row r="15" spans="2:51" ht="17.149999999999999" customHeight="1">
      <c r="B15" s="1278"/>
      <c r="C15" s="386" t="s">
        <v>800</v>
      </c>
      <c r="D15" s="387">
        <f>'4'!D14</f>
        <v>0</v>
      </c>
      <c r="E15" s="1279">
        <f>'4'!E14</f>
        <v>0</v>
      </c>
      <c r="F15" s="315"/>
      <c r="G15" s="370" t="str">
        <f>'7'!G15</f>
        <v>Select from List</v>
      </c>
      <c r="H15" s="480" t="e" cm="1">
        <f t="array" ref="H15">INDEX($AC15:$AY15,,MATCH(G$3,$AC$3:$AY$3,0))</f>
        <v>#N/A</v>
      </c>
      <c r="I15" s="316"/>
      <c r="J15" s="434" t="str">
        <f>'7'!J15</f>
        <v>Select from List</v>
      </c>
      <c r="K15" s="480" t="e" cm="1">
        <f t="array" ref="K15">INDEX($AC15:$AY15,,MATCH(J$3,$AC$3:$AY$3,0))</f>
        <v>#N/A</v>
      </c>
      <c r="L15" s="316"/>
      <c r="M15" s="370" t="str">
        <f>'7'!M15</f>
        <v>Select from List</v>
      </c>
      <c r="N15" s="480" t="e" cm="1">
        <f t="array" ref="N15">INDEX($AC15:$AY15,,MATCH(M$3,$AC$3:$AY$3,0))</f>
        <v>#N/A</v>
      </c>
      <c r="O15" s="316"/>
      <c r="P15" s="370" t="str">
        <f>'7'!P15</f>
        <v>Select from List</v>
      </c>
      <c r="Q15" s="480" t="e" cm="1">
        <f t="array" ref="Q15">INDEX($AC15:$AY15,,MATCH(P$3,$AC$3:$AY$3,0))</f>
        <v>#N/A</v>
      </c>
      <c r="R15" s="316"/>
      <c r="S15" s="370" t="str">
        <f>'7'!S15</f>
        <v>Select from List</v>
      </c>
      <c r="T15" s="480" t="e" cm="1">
        <f t="array" ref="T15">INDEX($AC15:$AY15,,MATCH(S$3,$AC$3:$AY$3,0))</f>
        <v>#N/A</v>
      </c>
      <c r="U15" s="494"/>
      <c r="V15" s="370" t="str">
        <f>'7'!V15</f>
        <v>Select from List</v>
      </c>
      <c r="W15" s="480" t="e" cm="1">
        <f t="array" ref="W15">INDEX($AC15:$AY15,,MATCH(V$3,$AC$3:$AY$3,0))</f>
        <v>#N/A</v>
      </c>
      <c r="Z15" s="7" t="str">
        <f ca="1"/>
        <v>Sim</v>
      </c>
      <c r="AC15" s="370" t="str" cm="1">
        <f t="array" aca="1" ref="AC15" ca="1">IFERROR(IF(INDEX($G15:$W15,,MATCH(AE$3,$G$3:$W$3,0))=$Z$15,"Yes",""),"")</f>
        <v/>
      </c>
      <c r="AD15" s="939" t="str">
        <f ca="1">IF(AC15="Yes", '6'!$E$8,"")</f>
        <v/>
      </c>
      <c r="AE15" s="480" t="str">
        <f ca="1">IF(AC15="Yes", '6'!$E$6,"")</f>
        <v/>
      </c>
      <c r="AG15" s="370" t="str" cm="1">
        <f t="array" aca="1" ref="AG15" ca="1">IFERROR(IF(INDEX($G15:$W15,,MATCH(AI$3,$G$3:$W$3,0))=$Z$15,"Yes",""),"")</f>
        <v/>
      </c>
      <c r="AH15" s="939" t="str">
        <f ca="1">IF(AG15="Yes",'6'!$E$15,"")</f>
        <v/>
      </c>
      <c r="AI15" s="480" t="str">
        <f ca="1">IF(AG15="Yes",'6'!$E$13,"")</f>
        <v/>
      </c>
      <c r="AK15" s="370" t="str" cm="1">
        <f t="array" aca="1" ref="AK15" ca="1">IFERROR(IF(INDEX($G15:$W15,,MATCH(AM$3,$G$3:$W$3,0))=$Z$15,"Yes",""),"")</f>
        <v/>
      </c>
      <c r="AL15" s="939" t="str">
        <f ca="1">IF(AK15="Yes", '6'!$E$22,"")</f>
        <v/>
      </c>
      <c r="AM15" s="480" t="str">
        <f ca="1">IF(AK15="Yes", '6'!$E$20,"")</f>
        <v/>
      </c>
      <c r="AN15" s="934"/>
      <c r="AO15" s="370" t="str" cm="1">
        <f t="array" aca="1" ref="AO15" ca="1">IFERROR(IF(INDEX($G15:$W15,,MATCH(AQ$3,$G$3:$W$3,0))=$Z$15,"Yes",""),"")</f>
        <v/>
      </c>
      <c r="AP15" s="939" t="str">
        <f ca="1">IF(AO15="Yes", '6'!$E$29,"")</f>
        <v/>
      </c>
      <c r="AQ15" s="480" t="str">
        <f ca="1">IF(AO15="Yes", '6'!$E$27,"")</f>
        <v/>
      </c>
      <c r="AR15" s="934"/>
      <c r="AS15" s="434" t="str" cm="1">
        <f t="array" aca="1" ref="AS15" ca="1">IFERROR(IF(INDEX($G15:$W15,,MATCH(AU$3,$G$3:$W$3,0))=$Z$15,"Yes",""),"")</f>
        <v/>
      </c>
      <c r="AT15" s="941" t="str">
        <f ca="1">IF(AS15="Yes", '6'!$E$36,"")</f>
        <v/>
      </c>
      <c r="AU15" s="480" t="str">
        <f ca="1">IF(AS15="Yes", '6'!$E$34,"")</f>
        <v/>
      </c>
      <c r="AV15" s="934"/>
      <c r="AW15" s="370" t="str" cm="1">
        <f t="array" aca="1" ref="AW15" ca="1">IFERROR(IF(INDEX($G15:$W15,,MATCH(AY$3,$G$3:$W$3,0))=$Z$15,"Yes",""),"")</f>
        <v/>
      </c>
      <c r="AX15" s="939" t="str">
        <f ca="1">IF(AW15="Yes", '6'!$E$43,"")</f>
        <v/>
      </c>
      <c r="AY15" s="480" t="str">
        <f ca="1">IF(AW15="Yes", '6'!$E$41,"")</f>
        <v/>
      </c>
    </row>
    <row r="16" spans="2:51" ht="17.149999999999999" customHeight="1">
      <c r="B16" s="1277">
        <f>'4'!B15</f>
        <v>0</v>
      </c>
      <c r="C16" s="384" t="s">
        <v>799</v>
      </c>
      <c r="D16" s="385">
        <f>'4'!D15</f>
        <v>0</v>
      </c>
      <c r="E16" s="1279" t="str">
        <f>'4'!E15</f>
        <v xml:space="preserve"> </v>
      </c>
      <c r="F16" s="315"/>
      <c r="G16" s="370" t="str">
        <f>'7'!G16</f>
        <v>Select from List</v>
      </c>
      <c r="H16" s="480" t="e" cm="1">
        <f t="array" ref="H16">INDEX($AC16:$AY16,,MATCH(G$3,$AC$3:$AY$3,0))</f>
        <v>#N/A</v>
      </c>
      <c r="I16" s="316"/>
      <c r="J16" s="434" t="str">
        <f>'7'!J16</f>
        <v>Select from List</v>
      </c>
      <c r="K16" s="480" t="e" cm="1">
        <f t="array" ref="K16">INDEX($AC16:$AY16,,MATCH(J$3,$AC$3:$AY$3,0))</f>
        <v>#N/A</v>
      </c>
      <c r="L16" s="316"/>
      <c r="M16" s="370" t="str">
        <f>'7'!M16</f>
        <v>Select from List</v>
      </c>
      <c r="N16" s="480" t="e" cm="1">
        <f t="array" ref="N16">INDEX($AC16:$AY16,,MATCH(M$3,$AC$3:$AY$3,0))</f>
        <v>#N/A</v>
      </c>
      <c r="O16" s="316"/>
      <c r="P16" s="370" t="str">
        <f>'7'!P16</f>
        <v>Select from List</v>
      </c>
      <c r="Q16" s="480" t="e" cm="1">
        <f t="array" ref="Q16">INDEX($AC16:$AY16,,MATCH(P$3,$AC$3:$AY$3,0))</f>
        <v>#N/A</v>
      </c>
      <c r="R16" s="316"/>
      <c r="S16" s="370" t="str">
        <f>'7'!S16</f>
        <v>Select from List</v>
      </c>
      <c r="T16" s="480" t="e" cm="1">
        <f t="array" ref="T16">INDEX($AC16:$AY16,,MATCH(S$3,$AC$3:$AY$3,0))</f>
        <v>#N/A</v>
      </c>
      <c r="U16" s="494"/>
      <c r="V16" s="370" t="str">
        <f>'7'!V16</f>
        <v>Select from List</v>
      </c>
      <c r="W16" s="480" t="e" cm="1">
        <f t="array" ref="W16">INDEX($AC16:$AY16,,MATCH(V$3,$AC$3:$AY$3,0))</f>
        <v>#N/A</v>
      </c>
      <c r="Z16" s="7" t="str">
        <f ca="1"/>
        <v>Não</v>
      </c>
      <c r="AC16" s="370" t="str" cm="1">
        <f t="array" aca="1" ref="AC16" ca="1">IFERROR(IF(INDEX($G16:$W16,,MATCH(AE$3,$G$3:$W$3,0))=$Z$15,"Yes",""),"")</f>
        <v/>
      </c>
      <c r="AD16" s="939" t="str">
        <f ca="1">IF(AC16="Yes", '6'!$E$8,"")</f>
        <v/>
      </c>
      <c r="AE16" s="480" t="str">
        <f ca="1">IF(AC16="Yes", '6'!$E$6,"")</f>
        <v/>
      </c>
      <c r="AG16" s="370" t="str" cm="1">
        <f t="array" aca="1" ref="AG16" ca="1">IFERROR(IF(INDEX($G16:$W16,,MATCH(AI$3,$G$3:$W$3,0))=$Z$15,"Yes",""),"")</f>
        <v/>
      </c>
      <c r="AH16" s="939" t="str">
        <f ca="1">IF(AG16="Yes",'6'!$E$15,"")</f>
        <v/>
      </c>
      <c r="AI16" s="480" t="str">
        <f ca="1">IF(AG16="Yes",'6'!$E$13,"")</f>
        <v/>
      </c>
      <c r="AK16" s="370" t="str" cm="1">
        <f t="array" aca="1" ref="AK16" ca="1">IFERROR(IF(INDEX($G16:$W16,,MATCH(AM$3,$G$3:$W$3,0))=$Z$15,"Yes",""),"")</f>
        <v/>
      </c>
      <c r="AL16" s="939" t="str">
        <f ca="1">IF(AK16="Yes", '6'!$E$22,"")</f>
        <v/>
      </c>
      <c r="AM16" s="480" t="str">
        <f ca="1">IF(AK16="Yes", '6'!$E$20,"")</f>
        <v/>
      </c>
      <c r="AN16" s="934"/>
      <c r="AO16" s="370" t="str" cm="1">
        <f t="array" aca="1" ref="AO16" ca="1">IFERROR(IF(INDEX($G16:$W16,,MATCH(AQ$3,$G$3:$W$3,0))=$Z$15,"Yes",""),"")</f>
        <v/>
      </c>
      <c r="AP16" s="939" t="str">
        <f ca="1">IF(AO16="Yes", '6'!$E$29,"")</f>
        <v/>
      </c>
      <c r="AQ16" s="480" t="str">
        <f ca="1">IF(AO16="Yes", '6'!$E$27,"")</f>
        <v/>
      </c>
      <c r="AR16" s="934"/>
      <c r="AS16" s="434" t="str" cm="1">
        <f t="array" aca="1" ref="AS16" ca="1">IFERROR(IF(INDEX($G16:$W16,,MATCH(AU$3,$G$3:$W$3,0))=$Z$15,"Yes",""),"")</f>
        <v/>
      </c>
      <c r="AT16" s="941" t="str">
        <f ca="1">IF(AS16="Yes", '6'!$E$36,"")</f>
        <v/>
      </c>
      <c r="AU16" s="480" t="str">
        <f ca="1">IF(AS16="Yes", '6'!$E$34,"")</f>
        <v/>
      </c>
      <c r="AV16" s="934"/>
      <c r="AW16" s="370" t="str" cm="1">
        <f t="array" aca="1" ref="AW16" ca="1">IFERROR(IF(INDEX($G16:$W16,,MATCH(AY$3,$G$3:$W$3,0))=$Z$15,"Yes",""),"")</f>
        <v/>
      </c>
      <c r="AX16" s="939" t="str">
        <f ca="1">IF(AW16="Yes", '6'!$E$43,"")</f>
        <v/>
      </c>
      <c r="AY16" s="480" t="str">
        <f ca="1">IF(AW16="Yes", '6'!$E$41,"")</f>
        <v/>
      </c>
    </row>
    <row r="17" spans="2:51" ht="17.149999999999999" customHeight="1">
      <c r="B17" s="1278"/>
      <c r="C17" s="386" t="s">
        <v>800</v>
      </c>
      <c r="D17" s="387">
        <f>'4'!D16</f>
        <v>0</v>
      </c>
      <c r="E17" s="1279">
        <f>'4'!E16</f>
        <v>0</v>
      </c>
      <c r="F17" s="315"/>
      <c r="G17" s="370" t="str">
        <f>'7'!G17</f>
        <v>Select from List</v>
      </c>
      <c r="H17" s="480" t="e" cm="1">
        <f t="array" ref="H17">INDEX($AC17:$AY17,,MATCH(G$3,$AC$3:$AY$3,0))</f>
        <v>#N/A</v>
      </c>
      <c r="I17" s="316"/>
      <c r="J17" s="434" t="str">
        <f>'7'!J17</f>
        <v>Select from List</v>
      </c>
      <c r="K17" s="480" t="e" cm="1">
        <f t="array" ref="K17">INDEX($AC17:$AY17,,MATCH(J$3,$AC$3:$AY$3,0))</f>
        <v>#N/A</v>
      </c>
      <c r="L17" s="316"/>
      <c r="M17" s="370" t="str">
        <f>'7'!M17</f>
        <v>Select from List</v>
      </c>
      <c r="N17" s="480" t="e" cm="1">
        <f t="array" ref="N17">INDEX($AC17:$AY17,,MATCH(M$3,$AC$3:$AY$3,0))</f>
        <v>#N/A</v>
      </c>
      <c r="O17" s="316"/>
      <c r="P17" s="370" t="str">
        <f>'7'!P17</f>
        <v>Select from List</v>
      </c>
      <c r="Q17" s="480" t="e" cm="1">
        <f t="array" ref="Q17">INDEX($AC17:$AY17,,MATCH(P$3,$AC$3:$AY$3,0))</f>
        <v>#N/A</v>
      </c>
      <c r="R17" s="316"/>
      <c r="S17" s="370" t="str">
        <f>'7'!S17</f>
        <v>Select from List</v>
      </c>
      <c r="T17" s="480" t="e" cm="1">
        <f t="array" ref="T17">INDEX($AC17:$AY17,,MATCH(S$3,$AC$3:$AY$3,0))</f>
        <v>#N/A</v>
      </c>
      <c r="U17" s="494"/>
      <c r="V17" s="370" t="str">
        <f>'7'!V17</f>
        <v>Select from List</v>
      </c>
      <c r="W17" s="480" t="e" cm="1">
        <f t="array" ref="W17">INDEX($AC17:$AY17,,MATCH(V$3,$AC$3:$AY$3,0))</f>
        <v>#N/A</v>
      </c>
      <c r="AC17" s="370" t="str" cm="1">
        <f t="array" aca="1" ref="AC17" ca="1">IFERROR(IF(INDEX($G17:$W17,,MATCH(AE$3,$G$3:$W$3,0))=$Z$15,"Yes",""),"")</f>
        <v/>
      </c>
      <c r="AD17" s="939" t="str">
        <f ca="1">IF(AC17="Yes", '6'!$E$8,"")</f>
        <v/>
      </c>
      <c r="AE17" s="480" t="str">
        <f ca="1">IF(AC17="Yes", '6'!$E$6,"")</f>
        <v/>
      </c>
      <c r="AG17" s="370" t="str" cm="1">
        <f t="array" aca="1" ref="AG17" ca="1">IFERROR(IF(INDEX($G17:$W17,,MATCH(AI$3,$G$3:$W$3,0))=$Z$15,"Yes",""),"")</f>
        <v/>
      </c>
      <c r="AH17" s="939" t="str">
        <f ca="1">IF(AG17="Yes",'6'!$E$15,"")</f>
        <v/>
      </c>
      <c r="AI17" s="480" t="str">
        <f ca="1">IF(AG17="Yes",'6'!$E$13,"")</f>
        <v/>
      </c>
      <c r="AK17" s="370" t="str" cm="1">
        <f t="array" aca="1" ref="AK17" ca="1">IFERROR(IF(INDEX($G17:$W17,,MATCH(AM$3,$G$3:$W$3,0))=$Z$15,"Yes",""),"")</f>
        <v/>
      </c>
      <c r="AL17" s="939" t="str">
        <f ca="1">IF(AK17="Yes", '6'!$E$22,"")</f>
        <v/>
      </c>
      <c r="AM17" s="480" t="str">
        <f ca="1">IF(AK17="Yes", '6'!$E$20,"")</f>
        <v/>
      </c>
      <c r="AN17" s="934"/>
      <c r="AO17" s="370" t="str" cm="1">
        <f t="array" aca="1" ref="AO17" ca="1">IFERROR(IF(INDEX($G17:$W17,,MATCH(AQ$3,$G$3:$W$3,0))=$Z$15,"Yes",""),"")</f>
        <v/>
      </c>
      <c r="AP17" s="939" t="str">
        <f ca="1">IF(AO17="Yes", '6'!$E$29,"")</f>
        <v/>
      </c>
      <c r="AQ17" s="480" t="str">
        <f ca="1">IF(AO17="Yes", '6'!$E$27,"")</f>
        <v/>
      </c>
      <c r="AR17" s="934"/>
      <c r="AS17" s="434" t="str" cm="1">
        <f t="array" aca="1" ref="AS17" ca="1">IFERROR(IF(INDEX($G17:$W17,,MATCH(AU$3,$G$3:$W$3,0))=$Z$15,"Yes",""),"")</f>
        <v/>
      </c>
      <c r="AT17" s="941" t="str">
        <f ca="1">IF(AS17="Yes", '6'!$E$36,"")</f>
        <v/>
      </c>
      <c r="AU17" s="480" t="str">
        <f ca="1">IF(AS17="Yes", '6'!$E$34,"")</f>
        <v/>
      </c>
      <c r="AV17" s="934"/>
      <c r="AW17" s="370" t="str" cm="1">
        <f t="array" aca="1" ref="AW17" ca="1">IFERROR(IF(INDEX($G17:$W17,,MATCH(AY$3,$G$3:$W$3,0))=$Z$15,"Yes",""),"")</f>
        <v/>
      </c>
      <c r="AX17" s="939" t="str">
        <f ca="1">IF(AW17="Yes", '6'!$E$43,"")</f>
        <v/>
      </c>
      <c r="AY17" s="480" t="str">
        <f ca="1">IF(AW17="Yes", '6'!$E$41,"")</f>
        <v/>
      </c>
    </row>
    <row r="18" spans="2:51" ht="17.149999999999999" customHeight="1">
      <c r="B18" s="1277">
        <f>'4'!B17</f>
        <v>0</v>
      </c>
      <c r="C18" s="384" t="s">
        <v>799</v>
      </c>
      <c r="D18" s="385">
        <f>'4'!D17</f>
        <v>0</v>
      </c>
      <c r="E18" s="1279" t="str">
        <f>'4'!E17</f>
        <v xml:space="preserve"> </v>
      </c>
      <c r="F18" s="315"/>
      <c r="G18" s="370" t="str">
        <f>'7'!G18</f>
        <v>Select from List</v>
      </c>
      <c r="H18" s="480" t="e" cm="1">
        <f t="array" ref="H18">INDEX($AC18:$AY18,,MATCH(G$3,$AC$3:$AY$3,0))</f>
        <v>#N/A</v>
      </c>
      <c r="I18" s="316"/>
      <c r="J18" s="434" t="str">
        <f>'7'!J18</f>
        <v>Select from List</v>
      </c>
      <c r="K18" s="480" t="e" cm="1">
        <f t="array" ref="K18">INDEX($AC18:$AY18,,MATCH(J$3,$AC$3:$AY$3,0))</f>
        <v>#N/A</v>
      </c>
      <c r="L18" s="316"/>
      <c r="M18" s="370" t="str">
        <f>'7'!M18</f>
        <v>Select from List</v>
      </c>
      <c r="N18" s="480" t="e" cm="1">
        <f t="array" ref="N18">INDEX($AC18:$AY18,,MATCH(M$3,$AC$3:$AY$3,0))</f>
        <v>#N/A</v>
      </c>
      <c r="O18" s="316"/>
      <c r="P18" s="370" t="str">
        <f>'7'!P18</f>
        <v>Select from List</v>
      </c>
      <c r="Q18" s="480" t="e" cm="1">
        <f t="array" ref="Q18">INDEX($AC18:$AY18,,MATCH(P$3,$AC$3:$AY$3,0))</f>
        <v>#N/A</v>
      </c>
      <c r="R18" s="316"/>
      <c r="S18" s="370" t="str">
        <f>'7'!S18</f>
        <v>Select from List</v>
      </c>
      <c r="T18" s="480" t="e" cm="1">
        <f t="array" ref="T18">INDEX($AC18:$AY18,,MATCH(S$3,$AC$3:$AY$3,0))</f>
        <v>#N/A</v>
      </c>
      <c r="U18" s="494"/>
      <c r="V18" s="370" t="str">
        <f>'7'!V18</f>
        <v>Select from List</v>
      </c>
      <c r="W18" s="480" t="e" cm="1">
        <f t="array" ref="W18">INDEX($AC18:$AY18,,MATCH(V$3,$AC$3:$AY$3,0))</f>
        <v>#N/A</v>
      </c>
      <c r="AC18" s="370" t="str" cm="1">
        <f t="array" aca="1" ref="AC18" ca="1">IFERROR(IF(INDEX($G18:$W18,,MATCH(AE$3,$G$3:$W$3,0))=$Z$15,"Yes",""),"")</f>
        <v/>
      </c>
      <c r="AD18" s="939" t="str">
        <f ca="1">IF(AC18="Yes", '6'!$E$8,"")</f>
        <v/>
      </c>
      <c r="AE18" s="480" t="str">
        <f ca="1">IF(AC18="Yes", '6'!$E$6,"")</f>
        <v/>
      </c>
      <c r="AG18" s="370" t="str" cm="1">
        <f t="array" aca="1" ref="AG18" ca="1">IFERROR(IF(INDEX($G18:$W18,,MATCH(AI$3,$G$3:$W$3,0))=$Z$15,"Yes",""),"")</f>
        <v/>
      </c>
      <c r="AH18" s="939" t="str">
        <f ca="1">IF(AG18="Yes",'6'!$E$15,"")</f>
        <v/>
      </c>
      <c r="AI18" s="480" t="str">
        <f ca="1">IF(AG18="Yes",'6'!$E$13,"")</f>
        <v/>
      </c>
      <c r="AK18" s="370" t="str" cm="1">
        <f t="array" aca="1" ref="AK18" ca="1">IFERROR(IF(INDEX($G18:$W18,,MATCH(AM$3,$G$3:$W$3,0))=$Z$15,"Yes",""),"")</f>
        <v/>
      </c>
      <c r="AL18" s="939" t="str">
        <f ca="1">IF(AK18="Yes", '6'!$E$22,"")</f>
        <v/>
      </c>
      <c r="AM18" s="480" t="str">
        <f ca="1">IF(AK18="Yes", '6'!$E$20,"")</f>
        <v/>
      </c>
      <c r="AN18" s="934"/>
      <c r="AO18" s="370" t="str" cm="1">
        <f t="array" aca="1" ref="AO18" ca="1">IFERROR(IF(INDEX($G18:$W18,,MATCH(AQ$3,$G$3:$W$3,0))=$Z$15,"Yes",""),"")</f>
        <v/>
      </c>
      <c r="AP18" s="939" t="str">
        <f ca="1">IF(AO18="Yes", '6'!$E$29,"")</f>
        <v/>
      </c>
      <c r="AQ18" s="480" t="str">
        <f ca="1">IF(AO18="Yes", '6'!$E$27,"")</f>
        <v/>
      </c>
      <c r="AR18" s="934"/>
      <c r="AS18" s="434" t="str" cm="1">
        <f t="array" aca="1" ref="AS18" ca="1">IFERROR(IF(INDEX($G18:$W18,,MATCH(AU$3,$G$3:$W$3,0))=$Z$15,"Yes",""),"")</f>
        <v/>
      </c>
      <c r="AT18" s="941" t="str">
        <f ca="1">IF(AS18="Yes", '6'!$E$36,"")</f>
        <v/>
      </c>
      <c r="AU18" s="480" t="str">
        <f ca="1">IF(AS18="Yes", '6'!$E$34,"")</f>
        <v/>
      </c>
      <c r="AV18" s="934"/>
      <c r="AW18" s="370" t="str" cm="1">
        <f t="array" aca="1" ref="AW18" ca="1">IFERROR(IF(INDEX($G18:$W18,,MATCH(AY$3,$G$3:$W$3,0))=$Z$15,"Yes",""),"")</f>
        <v/>
      </c>
      <c r="AX18" s="939" t="str">
        <f ca="1">IF(AW18="Yes", '6'!$E$43,"")</f>
        <v/>
      </c>
      <c r="AY18" s="480" t="str">
        <f ca="1">IF(AW18="Yes", '6'!$E$41,"")</f>
        <v/>
      </c>
    </row>
    <row r="19" spans="2:51" ht="17.149999999999999" customHeight="1">
      <c r="B19" s="1278"/>
      <c r="C19" s="386" t="s">
        <v>800</v>
      </c>
      <c r="D19" s="387">
        <f>'4'!D18</f>
        <v>0</v>
      </c>
      <c r="E19" s="1279">
        <f>'4'!E18</f>
        <v>0</v>
      </c>
      <c r="F19" s="315"/>
      <c r="G19" s="370" t="str">
        <f>'7'!G19</f>
        <v>Select from List</v>
      </c>
      <c r="H19" s="480" t="e" cm="1">
        <f t="array" ref="H19">INDEX($AC19:$AY19,,MATCH(G$3,$AC$3:$AY$3,0))</f>
        <v>#N/A</v>
      </c>
      <c r="I19" s="316"/>
      <c r="J19" s="434" t="str">
        <f>'7'!J19</f>
        <v>Select from List</v>
      </c>
      <c r="K19" s="480" t="e" cm="1">
        <f t="array" ref="K19">INDEX($AC19:$AY19,,MATCH(J$3,$AC$3:$AY$3,0))</f>
        <v>#N/A</v>
      </c>
      <c r="L19" s="316"/>
      <c r="M19" s="370" t="str">
        <f>'7'!M19</f>
        <v>Select from List</v>
      </c>
      <c r="N19" s="480" t="e" cm="1">
        <f t="array" ref="N19">INDEX($AC19:$AY19,,MATCH(M$3,$AC$3:$AY$3,0))</f>
        <v>#N/A</v>
      </c>
      <c r="O19" s="316"/>
      <c r="P19" s="370" t="str">
        <f>'7'!P19</f>
        <v>Select from List</v>
      </c>
      <c r="Q19" s="480" t="e" cm="1">
        <f t="array" ref="Q19">INDEX($AC19:$AY19,,MATCH(P$3,$AC$3:$AY$3,0))</f>
        <v>#N/A</v>
      </c>
      <c r="R19" s="316"/>
      <c r="S19" s="370" t="str">
        <f>'7'!S19</f>
        <v>Select from List</v>
      </c>
      <c r="T19" s="480" t="e" cm="1">
        <f t="array" ref="T19">INDEX($AC19:$AY19,,MATCH(S$3,$AC$3:$AY$3,0))</f>
        <v>#N/A</v>
      </c>
      <c r="U19" s="494"/>
      <c r="V19" s="370" t="str">
        <f>'7'!V19</f>
        <v>Select from List</v>
      </c>
      <c r="W19" s="480" t="e" cm="1">
        <f t="array" ref="W19">INDEX($AC19:$AY19,,MATCH(V$3,$AC$3:$AY$3,0))</f>
        <v>#N/A</v>
      </c>
      <c r="AC19" s="370" t="str" cm="1">
        <f t="array" aca="1" ref="AC19" ca="1">IFERROR(IF(INDEX($G19:$W19,,MATCH(AE$3,$G$3:$W$3,0))=$Z$15,"Yes",""),"")</f>
        <v/>
      </c>
      <c r="AD19" s="939" t="str">
        <f ca="1">IF(AC19="Yes", '6'!$E$8,"")</f>
        <v/>
      </c>
      <c r="AE19" s="480" t="str">
        <f ca="1">IF(AC19="Yes", '6'!$E$6,"")</f>
        <v/>
      </c>
      <c r="AG19" s="370" t="str" cm="1">
        <f t="array" aca="1" ref="AG19" ca="1">IFERROR(IF(INDEX($G19:$W19,,MATCH(AI$3,$G$3:$W$3,0))=$Z$15,"Yes",""),"")</f>
        <v/>
      </c>
      <c r="AH19" s="939" t="str">
        <f ca="1">IF(AG19="Yes",'6'!$E$15,"")</f>
        <v/>
      </c>
      <c r="AI19" s="480" t="str">
        <f ca="1">IF(AG19="Yes",'6'!$E$13,"")</f>
        <v/>
      </c>
      <c r="AK19" s="370" t="str" cm="1">
        <f t="array" aca="1" ref="AK19" ca="1">IFERROR(IF(INDEX($G19:$W19,,MATCH(AM$3,$G$3:$W$3,0))=$Z$15,"Yes",""),"")</f>
        <v/>
      </c>
      <c r="AL19" s="939" t="str">
        <f ca="1">IF(AK19="Yes", '6'!$E$22,"")</f>
        <v/>
      </c>
      <c r="AM19" s="480" t="str">
        <f ca="1">IF(AK19="Yes", '6'!$E$20,"")</f>
        <v/>
      </c>
      <c r="AN19" s="934"/>
      <c r="AO19" s="370" t="str" cm="1">
        <f t="array" aca="1" ref="AO19" ca="1">IFERROR(IF(INDEX($G19:$W19,,MATCH(AQ$3,$G$3:$W$3,0))=$Z$15,"Yes",""),"")</f>
        <v/>
      </c>
      <c r="AP19" s="939" t="str">
        <f ca="1">IF(AO19="Yes", '6'!$E$29,"")</f>
        <v/>
      </c>
      <c r="AQ19" s="480" t="str">
        <f ca="1">IF(AO19="Yes", '6'!$E$27,"")</f>
        <v/>
      </c>
      <c r="AR19" s="934"/>
      <c r="AS19" s="434" t="str" cm="1">
        <f t="array" aca="1" ref="AS19" ca="1">IFERROR(IF(INDEX($G19:$W19,,MATCH(AU$3,$G$3:$W$3,0))=$Z$15,"Yes",""),"")</f>
        <v/>
      </c>
      <c r="AT19" s="941" t="str">
        <f ca="1">IF(AS19="Yes", '6'!$E$36,"")</f>
        <v/>
      </c>
      <c r="AU19" s="480" t="str">
        <f ca="1">IF(AS19="Yes", '6'!$E$34,"")</f>
        <v/>
      </c>
      <c r="AV19" s="934"/>
      <c r="AW19" s="370" t="str" cm="1">
        <f t="array" aca="1" ref="AW19" ca="1">IFERROR(IF(INDEX($G19:$W19,,MATCH(AY$3,$G$3:$W$3,0))=$Z$15,"Yes",""),"")</f>
        <v/>
      </c>
      <c r="AX19" s="939" t="str">
        <f ca="1">IF(AW19="Yes", '6'!$E$43,"")</f>
        <v/>
      </c>
      <c r="AY19" s="480" t="str">
        <f ca="1">IF(AW19="Yes", '6'!$E$41,"")</f>
        <v/>
      </c>
    </row>
    <row r="20" spans="2:51" ht="17.149999999999999" customHeight="1">
      <c r="B20" s="1277">
        <f>'4'!B19</f>
        <v>0</v>
      </c>
      <c r="C20" s="384" t="s">
        <v>799</v>
      </c>
      <c r="D20" s="385">
        <f>'4'!D19</f>
        <v>0</v>
      </c>
      <c r="E20" s="1279" t="str">
        <f>'4'!E19</f>
        <v xml:space="preserve"> </v>
      </c>
      <c r="F20" s="315"/>
      <c r="G20" s="370" t="str">
        <f>'7'!G20</f>
        <v>Select from List</v>
      </c>
      <c r="H20" s="480" t="e" cm="1">
        <f t="array" ref="H20">INDEX($AC20:$AY20,,MATCH(G$3,$AC$3:$AY$3,0))</f>
        <v>#N/A</v>
      </c>
      <c r="I20" s="316"/>
      <c r="J20" s="434" t="str">
        <f>'7'!J20</f>
        <v>Select from List</v>
      </c>
      <c r="K20" s="480" t="e" cm="1">
        <f t="array" ref="K20">INDEX($AC20:$AY20,,MATCH(J$3,$AC$3:$AY$3,0))</f>
        <v>#N/A</v>
      </c>
      <c r="L20" s="316"/>
      <c r="M20" s="370" t="str">
        <f>'7'!M20</f>
        <v>Select from List</v>
      </c>
      <c r="N20" s="480" t="e" cm="1">
        <f t="array" ref="N20">INDEX($AC20:$AY20,,MATCH(M$3,$AC$3:$AY$3,0))</f>
        <v>#N/A</v>
      </c>
      <c r="O20" s="316"/>
      <c r="P20" s="370" t="str">
        <f>'7'!P20</f>
        <v>Select from List</v>
      </c>
      <c r="Q20" s="480" t="e" cm="1">
        <f t="array" ref="Q20">INDEX($AC20:$AY20,,MATCH(P$3,$AC$3:$AY$3,0))</f>
        <v>#N/A</v>
      </c>
      <c r="R20" s="316"/>
      <c r="S20" s="370" t="str">
        <f>'7'!S20</f>
        <v>Select from List</v>
      </c>
      <c r="T20" s="480" t="e" cm="1">
        <f t="array" ref="T20">INDEX($AC20:$AY20,,MATCH(S$3,$AC$3:$AY$3,0))</f>
        <v>#N/A</v>
      </c>
      <c r="U20" s="494"/>
      <c r="V20" s="370" t="str">
        <f>'7'!V20</f>
        <v>Select from List</v>
      </c>
      <c r="W20" s="480" t="e" cm="1">
        <f t="array" ref="W20">INDEX($AC20:$AY20,,MATCH(V$3,$AC$3:$AY$3,0))</f>
        <v>#N/A</v>
      </c>
      <c r="AC20" s="370" t="str" cm="1">
        <f t="array" aca="1" ref="AC20" ca="1">IFERROR(IF(INDEX($G20:$W20,,MATCH(AE$3,$G$3:$W$3,0))=$Z$15,"Yes",""),"")</f>
        <v/>
      </c>
      <c r="AD20" s="939" t="str">
        <f ca="1">IF(AC20="Yes", '6'!$E$8,"")</f>
        <v/>
      </c>
      <c r="AE20" s="480" t="str">
        <f ca="1">IF(AC20="Yes", '6'!$E$6,"")</f>
        <v/>
      </c>
      <c r="AG20" s="370" t="str" cm="1">
        <f t="array" aca="1" ref="AG20" ca="1">IFERROR(IF(INDEX($G20:$W20,,MATCH(AI$3,$G$3:$W$3,0))=$Z$15,"Yes",""),"")</f>
        <v/>
      </c>
      <c r="AH20" s="939" t="str">
        <f ca="1">IF(AG20="Yes",'6'!$E$15,"")</f>
        <v/>
      </c>
      <c r="AI20" s="480" t="str">
        <f ca="1">IF(AG20="Yes",'6'!$E$13,"")</f>
        <v/>
      </c>
      <c r="AK20" s="370" t="str" cm="1">
        <f t="array" aca="1" ref="AK20" ca="1">IFERROR(IF(INDEX($G20:$W20,,MATCH(AM$3,$G$3:$W$3,0))=$Z$15,"Yes",""),"")</f>
        <v/>
      </c>
      <c r="AL20" s="939" t="str">
        <f ca="1">IF(AK20="Yes", '6'!$E$22,"")</f>
        <v/>
      </c>
      <c r="AM20" s="480" t="str">
        <f ca="1">IF(AK20="Yes", '6'!$E$20,"")</f>
        <v/>
      </c>
      <c r="AN20" s="934"/>
      <c r="AO20" s="370" t="str" cm="1">
        <f t="array" aca="1" ref="AO20" ca="1">IFERROR(IF(INDEX($G20:$W20,,MATCH(AQ$3,$G$3:$W$3,0))=$Z$15,"Yes",""),"")</f>
        <v/>
      </c>
      <c r="AP20" s="939" t="str">
        <f ca="1">IF(AO20="Yes", '6'!$E$29,"")</f>
        <v/>
      </c>
      <c r="AQ20" s="480" t="str">
        <f ca="1">IF(AO20="Yes", '6'!$E$27,"")</f>
        <v/>
      </c>
      <c r="AR20" s="934"/>
      <c r="AS20" s="434" t="str" cm="1">
        <f t="array" aca="1" ref="AS20" ca="1">IFERROR(IF(INDEX($G20:$W20,,MATCH(AU$3,$G$3:$W$3,0))=$Z$15,"Yes",""),"")</f>
        <v/>
      </c>
      <c r="AT20" s="941" t="str">
        <f ca="1">IF(AS20="Yes", '6'!$E$36,"")</f>
        <v/>
      </c>
      <c r="AU20" s="480" t="str">
        <f ca="1">IF(AS20="Yes", '6'!$E$34,"")</f>
        <v/>
      </c>
      <c r="AV20" s="934"/>
      <c r="AW20" s="370" t="str" cm="1">
        <f t="array" aca="1" ref="AW20" ca="1">IFERROR(IF(INDEX($G20:$W20,,MATCH(AY$3,$G$3:$W$3,0))=$Z$15,"Yes",""),"")</f>
        <v/>
      </c>
      <c r="AX20" s="939" t="str">
        <f ca="1">IF(AW20="Yes", '6'!$E$43,"")</f>
        <v/>
      </c>
      <c r="AY20" s="480" t="str">
        <f ca="1">IF(AW20="Yes", '6'!$E$41,"")</f>
        <v/>
      </c>
    </row>
    <row r="21" spans="2:51" ht="17.149999999999999" customHeight="1">
      <c r="B21" s="1278"/>
      <c r="C21" s="386" t="s">
        <v>800</v>
      </c>
      <c r="D21" s="387">
        <f>'4'!D20</f>
        <v>0</v>
      </c>
      <c r="E21" s="1279">
        <f>'4'!E20</f>
        <v>0</v>
      </c>
      <c r="F21" s="315"/>
      <c r="G21" s="370" t="str">
        <f>'7'!G21</f>
        <v>Select from List</v>
      </c>
      <c r="H21" s="480" t="e" cm="1">
        <f t="array" ref="H21">INDEX($AC21:$AY21,,MATCH(G$3,$AC$3:$AY$3,0))</f>
        <v>#N/A</v>
      </c>
      <c r="I21" s="316"/>
      <c r="J21" s="434" t="str">
        <f>'7'!J21</f>
        <v>Select from List</v>
      </c>
      <c r="K21" s="480" t="e" cm="1">
        <f t="array" ref="K21">INDEX($AC21:$AY21,,MATCH(J$3,$AC$3:$AY$3,0))</f>
        <v>#N/A</v>
      </c>
      <c r="L21" s="316"/>
      <c r="M21" s="370" t="str">
        <f>'7'!M21</f>
        <v>Select from List</v>
      </c>
      <c r="N21" s="480" t="e" cm="1">
        <f t="array" ref="N21">INDEX($AC21:$AY21,,MATCH(M$3,$AC$3:$AY$3,0))</f>
        <v>#N/A</v>
      </c>
      <c r="O21" s="316"/>
      <c r="P21" s="370" t="str">
        <f>'7'!P21</f>
        <v>Select from List</v>
      </c>
      <c r="Q21" s="480" t="e" cm="1">
        <f t="array" ref="Q21">INDEX($AC21:$AY21,,MATCH(P$3,$AC$3:$AY$3,0))</f>
        <v>#N/A</v>
      </c>
      <c r="R21" s="316"/>
      <c r="S21" s="370" t="str">
        <f>'7'!S21</f>
        <v>Select from List</v>
      </c>
      <c r="T21" s="480" t="e" cm="1">
        <f t="array" ref="T21">INDEX($AC21:$AY21,,MATCH(S$3,$AC$3:$AY$3,0))</f>
        <v>#N/A</v>
      </c>
      <c r="U21" s="494"/>
      <c r="V21" s="370" t="str">
        <f>'7'!V21</f>
        <v>Select from List</v>
      </c>
      <c r="W21" s="480" t="e" cm="1">
        <f t="array" ref="W21">INDEX($AC21:$AY21,,MATCH(V$3,$AC$3:$AY$3,0))</f>
        <v>#N/A</v>
      </c>
      <c r="AC21" s="370" t="str" cm="1">
        <f t="array" aca="1" ref="AC21" ca="1">IFERROR(IF(INDEX($G21:$W21,,MATCH(AE$3,$G$3:$W$3,0))=$Z$15,"Yes",""),"")</f>
        <v/>
      </c>
      <c r="AD21" s="939" t="str">
        <f ca="1">IF(AC21="Yes", '6'!$E$8,"")</f>
        <v/>
      </c>
      <c r="AE21" s="480" t="str">
        <f ca="1">IF(AC21="Yes", '6'!$E$6,"")</f>
        <v/>
      </c>
      <c r="AG21" s="370" t="str" cm="1">
        <f t="array" aca="1" ref="AG21" ca="1">IFERROR(IF(INDEX($G21:$W21,,MATCH(AI$3,$G$3:$W$3,0))=$Z$15,"Yes",""),"")</f>
        <v/>
      </c>
      <c r="AH21" s="939" t="str">
        <f ca="1">IF(AG21="Yes",'6'!$E$15,"")</f>
        <v/>
      </c>
      <c r="AI21" s="480" t="str">
        <f ca="1">IF(AG21="Yes",'6'!$E$13,"")</f>
        <v/>
      </c>
      <c r="AK21" s="370" t="str" cm="1">
        <f t="array" aca="1" ref="AK21" ca="1">IFERROR(IF(INDEX($G21:$W21,,MATCH(AM$3,$G$3:$W$3,0))=$Z$15,"Yes",""),"")</f>
        <v/>
      </c>
      <c r="AL21" s="939" t="str">
        <f ca="1">IF(AK21="Yes", '6'!$E$22,"")</f>
        <v/>
      </c>
      <c r="AM21" s="480" t="str">
        <f ca="1">IF(AK21="Yes", '6'!$E$20,"")</f>
        <v/>
      </c>
      <c r="AN21" s="934"/>
      <c r="AO21" s="370" t="str" cm="1">
        <f t="array" aca="1" ref="AO21" ca="1">IFERROR(IF(INDEX($G21:$W21,,MATCH(AQ$3,$G$3:$W$3,0))=$Z$15,"Yes",""),"")</f>
        <v/>
      </c>
      <c r="AP21" s="939" t="str">
        <f ca="1">IF(AO21="Yes", '6'!$E$29,"")</f>
        <v/>
      </c>
      <c r="AQ21" s="480" t="str">
        <f ca="1">IF(AO21="Yes", '6'!$E$27,"")</f>
        <v/>
      </c>
      <c r="AR21" s="934"/>
      <c r="AS21" s="434" t="str" cm="1">
        <f t="array" aca="1" ref="AS21" ca="1">IFERROR(IF(INDEX($G21:$W21,,MATCH(AU$3,$G$3:$W$3,0))=$Z$15,"Yes",""),"")</f>
        <v/>
      </c>
      <c r="AT21" s="941" t="str">
        <f ca="1">IF(AS21="Yes", '6'!$E$36,"")</f>
        <v/>
      </c>
      <c r="AU21" s="480" t="str">
        <f ca="1">IF(AS21="Yes", '6'!$E$34,"")</f>
        <v/>
      </c>
      <c r="AV21" s="934"/>
      <c r="AW21" s="370" t="str" cm="1">
        <f t="array" aca="1" ref="AW21" ca="1">IFERROR(IF(INDEX($G21:$W21,,MATCH(AY$3,$G$3:$W$3,0))=$Z$15,"Yes",""),"")</f>
        <v/>
      </c>
      <c r="AX21" s="939" t="str">
        <f ca="1">IF(AW21="Yes", '6'!$E$43,"")</f>
        <v/>
      </c>
      <c r="AY21" s="480" t="str">
        <f ca="1">IF(AW21="Yes", '6'!$E$41,"")</f>
        <v/>
      </c>
    </row>
    <row r="22" spans="2:51" ht="17.149999999999999" customHeight="1">
      <c r="B22" s="1277">
        <f>'4'!B21</f>
        <v>0</v>
      </c>
      <c r="C22" s="384" t="s">
        <v>799</v>
      </c>
      <c r="D22" s="385">
        <f>'4'!D21</f>
        <v>0</v>
      </c>
      <c r="E22" s="1279" t="str">
        <f>'4'!E21</f>
        <v xml:space="preserve"> </v>
      </c>
      <c r="F22" s="315"/>
      <c r="G22" s="370" t="str">
        <f>'7'!G22</f>
        <v>Select from List</v>
      </c>
      <c r="H22" s="480" t="e" cm="1">
        <f t="array" ref="H22">INDEX($AC22:$AY22,,MATCH(G$3,$AC$3:$AY$3,0))</f>
        <v>#N/A</v>
      </c>
      <c r="I22" s="316"/>
      <c r="J22" s="434" t="str">
        <f>'7'!J22</f>
        <v>Select from List</v>
      </c>
      <c r="K22" s="480" t="e" cm="1">
        <f t="array" ref="K22">INDEX($AC22:$AY22,,MATCH(J$3,$AC$3:$AY$3,0))</f>
        <v>#N/A</v>
      </c>
      <c r="L22" s="316"/>
      <c r="M22" s="370" t="str">
        <f>'7'!M22</f>
        <v>Select from List</v>
      </c>
      <c r="N22" s="480" t="e" cm="1">
        <f t="array" ref="N22">INDEX($AC22:$AY22,,MATCH(M$3,$AC$3:$AY$3,0))</f>
        <v>#N/A</v>
      </c>
      <c r="O22" s="316"/>
      <c r="P22" s="370" t="str">
        <f>'7'!P22</f>
        <v>Select from List</v>
      </c>
      <c r="Q22" s="480" t="e" cm="1">
        <f t="array" ref="Q22">INDEX($AC22:$AY22,,MATCH(P$3,$AC$3:$AY$3,0))</f>
        <v>#N/A</v>
      </c>
      <c r="R22" s="316"/>
      <c r="S22" s="370" t="str">
        <f>'7'!S22</f>
        <v>Select from List</v>
      </c>
      <c r="T22" s="480" t="e" cm="1">
        <f t="array" ref="T22">INDEX($AC22:$AY22,,MATCH(S$3,$AC$3:$AY$3,0))</f>
        <v>#N/A</v>
      </c>
      <c r="U22" s="494"/>
      <c r="V22" s="370" t="str">
        <f>'7'!V22</f>
        <v>Select from List</v>
      </c>
      <c r="W22" s="480" t="e" cm="1">
        <f t="array" ref="W22">INDEX($AC22:$AY22,,MATCH(V$3,$AC$3:$AY$3,0))</f>
        <v>#N/A</v>
      </c>
      <c r="AC22" s="370" t="str" cm="1">
        <f t="array" aca="1" ref="AC22" ca="1">IFERROR(IF(INDEX($G22:$W22,,MATCH(AE$3,$G$3:$W$3,0))=$Z$15,"Yes",""),"")</f>
        <v/>
      </c>
      <c r="AD22" s="939" t="str">
        <f ca="1">IF(AC22="Yes", '6'!$E$8,"")</f>
        <v/>
      </c>
      <c r="AE22" s="480" t="str">
        <f ca="1">IF(AC22="Yes", '6'!$E$6,"")</f>
        <v/>
      </c>
      <c r="AG22" s="370" t="str" cm="1">
        <f t="array" aca="1" ref="AG22" ca="1">IFERROR(IF(INDEX($G22:$W22,,MATCH(AI$3,$G$3:$W$3,0))=$Z$15,"Yes",""),"")</f>
        <v/>
      </c>
      <c r="AH22" s="939" t="str">
        <f ca="1">IF(AG22="Yes",'6'!$E$15,"")</f>
        <v/>
      </c>
      <c r="AI22" s="480" t="str">
        <f ca="1">IF(AG22="Yes",'6'!$E$13,"")</f>
        <v/>
      </c>
      <c r="AK22" s="370" t="str" cm="1">
        <f t="array" aca="1" ref="AK22" ca="1">IFERROR(IF(INDEX($G22:$W22,,MATCH(AM$3,$G$3:$W$3,0))=$Z$15,"Yes",""),"")</f>
        <v/>
      </c>
      <c r="AL22" s="939" t="str">
        <f ca="1">IF(AK22="Yes", '6'!$E$22,"")</f>
        <v/>
      </c>
      <c r="AM22" s="480" t="str">
        <f ca="1">IF(AK22="Yes", '6'!$E$20,"")</f>
        <v/>
      </c>
      <c r="AN22" s="934"/>
      <c r="AO22" s="370" t="str" cm="1">
        <f t="array" aca="1" ref="AO22" ca="1">IFERROR(IF(INDEX($G22:$W22,,MATCH(AQ$3,$G$3:$W$3,0))=$Z$15,"Yes",""),"")</f>
        <v/>
      </c>
      <c r="AP22" s="939" t="str">
        <f ca="1">IF(AO22="Yes", '6'!$E$29,"")</f>
        <v/>
      </c>
      <c r="AQ22" s="480" t="str">
        <f ca="1">IF(AO22="Yes", '6'!$E$27,"")</f>
        <v/>
      </c>
      <c r="AR22" s="934"/>
      <c r="AS22" s="434" t="str" cm="1">
        <f t="array" aca="1" ref="AS22" ca="1">IFERROR(IF(INDEX($G22:$W22,,MATCH(AU$3,$G$3:$W$3,0))=$Z$15,"Yes",""),"")</f>
        <v/>
      </c>
      <c r="AT22" s="941" t="str">
        <f ca="1">IF(AS22="Yes", '6'!$E$36,"")</f>
        <v/>
      </c>
      <c r="AU22" s="480" t="str">
        <f ca="1">IF(AS22="Yes", '6'!$E$34,"")</f>
        <v/>
      </c>
      <c r="AV22" s="934"/>
      <c r="AW22" s="370" t="str" cm="1">
        <f t="array" aca="1" ref="AW22" ca="1">IFERROR(IF(INDEX($G22:$W22,,MATCH(AY$3,$G$3:$W$3,0))=$Z$15,"Yes",""),"")</f>
        <v/>
      </c>
      <c r="AX22" s="939" t="str">
        <f ca="1">IF(AW22="Yes", '6'!$E$43,"")</f>
        <v/>
      </c>
      <c r="AY22" s="480" t="str">
        <f ca="1">IF(AW22="Yes", '6'!$E$41,"")</f>
        <v/>
      </c>
    </row>
    <row r="23" spans="2:51" ht="17.149999999999999" customHeight="1">
      <c r="B23" s="1278"/>
      <c r="C23" s="386" t="s">
        <v>800</v>
      </c>
      <c r="D23" s="387">
        <f>'4'!D22</f>
        <v>0</v>
      </c>
      <c r="E23" s="1279">
        <f>'4'!E22</f>
        <v>0</v>
      </c>
      <c r="F23" s="315"/>
      <c r="G23" s="370" t="str">
        <f>'7'!G23</f>
        <v>Select from List</v>
      </c>
      <c r="H23" s="480" t="e" cm="1">
        <f t="array" ref="H23">INDEX($AC23:$AY23,,MATCH(G$3,$AC$3:$AY$3,0))</f>
        <v>#N/A</v>
      </c>
      <c r="I23" s="316"/>
      <c r="J23" s="434" t="str">
        <f>'7'!J23</f>
        <v>Select from List</v>
      </c>
      <c r="K23" s="480" t="e" cm="1">
        <f t="array" ref="K23">INDEX($AC23:$AY23,,MATCH(J$3,$AC$3:$AY$3,0))</f>
        <v>#N/A</v>
      </c>
      <c r="L23" s="316"/>
      <c r="M23" s="370" t="str">
        <f>'7'!M23</f>
        <v>Select from List</v>
      </c>
      <c r="N23" s="480" t="e" cm="1">
        <f t="array" ref="N23">INDEX($AC23:$AY23,,MATCH(M$3,$AC$3:$AY$3,0))</f>
        <v>#N/A</v>
      </c>
      <c r="O23" s="316"/>
      <c r="P23" s="370" t="str">
        <f>'7'!P23</f>
        <v>Select from List</v>
      </c>
      <c r="Q23" s="480" t="e" cm="1">
        <f t="array" ref="Q23">INDEX($AC23:$AY23,,MATCH(P$3,$AC$3:$AY$3,0))</f>
        <v>#N/A</v>
      </c>
      <c r="R23" s="316"/>
      <c r="S23" s="370" t="str">
        <f>'7'!S23</f>
        <v>Select from List</v>
      </c>
      <c r="T23" s="480" t="e" cm="1">
        <f t="array" ref="T23">INDEX($AC23:$AY23,,MATCH(S$3,$AC$3:$AY$3,0))</f>
        <v>#N/A</v>
      </c>
      <c r="U23" s="494"/>
      <c r="V23" s="370" t="str">
        <f>'7'!V23</f>
        <v>Select from List</v>
      </c>
      <c r="W23" s="480" t="e" cm="1">
        <f t="array" ref="W23">INDEX($AC23:$AY23,,MATCH(V$3,$AC$3:$AY$3,0))</f>
        <v>#N/A</v>
      </c>
      <c r="AC23" s="370" t="str" cm="1">
        <f t="array" aca="1" ref="AC23" ca="1">IFERROR(IF(INDEX($G23:$W23,,MATCH(AE$3,$G$3:$W$3,0))=$Z$15,"Yes",""),"")</f>
        <v/>
      </c>
      <c r="AD23" s="939" t="str">
        <f ca="1">IF(AC23="Yes", '6'!$E$8,"")</f>
        <v/>
      </c>
      <c r="AE23" s="480" t="str">
        <f ca="1">IF(AC23="Yes", '6'!$E$6,"")</f>
        <v/>
      </c>
      <c r="AG23" s="370" t="str" cm="1">
        <f t="array" aca="1" ref="AG23" ca="1">IFERROR(IF(INDEX($G23:$W23,,MATCH(AI$3,$G$3:$W$3,0))=$Z$15,"Yes",""),"")</f>
        <v/>
      </c>
      <c r="AH23" s="939" t="str">
        <f ca="1">IF(AG23="Yes",'6'!$E$15,"")</f>
        <v/>
      </c>
      <c r="AI23" s="480" t="str">
        <f ca="1">IF(AG23="Yes",'6'!$E$13,"")</f>
        <v/>
      </c>
      <c r="AK23" s="370" t="str" cm="1">
        <f t="array" aca="1" ref="AK23" ca="1">IFERROR(IF(INDEX($G23:$W23,,MATCH(AM$3,$G$3:$W$3,0))=$Z$15,"Yes",""),"")</f>
        <v/>
      </c>
      <c r="AL23" s="939" t="str">
        <f ca="1">IF(AK23="Yes", '6'!$E$22,"")</f>
        <v/>
      </c>
      <c r="AM23" s="480" t="str">
        <f ca="1">IF(AK23="Yes", '6'!$E$20,"")</f>
        <v/>
      </c>
      <c r="AN23" s="934"/>
      <c r="AO23" s="370" t="str" cm="1">
        <f t="array" aca="1" ref="AO23" ca="1">IFERROR(IF(INDEX($G23:$W23,,MATCH(AQ$3,$G$3:$W$3,0))=$Z$15,"Yes",""),"")</f>
        <v/>
      </c>
      <c r="AP23" s="939" t="str">
        <f ca="1">IF(AO23="Yes", '6'!$E$29,"")</f>
        <v/>
      </c>
      <c r="AQ23" s="480" t="str">
        <f ca="1">IF(AO23="Yes", '6'!$E$27,"")</f>
        <v/>
      </c>
      <c r="AR23" s="934"/>
      <c r="AS23" s="434" t="str" cm="1">
        <f t="array" aca="1" ref="AS23" ca="1">IFERROR(IF(INDEX($G23:$W23,,MATCH(AU$3,$G$3:$W$3,0))=$Z$15,"Yes",""),"")</f>
        <v/>
      </c>
      <c r="AT23" s="941" t="str">
        <f ca="1">IF(AS23="Yes", '6'!$E$36,"")</f>
        <v/>
      </c>
      <c r="AU23" s="480" t="str">
        <f ca="1">IF(AS23="Yes", '6'!$E$34,"")</f>
        <v/>
      </c>
      <c r="AV23" s="934"/>
      <c r="AW23" s="370" t="str" cm="1">
        <f t="array" aca="1" ref="AW23" ca="1">IFERROR(IF(INDEX($G23:$W23,,MATCH(AY$3,$G$3:$W$3,0))=$Z$15,"Yes",""),"")</f>
        <v/>
      </c>
      <c r="AX23" s="939" t="str">
        <f ca="1">IF(AW23="Yes", '6'!$E$43,"")</f>
        <v/>
      </c>
      <c r="AY23" s="480" t="str">
        <f ca="1">IF(AW23="Yes", '6'!$E$41,"")</f>
        <v/>
      </c>
    </row>
    <row r="24" spans="2:51" ht="17.149999999999999" customHeight="1">
      <c r="B24" s="1277">
        <f>'4'!B23</f>
        <v>0</v>
      </c>
      <c r="C24" s="384" t="s">
        <v>799</v>
      </c>
      <c r="D24" s="385">
        <f>'4'!D23</f>
        <v>0</v>
      </c>
      <c r="E24" s="1279" t="str">
        <f>'4'!E23</f>
        <v xml:space="preserve"> </v>
      </c>
      <c r="F24" s="315"/>
      <c r="G24" s="370" t="str">
        <f>'7'!G24</f>
        <v>Select from List</v>
      </c>
      <c r="H24" s="480" t="e" cm="1">
        <f t="array" ref="H24">INDEX($AC24:$AY24,,MATCH(G$3,$AC$3:$AY$3,0))</f>
        <v>#N/A</v>
      </c>
      <c r="I24" s="316"/>
      <c r="J24" s="434" t="str">
        <f>'7'!J24</f>
        <v>Select from List</v>
      </c>
      <c r="K24" s="480" t="e" cm="1">
        <f t="array" ref="K24">INDEX($AC24:$AY24,,MATCH(J$3,$AC$3:$AY$3,0))</f>
        <v>#N/A</v>
      </c>
      <c r="L24" s="316"/>
      <c r="M24" s="370" t="str">
        <f>'7'!M24</f>
        <v>Select from List</v>
      </c>
      <c r="N24" s="480" t="e" cm="1">
        <f t="array" ref="N24">INDEX($AC24:$AY24,,MATCH(M$3,$AC$3:$AY$3,0))</f>
        <v>#N/A</v>
      </c>
      <c r="O24" s="316"/>
      <c r="P24" s="370" t="str">
        <f>'7'!P24</f>
        <v>Select from List</v>
      </c>
      <c r="Q24" s="480" t="e" cm="1">
        <f t="array" ref="Q24">INDEX($AC24:$AY24,,MATCH(P$3,$AC$3:$AY$3,0))</f>
        <v>#N/A</v>
      </c>
      <c r="R24" s="316"/>
      <c r="S24" s="370" t="str">
        <f>'7'!S24</f>
        <v>Select from List</v>
      </c>
      <c r="T24" s="480" t="e" cm="1">
        <f t="array" ref="T24">INDEX($AC24:$AY24,,MATCH(S$3,$AC$3:$AY$3,0))</f>
        <v>#N/A</v>
      </c>
      <c r="U24" s="494"/>
      <c r="V24" s="370" t="str">
        <f>'7'!V24</f>
        <v>Select from List</v>
      </c>
      <c r="W24" s="480" t="e" cm="1">
        <f t="array" ref="W24">INDEX($AC24:$AY24,,MATCH(V$3,$AC$3:$AY$3,0))</f>
        <v>#N/A</v>
      </c>
      <c r="AC24" s="370" t="str" cm="1">
        <f t="array" aca="1" ref="AC24" ca="1">IFERROR(IF(INDEX($G24:$W24,,MATCH(AE$3,$G$3:$W$3,0))=$Z$15,"Yes",""),"")</f>
        <v/>
      </c>
      <c r="AD24" s="939" t="str">
        <f ca="1">IF(AC24="Yes", '6'!$E$8,"")</f>
        <v/>
      </c>
      <c r="AE24" s="480" t="str">
        <f ca="1">IF(AC24="Yes", '6'!$E$6,"")</f>
        <v/>
      </c>
      <c r="AG24" s="370" t="str" cm="1">
        <f t="array" aca="1" ref="AG24" ca="1">IFERROR(IF(INDEX($G24:$W24,,MATCH(AI$3,$G$3:$W$3,0))=$Z$15,"Yes",""),"")</f>
        <v/>
      </c>
      <c r="AH24" s="939" t="str">
        <f ca="1">IF(AG24="Yes",'6'!$E$15,"")</f>
        <v/>
      </c>
      <c r="AI24" s="480" t="str">
        <f ca="1">IF(AG24="Yes",'6'!$E$13,"")</f>
        <v/>
      </c>
      <c r="AK24" s="370" t="str" cm="1">
        <f t="array" aca="1" ref="AK24" ca="1">IFERROR(IF(INDEX($G24:$W24,,MATCH(AM$3,$G$3:$W$3,0))=$Z$15,"Yes",""),"")</f>
        <v/>
      </c>
      <c r="AL24" s="939" t="str">
        <f ca="1">IF(AK24="Yes", '6'!$E$22,"")</f>
        <v/>
      </c>
      <c r="AM24" s="480" t="str">
        <f ca="1">IF(AK24="Yes", '6'!$E$20,"")</f>
        <v/>
      </c>
      <c r="AN24" s="934"/>
      <c r="AO24" s="370" t="str" cm="1">
        <f t="array" aca="1" ref="AO24" ca="1">IFERROR(IF(INDEX($G24:$W24,,MATCH(AQ$3,$G$3:$W$3,0))=$Z$15,"Yes",""),"")</f>
        <v/>
      </c>
      <c r="AP24" s="939" t="str">
        <f ca="1">IF(AO24="Yes", '6'!$E$29,"")</f>
        <v/>
      </c>
      <c r="AQ24" s="480" t="str">
        <f ca="1">IF(AO24="Yes", '6'!$E$27,"")</f>
        <v/>
      </c>
      <c r="AR24" s="934"/>
      <c r="AS24" s="434" t="str" cm="1">
        <f t="array" aca="1" ref="AS24" ca="1">IFERROR(IF(INDEX($G24:$W24,,MATCH(AU$3,$G$3:$W$3,0))=$Z$15,"Yes",""),"")</f>
        <v/>
      </c>
      <c r="AT24" s="941" t="str">
        <f ca="1">IF(AS24="Yes", '6'!$E$36,"")</f>
        <v/>
      </c>
      <c r="AU24" s="480" t="str">
        <f ca="1">IF(AS24="Yes", '6'!$E$34,"")</f>
        <v/>
      </c>
      <c r="AV24" s="934"/>
      <c r="AW24" s="370" t="str" cm="1">
        <f t="array" aca="1" ref="AW24" ca="1">IFERROR(IF(INDEX($G24:$W24,,MATCH(AY$3,$G$3:$W$3,0))=$Z$15,"Yes",""),"")</f>
        <v/>
      </c>
      <c r="AX24" s="939" t="str">
        <f ca="1">IF(AW24="Yes", '6'!$E$43,"")</f>
        <v/>
      </c>
      <c r="AY24" s="480" t="str">
        <f ca="1">IF(AW24="Yes", '6'!$E$41,"")</f>
        <v/>
      </c>
    </row>
    <row r="25" spans="2:51" ht="17.149999999999999" customHeight="1">
      <c r="B25" s="1281"/>
      <c r="C25" s="386" t="s">
        <v>800</v>
      </c>
      <c r="D25" s="387">
        <f>'4'!D24</f>
        <v>0</v>
      </c>
      <c r="E25" s="1279">
        <f>'4'!E24</f>
        <v>0</v>
      </c>
      <c r="F25" s="315"/>
      <c r="G25" s="370" t="str">
        <f>'7'!G25</f>
        <v>Select from List</v>
      </c>
      <c r="H25" s="480" t="e" cm="1">
        <f t="array" ref="H25">INDEX($AC25:$AY25,,MATCH(G$3,$AC$3:$AY$3,0))</f>
        <v>#N/A</v>
      </c>
      <c r="I25" s="316"/>
      <c r="J25" s="434" t="str">
        <f>'7'!J25</f>
        <v>Select from List</v>
      </c>
      <c r="K25" s="480" t="e" cm="1">
        <f t="array" ref="K25">INDEX($AC25:$AY25,,MATCH(J$3,$AC$3:$AY$3,0))</f>
        <v>#N/A</v>
      </c>
      <c r="L25" s="316"/>
      <c r="M25" s="370" t="str">
        <f>'7'!M25</f>
        <v>Select from List</v>
      </c>
      <c r="N25" s="480" t="e" cm="1">
        <f t="array" ref="N25">INDEX($AC25:$AY25,,MATCH(M$3,$AC$3:$AY$3,0))</f>
        <v>#N/A</v>
      </c>
      <c r="O25" s="316"/>
      <c r="P25" s="370" t="str">
        <f>'7'!P25</f>
        <v>Select from List</v>
      </c>
      <c r="Q25" s="480" t="e" cm="1">
        <f t="array" ref="Q25">INDEX($AC25:$AY25,,MATCH(P$3,$AC$3:$AY$3,0))</f>
        <v>#N/A</v>
      </c>
      <c r="R25" s="316"/>
      <c r="S25" s="370" t="str">
        <f>'7'!S25</f>
        <v>Select from List</v>
      </c>
      <c r="T25" s="480" t="e" cm="1">
        <f t="array" ref="T25">INDEX($AC25:$AY25,,MATCH(S$3,$AC$3:$AY$3,0))</f>
        <v>#N/A</v>
      </c>
      <c r="U25" s="494"/>
      <c r="V25" s="370" t="str">
        <f>'7'!V25</f>
        <v>Select from List</v>
      </c>
      <c r="W25" s="480" t="e" cm="1">
        <f t="array" ref="W25">INDEX($AC25:$AY25,,MATCH(V$3,$AC$3:$AY$3,0))</f>
        <v>#N/A</v>
      </c>
      <c r="AC25" s="370" t="str" cm="1">
        <f t="array" aca="1" ref="AC25" ca="1">IFERROR(IF(INDEX($G25:$W25,,MATCH(AE$3,$G$3:$W$3,0))=$Z$15,"Yes",""),"")</f>
        <v/>
      </c>
      <c r="AD25" s="939" t="str">
        <f ca="1">IF(AC25="Yes", '6'!$E$8,"")</f>
        <v/>
      </c>
      <c r="AE25" s="480" t="str">
        <f ca="1">IF(AC25="Yes", '6'!$E$6,"")</f>
        <v/>
      </c>
      <c r="AG25" s="370" t="str" cm="1">
        <f t="array" aca="1" ref="AG25" ca="1">IFERROR(IF(INDEX($G25:$W25,,MATCH(AI$3,$G$3:$W$3,0))=$Z$15,"Yes",""),"")</f>
        <v/>
      </c>
      <c r="AH25" s="939" t="str">
        <f ca="1">IF(AG25="Yes",'6'!$E$15,"")</f>
        <v/>
      </c>
      <c r="AI25" s="480" t="str">
        <f ca="1">IF(AG25="Yes",'6'!$E$13,"")</f>
        <v/>
      </c>
      <c r="AK25" s="370" t="str" cm="1">
        <f t="array" aca="1" ref="AK25" ca="1">IFERROR(IF(INDEX($G25:$W25,,MATCH(AM$3,$G$3:$W$3,0))=$Z$15,"Yes",""),"")</f>
        <v/>
      </c>
      <c r="AL25" s="939" t="str">
        <f ca="1">IF(AK25="Yes", '6'!$E$22,"")</f>
        <v/>
      </c>
      <c r="AM25" s="480" t="str">
        <f ca="1">IF(AK25="Yes", '6'!$E$20,"")</f>
        <v/>
      </c>
      <c r="AN25" s="934"/>
      <c r="AO25" s="370" t="str" cm="1">
        <f t="array" aca="1" ref="AO25" ca="1">IFERROR(IF(INDEX($G25:$W25,,MATCH(AQ$3,$G$3:$W$3,0))=$Z$15,"Yes",""),"")</f>
        <v/>
      </c>
      <c r="AP25" s="939" t="str">
        <f ca="1">IF(AO25="Yes", '6'!$E$29,"")</f>
        <v/>
      </c>
      <c r="AQ25" s="480" t="str">
        <f ca="1">IF(AO25="Yes", '6'!$E$27,"")</f>
        <v/>
      </c>
      <c r="AR25" s="934"/>
      <c r="AS25" s="434" t="str" cm="1">
        <f t="array" aca="1" ref="AS25" ca="1">IFERROR(IF(INDEX($G25:$W25,,MATCH(AU$3,$G$3:$W$3,0))=$Z$15,"Yes",""),"")</f>
        <v/>
      </c>
      <c r="AT25" s="941" t="str">
        <f ca="1">IF(AS25="Yes", '6'!$E$36,"")</f>
        <v/>
      </c>
      <c r="AU25" s="480" t="str">
        <f ca="1">IF(AS25="Yes", '6'!$E$34,"")</f>
        <v/>
      </c>
      <c r="AV25" s="934"/>
      <c r="AW25" s="370" t="str" cm="1">
        <f t="array" aca="1" ref="AW25" ca="1">IFERROR(IF(INDEX($G25:$W25,,MATCH(AY$3,$G$3:$W$3,0))=$Z$15,"Yes",""),"")</f>
        <v/>
      </c>
      <c r="AX25" s="939" t="str">
        <f ca="1">IF(AW25="Yes", '6'!$E$43,"")</f>
        <v/>
      </c>
      <c r="AY25" s="480" t="str">
        <f ca="1">IF(AW25="Yes", '6'!$E$41,"")</f>
        <v/>
      </c>
    </row>
    <row r="26" spans="2:51" ht="17.149999999999999" customHeight="1">
      <c r="B26" s="1280">
        <f>'4'!B25</f>
        <v>0</v>
      </c>
      <c r="C26" s="384" t="s">
        <v>799</v>
      </c>
      <c r="D26" s="385">
        <f>'4'!D25</f>
        <v>0</v>
      </c>
      <c r="E26" s="1279" t="str">
        <f>'4'!E25</f>
        <v xml:space="preserve"> </v>
      </c>
      <c r="F26" s="315"/>
      <c r="G26" s="370" t="str">
        <f>'7'!G26</f>
        <v>Select from List</v>
      </c>
      <c r="H26" s="480" t="e" cm="1">
        <f t="array" ref="H26">INDEX($AC26:$AY26,,MATCH(G$3,$AC$3:$AY$3,0))</f>
        <v>#N/A</v>
      </c>
      <c r="I26" s="316"/>
      <c r="J26" s="434" t="str">
        <f>'7'!J26</f>
        <v>Select from List</v>
      </c>
      <c r="K26" s="480" t="e" cm="1">
        <f t="array" ref="K26">INDEX($AC26:$AY26,,MATCH(J$3,$AC$3:$AY$3,0))</f>
        <v>#N/A</v>
      </c>
      <c r="L26" s="316"/>
      <c r="M26" s="370" t="str">
        <f>'7'!M26</f>
        <v>Select from List</v>
      </c>
      <c r="N26" s="480" t="e" cm="1">
        <f t="array" ref="N26">INDEX($AC26:$AY26,,MATCH(M$3,$AC$3:$AY$3,0))</f>
        <v>#N/A</v>
      </c>
      <c r="O26" s="316"/>
      <c r="P26" s="370" t="str">
        <f>'7'!P26</f>
        <v>Select from List</v>
      </c>
      <c r="Q26" s="480" t="e" cm="1">
        <f t="array" ref="Q26">INDEX($AC26:$AY26,,MATCH(P$3,$AC$3:$AY$3,0))</f>
        <v>#N/A</v>
      </c>
      <c r="R26" s="316"/>
      <c r="S26" s="370" t="str">
        <f>'7'!S26</f>
        <v>Select from List</v>
      </c>
      <c r="T26" s="480" t="e" cm="1">
        <f t="array" ref="T26">INDEX($AC26:$AY26,,MATCH(S$3,$AC$3:$AY$3,0))</f>
        <v>#N/A</v>
      </c>
      <c r="U26" s="494"/>
      <c r="V26" s="370" t="str">
        <f>'7'!V26</f>
        <v>Select from List</v>
      </c>
      <c r="W26" s="480" t="e" cm="1">
        <f t="array" ref="W26">INDEX($AC26:$AY26,,MATCH(V$3,$AC$3:$AY$3,0))</f>
        <v>#N/A</v>
      </c>
      <c r="AC26" s="370" t="str" cm="1">
        <f t="array" aca="1" ref="AC26" ca="1">IFERROR(IF(INDEX($G26:$W26,,MATCH(AE$3,$G$3:$W$3,0))=$Z$15,"Yes",""),"")</f>
        <v/>
      </c>
      <c r="AD26" s="939" t="str">
        <f ca="1">IF(AC26="Yes", '6'!$E$8,"")</f>
        <v/>
      </c>
      <c r="AE26" s="480" t="str">
        <f ca="1">IF(AC26="Yes", '6'!$E$6,"")</f>
        <v/>
      </c>
      <c r="AG26" s="370" t="str" cm="1">
        <f t="array" aca="1" ref="AG26" ca="1">IFERROR(IF(INDEX($G26:$W26,,MATCH(AI$3,$G$3:$W$3,0))=$Z$15,"Yes",""),"")</f>
        <v/>
      </c>
      <c r="AH26" s="939" t="str">
        <f ca="1">IF(AG26="Yes",'6'!$E$15,"")</f>
        <v/>
      </c>
      <c r="AI26" s="480" t="str">
        <f ca="1">IF(AG26="Yes",'6'!$E$13,"")</f>
        <v/>
      </c>
      <c r="AK26" s="370" t="str" cm="1">
        <f t="array" aca="1" ref="AK26" ca="1">IFERROR(IF(INDEX($G26:$W26,,MATCH(AM$3,$G$3:$W$3,0))=$Z$15,"Yes",""),"")</f>
        <v/>
      </c>
      <c r="AL26" s="939" t="str">
        <f ca="1">IF(AK26="Yes", '6'!$E$22,"")</f>
        <v/>
      </c>
      <c r="AM26" s="480" t="str">
        <f ca="1">IF(AK26="Yes", '6'!$E$20,"")</f>
        <v/>
      </c>
      <c r="AN26" s="934"/>
      <c r="AO26" s="370" t="str" cm="1">
        <f t="array" aca="1" ref="AO26" ca="1">IFERROR(IF(INDEX($G26:$W26,,MATCH(AQ$3,$G$3:$W$3,0))=$Z$15,"Yes",""),"")</f>
        <v/>
      </c>
      <c r="AP26" s="939" t="str">
        <f ca="1">IF(AO26="Yes", '6'!$E$29,"")</f>
        <v/>
      </c>
      <c r="AQ26" s="480" t="str">
        <f ca="1">IF(AO26="Yes", '6'!$E$27,"")</f>
        <v/>
      </c>
      <c r="AR26" s="934"/>
      <c r="AS26" s="434" t="str" cm="1">
        <f t="array" aca="1" ref="AS26" ca="1">IFERROR(IF(INDEX($G26:$W26,,MATCH(AU$3,$G$3:$W$3,0))=$Z$15,"Yes",""),"")</f>
        <v/>
      </c>
      <c r="AT26" s="941" t="str">
        <f ca="1">IF(AS26="Yes", '6'!$E$36,"")</f>
        <v/>
      </c>
      <c r="AU26" s="480" t="str">
        <f ca="1">IF(AS26="Yes", '6'!$E$34,"")</f>
        <v/>
      </c>
      <c r="AV26" s="934"/>
      <c r="AW26" s="370" t="str" cm="1">
        <f t="array" aca="1" ref="AW26" ca="1">IFERROR(IF(INDEX($G26:$W26,,MATCH(AY$3,$G$3:$W$3,0))=$Z$15,"Yes",""),"")</f>
        <v/>
      </c>
      <c r="AX26" s="939" t="str">
        <f ca="1">IF(AW26="Yes", '6'!$E$43,"")</f>
        <v/>
      </c>
      <c r="AY26" s="480" t="str">
        <f ca="1">IF(AW26="Yes", '6'!$E$41,"")</f>
        <v/>
      </c>
    </row>
    <row r="27" spans="2:51" ht="17.149999999999999" customHeight="1">
      <c r="B27" s="1278"/>
      <c r="C27" s="386" t="s">
        <v>800</v>
      </c>
      <c r="D27" s="387">
        <f>'4'!D26</f>
        <v>0</v>
      </c>
      <c r="E27" s="1279">
        <f>'4'!E26</f>
        <v>0</v>
      </c>
      <c r="F27" s="315"/>
      <c r="G27" s="370" t="str">
        <f>'7'!G27</f>
        <v>Select from List</v>
      </c>
      <c r="H27" s="480" t="e" cm="1">
        <f t="array" ref="H27">INDEX($AC27:$AY27,,MATCH(G$3,$AC$3:$AY$3,0))</f>
        <v>#N/A</v>
      </c>
      <c r="I27" s="316"/>
      <c r="J27" s="434" t="str">
        <f>'7'!J27</f>
        <v>Select from List</v>
      </c>
      <c r="K27" s="480" t="e" cm="1">
        <f t="array" ref="K27">INDEX($AC27:$AY27,,MATCH(J$3,$AC$3:$AY$3,0))</f>
        <v>#N/A</v>
      </c>
      <c r="L27" s="316"/>
      <c r="M27" s="370" t="str">
        <f>'7'!M27</f>
        <v>Select from List</v>
      </c>
      <c r="N27" s="480" t="e" cm="1">
        <f t="array" ref="N27">INDEX($AC27:$AY27,,MATCH(M$3,$AC$3:$AY$3,0))</f>
        <v>#N/A</v>
      </c>
      <c r="O27" s="316"/>
      <c r="P27" s="370" t="str">
        <f>'7'!P27</f>
        <v>Select from List</v>
      </c>
      <c r="Q27" s="480" t="e" cm="1">
        <f t="array" ref="Q27">INDEX($AC27:$AY27,,MATCH(P$3,$AC$3:$AY$3,0))</f>
        <v>#N/A</v>
      </c>
      <c r="R27" s="316"/>
      <c r="S27" s="370" t="str">
        <f>'7'!S27</f>
        <v>Select from List</v>
      </c>
      <c r="T27" s="480" t="e" cm="1">
        <f t="array" ref="T27">INDEX($AC27:$AY27,,MATCH(S$3,$AC$3:$AY$3,0))</f>
        <v>#N/A</v>
      </c>
      <c r="U27" s="494"/>
      <c r="V27" s="370" t="str">
        <f>'7'!V27</f>
        <v>Select from List</v>
      </c>
      <c r="W27" s="480" t="e" cm="1">
        <f t="array" ref="W27">INDEX($AC27:$AY27,,MATCH(V$3,$AC$3:$AY$3,0))</f>
        <v>#N/A</v>
      </c>
      <c r="AC27" s="370" t="str" cm="1">
        <f t="array" aca="1" ref="AC27" ca="1">IFERROR(IF(INDEX($G27:$W27,,MATCH(AE$3,$G$3:$W$3,0))=$Z$15,"Yes",""),"")</f>
        <v/>
      </c>
      <c r="AD27" s="939" t="str">
        <f ca="1">IF(AC27="Yes", '6'!$E$8,"")</f>
        <v/>
      </c>
      <c r="AE27" s="480" t="str">
        <f ca="1">IF(AC27="Yes", '6'!$E$6,"")</f>
        <v/>
      </c>
      <c r="AG27" s="370" t="str" cm="1">
        <f t="array" aca="1" ref="AG27" ca="1">IFERROR(IF(INDEX($G27:$W27,,MATCH(AI$3,$G$3:$W$3,0))=$Z$15,"Yes",""),"")</f>
        <v/>
      </c>
      <c r="AH27" s="939" t="str">
        <f ca="1">IF(AG27="Yes",'6'!$E$15,"")</f>
        <v/>
      </c>
      <c r="AI27" s="480" t="str">
        <f ca="1">IF(AG27="Yes",'6'!$E$13,"")</f>
        <v/>
      </c>
      <c r="AK27" s="370" t="str" cm="1">
        <f t="array" aca="1" ref="AK27" ca="1">IFERROR(IF(INDEX($G27:$W27,,MATCH(AM$3,$G$3:$W$3,0))=$Z$15,"Yes",""),"")</f>
        <v/>
      </c>
      <c r="AL27" s="939" t="str">
        <f ca="1">IF(AK27="Yes", '6'!$E$22,"")</f>
        <v/>
      </c>
      <c r="AM27" s="480" t="str">
        <f ca="1">IF(AK27="Yes", '6'!$E$20,"")</f>
        <v/>
      </c>
      <c r="AN27" s="934"/>
      <c r="AO27" s="370" t="str" cm="1">
        <f t="array" aca="1" ref="AO27" ca="1">IFERROR(IF(INDEX($G27:$W27,,MATCH(AQ$3,$G$3:$W$3,0))=$Z$15,"Yes",""),"")</f>
        <v/>
      </c>
      <c r="AP27" s="939" t="str">
        <f ca="1">IF(AO27="Yes", '6'!$E$29,"")</f>
        <v/>
      </c>
      <c r="AQ27" s="480" t="str">
        <f ca="1">IF(AO27="Yes", '6'!$E$27,"")</f>
        <v/>
      </c>
      <c r="AR27" s="934"/>
      <c r="AS27" s="434" t="str" cm="1">
        <f t="array" aca="1" ref="AS27" ca="1">IFERROR(IF(INDEX($G27:$W27,,MATCH(AU$3,$G$3:$W$3,0))=$Z$15,"Yes",""),"")</f>
        <v/>
      </c>
      <c r="AT27" s="941" t="str">
        <f ca="1">IF(AS27="Yes", '6'!$E$36,"")</f>
        <v/>
      </c>
      <c r="AU27" s="480" t="str">
        <f ca="1">IF(AS27="Yes", '6'!$E$34,"")</f>
        <v/>
      </c>
      <c r="AV27" s="934"/>
      <c r="AW27" s="370" t="str" cm="1">
        <f t="array" aca="1" ref="AW27" ca="1">IFERROR(IF(INDEX($G27:$W27,,MATCH(AY$3,$G$3:$W$3,0))=$Z$15,"Yes",""),"")</f>
        <v/>
      </c>
      <c r="AX27" s="939" t="str">
        <f ca="1">IF(AW27="Yes", '6'!$E$43,"")</f>
        <v/>
      </c>
      <c r="AY27" s="480" t="str">
        <f ca="1">IF(AW27="Yes", '6'!$E$41,"")</f>
        <v/>
      </c>
    </row>
    <row r="28" spans="2:51" ht="17.149999999999999" customHeight="1">
      <c r="B28" s="1277">
        <f>'4'!B27</f>
        <v>0</v>
      </c>
      <c r="C28" s="384" t="s">
        <v>799</v>
      </c>
      <c r="D28" s="385">
        <f>'4'!D27</f>
        <v>0</v>
      </c>
      <c r="E28" s="1279" t="str">
        <f>'4'!E27</f>
        <v xml:space="preserve"> </v>
      </c>
      <c r="F28" s="315"/>
      <c r="G28" s="370" t="str">
        <f>'7'!G28</f>
        <v>Select from List</v>
      </c>
      <c r="H28" s="480" t="e" cm="1">
        <f t="array" ref="H28">INDEX($AC28:$AY28,,MATCH(G$3,$AC$3:$AY$3,0))</f>
        <v>#N/A</v>
      </c>
      <c r="I28" s="316"/>
      <c r="J28" s="434" t="str">
        <f>'7'!J28</f>
        <v>Select from List</v>
      </c>
      <c r="K28" s="480" t="e" cm="1">
        <f t="array" ref="K28">INDEX($AC28:$AY28,,MATCH(J$3,$AC$3:$AY$3,0))</f>
        <v>#N/A</v>
      </c>
      <c r="L28" s="316"/>
      <c r="M28" s="370" t="str">
        <f>'7'!M28</f>
        <v>Select from List</v>
      </c>
      <c r="N28" s="480" t="e" cm="1">
        <f t="array" ref="N28">INDEX($AC28:$AY28,,MATCH(M$3,$AC$3:$AY$3,0))</f>
        <v>#N/A</v>
      </c>
      <c r="O28" s="316"/>
      <c r="P28" s="370" t="str">
        <f>'7'!P28</f>
        <v>Select from List</v>
      </c>
      <c r="Q28" s="480" t="e" cm="1">
        <f t="array" ref="Q28">INDEX($AC28:$AY28,,MATCH(P$3,$AC$3:$AY$3,0))</f>
        <v>#N/A</v>
      </c>
      <c r="R28" s="316"/>
      <c r="S28" s="370" t="str">
        <f>'7'!S28</f>
        <v>Select from List</v>
      </c>
      <c r="T28" s="480" t="e" cm="1">
        <f t="array" ref="T28">INDEX($AC28:$AY28,,MATCH(S$3,$AC$3:$AY$3,0))</f>
        <v>#N/A</v>
      </c>
      <c r="U28" s="494"/>
      <c r="V28" s="370" t="str">
        <f>'7'!V28</f>
        <v>Select from List</v>
      </c>
      <c r="W28" s="480" t="e" cm="1">
        <f t="array" ref="W28">INDEX($AC28:$AY28,,MATCH(V$3,$AC$3:$AY$3,0))</f>
        <v>#N/A</v>
      </c>
      <c r="AC28" s="370" t="str" cm="1">
        <f t="array" aca="1" ref="AC28" ca="1">IFERROR(IF(INDEX($G28:$W28,,MATCH(AE$3,$G$3:$W$3,0))=$Z$15,"Yes",""),"")</f>
        <v/>
      </c>
      <c r="AD28" s="939" t="str">
        <f ca="1">IF(AC28="Yes", '6'!$E$8,"")</f>
        <v/>
      </c>
      <c r="AE28" s="480" t="str">
        <f ca="1">IF(AC28="Yes", '6'!$E$6,"")</f>
        <v/>
      </c>
      <c r="AG28" s="370" t="str" cm="1">
        <f t="array" aca="1" ref="AG28" ca="1">IFERROR(IF(INDEX($G28:$W28,,MATCH(AI$3,$G$3:$W$3,0))=$Z$15,"Yes",""),"")</f>
        <v/>
      </c>
      <c r="AH28" s="939" t="str">
        <f ca="1">IF(AG28="Yes",'6'!$E$15,"")</f>
        <v/>
      </c>
      <c r="AI28" s="480" t="str">
        <f ca="1">IF(AG28="Yes",'6'!$E$13,"")</f>
        <v/>
      </c>
      <c r="AK28" s="370" t="str" cm="1">
        <f t="array" aca="1" ref="AK28" ca="1">IFERROR(IF(INDEX($G28:$W28,,MATCH(AM$3,$G$3:$W$3,0))=$Z$15,"Yes",""),"")</f>
        <v/>
      </c>
      <c r="AL28" s="939" t="str">
        <f ca="1">IF(AK28="Yes", '6'!$E$22,"")</f>
        <v/>
      </c>
      <c r="AM28" s="480" t="str">
        <f ca="1">IF(AK28="Yes", '6'!$E$20,"")</f>
        <v/>
      </c>
      <c r="AN28" s="934"/>
      <c r="AO28" s="370" t="str" cm="1">
        <f t="array" aca="1" ref="AO28" ca="1">IFERROR(IF(INDEX($G28:$W28,,MATCH(AQ$3,$G$3:$W$3,0))=$Z$15,"Yes",""),"")</f>
        <v/>
      </c>
      <c r="AP28" s="939" t="str">
        <f ca="1">IF(AO28="Yes", '6'!$E$29,"")</f>
        <v/>
      </c>
      <c r="AQ28" s="480" t="str">
        <f ca="1">IF(AO28="Yes", '6'!$E$27,"")</f>
        <v/>
      </c>
      <c r="AR28" s="934"/>
      <c r="AS28" s="434" t="str" cm="1">
        <f t="array" aca="1" ref="AS28" ca="1">IFERROR(IF(INDEX($G28:$W28,,MATCH(AU$3,$G$3:$W$3,0))=$Z$15,"Yes",""),"")</f>
        <v/>
      </c>
      <c r="AT28" s="941" t="str">
        <f ca="1">IF(AS28="Yes", '6'!$E$36,"")</f>
        <v/>
      </c>
      <c r="AU28" s="480" t="str">
        <f ca="1">IF(AS28="Yes", '6'!$E$34,"")</f>
        <v/>
      </c>
      <c r="AV28" s="934"/>
      <c r="AW28" s="370" t="str" cm="1">
        <f t="array" aca="1" ref="AW28" ca="1">IFERROR(IF(INDEX($G28:$W28,,MATCH(AY$3,$G$3:$W$3,0))=$Z$15,"Yes",""),"")</f>
        <v/>
      </c>
      <c r="AX28" s="939" t="str">
        <f ca="1">IF(AW28="Yes", '6'!$E$43,"")</f>
        <v/>
      </c>
      <c r="AY28" s="480" t="str">
        <f ca="1">IF(AW28="Yes", '6'!$E$41,"")</f>
        <v/>
      </c>
    </row>
    <row r="29" spans="2:51" ht="17.149999999999999" customHeight="1">
      <c r="B29" s="1278"/>
      <c r="C29" s="386" t="s">
        <v>800</v>
      </c>
      <c r="D29" s="387">
        <f>'4'!D28</f>
        <v>0</v>
      </c>
      <c r="E29" s="1279">
        <f>'4'!E28</f>
        <v>0</v>
      </c>
      <c r="F29" s="315"/>
      <c r="G29" s="370" t="str">
        <f>'7'!G29</f>
        <v>Select from List</v>
      </c>
      <c r="H29" s="480" t="e" cm="1">
        <f t="array" ref="H29">INDEX($AC29:$AY29,,MATCH(G$3,$AC$3:$AY$3,0))</f>
        <v>#N/A</v>
      </c>
      <c r="I29" s="316"/>
      <c r="J29" s="434" t="str">
        <f>'7'!J29</f>
        <v>Select from List</v>
      </c>
      <c r="K29" s="480" t="e" cm="1">
        <f t="array" ref="K29">INDEX($AC29:$AY29,,MATCH(J$3,$AC$3:$AY$3,0))</f>
        <v>#N/A</v>
      </c>
      <c r="L29" s="316"/>
      <c r="M29" s="370" t="str">
        <f>'7'!M29</f>
        <v>Select from List</v>
      </c>
      <c r="N29" s="480" t="e" cm="1">
        <f t="array" ref="N29">INDEX($AC29:$AY29,,MATCH(M$3,$AC$3:$AY$3,0))</f>
        <v>#N/A</v>
      </c>
      <c r="O29" s="316"/>
      <c r="P29" s="370" t="str">
        <f>'7'!P29</f>
        <v>Select from List</v>
      </c>
      <c r="Q29" s="480" t="e" cm="1">
        <f t="array" ref="Q29">INDEX($AC29:$AY29,,MATCH(P$3,$AC$3:$AY$3,0))</f>
        <v>#N/A</v>
      </c>
      <c r="R29" s="316"/>
      <c r="S29" s="370" t="str">
        <f>'7'!S29</f>
        <v>Select from List</v>
      </c>
      <c r="T29" s="480" t="e" cm="1">
        <f t="array" ref="T29">INDEX($AC29:$AY29,,MATCH(S$3,$AC$3:$AY$3,0))</f>
        <v>#N/A</v>
      </c>
      <c r="U29" s="494"/>
      <c r="V29" s="370" t="str">
        <f>'7'!V29</f>
        <v>Select from List</v>
      </c>
      <c r="W29" s="480" t="e" cm="1">
        <f t="array" ref="W29">INDEX($AC29:$AY29,,MATCH(V$3,$AC$3:$AY$3,0))</f>
        <v>#N/A</v>
      </c>
      <c r="AC29" s="370" t="str" cm="1">
        <f t="array" aca="1" ref="AC29" ca="1">IFERROR(IF(INDEX($G29:$W29,,MATCH(AE$3,$G$3:$W$3,0))=$Z$15,"Yes",""),"")</f>
        <v/>
      </c>
      <c r="AD29" s="939" t="str">
        <f ca="1">IF(AC29="Yes", '6'!$E$8,"")</f>
        <v/>
      </c>
      <c r="AE29" s="480" t="str">
        <f ca="1">IF(AC29="Yes", '6'!$E$6,"")</f>
        <v/>
      </c>
      <c r="AG29" s="370" t="str" cm="1">
        <f t="array" aca="1" ref="AG29" ca="1">IFERROR(IF(INDEX($G29:$W29,,MATCH(AI$3,$G$3:$W$3,0))=$Z$15,"Yes",""),"")</f>
        <v/>
      </c>
      <c r="AH29" s="939" t="str">
        <f ca="1">IF(AG29="Yes",'6'!$E$15,"")</f>
        <v/>
      </c>
      <c r="AI29" s="480" t="str">
        <f ca="1">IF(AG29="Yes",'6'!$E$13,"")</f>
        <v/>
      </c>
      <c r="AK29" s="370" t="str" cm="1">
        <f t="array" aca="1" ref="AK29" ca="1">IFERROR(IF(INDEX($G29:$W29,,MATCH(AM$3,$G$3:$W$3,0))=$Z$15,"Yes",""),"")</f>
        <v/>
      </c>
      <c r="AL29" s="939" t="str">
        <f ca="1">IF(AK29="Yes", '6'!$E$22,"")</f>
        <v/>
      </c>
      <c r="AM29" s="480" t="str">
        <f ca="1">IF(AK29="Yes", '6'!$E$20,"")</f>
        <v/>
      </c>
      <c r="AN29" s="934"/>
      <c r="AO29" s="370" t="str" cm="1">
        <f t="array" aca="1" ref="AO29" ca="1">IFERROR(IF(INDEX($G29:$W29,,MATCH(AQ$3,$G$3:$W$3,0))=$Z$15,"Yes",""),"")</f>
        <v/>
      </c>
      <c r="AP29" s="939" t="str">
        <f ca="1">IF(AO29="Yes", '6'!$E$29,"")</f>
        <v/>
      </c>
      <c r="AQ29" s="480" t="str">
        <f ca="1">IF(AO29="Yes", '6'!$E$27,"")</f>
        <v/>
      </c>
      <c r="AR29" s="934"/>
      <c r="AS29" s="434" t="str" cm="1">
        <f t="array" aca="1" ref="AS29" ca="1">IFERROR(IF(INDEX($G29:$W29,,MATCH(AU$3,$G$3:$W$3,0))=$Z$15,"Yes",""),"")</f>
        <v/>
      </c>
      <c r="AT29" s="941" t="str">
        <f ca="1">IF(AS29="Yes", '6'!$E$36,"")</f>
        <v/>
      </c>
      <c r="AU29" s="480" t="str">
        <f ca="1">IF(AS29="Yes", '6'!$E$34,"")</f>
        <v/>
      </c>
      <c r="AV29" s="934"/>
      <c r="AW29" s="370" t="str" cm="1">
        <f t="array" aca="1" ref="AW29" ca="1">IFERROR(IF(INDEX($G29:$W29,,MATCH(AY$3,$G$3:$W$3,0))=$Z$15,"Yes",""),"")</f>
        <v/>
      </c>
      <c r="AX29" s="939" t="str">
        <f ca="1">IF(AW29="Yes", '6'!$E$43,"")</f>
        <v/>
      </c>
      <c r="AY29" s="480" t="str">
        <f ca="1">IF(AW29="Yes", '6'!$E$41,"")</f>
        <v/>
      </c>
    </row>
    <row r="30" spans="2:51" ht="17.149999999999999" customHeight="1">
      <c r="B30" s="1277">
        <f>'4'!B29</f>
        <v>0</v>
      </c>
      <c r="C30" s="384" t="s">
        <v>799</v>
      </c>
      <c r="D30" s="385">
        <f>'4'!D29</f>
        <v>0</v>
      </c>
      <c r="E30" s="1279" t="str">
        <f>'4'!E29</f>
        <v xml:space="preserve"> </v>
      </c>
      <c r="F30" s="315"/>
      <c r="G30" s="370" t="str">
        <f>'7'!G30</f>
        <v>Select from List</v>
      </c>
      <c r="H30" s="480" t="e" cm="1">
        <f t="array" ref="H30">INDEX($AC30:$AY30,,MATCH(G$3,$AC$3:$AY$3,0))</f>
        <v>#N/A</v>
      </c>
      <c r="I30" s="316"/>
      <c r="J30" s="434" t="str">
        <f>'7'!J30</f>
        <v>Select from List</v>
      </c>
      <c r="K30" s="480" t="e" cm="1">
        <f t="array" ref="K30">INDEX($AC30:$AY30,,MATCH(J$3,$AC$3:$AY$3,0))</f>
        <v>#N/A</v>
      </c>
      <c r="L30" s="316"/>
      <c r="M30" s="370" t="str">
        <f>'7'!M30</f>
        <v>Select from List</v>
      </c>
      <c r="N30" s="480" t="e" cm="1">
        <f t="array" ref="N30">INDEX($AC30:$AY30,,MATCH(M$3,$AC$3:$AY$3,0))</f>
        <v>#N/A</v>
      </c>
      <c r="O30" s="316"/>
      <c r="P30" s="370" t="str">
        <f>'7'!P30</f>
        <v>Select from List</v>
      </c>
      <c r="Q30" s="480" t="e" cm="1">
        <f t="array" ref="Q30">INDEX($AC30:$AY30,,MATCH(P$3,$AC$3:$AY$3,0))</f>
        <v>#N/A</v>
      </c>
      <c r="R30" s="316"/>
      <c r="S30" s="370" t="str">
        <f>'7'!S30</f>
        <v>Select from List</v>
      </c>
      <c r="T30" s="480" t="e" cm="1">
        <f t="array" ref="T30">INDEX($AC30:$AY30,,MATCH(S$3,$AC$3:$AY$3,0))</f>
        <v>#N/A</v>
      </c>
      <c r="U30" s="494"/>
      <c r="V30" s="370" t="str">
        <f>'7'!V30</f>
        <v>Select from List</v>
      </c>
      <c r="W30" s="480" t="e" cm="1">
        <f t="array" ref="W30">INDEX($AC30:$AY30,,MATCH(V$3,$AC$3:$AY$3,0))</f>
        <v>#N/A</v>
      </c>
      <c r="AC30" s="370" t="str" cm="1">
        <f t="array" aca="1" ref="AC30" ca="1">IFERROR(IF(INDEX($G30:$W30,,MATCH(AE$3,$G$3:$W$3,0))=$Z$15,"Yes",""),"")</f>
        <v/>
      </c>
      <c r="AD30" s="939" t="str">
        <f ca="1">IF(AC30="Yes", '6'!$E$8,"")</f>
        <v/>
      </c>
      <c r="AE30" s="480" t="str">
        <f ca="1">IF(AC30="Yes", '6'!$E$6,"")</f>
        <v/>
      </c>
      <c r="AG30" s="370" t="str" cm="1">
        <f t="array" aca="1" ref="AG30" ca="1">IFERROR(IF(INDEX($G30:$W30,,MATCH(AI$3,$G$3:$W$3,0))=$Z$15,"Yes",""),"")</f>
        <v/>
      </c>
      <c r="AH30" s="939" t="str">
        <f ca="1">IF(AG30="Yes",'6'!$E$15,"")</f>
        <v/>
      </c>
      <c r="AI30" s="480" t="str">
        <f ca="1">IF(AG30="Yes",'6'!$E$13,"")</f>
        <v/>
      </c>
      <c r="AK30" s="370" t="str" cm="1">
        <f t="array" aca="1" ref="AK30" ca="1">IFERROR(IF(INDEX($G30:$W30,,MATCH(AM$3,$G$3:$W$3,0))=$Z$15,"Yes",""),"")</f>
        <v/>
      </c>
      <c r="AL30" s="939" t="str">
        <f ca="1">IF(AK30="Yes", '6'!$E$22,"")</f>
        <v/>
      </c>
      <c r="AM30" s="480" t="str">
        <f ca="1">IF(AK30="Yes", '6'!$E$20,"")</f>
        <v/>
      </c>
      <c r="AN30" s="934"/>
      <c r="AO30" s="370" t="str" cm="1">
        <f t="array" aca="1" ref="AO30" ca="1">IFERROR(IF(INDEX($G30:$W30,,MATCH(AQ$3,$G$3:$W$3,0))=$Z$15,"Yes",""),"")</f>
        <v/>
      </c>
      <c r="AP30" s="939" t="str">
        <f ca="1">IF(AO30="Yes", '6'!$E$29,"")</f>
        <v/>
      </c>
      <c r="AQ30" s="480" t="str">
        <f ca="1">IF(AO30="Yes", '6'!$E$27,"")</f>
        <v/>
      </c>
      <c r="AR30" s="934"/>
      <c r="AS30" s="434" t="str" cm="1">
        <f t="array" aca="1" ref="AS30" ca="1">IFERROR(IF(INDEX($G30:$W30,,MATCH(AU$3,$G$3:$W$3,0))=$Z$15,"Yes",""),"")</f>
        <v/>
      </c>
      <c r="AT30" s="941" t="str">
        <f ca="1">IF(AS30="Yes", '6'!$E$36,"")</f>
        <v/>
      </c>
      <c r="AU30" s="480" t="str">
        <f ca="1">IF(AS30="Yes", '6'!$E$34,"")</f>
        <v/>
      </c>
      <c r="AV30" s="934"/>
      <c r="AW30" s="370" t="str" cm="1">
        <f t="array" aca="1" ref="AW30" ca="1">IFERROR(IF(INDEX($G30:$W30,,MATCH(AY$3,$G$3:$W$3,0))=$Z$15,"Yes",""),"")</f>
        <v/>
      </c>
      <c r="AX30" s="939" t="str">
        <f ca="1">IF(AW30="Yes", '6'!$E$43,"")</f>
        <v/>
      </c>
      <c r="AY30" s="480" t="str">
        <f ca="1">IF(AW30="Yes", '6'!$E$41,"")</f>
        <v/>
      </c>
    </row>
    <row r="31" spans="2:51" ht="17.149999999999999" customHeight="1">
      <c r="B31" s="1278"/>
      <c r="C31" s="386" t="s">
        <v>800</v>
      </c>
      <c r="D31" s="387">
        <f>'4'!D30</f>
        <v>0</v>
      </c>
      <c r="E31" s="1279">
        <f>'4'!E30</f>
        <v>0</v>
      </c>
      <c r="F31" s="315"/>
      <c r="G31" s="370" t="str">
        <f>'7'!G31</f>
        <v>Select from List</v>
      </c>
      <c r="H31" s="480" t="e" cm="1">
        <f t="array" ref="H31">INDEX($AC31:$AY31,,MATCH(G$3,$AC$3:$AY$3,0))</f>
        <v>#N/A</v>
      </c>
      <c r="I31" s="316"/>
      <c r="J31" s="434" t="str">
        <f>'7'!J31</f>
        <v>Select from List</v>
      </c>
      <c r="K31" s="480" t="e" cm="1">
        <f t="array" ref="K31">INDEX($AC31:$AY31,,MATCH(J$3,$AC$3:$AY$3,0))</f>
        <v>#N/A</v>
      </c>
      <c r="L31" s="316"/>
      <c r="M31" s="370" t="str">
        <f>'7'!M31</f>
        <v>Select from List</v>
      </c>
      <c r="N31" s="480" t="e" cm="1">
        <f t="array" ref="N31">INDEX($AC31:$AY31,,MATCH(M$3,$AC$3:$AY$3,0))</f>
        <v>#N/A</v>
      </c>
      <c r="O31" s="316"/>
      <c r="P31" s="370" t="str">
        <f>'7'!P31</f>
        <v>Select from List</v>
      </c>
      <c r="Q31" s="480" t="e" cm="1">
        <f t="array" ref="Q31">INDEX($AC31:$AY31,,MATCH(P$3,$AC$3:$AY$3,0))</f>
        <v>#N/A</v>
      </c>
      <c r="R31" s="316"/>
      <c r="S31" s="370" t="str">
        <f>'7'!S31</f>
        <v>Select from List</v>
      </c>
      <c r="T31" s="480" t="e" cm="1">
        <f t="array" ref="T31">INDEX($AC31:$AY31,,MATCH(S$3,$AC$3:$AY$3,0))</f>
        <v>#N/A</v>
      </c>
      <c r="U31" s="494"/>
      <c r="V31" s="370" t="str">
        <f>'7'!V31</f>
        <v>Select from List</v>
      </c>
      <c r="W31" s="480" t="e" cm="1">
        <f t="array" ref="W31">INDEX($AC31:$AY31,,MATCH(V$3,$AC$3:$AY$3,0))</f>
        <v>#N/A</v>
      </c>
      <c r="AC31" s="370" t="str" cm="1">
        <f t="array" aca="1" ref="AC31" ca="1">IFERROR(IF(INDEX($G31:$W31,,MATCH(AE$3,$G$3:$W$3,0))=$Z$15,"Yes",""),"")</f>
        <v/>
      </c>
      <c r="AD31" s="939" t="str">
        <f ca="1">IF(AC31="Yes", '6'!$E$8,"")</f>
        <v/>
      </c>
      <c r="AE31" s="480" t="str">
        <f ca="1">IF(AC31="Yes", '6'!$E$6,"")</f>
        <v/>
      </c>
      <c r="AG31" s="370" t="str" cm="1">
        <f t="array" aca="1" ref="AG31" ca="1">IFERROR(IF(INDEX($G31:$W31,,MATCH(AI$3,$G$3:$W$3,0))=$Z$15,"Yes",""),"")</f>
        <v/>
      </c>
      <c r="AH31" s="939" t="str">
        <f ca="1">IF(AG31="Yes",'6'!$E$15,"")</f>
        <v/>
      </c>
      <c r="AI31" s="480" t="str">
        <f ca="1">IF(AG31="Yes",'6'!$E$13,"")</f>
        <v/>
      </c>
      <c r="AK31" s="370" t="str" cm="1">
        <f t="array" aca="1" ref="AK31" ca="1">IFERROR(IF(INDEX($G31:$W31,,MATCH(AM$3,$G$3:$W$3,0))=$Z$15,"Yes",""),"")</f>
        <v/>
      </c>
      <c r="AL31" s="939" t="str">
        <f ca="1">IF(AK31="Yes", '6'!$E$22,"")</f>
        <v/>
      </c>
      <c r="AM31" s="480" t="str">
        <f ca="1">IF(AK31="Yes", '6'!$E$20,"")</f>
        <v/>
      </c>
      <c r="AN31" s="934"/>
      <c r="AO31" s="370" t="str" cm="1">
        <f t="array" aca="1" ref="AO31" ca="1">IFERROR(IF(INDEX($G31:$W31,,MATCH(AQ$3,$G$3:$W$3,0))=$Z$15,"Yes",""),"")</f>
        <v/>
      </c>
      <c r="AP31" s="939" t="str">
        <f ca="1">IF(AO31="Yes", '6'!$E$29,"")</f>
        <v/>
      </c>
      <c r="AQ31" s="480" t="str">
        <f ca="1">IF(AO31="Yes", '6'!$E$27,"")</f>
        <v/>
      </c>
      <c r="AR31" s="934"/>
      <c r="AS31" s="434" t="str" cm="1">
        <f t="array" aca="1" ref="AS31" ca="1">IFERROR(IF(INDEX($G31:$W31,,MATCH(AU$3,$G$3:$W$3,0))=$Z$15,"Yes",""),"")</f>
        <v/>
      </c>
      <c r="AT31" s="941" t="str">
        <f ca="1">IF(AS31="Yes", '6'!$E$36,"")</f>
        <v/>
      </c>
      <c r="AU31" s="480" t="str">
        <f ca="1">IF(AS31="Yes", '6'!$E$34,"")</f>
        <v/>
      </c>
      <c r="AV31" s="934"/>
      <c r="AW31" s="370" t="str" cm="1">
        <f t="array" aca="1" ref="AW31" ca="1">IFERROR(IF(INDEX($G31:$W31,,MATCH(AY$3,$G$3:$W$3,0))=$Z$15,"Yes",""),"")</f>
        <v/>
      </c>
      <c r="AX31" s="939" t="str">
        <f ca="1">IF(AW31="Yes", '6'!$E$43,"")</f>
        <v/>
      </c>
      <c r="AY31" s="480" t="str">
        <f ca="1">IF(AW31="Yes", '6'!$E$41,"")</f>
        <v/>
      </c>
    </row>
    <row r="32" spans="2:51" ht="17.149999999999999" customHeight="1">
      <c r="B32" s="1277">
        <f>'4'!B31</f>
        <v>0</v>
      </c>
      <c r="C32" s="384" t="s">
        <v>799</v>
      </c>
      <c r="D32" s="385">
        <f>'4'!D31</f>
        <v>0</v>
      </c>
      <c r="E32" s="1279" t="str">
        <f>'4'!E31</f>
        <v xml:space="preserve"> </v>
      </c>
      <c r="F32" s="315"/>
      <c r="G32" s="370" t="str">
        <f>'7'!G32</f>
        <v>Select from List</v>
      </c>
      <c r="H32" s="480" t="e" cm="1">
        <f t="array" ref="H32">INDEX($AC32:$AY32,,MATCH(G$3,$AC$3:$AY$3,0))</f>
        <v>#N/A</v>
      </c>
      <c r="I32" s="316"/>
      <c r="J32" s="434" t="str">
        <f>'7'!J32</f>
        <v>Select from List</v>
      </c>
      <c r="K32" s="480" t="e" cm="1">
        <f t="array" ref="K32">INDEX($AC32:$AY32,,MATCH(J$3,$AC$3:$AY$3,0))</f>
        <v>#N/A</v>
      </c>
      <c r="L32" s="316"/>
      <c r="M32" s="370" t="str">
        <f>'7'!M32</f>
        <v>Select from List</v>
      </c>
      <c r="N32" s="480" t="e" cm="1">
        <f t="array" ref="N32">INDEX($AC32:$AY32,,MATCH(M$3,$AC$3:$AY$3,0))</f>
        <v>#N/A</v>
      </c>
      <c r="O32" s="316"/>
      <c r="P32" s="370" t="str">
        <f>'7'!P32</f>
        <v>Select from List</v>
      </c>
      <c r="Q32" s="480" t="e" cm="1">
        <f t="array" ref="Q32">INDEX($AC32:$AY32,,MATCH(P$3,$AC$3:$AY$3,0))</f>
        <v>#N/A</v>
      </c>
      <c r="R32" s="316"/>
      <c r="S32" s="370" t="str">
        <f>'7'!S32</f>
        <v>Select from List</v>
      </c>
      <c r="T32" s="480" t="e" cm="1">
        <f t="array" ref="T32">INDEX($AC32:$AY32,,MATCH(S$3,$AC$3:$AY$3,0))</f>
        <v>#N/A</v>
      </c>
      <c r="U32" s="494"/>
      <c r="V32" s="370" t="str">
        <f>'7'!V32</f>
        <v>Select from List</v>
      </c>
      <c r="W32" s="480" t="e" cm="1">
        <f t="array" ref="W32">INDEX($AC32:$AY32,,MATCH(V$3,$AC$3:$AY$3,0))</f>
        <v>#N/A</v>
      </c>
      <c r="AC32" s="370" t="str" cm="1">
        <f t="array" aca="1" ref="AC32" ca="1">IFERROR(IF(INDEX($G32:$W32,,MATCH(AE$3,$G$3:$W$3,0))=$Z$15,"Yes",""),"")</f>
        <v/>
      </c>
      <c r="AD32" s="939" t="str">
        <f ca="1">IF(AC32="Yes", '6'!$E$8,"")</f>
        <v/>
      </c>
      <c r="AE32" s="480" t="str">
        <f ca="1">IF(AC32="Yes", '6'!$E$6,"")</f>
        <v/>
      </c>
      <c r="AG32" s="370" t="str" cm="1">
        <f t="array" aca="1" ref="AG32" ca="1">IFERROR(IF(INDEX($G32:$W32,,MATCH(AI$3,$G$3:$W$3,0))=$Z$15,"Yes",""),"")</f>
        <v/>
      </c>
      <c r="AH32" s="939" t="str">
        <f ca="1">IF(AG32="Yes",'6'!$E$15,"")</f>
        <v/>
      </c>
      <c r="AI32" s="480" t="str">
        <f ca="1">IF(AG32="Yes",'6'!$E$13,"")</f>
        <v/>
      </c>
      <c r="AK32" s="370" t="str" cm="1">
        <f t="array" aca="1" ref="AK32" ca="1">IFERROR(IF(INDEX($G32:$W32,,MATCH(AM$3,$G$3:$W$3,0))=$Z$15,"Yes",""),"")</f>
        <v/>
      </c>
      <c r="AL32" s="939" t="str">
        <f ca="1">IF(AK32="Yes", '6'!$E$22,"")</f>
        <v/>
      </c>
      <c r="AM32" s="480" t="str">
        <f ca="1">IF(AK32="Yes", '6'!$E$20,"")</f>
        <v/>
      </c>
      <c r="AN32" s="934"/>
      <c r="AO32" s="370" t="str" cm="1">
        <f t="array" aca="1" ref="AO32" ca="1">IFERROR(IF(INDEX($G32:$W32,,MATCH(AQ$3,$G$3:$W$3,0))=$Z$15,"Yes",""),"")</f>
        <v/>
      </c>
      <c r="AP32" s="939" t="str">
        <f ca="1">IF(AO32="Yes", '6'!$E$29,"")</f>
        <v/>
      </c>
      <c r="AQ32" s="480" t="str">
        <f ca="1">IF(AO32="Yes", '6'!$E$27,"")</f>
        <v/>
      </c>
      <c r="AR32" s="934"/>
      <c r="AS32" s="434" t="str" cm="1">
        <f t="array" aca="1" ref="AS32" ca="1">IFERROR(IF(INDEX($G32:$W32,,MATCH(AU$3,$G$3:$W$3,0))=$Z$15,"Yes",""),"")</f>
        <v/>
      </c>
      <c r="AT32" s="941" t="str">
        <f ca="1">IF(AS32="Yes", '6'!$E$36,"")</f>
        <v/>
      </c>
      <c r="AU32" s="480" t="str">
        <f ca="1">IF(AS32="Yes", '6'!$E$34,"")</f>
        <v/>
      </c>
      <c r="AV32" s="934"/>
      <c r="AW32" s="370" t="str" cm="1">
        <f t="array" aca="1" ref="AW32" ca="1">IFERROR(IF(INDEX($G32:$W32,,MATCH(AY$3,$G$3:$W$3,0))=$Z$15,"Yes",""),"")</f>
        <v/>
      </c>
      <c r="AX32" s="939" t="str">
        <f ca="1">IF(AW32="Yes", '6'!$E$43,"")</f>
        <v/>
      </c>
      <c r="AY32" s="480" t="str">
        <f ca="1">IF(AW32="Yes", '6'!$E$41,"")</f>
        <v/>
      </c>
    </row>
    <row r="33" spans="2:57" ht="17.149999999999999" customHeight="1">
      <c r="B33" s="1278"/>
      <c r="C33" s="386" t="s">
        <v>800</v>
      </c>
      <c r="D33" s="387">
        <f>'4'!D32</f>
        <v>0</v>
      </c>
      <c r="E33" s="1279">
        <f>'4'!E32</f>
        <v>0</v>
      </c>
      <c r="F33" s="315"/>
      <c r="G33" s="370" t="str">
        <f>'7'!G33</f>
        <v>Select from List</v>
      </c>
      <c r="H33" s="480" t="e" cm="1">
        <f t="array" ref="H33">INDEX($AC33:$AY33,,MATCH(G$3,$AC$3:$AY$3,0))</f>
        <v>#N/A</v>
      </c>
      <c r="I33" s="316"/>
      <c r="J33" s="434" t="str">
        <f>'7'!J33</f>
        <v>Select from List</v>
      </c>
      <c r="K33" s="480" t="e" cm="1">
        <f t="array" ref="K33">INDEX($AC33:$AY33,,MATCH(J$3,$AC$3:$AY$3,0))</f>
        <v>#N/A</v>
      </c>
      <c r="L33" s="316"/>
      <c r="M33" s="370" t="str">
        <f>'7'!M33</f>
        <v>Select from List</v>
      </c>
      <c r="N33" s="480" t="e" cm="1">
        <f t="array" ref="N33">INDEX($AC33:$AY33,,MATCH(M$3,$AC$3:$AY$3,0))</f>
        <v>#N/A</v>
      </c>
      <c r="O33" s="316"/>
      <c r="P33" s="370" t="str">
        <f>'7'!P33</f>
        <v>Select from List</v>
      </c>
      <c r="Q33" s="480" t="e" cm="1">
        <f t="array" ref="Q33">INDEX($AC33:$AY33,,MATCH(P$3,$AC$3:$AY$3,0))</f>
        <v>#N/A</v>
      </c>
      <c r="R33" s="316"/>
      <c r="S33" s="370" t="str">
        <f>'7'!S33</f>
        <v>Select from List</v>
      </c>
      <c r="T33" s="480" t="e" cm="1">
        <f t="array" ref="T33">INDEX($AC33:$AY33,,MATCH(S$3,$AC$3:$AY$3,0))</f>
        <v>#N/A</v>
      </c>
      <c r="U33" s="494"/>
      <c r="V33" s="370" t="str">
        <f>'7'!V33</f>
        <v>Select from List</v>
      </c>
      <c r="W33" s="480" t="e" cm="1">
        <f t="array" ref="W33">INDEX($AC33:$AY33,,MATCH(V$3,$AC$3:$AY$3,0))</f>
        <v>#N/A</v>
      </c>
      <c r="AC33" s="370" t="str" cm="1">
        <f t="array" aca="1" ref="AC33" ca="1">IFERROR(IF(INDEX($G33:$W33,,MATCH(AE$3,$G$3:$W$3,0))=$Z$15,"Yes",""),"")</f>
        <v/>
      </c>
      <c r="AD33" s="939" t="str">
        <f ca="1">IF(AC33="Yes", '6'!$E$8,"")</f>
        <v/>
      </c>
      <c r="AE33" s="480" t="str">
        <f ca="1">IF(AC33="Yes", '6'!$E$6,"")</f>
        <v/>
      </c>
      <c r="AG33" s="370" t="str" cm="1">
        <f t="array" aca="1" ref="AG33" ca="1">IFERROR(IF(INDEX($G33:$W33,,MATCH(AI$3,$G$3:$W$3,0))=$Z$15,"Yes",""),"")</f>
        <v/>
      </c>
      <c r="AH33" s="939" t="str">
        <f ca="1">IF(AG33="Yes",'6'!$E$15,"")</f>
        <v/>
      </c>
      <c r="AI33" s="480" t="str">
        <f ca="1">IF(AG33="Yes",'6'!$E$13,"")</f>
        <v/>
      </c>
      <c r="AK33" s="370" t="str" cm="1">
        <f t="array" aca="1" ref="AK33" ca="1">IFERROR(IF(INDEX($G33:$W33,,MATCH(AM$3,$G$3:$W$3,0))=$Z$15,"Yes",""),"")</f>
        <v/>
      </c>
      <c r="AL33" s="939" t="str">
        <f ca="1">IF(AK33="Yes", '6'!$E$22,"")</f>
        <v/>
      </c>
      <c r="AM33" s="480" t="str">
        <f ca="1">IF(AK33="Yes", '6'!$E$20,"")</f>
        <v/>
      </c>
      <c r="AN33" s="934"/>
      <c r="AO33" s="370" t="str" cm="1">
        <f t="array" aca="1" ref="AO33" ca="1">IFERROR(IF(INDEX($G33:$W33,,MATCH(AQ$3,$G$3:$W$3,0))=$Z$15,"Yes",""),"")</f>
        <v/>
      </c>
      <c r="AP33" s="939" t="str">
        <f ca="1">IF(AO33="Yes", '6'!$E$29,"")</f>
        <v/>
      </c>
      <c r="AQ33" s="480" t="str">
        <f ca="1">IF(AO33="Yes", '6'!$E$27,"")</f>
        <v/>
      </c>
      <c r="AR33" s="934"/>
      <c r="AS33" s="434" t="str" cm="1">
        <f t="array" aca="1" ref="AS33" ca="1">IFERROR(IF(INDEX($G33:$W33,,MATCH(AU$3,$G$3:$W$3,0))=$Z$15,"Yes",""),"")</f>
        <v/>
      </c>
      <c r="AT33" s="941" t="str">
        <f ca="1">IF(AS33="Yes", '6'!$E$36,"")</f>
        <v/>
      </c>
      <c r="AU33" s="480" t="str">
        <f ca="1">IF(AS33="Yes", '6'!$E$34,"")</f>
        <v/>
      </c>
      <c r="AV33" s="934"/>
      <c r="AW33" s="370" t="str" cm="1">
        <f t="array" aca="1" ref="AW33" ca="1">IFERROR(IF(INDEX($G33:$W33,,MATCH(AY$3,$G$3:$W$3,0))=$Z$15,"Yes",""),"")</f>
        <v/>
      </c>
      <c r="AX33" s="939" t="str">
        <f ca="1">IF(AW33="Yes", '6'!$E$43,"")</f>
        <v/>
      </c>
      <c r="AY33" s="480" t="str">
        <f ca="1">IF(AW33="Yes", '6'!$E$41,"")</f>
        <v/>
      </c>
    </row>
    <row r="34" spans="2:57" ht="17.149999999999999" customHeight="1">
      <c r="B34" s="1277">
        <f>'4'!B33</f>
        <v>0</v>
      </c>
      <c r="C34" s="384" t="s">
        <v>799</v>
      </c>
      <c r="D34" s="385">
        <f>'4'!D33</f>
        <v>0</v>
      </c>
      <c r="E34" s="1279" t="str">
        <f>'4'!E33</f>
        <v xml:space="preserve"> </v>
      </c>
      <c r="F34" s="315"/>
      <c r="G34" s="370" t="str">
        <f>'7'!G34</f>
        <v>Select from List</v>
      </c>
      <c r="H34" s="480" t="e" cm="1">
        <f t="array" ref="H34">INDEX($AC34:$AY34,,MATCH(G$3,$AC$3:$AY$3,0))</f>
        <v>#N/A</v>
      </c>
      <c r="I34" s="316"/>
      <c r="J34" s="434" t="str">
        <f>'7'!J34</f>
        <v>Select from List</v>
      </c>
      <c r="K34" s="480" t="e" cm="1">
        <f t="array" ref="K34">INDEX($AC34:$AY34,,MATCH(J$3,$AC$3:$AY$3,0))</f>
        <v>#N/A</v>
      </c>
      <c r="L34" s="316"/>
      <c r="M34" s="370" t="str">
        <f>'7'!M34</f>
        <v>Select from List</v>
      </c>
      <c r="N34" s="480" t="e" cm="1">
        <f t="array" ref="N34">INDEX($AC34:$AY34,,MATCH(M$3,$AC$3:$AY$3,0))</f>
        <v>#N/A</v>
      </c>
      <c r="O34" s="316"/>
      <c r="P34" s="370" t="str">
        <f>'7'!P34</f>
        <v>Select from List</v>
      </c>
      <c r="Q34" s="480" t="e" cm="1">
        <f t="array" ref="Q34">INDEX($AC34:$AY34,,MATCH(P$3,$AC$3:$AY$3,0))</f>
        <v>#N/A</v>
      </c>
      <c r="R34" s="316"/>
      <c r="S34" s="370" t="str">
        <f>'7'!S34</f>
        <v>Select from List</v>
      </c>
      <c r="T34" s="480" t="e" cm="1">
        <f t="array" ref="T34">INDEX($AC34:$AY34,,MATCH(S$3,$AC$3:$AY$3,0))</f>
        <v>#N/A</v>
      </c>
      <c r="U34" s="494"/>
      <c r="V34" s="370" t="str">
        <f>'7'!V34</f>
        <v>Select from List</v>
      </c>
      <c r="W34" s="480" t="e" cm="1">
        <f t="array" ref="W34">INDEX($AC34:$AY34,,MATCH(V$3,$AC$3:$AY$3,0))</f>
        <v>#N/A</v>
      </c>
      <c r="AC34" s="370" t="str" cm="1">
        <f t="array" aca="1" ref="AC34" ca="1">IFERROR(IF(INDEX($G34:$W34,,MATCH(AE$3,$G$3:$W$3,0))=$Z$15,"Yes",""),"")</f>
        <v/>
      </c>
      <c r="AD34" s="939" t="str">
        <f ca="1">IF(AC34="Yes", '6'!$E$8,"")</f>
        <v/>
      </c>
      <c r="AE34" s="480" t="str">
        <f ca="1">IF(AC34="Yes", '6'!$E$6,"")</f>
        <v/>
      </c>
      <c r="AG34" s="370" t="str" cm="1">
        <f t="array" aca="1" ref="AG34" ca="1">IFERROR(IF(INDEX($G34:$W34,,MATCH(AI$3,$G$3:$W$3,0))=$Z$15,"Yes",""),"")</f>
        <v/>
      </c>
      <c r="AH34" s="939" t="str">
        <f ca="1">IF(AG34="Yes",'6'!$E$15,"")</f>
        <v/>
      </c>
      <c r="AI34" s="480" t="str">
        <f ca="1">IF(AG34="Yes",'6'!$E$13,"")</f>
        <v/>
      </c>
      <c r="AK34" s="370" t="str" cm="1">
        <f t="array" aca="1" ref="AK34" ca="1">IFERROR(IF(INDEX($G34:$W34,,MATCH(AM$3,$G$3:$W$3,0))=$Z$15,"Yes",""),"")</f>
        <v/>
      </c>
      <c r="AL34" s="939" t="str">
        <f ca="1">IF(AK34="Yes", '6'!$E$22,"")</f>
        <v/>
      </c>
      <c r="AM34" s="480" t="str">
        <f ca="1">IF(AK34="Yes", '6'!$E$20,"")</f>
        <v/>
      </c>
      <c r="AN34" s="934"/>
      <c r="AO34" s="370" t="str" cm="1">
        <f t="array" aca="1" ref="AO34" ca="1">IFERROR(IF(INDEX($G34:$W34,,MATCH(AQ$3,$G$3:$W$3,0))=$Z$15,"Yes",""),"")</f>
        <v/>
      </c>
      <c r="AP34" s="939" t="str">
        <f ca="1">IF(AO34="Yes", '6'!$E$29,"")</f>
        <v/>
      </c>
      <c r="AQ34" s="480" t="str">
        <f ca="1">IF(AO34="Yes", '6'!$E$27,"")</f>
        <v/>
      </c>
      <c r="AR34" s="934"/>
      <c r="AS34" s="434" t="str" cm="1">
        <f t="array" aca="1" ref="AS34" ca="1">IFERROR(IF(INDEX($G34:$W34,,MATCH(AU$3,$G$3:$W$3,0))=$Z$15,"Yes",""),"")</f>
        <v/>
      </c>
      <c r="AT34" s="941" t="str">
        <f ca="1">IF(AS34="Yes", '6'!$E$36,"")</f>
        <v/>
      </c>
      <c r="AU34" s="480" t="str">
        <f ca="1">IF(AS34="Yes", '6'!$E$34,"")</f>
        <v/>
      </c>
      <c r="AV34" s="934"/>
      <c r="AW34" s="370" t="str" cm="1">
        <f t="array" aca="1" ref="AW34" ca="1">IFERROR(IF(INDEX($G34:$W34,,MATCH(AY$3,$G$3:$W$3,0))=$Z$15,"Yes",""),"")</f>
        <v/>
      </c>
      <c r="AX34" s="939" t="str">
        <f ca="1">IF(AW34="Yes", '6'!$E$43,"")</f>
        <v/>
      </c>
      <c r="AY34" s="480" t="str">
        <f ca="1">IF(AW34="Yes", '6'!$E$41,"")</f>
        <v/>
      </c>
    </row>
    <row r="35" spans="2:57" ht="17.149999999999999" customHeight="1">
      <c r="B35" s="1278"/>
      <c r="C35" s="386" t="s">
        <v>800</v>
      </c>
      <c r="D35" s="387">
        <f>'4'!D34</f>
        <v>0</v>
      </c>
      <c r="E35" s="1279">
        <f>'4'!E34</f>
        <v>0</v>
      </c>
      <c r="F35" s="315"/>
      <c r="G35" s="370" t="str">
        <f>'7'!G35</f>
        <v>Select from List</v>
      </c>
      <c r="H35" s="480" t="e" cm="1">
        <f t="array" ref="H35">INDEX($AC35:$AY35,,MATCH(G$3,$AC$3:$AY$3,0))</f>
        <v>#N/A</v>
      </c>
      <c r="I35" s="316"/>
      <c r="J35" s="434" t="str">
        <f>'7'!J35</f>
        <v>Select from List</v>
      </c>
      <c r="K35" s="480" t="e" cm="1">
        <f t="array" ref="K35">INDEX($AC35:$AY35,,MATCH(J$3,$AC$3:$AY$3,0))</f>
        <v>#N/A</v>
      </c>
      <c r="L35" s="316"/>
      <c r="M35" s="370" t="str">
        <f>'7'!M35</f>
        <v>Select from List</v>
      </c>
      <c r="N35" s="480" t="e" cm="1">
        <f t="array" ref="N35">INDEX($AC35:$AY35,,MATCH(M$3,$AC$3:$AY$3,0))</f>
        <v>#N/A</v>
      </c>
      <c r="O35" s="316"/>
      <c r="P35" s="370" t="str">
        <f>'7'!P35</f>
        <v>Select from List</v>
      </c>
      <c r="Q35" s="480" t="e" cm="1">
        <f t="array" ref="Q35">INDEX($AC35:$AY35,,MATCH(P$3,$AC$3:$AY$3,0))</f>
        <v>#N/A</v>
      </c>
      <c r="R35" s="316"/>
      <c r="S35" s="370" t="str">
        <f>'7'!S35</f>
        <v>Select from List</v>
      </c>
      <c r="T35" s="480" t="e" cm="1">
        <f t="array" ref="T35">INDEX($AC35:$AY35,,MATCH(S$3,$AC$3:$AY$3,0))</f>
        <v>#N/A</v>
      </c>
      <c r="U35" s="494"/>
      <c r="V35" s="370" t="str">
        <f>'7'!V35</f>
        <v>Select from List</v>
      </c>
      <c r="W35" s="480" t="e" cm="1">
        <f t="array" ref="W35">INDEX($AC35:$AY35,,MATCH(V$3,$AC$3:$AY$3,0))</f>
        <v>#N/A</v>
      </c>
      <c r="AC35" s="370" t="str" cm="1">
        <f t="array" aca="1" ref="AC35" ca="1">IFERROR(IF(INDEX($G35:$W35,,MATCH(AE$3,$G$3:$W$3,0))=$Z$15,"Yes",""),"")</f>
        <v/>
      </c>
      <c r="AD35" s="939" t="str">
        <f ca="1">IF(AC35="Yes", '6'!$E$8,"")</f>
        <v/>
      </c>
      <c r="AE35" s="480" t="str">
        <f ca="1">IF(AC35="Yes", '6'!$E$6,"")</f>
        <v/>
      </c>
      <c r="AG35" s="370" t="str" cm="1">
        <f t="array" aca="1" ref="AG35" ca="1">IFERROR(IF(INDEX($G35:$W35,,MATCH(AI$3,$G$3:$W$3,0))=$Z$15,"Yes",""),"")</f>
        <v/>
      </c>
      <c r="AH35" s="939" t="str">
        <f ca="1">IF(AG35="Yes",'6'!$E$15,"")</f>
        <v/>
      </c>
      <c r="AI35" s="480" t="str">
        <f ca="1">IF(AG35="Yes",'6'!$E$13,"")</f>
        <v/>
      </c>
      <c r="AK35" s="370" t="str" cm="1">
        <f t="array" aca="1" ref="AK35" ca="1">IFERROR(IF(INDEX($G35:$W35,,MATCH(AM$3,$G$3:$W$3,0))=$Z$15,"Yes",""),"")</f>
        <v/>
      </c>
      <c r="AL35" s="939" t="str">
        <f ca="1">IF(AK35="Yes", '6'!$E$22,"")</f>
        <v/>
      </c>
      <c r="AM35" s="480" t="str">
        <f ca="1">IF(AK35="Yes", '6'!$E$20,"")</f>
        <v/>
      </c>
      <c r="AN35" s="934"/>
      <c r="AO35" s="370" t="str" cm="1">
        <f t="array" aca="1" ref="AO35" ca="1">IFERROR(IF(INDEX($G35:$W35,,MATCH(AQ$3,$G$3:$W$3,0))=$Z$15,"Yes",""),"")</f>
        <v/>
      </c>
      <c r="AP35" s="939" t="str">
        <f ca="1">IF(AO35="Yes", '6'!$E$29,"")</f>
        <v/>
      </c>
      <c r="AQ35" s="480" t="str">
        <f ca="1">IF(AO35="Yes", '6'!$E$27,"")</f>
        <v/>
      </c>
      <c r="AR35" s="934"/>
      <c r="AS35" s="434" t="str" cm="1">
        <f t="array" aca="1" ref="AS35" ca="1">IFERROR(IF(INDEX($G35:$W35,,MATCH(AU$3,$G$3:$W$3,0))=$Z$15,"Yes",""),"")</f>
        <v/>
      </c>
      <c r="AT35" s="941" t="str">
        <f ca="1">IF(AS35="Yes", '6'!$E$36,"")</f>
        <v/>
      </c>
      <c r="AU35" s="480" t="str">
        <f ca="1">IF(AS35="Yes", '6'!$E$34,"")</f>
        <v/>
      </c>
      <c r="AV35" s="934"/>
      <c r="AW35" s="370" t="str" cm="1">
        <f t="array" aca="1" ref="AW35" ca="1">IFERROR(IF(INDEX($G35:$W35,,MATCH(AY$3,$G$3:$W$3,0))=$Z$15,"Yes",""),"")</f>
        <v/>
      </c>
      <c r="AX35" s="939" t="str">
        <f ca="1">IF(AW35="Yes", '6'!$E$43,"")</f>
        <v/>
      </c>
      <c r="AY35" s="480" t="str">
        <f ca="1">IF(AW35="Yes", '6'!$E$41,"")</f>
        <v/>
      </c>
    </row>
    <row r="36" spans="2:57" ht="17.149999999999999" customHeight="1">
      <c r="B36" s="1277">
        <f>'4'!B35</f>
        <v>0</v>
      </c>
      <c r="C36" s="384" t="s">
        <v>799</v>
      </c>
      <c r="D36" s="385">
        <f>'4'!D35</f>
        <v>0</v>
      </c>
      <c r="E36" s="1279" t="str">
        <f>'4'!E35</f>
        <v xml:space="preserve"> </v>
      </c>
      <c r="F36" s="315"/>
      <c r="G36" s="370" t="str">
        <f>'7'!G36</f>
        <v>Select from List</v>
      </c>
      <c r="H36" s="480" t="e" cm="1">
        <f t="array" ref="H36">INDEX($AC36:$AY36,,MATCH(G$3,$AC$3:$AY$3,0))</f>
        <v>#N/A</v>
      </c>
      <c r="I36" s="316"/>
      <c r="J36" s="434" t="str">
        <f>'7'!J36</f>
        <v>Select from List</v>
      </c>
      <c r="K36" s="480" t="e" cm="1">
        <f t="array" ref="K36">INDEX($AC36:$AY36,,MATCH(J$3,$AC$3:$AY$3,0))</f>
        <v>#N/A</v>
      </c>
      <c r="L36" s="316"/>
      <c r="M36" s="370" t="str">
        <f>'7'!M36</f>
        <v>Select from List</v>
      </c>
      <c r="N36" s="480" t="e" cm="1">
        <f t="array" ref="N36">INDEX($AC36:$AY36,,MATCH(M$3,$AC$3:$AY$3,0))</f>
        <v>#N/A</v>
      </c>
      <c r="O36" s="316"/>
      <c r="P36" s="370" t="str">
        <f>'7'!P36</f>
        <v>Select from List</v>
      </c>
      <c r="Q36" s="480" t="e" cm="1">
        <f t="array" ref="Q36">INDEX($AC36:$AY36,,MATCH(P$3,$AC$3:$AY$3,0))</f>
        <v>#N/A</v>
      </c>
      <c r="R36" s="316"/>
      <c r="S36" s="370" t="str">
        <f>'7'!S36</f>
        <v>Select from List</v>
      </c>
      <c r="T36" s="480" t="e" cm="1">
        <f t="array" ref="T36">INDEX($AC36:$AY36,,MATCH(S$3,$AC$3:$AY$3,0))</f>
        <v>#N/A</v>
      </c>
      <c r="U36" s="494"/>
      <c r="V36" s="370" t="str">
        <f>'7'!V36</f>
        <v>Select from List</v>
      </c>
      <c r="W36" s="480" t="e" cm="1">
        <f t="array" ref="W36">INDEX($AC36:$AY36,,MATCH(V$3,$AC$3:$AY$3,0))</f>
        <v>#N/A</v>
      </c>
      <c r="AC36" s="370" t="str" cm="1">
        <f t="array" aca="1" ref="AC36" ca="1">IFERROR(IF(INDEX($G36:$W36,,MATCH(AE$3,$G$3:$W$3,0))=$Z$15,"Yes",""),"")</f>
        <v/>
      </c>
      <c r="AD36" s="939" t="str">
        <f ca="1">IF(AC36="Yes", '6'!$E$8,"")</f>
        <v/>
      </c>
      <c r="AE36" s="480" t="str">
        <f ca="1">IF(AC36="Yes", '6'!$E$6,"")</f>
        <v/>
      </c>
      <c r="AG36" s="370" t="str" cm="1">
        <f t="array" aca="1" ref="AG36" ca="1">IFERROR(IF(INDEX($G36:$W36,,MATCH(AI$3,$G$3:$W$3,0))=$Z$15,"Yes",""),"")</f>
        <v/>
      </c>
      <c r="AH36" s="939" t="str">
        <f ca="1">IF(AG36="Yes",'6'!$E$15,"")</f>
        <v/>
      </c>
      <c r="AI36" s="480" t="str">
        <f ca="1">IF(AG36="Yes",'6'!$E$13,"")</f>
        <v/>
      </c>
      <c r="AK36" s="370" t="str" cm="1">
        <f t="array" aca="1" ref="AK36" ca="1">IFERROR(IF(INDEX($G36:$W36,,MATCH(AM$3,$G$3:$W$3,0))=$Z$15,"Yes",""),"")</f>
        <v/>
      </c>
      <c r="AL36" s="939" t="str">
        <f ca="1">IF(AK36="Yes", '6'!$E$22,"")</f>
        <v/>
      </c>
      <c r="AM36" s="480" t="str">
        <f ca="1">IF(AK36="Yes", '6'!$E$20,"")</f>
        <v/>
      </c>
      <c r="AN36" s="934"/>
      <c r="AO36" s="370" t="str" cm="1">
        <f t="array" aca="1" ref="AO36" ca="1">IFERROR(IF(INDEX($G36:$W36,,MATCH(AQ$3,$G$3:$W$3,0))=$Z$15,"Yes",""),"")</f>
        <v/>
      </c>
      <c r="AP36" s="939" t="str">
        <f ca="1">IF(AO36="Yes", '6'!$E$29,"")</f>
        <v/>
      </c>
      <c r="AQ36" s="480" t="str">
        <f ca="1">IF(AO36="Yes", '6'!$E$27,"")</f>
        <v/>
      </c>
      <c r="AR36" s="934"/>
      <c r="AS36" s="434" t="str" cm="1">
        <f t="array" aca="1" ref="AS36" ca="1">IFERROR(IF(INDEX($G36:$W36,,MATCH(AU$3,$G$3:$W$3,0))=$Z$15,"Yes",""),"")</f>
        <v/>
      </c>
      <c r="AT36" s="941" t="str">
        <f ca="1">IF(AS36="Yes", '6'!$E$36,"")</f>
        <v/>
      </c>
      <c r="AU36" s="480" t="str">
        <f ca="1">IF(AS36="Yes", '6'!$E$34,"")</f>
        <v/>
      </c>
      <c r="AV36" s="934"/>
      <c r="AW36" s="370" t="str" cm="1">
        <f t="array" aca="1" ref="AW36" ca="1">IFERROR(IF(INDEX($G36:$W36,,MATCH(AY$3,$G$3:$W$3,0))=$Z$15,"Yes",""),"")</f>
        <v/>
      </c>
      <c r="AX36" s="939" t="str">
        <f ca="1">IF(AW36="Yes", '6'!$E$43,"")</f>
        <v/>
      </c>
      <c r="AY36" s="480" t="str">
        <f ca="1">IF(AW36="Yes", '6'!$E$41,"")</f>
        <v/>
      </c>
    </row>
    <row r="37" spans="2:57" ht="17.149999999999999" customHeight="1">
      <c r="B37" s="1278"/>
      <c r="C37" s="386" t="s">
        <v>800</v>
      </c>
      <c r="D37" s="387">
        <f>'4'!D36</f>
        <v>0</v>
      </c>
      <c r="E37" s="1279">
        <f>'4'!E36</f>
        <v>0</v>
      </c>
      <c r="F37" s="315"/>
      <c r="G37" s="370" t="str">
        <f>'7'!G37</f>
        <v>Select from List</v>
      </c>
      <c r="H37" s="480" t="e" cm="1">
        <f t="array" ref="H37">INDEX($AC37:$AY37,,MATCH(G$3,$AC$3:$AY$3,0))</f>
        <v>#N/A</v>
      </c>
      <c r="I37" s="316"/>
      <c r="J37" s="434" t="str">
        <f>'7'!J37</f>
        <v>Select from List</v>
      </c>
      <c r="K37" s="480" t="e" cm="1">
        <f t="array" ref="K37">INDEX($AC37:$AY37,,MATCH(J$3,$AC$3:$AY$3,0))</f>
        <v>#N/A</v>
      </c>
      <c r="L37" s="316"/>
      <c r="M37" s="370" t="str">
        <f>'7'!M37</f>
        <v>Select from List</v>
      </c>
      <c r="N37" s="480" t="e" cm="1">
        <f t="array" ref="N37">INDEX($AC37:$AY37,,MATCH(M$3,$AC$3:$AY$3,0))</f>
        <v>#N/A</v>
      </c>
      <c r="O37" s="316"/>
      <c r="P37" s="370" t="str">
        <f>'7'!P37</f>
        <v>Select from List</v>
      </c>
      <c r="Q37" s="480" t="e" cm="1">
        <f t="array" ref="Q37">INDEX($AC37:$AY37,,MATCH(P$3,$AC$3:$AY$3,0))</f>
        <v>#N/A</v>
      </c>
      <c r="R37" s="316"/>
      <c r="S37" s="370" t="str">
        <f>'7'!S37</f>
        <v>Select from List</v>
      </c>
      <c r="T37" s="480" t="e" cm="1">
        <f t="array" ref="T37">INDEX($AC37:$AY37,,MATCH(S$3,$AC$3:$AY$3,0))</f>
        <v>#N/A</v>
      </c>
      <c r="U37" s="494"/>
      <c r="V37" s="370" t="str">
        <f>'7'!V37</f>
        <v>Select from List</v>
      </c>
      <c r="W37" s="480" t="e" cm="1">
        <f t="array" ref="W37">INDEX($AC37:$AY37,,MATCH(V$3,$AC$3:$AY$3,0))</f>
        <v>#N/A</v>
      </c>
      <c r="AC37" s="370" t="str" cm="1">
        <f t="array" aca="1" ref="AC37" ca="1">IFERROR(IF(INDEX($G37:$W37,,MATCH(AE$3,$G$3:$W$3,0))=$Z$15,"Yes",""),"")</f>
        <v/>
      </c>
      <c r="AD37" s="939" t="str">
        <f ca="1">IF(AC37="Yes", '6'!$E$8,"")</f>
        <v/>
      </c>
      <c r="AE37" s="480" t="str">
        <f ca="1">IF(AC37="Yes", '6'!$E$6,"")</f>
        <v/>
      </c>
      <c r="AG37" s="370" t="str" cm="1">
        <f t="array" aca="1" ref="AG37" ca="1">IFERROR(IF(INDEX($G37:$W37,,MATCH(AI$3,$G$3:$W$3,0))=$Z$15,"Yes",""),"")</f>
        <v/>
      </c>
      <c r="AH37" s="939" t="str">
        <f ca="1">IF(AG37="Yes",'6'!$E$15,"")</f>
        <v/>
      </c>
      <c r="AI37" s="480" t="str">
        <f ca="1">IF(AG37="Yes",'6'!$E$13,"")</f>
        <v/>
      </c>
      <c r="AK37" s="370" t="str" cm="1">
        <f t="array" aca="1" ref="AK37" ca="1">IFERROR(IF(INDEX($G37:$W37,,MATCH(AM$3,$G$3:$W$3,0))=$Z$15,"Yes",""),"")</f>
        <v/>
      </c>
      <c r="AL37" s="939" t="str">
        <f ca="1">IF(AK37="Yes", '6'!$E$22,"")</f>
        <v/>
      </c>
      <c r="AM37" s="480" t="str">
        <f ca="1">IF(AK37="Yes", '6'!$E$20,"")</f>
        <v/>
      </c>
      <c r="AN37" s="934"/>
      <c r="AO37" s="370" t="str" cm="1">
        <f t="array" aca="1" ref="AO37" ca="1">IFERROR(IF(INDEX($G37:$W37,,MATCH(AQ$3,$G$3:$W$3,0))=$Z$15,"Yes",""),"")</f>
        <v/>
      </c>
      <c r="AP37" s="939" t="str">
        <f ca="1">IF(AO37="Yes", '6'!$E$29,"")</f>
        <v/>
      </c>
      <c r="AQ37" s="480" t="str">
        <f ca="1">IF(AO37="Yes", '6'!$E$27,"")</f>
        <v/>
      </c>
      <c r="AR37" s="934"/>
      <c r="AS37" s="434" t="str" cm="1">
        <f t="array" aca="1" ref="AS37" ca="1">IFERROR(IF(INDEX($G37:$W37,,MATCH(AU$3,$G$3:$W$3,0))=$Z$15,"Yes",""),"")</f>
        <v/>
      </c>
      <c r="AT37" s="941" t="str">
        <f ca="1">IF(AS37="Yes", '6'!$E$36,"")</f>
        <v/>
      </c>
      <c r="AU37" s="480" t="str">
        <f ca="1">IF(AS37="Yes", '6'!$E$34,"")</f>
        <v/>
      </c>
      <c r="AV37" s="934"/>
      <c r="AW37" s="370" t="str" cm="1">
        <f t="array" aca="1" ref="AW37" ca="1">IFERROR(IF(INDEX($G37:$W37,,MATCH(AY$3,$G$3:$W$3,0))=$Z$15,"Yes",""),"")</f>
        <v/>
      </c>
      <c r="AX37" s="939" t="str">
        <f ca="1">IF(AW37="Yes", '6'!$E$43,"")</f>
        <v/>
      </c>
      <c r="AY37" s="480" t="str">
        <f ca="1">IF(AW37="Yes", '6'!$E$41,"")</f>
        <v/>
      </c>
    </row>
    <row r="38" spans="2:57" ht="17.149999999999999" customHeight="1">
      <c r="B38" s="1277">
        <f>'4'!B37</f>
        <v>0</v>
      </c>
      <c r="C38" s="384" t="s">
        <v>799</v>
      </c>
      <c r="D38" s="385">
        <f>'4'!D37</f>
        <v>0</v>
      </c>
      <c r="E38" s="1279" t="str">
        <f>'4'!E37</f>
        <v xml:space="preserve"> </v>
      </c>
      <c r="F38" s="315"/>
      <c r="G38" s="370" t="str">
        <f>'7'!G38</f>
        <v>Select from List</v>
      </c>
      <c r="H38" s="480" t="e" cm="1">
        <f t="array" ref="H38">INDEX($AC38:$AY38,,MATCH(G$3,$AC$3:$AY$3,0))</f>
        <v>#N/A</v>
      </c>
      <c r="I38" s="316"/>
      <c r="J38" s="434" t="str">
        <f>'7'!J38</f>
        <v>Select from List</v>
      </c>
      <c r="K38" s="480" t="e" cm="1">
        <f t="array" ref="K38">INDEX($AC38:$AY38,,MATCH(J$3,$AC$3:$AY$3,0))</f>
        <v>#N/A</v>
      </c>
      <c r="L38" s="316"/>
      <c r="M38" s="370" t="str">
        <f>'7'!M38</f>
        <v>Select from List</v>
      </c>
      <c r="N38" s="480" t="e" cm="1">
        <f t="array" ref="N38">INDEX($AC38:$AY38,,MATCH(M$3,$AC$3:$AY$3,0))</f>
        <v>#N/A</v>
      </c>
      <c r="O38" s="316"/>
      <c r="P38" s="370" t="str">
        <f>'7'!P38</f>
        <v>Select from List</v>
      </c>
      <c r="Q38" s="480" t="e" cm="1">
        <f t="array" ref="Q38">INDEX($AC38:$AY38,,MATCH(P$3,$AC$3:$AY$3,0))</f>
        <v>#N/A</v>
      </c>
      <c r="R38" s="316"/>
      <c r="S38" s="370" t="str">
        <f>'7'!S38</f>
        <v>Select from List</v>
      </c>
      <c r="T38" s="480" t="e" cm="1">
        <f t="array" ref="T38">INDEX($AC38:$AY38,,MATCH(S$3,$AC$3:$AY$3,0))</f>
        <v>#N/A</v>
      </c>
      <c r="U38" s="494"/>
      <c r="V38" s="370" t="str">
        <f>'7'!V38</f>
        <v>Select from List</v>
      </c>
      <c r="W38" s="480" t="e" cm="1">
        <f t="array" ref="W38">INDEX($AC38:$AY38,,MATCH(V$3,$AC$3:$AY$3,0))</f>
        <v>#N/A</v>
      </c>
      <c r="AC38" s="370" t="str" cm="1">
        <f t="array" aca="1" ref="AC38" ca="1">IFERROR(IF(INDEX($G38:$W38,,MATCH(AE$3,$G$3:$W$3,0))=$Z$15,"Yes",""),"")</f>
        <v/>
      </c>
      <c r="AD38" s="939" t="str">
        <f ca="1">IF(AC38="Yes", '6'!$E$8,"")</f>
        <v/>
      </c>
      <c r="AE38" s="480" t="str">
        <f ca="1">IF(AC38="Yes", '6'!$E$6,"")</f>
        <v/>
      </c>
      <c r="AG38" s="370" t="str" cm="1">
        <f t="array" aca="1" ref="AG38" ca="1">IFERROR(IF(INDEX($G38:$W38,,MATCH(AI$3,$G$3:$W$3,0))=$Z$15,"Yes",""),"")</f>
        <v/>
      </c>
      <c r="AH38" s="939" t="str">
        <f ca="1">IF(AG38="Yes",'6'!$E$15,"")</f>
        <v/>
      </c>
      <c r="AI38" s="480" t="str">
        <f ca="1">IF(AG38="Yes",'6'!$E$13,"")</f>
        <v/>
      </c>
      <c r="AK38" s="370" t="str" cm="1">
        <f t="array" aca="1" ref="AK38" ca="1">IFERROR(IF(INDEX($G38:$W38,,MATCH(AM$3,$G$3:$W$3,0))=$Z$15,"Yes",""),"")</f>
        <v/>
      </c>
      <c r="AL38" s="939" t="str">
        <f ca="1">IF(AK38="Yes", '6'!$E$22,"")</f>
        <v/>
      </c>
      <c r="AM38" s="480" t="str">
        <f ca="1">IF(AK38="Yes", '6'!$E$20,"")</f>
        <v/>
      </c>
      <c r="AN38" s="934"/>
      <c r="AO38" s="370" t="str" cm="1">
        <f t="array" aca="1" ref="AO38" ca="1">IFERROR(IF(INDEX($G38:$W38,,MATCH(AQ$3,$G$3:$W$3,0))=$Z$15,"Yes",""),"")</f>
        <v/>
      </c>
      <c r="AP38" s="939" t="str">
        <f ca="1">IF(AO38="Yes", '6'!$E$29,"")</f>
        <v/>
      </c>
      <c r="AQ38" s="480" t="str">
        <f ca="1">IF(AO38="Yes", '6'!$E$27,"")</f>
        <v/>
      </c>
      <c r="AR38" s="934"/>
      <c r="AS38" s="434" t="str" cm="1">
        <f t="array" aca="1" ref="AS38" ca="1">IFERROR(IF(INDEX($G38:$W38,,MATCH(AU$3,$G$3:$W$3,0))=$Z$15,"Yes",""),"")</f>
        <v/>
      </c>
      <c r="AT38" s="941" t="str">
        <f ca="1">IF(AS38="Yes", '6'!$E$36,"")</f>
        <v/>
      </c>
      <c r="AU38" s="480" t="str">
        <f ca="1">IF(AS38="Yes", '6'!$E$34,"")</f>
        <v/>
      </c>
      <c r="AV38" s="934"/>
      <c r="AW38" s="370" t="str" cm="1">
        <f t="array" aca="1" ref="AW38" ca="1">IFERROR(IF(INDEX($G38:$W38,,MATCH(AY$3,$G$3:$W$3,0))=$Z$15,"Yes",""),"")</f>
        <v/>
      </c>
      <c r="AX38" s="939" t="str">
        <f ca="1">IF(AW38="Yes", '6'!$E$43,"")</f>
        <v/>
      </c>
      <c r="AY38" s="480" t="str">
        <f ca="1">IF(AW38="Yes", '6'!$E$41,"")</f>
        <v/>
      </c>
    </row>
    <row r="39" spans="2:57" ht="17.149999999999999" customHeight="1">
      <c r="B39" s="1278"/>
      <c r="C39" s="386" t="s">
        <v>800</v>
      </c>
      <c r="D39" s="387">
        <f>'4'!D38</f>
        <v>0</v>
      </c>
      <c r="E39" s="1279">
        <f>'4'!E38</f>
        <v>0</v>
      </c>
      <c r="F39" s="315"/>
      <c r="G39" s="370" t="str">
        <f>'7'!G39</f>
        <v>Select from List</v>
      </c>
      <c r="H39" s="480" t="e" cm="1">
        <f t="array" ref="H39">INDEX($AC39:$AY39,,MATCH(G$3,$AC$3:$AY$3,0))</f>
        <v>#N/A</v>
      </c>
      <c r="I39" s="316"/>
      <c r="J39" s="434" t="str">
        <f>'7'!J39</f>
        <v>Select from List</v>
      </c>
      <c r="K39" s="480" t="e" cm="1">
        <f t="array" ref="K39">INDEX($AC39:$AY39,,MATCH(J$3,$AC$3:$AY$3,0))</f>
        <v>#N/A</v>
      </c>
      <c r="L39" s="316"/>
      <c r="M39" s="370" t="str">
        <f>'7'!M39</f>
        <v>Select from List</v>
      </c>
      <c r="N39" s="480" t="e" cm="1">
        <f t="array" ref="N39">INDEX($AC39:$AY39,,MATCH(M$3,$AC$3:$AY$3,0))</f>
        <v>#N/A</v>
      </c>
      <c r="O39" s="316"/>
      <c r="P39" s="370" t="str">
        <f>'7'!P39</f>
        <v>Select from List</v>
      </c>
      <c r="Q39" s="480" t="e" cm="1">
        <f t="array" ref="Q39">INDEX($AC39:$AY39,,MATCH(P$3,$AC$3:$AY$3,0))</f>
        <v>#N/A</v>
      </c>
      <c r="R39" s="316"/>
      <c r="S39" s="370" t="str">
        <f>'7'!S39</f>
        <v>Select from List</v>
      </c>
      <c r="T39" s="480" t="e" cm="1">
        <f t="array" ref="T39">INDEX($AC39:$AY39,,MATCH(S$3,$AC$3:$AY$3,0))</f>
        <v>#N/A</v>
      </c>
      <c r="U39" s="494"/>
      <c r="V39" s="370" t="str">
        <f>'7'!V39</f>
        <v>Select from List</v>
      </c>
      <c r="W39" s="480" t="e" cm="1">
        <f t="array" ref="W39">INDEX($AC39:$AY39,,MATCH(V$3,$AC$3:$AY$3,0))</f>
        <v>#N/A</v>
      </c>
      <c r="AC39" s="370" t="str" cm="1">
        <f t="array" aca="1" ref="AC39" ca="1">IFERROR(IF(INDEX($G39:$W39,,MATCH(AE$3,$G$3:$W$3,0))=$Z$15,"Yes",""),"")</f>
        <v/>
      </c>
      <c r="AD39" s="939" t="str">
        <f ca="1">IF(AC39="Yes", '6'!$E$8,"")</f>
        <v/>
      </c>
      <c r="AE39" s="480" t="str">
        <f ca="1">IF(AC39="Yes", '6'!$E$6,"")</f>
        <v/>
      </c>
      <c r="AG39" s="370" t="str" cm="1">
        <f t="array" aca="1" ref="AG39" ca="1">IFERROR(IF(INDEX($G39:$W39,,MATCH(AI$3,$G$3:$W$3,0))=$Z$15,"Yes",""),"")</f>
        <v/>
      </c>
      <c r="AH39" s="939" t="str">
        <f ca="1">IF(AG39="Yes",'6'!$E$15,"")</f>
        <v/>
      </c>
      <c r="AI39" s="480" t="str">
        <f ca="1">IF(AG39="Yes",'6'!$E$13,"")</f>
        <v/>
      </c>
      <c r="AK39" s="370" t="str" cm="1">
        <f t="array" aca="1" ref="AK39" ca="1">IFERROR(IF(INDEX($G39:$W39,,MATCH(AM$3,$G$3:$W$3,0))=$Z$15,"Yes",""),"")</f>
        <v/>
      </c>
      <c r="AL39" s="939" t="str">
        <f ca="1">IF(AK39="Yes", '6'!$E$22,"")</f>
        <v/>
      </c>
      <c r="AM39" s="480" t="str">
        <f ca="1">IF(AK39="Yes", '6'!$E$20,"")</f>
        <v/>
      </c>
      <c r="AN39" s="934"/>
      <c r="AO39" s="370" t="str" cm="1">
        <f t="array" aca="1" ref="AO39" ca="1">IFERROR(IF(INDEX($G39:$W39,,MATCH(AQ$3,$G$3:$W$3,0))=$Z$15,"Yes",""),"")</f>
        <v/>
      </c>
      <c r="AP39" s="939" t="str">
        <f ca="1">IF(AO39="Yes", '6'!$E$29,"")</f>
        <v/>
      </c>
      <c r="AQ39" s="480" t="str">
        <f ca="1">IF(AO39="Yes", '6'!$E$27,"")</f>
        <v/>
      </c>
      <c r="AR39" s="934"/>
      <c r="AS39" s="434" t="str" cm="1">
        <f t="array" aca="1" ref="AS39" ca="1">IFERROR(IF(INDEX($G39:$W39,,MATCH(AU$3,$G$3:$W$3,0))=$Z$15,"Yes",""),"")</f>
        <v/>
      </c>
      <c r="AT39" s="941" t="str">
        <f ca="1">IF(AS39="Yes", '6'!$E$36,"")</f>
        <v/>
      </c>
      <c r="AU39" s="480" t="str">
        <f ca="1">IF(AS39="Yes", '6'!$E$34,"")</f>
        <v/>
      </c>
      <c r="AV39" s="934"/>
      <c r="AW39" s="370" t="str" cm="1">
        <f t="array" aca="1" ref="AW39" ca="1">IFERROR(IF(INDEX($G39:$W39,,MATCH(AY$3,$G$3:$W$3,0))=$Z$15,"Yes",""),"")</f>
        <v/>
      </c>
      <c r="AX39" s="939" t="str">
        <f ca="1">IF(AW39="Yes", '6'!$E$43,"")</f>
        <v/>
      </c>
      <c r="AY39" s="480" t="str">
        <f ca="1">IF(AW39="Yes", '6'!$E$41,"")</f>
        <v/>
      </c>
    </row>
    <row r="40" spans="2:57" ht="17.149999999999999" customHeight="1">
      <c r="B40" s="1277">
        <f>'4'!B39</f>
        <v>0</v>
      </c>
      <c r="C40" s="384" t="s">
        <v>799</v>
      </c>
      <c r="D40" s="385">
        <f>'4'!D39</f>
        <v>0</v>
      </c>
      <c r="E40" s="1279" t="str">
        <f>'4'!E39</f>
        <v xml:space="preserve"> </v>
      </c>
      <c r="F40" s="315"/>
      <c r="G40" s="370" t="str">
        <f>'7'!G40</f>
        <v>Select from List</v>
      </c>
      <c r="H40" s="480" t="e" cm="1">
        <f t="array" ref="H40">INDEX($AC40:$AY40,,MATCH(G$3,$AC$3:$AY$3,0))</f>
        <v>#N/A</v>
      </c>
      <c r="I40" s="316"/>
      <c r="J40" s="434" t="str">
        <f>'7'!J40</f>
        <v>Select from List</v>
      </c>
      <c r="K40" s="480" t="e" cm="1">
        <f t="array" ref="K40">INDEX($AC40:$AY40,,MATCH(J$3,$AC$3:$AY$3,0))</f>
        <v>#N/A</v>
      </c>
      <c r="L40" s="316"/>
      <c r="M40" s="370" t="str">
        <f>'7'!M40</f>
        <v>Select from List</v>
      </c>
      <c r="N40" s="480" t="e" cm="1">
        <f t="array" ref="N40">INDEX($AC40:$AY40,,MATCH(M$3,$AC$3:$AY$3,0))</f>
        <v>#N/A</v>
      </c>
      <c r="O40" s="316"/>
      <c r="P40" s="370" t="str">
        <f>'7'!P40</f>
        <v>Select from List</v>
      </c>
      <c r="Q40" s="480" t="e" cm="1">
        <f t="array" ref="Q40">INDEX($AC40:$AY40,,MATCH(P$3,$AC$3:$AY$3,0))</f>
        <v>#N/A</v>
      </c>
      <c r="R40" s="316"/>
      <c r="S40" s="370" t="str">
        <f>'7'!S40</f>
        <v>Select from List</v>
      </c>
      <c r="T40" s="480" t="e" cm="1">
        <f t="array" ref="T40">INDEX($AC40:$AY40,,MATCH(S$3,$AC$3:$AY$3,0))</f>
        <v>#N/A</v>
      </c>
      <c r="U40" s="494"/>
      <c r="V40" s="370" t="str">
        <f>'7'!V40</f>
        <v>Select from List</v>
      </c>
      <c r="W40" s="480" t="e" cm="1">
        <f t="array" ref="W40">INDEX($AC40:$AY40,,MATCH(V$3,$AC$3:$AY$3,0))</f>
        <v>#N/A</v>
      </c>
      <c r="AC40" s="370" t="str" cm="1">
        <f t="array" aca="1" ref="AC40" ca="1">IFERROR(IF(INDEX($G40:$W40,,MATCH(AE$3,$G$3:$W$3,0))=$Z$15,"Yes",""),"")</f>
        <v/>
      </c>
      <c r="AD40" s="939" t="str">
        <f ca="1">IF(AC40="Yes", '6'!$E$8,"")</f>
        <v/>
      </c>
      <c r="AE40" s="480" t="str">
        <f ca="1">IF(AC40="Yes", '6'!$E$6,"")</f>
        <v/>
      </c>
      <c r="AG40" s="370" t="str" cm="1">
        <f t="array" aca="1" ref="AG40" ca="1">IFERROR(IF(INDEX($G40:$W40,,MATCH(AI$3,$G$3:$W$3,0))=$Z$15,"Yes",""),"")</f>
        <v/>
      </c>
      <c r="AH40" s="939" t="str">
        <f ca="1">IF(AG40="Yes",'6'!$E$15,"")</f>
        <v/>
      </c>
      <c r="AI40" s="480" t="str">
        <f ca="1">IF(AG40="Yes",'6'!$E$13,"")</f>
        <v/>
      </c>
      <c r="AK40" s="370" t="str" cm="1">
        <f t="array" aca="1" ref="AK40" ca="1">IFERROR(IF(INDEX($G40:$W40,,MATCH(AM$3,$G$3:$W$3,0))=$Z$15,"Yes",""),"")</f>
        <v/>
      </c>
      <c r="AL40" s="939" t="str">
        <f ca="1">IF(AK40="Yes", '6'!$E$22,"")</f>
        <v/>
      </c>
      <c r="AM40" s="480" t="str">
        <f ca="1">IF(AK40="Yes", '6'!$E$20,"")</f>
        <v/>
      </c>
      <c r="AN40" s="934"/>
      <c r="AO40" s="370" t="str" cm="1">
        <f t="array" aca="1" ref="AO40" ca="1">IFERROR(IF(INDEX($G40:$W40,,MATCH(AQ$3,$G$3:$W$3,0))=$Z$15,"Yes",""),"")</f>
        <v/>
      </c>
      <c r="AP40" s="939" t="str">
        <f ca="1">IF(AO40="Yes", '6'!$E$29,"")</f>
        <v/>
      </c>
      <c r="AQ40" s="480" t="str">
        <f ca="1">IF(AO40="Yes", '6'!$E$27,"")</f>
        <v/>
      </c>
      <c r="AR40" s="934"/>
      <c r="AS40" s="434" t="str" cm="1">
        <f t="array" aca="1" ref="AS40" ca="1">IFERROR(IF(INDEX($G40:$W40,,MATCH(AU$3,$G$3:$W$3,0))=$Z$15,"Yes",""),"")</f>
        <v/>
      </c>
      <c r="AT40" s="941" t="str">
        <f ca="1">IF(AS40="Yes", '6'!$E$36,"")</f>
        <v/>
      </c>
      <c r="AU40" s="480" t="str">
        <f ca="1">IF(AS40="Yes", '6'!$E$34,"")</f>
        <v/>
      </c>
      <c r="AV40" s="934"/>
      <c r="AW40" s="370" t="str" cm="1">
        <f t="array" aca="1" ref="AW40" ca="1">IFERROR(IF(INDEX($G40:$W40,,MATCH(AY$3,$G$3:$W$3,0))=$Z$15,"Yes",""),"")</f>
        <v/>
      </c>
      <c r="AX40" s="939" t="str">
        <f ca="1">IF(AW40="Yes", '6'!$E$43,"")</f>
        <v/>
      </c>
      <c r="AY40" s="480" t="str">
        <f ca="1">IF(AW40="Yes", '6'!$E$41,"")</f>
        <v/>
      </c>
    </row>
    <row r="41" spans="2:57" ht="17.149999999999999" customHeight="1">
      <c r="B41" s="1278"/>
      <c r="C41" s="386" t="s">
        <v>800</v>
      </c>
      <c r="D41" s="387">
        <f>'4'!D40</f>
        <v>0</v>
      </c>
      <c r="E41" s="1279">
        <f>'4'!E40</f>
        <v>0</v>
      </c>
      <c r="F41" s="315"/>
      <c r="G41" s="370" t="str">
        <f>'7'!G41</f>
        <v>Select from List</v>
      </c>
      <c r="H41" s="480" t="e" cm="1">
        <f t="array" ref="H41">INDEX($AC41:$AY41,,MATCH(G$3,$AC$3:$AY$3,0))</f>
        <v>#N/A</v>
      </c>
      <c r="I41" s="316"/>
      <c r="J41" s="434" t="str">
        <f>'7'!J41</f>
        <v>Select from List</v>
      </c>
      <c r="K41" s="480" t="e" cm="1">
        <f t="array" ref="K41">INDEX($AC41:$AY41,,MATCH(J$3,$AC$3:$AY$3,0))</f>
        <v>#N/A</v>
      </c>
      <c r="L41" s="316"/>
      <c r="M41" s="370" t="str">
        <f>'7'!M41</f>
        <v>Select from List</v>
      </c>
      <c r="N41" s="480" t="e" cm="1">
        <f t="array" ref="N41">INDEX($AC41:$AY41,,MATCH(M$3,$AC$3:$AY$3,0))</f>
        <v>#N/A</v>
      </c>
      <c r="O41" s="316"/>
      <c r="P41" s="370" t="str">
        <f>'7'!P41</f>
        <v>Select from List</v>
      </c>
      <c r="Q41" s="480" t="e" cm="1">
        <f t="array" ref="Q41">INDEX($AC41:$AY41,,MATCH(P$3,$AC$3:$AY$3,0))</f>
        <v>#N/A</v>
      </c>
      <c r="R41" s="316"/>
      <c r="S41" s="370" t="str">
        <f>'7'!S41</f>
        <v>Select from List</v>
      </c>
      <c r="T41" s="480" t="e" cm="1">
        <f t="array" ref="T41">INDEX($AC41:$AY41,,MATCH(S$3,$AC$3:$AY$3,0))</f>
        <v>#N/A</v>
      </c>
      <c r="U41" s="494"/>
      <c r="V41" s="370" t="str">
        <f>'7'!V41</f>
        <v>Select from List</v>
      </c>
      <c r="W41" s="480" t="e" cm="1">
        <f t="array" ref="W41">INDEX($AC41:$AY41,,MATCH(V$3,$AC$3:$AY$3,0))</f>
        <v>#N/A</v>
      </c>
      <c r="AC41" s="370" t="str" cm="1">
        <f t="array" aca="1" ref="AC41" ca="1">IFERROR(IF(INDEX($G41:$W41,,MATCH(AE$3,$G$3:$W$3,0))=$Z$15,"Yes",""),"")</f>
        <v/>
      </c>
      <c r="AD41" s="939" t="str">
        <f ca="1">IF(AC41="Yes", '6'!$E$8,"")</f>
        <v/>
      </c>
      <c r="AE41" s="480" t="str">
        <f ca="1">IF(AC41="Yes", '6'!$E$6,"")</f>
        <v/>
      </c>
      <c r="AG41" s="370" t="str" cm="1">
        <f t="array" aca="1" ref="AG41" ca="1">IFERROR(IF(INDEX($G41:$W41,,MATCH(AI$3,$G$3:$W$3,0))=$Z$15,"Yes",""),"")</f>
        <v/>
      </c>
      <c r="AH41" s="939" t="str">
        <f ca="1">IF(AG41="Yes",'6'!$E$15,"")</f>
        <v/>
      </c>
      <c r="AI41" s="480" t="str">
        <f ca="1">IF(AG41="Yes",'6'!$E$13,"")</f>
        <v/>
      </c>
      <c r="AK41" s="370" t="str" cm="1">
        <f t="array" aca="1" ref="AK41" ca="1">IFERROR(IF(INDEX($G41:$W41,,MATCH(AM$3,$G$3:$W$3,0))=$Z$15,"Yes",""),"")</f>
        <v/>
      </c>
      <c r="AL41" s="939" t="str">
        <f ca="1">IF(AK41="Yes", '6'!$E$22,"")</f>
        <v/>
      </c>
      <c r="AM41" s="480" t="str">
        <f ca="1">IF(AK41="Yes", '6'!$E$20,"")</f>
        <v/>
      </c>
      <c r="AN41" s="934"/>
      <c r="AO41" s="370" t="str" cm="1">
        <f t="array" aca="1" ref="AO41" ca="1">IFERROR(IF(INDEX($G41:$W41,,MATCH(AQ$3,$G$3:$W$3,0))=$Z$15,"Yes",""),"")</f>
        <v/>
      </c>
      <c r="AP41" s="939" t="str">
        <f ca="1">IF(AO41="Yes", '6'!$E$29,"")</f>
        <v/>
      </c>
      <c r="AQ41" s="480" t="str">
        <f ca="1">IF(AO41="Yes", '6'!$E$27,"")</f>
        <v/>
      </c>
      <c r="AR41" s="934"/>
      <c r="AS41" s="434" t="str" cm="1">
        <f t="array" aca="1" ref="AS41" ca="1">IFERROR(IF(INDEX($G41:$W41,,MATCH(AU$3,$G$3:$W$3,0))=$Z$15,"Yes",""),"")</f>
        <v/>
      </c>
      <c r="AT41" s="941" t="str">
        <f ca="1">IF(AS41="Yes", '6'!$E$36,"")</f>
        <v/>
      </c>
      <c r="AU41" s="480" t="str">
        <f ca="1">IF(AS41="Yes", '6'!$E$34,"")</f>
        <v/>
      </c>
      <c r="AV41" s="934"/>
      <c r="AW41" s="370" t="str" cm="1">
        <f t="array" aca="1" ref="AW41" ca="1">IFERROR(IF(INDEX($G41:$W41,,MATCH(AY$3,$G$3:$W$3,0))=$Z$15,"Yes",""),"")</f>
        <v/>
      </c>
      <c r="AX41" s="939" t="str">
        <f ca="1">IF(AW41="Yes", '6'!$E$43,"")</f>
        <v/>
      </c>
      <c r="AY41" s="480" t="str">
        <f ca="1">IF(AW41="Yes", '6'!$E$41,"")</f>
        <v/>
      </c>
    </row>
    <row r="42" spans="2:57" ht="17.149999999999999" customHeight="1">
      <c r="B42" s="1277">
        <f>'4'!B41</f>
        <v>0</v>
      </c>
      <c r="C42" s="384" t="s">
        <v>799</v>
      </c>
      <c r="D42" s="385">
        <f>'4'!D41</f>
        <v>0</v>
      </c>
      <c r="E42" s="1279" t="str">
        <f>'4'!E41</f>
        <v xml:space="preserve"> </v>
      </c>
      <c r="F42" s="315"/>
      <c r="G42" s="370" t="str">
        <f>'7'!G42</f>
        <v>Select from List</v>
      </c>
      <c r="H42" s="480" t="e" cm="1">
        <f t="array" ref="H42">INDEX($AC42:$AY42,,MATCH(G$3,$AC$3:$AY$3,0))</f>
        <v>#N/A</v>
      </c>
      <c r="I42" s="316"/>
      <c r="J42" s="434" t="str">
        <f>'7'!J42</f>
        <v>Select from List</v>
      </c>
      <c r="K42" s="480" t="e" cm="1">
        <f t="array" ref="K42">INDEX($AC42:$AY42,,MATCH(J$3,$AC$3:$AY$3,0))</f>
        <v>#N/A</v>
      </c>
      <c r="L42" s="316"/>
      <c r="M42" s="370" t="str">
        <f>'7'!M42</f>
        <v>Select from List</v>
      </c>
      <c r="N42" s="480" t="e" cm="1">
        <f t="array" ref="N42">INDEX($AC42:$AY42,,MATCH(M$3,$AC$3:$AY$3,0))</f>
        <v>#N/A</v>
      </c>
      <c r="O42" s="316"/>
      <c r="P42" s="370" t="str">
        <f>'7'!P42</f>
        <v>Select from List</v>
      </c>
      <c r="Q42" s="480" t="e" cm="1">
        <f t="array" ref="Q42">INDEX($AC42:$AY42,,MATCH(P$3,$AC$3:$AY$3,0))</f>
        <v>#N/A</v>
      </c>
      <c r="R42" s="316"/>
      <c r="S42" s="370" t="str">
        <f>'7'!S42</f>
        <v>Select from List</v>
      </c>
      <c r="T42" s="480" t="e" cm="1">
        <f t="array" ref="T42">INDEX($AC42:$AY42,,MATCH(S$3,$AC$3:$AY$3,0))</f>
        <v>#N/A</v>
      </c>
      <c r="U42" s="494"/>
      <c r="V42" s="370" t="str">
        <f>'7'!V42</f>
        <v>Select from List</v>
      </c>
      <c r="W42" s="480" t="e" cm="1">
        <f t="array" ref="W42">INDEX($AC42:$AY42,,MATCH(V$3,$AC$3:$AY$3,0))</f>
        <v>#N/A</v>
      </c>
      <c r="AC42" s="370" t="str" cm="1">
        <f t="array" aca="1" ref="AC42" ca="1">IFERROR(IF(INDEX($G42:$W42,,MATCH(AE$3,$G$3:$W$3,0))=$Z$15,"Yes",""),"")</f>
        <v/>
      </c>
      <c r="AD42" s="939" t="str">
        <f ca="1">IF(AC42="Yes", '6'!$E$8,"")</f>
        <v/>
      </c>
      <c r="AE42" s="480" t="str">
        <f ca="1">IF(AC42="Yes", '6'!$E$6,"")</f>
        <v/>
      </c>
      <c r="AG42" s="370" t="str" cm="1">
        <f t="array" aca="1" ref="AG42" ca="1">IFERROR(IF(INDEX($G42:$W42,,MATCH(AI$3,$G$3:$W$3,0))=$Z$15,"Yes",""),"")</f>
        <v/>
      </c>
      <c r="AH42" s="939" t="str">
        <f ca="1">IF(AG42="Yes",'6'!$E$15,"")</f>
        <v/>
      </c>
      <c r="AI42" s="480" t="str">
        <f ca="1">IF(AG42="Yes",'6'!$E$13,"")</f>
        <v/>
      </c>
      <c r="AK42" s="370" t="str" cm="1">
        <f t="array" aca="1" ref="AK42" ca="1">IFERROR(IF(INDEX($G42:$W42,,MATCH(AM$3,$G$3:$W$3,0))=$Z$15,"Yes",""),"")</f>
        <v/>
      </c>
      <c r="AL42" s="939" t="str">
        <f ca="1">IF(AK42="Yes", '6'!$E$22,"")</f>
        <v/>
      </c>
      <c r="AM42" s="480" t="str">
        <f ca="1">IF(AK42="Yes", '6'!$E$20,"")</f>
        <v/>
      </c>
      <c r="AN42" s="934"/>
      <c r="AO42" s="370" t="str" cm="1">
        <f t="array" aca="1" ref="AO42" ca="1">IFERROR(IF(INDEX($G42:$W42,,MATCH(AQ$3,$G$3:$W$3,0))=$Z$15,"Yes",""),"")</f>
        <v/>
      </c>
      <c r="AP42" s="939" t="str">
        <f ca="1">IF(AO42="Yes", '6'!$E$29,"")</f>
        <v/>
      </c>
      <c r="AQ42" s="480" t="str">
        <f ca="1">IF(AO42="Yes", '6'!$E$27,"")</f>
        <v/>
      </c>
      <c r="AR42" s="934"/>
      <c r="AS42" s="434" t="str" cm="1">
        <f t="array" aca="1" ref="AS42" ca="1">IFERROR(IF(INDEX($G42:$W42,,MATCH(AU$3,$G$3:$W$3,0))=$Z$15,"Yes",""),"")</f>
        <v/>
      </c>
      <c r="AT42" s="941" t="str">
        <f ca="1">IF(AS42="Yes", '6'!$E$36,"")</f>
        <v/>
      </c>
      <c r="AU42" s="480" t="str">
        <f ca="1">IF(AS42="Yes", '6'!$E$34,"")</f>
        <v/>
      </c>
      <c r="AV42" s="934"/>
      <c r="AW42" s="370" t="str" cm="1">
        <f t="array" aca="1" ref="AW42" ca="1">IFERROR(IF(INDEX($G42:$W42,,MATCH(AY$3,$G$3:$W$3,0))=$Z$15,"Yes",""),"")</f>
        <v/>
      </c>
      <c r="AX42" s="939" t="str">
        <f ca="1">IF(AW42="Yes", '6'!$E$43,"")</f>
        <v/>
      </c>
      <c r="AY42" s="480" t="str">
        <f ca="1">IF(AW42="Yes", '6'!$E$41,"")</f>
        <v/>
      </c>
    </row>
    <row r="43" spans="2:57" ht="17.149999999999999" customHeight="1">
      <c r="B43" s="1278"/>
      <c r="C43" s="386" t="s">
        <v>800</v>
      </c>
      <c r="D43" s="387">
        <f>'4'!D42</f>
        <v>0</v>
      </c>
      <c r="E43" s="1279">
        <f>'4'!E42</f>
        <v>0</v>
      </c>
      <c r="F43" s="315"/>
      <c r="G43" s="370" t="str">
        <f>'7'!G43</f>
        <v>Select from List</v>
      </c>
      <c r="H43" s="480" t="e" cm="1">
        <f t="array" ref="H43">INDEX($AC43:$AY43,,MATCH(G$3,$AC$3:$AY$3,0))</f>
        <v>#N/A</v>
      </c>
      <c r="I43" s="316"/>
      <c r="J43" s="434" t="str">
        <f>'7'!J43</f>
        <v>Select from List</v>
      </c>
      <c r="K43" s="480" t="e" cm="1">
        <f t="array" ref="K43">INDEX($AC43:$AY43,,MATCH(J$3,$AC$3:$AY$3,0))</f>
        <v>#N/A</v>
      </c>
      <c r="L43" s="316"/>
      <c r="M43" s="370" t="str">
        <f>'7'!M43</f>
        <v>Select from List</v>
      </c>
      <c r="N43" s="480" t="e" cm="1">
        <f t="array" ref="N43">INDEX($AC43:$AY43,,MATCH(M$3,$AC$3:$AY$3,0))</f>
        <v>#N/A</v>
      </c>
      <c r="O43" s="316"/>
      <c r="P43" s="370" t="str">
        <f>'7'!P43</f>
        <v>Select from List</v>
      </c>
      <c r="Q43" s="480" t="e" cm="1">
        <f t="array" ref="Q43">INDEX($AC43:$AY43,,MATCH(P$3,$AC$3:$AY$3,0))</f>
        <v>#N/A</v>
      </c>
      <c r="R43" s="316"/>
      <c r="S43" s="370" t="str">
        <f>'7'!S43</f>
        <v>Select from List</v>
      </c>
      <c r="T43" s="480" t="e" cm="1">
        <f t="array" ref="T43">INDEX($AC43:$AY43,,MATCH(S$3,$AC$3:$AY$3,0))</f>
        <v>#N/A</v>
      </c>
      <c r="U43" s="494"/>
      <c r="V43" s="370" t="str">
        <f>'7'!V43</f>
        <v>Select from List</v>
      </c>
      <c r="W43" s="480" t="e" cm="1">
        <f t="array" ref="W43">INDEX($AC43:$AY43,,MATCH(V$3,$AC$3:$AY$3,0))</f>
        <v>#N/A</v>
      </c>
      <c r="AC43" s="370" t="str" cm="1">
        <f t="array" aca="1" ref="AC43" ca="1">IFERROR(IF(INDEX($G43:$W43,,MATCH(AE$3,$G$3:$W$3,0))=$Z$15,"Yes",""),"")</f>
        <v/>
      </c>
      <c r="AD43" s="939" t="str">
        <f ca="1">IF(AC43="Yes", '6'!$E$8,"")</f>
        <v/>
      </c>
      <c r="AE43" s="480" t="str">
        <f ca="1">IF(AC43="Yes", '6'!$E$6,"")</f>
        <v/>
      </c>
      <c r="AG43" s="370" t="str" cm="1">
        <f t="array" aca="1" ref="AG43" ca="1">IFERROR(IF(INDEX($G43:$W43,,MATCH(AI$3,$G$3:$W$3,0))=$Z$15,"Yes",""),"")</f>
        <v/>
      </c>
      <c r="AH43" s="939" t="str">
        <f ca="1">IF(AG43="Yes",'6'!$E$15,"")</f>
        <v/>
      </c>
      <c r="AI43" s="480" t="str">
        <f ca="1">IF(AG43="Yes",'6'!$E$13,"")</f>
        <v/>
      </c>
      <c r="AK43" s="370" t="str" cm="1">
        <f t="array" aca="1" ref="AK43" ca="1">IFERROR(IF(INDEX($G43:$W43,,MATCH(AM$3,$G$3:$W$3,0))=$Z$15,"Yes",""),"")</f>
        <v/>
      </c>
      <c r="AL43" s="939" t="str">
        <f ca="1">IF(AK43="Yes", '6'!$E$22,"")</f>
        <v/>
      </c>
      <c r="AM43" s="480" t="str">
        <f ca="1">IF(AK43="Yes", '6'!$E$20,"")</f>
        <v/>
      </c>
      <c r="AN43" s="934"/>
      <c r="AO43" s="370" t="str" cm="1">
        <f t="array" aca="1" ref="AO43" ca="1">IFERROR(IF(INDEX($G43:$W43,,MATCH(AQ$3,$G$3:$W$3,0))=$Z$15,"Yes",""),"")</f>
        <v/>
      </c>
      <c r="AP43" s="939" t="str">
        <f ca="1">IF(AO43="Yes", '6'!$E$29,"")</f>
        <v/>
      </c>
      <c r="AQ43" s="480" t="str">
        <f ca="1">IF(AO43="Yes", '6'!$E$27,"")</f>
        <v/>
      </c>
      <c r="AR43" s="934"/>
      <c r="AS43" s="434" t="str" cm="1">
        <f t="array" aca="1" ref="AS43" ca="1">IFERROR(IF(INDEX($G43:$W43,,MATCH(AU$3,$G$3:$W$3,0))=$Z$15,"Yes",""),"")</f>
        <v/>
      </c>
      <c r="AT43" s="941" t="str">
        <f ca="1">IF(AS43="Yes", '6'!$E$36,"")</f>
        <v/>
      </c>
      <c r="AU43" s="480" t="str">
        <f ca="1">IF(AS43="Yes", '6'!$E$34,"")</f>
        <v/>
      </c>
      <c r="AV43" s="934"/>
      <c r="AW43" s="370" t="str" cm="1">
        <f t="array" aca="1" ref="AW43" ca="1">IFERROR(IF(INDEX($G43:$W43,,MATCH(AY$3,$G$3:$W$3,0))=$Z$15,"Yes",""),"")</f>
        <v/>
      </c>
      <c r="AX43" s="939" t="str">
        <f ca="1">IF(AW43="Yes", '6'!$E$43,"")</f>
        <v/>
      </c>
      <c r="AY43" s="480" t="str">
        <f ca="1">IF(AW43="Yes", '6'!$E$41,"")</f>
        <v/>
      </c>
    </row>
    <row r="44" spans="2:57" ht="17.149999999999999" customHeight="1">
      <c r="B44" s="1277">
        <f>'4'!B43</f>
        <v>0</v>
      </c>
      <c r="C44" s="384" t="s">
        <v>799</v>
      </c>
      <c r="D44" s="385">
        <f>'4'!D43</f>
        <v>0</v>
      </c>
      <c r="E44" s="1279" t="str">
        <f>'4'!E43</f>
        <v xml:space="preserve"> </v>
      </c>
      <c r="F44" s="315"/>
      <c r="G44" s="370" t="str">
        <f>'7'!G44</f>
        <v>Select from List</v>
      </c>
      <c r="H44" s="480" t="e" cm="1">
        <f t="array" ref="H44">INDEX($AC44:$AY44,,MATCH(G$3,$AC$3:$AY$3,0))</f>
        <v>#N/A</v>
      </c>
      <c r="I44" s="316"/>
      <c r="J44" s="434" t="str">
        <f>'7'!J44</f>
        <v>Select from List</v>
      </c>
      <c r="K44" s="480" t="e" cm="1">
        <f t="array" ref="K44">INDEX($AC44:$AY44,,MATCH(J$3,$AC$3:$AY$3,0))</f>
        <v>#N/A</v>
      </c>
      <c r="L44" s="316"/>
      <c r="M44" s="370" t="str">
        <f>'7'!M44</f>
        <v>Select from List</v>
      </c>
      <c r="N44" s="480" t="e" cm="1">
        <f t="array" ref="N44">INDEX($AC44:$AY44,,MATCH(M$3,$AC$3:$AY$3,0))</f>
        <v>#N/A</v>
      </c>
      <c r="O44" s="316"/>
      <c r="P44" s="370" t="str">
        <f>'7'!P44</f>
        <v>Select from List</v>
      </c>
      <c r="Q44" s="480" t="e" cm="1">
        <f t="array" ref="Q44">INDEX($AC44:$AY44,,MATCH(P$3,$AC$3:$AY$3,0))</f>
        <v>#N/A</v>
      </c>
      <c r="R44" s="316"/>
      <c r="S44" s="370" t="str">
        <f>'7'!S44</f>
        <v>Select from List</v>
      </c>
      <c r="T44" s="480" t="e" cm="1">
        <f t="array" ref="T44">INDEX($AC44:$AY44,,MATCH(S$3,$AC$3:$AY$3,0))</f>
        <v>#N/A</v>
      </c>
      <c r="U44" s="494"/>
      <c r="V44" s="370" t="str">
        <f>'7'!V44</f>
        <v>Select from List</v>
      </c>
      <c r="W44" s="480" t="e" cm="1">
        <f t="array" ref="W44">INDEX($AC44:$AY44,,MATCH(V$3,$AC$3:$AY$3,0))</f>
        <v>#N/A</v>
      </c>
      <c r="AC44" s="370" t="str" cm="1">
        <f t="array" aca="1" ref="AC44" ca="1">IFERROR(IF(INDEX($G44:$W44,,MATCH(AE$3,$G$3:$W$3,0))=$Z$15,"Yes",""),"")</f>
        <v/>
      </c>
      <c r="AD44" s="939" t="str">
        <f ca="1">IF(AC44="Yes", '6'!$E$8,"")</f>
        <v/>
      </c>
      <c r="AE44" s="480" t="str">
        <f ca="1">IF(AC44="Yes", '6'!$E$6,"")</f>
        <v/>
      </c>
      <c r="AG44" s="370" t="str" cm="1">
        <f t="array" aca="1" ref="AG44" ca="1">IFERROR(IF(INDEX($G44:$W44,,MATCH(AI$3,$G$3:$W$3,0))=$Z$15,"Yes",""),"")</f>
        <v/>
      </c>
      <c r="AH44" s="939" t="str">
        <f ca="1">IF(AG44="Yes",'6'!$E$15,"")</f>
        <v/>
      </c>
      <c r="AI44" s="480" t="str">
        <f ca="1">IF(AG44="Yes",'6'!$E$13,"")</f>
        <v/>
      </c>
      <c r="AK44" s="370" t="str" cm="1">
        <f t="array" aca="1" ref="AK44" ca="1">IFERROR(IF(INDEX($G44:$W44,,MATCH(AM$3,$G$3:$W$3,0))=$Z$15,"Yes",""),"")</f>
        <v/>
      </c>
      <c r="AL44" s="939" t="str">
        <f ca="1">IF(AK44="Yes", '6'!$E$22,"")</f>
        <v/>
      </c>
      <c r="AM44" s="480" t="str">
        <f ca="1">IF(AK44="Yes", '6'!$E$20,"")</f>
        <v/>
      </c>
      <c r="AN44" s="934"/>
      <c r="AO44" s="370" t="str" cm="1">
        <f t="array" aca="1" ref="AO44" ca="1">IFERROR(IF(INDEX($G44:$W44,,MATCH(AQ$3,$G$3:$W$3,0))=$Z$15,"Yes",""),"")</f>
        <v/>
      </c>
      <c r="AP44" s="939" t="str">
        <f ca="1">IF(AO44="Yes", '6'!$E$29,"")</f>
        <v/>
      </c>
      <c r="AQ44" s="480" t="str">
        <f ca="1">IF(AO44="Yes", '6'!$E$27,"")</f>
        <v/>
      </c>
      <c r="AR44" s="934"/>
      <c r="AS44" s="434" t="str" cm="1">
        <f t="array" aca="1" ref="AS44" ca="1">IFERROR(IF(INDEX($G44:$W44,,MATCH(AU$3,$G$3:$W$3,0))=$Z$15,"Yes",""),"")</f>
        <v/>
      </c>
      <c r="AT44" s="941" t="str">
        <f ca="1">IF(AS44="Yes", '6'!$E$36,"")</f>
        <v/>
      </c>
      <c r="AU44" s="480" t="str">
        <f ca="1">IF(AS44="Yes", '6'!$E$34,"")</f>
        <v/>
      </c>
      <c r="AV44" s="934"/>
      <c r="AW44" s="370" t="str" cm="1">
        <f t="array" aca="1" ref="AW44" ca="1">IFERROR(IF(INDEX($G44:$W44,,MATCH(AY$3,$G$3:$W$3,0))=$Z$15,"Yes",""),"")</f>
        <v/>
      </c>
      <c r="AX44" s="939" t="str">
        <f ca="1">IF(AW44="Yes", '6'!$E$43,"")</f>
        <v/>
      </c>
      <c r="AY44" s="480" t="str">
        <f ca="1">IF(AW44="Yes", '6'!$E$41,"")</f>
        <v/>
      </c>
    </row>
    <row r="45" spans="2:57" ht="17.149999999999999" customHeight="1">
      <c r="B45" s="1281"/>
      <c r="C45" s="386" t="s">
        <v>800</v>
      </c>
      <c r="D45" s="387">
        <f>'4'!D44</f>
        <v>0</v>
      </c>
      <c r="E45" s="1279">
        <f>'4'!E44</f>
        <v>0</v>
      </c>
      <c r="F45" s="315"/>
      <c r="G45" s="370" t="str">
        <f>'7'!G45</f>
        <v>Select from List</v>
      </c>
      <c r="H45" s="480" t="e" cm="1">
        <f t="array" ref="H45">INDEX($AC45:$AY45,,MATCH(G$3,$AC$3:$AY$3,0))</f>
        <v>#N/A</v>
      </c>
      <c r="I45" s="316"/>
      <c r="J45" s="434" t="str">
        <f>'7'!J45</f>
        <v>Select from List</v>
      </c>
      <c r="K45" s="480" t="e" cm="1">
        <f t="array" ref="K45">INDEX($AC45:$AY45,,MATCH(J$3,$AC$3:$AY$3,0))</f>
        <v>#N/A</v>
      </c>
      <c r="L45" s="316"/>
      <c r="M45" s="370" t="str">
        <f>'7'!M45</f>
        <v>Select from List</v>
      </c>
      <c r="N45" s="480" t="e" cm="1">
        <f t="array" ref="N45">INDEX($AC45:$AY45,,MATCH(M$3,$AC$3:$AY$3,0))</f>
        <v>#N/A</v>
      </c>
      <c r="O45" s="316"/>
      <c r="P45" s="370" t="str">
        <f>'7'!P45</f>
        <v>Select from List</v>
      </c>
      <c r="Q45" s="480" t="e" cm="1">
        <f t="array" ref="Q45">INDEX($AC45:$AY45,,MATCH(P$3,$AC$3:$AY$3,0))</f>
        <v>#N/A</v>
      </c>
      <c r="R45" s="316"/>
      <c r="S45" s="370" t="str">
        <f>'7'!S45</f>
        <v>Select from List</v>
      </c>
      <c r="T45" s="480" t="e" cm="1">
        <f t="array" ref="T45">INDEX($AC45:$AY45,,MATCH(S$3,$AC$3:$AY$3,0))</f>
        <v>#N/A</v>
      </c>
      <c r="U45" s="494"/>
      <c r="V45" s="370" t="str">
        <f>'7'!V45</f>
        <v>Select from List</v>
      </c>
      <c r="W45" s="480" t="e" cm="1">
        <f t="array" ref="W45">INDEX($AC45:$AY45,,MATCH(V$3,$AC$3:$AY$3,0))</f>
        <v>#N/A</v>
      </c>
      <c r="AC45" s="370" t="str" cm="1">
        <f t="array" aca="1" ref="AC45" ca="1">IFERROR(IF(INDEX($G45:$W45,,MATCH(AE$3,$G$3:$W$3,0))=$Z$15,"Yes",""),"")</f>
        <v/>
      </c>
      <c r="AD45" s="939" t="str">
        <f ca="1">IF(AC45="Yes", '6'!$E$8,"")</f>
        <v/>
      </c>
      <c r="AE45" s="480" t="str">
        <f ca="1">IF(AC45="Yes", '6'!$E$6,"")</f>
        <v/>
      </c>
      <c r="AG45" s="370" t="str" cm="1">
        <f t="array" aca="1" ref="AG45" ca="1">IFERROR(IF(INDEX($G45:$W45,,MATCH(AI$3,$G$3:$W$3,0))=$Z$15,"Yes",""),"")</f>
        <v/>
      </c>
      <c r="AH45" s="939" t="str">
        <f ca="1">IF(AG45="Yes",'6'!$E$15,"")</f>
        <v/>
      </c>
      <c r="AI45" s="480" t="str">
        <f ca="1">IF(AG45="Yes",'6'!$E$13,"")</f>
        <v/>
      </c>
      <c r="AK45" s="370" t="str" cm="1">
        <f t="array" aca="1" ref="AK45" ca="1">IFERROR(IF(INDEX($G45:$W45,,MATCH(AM$3,$G$3:$W$3,0))=$Z$15,"Yes",""),"")</f>
        <v/>
      </c>
      <c r="AL45" s="939" t="str">
        <f ca="1">IF(AK45="Yes", '6'!$E$22,"")</f>
        <v/>
      </c>
      <c r="AM45" s="480" t="str">
        <f ca="1">IF(AK45="Yes", '6'!$E$20,"")</f>
        <v/>
      </c>
      <c r="AN45" s="934"/>
      <c r="AO45" s="370" t="str" cm="1">
        <f t="array" aca="1" ref="AO45" ca="1">IFERROR(IF(INDEX($G45:$W45,,MATCH(AQ$3,$G$3:$W$3,0))=$Z$15,"Yes",""),"")</f>
        <v/>
      </c>
      <c r="AP45" s="939" t="str">
        <f ca="1">IF(AO45="Yes", '6'!$E$29,"")</f>
        <v/>
      </c>
      <c r="AQ45" s="480" t="str">
        <f ca="1">IF(AO45="Yes", '6'!$E$27,"")</f>
        <v/>
      </c>
      <c r="AR45" s="934"/>
      <c r="AS45" s="434" t="str" cm="1">
        <f t="array" aca="1" ref="AS45" ca="1">IFERROR(IF(INDEX($G45:$W45,,MATCH(AU$3,$G$3:$W$3,0))=$Z$15,"Yes",""),"")</f>
        <v/>
      </c>
      <c r="AT45" s="941" t="str">
        <f ca="1">IF(AS45="Yes", '6'!$E$36,"")</f>
        <v/>
      </c>
      <c r="AU45" s="480" t="str">
        <f ca="1">IF(AS45="Yes", '6'!$E$34,"")</f>
        <v/>
      </c>
      <c r="AV45" s="934"/>
      <c r="AW45" s="370" t="str" cm="1">
        <f t="array" aca="1" ref="AW45" ca="1">IFERROR(IF(INDEX($G45:$W45,,MATCH(AY$3,$G$3:$W$3,0))=$Z$15,"Yes",""),"")</f>
        <v/>
      </c>
      <c r="AX45" s="939" t="str">
        <f ca="1">IF(AW45="Yes", '6'!$E$43,"")</f>
        <v/>
      </c>
      <c r="AY45" s="480" t="str">
        <f ca="1">IF(AW45="Yes", '6'!$E$41,"")</f>
        <v/>
      </c>
    </row>
    <row r="46" spans="2:57" ht="17.149999999999999" customHeight="1">
      <c r="B46" s="311" t="str">
        <f>"Work Area: "&amp;'3'!F7</f>
        <v xml:space="preserve">Work Area: </v>
      </c>
      <c r="C46" s="486"/>
      <c r="D46" s="486"/>
      <c r="E46" s="485"/>
      <c r="F46" s="485"/>
      <c r="G46" s="485"/>
      <c r="H46" s="487"/>
      <c r="I46" s="485"/>
      <c r="J46" s="485"/>
      <c r="K46" s="488"/>
      <c r="L46" s="485"/>
      <c r="M46" s="485"/>
      <c r="N46" s="487"/>
      <c r="O46" s="485"/>
      <c r="P46" s="485"/>
      <c r="Q46" s="487"/>
      <c r="R46" s="485"/>
      <c r="S46" s="485"/>
      <c r="T46" s="487"/>
      <c r="U46" s="485"/>
      <c r="V46" s="485"/>
      <c r="W46" s="487"/>
      <c r="AB46" s="494"/>
      <c r="AC46" s="485"/>
      <c r="AD46" s="485"/>
      <c r="AE46" s="487"/>
      <c r="AG46" s="485"/>
      <c r="AH46" s="485"/>
      <c r="AI46" s="487"/>
      <c r="AK46" s="485"/>
      <c r="AL46" s="485"/>
      <c r="AM46" s="487"/>
      <c r="AN46" s="934"/>
      <c r="AO46" s="485"/>
      <c r="AP46" s="485"/>
      <c r="AQ46" s="487"/>
      <c r="AR46" s="934"/>
      <c r="AS46" s="485"/>
      <c r="AT46" s="485"/>
      <c r="AU46" s="488"/>
      <c r="AV46" s="934"/>
      <c r="AW46" s="485"/>
      <c r="AX46" s="485"/>
      <c r="AY46" s="487"/>
      <c r="AZ46" s="494"/>
      <c r="BA46" s="494"/>
      <c r="BB46" s="494"/>
      <c r="BC46" s="494"/>
      <c r="BD46" s="494"/>
      <c r="BE46" s="494"/>
    </row>
    <row r="47" spans="2:57" ht="17.149999999999999" customHeight="1">
      <c r="B47" s="1280">
        <f>'4'!G5</f>
        <v>0</v>
      </c>
      <c r="C47" s="384" t="s">
        <v>799</v>
      </c>
      <c r="D47" s="385">
        <f>'4'!I5</f>
        <v>0</v>
      </c>
      <c r="E47" s="1279" t="str">
        <f>'4'!J5</f>
        <v xml:space="preserve"> </v>
      </c>
      <c r="F47" s="315"/>
      <c r="G47" s="370" t="str">
        <f>'7'!G47</f>
        <v>Select from List</v>
      </c>
      <c r="H47" s="480" t="e" cm="1">
        <f t="array" ref="H47">INDEX($AC47:$AY47,,MATCH(G$3,$AC$3:$AY$3,0))</f>
        <v>#N/A</v>
      </c>
      <c r="I47" s="316"/>
      <c r="J47" s="434" t="str">
        <f>'7'!J47</f>
        <v>Select from List</v>
      </c>
      <c r="K47" s="480" t="e" cm="1">
        <f t="array" ref="K47">INDEX($AC47:$AY47,,MATCH(J$3,$AC$3:$AY$3,0))</f>
        <v>#N/A</v>
      </c>
      <c r="L47" s="316"/>
      <c r="M47" s="370" t="str">
        <f>'7'!M47</f>
        <v>Select from List</v>
      </c>
      <c r="N47" s="480" t="e" cm="1">
        <f t="array" ref="N47">INDEX($AC47:$AY47,,MATCH(M$3,$AC$3:$AY$3,0))</f>
        <v>#N/A</v>
      </c>
      <c r="O47" s="316"/>
      <c r="P47" s="370" t="str">
        <f>'7'!P47</f>
        <v>Select from List</v>
      </c>
      <c r="Q47" s="480" t="e" cm="1">
        <f t="array" ref="Q47">INDEX($AC47:$AY47,,MATCH(P$3,$AC$3:$AY$3,0))</f>
        <v>#N/A</v>
      </c>
      <c r="R47" s="316"/>
      <c r="S47" s="370" t="str">
        <f>'7'!S47</f>
        <v>Select from List</v>
      </c>
      <c r="T47" s="480" t="e" cm="1">
        <f t="array" ref="T47">INDEX($AC47:$AY47,,MATCH(S$3,$AC$3:$AY$3,0))</f>
        <v>#N/A</v>
      </c>
      <c r="U47" s="494"/>
      <c r="V47" s="370" t="str">
        <f>'7'!V47</f>
        <v>Select from List</v>
      </c>
      <c r="W47" s="480" t="e" cm="1">
        <f t="array" ref="W47">INDEX($AC47:$AY47,,MATCH(V$3,$AC$3:$AY$3,0))</f>
        <v>#N/A</v>
      </c>
      <c r="AC47" s="370" t="str" cm="1">
        <f t="array" aca="1" ref="AC47" ca="1">IFERROR(IF(INDEX($G47:$W47,,MATCH(AE$3,$G$3:$W$3,0))=$Z$15,"Yes",""),"")</f>
        <v/>
      </c>
      <c r="AD47" s="939" t="str">
        <f ca="1">IF(AC47="Yes", '6'!$E$8,"")</f>
        <v/>
      </c>
      <c r="AE47" s="480" t="str">
        <f ca="1">IF(AC47="Yes", '6'!$E$6,"")</f>
        <v/>
      </c>
      <c r="AG47" s="370" t="str" cm="1">
        <f t="array" aca="1" ref="AG47" ca="1">IFERROR(IF(INDEX($G47:$W47,,MATCH(AI$3,$G$3:$W$3,0))=$Z$15,"Yes",""),"")</f>
        <v/>
      </c>
      <c r="AH47" s="939" t="str">
        <f ca="1">IF(AG47="Yes",'6'!$E$15,"")</f>
        <v/>
      </c>
      <c r="AI47" s="480" t="str">
        <f ca="1">IF(AG47="Yes",'6'!$E$13,"")</f>
        <v/>
      </c>
      <c r="AK47" s="370" t="str" cm="1">
        <f t="array" aca="1" ref="AK47" ca="1">IFERROR(IF(INDEX($G47:$W47,,MATCH(AM$3,$G$3:$W$3,0))=$Z$15,"Yes",""),"")</f>
        <v/>
      </c>
      <c r="AL47" s="939" t="str">
        <f ca="1">IF(AK47="Yes", '6'!$E$22,"")</f>
        <v/>
      </c>
      <c r="AM47" s="480" t="str">
        <f ca="1">IF(AK47="Yes", '6'!$E$20,"")</f>
        <v/>
      </c>
      <c r="AN47" s="934"/>
      <c r="AO47" s="370" t="str" cm="1">
        <f t="array" aca="1" ref="AO47" ca="1">IFERROR(IF(INDEX($G47:$W47,,MATCH(AQ$3,$G$3:$W$3,0))=$Z$15,"Yes",""),"")</f>
        <v/>
      </c>
      <c r="AP47" s="939" t="str">
        <f ca="1">IF(AO47="Yes", '6'!$E$29,"")</f>
        <v/>
      </c>
      <c r="AQ47" s="480" t="str">
        <f ca="1">IF(AO47="Yes", '6'!$E$27,"")</f>
        <v/>
      </c>
      <c r="AR47" s="934"/>
      <c r="AS47" s="434" t="str" cm="1">
        <f t="array" aca="1" ref="AS47" ca="1">IFERROR(IF(INDEX($G47:$W47,,MATCH(AU$3,$G$3:$W$3,0))=$Z$15,"Yes",""),"")</f>
        <v/>
      </c>
      <c r="AT47" s="941" t="str">
        <f ca="1">IF(AS47="Yes", '6'!$E$36,"")</f>
        <v/>
      </c>
      <c r="AU47" s="480" t="str">
        <f ca="1">IF(AS47="Yes", '6'!$E$34,"")</f>
        <v/>
      </c>
      <c r="AV47" s="934"/>
      <c r="AW47" s="370" t="str" cm="1">
        <f t="array" aca="1" ref="AW47" ca="1">IFERROR(IF(INDEX($G47:$W47,,MATCH(AY$3,$G$3:$W$3,0))=$Z$15,"Yes",""),"")</f>
        <v/>
      </c>
      <c r="AX47" s="939" t="str">
        <f ca="1">IF(AW47="Yes", '6'!$E$43,"")</f>
        <v/>
      </c>
      <c r="AY47" s="480" t="str">
        <f ca="1">IF(AW47="Yes", '6'!$E$41,"")</f>
        <v/>
      </c>
    </row>
    <row r="48" spans="2:57" ht="17.149999999999999" customHeight="1">
      <c r="B48" s="1278"/>
      <c r="C48" s="386" t="s">
        <v>800</v>
      </c>
      <c r="D48" s="387">
        <f>'4'!I6</f>
        <v>0</v>
      </c>
      <c r="E48" s="1279">
        <f>'4'!J6</f>
        <v>0</v>
      </c>
      <c r="F48" s="315"/>
      <c r="G48" s="370" t="str">
        <f>'7'!G48</f>
        <v>Select from List</v>
      </c>
      <c r="H48" s="480" t="e" cm="1">
        <f t="array" ref="H48">INDEX($AC48:$AY48,,MATCH(G$3,$AC$3:$AY$3,0))</f>
        <v>#N/A</v>
      </c>
      <c r="I48" s="316"/>
      <c r="J48" s="434" t="str">
        <f>'7'!J48</f>
        <v>Select from List</v>
      </c>
      <c r="K48" s="480" t="e" cm="1">
        <f t="array" ref="K48">INDEX($AC48:$AY48,,MATCH(J$3,$AC$3:$AY$3,0))</f>
        <v>#N/A</v>
      </c>
      <c r="L48" s="316"/>
      <c r="M48" s="370" t="str">
        <f>'7'!M48</f>
        <v>Select from List</v>
      </c>
      <c r="N48" s="480" t="e" cm="1">
        <f t="array" ref="N48">INDEX($AC48:$AY48,,MATCH(M$3,$AC$3:$AY$3,0))</f>
        <v>#N/A</v>
      </c>
      <c r="O48" s="316"/>
      <c r="P48" s="370" t="str">
        <f>'7'!P48</f>
        <v>Select from List</v>
      </c>
      <c r="Q48" s="480" t="e" cm="1">
        <f t="array" ref="Q48">INDEX($AC48:$AY48,,MATCH(P$3,$AC$3:$AY$3,0))</f>
        <v>#N/A</v>
      </c>
      <c r="R48" s="316"/>
      <c r="S48" s="370" t="str">
        <f>'7'!S48</f>
        <v>Select from List</v>
      </c>
      <c r="T48" s="480" t="e" cm="1">
        <f t="array" ref="T48">INDEX($AC48:$AY48,,MATCH(S$3,$AC$3:$AY$3,0))</f>
        <v>#N/A</v>
      </c>
      <c r="U48" s="494"/>
      <c r="V48" s="370" t="str">
        <f>'7'!V48</f>
        <v>Select from List</v>
      </c>
      <c r="W48" s="480" t="e" cm="1">
        <f t="array" ref="W48">INDEX($AC48:$AY48,,MATCH(V$3,$AC$3:$AY$3,0))</f>
        <v>#N/A</v>
      </c>
      <c r="AC48" s="370" t="str" cm="1">
        <f t="array" aca="1" ref="AC48" ca="1">IFERROR(IF(INDEX($G48:$W48,,MATCH(AE$3,$G$3:$W$3,0))=$Z$15,"Yes",""),"")</f>
        <v/>
      </c>
      <c r="AD48" s="939" t="str">
        <f ca="1">IF(AC48="Yes", '6'!$E$8,"")</f>
        <v/>
      </c>
      <c r="AE48" s="480" t="str">
        <f ca="1">IF(AC48="Yes", '6'!$E$6,"")</f>
        <v/>
      </c>
      <c r="AG48" s="370" t="str" cm="1">
        <f t="array" aca="1" ref="AG48" ca="1">IFERROR(IF(INDEX($G48:$W48,,MATCH(AI$3,$G$3:$W$3,0))=$Z$15,"Yes",""),"")</f>
        <v/>
      </c>
      <c r="AH48" s="939" t="str">
        <f ca="1">IF(AG48="Yes",'6'!$E$15,"")</f>
        <v/>
      </c>
      <c r="AI48" s="480" t="str">
        <f ca="1">IF(AG48="Yes",'6'!$E$13,"")</f>
        <v/>
      </c>
      <c r="AK48" s="370" t="str" cm="1">
        <f t="array" aca="1" ref="AK48" ca="1">IFERROR(IF(INDEX($G48:$W48,,MATCH(AM$3,$G$3:$W$3,0))=$Z$15,"Yes",""),"")</f>
        <v/>
      </c>
      <c r="AL48" s="939" t="str">
        <f ca="1">IF(AK48="Yes", '6'!$E$22,"")</f>
        <v/>
      </c>
      <c r="AM48" s="480" t="str">
        <f ca="1">IF(AK48="Yes", '6'!$E$20,"")</f>
        <v/>
      </c>
      <c r="AN48" s="934"/>
      <c r="AO48" s="370" t="str" cm="1">
        <f t="array" aca="1" ref="AO48" ca="1">IFERROR(IF(INDEX($G48:$W48,,MATCH(AQ$3,$G$3:$W$3,0))=$Z$15,"Yes",""),"")</f>
        <v/>
      </c>
      <c r="AP48" s="939" t="str">
        <f ca="1">IF(AO48="Yes", '6'!$E$29,"")</f>
        <v/>
      </c>
      <c r="AQ48" s="480" t="str">
        <f ca="1">IF(AO48="Yes", '6'!$E$27,"")</f>
        <v/>
      </c>
      <c r="AR48" s="934"/>
      <c r="AS48" s="434" t="str" cm="1">
        <f t="array" aca="1" ref="AS48" ca="1">IFERROR(IF(INDEX($G48:$W48,,MATCH(AU$3,$G$3:$W$3,0))=$Z$15,"Yes",""),"")</f>
        <v/>
      </c>
      <c r="AT48" s="941" t="str">
        <f ca="1">IF(AS48="Yes", '6'!$E$36,"")</f>
        <v/>
      </c>
      <c r="AU48" s="480" t="str">
        <f ca="1">IF(AS48="Yes", '6'!$E$34,"")</f>
        <v/>
      </c>
      <c r="AV48" s="934"/>
      <c r="AW48" s="370" t="str" cm="1">
        <f t="array" aca="1" ref="AW48" ca="1">IFERROR(IF(INDEX($G48:$W48,,MATCH(AY$3,$G$3:$W$3,0))=$Z$15,"Yes",""),"")</f>
        <v/>
      </c>
      <c r="AX48" s="939" t="str">
        <f ca="1">IF(AW48="Yes", '6'!$E$43,"")</f>
        <v/>
      </c>
      <c r="AY48" s="480" t="str">
        <f ca="1">IF(AW48="Yes", '6'!$E$41,"")</f>
        <v/>
      </c>
    </row>
    <row r="49" spans="2:51" ht="17.149999999999999" customHeight="1">
      <c r="B49" s="1277">
        <f>'4'!G7</f>
        <v>0</v>
      </c>
      <c r="C49" s="384" t="s">
        <v>799</v>
      </c>
      <c r="D49" s="385">
        <f>'4'!I7</f>
        <v>0</v>
      </c>
      <c r="E49" s="1279" t="str">
        <f>'4'!J7</f>
        <v xml:space="preserve"> </v>
      </c>
      <c r="F49" s="315"/>
      <c r="G49" s="370" t="str">
        <f>'7'!G49</f>
        <v>Select from List</v>
      </c>
      <c r="H49" s="480" t="e" cm="1">
        <f t="array" ref="H49">INDEX($AC49:$AY49,,MATCH(G$3,$AC$3:$AY$3,0))</f>
        <v>#N/A</v>
      </c>
      <c r="I49" s="316"/>
      <c r="J49" s="434" t="str">
        <f>'7'!J49</f>
        <v>Select from List</v>
      </c>
      <c r="K49" s="480" t="e" cm="1">
        <f t="array" ref="K49">INDEX($AC49:$AY49,,MATCH(J$3,$AC$3:$AY$3,0))</f>
        <v>#N/A</v>
      </c>
      <c r="L49" s="316"/>
      <c r="M49" s="370" t="str">
        <f>'7'!M49</f>
        <v>Select from List</v>
      </c>
      <c r="N49" s="480" t="e" cm="1">
        <f t="array" ref="N49">INDEX($AC49:$AY49,,MATCH(M$3,$AC$3:$AY$3,0))</f>
        <v>#N/A</v>
      </c>
      <c r="O49" s="316"/>
      <c r="P49" s="370" t="str">
        <f>'7'!P49</f>
        <v>Select from List</v>
      </c>
      <c r="Q49" s="480" t="e" cm="1">
        <f t="array" ref="Q49">INDEX($AC49:$AY49,,MATCH(P$3,$AC$3:$AY$3,0))</f>
        <v>#N/A</v>
      </c>
      <c r="R49" s="316"/>
      <c r="S49" s="370" t="str">
        <f>'7'!S49</f>
        <v>Select from List</v>
      </c>
      <c r="T49" s="480" t="e" cm="1">
        <f t="array" ref="T49">INDEX($AC49:$AY49,,MATCH(S$3,$AC$3:$AY$3,0))</f>
        <v>#N/A</v>
      </c>
      <c r="U49" s="494"/>
      <c r="V49" s="370" t="str">
        <f>'7'!V49</f>
        <v>Select from List</v>
      </c>
      <c r="W49" s="480" t="e" cm="1">
        <f t="array" ref="W49">INDEX($AC49:$AY49,,MATCH(V$3,$AC$3:$AY$3,0))</f>
        <v>#N/A</v>
      </c>
      <c r="AC49" s="370" t="str" cm="1">
        <f t="array" aca="1" ref="AC49" ca="1">IFERROR(IF(INDEX($G49:$W49,,MATCH(AE$3,$G$3:$W$3,0))=$Z$15,"Yes",""),"")</f>
        <v/>
      </c>
      <c r="AD49" s="939" t="str">
        <f ca="1">IF(AC49="Yes", '6'!$E$8,"")</f>
        <v/>
      </c>
      <c r="AE49" s="480" t="str">
        <f ca="1">IF(AC49="Yes", '6'!$E$6,"")</f>
        <v/>
      </c>
      <c r="AG49" s="370" t="str" cm="1">
        <f t="array" aca="1" ref="AG49" ca="1">IFERROR(IF(INDEX($G49:$W49,,MATCH(AI$3,$G$3:$W$3,0))=$Z$15,"Yes",""),"")</f>
        <v/>
      </c>
      <c r="AH49" s="939" t="str">
        <f ca="1">IF(AG49="Yes",'6'!$E$15,"")</f>
        <v/>
      </c>
      <c r="AI49" s="480" t="str">
        <f ca="1">IF(AG49="Yes",'6'!$E$13,"")</f>
        <v/>
      </c>
      <c r="AK49" s="370" t="str" cm="1">
        <f t="array" aca="1" ref="AK49" ca="1">IFERROR(IF(INDEX($G49:$W49,,MATCH(AM$3,$G$3:$W$3,0))=$Z$15,"Yes",""),"")</f>
        <v/>
      </c>
      <c r="AL49" s="939" t="str">
        <f ca="1">IF(AK49="Yes", '6'!$E$22,"")</f>
        <v/>
      </c>
      <c r="AM49" s="480" t="str">
        <f ca="1">IF(AK49="Yes", '6'!$E$20,"")</f>
        <v/>
      </c>
      <c r="AN49" s="934"/>
      <c r="AO49" s="370" t="str" cm="1">
        <f t="array" aca="1" ref="AO49" ca="1">IFERROR(IF(INDEX($G49:$W49,,MATCH(AQ$3,$G$3:$W$3,0))=$Z$15,"Yes",""),"")</f>
        <v/>
      </c>
      <c r="AP49" s="939" t="str">
        <f ca="1">IF(AO49="Yes", '6'!$E$29,"")</f>
        <v/>
      </c>
      <c r="AQ49" s="480" t="str">
        <f ca="1">IF(AO49="Yes", '6'!$E$27,"")</f>
        <v/>
      </c>
      <c r="AR49" s="934"/>
      <c r="AS49" s="434" t="str" cm="1">
        <f t="array" aca="1" ref="AS49" ca="1">IFERROR(IF(INDEX($G49:$W49,,MATCH(AU$3,$G$3:$W$3,0))=$Z$15,"Yes",""),"")</f>
        <v/>
      </c>
      <c r="AT49" s="941" t="str">
        <f ca="1">IF(AS49="Yes", '6'!$E$36,"")</f>
        <v/>
      </c>
      <c r="AU49" s="480" t="str">
        <f ca="1">IF(AS49="Yes", '6'!$E$34,"")</f>
        <v/>
      </c>
      <c r="AV49" s="934"/>
      <c r="AW49" s="370" t="str" cm="1">
        <f t="array" aca="1" ref="AW49" ca="1">IFERROR(IF(INDEX($G49:$W49,,MATCH(AY$3,$G$3:$W$3,0))=$Z$15,"Yes",""),"")</f>
        <v/>
      </c>
      <c r="AX49" s="939" t="str">
        <f ca="1">IF(AW49="Yes", '6'!$E$43,"")</f>
        <v/>
      </c>
      <c r="AY49" s="480" t="str">
        <f ca="1">IF(AW49="Yes", '6'!$E$41,"")</f>
        <v/>
      </c>
    </row>
    <row r="50" spans="2:51" ht="17.149999999999999" customHeight="1">
      <c r="B50" s="1278"/>
      <c r="C50" s="386" t="s">
        <v>800</v>
      </c>
      <c r="D50" s="387">
        <f>'4'!I8</f>
        <v>0</v>
      </c>
      <c r="E50" s="1279">
        <f>'4'!J8</f>
        <v>0</v>
      </c>
      <c r="F50" s="315"/>
      <c r="G50" s="370" t="str">
        <f>'7'!G50</f>
        <v>Select from List</v>
      </c>
      <c r="H50" s="480" t="e" cm="1">
        <f t="array" ref="H50">INDEX($AC50:$AY50,,MATCH(G$3,$AC$3:$AY$3,0))</f>
        <v>#N/A</v>
      </c>
      <c r="I50" s="316"/>
      <c r="J50" s="434" t="str">
        <f>'7'!J50</f>
        <v>Select from List</v>
      </c>
      <c r="K50" s="480" t="e" cm="1">
        <f t="array" ref="K50">INDEX($AC50:$AY50,,MATCH(J$3,$AC$3:$AY$3,0))</f>
        <v>#N/A</v>
      </c>
      <c r="L50" s="316"/>
      <c r="M50" s="370" t="str">
        <f>'7'!M50</f>
        <v>Select from List</v>
      </c>
      <c r="N50" s="480" t="e" cm="1">
        <f t="array" ref="N50">INDEX($AC50:$AY50,,MATCH(M$3,$AC$3:$AY$3,0))</f>
        <v>#N/A</v>
      </c>
      <c r="O50" s="316"/>
      <c r="P50" s="370" t="str">
        <f>'7'!P50</f>
        <v>Select from List</v>
      </c>
      <c r="Q50" s="480" t="e" cm="1">
        <f t="array" ref="Q50">INDEX($AC50:$AY50,,MATCH(P$3,$AC$3:$AY$3,0))</f>
        <v>#N/A</v>
      </c>
      <c r="R50" s="316"/>
      <c r="S50" s="370" t="str">
        <f>'7'!S50</f>
        <v>Select from List</v>
      </c>
      <c r="T50" s="480" t="e" cm="1">
        <f t="array" ref="T50">INDEX($AC50:$AY50,,MATCH(S$3,$AC$3:$AY$3,0))</f>
        <v>#N/A</v>
      </c>
      <c r="U50" s="494"/>
      <c r="V50" s="370" t="str">
        <f>'7'!V50</f>
        <v>Select from List</v>
      </c>
      <c r="W50" s="480" t="e" cm="1">
        <f t="array" ref="W50">INDEX($AC50:$AY50,,MATCH(V$3,$AC$3:$AY$3,0))</f>
        <v>#N/A</v>
      </c>
      <c r="AC50" s="370" t="str" cm="1">
        <f t="array" aca="1" ref="AC50" ca="1">IFERROR(IF(INDEX($G50:$W50,,MATCH(AE$3,$G$3:$W$3,0))=$Z$15,"Yes",""),"")</f>
        <v/>
      </c>
      <c r="AD50" s="939" t="str">
        <f ca="1">IF(AC50="Yes", '6'!$E$8,"")</f>
        <v/>
      </c>
      <c r="AE50" s="480" t="str">
        <f ca="1">IF(AC50="Yes", '6'!$E$6,"")</f>
        <v/>
      </c>
      <c r="AG50" s="370" t="str" cm="1">
        <f t="array" aca="1" ref="AG50" ca="1">IFERROR(IF(INDEX($G50:$W50,,MATCH(AI$3,$G$3:$W$3,0))=$Z$15,"Yes",""),"")</f>
        <v/>
      </c>
      <c r="AH50" s="939" t="str">
        <f ca="1">IF(AG50="Yes",'6'!$E$15,"")</f>
        <v/>
      </c>
      <c r="AI50" s="480" t="str">
        <f ca="1">IF(AG50="Yes",'6'!$E$13,"")</f>
        <v/>
      </c>
      <c r="AK50" s="370" t="str" cm="1">
        <f t="array" aca="1" ref="AK50" ca="1">IFERROR(IF(INDEX($G50:$W50,,MATCH(AM$3,$G$3:$W$3,0))=$Z$15,"Yes",""),"")</f>
        <v/>
      </c>
      <c r="AL50" s="939" t="str">
        <f ca="1">IF(AK50="Yes", '6'!$E$22,"")</f>
        <v/>
      </c>
      <c r="AM50" s="480" t="str">
        <f ca="1">IF(AK50="Yes", '6'!$E$20,"")</f>
        <v/>
      </c>
      <c r="AN50" s="934"/>
      <c r="AO50" s="370" t="str" cm="1">
        <f t="array" aca="1" ref="AO50" ca="1">IFERROR(IF(INDEX($G50:$W50,,MATCH(AQ$3,$G$3:$W$3,0))=$Z$15,"Yes",""),"")</f>
        <v/>
      </c>
      <c r="AP50" s="939" t="str">
        <f ca="1">IF(AO50="Yes", '6'!$E$29,"")</f>
        <v/>
      </c>
      <c r="AQ50" s="480" t="str">
        <f ca="1">IF(AO50="Yes", '6'!$E$27,"")</f>
        <v/>
      </c>
      <c r="AR50" s="934"/>
      <c r="AS50" s="434" t="str" cm="1">
        <f t="array" aca="1" ref="AS50" ca="1">IFERROR(IF(INDEX($G50:$W50,,MATCH(AU$3,$G$3:$W$3,0))=$Z$15,"Yes",""),"")</f>
        <v/>
      </c>
      <c r="AT50" s="941" t="str">
        <f ca="1">IF(AS50="Yes", '6'!$E$36,"")</f>
        <v/>
      </c>
      <c r="AU50" s="480" t="str">
        <f ca="1">IF(AS50="Yes", '6'!$E$34,"")</f>
        <v/>
      </c>
      <c r="AV50" s="934"/>
      <c r="AW50" s="370" t="str" cm="1">
        <f t="array" aca="1" ref="AW50" ca="1">IFERROR(IF(INDEX($G50:$W50,,MATCH(AY$3,$G$3:$W$3,0))=$Z$15,"Yes",""),"")</f>
        <v/>
      </c>
      <c r="AX50" s="939" t="str">
        <f ca="1">IF(AW50="Yes", '6'!$E$43,"")</f>
        <v/>
      </c>
      <c r="AY50" s="480" t="str">
        <f ca="1">IF(AW50="Yes", '6'!$E$41,"")</f>
        <v/>
      </c>
    </row>
    <row r="51" spans="2:51" ht="17.149999999999999" customHeight="1">
      <c r="B51" s="1277">
        <f>'4'!G9</f>
        <v>0</v>
      </c>
      <c r="C51" s="384" t="s">
        <v>799</v>
      </c>
      <c r="D51" s="385">
        <f>'4'!I9</f>
        <v>0</v>
      </c>
      <c r="E51" s="1279" t="str">
        <f>'4'!J9</f>
        <v xml:space="preserve"> </v>
      </c>
      <c r="F51" s="315"/>
      <c r="G51" s="370" t="str">
        <f>'7'!G51</f>
        <v>Select from List</v>
      </c>
      <c r="H51" s="480" t="e" cm="1">
        <f t="array" ref="H51">INDEX($AC51:$AY51,,MATCH(G$3,$AC$3:$AY$3,0))</f>
        <v>#N/A</v>
      </c>
      <c r="I51" s="316"/>
      <c r="J51" s="434" t="str">
        <f>'7'!J51</f>
        <v>Select from List</v>
      </c>
      <c r="K51" s="480" t="e" cm="1">
        <f t="array" ref="K51">INDEX($AC51:$AY51,,MATCH(J$3,$AC$3:$AY$3,0))</f>
        <v>#N/A</v>
      </c>
      <c r="L51" s="316"/>
      <c r="M51" s="370" t="str">
        <f>'7'!M51</f>
        <v>Select from List</v>
      </c>
      <c r="N51" s="480" t="e" cm="1">
        <f t="array" ref="N51">INDEX($AC51:$AY51,,MATCH(M$3,$AC$3:$AY$3,0))</f>
        <v>#N/A</v>
      </c>
      <c r="O51" s="316"/>
      <c r="P51" s="370" t="str">
        <f>'7'!P51</f>
        <v>Select from List</v>
      </c>
      <c r="Q51" s="480" t="e" cm="1">
        <f t="array" ref="Q51">INDEX($AC51:$AY51,,MATCH(P$3,$AC$3:$AY$3,0))</f>
        <v>#N/A</v>
      </c>
      <c r="R51" s="316"/>
      <c r="S51" s="370" t="str">
        <f>'7'!S51</f>
        <v>Select from List</v>
      </c>
      <c r="T51" s="480" t="e" cm="1">
        <f t="array" ref="T51">INDEX($AC51:$AY51,,MATCH(S$3,$AC$3:$AY$3,0))</f>
        <v>#N/A</v>
      </c>
      <c r="U51" s="494"/>
      <c r="V51" s="370" t="str">
        <f>'7'!V51</f>
        <v>Select from List</v>
      </c>
      <c r="W51" s="480" t="e" cm="1">
        <f t="array" ref="W51">INDEX($AC51:$AY51,,MATCH(V$3,$AC$3:$AY$3,0))</f>
        <v>#N/A</v>
      </c>
      <c r="AC51" s="370" t="str" cm="1">
        <f t="array" aca="1" ref="AC51" ca="1">IFERROR(IF(INDEX($G51:$W51,,MATCH(AE$3,$G$3:$W$3,0))=$Z$15,"Yes",""),"")</f>
        <v/>
      </c>
      <c r="AD51" s="939" t="str">
        <f ca="1">IF(AC51="Yes", '6'!$E$8,"")</f>
        <v/>
      </c>
      <c r="AE51" s="480" t="str">
        <f ca="1">IF(AC51="Yes", '6'!$E$6,"")</f>
        <v/>
      </c>
      <c r="AG51" s="370" t="str" cm="1">
        <f t="array" aca="1" ref="AG51" ca="1">IFERROR(IF(INDEX($G51:$W51,,MATCH(AI$3,$G$3:$W$3,0))=$Z$15,"Yes",""),"")</f>
        <v/>
      </c>
      <c r="AH51" s="939" t="str">
        <f ca="1">IF(AG51="Yes",'6'!$E$15,"")</f>
        <v/>
      </c>
      <c r="AI51" s="480" t="str">
        <f ca="1">IF(AG51="Yes",'6'!$E$13,"")</f>
        <v/>
      </c>
      <c r="AK51" s="370" t="str" cm="1">
        <f t="array" aca="1" ref="AK51" ca="1">IFERROR(IF(INDEX($G51:$W51,,MATCH(AM$3,$G$3:$W$3,0))=$Z$15,"Yes",""),"")</f>
        <v/>
      </c>
      <c r="AL51" s="939" t="str">
        <f ca="1">IF(AK51="Yes", '6'!$E$22,"")</f>
        <v/>
      </c>
      <c r="AM51" s="480" t="str">
        <f ca="1">IF(AK51="Yes", '6'!$E$20,"")</f>
        <v/>
      </c>
      <c r="AN51" s="934"/>
      <c r="AO51" s="370" t="str" cm="1">
        <f t="array" aca="1" ref="AO51" ca="1">IFERROR(IF(INDEX($G51:$W51,,MATCH(AQ$3,$G$3:$W$3,0))=$Z$15,"Yes",""),"")</f>
        <v/>
      </c>
      <c r="AP51" s="939" t="str">
        <f ca="1">IF(AO51="Yes", '6'!$E$29,"")</f>
        <v/>
      </c>
      <c r="AQ51" s="480" t="str">
        <f ca="1">IF(AO51="Yes", '6'!$E$27,"")</f>
        <v/>
      </c>
      <c r="AR51" s="934"/>
      <c r="AS51" s="434" t="str" cm="1">
        <f t="array" aca="1" ref="AS51" ca="1">IFERROR(IF(INDEX($G51:$W51,,MATCH(AU$3,$G$3:$W$3,0))=$Z$15,"Yes",""),"")</f>
        <v/>
      </c>
      <c r="AT51" s="941" t="str">
        <f ca="1">IF(AS51="Yes", '6'!$E$36,"")</f>
        <v/>
      </c>
      <c r="AU51" s="480" t="str">
        <f ca="1">IF(AS51="Yes", '6'!$E$34,"")</f>
        <v/>
      </c>
      <c r="AV51" s="934"/>
      <c r="AW51" s="370" t="str" cm="1">
        <f t="array" aca="1" ref="AW51" ca="1">IFERROR(IF(INDEX($G51:$W51,,MATCH(AY$3,$G$3:$W$3,0))=$Z$15,"Yes",""),"")</f>
        <v/>
      </c>
      <c r="AX51" s="939" t="str">
        <f ca="1">IF(AW51="Yes", '6'!$E$43,"")</f>
        <v/>
      </c>
      <c r="AY51" s="480" t="str">
        <f ca="1">IF(AW51="Yes", '6'!$E$41,"")</f>
        <v/>
      </c>
    </row>
    <row r="52" spans="2:51" ht="17.149999999999999" customHeight="1">
      <c r="B52" s="1278"/>
      <c r="C52" s="386" t="s">
        <v>800</v>
      </c>
      <c r="D52" s="387">
        <f>'4'!I10</f>
        <v>0</v>
      </c>
      <c r="E52" s="1279">
        <f>'4'!J10</f>
        <v>0</v>
      </c>
      <c r="F52" s="315"/>
      <c r="G52" s="370" t="str">
        <f>'7'!G52</f>
        <v>Select from List</v>
      </c>
      <c r="H52" s="480" t="e" cm="1">
        <f t="array" ref="H52">INDEX($AC52:$AY52,,MATCH(G$3,$AC$3:$AY$3,0))</f>
        <v>#N/A</v>
      </c>
      <c r="I52" s="316"/>
      <c r="J52" s="434" t="str">
        <f>'7'!J52</f>
        <v>Select from List</v>
      </c>
      <c r="K52" s="480" t="e" cm="1">
        <f t="array" ref="K52">INDEX($AC52:$AY52,,MATCH(J$3,$AC$3:$AY$3,0))</f>
        <v>#N/A</v>
      </c>
      <c r="L52" s="316"/>
      <c r="M52" s="370" t="str">
        <f>'7'!M52</f>
        <v>Select from List</v>
      </c>
      <c r="N52" s="480" t="e" cm="1">
        <f t="array" ref="N52">INDEX($AC52:$AY52,,MATCH(M$3,$AC$3:$AY$3,0))</f>
        <v>#N/A</v>
      </c>
      <c r="O52" s="316"/>
      <c r="P52" s="370" t="str">
        <f>'7'!P52</f>
        <v>Select from List</v>
      </c>
      <c r="Q52" s="480" t="e" cm="1">
        <f t="array" ref="Q52">INDEX($AC52:$AY52,,MATCH(P$3,$AC$3:$AY$3,0))</f>
        <v>#N/A</v>
      </c>
      <c r="R52" s="316"/>
      <c r="S52" s="370" t="str">
        <f>'7'!S52</f>
        <v>Select from List</v>
      </c>
      <c r="T52" s="480" t="e" cm="1">
        <f t="array" ref="T52">INDEX($AC52:$AY52,,MATCH(S$3,$AC$3:$AY$3,0))</f>
        <v>#N/A</v>
      </c>
      <c r="U52" s="494"/>
      <c r="V52" s="370" t="str">
        <f>'7'!V52</f>
        <v>Select from List</v>
      </c>
      <c r="W52" s="480" t="e" cm="1">
        <f t="array" ref="W52">INDEX($AC52:$AY52,,MATCH(V$3,$AC$3:$AY$3,0))</f>
        <v>#N/A</v>
      </c>
      <c r="AC52" s="370" t="str" cm="1">
        <f t="array" aca="1" ref="AC52" ca="1">IFERROR(IF(INDEX($G52:$W52,,MATCH(AE$3,$G$3:$W$3,0))=$Z$15,"Yes",""),"")</f>
        <v/>
      </c>
      <c r="AD52" s="939" t="str">
        <f ca="1">IF(AC52="Yes", '6'!$E$8,"")</f>
        <v/>
      </c>
      <c r="AE52" s="480" t="str">
        <f ca="1">IF(AC52="Yes", '6'!$E$6,"")</f>
        <v/>
      </c>
      <c r="AG52" s="370" t="str" cm="1">
        <f t="array" aca="1" ref="AG52" ca="1">IFERROR(IF(INDEX($G52:$W52,,MATCH(AI$3,$G$3:$W$3,0))=$Z$15,"Yes",""),"")</f>
        <v/>
      </c>
      <c r="AH52" s="939" t="str">
        <f ca="1">IF(AG52="Yes",'6'!$E$15,"")</f>
        <v/>
      </c>
      <c r="AI52" s="480" t="str">
        <f ca="1">IF(AG52="Yes",'6'!$E$13,"")</f>
        <v/>
      </c>
      <c r="AK52" s="370" t="str" cm="1">
        <f t="array" aca="1" ref="AK52" ca="1">IFERROR(IF(INDEX($G52:$W52,,MATCH(AM$3,$G$3:$W$3,0))=$Z$15,"Yes",""),"")</f>
        <v/>
      </c>
      <c r="AL52" s="939" t="str">
        <f ca="1">IF(AK52="Yes", '6'!$E$22,"")</f>
        <v/>
      </c>
      <c r="AM52" s="480" t="str">
        <f ca="1">IF(AK52="Yes", '6'!$E$20,"")</f>
        <v/>
      </c>
      <c r="AN52" s="934"/>
      <c r="AO52" s="370" t="str" cm="1">
        <f t="array" aca="1" ref="AO52" ca="1">IFERROR(IF(INDEX($G52:$W52,,MATCH(AQ$3,$G$3:$W$3,0))=$Z$15,"Yes",""),"")</f>
        <v/>
      </c>
      <c r="AP52" s="939" t="str">
        <f ca="1">IF(AO52="Yes", '6'!$E$29,"")</f>
        <v/>
      </c>
      <c r="AQ52" s="480" t="str">
        <f ca="1">IF(AO52="Yes", '6'!$E$27,"")</f>
        <v/>
      </c>
      <c r="AR52" s="934"/>
      <c r="AS52" s="434" t="str" cm="1">
        <f t="array" aca="1" ref="AS52" ca="1">IFERROR(IF(INDEX($G52:$W52,,MATCH(AU$3,$G$3:$W$3,0))=$Z$15,"Yes",""),"")</f>
        <v/>
      </c>
      <c r="AT52" s="941" t="str">
        <f ca="1">IF(AS52="Yes", '6'!$E$36,"")</f>
        <v/>
      </c>
      <c r="AU52" s="480" t="str">
        <f ca="1">IF(AS52="Yes", '6'!$E$34,"")</f>
        <v/>
      </c>
      <c r="AV52" s="934"/>
      <c r="AW52" s="370" t="str" cm="1">
        <f t="array" aca="1" ref="AW52" ca="1">IFERROR(IF(INDEX($G52:$W52,,MATCH(AY$3,$G$3:$W$3,0))=$Z$15,"Yes",""),"")</f>
        <v/>
      </c>
      <c r="AX52" s="939" t="str">
        <f ca="1">IF(AW52="Yes", '6'!$E$43,"")</f>
        <v/>
      </c>
      <c r="AY52" s="480" t="str">
        <f ca="1">IF(AW52="Yes", '6'!$E$41,"")</f>
        <v/>
      </c>
    </row>
    <row r="53" spans="2:51" ht="17.149999999999999" customHeight="1">
      <c r="B53" s="1277">
        <f>'4'!G11</f>
        <v>0</v>
      </c>
      <c r="C53" s="384" t="s">
        <v>799</v>
      </c>
      <c r="D53" s="385">
        <f>'4'!I11</f>
        <v>0</v>
      </c>
      <c r="E53" s="1279" t="str">
        <f>'4'!J11</f>
        <v xml:space="preserve"> </v>
      </c>
      <c r="F53" s="315"/>
      <c r="G53" s="370" t="str">
        <f>'7'!G53</f>
        <v>Select from List</v>
      </c>
      <c r="H53" s="480" t="e" cm="1">
        <f t="array" ref="H53">INDEX($AC53:$AY53,,MATCH(G$3,$AC$3:$AY$3,0))</f>
        <v>#N/A</v>
      </c>
      <c r="I53" s="316"/>
      <c r="J53" s="434" t="str">
        <f>'7'!J53</f>
        <v>Select from List</v>
      </c>
      <c r="K53" s="480" t="e" cm="1">
        <f t="array" ref="K53">INDEX($AC53:$AY53,,MATCH(J$3,$AC$3:$AY$3,0))</f>
        <v>#N/A</v>
      </c>
      <c r="L53" s="316"/>
      <c r="M53" s="370" t="str">
        <f>'7'!M53</f>
        <v>Select from List</v>
      </c>
      <c r="N53" s="480" t="e" cm="1">
        <f t="array" ref="N53">INDEX($AC53:$AY53,,MATCH(M$3,$AC$3:$AY$3,0))</f>
        <v>#N/A</v>
      </c>
      <c r="O53" s="316"/>
      <c r="P53" s="370" t="str">
        <f>'7'!P53</f>
        <v>Select from List</v>
      </c>
      <c r="Q53" s="480" t="e" cm="1">
        <f t="array" ref="Q53">INDEX($AC53:$AY53,,MATCH(P$3,$AC$3:$AY$3,0))</f>
        <v>#N/A</v>
      </c>
      <c r="R53" s="316"/>
      <c r="S53" s="370" t="str">
        <f>'7'!S53</f>
        <v>Select from List</v>
      </c>
      <c r="T53" s="480" t="e" cm="1">
        <f t="array" ref="T53">INDEX($AC53:$AY53,,MATCH(S$3,$AC$3:$AY$3,0))</f>
        <v>#N/A</v>
      </c>
      <c r="U53" s="494"/>
      <c r="V53" s="370" t="str">
        <f>'7'!V53</f>
        <v>Select from List</v>
      </c>
      <c r="W53" s="480" t="e" cm="1">
        <f t="array" ref="W53">INDEX($AC53:$AY53,,MATCH(V$3,$AC$3:$AY$3,0))</f>
        <v>#N/A</v>
      </c>
      <c r="AC53" s="370" t="str" cm="1">
        <f t="array" aca="1" ref="AC53" ca="1">IFERROR(IF(INDEX($G53:$W53,,MATCH(AE$3,$G$3:$W$3,0))=$Z$15,"Yes",""),"")</f>
        <v/>
      </c>
      <c r="AD53" s="939" t="str">
        <f ca="1">IF(AC53="Yes", '6'!$E$8,"")</f>
        <v/>
      </c>
      <c r="AE53" s="480" t="str">
        <f ca="1">IF(AC53="Yes", '6'!$E$6,"")</f>
        <v/>
      </c>
      <c r="AG53" s="370" t="str" cm="1">
        <f t="array" aca="1" ref="AG53" ca="1">IFERROR(IF(INDEX($G53:$W53,,MATCH(AI$3,$G$3:$W$3,0))=$Z$15,"Yes",""),"")</f>
        <v/>
      </c>
      <c r="AH53" s="939" t="str">
        <f ca="1">IF(AG53="Yes",'6'!$E$15,"")</f>
        <v/>
      </c>
      <c r="AI53" s="480" t="str">
        <f ca="1">IF(AG53="Yes",'6'!$E$13,"")</f>
        <v/>
      </c>
      <c r="AK53" s="370" t="str" cm="1">
        <f t="array" aca="1" ref="AK53" ca="1">IFERROR(IF(INDEX($G53:$W53,,MATCH(AM$3,$G$3:$W$3,0))=$Z$15,"Yes",""),"")</f>
        <v/>
      </c>
      <c r="AL53" s="939" t="str">
        <f ca="1">IF(AK53="Yes", '6'!$E$22,"")</f>
        <v/>
      </c>
      <c r="AM53" s="480" t="str">
        <f ca="1">IF(AK53="Yes", '6'!$E$20,"")</f>
        <v/>
      </c>
      <c r="AN53" s="934"/>
      <c r="AO53" s="370" t="str" cm="1">
        <f t="array" aca="1" ref="AO53" ca="1">IFERROR(IF(INDEX($G53:$W53,,MATCH(AQ$3,$G$3:$W$3,0))=$Z$15,"Yes",""),"")</f>
        <v/>
      </c>
      <c r="AP53" s="939" t="str">
        <f ca="1">IF(AO53="Yes", '6'!$E$29,"")</f>
        <v/>
      </c>
      <c r="AQ53" s="480" t="str">
        <f ca="1">IF(AO53="Yes", '6'!$E$27,"")</f>
        <v/>
      </c>
      <c r="AR53" s="934"/>
      <c r="AS53" s="434" t="str" cm="1">
        <f t="array" aca="1" ref="AS53" ca="1">IFERROR(IF(INDEX($G53:$W53,,MATCH(AU$3,$G$3:$W$3,0))=$Z$15,"Yes",""),"")</f>
        <v/>
      </c>
      <c r="AT53" s="941" t="str">
        <f ca="1">IF(AS53="Yes", '6'!$E$36,"")</f>
        <v/>
      </c>
      <c r="AU53" s="480" t="str">
        <f ca="1">IF(AS53="Yes", '6'!$E$34,"")</f>
        <v/>
      </c>
      <c r="AV53" s="934"/>
      <c r="AW53" s="370" t="str" cm="1">
        <f t="array" aca="1" ref="AW53" ca="1">IFERROR(IF(INDEX($G53:$W53,,MATCH(AY$3,$G$3:$W$3,0))=$Z$15,"Yes",""),"")</f>
        <v/>
      </c>
      <c r="AX53" s="939" t="str">
        <f ca="1">IF(AW53="Yes", '6'!$E$43,"")</f>
        <v/>
      </c>
      <c r="AY53" s="480" t="str">
        <f ca="1">IF(AW53="Yes", '6'!$E$41,"")</f>
        <v/>
      </c>
    </row>
    <row r="54" spans="2:51" ht="17.149999999999999" customHeight="1">
      <c r="B54" s="1278"/>
      <c r="C54" s="386" t="s">
        <v>800</v>
      </c>
      <c r="D54" s="387">
        <f>'4'!I12</f>
        <v>0</v>
      </c>
      <c r="E54" s="1279">
        <f>'4'!J12</f>
        <v>0</v>
      </c>
      <c r="F54" s="315"/>
      <c r="G54" s="370" t="str">
        <f>'7'!G54</f>
        <v>Select from List</v>
      </c>
      <c r="H54" s="480" t="e" cm="1">
        <f t="array" ref="H54">INDEX($AC54:$AY54,,MATCH(G$3,$AC$3:$AY$3,0))</f>
        <v>#N/A</v>
      </c>
      <c r="I54" s="316"/>
      <c r="J54" s="434" t="str">
        <f>'7'!J54</f>
        <v>Select from List</v>
      </c>
      <c r="K54" s="480" t="e" cm="1">
        <f t="array" ref="K54">INDEX($AC54:$AY54,,MATCH(J$3,$AC$3:$AY$3,0))</f>
        <v>#N/A</v>
      </c>
      <c r="L54" s="316"/>
      <c r="M54" s="370" t="str">
        <f>'7'!M54</f>
        <v>Select from List</v>
      </c>
      <c r="N54" s="480" t="e" cm="1">
        <f t="array" ref="N54">INDEX($AC54:$AY54,,MATCH(M$3,$AC$3:$AY$3,0))</f>
        <v>#N/A</v>
      </c>
      <c r="O54" s="316"/>
      <c r="P54" s="370" t="str">
        <f>'7'!P54</f>
        <v>Select from List</v>
      </c>
      <c r="Q54" s="480" t="e" cm="1">
        <f t="array" ref="Q54">INDEX($AC54:$AY54,,MATCH(P$3,$AC$3:$AY$3,0))</f>
        <v>#N/A</v>
      </c>
      <c r="R54" s="316"/>
      <c r="S54" s="370" t="str">
        <f>'7'!S54</f>
        <v>Select from List</v>
      </c>
      <c r="T54" s="480" t="e" cm="1">
        <f t="array" ref="T54">INDEX($AC54:$AY54,,MATCH(S$3,$AC$3:$AY$3,0))</f>
        <v>#N/A</v>
      </c>
      <c r="U54" s="494"/>
      <c r="V54" s="370" t="str">
        <f>'7'!V54</f>
        <v>Select from List</v>
      </c>
      <c r="W54" s="480" t="e" cm="1">
        <f t="array" ref="W54">INDEX($AC54:$AY54,,MATCH(V$3,$AC$3:$AY$3,0))</f>
        <v>#N/A</v>
      </c>
      <c r="AC54" s="370" t="str" cm="1">
        <f t="array" aca="1" ref="AC54" ca="1">IFERROR(IF(INDEX($G54:$W54,,MATCH(AE$3,$G$3:$W$3,0))=$Z$15,"Yes",""),"")</f>
        <v/>
      </c>
      <c r="AD54" s="939" t="str">
        <f ca="1">IF(AC54="Yes", '6'!$E$8,"")</f>
        <v/>
      </c>
      <c r="AE54" s="480" t="str">
        <f ca="1">IF(AC54="Yes", '6'!$E$6,"")</f>
        <v/>
      </c>
      <c r="AG54" s="370" t="str" cm="1">
        <f t="array" aca="1" ref="AG54" ca="1">IFERROR(IF(INDEX($G54:$W54,,MATCH(AI$3,$G$3:$W$3,0))=$Z$15,"Yes",""),"")</f>
        <v/>
      </c>
      <c r="AH54" s="939" t="str">
        <f ca="1">IF(AG54="Yes",'6'!$E$15,"")</f>
        <v/>
      </c>
      <c r="AI54" s="480" t="str">
        <f ca="1">IF(AG54="Yes",'6'!$E$13,"")</f>
        <v/>
      </c>
      <c r="AK54" s="370" t="str" cm="1">
        <f t="array" aca="1" ref="AK54" ca="1">IFERROR(IF(INDEX($G54:$W54,,MATCH(AM$3,$G$3:$W$3,0))=$Z$15,"Yes",""),"")</f>
        <v/>
      </c>
      <c r="AL54" s="939" t="str">
        <f ca="1">IF(AK54="Yes", '6'!$E$22,"")</f>
        <v/>
      </c>
      <c r="AM54" s="480" t="str">
        <f ca="1">IF(AK54="Yes", '6'!$E$20,"")</f>
        <v/>
      </c>
      <c r="AN54" s="934"/>
      <c r="AO54" s="370" t="str" cm="1">
        <f t="array" aca="1" ref="AO54" ca="1">IFERROR(IF(INDEX($G54:$W54,,MATCH(AQ$3,$G$3:$W$3,0))=$Z$15,"Yes",""),"")</f>
        <v/>
      </c>
      <c r="AP54" s="939" t="str">
        <f ca="1">IF(AO54="Yes", '6'!$E$29,"")</f>
        <v/>
      </c>
      <c r="AQ54" s="480" t="str">
        <f ca="1">IF(AO54="Yes", '6'!$E$27,"")</f>
        <v/>
      </c>
      <c r="AR54" s="934"/>
      <c r="AS54" s="434" t="str" cm="1">
        <f t="array" aca="1" ref="AS54" ca="1">IFERROR(IF(INDEX($G54:$W54,,MATCH(AU$3,$G$3:$W$3,0))=$Z$15,"Yes",""),"")</f>
        <v/>
      </c>
      <c r="AT54" s="941" t="str">
        <f ca="1">IF(AS54="Yes", '6'!$E$36,"")</f>
        <v/>
      </c>
      <c r="AU54" s="480" t="str">
        <f ca="1">IF(AS54="Yes", '6'!$E$34,"")</f>
        <v/>
      </c>
      <c r="AV54" s="934"/>
      <c r="AW54" s="370" t="str" cm="1">
        <f t="array" aca="1" ref="AW54" ca="1">IFERROR(IF(INDEX($G54:$W54,,MATCH(AY$3,$G$3:$W$3,0))=$Z$15,"Yes",""),"")</f>
        <v/>
      </c>
      <c r="AX54" s="939" t="str">
        <f ca="1">IF(AW54="Yes", '6'!$E$43,"")</f>
        <v/>
      </c>
      <c r="AY54" s="480" t="str">
        <f ca="1">IF(AW54="Yes", '6'!$E$41,"")</f>
        <v/>
      </c>
    </row>
    <row r="55" spans="2:51" ht="17.149999999999999" customHeight="1">
      <c r="B55" s="1277">
        <f>'4'!G13</f>
        <v>0</v>
      </c>
      <c r="C55" s="384" t="s">
        <v>799</v>
      </c>
      <c r="D55" s="385">
        <f>'4'!I13</f>
        <v>0</v>
      </c>
      <c r="E55" s="1279" t="str">
        <f>'4'!J13</f>
        <v xml:space="preserve"> </v>
      </c>
      <c r="F55" s="315"/>
      <c r="G55" s="370" t="str">
        <f>'7'!G55</f>
        <v>Select from List</v>
      </c>
      <c r="H55" s="480" t="e" cm="1">
        <f t="array" ref="H55">INDEX($AC55:$AY55,,MATCH(G$3,$AC$3:$AY$3,0))</f>
        <v>#N/A</v>
      </c>
      <c r="I55" s="316"/>
      <c r="J55" s="434" t="str">
        <f>'7'!J55</f>
        <v>Select from List</v>
      </c>
      <c r="K55" s="480" t="e" cm="1">
        <f t="array" ref="K55">INDEX($AC55:$AY55,,MATCH(J$3,$AC$3:$AY$3,0))</f>
        <v>#N/A</v>
      </c>
      <c r="L55" s="316"/>
      <c r="M55" s="370" t="str">
        <f>'7'!M55</f>
        <v>Select from List</v>
      </c>
      <c r="N55" s="480" t="e" cm="1">
        <f t="array" ref="N55">INDEX($AC55:$AY55,,MATCH(M$3,$AC$3:$AY$3,0))</f>
        <v>#N/A</v>
      </c>
      <c r="O55" s="316"/>
      <c r="P55" s="370" t="str">
        <f>'7'!P55</f>
        <v>Select from List</v>
      </c>
      <c r="Q55" s="480" t="e" cm="1">
        <f t="array" ref="Q55">INDEX($AC55:$AY55,,MATCH(P$3,$AC$3:$AY$3,0))</f>
        <v>#N/A</v>
      </c>
      <c r="R55" s="316"/>
      <c r="S55" s="370" t="str">
        <f>'7'!S55</f>
        <v>Select from List</v>
      </c>
      <c r="T55" s="480" t="e" cm="1">
        <f t="array" ref="T55">INDEX($AC55:$AY55,,MATCH(S$3,$AC$3:$AY$3,0))</f>
        <v>#N/A</v>
      </c>
      <c r="U55" s="494"/>
      <c r="V55" s="370" t="str">
        <f>'7'!V55</f>
        <v>Select from List</v>
      </c>
      <c r="W55" s="480" t="e" cm="1">
        <f t="array" ref="W55">INDEX($AC55:$AY55,,MATCH(V$3,$AC$3:$AY$3,0))</f>
        <v>#N/A</v>
      </c>
      <c r="AC55" s="370" t="str" cm="1">
        <f t="array" aca="1" ref="AC55" ca="1">IFERROR(IF(INDEX($G55:$W55,,MATCH(AE$3,$G$3:$W$3,0))=$Z$15,"Yes",""),"")</f>
        <v/>
      </c>
      <c r="AD55" s="939" t="str">
        <f ca="1">IF(AC55="Yes", '6'!$E$8,"")</f>
        <v/>
      </c>
      <c r="AE55" s="480" t="str">
        <f ca="1">IF(AC55="Yes", '6'!$E$6,"")</f>
        <v/>
      </c>
      <c r="AG55" s="370" t="str" cm="1">
        <f t="array" aca="1" ref="AG55" ca="1">IFERROR(IF(INDEX($G55:$W55,,MATCH(AI$3,$G$3:$W$3,0))=$Z$15,"Yes",""),"")</f>
        <v/>
      </c>
      <c r="AH55" s="939" t="str">
        <f ca="1">IF(AG55="Yes",'6'!$E$15,"")</f>
        <v/>
      </c>
      <c r="AI55" s="480" t="str">
        <f ca="1">IF(AG55="Yes",'6'!$E$13,"")</f>
        <v/>
      </c>
      <c r="AK55" s="370" t="str" cm="1">
        <f t="array" aca="1" ref="AK55" ca="1">IFERROR(IF(INDEX($G55:$W55,,MATCH(AM$3,$G$3:$W$3,0))=$Z$15,"Yes",""),"")</f>
        <v/>
      </c>
      <c r="AL55" s="939" t="str">
        <f ca="1">IF(AK55="Yes", '6'!$E$22,"")</f>
        <v/>
      </c>
      <c r="AM55" s="480" t="str">
        <f ca="1">IF(AK55="Yes", '6'!$E$20,"")</f>
        <v/>
      </c>
      <c r="AN55" s="934"/>
      <c r="AO55" s="370" t="str" cm="1">
        <f t="array" aca="1" ref="AO55" ca="1">IFERROR(IF(INDEX($G55:$W55,,MATCH(AQ$3,$G$3:$W$3,0))=$Z$15,"Yes",""),"")</f>
        <v/>
      </c>
      <c r="AP55" s="939" t="str">
        <f ca="1">IF(AO55="Yes", '6'!$E$29,"")</f>
        <v/>
      </c>
      <c r="AQ55" s="480" t="str">
        <f ca="1">IF(AO55="Yes", '6'!$E$27,"")</f>
        <v/>
      </c>
      <c r="AR55" s="934"/>
      <c r="AS55" s="434" t="str" cm="1">
        <f t="array" aca="1" ref="AS55" ca="1">IFERROR(IF(INDEX($G55:$W55,,MATCH(AU$3,$G$3:$W$3,0))=$Z$15,"Yes",""),"")</f>
        <v/>
      </c>
      <c r="AT55" s="941" t="str">
        <f ca="1">IF(AS55="Yes", '6'!$E$36,"")</f>
        <v/>
      </c>
      <c r="AU55" s="480" t="str">
        <f ca="1">IF(AS55="Yes", '6'!$E$34,"")</f>
        <v/>
      </c>
      <c r="AV55" s="934"/>
      <c r="AW55" s="370" t="str" cm="1">
        <f t="array" aca="1" ref="AW55" ca="1">IFERROR(IF(INDEX($G55:$W55,,MATCH(AY$3,$G$3:$W$3,0))=$Z$15,"Yes",""),"")</f>
        <v/>
      </c>
      <c r="AX55" s="939" t="str">
        <f ca="1">IF(AW55="Yes", '6'!$E$43,"")</f>
        <v/>
      </c>
      <c r="AY55" s="480" t="str">
        <f ca="1">IF(AW55="Yes", '6'!$E$41,"")</f>
        <v/>
      </c>
    </row>
    <row r="56" spans="2:51" ht="17.149999999999999" customHeight="1">
      <c r="B56" s="1278"/>
      <c r="C56" s="386" t="s">
        <v>800</v>
      </c>
      <c r="D56" s="387">
        <f>'4'!I14</f>
        <v>0</v>
      </c>
      <c r="E56" s="1279">
        <f>'4'!J14</f>
        <v>0</v>
      </c>
      <c r="F56" s="315"/>
      <c r="G56" s="370" t="str">
        <f>'7'!G56</f>
        <v>Select from List</v>
      </c>
      <c r="H56" s="480" t="e" cm="1">
        <f t="array" ref="H56">INDEX($AC56:$AY56,,MATCH(G$3,$AC$3:$AY$3,0))</f>
        <v>#N/A</v>
      </c>
      <c r="I56" s="316"/>
      <c r="J56" s="434" t="str">
        <f>'7'!J56</f>
        <v>Select from List</v>
      </c>
      <c r="K56" s="480" t="e" cm="1">
        <f t="array" ref="K56">INDEX($AC56:$AY56,,MATCH(J$3,$AC$3:$AY$3,0))</f>
        <v>#N/A</v>
      </c>
      <c r="L56" s="316"/>
      <c r="M56" s="370" t="str">
        <f>'7'!M56</f>
        <v>Select from List</v>
      </c>
      <c r="N56" s="480" t="e" cm="1">
        <f t="array" ref="N56">INDEX($AC56:$AY56,,MATCH(M$3,$AC$3:$AY$3,0))</f>
        <v>#N/A</v>
      </c>
      <c r="O56" s="316"/>
      <c r="P56" s="370" t="str">
        <f>'7'!P56</f>
        <v>Select from List</v>
      </c>
      <c r="Q56" s="480" t="e" cm="1">
        <f t="array" ref="Q56">INDEX($AC56:$AY56,,MATCH(P$3,$AC$3:$AY$3,0))</f>
        <v>#N/A</v>
      </c>
      <c r="R56" s="316"/>
      <c r="S56" s="370" t="str">
        <f>'7'!S56</f>
        <v>Select from List</v>
      </c>
      <c r="T56" s="480" t="e" cm="1">
        <f t="array" ref="T56">INDEX($AC56:$AY56,,MATCH(S$3,$AC$3:$AY$3,0))</f>
        <v>#N/A</v>
      </c>
      <c r="U56" s="494"/>
      <c r="V56" s="370" t="str">
        <f>'7'!V56</f>
        <v>Select from List</v>
      </c>
      <c r="W56" s="480" t="e" cm="1">
        <f t="array" ref="W56">INDEX($AC56:$AY56,,MATCH(V$3,$AC$3:$AY$3,0))</f>
        <v>#N/A</v>
      </c>
      <c r="AC56" s="370" t="str" cm="1">
        <f t="array" aca="1" ref="AC56" ca="1">IFERROR(IF(INDEX($G56:$W56,,MATCH(AE$3,$G$3:$W$3,0))=$Z$15,"Yes",""),"")</f>
        <v/>
      </c>
      <c r="AD56" s="939" t="str">
        <f ca="1">IF(AC56="Yes", '6'!$E$8,"")</f>
        <v/>
      </c>
      <c r="AE56" s="480" t="str">
        <f ca="1">IF(AC56="Yes", '6'!$E$6,"")</f>
        <v/>
      </c>
      <c r="AG56" s="370" t="str" cm="1">
        <f t="array" aca="1" ref="AG56" ca="1">IFERROR(IF(INDEX($G56:$W56,,MATCH(AI$3,$G$3:$W$3,0))=$Z$15,"Yes",""),"")</f>
        <v/>
      </c>
      <c r="AH56" s="939" t="str">
        <f ca="1">IF(AG56="Yes",'6'!$E$15,"")</f>
        <v/>
      </c>
      <c r="AI56" s="480" t="str">
        <f ca="1">IF(AG56="Yes",'6'!$E$13,"")</f>
        <v/>
      </c>
      <c r="AK56" s="370" t="str" cm="1">
        <f t="array" aca="1" ref="AK56" ca="1">IFERROR(IF(INDEX($G56:$W56,,MATCH(AM$3,$G$3:$W$3,0))=$Z$15,"Yes",""),"")</f>
        <v/>
      </c>
      <c r="AL56" s="939" t="str">
        <f ca="1">IF(AK56="Yes", '6'!$E$22,"")</f>
        <v/>
      </c>
      <c r="AM56" s="480" t="str">
        <f ca="1">IF(AK56="Yes", '6'!$E$20,"")</f>
        <v/>
      </c>
      <c r="AN56" s="934"/>
      <c r="AO56" s="370" t="str" cm="1">
        <f t="array" aca="1" ref="AO56" ca="1">IFERROR(IF(INDEX($G56:$W56,,MATCH(AQ$3,$G$3:$W$3,0))=$Z$15,"Yes",""),"")</f>
        <v/>
      </c>
      <c r="AP56" s="939" t="str">
        <f ca="1">IF(AO56="Yes", '6'!$E$29,"")</f>
        <v/>
      </c>
      <c r="AQ56" s="480" t="str">
        <f ca="1">IF(AO56="Yes", '6'!$E$27,"")</f>
        <v/>
      </c>
      <c r="AR56" s="934"/>
      <c r="AS56" s="434" t="str" cm="1">
        <f t="array" aca="1" ref="AS56" ca="1">IFERROR(IF(INDEX($G56:$W56,,MATCH(AU$3,$G$3:$W$3,0))=$Z$15,"Yes",""),"")</f>
        <v/>
      </c>
      <c r="AT56" s="941" t="str">
        <f ca="1">IF(AS56="Yes", '6'!$E$36,"")</f>
        <v/>
      </c>
      <c r="AU56" s="480" t="str">
        <f ca="1">IF(AS56="Yes", '6'!$E$34,"")</f>
        <v/>
      </c>
      <c r="AV56" s="934"/>
      <c r="AW56" s="370" t="str" cm="1">
        <f t="array" aca="1" ref="AW56" ca="1">IFERROR(IF(INDEX($G56:$W56,,MATCH(AY$3,$G$3:$W$3,0))=$Z$15,"Yes",""),"")</f>
        <v/>
      </c>
      <c r="AX56" s="939" t="str">
        <f ca="1">IF(AW56="Yes", '6'!$E$43,"")</f>
        <v/>
      </c>
      <c r="AY56" s="480" t="str">
        <f ca="1">IF(AW56="Yes", '6'!$E$41,"")</f>
        <v/>
      </c>
    </row>
    <row r="57" spans="2:51" ht="17.149999999999999" customHeight="1">
      <c r="B57" s="1277">
        <f>'4'!G15</f>
        <v>0</v>
      </c>
      <c r="C57" s="384" t="s">
        <v>799</v>
      </c>
      <c r="D57" s="385">
        <f>'4'!I15</f>
        <v>0</v>
      </c>
      <c r="E57" s="1279" t="str">
        <f>'4'!J15</f>
        <v xml:space="preserve"> </v>
      </c>
      <c r="F57" s="315"/>
      <c r="G57" s="370" t="str">
        <f>'7'!G57</f>
        <v>Select from List</v>
      </c>
      <c r="H57" s="480" t="e" cm="1">
        <f t="array" ref="H57">INDEX($AC57:$AY57,,MATCH(G$3,$AC$3:$AY$3,0))</f>
        <v>#N/A</v>
      </c>
      <c r="I57" s="316"/>
      <c r="J57" s="434" t="str">
        <f>'7'!J57</f>
        <v>Select from List</v>
      </c>
      <c r="K57" s="480" t="e" cm="1">
        <f t="array" ref="K57">INDEX($AC57:$AY57,,MATCH(J$3,$AC$3:$AY$3,0))</f>
        <v>#N/A</v>
      </c>
      <c r="L57" s="316"/>
      <c r="M57" s="370" t="str">
        <f>'7'!M57</f>
        <v>Select from List</v>
      </c>
      <c r="N57" s="480" t="e" cm="1">
        <f t="array" ref="N57">INDEX($AC57:$AY57,,MATCH(M$3,$AC$3:$AY$3,0))</f>
        <v>#N/A</v>
      </c>
      <c r="O57" s="316"/>
      <c r="P57" s="370" t="str">
        <f>'7'!P57</f>
        <v>Select from List</v>
      </c>
      <c r="Q57" s="480" t="e" cm="1">
        <f t="array" ref="Q57">INDEX($AC57:$AY57,,MATCH(P$3,$AC$3:$AY$3,0))</f>
        <v>#N/A</v>
      </c>
      <c r="R57" s="316"/>
      <c r="S57" s="370" t="str">
        <f>'7'!S57</f>
        <v>Select from List</v>
      </c>
      <c r="T57" s="480" t="e" cm="1">
        <f t="array" ref="T57">INDEX($AC57:$AY57,,MATCH(S$3,$AC$3:$AY$3,0))</f>
        <v>#N/A</v>
      </c>
      <c r="U57" s="494"/>
      <c r="V57" s="370" t="str">
        <f>'7'!V57</f>
        <v>Select from List</v>
      </c>
      <c r="W57" s="480" t="e" cm="1">
        <f t="array" ref="W57">INDEX($AC57:$AY57,,MATCH(V$3,$AC$3:$AY$3,0))</f>
        <v>#N/A</v>
      </c>
      <c r="AC57" s="370" t="str" cm="1">
        <f t="array" aca="1" ref="AC57" ca="1">IFERROR(IF(INDEX($G57:$W57,,MATCH(AE$3,$G$3:$W$3,0))=$Z$15,"Yes",""),"")</f>
        <v/>
      </c>
      <c r="AD57" s="939" t="str">
        <f ca="1">IF(AC57="Yes", '6'!$E$8,"")</f>
        <v/>
      </c>
      <c r="AE57" s="480" t="str">
        <f ca="1">IF(AC57="Yes", '6'!$E$6,"")</f>
        <v/>
      </c>
      <c r="AG57" s="370" t="str" cm="1">
        <f t="array" aca="1" ref="AG57" ca="1">IFERROR(IF(INDEX($G57:$W57,,MATCH(AI$3,$G$3:$W$3,0))=$Z$15,"Yes",""),"")</f>
        <v/>
      </c>
      <c r="AH57" s="939" t="str">
        <f ca="1">IF(AG57="Yes",'6'!$E$15,"")</f>
        <v/>
      </c>
      <c r="AI57" s="480" t="str">
        <f ca="1">IF(AG57="Yes",'6'!$E$13,"")</f>
        <v/>
      </c>
      <c r="AK57" s="370" t="str" cm="1">
        <f t="array" aca="1" ref="AK57" ca="1">IFERROR(IF(INDEX($G57:$W57,,MATCH(AM$3,$G$3:$W$3,0))=$Z$15,"Yes",""),"")</f>
        <v/>
      </c>
      <c r="AL57" s="939" t="str">
        <f ca="1">IF(AK57="Yes", '6'!$E$22,"")</f>
        <v/>
      </c>
      <c r="AM57" s="480" t="str">
        <f ca="1">IF(AK57="Yes", '6'!$E$20,"")</f>
        <v/>
      </c>
      <c r="AN57" s="934"/>
      <c r="AO57" s="370" t="str" cm="1">
        <f t="array" aca="1" ref="AO57" ca="1">IFERROR(IF(INDEX($G57:$W57,,MATCH(AQ$3,$G$3:$W$3,0))=$Z$15,"Yes",""),"")</f>
        <v/>
      </c>
      <c r="AP57" s="939" t="str">
        <f ca="1">IF(AO57="Yes", '6'!$E$29,"")</f>
        <v/>
      </c>
      <c r="AQ57" s="480" t="str">
        <f ca="1">IF(AO57="Yes", '6'!$E$27,"")</f>
        <v/>
      </c>
      <c r="AR57" s="934"/>
      <c r="AS57" s="434" t="str" cm="1">
        <f t="array" aca="1" ref="AS57" ca="1">IFERROR(IF(INDEX($G57:$W57,,MATCH(AU$3,$G$3:$W$3,0))=$Z$15,"Yes",""),"")</f>
        <v/>
      </c>
      <c r="AT57" s="941" t="str">
        <f ca="1">IF(AS57="Yes", '6'!$E$36,"")</f>
        <v/>
      </c>
      <c r="AU57" s="480" t="str">
        <f ca="1">IF(AS57="Yes", '6'!$E$34,"")</f>
        <v/>
      </c>
      <c r="AV57" s="934"/>
      <c r="AW57" s="370" t="str" cm="1">
        <f t="array" aca="1" ref="AW57" ca="1">IFERROR(IF(INDEX($G57:$W57,,MATCH(AY$3,$G$3:$W$3,0))=$Z$15,"Yes",""),"")</f>
        <v/>
      </c>
      <c r="AX57" s="939" t="str">
        <f ca="1">IF(AW57="Yes", '6'!$E$43,"")</f>
        <v/>
      </c>
      <c r="AY57" s="480" t="str">
        <f ca="1">IF(AW57="Yes", '6'!$E$41,"")</f>
        <v/>
      </c>
    </row>
    <row r="58" spans="2:51" ht="17.149999999999999" customHeight="1">
      <c r="B58" s="1278"/>
      <c r="C58" s="386" t="s">
        <v>800</v>
      </c>
      <c r="D58" s="387">
        <f>'4'!I16</f>
        <v>0</v>
      </c>
      <c r="E58" s="1279">
        <f>'4'!J16</f>
        <v>0</v>
      </c>
      <c r="F58" s="315"/>
      <c r="G58" s="370" t="str">
        <f>'7'!G58</f>
        <v>Select from List</v>
      </c>
      <c r="H58" s="480" t="e" cm="1">
        <f t="array" ref="H58">INDEX($AC58:$AY58,,MATCH(G$3,$AC$3:$AY$3,0))</f>
        <v>#N/A</v>
      </c>
      <c r="I58" s="316"/>
      <c r="J58" s="434" t="str">
        <f>'7'!J58</f>
        <v>Select from List</v>
      </c>
      <c r="K58" s="480" t="e" cm="1">
        <f t="array" ref="K58">INDEX($AC58:$AY58,,MATCH(J$3,$AC$3:$AY$3,0))</f>
        <v>#N/A</v>
      </c>
      <c r="L58" s="316"/>
      <c r="M58" s="370" t="str">
        <f>'7'!M58</f>
        <v>Select from List</v>
      </c>
      <c r="N58" s="480" t="e" cm="1">
        <f t="array" ref="N58">INDEX($AC58:$AY58,,MATCH(M$3,$AC$3:$AY$3,0))</f>
        <v>#N/A</v>
      </c>
      <c r="O58" s="316"/>
      <c r="P58" s="370" t="str">
        <f>'7'!P58</f>
        <v>Select from List</v>
      </c>
      <c r="Q58" s="480" t="e" cm="1">
        <f t="array" ref="Q58">INDEX($AC58:$AY58,,MATCH(P$3,$AC$3:$AY$3,0))</f>
        <v>#N/A</v>
      </c>
      <c r="R58" s="316"/>
      <c r="S58" s="370" t="str">
        <f>'7'!S58</f>
        <v>Select from List</v>
      </c>
      <c r="T58" s="480" t="e" cm="1">
        <f t="array" ref="T58">INDEX($AC58:$AY58,,MATCH(S$3,$AC$3:$AY$3,0))</f>
        <v>#N/A</v>
      </c>
      <c r="U58" s="494"/>
      <c r="V58" s="370" t="str">
        <f>'7'!V58</f>
        <v>Select from List</v>
      </c>
      <c r="W58" s="480" t="e" cm="1">
        <f t="array" ref="W58">INDEX($AC58:$AY58,,MATCH(V$3,$AC$3:$AY$3,0))</f>
        <v>#N/A</v>
      </c>
      <c r="AC58" s="370" t="str" cm="1">
        <f t="array" aca="1" ref="AC58" ca="1">IFERROR(IF(INDEX($G58:$W58,,MATCH(AE$3,$G$3:$W$3,0))=$Z$15,"Yes",""),"")</f>
        <v/>
      </c>
      <c r="AD58" s="939" t="str">
        <f ca="1">IF(AC58="Yes", '6'!$E$8,"")</f>
        <v/>
      </c>
      <c r="AE58" s="480" t="str">
        <f ca="1">IF(AC58="Yes", '6'!$E$6,"")</f>
        <v/>
      </c>
      <c r="AG58" s="370" t="str" cm="1">
        <f t="array" aca="1" ref="AG58" ca="1">IFERROR(IF(INDEX($G58:$W58,,MATCH(AI$3,$G$3:$W$3,0))=$Z$15,"Yes",""),"")</f>
        <v/>
      </c>
      <c r="AH58" s="939" t="str">
        <f ca="1">IF(AG58="Yes",'6'!$E$15,"")</f>
        <v/>
      </c>
      <c r="AI58" s="480" t="str">
        <f ca="1">IF(AG58="Yes",'6'!$E$13,"")</f>
        <v/>
      </c>
      <c r="AK58" s="370" t="str" cm="1">
        <f t="array" aca="1" ref="AK58" ca="1">IFERROR(IF(INDEX($G58:$W58,,MATCH(AM$3,$G$3:$W$3,0))=$Z$15,"Yes",""),"")</f>
        <v/>
      </c>
      <c r="AL58" s="939" t="str">
        <f ca="1">IF(AK58="Yes", '6'!$E$22,"")</f>
        <v/>
      </c>
      <c r="AM58" s="480" t="str">
        <f ca="1">IF(AK58="Yes", '6'!$E$20,"")</f>
        <v/>
      </c>
      <c r="AN58" s="934"/>
      <c r="AO58" s="370" t="str" cm="1">
        <f t="array" aca="1" ref="AO58" ca="1">IFERROR(IF(INDEX($G58:$W58,,MATCH(AQ$3,$G$3:$W$3,0))=$Z$15,"Yes",""),"")</f>
        <v/>
      </c>
      <c r="AP58" s="939" t="str">
        <f ca="1">IF(AO58="Yes", '6'!$E$29,"")</f>
        <v/>
      </c>
      <c r="AQ58" s="480" t="str">
        <f ca="1">IF(AO58="Yes", '6'!$E$27,"")</f>
        <v/>
      </c>
      <c r="AR58" s="934"/>
      <c r="AS58" s="434" t="str" cm="1">
        <f t="array" aca="1" ref="AS58" ca="1">IFERROR(IF(INDEX($G58:$W58,,MATCH(AU$3,$G$3:$W$3,0))=$Z$15,"Yes",""),"")</f>
        <v/>
      </c>
      <c r="AT58" s="941" t="str">
        <f ca="1">IF(AS58="Yes", '6'!$E$36,"")</f>
        <v/>
      </c>
      <c r="AU58" s="480" t="str">
        <f ca="1">IF(AS58="Yes", '6'!$E$34,"")</f>
        <v/>
      </c>
      <c r="AV58" s="934"/>
      <c r="AW58" s="370" t="str" cm="1">
        <f t="array" aca="1" ref="AW58" ca="1">IFERROR(IF(INDEX($G58:$W58,,MATCH(AY$3,$G$3:$W$3,0))=$Z$15,"Yes",""),"")</f>
        <v/>
      </c>
      <c r="AX58" s="939" t="str">
        <f ca="1">IF(AW58="Yes", '6'!$E$43,"")</f>
        <v/>
      </c>
      <c r="AY58" s="480" t="str">
        <f ca="1">IF(AW58="Yes", '6'!$E$41,"")</f>
        <v/>
      </c>
    </row>
    <row r="59" spans="2:51" ht="17.149999999999999" customHeight="1">
      <c r="B59" s="1277">
        <f>'4'!G17</f>
        <v>0</v>
      </c>
      <c r="C59" s="384" t="s">
        <v>799</v>
      </c>
      <c r="D59" s="385">
        <f>'4'!I17</f>
        <v>0</v>
      </c>
      <c r="E59" s="1279" t="str">
        <f>'4'!J17</f>
        <v xml:space="preserve"> </v>
      </c>
      <c r="F59" s="315"/>
      <c r="G59" s="370" t="str">
        <f>'7'!G59</f>
        <v>Select from List</v>
      </c>
      <c r="H59" s="480" t="e" cm="1">
        <f t="array" ref="H59">INDEX($AC59:$AY59,,MATCH(G$3,$AC$3:$AY$3,0))</f>
        <v>#N/A</v>
      </c>
      <c r="I59" s="316"/>
      <c r="J59" s="434" t="str">
        <f>'7'!J59</f>
        <v>Select from List</v>
      </c>
      <c r="K59" s="480" t="e" cm="1">
        <f t="array" ref="K59">INDEX($AC59:$AY59,,MATCH(J$3,$AC$3:$AY$3,0))</f>
        <v>#N/A</v>
      </c>
      <c r="L59" s="316"/>
      <c r="M59" s="370" t="str">
        <f>'7'!M59</f>
        <v>Select from List</v>
      </c>
      <c r="N59" s="480" t="e" cm="1">
        <f t="array" ref="N59">INDEX($AC59:$AY59,,MATCH(M$3,$AC$3:$AY$3,0))</f>
        <v>#N/A</v>
      </c>
      <c r="O59" s="316"/>
      <c r="P59" s="370" t="str">
        <f>'7'!P59</f>
        <v>Select from List</v>
      </c>
      <c r="Q59" s="480" t="e" cm="1">
        <f t="array" ref="Q59">INDEX($AC59:$AY59,,MATCH(P$3,$AC$3:$AY$3,0))</f>
        <v>#N/A</v>
      </c>
      <c r="R59" s="316"/>
      <c r="S59" s="370" t="str">
        <f>'7'!S59</f>
        <v>Select from List</v>
      </c>
      <c r="T59" s="480" t="e" cm="1">
        <f t="array" ref="T59">INDEX($AC59:$AY59,,MATCH(S$3,$AC$3:$AY$3,0))</f>
        <v>#N/A</v>
      </c>
      <c r="U59" s="494"/>
      <c r="V59" s="370" t="str">
        <f>'7'!V59</f>
        <v>Select from List</v>
      </c>
      <c r="W59" s="480" t="e" cm="1">
        <f t="array" ref="W59">INDEX($AC59:$AY59,,MATCH(V$3,$AC$3:$AY$3,0))</f>
        <v>#N/A</v>
      </c>
      <c r="AC59" s="370" t="str" cm="1">
        <f t="array" aca="1" ref="AC59" ca="1">IFERROR(IF(INDEX($G59:$W59,,MATCH(AE$3,$G$3:$W$3,0))=$Z$15,"Yes",""),"")</f>
        <v/>
      </c>
      <c r="AD59" s="939" t="str">
        <f ca="1">IF(AC59="Yes", '6'!$E$8,"")</f>
        <v/>
      </c>
      <c r="AE59" s="480" t="str">
        <f ca="1">IF(AC59="Yes", '6'!$E$6,"")</f>
        <v/>
      </c>
      <c r="AG59" s="370" t="str" cm="1">
        <f t="array" aca="1" ref="AG59" ca="1">IFERROR(IF(INDEX($G59:$W59,,MATCH(AI$3,$G$3:$W$3,0))=$Z$15,"Yes",""),"")</f>
        <v/>
      </c>
      <c r="AH59" s="939" t="str">
        <f ca="1">IF(AG59="Yes",'6'!$E$15,"")</f>
        <v/>
      </c>
      <c r="AI59" s="480" t="str">
        <f ca="1">IF(AG59="Yes",'6'!$E$13,"")</f>
        <v/>
      </c>
      <c r="AK59" s="370" t="str" cm="1">
        <f t="array" aca="1" ref="AK59" ca="1">IFERROR(IF(INDEX($G59:$W59,,MATCH(AM$3,$G$3:$W$3,0))=$Z$15,"Yes",""),"")</f>
        <v/>
      </c>
      <c r="AL59" s="939" t="str">
        <f ca="1">IF(AK59="Yes", '6'!$E$22,"")</f>
        <v/>
      </c>
      <c r="AM59" s="480" t="str">
        <f ca="1">IF(AK59="Yes", '6'!$E$20,"")</f>
        <v/>
      </c>
      <c r="AN59" s="934"/>
      <c r="AO59" s="370" t="str" cm="1">
        <f t="array" aca="1" ref="AO59" ca="1">IFERROR(IF(INDEX($G59:$W59,,MATCH(AQ$3,$G$3:$W$3,0))=$Z$15,"Yes",""),"")</f>
        <v/>
      </c>
      <c r="AP59" s="939" t="str">
        <f ca="1">IF(AO59="Yes", '6'!$E$29,"")</f>
        <v/>
      </c>
      <c r="AQ59" s="480" t="str">
        <f ca="1">IF(AO59="Yes", '6'!$E$27,"")</f>
        <v/>
      </c>
      <c r="AR59" s="934"/>
      <c r="AS59" s="434" t="str" cm="1">
        <f t="array" aca="1" ref="AS59" ca="1">IFERROR(IF(INDEX($G59:$W59,,MATCH(AU$3,$G$3:$W$3,0))=$Z$15,"Yes",""),"")</f>
        <v/>
      </c>
      <c r="AT59" s="941" t="str">
        <f ca="1">IF(AS59="Yes", '6'!$E$36,"")</f>
        <v/>
      </c>
      <c r="AU59" s="480" t="str">
        <f ca="1">IF(AS59="Yes", '6'!$E$34,"")</f>
        <v/>
      </c>
      <c r="AV59" s="934"/>
      <c r="AW59" s="370" t="str" cm="1">
        <f t="array" aca="1" ref="AW59" ca="1">IFERROR(IF(INDEX($G59:$W59,,MATCH(AY$3,$G$3:$W$3,0))=$Z$15,"Yes",""),"")</f>
        <v/>
      </c>
      <c r="AX59" s="939" t="str">
        <f ca="1">IF(AW59="Yes", '6'!$E$43,"")</f>
        <v/>
      </c>
      <c r="AY59" s="480" t="str">
        <f ca="1">IF(AW59="Yes", '6'!$E$41,"")</f>
        <v/>
      </c>
    </row>
    <row r="60" spans="2:51" ht="17.149999999999999" customHeight="1">
      <c r="B60" s="1278"/>
      <c r="C60" s="386" t="s">
        <v>800</v>
      </c>
      <c r="D60" s="387">
        <f>'4'!I18</f>
        <v>0</v>
      </c>
      <c r="E60" s="1279">
        <f>'4'!J18</f>
        <v>0</v>
      </c>
      <c r="F60" s="315"/>
      <c r="G60" s="370" t="str">
        <f>'7'!G60</f>
        <v>Select from List</v>
      </c>
      <c r="H60" s="480" t="e" cm="1">
        <f t="array" ref="H60">INDEX($AC60:$AY60,,MATCH(G$3,$AC$3:$AY$3,0))</f>
        <v>#N/A</v>
      </c>
      <c r="I60" s="316"/>
      <c r="J60" s="434" t="str">
        <f>'7'!J60</f>
        <v>Select from List</v>
      </c>
      <c r="K60" s="480" t="e" cm="1">
        <f t="array" ref="K60">INDEX($AC60:$AY60,,MATCH(J$3,$AC$3:$AY$3,0))</f>
        <v>#N/A</v>
      </c>
      <c r="L60" s="316"/>
      <c r="M60" s="370" t="str">
        <f>'7'!M60</f>
        <v>Select from List</v>
      </c>
      <c r="N60" s="480" t="e" cm="1">
        <f t="array" ref="N60">INDEX($AC60:$AY60,,MATCH(M$3,$AC$3:$AY$3,0))</f>
        <v>#N/A</v>
      </c>
      <c r="O60" s="316"/>
      <c r="P60" s="370" t="str">
        <f>'7'!P60</f>
        <v>Select from List</v>
      </c>
      <c r="Q60" s="480" t="e" cm="1">
        <f t="array" ref="Q60">INDEX($AC60:$AY60,,MATCH(P$3,$AC$3:$AY$3,0))</f>
        <v>#N/A</v>
      </c>
      <c r="R60" s="316"/>
      <c r="S60" s="370" t="str">
        <f>'7'!S60</f>
        <v>Select from List</v>
      </c>
      <c r="T60" s="480" t="e" cm="1">
        <f t="array" ref="T60">INDEX($AC60:$AY60,,MATCH(S$3,$AC$3:$AY$3,0))</f>
        <v>#N/A</v>
      </c>
      <c r="U60" s="494"/>
      <c r="V60" s="370" t="str">
        <f>'7'!V60</f>
        <v>Select from List</v>
      </c>
      <c r="W60" s="480" t="e" cm="1">
        <f t="array" ref="W60">INDEX($AC60:$AY60,,MATCH(V$3,$AC$3:$AY$3,0))</f>
        <v>#N/A</v>
      </c>
      <c r="AC60" s="370" t="str" cm="1">
        <f t="array" aca="1" ref="AC60" ca="1">IFERROR(IF(INDEX($G60:$W60,,MATCH(AE$3,$G$3:$W$3,0))=$Z$15,"Yes",""),"")</f>
        <v/>
      </c>
      <c r="AD60" s="939" t="str">
        <f ca="1">IF(AC60="Yes", '6'!$E$8,"")</f>
        <v/>
      </c>
      <c r="AE60" s="480" t="str">
        <f ca="1">IF(AC60="Yes", '6'!$E$6,"")</f>
        <v/>
      </c>
      <c r="AG60" s="370" t="str" cm="1">
        <f t="array" aca="1" ref="AG60" ca="1">IFERROR(IF(INDEX($G60:$W60,,MATCH(AI$3,$G$3:$W$3,0))=$Z$15,"Yes",""),"")</f>
        <v/>
      </c>
      <c r="AH60" s="939" t="str">
        <f ca="1">IF(AG60="Yes",'6'!$E$15,"")</f>
        <v/>
      </c>
      <c r="AI60" s="480" t="str">
        <f ca="1">IF(AG60="Yes",'6'!$E$13,"")</f>
        <v/>
      </c>
      <c r="AK60" s="370" t="str" cm="1">
        <f t="array" aca="1" ref="AK60" ca="1">IFERROR(IF(INDEX($G60:$W60,,MATCH(AM$3,$G$3:$W$3,0))=$Z$15,"Yes",""),"")</f>
        <v/>
      </c>
      <c r="AL60" s="939" t="str">
        <f ca="1">IF(AK60="Yes", '6'!$E$22,"")</f>
        <v/>
      </c>
      <c r="AM60" s="480" t="str">
        <f ca="1">IF(AK60="Yes", '6'!$E$20,"")</f>
        <v/>
      </c>
      <c r="AN60" s="934"/>
      <c r="AO60" s="370" t="str" cm="1">
        <f t="array" aca="1" ref="AO60" ca="1">IFERROR(IF(INDEX($G60:$W60,,MATCH(AQ$3,$G$3:$W$3,0))=$Z$15,"Yes",""),"")</f>
        <v/>
      </c>
      <c r="AP60" s="939" t="str">
        <f ca="1">IF(AO60="Yes", '6'!$E$29,"")</f>
        <v/>
      </c>
      <c r="AQ60" s="480" t="str">
        <f ca="1">IF(AO60="Yes", '6'!$E$27,"")</f>
        <v/>
      </c>
      <c r="AR60" s="934"/>
      <c r="AS60" s="434" t="str" cm="1">
        <f t="array" aca="1" ref="AS60" ca="1">IFERROR(IF(INDEX($G60:$W60,,MATCH(AU$3,$G$3:$W$3,0))=$Z$15,"Yes",""),"")</f>
        <v/>
      </c>
      <c r="AT60" s="941" t="str">
        <f ca="1">IF(AS60="Yes", '6'!$E$36,"")</f>
        <v/>
      </c>
      <c r="AU60" s="480" t="str">
        <f ca="1">IF(AS60="Yes", '6'!$E$34,"")</f>
        <v/>
      </c>
      <c r="AV60" s="934"/>
      <c r="AW60" s="370" t="str" cm="1">
        <f t="array" aca="1" ref="AW60" ca="1">IFERROR(IF(INDEX($G60:$W60,,MATCH(AY$3,$G$3:$W$3,0))=$Z$15,"Yes",""),"")</f>
        <v/>
      </c>
      <c r="AX60" s="939" t="str">
        <f ca="1">IF(AW60="Yes", '6'!$E$43,"")</f>
        <v/>
      </c>
      <c r="AY60" s="480" t="str">
        <f ca="1">IF(AW60="Yes", '6'!$E$41,"")</f>
        <v/>
      </c>
    </row>
    <row r="61" spans="2:51" ht="17.149999999999999" customHeight="1">
      <c r="B61" s="1277">
        <f>'4'!G19</f>
        <v>0</v>
      </c>
      <c r="C61" s="384" t="s">
        <v>799</v>
      </c>
      <c r="D61" s="385">
        <f>'4'!I19</f>
        <v>0</v>
      </c>
      <c r="E61" s="1279" t="str">
        <f>'4'!J19</f>
        <v xml:space="preserve"> </v>
      </c>
      <c r="F61" s="315"/>
      <c r="G61" s="370" t="str">
        <f>'7'!G61</f>
        <v>Select from List</v>
      </c>
      <c r="H61" s="480" t="e" cm="1">
        <f t="array" ref="H61">INDEX($AC61:$AY61,,MATCH(G$3,$AC$3:$AY$3,0))</f>
        <v>#N/A</v>
      </c>
      <c r="I61" s="316"/>
      <c r="J61" s="434" t="str">
        <f>'7'!J61</f>
        <v>Select from List</v>
      </c>
      <c r="K61" s="480" t="e" cm="1">
        <f t="array" ref="K61">INDEX($AC61:$AY61,,MATCH(J$3,$AC$3:$AY$3,0))</f>
        <v>#N/A</v>
      </c>
      <c r="L61" s="316"/>
      <c r="M61" s="370" t="str">
        <f>'7'!M61</f>
        <v>Select from List</v>
      </c>
      <c r="N61" s="480" t="e" cm="1">
        <f t="array" ref="N61">INDEX($AC61:$AY61,,MATCH(M$3,$AC$3:$AY$3,0))</f>
        <v>#N/A</v>
      </c>
      <c r="O61" s="316"/>
      <c r="P61" s="370" t="str">
        <f>'7'!P61</f>
        <v>Select from List</v>
      </c>
      <c r="Q61" s="480" t="e" cm="1">
        <f t="array" ref="Q61">INDEX($AC61:$AY61,,MATCH(P$3,$AC$3:$AY$3,0))</f>
        <v>#N/A</v>
      </c>
      <c r="R61" s="316"/>
      <c r="S61" s="370" t="str">
        <f>'7'!S61</f>
        <v>Select from List</v>
      </c>
      <c r="T61" s="480" t="e" cm="1">
        <f t="array" ref="T61">INDEX($AC61:$AY61,,MATCH(S$3,$AC$3:$AY$3,0))</f>
        <v>#N/A</v>
      </c>
      <c r="U61" s="494"/>
      <c r="V61" s="370" t="str">
        <f>'7'!V61</f>
        <v>Select from List</v>
      </c>
      <c r="W61" s="480" t="e" cm="1">
        <f t="array" ref="W61">INDEX($AC61:$AY61,,MATCH(V$3,$AC$3:$AY$3,0))</f>
        <v>#N/A</v>
      </c>
      <c r="AC61" s="370" t="str" cm="1">
        <f t="array" aca="1" ref="AC61" ca="1">IFERROR(IF(INDEX($G61:$W61,,MATCH(AE$3,$G$3:$W$3,0))=$Z$15,"Yes",""),"")</f>
        <v/>
      </c>
      <c r="AD61" s="939" t="str">
        <f ca="1">IF(AC61="Yes", '6'!$E$8,"")</f>
        <v/>
      </c>
      <c r="AE61" s="480" t="str">
        <f ca="1">IF(AC61="Yes", '6'!$E$6,"")</f>
        <v/>
      </c>
      <c r="AG61" s="370" t="str" cm="1">
        <f t="array" aca="1" ref="AG61" ca="1">IFERROR(IF(INDEX($G61:$W61,,MATCH(AI$3,$G$3:$W$3,0))=$Z$15,"Yes",""),"")</f>
        <v/>
      </c>
      <c r="AH61" s="939" t="str">
        <f ca="1">IF(AG61="Yes",'6'!$E$15,"")</f>
        <v/>
      </c>
      <c r="AI61" s="480" t="str">
        <f ca="1">IF(AG61="Yes",'6'!$E$13,"")</f>
        <v/>
      </c>
      <c r="AK61" s="370" t="str" cm="1">
        <f t="array" aca="1" ref="AK61" ca="1">IFERROR(IF(INDEX($G61:$W61,,MATCH(AM$3,$G$3:$W$3,0))=$Z$15,"Yes",""),"")</f>
        <v/>
      </c>
      <c r="AL61" s="939" t="str">
        <f ca="1">IF(AK61="Yes", '6'!$E$22,"")</f>
        <v/>
      </c>
      <c r="AM61" s="480" t="str">
        <f ca="1">IF(AK61="Yes", '6'!$E$20,"")</f>
        <v/>
      </c>
      <c r="AN61" s="934"/>
      <c r="AO61" s="370" t="str" cm="1">
        <f t="array" aca="1" ref="AO61" ca="1">IFERROR(IF(INDEX($G61:$W61,,MATCH(AQ$3,$G$3:$W$3,0))=$Z$15,"Yes",""),"")</f>
        <v/>
      </c>
      <c r="AP61" s="939" t="str">
        <f ca="1">IF(AO61="Yes", '6'!$E$29,"")</f>
        <v/>
      </c>
      <c r="AQ61" s="480" t="str">
        <f ca="1">IF(AO61="Yes", '6'!$E$27,"")</f>
        <v/>
      </c>
      <c r="AR61" s="934"/>
      <c r="AS61" s="434" t="str" cm="1">
        <f t="array" aca="1" ref="AS61" ca="1">IFERROR(IF(INDEX($G61:$W61,,MATCH(AU$3,$G$3:$W$3,0))=$Z$15,"Yes",""),"")</f>
        <v/>
      </c>
      <c r="AT61" s="941" t="str">
        <f ca="1">IF(AS61="Yes", '6'!$E$36,"")</f>
        <v/>
      </c>
      <c r="AU61" s="480" t="str">
        <f ca="1">IF(AS61="Yes", '6'!$E$34,"")</f>
        <v/>
      </c>
      <c r="AV61" s="934"/>
      <c r="AW61" s="370" t="str" cm="1">
        <f t="array" aca="1" ref="AW61" ca="1">IFERROR(IF(INDEX($G61:$W61,,MATCH(AY$3,$G$3:$W$3,0))=$Z$15,"Yes",""),"")</f>
        <v/>
      </c>
      <c r="AX61" s="939" t="str">
        <f ca="1">IF(AW61="Yes", '6'!$E$43,"")</f>
        <v/>
      </c>
      <c r="AY61" s="480" t="str">
        <f ca="1">IF(AW61="Yes", '6'!$E$41,"")</f>
        <v/>
      </c>
    </row>
    <row r="62" spans="2:51" ht="17.149999999999999" customHeight="1">
      <c r="B62" s="1278"/>
      <c r="C62" s="386" t="s">
        <v>800</v>
      </c>
      <c r="D62" s="387">
        <f>'4'!I20</f>
        <v>0</v>
      </c>
      <c r="E62" s="1279">
        <f>'4'!J20</f>
        <v>0</v>
      </c>
      <c r="F62" s="315"/>
      <c r="G62" s="370" t="str">
        <f>'7'!G62</f>
        <v>Select from List</v>
      </c>
      <c r="H62" s="480" t="e" cm="1">
        <f t="array" ref="H62">INDEX($AC62:$AY62,,MATCH(G$3,$AC$3:$AY$3,0))</f>
        <v>#N/A</v>
      </c>
      <c r="I62" s="316"/>
      <c r="J62" s="434" t="str">
        <f>'7'!J62</f>
        <v>Select from List</v>
      </c>
      <c r="K62" s="480" t="e" cm="1">
        <f t="array" ref="K62">INDEX($AC62:$AY62,,MATCH(J$3,$AC$3:$AY$3,0))</f>
        <v>#N/A</v>
      </c>
      <c r="L62" s="316"/>
      <c r="M62" s="370" t="str">
        <f>'7'!M62</f>
        <v>Select from List</v>
      </c>
      <c r="N62" s="480" t="e" cm="1">
        <f t="array" ref="N62">INDEX($AC62:$AY62,,MATCH(M$3,$AC$3:$AY$3,0))</f>
        <v>#N/A</v>
      </c>
      <c r="O62" s="316"/>
      <c r="P62" s="370" t="str">
        <f>'7'!P62</f>
        <v>Select from List</v>
      </c>
      <c r="Q62" s="480" t="e" cm="1">
        <f t="array" ref="Q62">INDEX($AC62:$AY62,,MATCH(P$3,$AC$3:$AY$3,0))</f>
        <v>#N/A</v>
      </c>
      <c r="R62" s="316"/>
      <c r="S62" s="370" t="str">
        <f>'7'!S62</f>
        <v>Select from List</v>
      </c>
      <c r="T62" s="480" t="e" cm="1">
        <f t="array" ref="T62">INDEX($AC62:$AY62,,MATCH(S$3,$AC$3:$AY$3,0))</f>
        <v>#N/A</v>
      </c>
      <c r="U62" s="494"/>
      <c r="V62" s="370" t="str">
        <f>'7'!V62</f>
        <v>Select from List</v>
      </c>
      <c r="W62" s="480" t="e" cm="1">
        <f t="array" ref="W62">INDEX($AC62:$AY62,,MATCH(V$3,$AC$3:$AY$3,0))</f>
        <v>#N/A</v>
      </c>
      <c r="AC62" s="370" t="str" cm="1">
        <f t="array" aca="1" ref="AC62" ca="1">IFERROR(IF(INDEX($G62:$W62,,MATCH(AE$3,$G$3:$W$3,0))=$Z$15,"Yes",""),"")</f>
        <v/>
      </c>
      <c r="AD62" s="939" t="str">
        <f ca="1">IF(AC62="Yes", '6'!$E$8,"")</f>
        <v/>
      </c>
      <c r="AE62" s="480" t="str">
        <f ca="1">IF(AC62="Yes", '6'!$E$6,"")</f>
        <v/>
      </c>
      <c r="AG62" s="370" t="str" cm="1">
        <f t="array" aca="1" ref="AG62" ca="1">IFERROR(IF(INDEX($G62:$W62,,MATCH(AI$3,$G$3:$W$3,0))=$Z$15,"Yes",""),"")</f>
        <v/>
      </c>
      <c r="AH62" s="939" t="str">
        <f ca="1">IF(AG62="Yes",'6'!$E$15,"")</f>
        <v/>
      </c>
      <c r="AI62" s="480" t="str">
        <f ca="1">IF(AG62="Yes",'6'!$E$13,"")</f>
        <v/>
      </c>
      <c r="AK62" s="370" t="str" cm="1">
        <f t="array" aca="1" ref="AK62" ca="1">IFERROR(IF(INDEX($G62:$W62,,MATCH(AM$3,$G$3:$W$3,0))=$Z$15,"Yes",""),"")</f>
        <v/>
      </c>
      <c r="AL62" s="939" t="str">
        <f ca="1">IF(AK62="Yes", '6'!$E$22,"")</f>
        <v/>
      </c>
      <c r="AM62" s="480" t="str">
        <f ca="1">IF(AK62="Yes", '6'!$E$20,"")</f>
        <v/>
      </c>
      <c r="AN62" s="934"/>
      <c r="AO62" s="370" t="str" cm="1">
        <f t="array" aca="1" ref="AO62" ca="1">IFERROR(IF(INDEX($G62:$W62,,MATCH(AQ$3,$G$3:$W$3,0))=$Z$15,"Yes",""),"")</f>
        <v/>
      </c>
      <c r="AP62" s="939" t="str">
        <f ca="1">IF(AO62="Yes", '6'!$E$29,"")</f>
        <v/>
      </c>
      <c r="AQ62" s="480" t="str">
        <f ca="1">IF(AO62="Yes", '6'!$E$27,"")</f>
        <v/>
      </c>
      <c r="AR62" s="934"/>
      <c r="AS62" s="434" t="str" cm="1">
        <f t="array" aca="1" ref="AS62" ca="1">IFERROR(IF(INDEX($G62:$W62,,MATCH(AU$3,$G$3:$W$3,0))=$Z$15,"Yes",""),"")</f>
        <v/>
      </c>
      <c r="AT62" s="941" t="str">
        <f ca="1">IF(AS62="Yes", '6'!$E$36,"")</f>
        <v/>
      </c>
      <c r="AU62" s="480" t="str">
        <f ca="1">IF(AS62="Yes", '6'!$E$34,"")</f>
        <v/>
      </c>
      <c r="AV62" s="934"/>
      <c r="AW62" s="370" t="str" cm="1">
        <f t="array" aca="1" ref="AW62" ca="1">IFERROR(IF(INDEX($G62:$W62,,MATCH(AY$3,$G$3:$W$3,0))=$Z$15,"Yes",""),"")</f>
        <v/>
      </c>
      <c r="AX62" s="939" t="str">
        <f ca="1">IF(AW62="Yes", '6'!$E$43,"")</f>
        <v/>
      </c>
      <c r="AY62" s="480" t="str">
        <f ca="1">IF(AW62="Yes", '6'!$E$41,"")</f>
        <v/>
      </c>
    </row>
    <row r="63" spans="2:51" ht="17.149999999999999" customHeight="1">
      <c r="B63" s="1277">
        <f>'4'!G21</f>
        <v>0</v>
      </c>
      <c r="C63" s="384" t="s">
        <v>799</v>
      </c>
      <c r="D63" s="385">
        <f>'4'!I21</f>
        <v>0</v>
      </c>
      <c r="E63" s="1279" t="str">
        <f>'4'!J21</f>
        <v xml:space="preserve"> </v>
      </c>
      <c r="F63" s="315"/>
      <c r="G63" s="370" t="str">
        <f>'7'!G63</f>
        <v>Select from List</v>
      </c>
      <c r="H63" s="480" t="e" cm="1">
        <f t="array" ref="H63">INDEX($AC63:$AY63,,MATCH(G$3,$AC$3:$AY$3,0))</f>
        <v>#N/A</v>
      </c>
      <c r="I63" s="316"/>
      <c r="J63" s="434" t="str">
        <f>'7'!J63</f>
        <v>Select from List</v>
      </c>
      <c r="K63" s="480" t="e" cm="1">
        <f t="array" ref="K63">INDEX($AC63:$AY63,,MATCH(J$3,$AC$3:$AY$3,0))</f>
        <v>#N/A</v>
      </c>
      <c r="L63" s="316"/>
      <c r="M63" s="370" t="str">
        <f>'7'!M63</f>
        <v>Select from List</v>
      </c>
      <c r="N63" s="480" t="e" cm="1">
        <f t="array" ref="N63">INDEX($AC63:$AY63,,MATCH(M$3,$AC$3:$AY$3,0))</f>
        <v>#N/A</v>
      </c>
      <c r="O63" s="316"/>
      <c r="P63" s="370" t="str">
        <f>'7'!P63</f>
        <v>Select from List</v>
      </c>
      <c r="Q63" s="480" t="e" cm="1">
        <f t="array" ref="Q63">INDEX($AC63:$AY63,,MATCH(P$3,$AC$3:$AY$3,0))</f>
        <v>#N/A</v>
      </c>
      <c r="R63" s="316"/>
      <c r="S63" s="370" t="str">
        <f>'7'!S63</f>
        <v>Select from List</v>
      </c>
      <c r="T63" s="480" t="e" cm="1">
        <f t="array" ref="T63">INDEX($AC63:$AY63,,MATCH(S$3,$AC$3:$AY$3,0))</f>
        <v>#N/A</v>
      </c>
      <c r="U63" s="494"/>
      <c r="V63" s="370" t="str">
        <f>'7'!V63</f>
        <v>Select from List</v>
      </c>
      <c r="W63" s="480" t="e" cm="1">
        <f t="array" ref="W63">INDEX($AC63:$AY63,,MATCH(V$3,$AC$3:$AY$3,0))</f>
        <v>#N/A</v>
      </c>
      <c r="AC63" s="370" t="str" cm="1">
        <f t="array" aca="1" ref="AC63" ca="1">IFERROR(IF(INDEX($G63:$W63,,MATCH(AE$3,$G$3:$W$3,0))=$Z$15,"Yes",""),"")</f>
        <v/>
      </c>
      <c r="AD63" s="939" t="str">
        <f ca="1">IF(AC63="Yes", '6'!$E$8,"")</f>
        <v/>
      </c>
      <c r="AE63" s="480" t="str">
        <f ca="1">IF(AC63="Yes", '6'!$E$6,"")</f>
        <v/>
      </c>
      <c r="AG63" s="370" t="str" cm="1">
        <f t="array" aca="1" ref="AG63" ca="1">IFERROR(IF(INDEX($G63:$W63,,MATCH(AI$3,$G$3:$W$3,0))=$Z$15,"Yes",""),"")</f>
        <v/>
      </c>
      <c r="AH63" s="939" t="str">
        <f ca="1">IF(AG63="Yes",'6'!$E$15,"")</f>
        <v/>
      </c>
      <c r="AI63" s="480" t="str">
        <f ca="1">IF(AG63="Yes",'6'!$E$13,"")</f>
        <v/>
      </c>
      <c r="AK63" s="370" t="str" cm="1">
        <f t="array" aca="1" ref="AK63" ca="1">IFERROR(IF(INDEX($G63:$W63,,MATCH(AM$3,$G$3:$W$3,0))=$Z$15,"Yes",""),"")</f>
        <v/>
      </c>
      <c r="AL63" s="939" t="str">
        <f ca="1">IF(AK63="Yes", '6'!$E$22,"")</f>
        <v/>
      </c>
      <c r="AM63" s="480" t="str">
        <f ca="1">IF(AK63="Yes", '6'!$E$20,"")</f>
        <v/>
      </c>
      <c r="AN63" s="934"/>
      <c r="AO63" s="370" t="str" cm="1">
        <f t="array" aca="1" ref="AO63" ca="1">IFERROR(IF(INDEX($G63:$W63,,MATCH(AQ$3,$G$3:$W$3,0))=$Z$15,"Yes",""),"")</f>
        <v/>
      </c>
      <c r="AP63" s="939" t="str">
        <f ca="1">IF(AO63="Yes", '6'!$E$29,"")</f>
        <v/>
      </c>
      <c r="AQ63" s="480" t="str">
        <f ca="1">IF(AO63="Yes", '6'!$E$27,"")</f>
        <v/>
      </c>
      <c r="AR63" s="934"/>
      <c r="AS63" s="434" t="str" cm="1">
        <f t="array" aca="1" ref="AS63" ca="1">IFERROR(IF(INDEX($G63:$W63,,MATCH(AU$3,$G$3:$W$3,0))=$Z$15,"Yes",""),"")</f>
        <v/>
      </c>
      <c r="AT63" s="941" t="str">
        <f ca="1">IF(AS63="Yes", '6'!$E$36,"")</f>
        <v/>
      </c>
      <c r="AU63" s="480" t="str">
        <f ca="1">IF(AS63="Yes", '6'!$E$34,"")</f>
        <v/>
      </c>
      <c r="AV63" s="934"/>
      <c r="AW63" s="370" t="str" cm="1">
        <f t="array" aca="1" ref="AW63" ca="1">IFERROR(IF(INDEX($G63:$W63,,MATCH(AY$3,$G$3:$W$3,0))=$Z$15,"Yes",""),"")</f>
        <v/>
      </c>
      <c r="AX63" s="939" t="str">
        <f ca="1">IF(AW63="Yes", '6'!$E$43,"")</f>
        <v/>
      </c>
      <c r="AY63" s="480" t="str">
        <f ca="1">IF(AW63="Yes", '6'!$E$41,"")</f>
        <v/>
      </c>
    </row>
    <row r="64" spans="2:51" ht="17.149999999999999" customHeight="1">
      <c r="B64" s="1278"/>
      <c r="C64" s="386" t="s">
        <v>800</v>
      </c>
      <c r="D64" s="387">
        <f>'4'!I22</f>
        <v>0</v>
      </c>
      <c r="E64" s="1279">
        <f>'4'!J22</f>
        <v>0</v>
      </c>
      <c r="F64" s="315"/>
      <c r="G64" s="370" t="str">
        <f>'7'!G64</f>
        <v>Select from List</v>
      </c>
      <c r="H64" s="480" t="e" cm="1">
        <f t="array" ref="H64">INDEX($AC64:$AY64,,MATCH(G$3,$AC$3:$AY$3,0))</f>
        <v>#N/A</v>
      </c>
      <c r="I64" s="316"/>
      <c r="J64" s="434" t="str">
        <f>'7'!J64</f>
        <v>Select from List</v>
      </c>
      <c r="K64" s="480" t="e" cm="1">
        <f t="array" ref="K64">INDEX($AC64:$AY64,,MATCH(J$3,$AC$3:$AY$3,0))</f>
        <v>#N/A</v>
      </c>
      <c r="L64" s="316"/>
      <c r="M64" s="370" t="str">
        <f>'7'!M64</f>
        <v>Select from List</v>
      </c>
      <c r="N64" s="480" t="e" cm="1">
        <f t="array" ref="N64">INDEX($AC64:$AY64,,MATCH(M$3,$AC$3:$AY$3,0))</f>
        <v>#N/A</v>
      </c>
      <c r="O64" s="316"/>
      <c r="P64" s="370" t="str">
        <f>'7'!P64</f>
        <v>Select from List</v>
      </c>
      <c r="Q64" s="480" t="e" cm="1">
        <f t="array" ref="Q64">INDEX($AC64:$AY64,,MATCH(P$3,$AC$3:$AY$3,0))</f>
        <v>#N/A</v>
      </c>
      <c r="R64" s="316"/>
      <c r="S64" s="370" t="str">
        <f>'7'!S64</f>
        <v>Select from List</v>
      </c>
      <c r="T64" s="480" t="e" cm="1">
        <f t="array" ref="T64">INDEX($AC64:$AY64,,MATCH(S$3,$AC$3:$AY$3,0))</f>
        <v>#N/A</v>
      </c>
      <c r="U64" s="494"/>
      <c r="V64" s="370" t="str">
        <f>'7'!V64</f>
        <v>Select from List</v>
      </c>
      <c r="W64" s="480" t="e" cm="1">
        <f t="array" ref="W64">INDEX($AC64:$AY64,,MATCH(V$3,$AC$3:$AY$3,0))</f>
        <v>#N/A</v>
      </c>
      <c r="AC64" s="370" t="str" cm="1">
        <f t="array" aca="1" ref="AC64" ca="1">IFERROR(IF(INDEX($G64:$W64,,MATCH(AE$3,$G$3:$W$3,0))=$Z$15,"Yes",""),"")</f>
        <v/>
      </c>
      <c r="AD64" s="939" t="str">
        <f ca="1">IF(AC64="Yes", '6'!$E$8,"")</f>
        <v/>
      </c>
      <c r="AE64" s="480" t="str">
        <f ca="1">IF(AC64="Yes", '6'!$E$6,"")</f>
        <v/>
      </c>
      <c r="AG64" s="370" t="str" cm="1">
        <f t="array" aca="1" ref="AG64" ca="1">IFERROR(IF(INDEX($G64:$W64,,MATCH(AI$3,$G$3:$W$3,0))=$Z$15,"Yes",""),"")</f>
        <v/>
      </c>
      <c r="AH64" s="939" t="str">
        <f ca="1">IF(AG64="Yes",'6'!$E$15,"")</f>
        <v/>
      </c>
      <c r="AI64" s="480" t="str">
        <f ca="1">IF(AG64="Yes",'6'!$E$13,"")</f>
        <v/>
      </c>
      <c r="AK64" s="370" t="str" cm="1">
        <f t="array" aca="1" ref="AK64" ca="1">IFERROR(IF(INDEX($G64:$W64,,MATCH(AM$3,$G$3:$W$3,0))=$Z$15,"Yes",""),"")</f>
        <v/>
      </c>
      <c r="AL64" s="939" t="str">
        <f ca="1">IF(AK64="Yes", '6'!$E$22,"")</f>
        <v/>
      </c>
      <c r="AM64" s="480" t="str">
        <f ca="1">IF(AK64="Yes", '6'!$E$20,"")</f>
        <v/>
      </c>
      <c r="AN64" s="934"/>
      <c r="AO64" s="370" t="str" cm="1">
        <f t="array" aca="1" ref="AO64" ca="1">IFERROR(IF(INDEX($G64:$W64,,MATCH(AQ$3,$G$3:$W$3,0))=$Z$15,"Yes",""),"")</f>
        <v/>
      </c>
      <c r="AP64" s="939" t="str">
        <f ca="1">IF(AO64="Yes", '6'!$E$29,"")</f>
        <v/>
      </c>
      <c r="AQ64" s="480" t="str">
        <f ca="1">IF(AO64="Yes", '6'!$E$27,"")</f>
        <v/>
      </c>
      <c r="AR64" s="934"/>
      <c r="AS64" s="434" t="str" cm="1">
        <f t="array" aca="1" ref="AS64" ca="1">IFERROR(IF(INDEX($G64:$W64,,MATCH(AU$3,$G$3:$W$3,0))=$Z$15,"Yes",""),"")</f>
        <v/>
      </c>
      <c r="AT64" s="941" t="str">
        <f ca="1">IF(AS64="Yes", '6'!$E$36,"")</f>
        <v/>
      </c>
      <c r="AU64" s="480" t="str">
        <f ca="1">IF(AS64="Yes", '6'!$E$34,"")</f>
        <v/>
      </c>
      <c r="AV64" s="934"/>
      <c r="AW64" s="370" t="str" cm="1">
        <f t="array" aca="1" ref="AW64" ca="1">IFERROR(IF(INDEX($G64:$W64,,MATCH(AY$3,$G$3:$W$3,0))=$Z$15,"Yes",""),"")</f>
        <v/>
      </c>
      <c r="AX64" s="939" t="str">
        <f ca="1">IF(AW64="Yes", '6'!$E$43,"")</f>
        <v/>
      </c>
      <c r="AY64" s="480" t="str">
        <f ca="1">IF(AW64="Yes", '6'!$E$41,"")</f>
        <v/>
      </c>
    </row>
    <row r="65" spans="2:51" ht="17.149999999999999" customHeight="1">
      <c r="B65" s="1277">
        <f>'4'!G23</f>
        <v>0</v>
      </c>
      <c r="C65" s="384" t="s">
        <v>799</v>
      </c>
      <c r="D65" s="385">
        <f>'4'!I23</f>
        <v>0</v>
      </c>
      <c r="E65" s="1279" t="str">
        <f>'4'!J23</f>
        <v xml:space="preserve"> </v>
      </c>
      <c r="F65" s="315"/>
      <c r="G65" s="370" t="str">
        <f>'7'!G65</f>
        <v>Select from List</v>
      </c>
      <c r="H65" s="480" t="e" cm="1">
        <f t="array" ref="H65">INDEX($AC65:$AY65,,MATCH(G$3,$AC$3:$AY$3,0))</f>
        <v>#N/A</v>
      </c>
      <c r="I65" s="316"/>
      <c r="J65" s="434" t="str">
        <f>'7'!J65</f>
        <v>Select from List</v>
      </c>
      <c r="K65" s="480" t="e" cm="1">
        <f t="array" ref="K65">INDEX($AC65:$AY65,,MATCH(J$3,$AC$3:$AY$3,0))</f>
        <v>#N/A</v>
      </c>
      <c r="L65" s="316"/>
      <c r="M65" s="370" t="str">
        <f>'7'!M65</f>
        <v>Select from List</v>
      </c>
      <c r="N65" s="480" t="e" cm="1">
        <f t="array" ref="N65">INDEX($AC65:$AY65,,MATCH(M$3,$AC$3:$AY$3,0))</f>
        <v>#N/A</v>
      </c>
      <c r="O65" s="316"/>
      <c r="P65" s="370" t="str">
        <f>'7'!P65</f>
        <v>Select from List</v>
      </c>
      <c r="Q65" s="480" t="e" cm="1">
        <f t="array" ref="Q65">INDEX($AC65:$AY65,,MATCH(P$3,$AC$3:$AY$3,0))</f>
        <v>#N/A</v>
      </c>
      <c r="R65" s="316"/>
      <c r="S65" s="370" t="str">
        <f>'7'!S65</f>
        <v>Select from List</v>
      </c>
      <c r="T65" s="480" t="e" cm="1">
        <f t="array" ref="T65">INDEX($AC65:$AY65,,MATCH(S$3,$AC$3:$AY$3,0))</f>
        <v>#N/A</v>
      </c>
      <c r="U65" s="494"/>
      <c r="V65" s="370" t="str">
        <f>'7'!V65</f>
        <v>Select from List</v>
      </c>
      <c r="W65" s="480" t="e" cm="1">
        <f t="array" ref="W65">INDEX($AC65:$AY65,,MATCH(V$3,$AC$3:$AY$3,0))</f>
        <v>#N/A</v>
      </c>
      <c r="AC65" s="370" t="str" cm="1">
        <f t="array" aca="1" ref="AC65" ca="1">IFERROR(IF(INDEX($G65:$W65,,MATCH(AE$3,$G$3:$W$3,0))=$Z$15,"Yes",""),"")</f>
        <v/>
      </c>
      <c r="AD65" s="939" t="str">
        <f ca="1">IF(AC65="Yes", '6'!$E$8,"")</f>
        <v/>
      </c>
      <c r="AE65" s="480" t="str">
        <f ca="1">IF(AC65="Yes", '6'!$E$6,"")</f>
        <v/>
      </c>
      <c r="AG65" s="370" t="str" cm="1">
        <f t="array" aca="1" ref="AG65" ca="1">IFERROR(IF(INDEX($G65:$W65,,MATCH(AI$3,$G$3:$W$3,0))=$Z$15,"Yes",""),"")</f>
        <v/>
      </c>
      <c r="AH65" s="939" t="str">
        <f ca="1">IF(AG65="Yes",'6'!$E$15,"")</f>
        <v/>
      </c>
      <c r="AI65" s="480" t="str">
        <f ca="1">IF(AG65="Yes",'6'!$E$13,"")</f>
        <v/>
      </c>
      <c r="AK65" s="370" t="str" cm="1">
        <f t="array" aca="1" ref="AK65" ca="1">IFERROR(IF(INDEX($G65:$W65,,MATCH(AM$3,$G$3:$W$3,0))=$Z$15,"Yes",""),"")</f>
        <v/>
      </c>
      <c r="AL65" s="939" t="str">
        <f ca="1">IF(AK65="Yes", '6'!$E$22,"")</f>
        <v/>
      </c>
      <c r="AM65" s="480" t="str">
        <f ca="1">IF(AK65="Yes", '6'!$E$20,"")</f>
        <v/>
      </c>
      <c r="AN65" s="934"/>
      <c r="AO65" s="370" t="str" cm="1">
        <f t="array" aca="1" ref="AO65" ca="1">IFERROR(IF(INDEX($G65:$W65,,MATCH(AQ$3,$G$3:$W$3,0))=$Z$15,"Yes",""),"")</f>
        <v/>
      </c>
      <c r="AP65" s="939" t="str">
        <f ca="1">IF(AO65="Yes", '6'!$E$29,"")</f>
        <v/>
      </c>
      <c r="AQ65" s="480" t="str">
        <f ca="1">IF(AO65="Yes", '6'!$E$27,"")</f>
        <v/>
      </c>
      <c r="AR65" s="934"/>
      <c r="AS65" s="434" t="str" cm="1">
        <f t="array" aca="1" ref="AS65" ca="1">IFERROR(IF(INDEX($G65:$W65,,MATCH(AU$3,$G$3:$W$3,0))=$Z$15,"Yes",""),"")</f>
        <v/>
      </c>
      <c r="AT65" s="941" t="str">
        <f ca="1">IF(AS65="Yes", '6'!$E$36,"")</f>
        <v/>
      </c>
      <c r="AU65" s="480" t="str">
        <f ca="1">IF(AS65="Yes", '6'!$E$34,"")</f>
        <v/>
      </c>
      <c r="AV65" s="934"/>
      <c r="AW65" s="370" t="str" cm="1">
        <f t="array" aca="1" ref="AW65" ca="1">IFERROR(IF(INDEX($G65:$W65,,MATCH(AY$3,$G$3:$W$3,0))=$Z$15,"Yes",""),"")</f>
        <v/>
      </c>
      <c r="AX65" s="939" t="str">
        <f ca="1">IF(AW65="Yes", '6'!$E$43,"")</f>
        <v/>
      </c>
      <c r="AY65" s="480" t="str">
        <f ca="1">IF(AW65="Yes", '6'!$E$41,"")</f>
        <v/>
      </c>
    </row>
    <row r="66" spans="2:51" ht="17.149999999999999" customHeight="1">
      <c r="B66" s="1281"/>
      <c r="C66" s="386" t="s">
        <v>800</v>
      </c>
      <c r="D66" s="387">
        <f>'4'!I24</f>
        <v>0</v>
      </c>
      <c r="E66" s="1279">
        <f>'4'!J24</f>
        <v>0</v>
      </c>
      <c r="F66" s="315"/>
      <c r="G66" s="370" t="str">
        <f>'7'!G66</f>
        <v>Select from List</v>
      </c>
      <c r="H66" s="480" t="e" cm="1">
        <f t="array" ref="H66">INDEX($AC66:$AY66,,MATCH(G$3,$AC$3:$AY$3,0))</f>
        <v>#N/A</v>
      </c>
      <c r="I66" s="316"/>
      <c r="J66" s="434" t="str">
        <f>'7'!J66</f>
        <v>Select from List</v>
      </c>
      <c r="K66" s="480" t="e" cm="1">
        <f t="array" ref="K66">INDEX($AC66:$AY66,,MATCH(J$3,$AC$3:$AY$3,0))</f>
        <v>#N/A</v>
      </c>
      <c r="L66" s="316"/>
      <c r="M66" s="370" t="str">
        <f>'7'!M66</f>
        <v>Select from List</v>
      </c>
      <c r="N66" s="480" t="e" cm="1">
        <f t="array" ref="N66">INDEX($AC66:$AY66,,MATCH(M$3,$AC$3:$AY$3,0))</f>
        <v>#N/A</v>
      </c>
      <c r="O66" s="316"/>
      <c r="P66" s="370" t="str">
        <f>'7'!P66</f>
        <v>Select from List</v>
      </c>
      <c r="Q66" s="480" t="e" cm="1">
        <f t="array" ref="Q66">INDEX($AC66:$AY66,,MATCH(P$3,$AC$3:$AY$3,0))</f>
        <v>#N/A</v>
      </c>
      <c r="R66" s="316"/>
      <c r="S66" s="370" t="str">
        <f>'7'!S66</f>
        <v>Select from List</v>
      </c>
      <c r="T66" s="480" t="e" cm="1">
        <f t="array" ref="T66">INDEX($AC66:$AY66,,MATCH(S$3,$AC$3:$AY$3,0))</f>
        <v>#N/A</v>
      </c>
      <c r="U66" s="494"/>
      <c r="V66" s="370" t="str">
        <f>'7'!V66</f>
        <v>Select from List</v>
      </c>
      <c r="W66" s="480" t="e" cm="1">
        <f t="array" ref="W66">INDEX($AC66:$AY66,,MATCH(V$3,$AC$3:$AY$3,0))</f>
        <v>#N/A</v>
      </c>
      <c r="AC66" s="370" t="str" cm="1">
        <f t="array" aca="1" ref="AC66" ca="1">IFERROR(IF(INDEX($G66:$W66,,MATCH(AE$3,$G$3:$W$3,0))=$Z$15,"Yes",""),"")</f>
        <v/>
      </c>
      <c r="AD66" s="939" t="str">
        <f ca="1">IF(AC66="Yes", '6'!$E$8,"")</f>
        <v/>
      </c>
      <c r="AE66" s="480" t="str">
        <f ca="1">IF(AC66="Yes", '6'!$E$6,"")</f>
        <v/>
      </c>
      <c r="AG66" s="370" t="str" cm="1">
        <f t="array" aca="1" ref="AG66" ca="1">IFERROR(IF(INDEX($G66:$W66,,MATCH(AI$3,$G$3:$W$3,0))=$Z$15,"Yes",""),"")</f>
        <v/>
      </c>
      <c r="AH66" s="939" t="str">
        <f ca="1">IF(AG66="Yes",'6'!$E$15,"")</f>
        <v/>
      </c>
      <c r="AI66" s="480" t="str">
        <f ca="1">IF(AG66="Yes",'6'!$E$13,"")</f>
        <v/>
      </c>
      <c r="AK66" s="370" t="str" cm="1">
        <f t="array" aca="1" ref="AK66" ca="1">IFERROR(IF(INDEX($G66:$W66,,MATCH(AM$3,$G$3:$W$3,0))=$Z$15,"Yes",""),"")</f>
        <v/>
      </c>
      <c r="AL66" s="939" t="str">
        <f ca="1">IF(AK66="Yes", '6'!$E$22,"")</f>
        <v/>
      </c>
      <c r="AM66" s="480" t="str">
        <f ca="1">IF(AK66="Yes", '6'!$E$20,"")</f>
        <v/>
      </c>
      <c r="AN66" s="934"/>
      <c r="AO66" s="370" t="str" cm="1">
        <f t="array" aca="1" ref="AO66" ca="1">IFERROR(IF(INDEX($G66:$W66,,MATCH(AQ$3,$G$3:$W$3,0))=$Z$15,"Yes",""),"")</f>
        <v/>
      </c>
      <c r="AP66" s="939" t="str">
        <f ca="1">IF(AO66="Yes", '6'!$E$29,"")</f>
        <v/>
      </c>
      <c r="AQ66" s="480" t="str">
        <f ca="1">IF(AO66="Yes", '6'!$E$27,"")</f>
        <v/>
      </c>
      <c r="AR66" s="934"/>
      <c r="AS66" s="434" t="str" cm="1">
        <f t="array" aca="1" ref="AS66" ca="1">IFERROR(IF(INDEX($G66:$W66,,MATCH(AU$3,$G$3:$W$3,0))=$Z$15,"Yes",""),"")</f>
        <v/>
      </c>
      <c r="AT66" s="941" t="str">
        <f ca="1">IF(AS66="Yes", '6'!$E$36,"")</f>
        <v/>
      </c>
      <c r="AU66" s="480" t="str">
        <f ca="1">IF(AS66="Yes", '6'!$E$34,"")</f>
        <v/>
      </c>
      <c r="AV66" s="934"/>
      <c r="AW66" s="370" t="str" cm="1">
        <f t="array" aca="1" ref="AW66" ca="1">IFERROR(IF(INDEX($G66:$W66,,MATCH(AY$3,$G$3:$W$3,0))=$Z$15,"Yes",""),"")</f>
        <v/>
      </c>
      <c r="AX66" s="939" t="str">
        <f ca="1">IF(AW66="Yes", '6'!$E$43,"")</f>
        <v/>
      </c>
      <c r="AY66" s="480" t="str">
        <f ca="1">IF(AW66="Yes", '6'!$E$41,"")</f>
        <v/>
      </c>
    </row>
    <row r="67" spans="2:51" ht="17.149999999999999" customHeight="1">
      <c r="B67" s="1280">
        <f>'4'!G25</f>
        <v>0</v>
      </c>
      <c r="C67" s="384" t="s">
        <v>799</v>
      </c>
      <c r="D67" s="385">
        <f>'4'!I25</f>
        <v>0</v>
      </c>
      <c r="E67" s="1279" t="str">
        <f>'4'!J25</f>
        <v xml:space="preserve"> </v>
      </c>
      <c r="F67" s="315"/>
      <c r="G67" s="370" t="str">
        <f>'7'!G67</f>
        <v>Select from List</v>
      </c>
      <c r="H67" s="480" t="e" cm="1">
        <f t="array" ref="H67">INDEX($AC67:$AY67,,MATCH(G$3,$AC$3:$AY$3,0))</f>
        <v>#N/A</v>
      </c>
      <c r="I67" s="316"/>
      <c r="J67" s="434" t="str">
        <f>'7'!J67</f>
        <v>Select from List</v>
      </c>
      <c r="K67" s="480" t="e" cm="1">
        <f t="array" ref="K67">INDEX($AC67:$AY67,,MATCH(J$3,$AC$3:$AY$3,0))</f>
        <v>#N/A</v>
      </c>
      <c r="L67" s="316"/>
      <c r="M67" s="370" t="str">
        <f>'7'!M67</f>
        <v>Select from List</v>
      </c>
      <c r="N67" s="480" t="e" cm="1">
        <f t="array" ref="N67">INDEX($AC67:$AY67,,MATCH(M$3,$AC$3:$AY$3,0))</f>
        <v>#N/A</v>
      </c>
      <c r="O67" s="316"/>
      <c r="P67" s="370" t="str">
        <f>'7'!P67</f>
        <v>Select from List</v>
      </c>
      <c r="Q67" s="480" t="e" cm="1">
        <f t="array" ref="Q67">INDEX($AC67:$AY67,,MATCH(P$3,$AC$3:$AY$3,0))</f>
        <v>#N/A</v>
      </c>
      <c r="R67" s="316"/>
      <c r="S67" s="370" t="str">
        <f>'7'!S67</f>
        <v>Select from List</v>
      </c>
      <c r="T67" s="480" t="e" cm="1">
        <f t="array" ref="T67">INDEX($AC67:$AY67,,MATCH(S$3,$AC$3:$AY$3,0))</f>
        <v>#N/A</v>
      </c>
      <c r="U67" s="494"/>
      <c r="V67" s="370" t="str">
        <f>'7'!V67</f>
        <v>Select from List</v>
      </c>
      <c r="W67" s="480" t="e" cm="1">
        <f t="array" ref="W67">INDEX($AC67:$AY67,,MATCH(V$3,$AC$3:$AY$3,0))</f>
        <v>#N/A</v>
      </c>
      <c r="AC67" s="370" t="str" cm="1">
        <f t="array" aca="1" ref="AC67" ca="1">IFERROR(IF(INDEX($G67:$W67,,MATCH(AE$3,$G$3:$W$3,0))=$Z$15,"Yes",""),"")</f>
        <v/>
      </c>
      <c r="AD67" s="939" t="str">
        <f ca="1">IF(AC67="Yes", '6'!$E$8,"")</f>
        <v/>
      </c>
      <c r="AE67" s="480" t="str">
        <f ca="1">IF(AC67="Yes", '6'!$E$6,"")</f>
        <v/>
      </c>
      <c r="AG67" s="370" t="str" cm="1">
        <f t="array" aca="1" ref="AG67" ca="1">IFERROR(IF(INDEX($G67:$W67,,MATCH(AI$3,$G$3:$W$3,0))=$Z$15,"Yes",""),"")</f>
        <v/>
      </c>
      <c r="AH67" s="939" t="str">
        <f ca="1">IF(AG67="Yes",'6'!$E$15,"")</f>
        <v/>
      </c>
      <c r="AI67" s="480" t="str">
        <f ca="1">IF(AG67="Yes",'6'!$E$13,"")</f>
        <v/>
      </c>
      <c r="AK67" s="370" t="str" cm="1">
        <f t="array" aca="1" ref="AK67" ca="1">IFERROR(IF(INDEX($G67:$W67,,MATCH(AM$3,$G$3:$W$3,0))=$Z$15,"Yes",""),"")</f>
        <v/>
      </c>
      <c r="AL67" s="939" t="str">
        <f ca="1">IF(AK67="Yes", '6'!$E$22,"")</f>
        <v/>
      </c>
      <c r="AM67" s="480" t="str">
        <f ca="1">IF(AK67="Yes", '6'!$E$20,"")</f>
        <v/>
      </c>
      <c r="AN67" s="934"/>
      <c r="AO67" s="370" t="str" cm="1">
        <f t="array" aca="1" ref="AO67" ca="1">IFERROR(IF(INDEX($G67:$W67,,MATCH(AQ$3,$G$3:$W$3,0))=$Z$15,"Yes",""),"")</f>
        <v/>
      </c>
      <c r="AP67" s="939" t="str">
        <f ca="1">IF(AO67="Yes", '6'!$E$29,"")</f>
        <v/>
      </c>
      <c r="AQ67" s="480" t="str">
        <f ca="1">IF(AO67="Yes", '6'!$E$27,"")</f>
        <v/>
      </c>
      <c r="AR67" s="934"/>
      <c r="AS67" s="434" t="str" cm="1">
        <f t="array" aca="1" ref="AS67" ca="1">IFERROR(IF(INDEX($G67:$W67,,MATCH(AU$3,$G$3:$W$3,0))=$Z$15,"Yes",""),"")</f>
        <v/>
      </c>
      <c r="AT67" s="941" t="str">
        <f ca="1">IF(AS67="Yes", '6'!$E$36,"")</f>
        <v/>
      </c>
      <c r="AU67" s="480" t="str">
        <f ca="1">IF(AS67="Yes", '6'!$E$34,"")</f>
        <v/>
      </c>
      <c r="AV67" s="934"/>
      <c r="AW67" s="370" t="str" cm="1">
        <f t="array" aca="1" ref="AW67" ca="1">IFERROR(IF(INDEX($G67:$W67,,MATCH(AY$3,$G$3:$W$3,0))=$Z$15,"Yes",""),"")</f>
        <v/>
      </c>
      <c r="AX67" s="939" t="str">
        <f ca="1">IF(AW67="Yes", '6'!$E$43,"")</f>
        <v/>
      </c>
      <c r="AY67" s="480" t="str">
        <f ca="1">IF(AW67="Yes", '6'!$E$41,"")</f>
        <v/>
      </c>
    </row>
    <row r="68" spans="2:51" ht="17.149999999999999" customHeight="1">
      <c r="B68" s="1278"/>
      <c r="C68" s="386" t="s">
        <v>800</v>
      </c>
      <c r="D68" s="387">
        <f>'4'!I26</f>
        <v>0</v>
      </c>
      <c r="E68" s="1279">
        <f>'4'!J26</f>
        <v>0</v>
      </c>
      <c r="F68" s="315"/>
      <c r="G68" s="370" t="str">
        <f>'7'!G68</f>
        <v>Select from List</v>
      </c>
      <c r="H68" s="480" t="e" cm="1">
        <f t="array" ref="H68">INDEX($AC68:$AY68,,MATCH(G$3,$AC$3:$AY$3,0))</f>
        <v>#N/A</v>
      </c>
      <c r="I68" s="316"/>
      <c r="J68" s="434" t="str">
        <f>'7'!J68</f>
        <v>Select from List</v>
      </c>
      <c r="K68" s="480" t="e" cm="1">
        <f t="array" ref="K68">INDEX($AC68:$AY68,,MATCH(J$3,$AC$3:$AY$3,0))</f>
        <v>#N/A</v>
      </c>
      <c r="L68" s="316"/>
      <c r="M68" s="370" t="str">
        <f>'7'!M68</f>
        <v>Select from List</v>
      </c>
      <c r="N68" s="480" t="e" cm="1">
        <f t="array" ref="N68">INDEX($AC68:$AY68,,MATCH(M$3,$AC$3:$AY$3,0))</f>
        <v>#N/A</v>
      </c>
      <c r="O68" s="316"/>
      <c r="P68" s="370" t="str">
        <f>'7'!P68</f>
        <v>Select from List</v>
      </c>
      <c r="Q68" s="480" t="e" cm="1">
        <f t="array" ref="Q68">INDEX($AC68:$AY68,,MATCH(P$3,$AC$3:$AY$3,0))</f>
        <v>#N/A</v>
      </c>
      <c r="R68" s="316"/>
      <c r="S68" s="370" t="str">
        <f>'7'!S68</f>
        <v>Select from List</v>
      </c>
      <c r="T68" s="480" t="e" cm="1">
        <f t="array" ref="T68">INDEX($AC68:$AY68,,MATCH(S$3,$AC$3:$AY$3,0))</f>
        <v>#N/A</v>
      </c>
      <c r="U68" s="494"/>
      <c r="V68" s="370" t="str">
        <f>'7'!V68</f>
        <v>Select from List</v>
      </c>
      <c r="W68" s="480" t="e" cm="1">
        <f t="array" ref="W68">INDEX($AC68:$AY68,,MATCH(V$3,$AC$3:$AY$3,0))</f>
        <v>#N/A</v>
      </c>
      <c r="AC68" s="370" t="str" cm="1">
        <f t="array" aca="1" ref="AC68" ca="1">IFERROR(IF(INDEX($G68:$W68,,MATCH(AE$3,$G$3:$W$3,0))=$Z$15,"Yes",""),"")</f>
        <v/>
      </c>
      <c r="AD68" s="939" t="str">
        <f ca="1">IF(AC68="Yes", '6'!$E$8,"")</f>
        <v/>
      </c>
      <c r="AE68" s="480" t="str">
        <f ca="1">IF(AC68="Yes", '6'!$E$6,"")</f>
        <v/>
      </c>
      <c r="AG68" s="370" t="str" cm="1">
        <f t="array" aca="1" ref="AG68" ca="1">IFERROR(IF(INDEX($G68:$W68,,MATCH(AI$3,$G$3:$W$3,0))=$Z$15,"Yes",""),"")</f>
        <v/>
      </c>
      <c r="AH68" s="939" t="str">
        <f ca="1">IF(AG68="Yes",'6'!$E$15,"")</f>
        <v/>
      </c>
      <c r="AI68" s="480" t="str">
        <f ca="1">IF(AG68="Yes",'6'!$E$13,"")</f>
        <v/>
      </c>
      <c r="AK68" s="370" t="str" cm="1">
        <f t="array" aca="1" ref="AK68" ca="1">IFERROR(IF(INDEX($G68:$W68,,MATCH(AM$3,$G$3:$W$3,0))=$Z$15,"Yes",""),"")</f>
        <v/>
      </c>
      <c r="AL68" s="939" t="str">
        <f ca="1">IF(AK68="Yes", '6'!$E$22,"")</f>
        <v/>
      </c>
      <c r="AM68" s="480" t="str">
        <f ca="1">IF(AK68="Yes", '6'!$E$20,"")</f>
        <v/>
      </c>
      <c r="AN68" s="934"/>
      <c r="AO68" s="370" t="str" cm="1">
        <f t="array" aca="1" ref="AO68" ca="1">IFERROR(IF(INDEX($G68:$W68,,MATCH(AQ$3,$G$3:$W$3,0))=$Z$15,"Yes",""),"")</f>
        <v/>
      </c>
      <c r="AP68" s="939" t="str">
        <f ca="1">IF(AO68="Yes", '6'!$E$29,"")</f>
        <v/>
      </c>
      <c r="AQ68" s="480" t="str">
        <f ca="1">IF(AO68="Yes", '6'!$E$27,"")</f>
        <v/>
      </c>
      <c r="AR68" s="934"/>
      <c r="AS68" s="434" t="str" cm="1">
        <f t="array" aca="1" ref="AS68" ca="1">IFERROR(IF(INDEX($G68:$W68,,MATCH(AU$3,$G$3:$W$3,0))=$Z$15,"Yes",""),"")</f>
        <v/>
      </c>
      <c r="AT68" s="941" t="str">
        <f ca="1">IF(AS68="Yes", '6'!$E$36,"")</f>
        <v/>
      </c>
      <c r="AU68" s="480" t="str">
        <f ca="1">IF(AS68="Yes", '6'!$E$34,"")</f>
        <v/>
      </c>
      <c r="AV68" s="934"/>
      <c r="AW68" s="370" t="str" cm="1">
        <f t="array" aca="1" ref="AW68" ca="1">IFERROR(IF(INDEX($G68:$W68,,MATCH(AY$3,$G$3:$W$3,0))=$Z$15,"Yes",""),"")</f>
        <v/>
      </c>
      <c r="AX68" s="939" t="str">
        <f ca="1">IF(AW68="Yes", '6'!$E$43,"")</f>
        <v/>
      </c>
      <c r="AY68" s="480" t="str">
        <f ca="1">IF(AW68="Yes", '6'!$E$41,"")</f>
        <v/>
      </c>
    </row>
    <row r="69" spans="2:51" ht="17.149999999999999" customHeight="1">
      <c r="B69" s="1277">
        <f>'4'!G27</f>
        <v>0</v>
      </c>
      <c r="C69" s="384" t="s">
        <v>799</v>
      </c>
      <c r="D69" s="385">
        <f>'4'!I27</f>
        <v>0</v>
      </c>
      <c r="E69" s="1279" t="str">
        <f>'4'!J27</f>
        <v xml:space="preserve"> </v>
      </c>
      <c r="F69" s="315"/>
      <c r="G69" s="370" t="str">
        <f>'7'!G69</f>
        <v>Select from List</v>
      </c>
      <c r="H69" s="480" t="e" cm="1">
        <f t="array" ref="H69">INDEX($AC69:$AY69,,MATCH(G$3,$AC$3:$AY$3,0))</f>
        <v>#N/A</v>
      </c>
      <c r="I69" s="316"/>
      <c r="J69" s="434" t="str">
        <f>'7'!J69</f>
        <v>Select from List</v>
      </c>
      <c r="K69" s="480" t="e" cm="1">
        <f t="array" ref="K69">INDEX($AC69:$AY69,,MATCH(J$3,$AC$3:$AY$3,0))</f>
        <v>#N/A</v>
      </c>
      <c r="L69" s="316"/>
      <c r="M69" s="370" t="str">
        <f>'7'!M69</f>
        <v>Select from List</v>
      </c>
      <c r="N69" s="480" t="e" cm="1">
        <f t="array" ref="N69">INDEX($AC69:$AY69,,MATCH(M$3,$AC$3:$AY$3,0))</f>
        <v>#N/A</v>
      </c>
      <c r="O69" s="316"/>
      <c r="P69" s="370" t="str">
        <f>'7'!P69</f>
        <v>Select from List</v>
      </c>
      <c r="Q69" s="480" t="e" cm="1">
        <f t="array" ref="Q69">INDEX($AC69:$AY69,,MATCH(P$3,$AC$3:$AY$3,0))</f>
        <v>#N/A</v>
      </c>
      <c r="R69" s="316"/>
      <c r="S69" s="370" t="str">
        <f>'7'!S69</f>
        <v>Select from List</v>
      </c>
      <c r="T69" s="480" t="e" cm="1">
        <f t="array" ref="T69">INDEX($AC69:$AY69,,MATCH(S$3,$AC$3:$AY$3,0))</f>
        <v>#N/A</v>
      </c>
      <c r="U69" s="494"/>
      <c r="V69" s="370" t="str">
        <f>'7'!V69</f>
        <v>Select from List</v>
      </c>
      <c r="W69" s="480" t="e" cm="1">
        <f t="array" ref="W69">INDEX($AC69:$AY69,,MATCH(V$3,$AC$3:$AY$3,0))</f>
        <v>#N/A</v>
      </c>
      <c r="AC69" s="370" t="str" cm="1">
        <f t="array" aca="1" ref="AC69" ca="1">IFERROR(IF(INDEX($G69:$W69,,MATCH(AE$3,$G$3:$W$3,0))=$Z$15,"Yes",""),"")</f>
        <v/>
      </c>
      <c r="AD69" s="939" t="str">
        <f ca="1">IF(AC69="Yes", '6'!$E$8,"")</f>
        <v/>
      </c>
      <c r="AE69" s="480" t="str">
        <f ca="1">IF(AC69="Yes", '6'!$E$6,"")</f>
        <v/>
      </c>
      <c r="AG69" s="370" t="str" cm="1">
        <f t="array" aca="1" ref="AG69" ca="1">IFERROR(IF(INDEX($G69:$W69,,MATCH(AI$3,$G$3:$W$3,0))=$Z$15,"Yes",""),"")</f>
        <v/>
      </c>
      <c r="AH69" s="939" t="str">
        <f ca="1">IF(AG69="Yes",'6'!$E$15,"")</f>
        <v/>
      </c>
      <c r="AI69" s="480" t="str">
        <f ca="1">IF(AG69="Yes",'6'!$E$13,"")</f>
        <v/>
      </c>
      <c r="AK69" s="370" t="str" cm="1">
        <f t="array" aca="1" ref="AK69" ca="1">IFERROR(IF(INDEX($G69:$W69,,MATCH(AM$3,$G$3:$W$3,0))=$Z$15,"Yes",""),"")</f>
        <v/>
      </c>
      <c r="AL69" s="939" t="str">
        <f ca="1">IF(AK69="Yes", '6'!$E$22,"")</f>
        <v/>
      </c>
      <c r="AM69" s="480" t="str">
        <f ca="1">IF(AK69="Yes", '6'!$E$20,"")</f>
        <v/>
      </c>
      <c r="AN69" s="934"/>
      <c r="AO69" s="370" t="str" cm="1">
        <f t="array" aca="1" ref="AO69" ca="1">IFERROR(IF(INDEX($G69:$W69,,MATCH(AQ$3,$G$3:$W$3,0))=$Z$15,"Yes",""),"")</f>
        <v/>
      </c>
      <c r="AP69" s="939" t="str">
        <f ca="1">IF(AO69="Yes", '6'!$E$29,"")</f>
        <v/>
      </c>
      <c r="AQ69" s="480" t="str">
        <f ca="1">IF(AO69="Yes", '6'!$E$27,"")</f>
        <v/>
      </c>
      <c r="AR69" s="934"/>
      <c r="AS69" s="434" t="str" cm="1">
        <f t="array" aca="1" ref="AS69" ca="1">IFERROR(IF(INDEX($G69:$W69,,MATCH(AU$3,$G$3:$W$3,0))=$Z$15,"Yes",""),"")</f>
        <v/>
      </c>
      <c r="AT69" s="941" t="str">
        <f ca="1">IF(AS69="Yes", '6'!$E$36,"")</f>
        <v/>
      </c>
      <c r="AU69" s="480" t="str">
        <f ca="1">IF(AS69="Yes", '6'!$E$34,"")</f>
        <v/>
      </c>
      <c r="AV69" s="934"/>
      <c r="AW69" s="370" t="str" cm="1">
        <f t="array" aca="1" ref="AW69" ca="1">IFERROR(IF(INDEX($G69:$W69,,MATCH(AY$3,$G$3:$W$3,0))=$Z$15,"Yes",""),"")</f>
        <v/>
      </c>
      <c r="AX69" s="939" t="str">
        <f ca="1">IF(AW69="Yes", '6'!$E$43,"")</f>
        <v/>
      </c>
      <c r="AY69" s="480" t="str">
        <f ca="1">IF(AW69="Yes", '6'!$E$41,"")</f>
        <v/>
      </c>
    </row>
    <row r="70" spans="2:51" ht="17.149999999999999" customHeight="1">
      <c r="B70" s="1278"/>
      <c r="C70" s="386" t="s">
        <v>800</v>
      </c>
      <c r="D70" s="387">
        <f>'4'!I28</f>
        <v>0</v>
      </c>
      <c r="E70" s="1279">
        <f>'4'!J28</f>
        <v>0</v>
      </c>
      <c r="F70" s="315"/>
      <c r="G70" s="370" t="str">
        <f>'7'!G70</f>
        <v>Select from List</v>
      </c>
      <c r="H70" s="480" t="e" cm="1">
        <f t="array" ref="H70">INDEX($AC70:$AY70,,MATCH(G$3,$AC$3:$AY$3,0))</f>
        <v>#N/A</v>
      </c>
      <c r="I70" s="316"/>
      <c r="J70" s="434" t="str">
        <f>'7'!J70</f>
        <v>Select from List</v>
      </c>
      <c r="K70" s="480" t="e" cm="1">
        <f t="array" ref="K70">INDEX($AC70:$AY70,,MATCH(J$3,$AC$3:$AY$3,0))</f>
        <v>#N/A</v>
      </c>
      <c r="L70" s="316"/>
      <c r="M70" s="370" t="str">
        <f>'7'!M70</f>
        <v>Select from List</v>
      </c>
      <c r="N70" s="480" t="e" cm="1">
        <f t="array" ref="N70">INDEX($AC70:$AY70,,MATCH(M$3,$AC$3:$AY$3,0))</f>
        <v>#N/A</v>
      </c>
      <c r="O70" s="316"/>
      <c r="P70" s="370" t="str">
        <f>'7'!P70</f>
        <v>Select from List</v>
      </c>
      <c r="Q70" s="480" t="e" cm="1">
        <f t="array" ref="Q70">INDEX($AC70:$AY70,,MATCH(P$3,$AC$3:$AY$3,0))</f>
        <v>#N/A</v>
      </c>
      <c r="R70" s="316"/>
      <c r="S70" s="370" t="str">
        <f>'7'!S70</f>
        <v>Select from List</v>
      </c>
      <c r="T70" s="480" t="e" cm="1">
        <f t="array" ref="T70">INDEX($AC70:$AY70,,MATCH(S$3,$AC$3:$AY$3,0))</f>
        <v>#N/A</v>
      </c>
      <c r="U70" s="494"/>
      <c r="V70" s="370" t="str">
        <f>'7'!V70</f>
        <v>Select from List</v>
      </c>
      <c r="W70" s="480" t="e" cm="1">
        <f t="array" ref="W70">INDEX($AC70:$AY70,,MATCH(V$3,$AC$3:$AY$3,0))</f>
        <v>#N/A</v>
      </c>
      <c r="AC70" s="370" t="str" cm="1">
        <f t="array" aca="1" ref="AC70" ca="1">IFERROR(IF(INDEX($G70:$W70,,MATCH(AE$3,$G$3:$W$3,0))=$Z$15,"Yes",""),"")</f>
        <v/>
      </c>
      <c r="AD70" s="939" t="str">
        <f ca="1">IF(AC70="Yes", '6'!$E$8,"")</f>
        <v/>
      </c>
      <c r="AE70" s="480" t="str">
        <f ca="1">IF(AC70="Yes", '6'!$E$6,"")</f>
        <v/>
      </c>
      <c r="AG70" s="370" t="str" cm="1">
        <f t="array" aca="1" ref="AG70" ca="1">IFERROR(IF(INDEX($G70:$W70,,MATCH(AI$3,$G$3:$W$3,0))=$Z$15,"Yes",""),"")</f>
        <v/>
      </c>
      <c r="AH70" s="939" t="str">
        <f ca="1">IF(AG70="Yes",'6'!$E$15,"")</f>
        <v/>
      </c>
      <c r="AI70" s="480" t="str">
        <f ca="1">IF(AG70="Yes",'6'!$E$13,"")</f>
        <v/>
      </c>
      <c r="AK70" s="370" t="str" cm="1">
        <f t="array" aca="1" ref="AK70" ca="1">IFERROR(IF(INDEX($G70:$W70,,MATCH(AM$3,$G$3:$W$3,0))=$Z$15,"Yes",""),"")</f>
        <v/>
      </c>
      <c r="AL70" s="939" t="str">
        <f ca="1">IF(AK70="Yes", '6'!$E$22,"")</f>
        <v/>
      </c>
      <c r="AM70" s="480" t="str">
        <f ca="1">IF(AK70="Yes", '6'!$E$20,"")</f>
        <v/>
      </c>
      <c r="AN70" s="934"/>
      <c r="AO70" s="370" t="str" cm="1">
        <f t="array" aca="1" ref="AO70" ca="1">IFERROR(IF(INDEX($G70:$W70,,MATCH(AQ$3,$G$3:$W$3,0))=$Z$15,"Yes",""),"")</f>
        <v/>
      </c>
      <c r="AP70" s="939" t="str">
        <f ca="1">IF(AO70="Yes", '6'!$E$29,"")</f>
        <v/>
      </c>
      <c r="AQ70" s="480" t="str">
        <f ca="1">IF(AO70="Yes", '6'!$E$27,"")</f>
        <v/>
      </c>
      <c r="AR70" s="934"/>
      <c r="AS70" s="434" t="str" cm="1">
        <f t="array" aca="1" ref="AS70" ca="1">IFERROR(IF(INDEX($G70:$W70,,MATCH(AU$3,$G$3:$W$3,0))=$Z$15,"Yes",""),"")</f>
        <v/>
      </c>
      <c r="AT70" s="941" t="str">
        <f ca="1">IF(AS70="Yes", '6'!$E$36,"")</f>
        <v/>
      </c>
      <c r="AU70" s="480" t="str">
        <f ca="1">IF(AS70="Yes", '6'!$E$34,"")</f>
        <v/>
      </c>
      <c r="AV70" s="934"/>
      <c r="AW70" s="370" t="str" cm="1">
        <f t="array" aca="1" ref="AW70" ca="1">IFERROR(IF(INDEX($G70:$W70,,MATCH(AY$3,$G$3:$W$3,0))=$Z$15,"Yes",""),"")</f>
        <v/>
      </c>
      <c r="AX70" s="939" t="str">
        <f ca="1">IF(AW70="Yes", '6'!$E$43,"")</f>
        <v/>
      </c>
      <c r="AY70" s="480" t="str">
        <f ca="1">IF(AW70="Yes", '6'!$E$41,"")</f>
        <v/>
      </c>
    </row>
    <row r="71" spans="2:51" ht="17.149999999999999" customHeight="1">
      <c r="B71" s="1277">
        <f>'4'!G29</f>
        <v>0</v>
      </c>
      <c r="C71" s="384" t="s">
        <v>799</v>
      </c>
      <c r="D71" s="385">
        <f>'4'!I29</f>
        <v>0</v>
      </c>
      <c r="E71" s="1279" t="str">
        <f>'4'!J29</f>
        <v xml:space="preserve"> </v>
      </c>
      <c r="F71" s="315"/>
      <c r="G71" s="370" t="str">
        <f>'7'!G71</f>
        <v>Select from List</v>
      </c>
      <c r="H71" s="480" t="e" cm="1">
        <f t="array" ref="H71">INDEX($AC71:$AY71,,MATCH(G$3,$AC$3:$AY$3,0))</f>
        <v>#N/A</v>
      </c>
      <c r="I71" s="316"/>
      <c r="J71" s="434" t="str">
        <f>'7'!J71</f>
        <v>Select from List</v>
      </c>
      <c r="K71" s="480" t="e" cm="1">
        <f t="array" ref="K71">INDEX($AC71:$AY71,,MATCH(J$3,$AC$3:$AY$3,0))</f>
        <v>#N/A</v>
      </c>
      <c r="L71" s="316"/>
      <c r="M71" s="370" t="str">
        <f>'7'!M71</f>
        <v>Select from List</v>
      </c>
      <c r="N71" s="480" t="e" cm="1">
        <f t="array" ref="N71">INDEX($AC71:$AY71,,MATCH(M$3,$AC$3:$AY$3,0))</f>
        <v>#N/A</v>
      </c>
      <c r="O71" s="316"/>
      <c r="P71" s="370" t="str">
        <f>'7'!P71</f>
        <v>Select from List</v>
      </c>
      <c r="Q71" s="480" t="e" cm="1">
        <f t="array" ref="Q71">INDEX($AC71:$AY71,,MATCH(P$3,$AC$3:$AY$3,0))</f>
        <v>#N/A</v>
      </c>
      <c r="R71" s="316"/>
      <c r="S71" s="370" t="str">
        <f>'7'!S71</f>
        <v>Select from List</v>
      </c>
      <c r="T71" s="480" t="e" cm="1">
        <f t="array" ref="T71">INDEX($AC71:$AY71,,MATCH(S$3,$AC$3:$AY$3,0))</f>
        <v>#N/A</v>
      </c>
      <c r="U71" s="494"/>
      <c r="V71" s="370" t="str">
        <f>'7'!V71</f>
        <v>Select from List</v>
      </c>
      <c r="W71" s="480" t="e" cm="1">
        <f t="array" ref="W71">INDEX($AC71:$AY71,,MATCH(V$3,$AC$3:$AY$3,0))</f>
        <v>#N/A</v>
      </c>
      <c r="AC71" s="370" t="str" cm="1">
        <f t="array" aca="1" ref="AC71" ca="1">IFERROR(IF(INDEX($G71:$W71,,MATCH(AE$3,$G$3:$W$3,0))=$Z$15,"Yes",""),"")</f>
        <v/>
      </c>
      <c r="AD71" s="939" t="str">
        <f ca="1">IF(AC71="Yes", '6'!$E$8,"")</f>
        <v/>
      </c>
      <c r="AE71" s="480" t="str">
        <f ca="1">IF(AC71="Yes", '6'!$E$6,"")</f>
        <v/>
      </c>
      <c r="AG71" s="370" t="str" cm="1">
        <f t="array" aca="1" ref="AG71" ca="1">IFERROR(IF(INDEX($G71:$W71,,MATCH(AI$3,$G$3:$W$3,0))=$Z$15,"Yes",""),"")</f>
        <v/>
      </c>
      <c r="AH71" s="939" t="str">
        <f ca="1">IF(AG71="Yes",'6'!$E$15,"")</f>
        <v/>
      </c>
      <c r="AI71" s="480" t="str">
        <f ca="1">IF(AG71="Yes",'6'!$E$13,"")</f>
        <v/>
      </c>
      <c r="AK71" s="370" t="str" cm="1">
        <f t="array" aca="1" ref="AK71" ca="1">IFERROR(IF(INDEX($G71:$W71,,MATCH(AM$3,$G$3:$W$3,0))=$Z$15,"Yes",""),"")</f>
        <v/>
      </c>
      <c r="AL71" s="939" t="str">
        <f ca="1">IF(AK71="Yes", '6'!$E$22,"")</f>
        <v/>
      </c>
      <c r="AM71" s="480" t="str">
        <f ca="1">IF(AK71="Yes", '6'!$E$20,"")</f>
        <v/>
      </c>
      <c r="AN71" s="934"/>
      <c r="AO71" s="370" t="str" cm="1">
        <f t="array" aca="1" ref="AO71" ca="1">IFERROR(IF(INDEX($G71:$W71,,MATCH(AQ$3,$G$3:$W$3,0))=$Z$15,"Yes",""),"")</f>
        <v/>
      </c>
      <c r="AP71" s="939" t="str">
        <f ca="1">IF(AO71="Yes", '6'!$E$29,"")</f>
        <v/>
      </c>
      <c r="AQ71" s="480" t="str">
        <f ca="1">IF(AO71="Yes", '6'!$E$27,"")</f>
        <v/>
      </c>
      <c r="AR71" s="934"/>
      <c r="AS71" s="434" t="str" cm="1">
        <f t="array" aca="1" ref="AS71" ca="1">IFERROR(IF(INDEX($G71:$W71,,MATCH(AU$3,$G$3:$W$3,0))=$Z$15,"Yes",""),"")</f>
        <v/>
      </c>
      <c r="AT71" s="941" t="str">
        <f ca="1">IF(AS71="Yes", '6'!$E$36,"")</f>
        <v/>
      </c>
      <c r="AU71" s="480" t="str">
        <f ca="1">IF(AS71="Yes", '6'!$E$34,"")</f>
        <v/>
      </c>
      <c r="AV71" s="934"/>
      <c r="AW71" s="370" t="str" cm="1">
        <f t="array" aca="1" ref="AW71" ca="1">IFERROR(IF(INDEX($G71:$W71,,MATCH(AY$3,$G$3:$W$3,0))=$Z$15,"Yes",""),"")</f>
        <v/>
      </c>
      <c r="AX71" s="939" t="str">
        <f ca="1">IF(AW71="Yes", '6'!$E$43,"")</f>
        <v/>
      </c>
      <c r="AY71" s="480" t="str">
        <f ca="1">IF(AW71="Yes", '6'!$E$41,"")</f>
        <v/>
      </c>
    </row>
    <row r="72" spans="2:51" ht="17.149999999999999" customHeight="1">
      <c r="B72" s="1278"/>
      <c r="C72" s="386" t="s">
        <v>800</v>
      </c>
      <c r="D72" s="387">
        <f>'4'!I30</f>
        <v>0</v>
      </c>
      <c r="E72" s="1279">
        <f>'4'!J30</f>
        <v>0</v>
      </c>
      <c r="F72" s="315"/>
      <c r="G72" s="370" t="str">
        <f>'7'!G72</f>
        <v>Select from List</v>
      </c>
      <c r="H72" s="480" t="e" cm="1">
        <f t="array" ref="H72">INDEX($AC72:$AY72,,MATCH(G$3,$AC$3:$AY$3,0))</f>
        <v>#N/A</v>
      </c>
      <c r="I72" s="316"/>
      <c r="J72" s="434" t="str">
        <f>'7'!J72</f>
        <v>Select from List</v>
      </c>
      <c r="K72" s="480" t="e" cm="1">
        <f t="array" ref="K72">INDEX($AC72:$AY72,,MATCH(J$3,$AC$3:$AY$3,0))</f>
        <v>#N/A</v>
      </c>
      <c r="L72" s="316"/>
      <c r="M72" s="370" t="str">
        <f>'7'!M72</f>
        <v>Select from List</v>
      </c>
      <c r="N72" s="480" t="e" cm="1">
        <f t="array" ref="N72">INDEX($AC72:$AY72,,MATCH(M$3,$AC$3:$AY$3,0))</f>
        <v>#N/A</v>
      </c>
      <c r="O72" s="316"/>
      <c r="P72" s="370" t="str">
        <f>'7'!P72</f>
        <v>Select from List</v>
      </c>
      <c r="Q72" s="480" t="e" cm="1">
        <f t="array" ref="Q72">INDEX($AC72:$AY72,,MATCH(P$3,$AC$3:$AY$3,0))</f>
        <v>#N/A</v>
      </c>
      <c r="R72" s="316"/>
      <c r="S72" s="370" t="str">
        <f>'7'!S72</f>
        <v>Select from List</v>
      </c>
      <c r="T72" s="480" t="e" cm="1">
        <f t="array" ref="T72">INDEX($AC72:$AY72,,MATCH(S$3,$AC$3:$AY$3,0))</f>
        <v>#N/A</v>
      </c>
      <c r="U72" s="494"/>
      <c r="V72" s="370" t="str">
        <f>'7'!V72</f>
        <v>Select from List</v>
      </c>
      <c r="W72" s="480" t="e" cm="1">
        <f t="array" ref="W72">INDEX($AC72:$AY72,,MATCH(V$3,$AC$3:$AY$3,0))</f>
        <v>#N/A</v>
      </c>
      <c r="AC72" s="370" t="str" cm="1">
        <f t="array" aca="1" ref="AC72" ca="1">IFERROR(IF(INDEX($G72:$W72,,MATCH(AE$3,$G$3:$W$3,0))=$Z$15,"Yes",""),"")</f>
        <v/>
      </c>
      <c r="AD72" s="939" t="str">
        <f ca="1">IF(AC72="Yes", '6'!$E$8,"")</f>
        <v/>
      </c>
      <c r="AE72" s="480" t="str">
        <f ca="1">IF(AC72="Yes", '6'!$E$6,"")</f>
        <v/>
      </c>
      <c r="AG72" s="370" t="str" cm="1">
        <f t="array" aca="1" ref="AG72" ca="1">IFERROR(IF(INDEX($G72:$W72,,MATCH(AI$3,$G$3:$W$3,0))=$Z$15,"Yes",""),"")</f>
        <v/>
      </c>
      <c r="AH72" s="939" t="str">
        <f ca="1">IF(AG72="Yes",'6'!$E$15,"")</f>
        <v/>
      </c>
      <c r="AI72" s="480" t="str">
        <f ca="1">IF(AG72="Yes",'6'!$E$13,"")</f>
        <v/>
      </c>
      <c r="AK72" s="370" t="str" cm="1">
        <f t="array" aca="1" ref="AK72" ca="1">IFERROR(IF(INDEX($G72:$W72,,MATCH(AM$3,$G$3:$W$3,0))=$Z$15,"Yes",""),"")</f>
        <v/>
      </c>
      <c r="AL72" s="939" t="str">
        <f ca="1">IF(AK72="Yes", '6'!$E$22,"")</f>
        <v/>
      </c>
      <c r="AM72" s="480" t="str">
        <f ca="1">IF(AK72="Yes", '6'!$E$20,"")</f>
        <v/>
      </c>
      <c r="AN72" s="934"/>
      <c r="AO72" s="370" t="str" cm="1">
        <f t="array" aca="1" ref="AO72" ca="1">IFERROR(IF(INDEX($G72:$W72,,MATCH(AQ$3,$G$3:$W$3,0))=$Z$15,"Yes",""),"")</f>
        <v/>
      </c>
      <c r="AP72" s="939" t="str">
        <f ca="1">IF(AO72="Yes", '6'!$E$29,"")</f>
        <v/>
      </c>
      <c r="AQ72" s="480" t="str">
        <f ca="1">IF(AO72="Yes", '6'!$E$27,"")</f>
        <v/>
      </c>
      <c r="AR72" s="934"/>
      <c r="AS72" s="434" t="str" cm="1">
        <f t="array" aca="1" ref="AS72" ca="1">IFERROR(IF(INDEX($G72:$W72,,MATCH(AU$3,$G$3:$W$3,0))=$Z$15,"Yes",""),"")</f>
        <v/>
      </c>
      <c r="AT72" s="941" t="str">
        <f ca="1">IF(AS72="Yes", '6'!$E$36,"")</f>
        <v/>
      </c>
      <c r="AU72" s="480" t="str">
        <f ca="1">IF(AS72="Yes", '6'!$E$34,"")</f>
        <v/>
      </c>
      <c r="AV72" s="934"/>
      <c r="AW72" s="370" t="str" cm="1">
        <f t="array" aca="1" ref="AW72" ca="1">IFERROR(IF(INDEX($G72:$W72,,MATCH(AY$3,$G$3:$W$3,0))=$Z$15,"Yes",""),"")</f>
        <v/>
      </c>
      <c r="AX72" s="939" t="str">
        <f ca="1">IF(AW72="Yes", '6'!$E$43,"")</f>
        <v/>
      </c>
      <c r="AY72" s="480" t="str">
        <f ca="1">IF(AW72="Yes", '6'!$E$41,"")</f>
        <v/>
      </c>
    </row>
    <row r="73" spans="2:51" ht="17.149999999999999" customHeight="1">
      <c r="B73" s="1277">
        <f>'4'!G31</f>
        <v>0</v>
      </c>
      <c r="C73" s="384" t="s">
        <v>799</v>
      </c>
      <c r="D73" s="385">
        <f>'4'!I31</f>
        <v>0</v>
      </c>
      <c r="E73" s="1279" t="str">
        <f>'4'!J31</f>
        <v xml:space="preserve"> </v>
      </c>
      <c r="F73" s="315"/>
      <c r="G73" s="370" t="str">
        <f>'7'!G73</f>
        <v>Select from List</v>
      </c>
      <c r="H73" s="480" t="e" cm="1">
        <f t="array" ref="H73">INDEX($AC73:$AY73,,MATCH(G$3,$AC$3:$AY$3,0))</f>
        <v>#N/A</v>
      </c>
      <c r="I73" s="316"/>
      <c r="J73" s="434" t="str">
        <f>'7'!J73</f>
        <v>Select from List</v>
      </c>
      <c r="K73" s="480" t="e" cm="1">
        <f t="array" ref="K73">INDEX($AC73:$AY73,,MATCH(J$3,$AC$3:$AY$3,0))</f>
        <v>#N/A</v>
      </c>
      <c r="L73" s="316"/>
      <c r="M73" s="370" t="str">
        <f>'7'!M73</f>
        <v>Select from List</v>
      </c>
      <c r="N73" s="480" t="e" cm="1">
        <f t="array" ref="N73">INDEX($AC73:$AY73,,MATCH(M$3,$AC$3:$AY$3,0))</f>
        <v>#N/A</v>
      </c>
      <c r="O73" s="316"/>
      <c r="P73" s="370" t="str">
        <f>'7'!P73</f>
        <v>Select from List</v>
      </c>
      <c r="Q73" s="480" t="e" cm="1">
        <f t="array" ref="Q73">INDEX($AC73:$AY73,,MATCH(P$3,$AC$3:$AY$3,0))</f>
        <v>#N/A</v>
      </c>
      <c r="R73" s="316"/>
      <c r="S73" s="370" t="str">
        <f>'7'!S73</f>
        <v>Select from List</v>
      </c>
      <c r="T73" s="480" t="e" cm="1">
        <f t="array" ref="T73">INDEX($AC73:$AY73,,MATCH(S$3,$AC$3:$AY$3,0))</f>
        <v>#N/A</v>
      </c>
      <c r="U73" s="494"/>
      <c r="V73" s="370" t="str">
        <f>'7'!V73</f>
        <v>Select from List</v>
      </c>
      <c r="W73" s="480" t="e" cm="1">
        <f t="array" ref="W73">INDEX($AC73:$AY73,,MATCH(V$3,$AC$3:$AY$3,0))</f>
        <v>#N/A</v>
      </c>
      <c r="AC73" s="370" t="str" cm="1">
        <f t="array" aca="1" ref="AC73" ca="1">IFERROR(IF(INDEX($G73:$W73,,MATCH(AE$3,$G$3:$W$3,0))=$Z$15,"Yes",""),"")</f>
        <v/>
      </c>
      <c r="AD73" s="939" t="str">
        <f ca="1">IF(AC73="Yes", '6'!$E$8,"")</f>
        <v/>
      </c>
      <c r="AE73" s="480" t="str">
        <f ca="1">IF(AC73="Yes", '6'!$E$6,"")</f>
        <v/>
      </c>
      <c r="AG73" s="370" t="str" cm="1">
        <f t="array" aca="1" ref="AG73" ca="1">IFERROR(IF(INDEX($G73:$W73,,MATCH(AI$3,$G$3:$W$3,0))=$Z$15,"Yes",""),"")</f>
        <v/>
      </c>
      <c r="AH73" s="939" t="str">
        <f ca="1">IF(AG73="Yes",'6'!$E$15,"")</f>
        <v/>
      </c>
      <c r="AI73" s="480" t="str">
        <f ca="1">IF(AG73="Yes",'6'!$E$13,"")</f>
        <v/>
      </c>
      <c r="AK73" s="370" t="str" cm="1">
        <f t="array" aca="1" ref="AK73" ca="1">IFERROR(IF(INDEX($G73:$W73,,MATCH(AM$3,$G$3:$W$3,0))=$Z$15,"Yes",""),"")</f>
        <v/>
      </c>
      <c r="AL73" s="939" t="str">
        <f ca="1">IF(AK73="Yes", '6'!$E$22,"")</f>
        <v/>
      </c>
      <c r="AM73" s="480" t="str">
        <f ca="1">IF(AK73="Yes", '6'!$E$20,"")</f>
        <v/>
      </c>
      <c r="AN73" s="934"/>
      <c r="AO73" s="370" t="str" cm="1">
        <f t="array" aca="1" ref="AO73" ca="1">IFERROR(IF(INDEX($G73:$W73,,MATCH(AQ$3,$G$3:$W$3,0))=$Z$15,"Yes",""),"")</f>
        <v/>
      </c>
      <c r="AP73" s="939" t="str">
        <f ca="1">IF(AO73="Yes", '6'!$E$29,"")</f>
        <v/>
      </c>
      <c r="AQ73" s="480" t="str">
        <f ca="1">IF(AO73="Yes", '6'!$E$27,"")</f>
        <v/>
      </c>
      <c r="AR73" s="934"/>
      <c r="AS73" s="434" t="str" cm="1">
        <f t="array" aca="1" ref="AS73" ca="1">IFERROR(IF(INDEX($G73:$W73,,MATCH(AU$3,$G$3:$W$3,0))=$Z$15,"Yes",""),"")</f>
        <v/>
      </c>
      <c r="AT73" s="941" t="str">
        <f ca="1">IF(AS73="Yes", '6'!$E$36,"")</f>
        <v/>
      </c>
      <c r="AU73" s="480" t="str">
        <f ca="1">IF(AS73="Yes", '6'!$E$34,"")</f>
        <v/>
      </c>
      <c r="AV73" s="934"/>
      <c r="AW73" s="370" t="str" cm="1">
        <f t="array" aca="1" ref="AW73" ca="1">IFERROR(IF(INDEX($G73:$W73,,MATCH(AY$3,$G$3:$W$3,0))=$Z$15,"Yes",""),"")</f>
        <v/>
      </c>
      <c r="AX73" s="939" t="str">
        <f ca="1">IF(AW73="Yes", '6'!$E$43,"")</f>
        <v/>
      </c>
      <c r="AY73" s="480" t="str">
        <f ca="1">IF(AW73="Yes", '6'!$E$41,"")</f>
        <v/>
      </c>
    </row>
    <row r="74" spans="2:51" ht="17.149999999999999" customHeight="1">
      <c r="B74" s="1278"/>
      <c r="C74" s="386" t="s">
        <v>800</v>
      </c>
      <c r="D74" s="387">
        <f>'4'!I32</f>
        <v>0</v>
      </c>
      <c r="E74" s="1279">
        <f>'4'!J32</f>
        <v>0</v>
      </c>
      <c r="F74" s="315"/>
      <c r="G74" s="370" t="str">
        <f>'7'!G74</f>
        <v>Select from List</v>
      </c>
      <c r="H74" s="480" t="e" cm="1">
        <f t="array" ref="H74">INDEX($AC74:$AY74,,MATCH(G$3,$AC$3:$AY$3,0))</f>
        <v>#N/A</v>
      </c>
      <c r="I74" s="316"/>
      <c r="J74" s="434" t="str">
        <f>'7'!J74</f>
        <v>Select from List</v>
      </c>
      <c r="K74" s="480" t="e" cm="1">
        <f t="array" ref="K74">INDEX($AC74:$AY74,,MATCH(J$3,$AC$3:$AY$3,0))</f>
        <v>#N/A</v>
      </c>
      <c r="L74" s="316"/>
      <c r="M74" s="370" t="str">
        <f>'7'!M74</f>
        <v>Select from List</v>
      </c>
      <c r="N74" s="480" t="e" cm="1">
        <f t="array" ref="N74">INDEX($AC74:$AY74,,MATCH(M$3,$AC$3:$AY$3,0))</f>
        <v>#N/A</v>
      </c>
      <c r="O74" s="316"/>
      <c r="P74" s="370" t="str">
        <f>'7'!P74</f>
        <v>Select from List</v>
      </c>
      <c r="Q74" s="480" t="e" cm="1">
        <f t="array" ref="Q74">INDEX($AC74:$AY74,,MATCH(P$3,$AC$3:$AY$3,0))</f>
        <v>#N/A</v>
      </c>
      <c r="R74" s="316"/>
      <c r="S74" s="370" t="str">
        <f>'7'!S74</f>
        <v>Select from List</v>
      </c>
      <c r="T74" s="480" t="e" cm="1">
        <f t="array" ref="T74">INDEX($AC74:$AY74,,MATCH(S$3,$AC$3:$AY$3,0))</f>
        <v>#N/A</v>
      </c>
      <c r="U74" s="494"/>
      <c r="V74" s="370" t="str">
        <f>'7'!V74</f>
        <v>Select from List</v>
      </c>
      <c r="W74" s="480" t="e" cm="1">
        <f t="array" ref="W74">INDEX($AC74:$AY74,,MATCH(V$3,$AC$3:$AY$3,0))</f>
        <v>#N/A</v>
      </c>
      <c r="AC74" s="370" t="str" cm="1">
        <f t="array" aca="1" ref="AC74" ca="1">IFERROR(IF(INDEX($G74:$W74,,MATCH(AE$3,$G$3:$W$3,0))=$Z$15,"Yes",""),"")</f>
        <v/>
      </c>
      <c r="AD74" s="939" t="str">
        <f ca="1">IF(AC74="Yes", '6'!$E$8,"")</f>
        <v/>
      </c>
      <c r="AE74" s="480" t="str">
        <f ca="1">IF(AC74="Yes", '6'!$E$6,"")</f>
        <v/>
      </c>
      <c r="AG74" s="370" t="str" cm="1">
        <f t="array" aca="1" ref="AG74" ca="1">IFERROR(IF(INDEX($G74:$W74,,MATCH(AI$3,$G$3:$W$3,0))=$Z$15,"Yes",""),"")</f>
        <v/>
      </c>
      <c r="AH74" s="939" t="str">
        <f ca="1">IF(AG74="Yes",'6'!$E$15,"")</f>
        <v/>
      </c>
      <c r="AI74" s="480" t="str">
        <f ca="1">IF(AG74="Yes",'6'!$E$13,"")</f>
        <v/>
      </c>
      <c r="AK74" s="370" t="str" cm="1">
        <f t="array" aca="1" ref="AK74" ca="1">IFERROR(IF(INDEX($G74:$W74,,MATCH(AM$3,$G$3:$W$3,0))=$Z$15,"Yes",""),"")</f>
        <v/>
      </c>
      <c r="AL74" s="939" t="str">
        <f ca="1">IF(AK74="Yes", '6'!$E$22,"")</f>
        <v/>
      </c>
      <c r="AM74" s="480" t="str">
        <f ca="1">IF(AK74="Yes", '6'!$E$20,"")</f>
        <v/>
      </c>
      <c r="AN74" s="934"/>
      <c r="AO74" s="370" t="str" cm="1">
        <f t="array" aca="1" ref="AO74" ca="1">IFERROR(IF(INDEX($G74:$W74,,MATCH(AQ$3,$G$3:$W$3,0))=$Z$15,"Yes",""),"")</f>
        <v/>
      </c>
      <c r="AP74" s="939" t="str">
        <f ca="1">IF(AO74="Yes", '6'!$E$29,"")</f>
        <v/>
      </c>
      <c r="AQ74" s="480" t="str">
        <f ca="1">IF(AO74="Yes", '6'!$E$27,"")</f>
        <v/>
      </c>
      <c r="AR74" s="934"/>
      <c r="AS74" s="434" t="str" cm="1">
        <f t="array" aca="1" ref="AS74" ca="1">IFERROR(IF(INDEX($G74:$W74,,MATCH(AU$3,$G$3:$W$3,0))=$Z$15,"Yes",""),"")</f>
        <v/>
      </c>
      <c r="AT74" s="941" t="str">
        <f ca="1">IF(AS74="Yes", '6'!$E$36,"")</f>
        <v/>
      </c>
      <c r="AU74" s="480" t="str">
        <f ca="1">IF(AS74="Yes", '6'!$E$34,"")</f>
        <v/>
      </c>
      <c r="AV74" s="934"/>
      <c r="AW74" s="370" t="str" cm="1">
        <f t="array" aca="1" ref="AW74" ca="1">IFERROR(IF(INDEX($G74:$W74,,MATCH(AY$3,$G$3:$W$3,0))=$Z$15,"Yes",""),"")</f>
        <v/>
      </c>
      <c r="AX74" s="939" t="str">
        <f ca="1">IF(AW74="Yes", '6'!$E$43,"")</f>
        <v/>
      </c>
      <c r="AY74" s="480" t="str">
        <f ca="1">IF(AW74="Yes", '6'!$E$41,"")</f>
        <v/>
      </c>
    </row>
    <row r="75" spans="2:51" ht="17.149999999999999" customHeight="1">
      <c r="B75" s="1277">
        <f>'4'!G33</f>
        <v>0</v>
      </c>
      <c r="C75" s="384" t="s">
        <v>799</v>
      </c>
      <c r="D75" s="385">
        <f>'4'!I33</f>
        <v>0</v>
      </c>
      <c r="E75" s="1279" t="str">
        <f>'4'!J33</f>
        <v xml:space="preserve"> </v>
      </c>
      <c r="F75" s="315"/>
      <c r="G75" s="370" t="str">
        <f>'7'!G75</f>
        <v>Select from List</v>
      </c>
      <c r="H75" s="480" t="e" cm="1">
        <f t="array" ref="H75">INDEX($AC75:$AY75,,MATCH(G$3,$AC$3:$AY$3,0))</f>
        <v>#N/A</v>
      </c>
      <c r="I75" s="316"/>
      <c r="J75" s="434" t="str">
        <f>'7'!J75</f>
        <v>Select from List</v>
      </c>
      <c r="K75" s="480" t="e" cm="1">
        <f t="array" ref="K75">INDEX($AC75:$AY75,,MATCH(J$3,$AC$3:$AY$3,0))</f>
        <v>#N/A</v>
      </c>
      <c r="L75" s="316"/>
      <c r="M75" s="370" t="str">
        <f>'7'!M75</f>
        <v>Select from List</v>
      </c>
      <c r="N75" s="480" t="e" cm="1">
        <f t="array" ref="N75">INDEX($AC75:$AY75,,MATCH(M$3,$AC$3:$AY$3,0))</f>
        <v>#N/A</v>
      </c>
      <c r="O75" s="316"/>
      <c r="P75" s="370" t="str">
        <f>'7'!P75</f>
        <v>Select from List</v>
      </c>
      <c r="Q75" s="480" t="e" cm="1">
        <f t="array" ref="Q75">INDEX($AC75:$AY75,,MATCH(P$3,$AC$3:$AY$3,0))</f>
        <v>#N/A</v>
      </c>
      <c r="R75" s="316"/>
      <c r="S75" s="370" t="str">
        <f>'7'!S75</f>
        <v>Select from List</v>
      </c>
      <c r="T75" s="480" t="e" cm="1">
        <f t="array" ref="T75">INDEX($AC75:$AY75,,MATCH(S$3,$AC$3:$AY$3,0))</f>
        <v>#N/A</v>
      </c>
      <c r="U75" s="494"/>
      <c r="V75" s="370" t="str">
        <f>'7'!V75</f>
        <v>Select from List</v>
      </c>
      <c r="W75" s="480" t="e" cm="1">
        <f t="array" ref="W75">INDEX($AC75:$AY75,,MATCH(V$3,$AC$3:$AY$3,0))</f>
        <v>#N/A</v>
      </c>
      <c r="AC75" s="370" t="str" cm="1">
        <f t="array" aca="1" ref="AC75" ca="1">IFERROR(IF(INDEX($G75:$W75,,MATCH(AE$3,$G$3:$W$3,0))=$Z$15,"Yes",""),"")</f>
        <v/>
      </c>
      <c r="AD75" s="939" t="str">
        <f ca="1">IF(AC75="Yes", '6'!$E$8,"")</f>
        <v/>
      </c>
      <c r="AE75" s="480" t="str">
        <f ca="1">IF(AC75="Yes", '6'!$E$6,"")</f>
        <v/>
      </c>
      <c r="AG75" s="370" t="str" cm="1">
        <f t="array" aca="1" ref="AG75" ca="1">IFERROR(IF(INDEX($G75:$W75,,MATCH(AI$3,$G$3:$W$3,0))=$Z$15,"Yes",""),"")</f>
        <v/>
      </c>
      <c r="AH75" s="939" t="str">
        <f ca="1">IF(AG75="Yes",'6'!$E$15,"")</f>
        <v/>
      </c>
      <c r="AI75" s="480" t="str">
        <f ca="1">IF(AG75="Yes",'6'!$E$13,"")</f>
        <v/>
      </c>
      <c r="AK75" s="370" t="str" cm="1">
        <f t="array" aca="1" ref="AK75" ca="1">IFERROR(IF(INDEX($G75:$W75,,MATCH(AM$3,$G$3:$W$3,0))=$Z$15,"Yes",""),"")</f>
        <v/>
      </c>
      <c r="AL75" s="939" t="str">
        <f ca="1">IF(AK75="Yes", '6'!$E$22,"")</f>
        <v/>
      </c>
      <c r="AM75" s="480" t="str">
        <f ca="1">IF(AK75="Yes", '6'!$E$20,"")</f>
        <v/>
      </c>
      <c r="AN75" s="934"/>
      <c r="AO75" s="370" t="str" cm="1">
        <f t="array" aca="1" ref="AO75" ca="1">IFERROR(IF(INDEX($G75:$W75,,MATCH(AQ$3,$G$3:$W$3,0))=$Z$15,"Yes",""),"")</f>
        <v/>
      </c>
      <c r="AP75" s="939" t="str">
        <f ca="1">IF(AO75="Yes", '6'!$E$29,"")</f>
        <v/>
      </c>
      <c r="AQ75" s="480" t="str">
        <f ca="1">IF(AO75="Yes", '6'!$E$27,"")</f>
        <v/>
      </c>
      <c r="AR75" s="934"/>
      <c r="AS75" s="434" t="str" cm="1">
        <f t="array" aca="1" ref="AS75" ca="1">IFERROR(IF(INDEX($G75:$W75,,MATCH(AU$3,$G$3:$W$3,0))=$Z$15,"Yes",""),"")</f>
        <v/>
      </c>
      <c r="AT75" s="941" t="str">
        <f ca="1">IF(AS75="Yes", '6'!$E$36,"")</f>
        <v/>
      </c>
      <c r="AU75" s="480" t="str">
        <f ca="1">IF(AS75="Yes", '6'!$E$34,"")</f>
        <v/>
      </c>
      <c r="AV75" s="934"/>
      <c r="AW75" s="370" t="str" cm="1">
        <f t="array" aca="1" ref="AW75" ca="1">IFERROR(IF(INDEX($G75:$W75,,MATCH(AY$3,$G$3:$W$3,0))=$Z$15,"Yes",""),"")</f>
        <v/>
      </c>
      <c r="AX75" s="939" t="str">
        <f ca="1">IF(AW75="Yes", '6'!$E$43,"")</f>
        <v/>
      </c>
      <c r="AY75" s="480" t="str">
        <f ca="1">IF(AW75="Yes", '6'!$E$41,"")</f>
        <v/>
      </c>
    </row>
    <row r="76" spans="2:51" ht="17.149999999999999" customHeight="1">
      <c r="B76" s="1278"/>
      <c r="C76" s="386" t="s">
        <v>800</v>
      </c>
      <c r="D76" s="387">
        <f>'4'!I34</f>
        <v>0</v>
      </c>
      <c r="E76" s="1279">
        <f>'4'!J34</f>
        <v>0</v>
      </c>
      <c r="F76" s="315"/>
      <c r="G76" s="370" t="str">
        <f>'7'!G76</f>
        <v>Select from List</v>
      </c>
      <c r="H76" s="480" t="e" cm="1">
        <f t="array" ref="H76">INDEX($AC76:$AY76,,MATCH(G$3,$AC$3:$AY$3,0))</f>
        <v>#N/A</v>
      </c>
      <c r="I76" s="316"/>
      <c r="J76" s="434" t="str">
        <f>'7'!J76</f>
        <v>Select from List</v>
      </c>
      <c r="K76" s="480" t="e" cm="1">
        <f t="array" ref="K76">INDEX($AC76:$AY76,,MATCH(J$3,$AC$3:$AY$3,0))</f>
        <v>#N/A</v>
      </c>
      <c r="L76" s="316"/>
      <c r="M76" s="370" t="str">
        <f>'7'!M76</f>
        <v>Select from List</v>
      </c>
      <c r="N76" s="480" t="e" cm="1">
        <f t="array" ref="N76">INDEX($AC76:$AY76,,MATCH(M$3,$AC$3:$AY$3,0))</f>
        <v>#N/A</v>
      </c>
      <c r="O76" s="316"/>
      <c r="P76" s="370" t="str">
        <f>'7'!P76</f>
        <v>Select from List</v>
      </c>
      <c r="Q76" s="480" t="e" cm="1">
        <f t="array" ref="Q76">INDEX($AC76:$AY76,,MATCH(P$3,$AC$3:$AY$3,0))</f>
        <v>#N/A</v>
      </c>
      <c r="R76" s="316"/>
      <c r="S76" s="370" t="str">
        <f>'7'!S76</f>
        <v>Select from List</v>
      </c>
      <c r="T76" s="480" t="e" cm="1">
        <f t="array" ref="T76">INDEX($AC76:$AY76,,MATCH(S$3,$AC$3:$AY$3,0))</f>
        <v>#N/A</v>
      </c>
      <c r="U76" s="494"/>
      <c r="V76" s="370" t="str">
        <f>'7'!V76</f>
        <v>Select from List</v>
      </c>
      <c r="W76" s="480" t="e" cm="1">
        <f t="array" ref="W76">INDEX($AC76:$AY76,,MATCH(V$3,$AC$3:$AY$3,0))</f>
        <v>#N/A</v>
      </c>
      <c r="AC76" s="370" t="str" cm="1">
        <f t="array" aca="1" ref="AC76" ca="1">IFERROR(IF(INDEX($G76:$W76,,MATCH(AE$3,$G$3:$W$3,0))=$Z$15,"Yes",""),"")</f>
        <v/>
      </c>
      <c r="AD76" s="939" t="str">
        <f ca="1">IF(AC76="Yes", '6'!$E$8,"")</f>
        <v/>
      </c>
      <c r="AE76" s="480" t="str">
        <f ca="1">IF(AC76="Yes", '6'!$E$6,"")</f>
        <v/>
      </c>
      <c r="AG76" s="370" t="str" cm="1">
        <f t="array" aca="1" ref="AG76" ca="1">IFERROR(IF(INDEX($G76:$W76,,MATCH(AI$3,$G$3:$W$3,0))=$Z$15,"Yes",""),"")</f>
        <v/>
      </c>
      <c r="AH76" s="939" t="str">
        <f ca="1">IF(AG76="Yes",'6'!$E$15,"")</f>
        <v/>
      </c>
      <c r="AI76" s="480" t="str">
        <f ca="1">IF(AG76="Yes",'6'!$E$13,"")</f>
        <v/>
      </c>
      <c r="AK76" s="370" t="str" cm="1">
        <f t="array" aca="1" ref="AK76" ca="1">IFERROR(IF(INDEX($G76:$W76,,MATCH(AM$3,$G$3:$W$3,0))=$Z$15,"Yes",""),"")</f>
        <v/>
      </c>
      <c r="AL76" s="939" t="str">
        <f ca="1">IF(AK76="Yes", '6'!$E$22,"")</f>
        <v/>
      </c>
      <c r="AM76" s="480" t="str">
        <f ca="1">IF(AK76="Yes", '6'!$E$20,"")</f>
        <v/>
      </c>
      <c r="AN76" s="934"/>
      <c r="AO76" s="370" t="str" cm="1">
        <f t="array" aca="1" ref="AO76" ca="1">IFERROR(IF(INDEX($G76:$W76,,MATCH(AQ$3,$G$3:$W$3,0))=$Z$15,"Yes",""),"")</f>
        <v/>
      </c>
      <c r="AP76" s="939" t="str">
        <f ca="1">IF(AO76="Yes", '6'!$E$29,"")</f>
        <v/>
      </c>
      <c r="AQ76" s="480" t="str">
        <f ca="1">IF(AO76="Yes", '6'!$E$27,"")</f>
        <v/>
      </c>
      <c r="AR76" s="934"/>
      <c r="AS76" s="434" t="str" cm="1">
        <f t="array" aca="1" ref="AS76" ca="1">IFERROR(IF(INDEX($G76:$W76,,MATCH(AU$3,$G$3:$W$3,0))=$Z$15,"Yes",""),"")</f>
        <v/>
      </c>
      <c r="AT76" s="941" t="str">
        <f ca="1">IF(AS76="Yes", '6'!$E$36,"")</f>
        <v/>
      </c>
      <c r="AU76" s="480" t="str">
        <f ca="1">IF(AS76="Yes", '6'!$E$34,"")</f>
        <v/>
      </c>
      <c r="AV76" s="934"/>
      <c r="AW76" s="370" t="str" cm="1">
        <f t="array" aca="1" ref="AW76" ca="1">IFERROR(IF(INDEX($G76:$W76,,MATCH(AY$3,$G$3:$W$3,0))=$Z$15,"Yes",""),"")</f>
        <v/>
      </c>
      <c r="AX76" s="939" t="str">
        <f ca="1">IF(AW76="Yes", '6'!$E$43,"")</f>
        <v/>
      </c>
      <c r="AY76" s="480" t="str">
        <f ca="1">IF(AW76="Yes", '6'!$E$41,"")</f>
        <v/>
      </c>
    </row>
    <row r="77" spans="2:51" ht="17.149999999999999" customHeight="1">
      <c r="B77" s="1277">
        <f>'4'!G35</f>
        <v>0</v>
      </c>
      <c r="C77" s="384" t="s">
        <v>799</v>
      </c>
      <c r="D77" s="385">
        <f>'4'!I35</f>
        <v>0</v>
      </c>
      <c r="E77" s="1279" t="str">
        <f>'4'!J35</f>
        <v xml:space="preserve"> </v>
      </c>
      <c r="F77" s="315"/>
      <c r="G77" s="370" t="str">
        <f>'7'!G77</f>
        <v>Select from List</v>
      </c>
      <c r="H77" s="480" t="e" cm="1">
        <f t="array" ref="H77">INDEX($AC77:$AY77,,MATCH(G$3,$AC$3:$AY$3,0))</f>
        <v>#N/A</v>
      </c>
      <c r="I77" s="316"/>
      <c r="J77" s="434" t="str">
        <f>'7'!J77</f>
        <v>Select from List</v>
      </c>
      <c r="K77" s="480" t="e" cm="1">
        <f t="array" ref="K77">INDEX($AC77:$AY77,,MATCH(J$3,$AC$3:$AY$3,0))</f>
        <v>#N/A</v>
      </c>
      <c r="L77" s="316"/>
      <c r="M77" s="370" t="str">
        <f>'7'!M77</f>
        <v>Select from List</v>
      </c>
      <c r="N77" s="480" t="e" cm="1">
        <f t="array" ref="N77">INDEX($AC77:$AY77,,MATCH(M$3,$AC$3:$AY$3,0))</f>
        <v>#N/A</v>
      </c>
      <c r="O77" s="316"/>
      <c r="P77" s="370" t="str">
        <f>'7'!P77</f>
        <v>Select from List</v>
      </c>
      <c r="Q77" s="480" t="e" cm="1">
        <f t="array" ref="Q77">INDEX($AC77:$AY77,,MATCH(P$3,$AC$3:$AY$3,0))</f>
        <v>#N/A</v>
      </c>
      <c r="R77" s="316"/>
      <c r="S77" s="370" t="str">
        <f>'7'!S77</f>
        <v>Select from List</v>
      </c>
      <c r="T77" s="480" t="e" cm="1">
        <f t="array" ref="T77">INDEX($AC77:$AY77,,MATCH(S$3,$AC$3:$AY$3,0))</f>
        <v>#N/A</v>
      </c>
      <c r="U77" s="494"/>
      <c r="V77" s="370" t="str">
        <f>'7'!V77</f>
        <v>Select from List</v>
      </c>
      <c r="W77" s="480" t="e" cm="1">
        <f t="array" ref="W77">INDEX($AC77:$AY77,,MATCH(V$3,$AC$3:$AY$3,0))</f>
        <v>#N/A</v>
      </c>
      <c r="AC77" s="370" t="str" cm="1">
        <f t="array" aca="1" ref="AC77" ca="1">IFERROR(IF(INDEX($G77:$W77,,MATCH(AE$3,$G$3:$W$3,0))=$Z$15,"Yes",""),"")</f>
        <v/>
      </c>
      <c r="AD77" s="939" t="str">
        <f ca="1">IF(AC77="Yes", '6'!$E$8,"")</f>
        <v/>
      </c>
      <c r="AE77" s="480" t="str">
        <f ca="1">IF(AC77="Yes", '6'!$E$6,"")</f>
        <v/>
      </c>
      <c r="AG77" s="370" t="str" cm="1">
        <f t="array" aca="1" ref="AG77" ca="1">IFERROR(IF(INDEX($G77:$W77,,MATCH(AI$3,$G$3:$W$3,0))=$Z$15,"Yes",""),"")</f>
        <v/>
      </c>
      <c r="AH77" s="939" t="str">
        <f ca="1">IF(AG77="Yes",'6'!$E$15,"")</f>
        <v/>
      </c>
      <c r="AI77" s="480" t="str">
        <f ca="1">IF(AG77="Yes",'6'!$E$13,"")</f>
        <v/>
      </c>
      <c r="AK77" s="370" t="str" cm="1">
        <f t="array" aca="1" ref="AK77" ca="1">IFERROR(IF(INDEX($G77:$W77,,MATCH(AM$3,$G$3:$W$3,0))=$Z$15,"Yes",""),"")</f>
        <v/>
      </c>
      <c r="AL77" s="939" t="str">
        <f ca="1">IF(AK77="Yes", '6'!$E$22,"")</f>
        <v/>
      </c>
      <c r="AM77" s="480" t="str">
        <f ca="1">IF(AK77="Yes", '6'!$E$20,"")</f>
        <v/>
      </c>
      <c r="AN77" s="934"/>
      <c r="AO77" s="370" t="str" cm="1">
        <f t="array" aca="1" ref="AO77" ca="1">IFERROR(IF(INDEX($G77:$W77,,MATCH(AQ$3,$G$3:$W$3,0))=$Z$15,"Yes",""),"")</f>
        <v/>
      </c>
      <c r="AP77" s="939" t="str">
        <f ca="1">IF(AO77="Yes", '6'!$E$29,"")</f>
        <v/>
      </c>
      <c r="AQ77" s="480" t="str">
        <f ca="1">IF(AO77="Yes", '6'!$E$27,"")</f>
        <v/>
      </c>
      <c r="AR77" s="934"/>
      <c r="AS77" s="434" t="str" cm="1">
        <f t="array" aca="1" ref="AS77" ca="1">IFERROR(IF(INDEX($G77:$W77,,MATCH(AU$3,$G$3:$W$3,0))=$Z$15,"Yes",""),"")</f>
        <v/>
      </c>
      <c r="AT77" s="941" t="str">
        <f ca="1">IF(AS77="Yes", '6'!$E$36,"")</f>
        <v/>
      </c>
      <c r="AU77" s="480" t="str">
        <f ca="1">IF(AS77="Yes", '6'!$E$34,"")</f>
        <v/>
      </c>
      <c r="AV77" s="934"/>
      <c r="AW77" s="370" t="str" cm="1">
        <f t="array" aca="1" ref="AW77" ca="1">IFERROR(IF(INDEX($G77:$W77,,MATCH(AY$3,$G$3:$W$3,0))=$Z$15,"Yes",""),"")</f>
        <v/>
      </c>
      <c r="AX77" s="939" t="str">
        <f ca="1">IF(AW77="Yes", '6'!$E$43,"")</f>
        <v/>
      </c>
      <c r="AY77" s="480" t="str">
        <f ca="1">IF(AW77="Yes", '6'!$E$41,"")</f>
        <v/>
      </c>
    </row>
    <row r="78" spans="2:51" ht="17.149999999999999" customHeight="1">
      <c r="B78" s="1278"/>
      <c r="C78" s="386" t="s">
        <v>800</v>
      </c>
      <c r="D78" s="387">
        <f>'4'!I36</f>
        <v>0</v>
      </c>
      <c r="E78" s="1279">
        <f>'4'!J36</f>
        <v>0</v>
      </c>
      <c r="F78" s="315"/>
      <c r="G78" s="370" t="str">
        <f>'7'!G78</f>
        <v>Select from List</v>
      </c>
      <c r="H78" s="480" t="e" cm="1">
        <f t="array" ref="H78">INDEX($AC78:$AY78,,MATCH(G$3,$AC$3:$AY$3,0))</f>
        <v>#N/A</v>
      </c>
      <c r="I78" s="316"/>
      <c r="J78" s="434" t="str">
        <f>'7'!J78</f>
        <v>Select from List</v>
      </c>
      <c r="K78" s="480" t="e" cm="1">
        <f t="array" ref="K78">INDEX($AC78:$AY78,,MATCH(J$3,$AC$3:$AY$3,0))</f>
        <v>#N/A</v>
      </c>
      <c r="L78" s="316"/>
      <c r="M78" s="370" t="str">
        <f>'7'!M78</f>
        <v>Select from List</v>
      </c>
      <c r="N78" s="480" t="e" cm="1">
        <f t="array" ref="N78">INDEX($AC78:$AY78,,MATCH(M$3,$AC$3:$AY$3,0))</f>
        <v>#N/A</v>
      </c>
      <c r="O78" s="316"/>
      <c r="P78" s="370" t="str">
        <f>'7'!P78</f>
        <v>Select from List</v>
      </c>
      <c r="Q78" s="480" t="e" cm="1">
        <f t="array" ref="Q78">INDEX($AC78:$AY78,,MATCH(P$3,$AC$3:$AY$3,0))</f>
        <v>#N/A</v>
      </c>
      <c r="R78" s="316"/>
      <c r="S78" s="370" t="str">
        <f>'7'!S78</f>
        <v>Select from List</v>
      </c>
      <c r="T78" s="480" t="e" cm="1">
        <f t="array" ref="T78">INDEX($AC78:$AY78,,MATCH(S$3,$AC$3:$AY$3,0))</f>
        <v>#N/A</v>
      </c>
      <c r="U78" s="494"/>
      <c r="V78" s="370" t="str">
        <f>'7'!V78</f>
        <v>Select from List</v>
      </c>
      <c r="W78" s="480" t="e" cm="1">
        <f t="array" ref="W78">INDEX($AC78:$AY78,,MATCH(V$3,$AC$3:$AY$3,0))</f>
        <v>#N/A</v>
      </c>
      <c r="AC78" s="370" t="str" cm="1">
        <f t="array" aca="1" ref="AC78" ca="1">IFERROR(IF(INDEX($G78:$W78,,MATCH(AE$3,$G$3:$W$3,0))=$Z$15,"Yes",""),"")</f>
        <v/>
      </c>
      <c r="AD78" s="939" t="str">
        <f ca="1">IF(AC78="Yes", '6'!$E$8,"")</f>
        <v/>
      </c>
      <c r="AE78" s="480" t="str">
        <f ca="1">IF(AC78="Yes", '6'!$E$6,"")</f>
        <v/>
      </c>
      <c r="AG78" s="370" t="str" cm="1">
        <f t="array" aca="1" ref="AG78" ca="1">IFERROR(IF(INDEX($G78:$W78,,MATCH(AI$3,$G$3:$W$3,0))=$Z$15,"Yes",""),"")</f>
        <v/>
      </c>
      <c r="AH78" s="939" t="str">
        <f ca="1">IF(AG78="Yes",'6'!$E$15,"")</f>
        <v/>
      </c>
      <c r="AI78" s="480" t="str">
        <f ca="1">IF(AG78="Yes",'6'!$E$13,"")</f>
        <v/>
      </c>
      <c r="AK78" s="370" t="str" cm="1">
        <f t="array" aca="1" ref="AK78" ca="1">IFERROR(IF(INDEX($G78:$W78,,MATCH(AM$3,$G$3:$W$3,0))=$Z$15,"Yes",""),"")</f>
        <v/>
      </c>
      <c r="AL78" s="939" t="str">
        <f ca="1">IF(AK78="Yes", '6'!$E$22,"")</f>
        <v/>
      </c>
      <c r="AM78" s="480" t="str">
        <f ca="1">IF(AK78="Yes", '6'!$E$20,"")</f>
        <v/>
      </c>
      <c r="AN78" s="934"/>
      <c r="AO78" s="370" t="str" cm="1">
        <f t="array" aca="1" ref="AO78" ca="1">IFERROR(IF(INDEX($G78:$W78,,MATCH(AQ$3,$G$3:$W$3,0))=$Z$15,"Yes",""),"")</f>
        <v/>
      </c>
      <c r="AP78" s="939" t="str">
        <f ca="1">IF(AO78="Yes", '6'!$E$29,"")</f>
        <v/>
      </c>
      <c r="AQ78" s="480" t="str">
        <f ca="1">IF(AO78="Yes", '6'!$E$27,"")</f>
        <v/>
      </c>
      <c r="AR78" s="934"/>
      <c r="AS78" s="434" t="str" cm="1">
        <f t="array" aca="1" ref="AS78" ca="1">IFERROR(IF(INDEX($G78:$W78,,MATCH(AU$3,$G$3:$W$3,0))=$Z$15,"Yes",""),"")</f>
        <v/>
      </c>
      <c r="AT78" s="941" t="str">
        <f ca="1">IF(AS78="Yes", '6'!$E$36,"")</f>
        <v/>
      </c>
      <c r="AU78" s="480" t="str">
        <f ca="1">IF(AS78="Yes", '6'!$E$34,"")</f>
        <v/>
      </c>
      <c r="AV78" s="934"/>
      <c r="AW78" s="370" t="str" cm="1">
        <f t="array" aca="1" ref="AW78" ca="1">IFERROR(IF(INDEX($G78:$W78,,MATCH(AY$3,$G$3:$W$3,0))=$Z$15,"Yes",""),"")</f>
        <v/>
      </c>
      <c r="AX78" s="939" t="str">
        <f ca="1">IF(AW78="Yes", '6'!$E$43,"")</f>
        <v/>
      </c>
      <c r="AY78" s="480" t="str">
        <f ca="1">IF(AW78="Yes", '6'!$E$41,"")</f>
        <v/>
      </c>
    </row>
    <row r="79" spans="2:51" ht="17.149999999999999" customHeight="1">
      <c r="B79" s="1277">
        <f>'4'!G37</f>
        <v>0</v>
      </c>
      <c r="C79" s="384" t="s">
        <v>799</v>
      </c>
      <c r="D79" s="385">
        <f>'4'!I37</f>
        <v>0</v>
      </c>
      <c r="E79" s="1279" t="str">
        <f>'4'!J37</f>
        <v xml:space="preserve"> </v>
      </c>
      <c r="F79" s="315"/>
      <c r="G79" s="370" t="str">
        <f>'7'!G79</f>
        <v>Select from List</v>
      </c>
      <c r="H79" s="480" t="e" cm="1">
        <f t="array" ref="H79">INDEX($AC79:$AY79,,MATCH(G$3,$AC$3:$AY$3,0))</f>
        <v>#N/A</v>
      </c>
      <c r="I79" s="316"/>
      <c r="J79" s="434" t="str">
        <f>'7'!J79</f>
        <v>Select from List</v>
      </c>
      <c r="K79" s="480" t="e" cm="1">
        <f t="array" ref="K79">INDEX($AC79:$AY79,,MATCH(J$3,$AC$3:$AY$3,0))</f>
        <v>#N/A</v>
      </c>
      <c r="L79" s="316"/>
      <c r="M79" s="370" t="str">
        <f>'7'!M79</f>
        <v>Select from List</v>
      </c>
      <c r="N79" s="480" t="e" cm="1">
        <f t="array" ref="N79">INDEX($AC79:$AY79,,MATCH(M$3,$AC$3:$AY$3,0))</f>
        <v>#N/A</v>
      </c>
      <c r="O79" s="316"/>
      <c r="P79" s="370" t="str">
        <f>'7'!P79</f>
        <v>Select from List</v>
      </c>
      <c r="Q79" s="480" t="e" cm="1">
        <f t="array" ref="Q79">INDEX($AC79:$AY79,,MATCH(P$3,$AC$3:$AY$3,0))</f>
        <v>#N/A</v>
      </c>
      <c r="R79" s="316"/>
      <c r="S79" s="370" t="str">
        <f>'7'!S79</f>
        <v>Select from List</v>
      </c>
      <c r="T79" s="480" t="e" cm="1">
        <f t="array" ref="T79">INDEX($AC79:$AY79,,MATCH(S$3,$AC$3:$AY$3,0))</f>
        <v>#N/A</v>
      </c>
      <c r="U79" s="494"/>
      <c r="V79" s="370" t="str">
        <f>'7'!V79</f>
        <v>Select from List</v>
      </c>
      <c r="W79" s="480" t="e" cm="1">
        <f t="array" ref="W79">INDEX($AC79:$AY79,,MATCH(V$3,$AC$3:$AY$3,0))</f>
        <v>#N/A</v>
      </c>
      <c r="AC79" s="370" t="str" cm="1">
        <f t="array" aca="1" ref="AC79" ca="1">IFERROR(IF(INDEX($G79:$W79,,MATCH(AE$3,$G$3:$W$3,0))=$Z$15,"Yes",""),"")</f>
        <v/>
      </c>
      <c r="AD79" s="939" t="str">
        <f ca="1">IF(AC79="Yes", '6'!$E$8,"")</f>
        <v/>
      </c>
      <c r="AE79" s="480" t="str">
        <f ca="1">IF(AC79="Yes", '6'!$E$6,"")</f>
        <v/>
      </c>
      <c r="AG79" s="370" t="str" cm="1">
        <f t="array" aca="1" ref="AG79" ca="1">IFERROR(IF(INDEX($G79:$W79,,MATCH(AI$3,$G$3:$W$3,0))=$Z$15,"Yes",""),"")</f>
        <v/>
      </c>
      <c r="AH79" s="939" t="str">
        <f ca="1">IF(AG79="Yes",'6'!$E$15,"")</f>
        <v/>
      </c>
      <c r="AI79" s="480" t="str">
        <f ca="1">IF(AG79="Yes",'6'!$E$13,"")</f>
        <v/>
      </c>
      <c r="AK79" s="370" t="str" cm="1">
        <f t="array" aca="1" ref="AK79" ca="1">IFERROR(IF(INDEX($G79:$W79,,MATCH(AM$3,$G$3:$W$3,0))=$Z$15,"Yes",""),"")</f>
        <v/>
      </c>
      <c r="AL79" s="939" t="str">
        <f ca="1">IF(AK79="Yes", '6'!$E$22,"")</f>
        <v/>
      </c>
      <c r="AM79" s="480" t="str">
        <f ca="1">IF(AK79="Yes", '6'!$E$20,"")</f>
        <v/>
      </c>
      <c r="AN79" s="934"/>
      <c r="AO79" s="370" t="str" cm="1">
        <f t="array" aca="1" ref="AO79" ca="1">IFERROR(IF(INDEX($G79:$W79,,MATCH(AQ$3,$G$3:$W$3,0))=$Z$15,"Yes",""),"")</f>
        <v/>
      </c>
      <c r="AP79" s="939" t="str">
        <f ca="1">IF(AO79="Yes", '6'!$E$29,"")</f>
        <v/>
      </c>
      <c r="AQ79" s="480" t="str">
        <f ca="1">IF(AO79="Yes", '6'!$E$27,"")</f>
        <v/>
      </c>
      <c r="AR79" s="934"/>
      <c r="AS79" s="434" t="str" cm="1">
        <f t="array" aca="1" ref="AS79" ca="1">IFERROR(IF(INDEX($G79:$W79,,MATCH(AU$3,$G$3:$W$3,0))=$Z$15,"Yes",""),"")</f>
        <v/>
      </c>
      <c r="AT79" s="941" t="str">
        <f ca="1">IF(AS79="Yes", '6'!$E$36,"")</f>
        <v/>
      </c>
      <c r="AU79" s="480" t="str">
        <f ca="1">IF(AS79="Yes", '6'!$E$34,"")</f>
        <v/>
      </c>
      <c r="AV79" s="934"/>
      <c r="AW79" s="370" t="str" cm="1">
        <f t="array" aca="1" ref="AW79" ca="1">IFERROR(IF(INDEX($G79:$W79,,MATCH(AY$3,$G$3:$W$3,0))=$Z$15,"Yes",""),"")</f>
        <v/>
      </c>
      <c r="AX79" s="939" t="str">
        <f ca="1">IF(AW79="Yes", '6'!$E$43,"")</f>
        <v/>
      </c>
      <c r="AY79" s="480" t="str">
        <f ca="1">IF(AW79="Yes", '6'!$E$41,"")</f>
        <v/>
      </c>
    </row>
    <row r="80" spans="2:51" ht="17.149999999999999" customHeight="1">
      <c r="B80" s="1278"/>
      <c r="C80" s="386" t="s">
        <v>800</v>
      </c>
      <c r="D80" s="387">
        <f>'4'!I38</f>
        <v>0</v>
      </c>
      <c r="E80" s="1279">
        <f>'4'!J38</f>
        <v>0</v>
      </c>
      <c r="F80" s="315"/>
      <c r="G80" s="370" t="str">
        <f>'7'!G80</f>
        <v>Select from List</v>
      </c>
      <c r="H80" s="480" t="e" cm="1">
        <f t="array" ref="H80">INDEX($AC80:$AY80,,MATCH(G$3,$AC$3:$AY$3,0))</f>
        <v>#N/A</v>
      </c>
      <c r="I80" s="316"/>
      <c r="J80" s="434" t="str">
        <f>'7'!J80</f>
        <v>Select from List</v>
      </c>
      <c r="K80" s="480" t="e" cm="1">
        <f t="array" ref="K80">INDEX($AC80:$AY80,,MATCH(J$3,$AC$3:$AY$3,0))</f>
        <v>#N/A</v>
      </c>
      <c r="L80" s="316"/>
      <c r="M80" s="370" t="str">
        <f>'7'!M80</f>
        <v>Select from List</v>
      </c>
      <c r="N80" s="480" t="e" cm="1">
        <f t="array" ref="N80">INDEX($AC80:$AY80,,MATCH(M$3,$AC$3:$AY$3,0))</f>
        <v>#N/A</v>
      </c>
      <c r="O80" s="316"/>
      <c r="P80" s="370" t="str">
        <f>'7'!P80</f>
        <v>Select from List</v>
      </c>
      <c r="Q80" s="480" t="e" cm="1">
        <f t="array" ref="Q80">INDEX($AC80:$AY80,,MATCH(P$3,$AC$3:$AY$3,0))</f>
        <v>#N/A</v>
      </c>
      <c r="R80" s="316"/>
      <c r="S80" s="370" t="str">
        <f>'7'!S80</f>
        <v>Select from List</v>
      </c>
      <c r="T80" s="480" t="e" cm="1">
        <f t="array" ref="T80">INDEX($AC80:$AY80,,MATCH(S$3,$AC$3:$AY$3,0))</f>
        <v>#N/A</v>
      </c>
      <c r="U80" s="494"/>
      <c r="V80" s="370" t="str">
        <f>'7'!V80</f>
        <v>Select from List</v>
      </c>
      <c r="W80" s="480" t="e" cm="1">
        <f t="array" ref="W80">INDEX($AC80:$AY80,,MATCH(V$3,$AC$3:$AY$3,0))</f>
        <v>#N/A</v>
      </c>
      <c r="AC80" s="370" t="str" cm="1">
        <f t="array" aca="1" ref="AC80" ca="1">IFERROR(IF(INDEX($G80:$W80,,MATCH(AE$3,$G$3:$W$3,0))=$Z$15,"Yes",""),"")</f>
        <v/>
      </c>
      <c r="AD80" s="939" t="str">
        <f ca="1">IF(AC80="Yes", '6'!$E$8,"")</f>
        <v/>
      </c>
      <c r="AE80" s="480" t="str">
        <f ca="1">IF(AC80="Yes", '6'!$E$6,"")</f>
        <v/>
      </c>
      <c r="AG80" s="370" t="str" cm="1">
        <f t="array" aca="1" ref="AG80" ca="1">IFERROR(IF(INDEX($G80:$W80,,MATCH(AI$3,$G$3:$W$3,0))=$Z$15,"Yes",""),"")</f>
        <v/>
      </c>
      <c r="AH80" s="939" t="str">
        <f ca="1">IF(AG80="Yes",'6'!$E$15,"")</f>
        <v/>
      </c>
      <c r="AI80" s="480" t="str">
        <f ca="1">IF(AG80="Yes",'6'!$E$13,"")</f>
        <v/>
      </c>
      <c r="AK80" s="370" t="str" cm="1">
        <f t="array" aca="1" ref="AK80" ca="1">IFERROR(IF(INDEX($G80:$W80,,MATCH(AM$3,$G$3:$W$3,0))=$Z$15,"Yes",""),"")</f>
        <v/>
      </c>
      <c r="AL80" s="939" t="str">
        <f ca="1">IF(AK80="Yes", '6'!$E$22,"")</f>
        <v/>
      </c>
      <c r="AM80" s="480" t="str">
        <f ca="1">IF(AK80="Yes", '6'!$E$20,"")</f>
        <v/>
      </c>
      <c r="AN80" s="934"/>
      <c r="AO80" s="370" t="str" cm="1">
        <f t="array" aca="1" ref="AO80" ca="1">IFERROR(IF(INDEX($G80:$W80,,MATCH(AQ$3,$G$3:$W$3,0))=$Z$15,"Yes",""),"")</f>
        <v/>
      </c>
      <c r="AP80" s="939" t="str">
        <f ca="1">IF(AO80="Yes", '6'!$E$29,"")</f>
        <v/>
      </c>
      <c r="AQ80" s="480" t="str">
        <f ca="1">IF(AO80="Yes", '6'!$E$27,"")</f>
        <v/>
      </c>
      <c r="AR80" s="934"/>
      <c r="AS80" s="434" t="str" cm="1">
        <f t="array" aca="1" ref="AS80" ca="1">IFERROR(IF(INDEX($G80:$W80,,MATCH(AU$3,$G$3:$W$3,0))=$Z$15,"Yes",""),"")</f>
        <v/>
      </c>
      <c r="AT80" s="941" t="str">
        <f ca="1">IF(AS80="Yes", '6'!$E$36,"")</f>
        <v/>
      </c>
      <c r="AU80" s="480" t="str">
        <f ca="1">IF(AS80="Yes", '6'!$E$34,"")</f>
        <v/>
      </c>
      <c r="AV80" s="934"/>
      <c r="AW80" s="370" t="str" cm="1">
        <f t="array" aca="1" ref="AW80" ca="1">IFERROR(IF(INDEX($G80:$W80,,MATCH(AY$3,$G$3:$W$3,0))=$Z$15,"Yes",""),"")</f>
        <v/>
      </c>
      <c r="AX80" s="939" t="str">
        <f ca="1">IF(AW80="Yes", '6'!$E$43,"")</f>
        <v/>
      </c>
      <c r="AY80" s="480" t="str">
        <f ca="1">IF(AW80="Yes", '6'!$E$41,"")</f>
        <v/>
      </c>
    </row>
    <row r="81" spans="2:55" ht="17.149999999999999" customHeight="1">
      <c r="B81" s="1277">
        <f>'4'!G39</f>
        <v>0</v>
      </c>
      <c r="C81" s="384" t="s">
        <v>799</v>
      </c>
      <c r="D81" s="385">
        <f>'4'!I39</f>
        <v>0</v>
      </c>
      <c r="E81" s="1279" t="str">
        <f>'4'!J39</f>
        <v xml:space="preserve"> </v>
      </c>
      <c r="F81" s="315"/>
      <c r="G81" s="370" t="str">
        <f>'7'!G81</f>
        <v>Select from List</v>
      </c>
      <c r="H81" s="480" t="e" cm="1">
        <f t="array" ref="H81">INDEX($AC81:$AY81,,MATCH(G$3,$AC$3:$AY$3,0))</f>
        <v>#N/A</v>
      </c>
      <c r="I81" s="316"/>
      <c r="J81" s="434" t="str">
        <f>'7'!J81</f>
        <v>Select from List</v>
      </c>
      <c r="K81" s="480" t="e" cm="1">
        <f t="array" ref="K81">INDEX($AC81:$AY81,,MATCH(J$3,$AC$3:$AY$3,0))</f>
        <v>#N/A</v>
      </c>
      <c r="L81" s="316"/>
      <c r="M81" s="370" t="str">
        <f>'7'!M81</f>
        <v>Select from List</v>
      </c>
      <c r="N81" s="480" t="e" cm="1">
        <f t="array" ref="N81">INDEX($AC81:$AY81,,MATCH(M$3,$AC$3:$AY$3,0))</f>
        <v>#N/A</v>
      </c>
      <c r="O81" s="316"/>
      <c r="P81" s="370" t="str">
        <f>'7'!P81</f>
        <v>Select from List</v>
      </c>
      <c r="Q81" s="480" t="e" cm="1">
        <f t="array" ref="Q81">INDEX($AC81:$AY81,,MATCH(P$3,$AC$3:$AY$3,0))</f>
        <v>#N/A</v>
      </c>
      <c r="R81" s="316"/>
      <c r="S81" s="370" t="str">
        <f>'7'!S81</f>
        <v>Select from List</v>
      </c>
      <c r="T81" s="480" t="e" cm="1">
        <f t="array" ref="T81">INDEX($AC81:$AY81,,MATCH(S$3,$AC$3:$AY$3,0))</f>
        <v>#N/A</v>
      </c>
      <c r="U81" s="494"/>
      <c r="V81" s="370" t="str">
        <f>'7'!V81</f>
        <v>Select from List</v>
      </c>
      <c r="W81" s="480" t="e" cm="1">
        <f t="array" ref="W81">INDEX($AC81:$AY81,,MATCH(V$3,$AC$3:$AY$3,0))</f>
        <v>#N/A</v>
      </c>
      <c r="AC81" s="370" t="str" cm="1">
        <f t="array" aca="1" ref="AC81" ca="1">IFERROR(IF(INDEX($G81:$W81,,MATCH(AE$3,$G$3:$W$3,0))=$Z$15,"Yes",""),"")</f>
        <v/>
      </c>
      <c r="AD81" s="939" t="str">
        <f ca="1">IF(AC81="Yes", '6'!$E$8,"")</f>
        <v/>
      </c>
      <c r="AE81" s="480" t="str">
        <f ca="1">IF(AC81="Yes", '6'!$E$6,"")</f>
        <v/>
      </c>
      <c r="AG81" s="370" t="str" cm="1">
        <f t="array" aca="1" ref="AG81" ca="1">IFERROR(IF(INDEX($G81:$W81,,MATCH(AI$3,$G$3:$W$3,0))=$Z$15,"Yes",""),"")</f>
        <v/>
      </c>
      <c r="AH81" s="939" t="str">
        <f ca="1">IF(AG81="Yes",'6'!$E$15,"")</f>
        <v/>
      </c>
      <c r="AI81" s="480" t="str">
        <f ca="1">IF(AG81="Yes",'6'!$E$13,"")</f>
        <v/>
      </c>
      <c r="AK81" s="370" t="str" cm="1">
        <f t="array" aca="1" ref="AK81" ca="1">IFERROR(IF(INDEX($G81:$W81,,MATCH(AM$3,$G$3:$W$3,0))=$Z$15,"Yes",""),"")</f>
        <v/>
      </c>
      <c r="AL81" s="939" t="str">
        <f ca="1">IF(AK81="Yes", '6'!$E$22,"")</f>
        <v/>
      </c>
      <c r="AM81" s="480" t="str">
        <f ca="1">IF(AK81="Yes", '6'!$E$20,"")</f>
        <v/>
      </c>
      <c r="AN81" s="934"/>
      <c r="AO81" s="370" t="str" cm="1">
        <f t="array" aca="1" ref="AO81" ca="1">IFERROR(IF(INDEX($G81:$W81,,MATCH(AQ$3,$G$3:$W$3,0))=$Z$15,"Yes",""),"")</f>
        <v/>
      </c>
      <c r="AP81" s="939" t="str">
        <f ca="1">IF(AO81="Yes", '6'!$E$29,"")</f>
        <v/>
      </c>
      <c r="AQ81" s="480" t="str">
        <f ca="1">IF(AO81="Yes", '6'!$E$27,"")</f>
        <v/>
      </c>
      <c r="AR81" s="934"/>
      <c r="AS81" s="434" t="str" cm="1">
        <f t="array" aca="1" ref="AS81" ca="1">IFERROR(IF(INDEX($G81:$W81,,MATCH(AU$3,$G$3:$W$3,0))=$Z$15,"Yes",""),"")</f>
        <v/>
      </c>
      <c r="AT81" s="941" t="str">
        <f ca="1">IF(AS81="Yes", '6'!$E$36,"")</f>
        <v/>
      </c>
      <c r="AU81" s="480" t="str">
        <f ca="1">IF(AS81="Yes", '6'!$E$34,"")</f>
        <v/>
      </c>
      <c r="AV81" s="934"/>
      <c r="AW81" s="370" t="str" cm="1">
        <f t="array" aca="1" ref="AW81" ca="1">IFERROR(IF(INDEX($G81:$W81,,MATCH(AY$3,$G$3:$W$3,0))=$Z$15,"Yes",""),"")</f>
        <v/>
      </c>
      <c r="AX81" s="939" t="str">
        <f ca="1">IF(AW81="Yes", '6'!$E$43,"")</f>
        <v/>
      </c>
      <c r="AY81" s="480" t="str">
        <f ca="1">IF(AW81="Yes", '6'!$E$41,"")</f>
        <v/>
      </c>
    </row>
    <row r="82" spans="2:55" ht="17.149999999999999" customHeight="1">
      <c r="B82" s="1278"/>
      <c r="C82" s="386" t="s">
        <v>800</v>
      </c>
      <c r="D82" s="387">
        <f>'4'!I40</f>
        <v>0</v>
      </c>
      <c r="E82" s="1279">
        <f>'4'!J40</f>
        <v>0</v>
      </c>
      <c r="F82" s="315"/>
      <c r="G82" s="370" t="str">
        <f>'7'!G82</f>
        <v>Select from List</v>
      </c>
      <c r="H82" s="480" t="e" cm="1">
        <f t="array" ref="H82">INDEX($AC82:$AY82,,MATCH(G$3,$AC$3:$AY$3,0))</f>
        <v>#N/A</v>
      </c>
      <c r="I82" s="316"/>
      <c r="J82" s="434" t="str">
        <f>'7'!J82</f>
        <v>Select from List</v>
      </c>
      <c r="K82" s="480" t="e" cm="1">
        <f t="array" ref="K82">INDEX($AC82:$AY82,,MATCH(J$3,$AC$3:$AY$3,0))</f>
        <v>#N/A</v>
      </c>
      <c r="L82" s="316"/>
      <c r="M82" s="370" t="str">
        <f>'7'!M82</f>
        <v>Select from List</v>
      </c>
      <c r="N82" s="480" t="e" cm="1">
        <f t="array" ref="N82">INDEX($AC82:$AY82,,MATCH(M$3,$AC$3:$AY$3,0))</f>
        <v>#N/A</v>
      </c>
      <c r="O82" s="316"/>
      <c r="P82" s="370" t="str">
        <f>'7'!P82</f>
        <v>Select from List</v>
      </c>
      <c r="Q82" s="480" t="e" cm="1">
        <f t="array" ref="Q82">INDEX($AC82:$AY82,,MATCH(P$3,$AC$3:$AY$3,0))</f>
        <v>#N/A</v>
      </c>
      <c r="R82" s="316"/>
      <c r="S82" s="370" t="str">
        <f>'7'!S82</f>
        <v>Select from List</v>
      </c>
      <c r="T82" s="480" t="e" cm="1">
        <f t="array" ref="T82">INDEX($AC82:$AY82,,MATCH(S$3,$AC$3:$AY$3,0))</f>
        <v>#N/A</v>
      </c>
      <c r="U82" s="494"/>
      <c r="V82" s="370" t="str">
        <f>'7'!V82</f>
        <v>Select from List</v>
      </c>
      <c r="W82" s="480" t="e" cm="1">
        <f t="array" ref="W82">INDEX($AC82:$AY82,,MATCH(V$3,$AC$3:$AY$3,0))</f>
        <v>#N/A</v>
      </c>
      <c r="AC82" s="370" t="str" cm="1">
        <f t="array" aca="1" ref="AC82" ca="1">IFERROR(IF(INDEX($G82:$W82,,MATCH(AE$3,$G$3:$W$3,0))=$Z$15,"Yes",""),"")</f>
        <v/>
      </c>
      <c r="AD82" s="939" t="str">
        <f ca="1">IF(AC82="Yes", '6'!$E$8,"")</f>
        <v/>
      </c>
      <c r="AE82" s="480" t="str">
        <f ca="1">IF(AC82="Yes", '6'!$E$6,"")</f>
        <v/>
      </c>
      <c r="AG82" s="370" t="str" cm="1">
        <f t="array" aca="1" ref="AG82" ca="1">IFERROR(IF(INDEX($G82:$W82,,MATCH(AI$3,$G$3:$W$3,0))=$Z$15,"Yes",""),"")</f>
        <v/>
      </c>
      <c r="AH82" s="939" t="str">
        <f ca="1">IF(AG82="Yes",'6'!$E$15,"")</f>
        <v/>
      </c>
      <c r="AI82" s="480" t="str">
        <f ca="1">IF(AG82="Yes",'6'!$E$13,"")</f>
        <v/>
      </c>
      <c r="AK82" s="370" t="str" cm="1">
        <f t="array" aca="1" ref="AK82" ca="1">IFERROR(IF(INDEX($G82:$W82,,MATCH(AM$3,$G$3:$W$3,0))=$Z$15,"Yes",""),"")</f>
        <v/>
      </c>
      <c r="AL82" s="939" t="str">
        <f ca="1">IF(AK82="Yes", '6'!$E$22,"")</f>
        <v/>
      </c>
      <c r="AM82" s="480" t="str">
        <f ca="1">IF(AK82="Yes", '6'!$E$20,"")</f>
        <v/>
      </c>
      <c r="AN82" s="934"/>
      <c r="AO82" s="370" t="str" cm="1">
        <f t="array" aca="1" ref="AO82" ca="1">IFERROR(IF(INDEX($G82:$W82,,MATCH(AQ$3,$G$3:$W$3,0))=$Z$15,"Yes",""),"")</f>
        <v/>
      </c>
      <c r="AP82" s="939" t="str">
        <f ca="1">IF(AO82="Yes", '6'!$E$29,"")</f>
        <v/>
      </c>
      <c r="AQ82" s="480" t="str">
        <f ca="1">IF(AO82="Yes", '6'!$E$27,"")</f>
        <v/>
      </c>
      <c r="AR82" s="934"/>
      <c r="AS82" s="434" t="str" cm="1">
        <f t="array" aca="1" ref="AS82" ca="1">IFERROR(IF(INDEX($G82:$W82,,MATCH(AU$3,$G$3:$W$3,0))=$Z$15,"Yes",""),"")</f>
        <v/>
      </c>
      <c r="AT82" s="941" t="str">
        <f ca="1">IF(AS82="Yes", '6'!$E$36,"")</f>
        <v/>
      </c>
      <c r="AU82" s="480" t="str">
        <f ca="1">IF(AS82="Yes", '6'!$E$34,"")</f>
        <v/>
      </c>
      <c r="AV82" s="934"/>
      <c r="AW82" s="370" t="str" cm="1">
        <f t="array" aca="1" ref="AW82" ca="1">IFERROR(IF(INDEX($G82:$W82,,MATCH(AY$3,$G$3:$W$3,0))=$Z$15,"Yes",""),"")</f>
        <v/>
      </c>
      <c r="AX82" s="939" t="str">
        <f ca="1">IF(AW82="Yes", '6'!$E$43,"")</f>
        <v/>
      </c>
      <c r="AY82" s="480" t="str">
        <f ca="1">IF(AW82="Yes", '6'!$E$41,"")</f>
        <v/>
      </c>
    </row>
    <row r="83" spans="2:55" ht="17.149999999999999" customHeight="1">
      <c r="B83" s="1277">
        <f>'4'!G41</f>
        <v>0</v>
      </c>
      <c r="C83" s="384" t="s">
        <v>799</v>
      </c>
      <c r="D83" s="385">
        <f>'4'!I41</f>
        <v>0</v>
      </c>
      <c r="E83" s="1279" t="str">
        <f>'4'!J41</f>
        <v xml:space="preserve"> </v>
      </c>
      <c r="F83" s="315"/>
      <c r="G83" s="370" t="str">
        <f>'7'!G83</f>
        <v>Select from List</v>
      </c>
      <c r="H83" s="480" t="e" cm="1">
        <f t="array" ref="H83">INDEX($AC83:$AY83,,MATCH(G$3,$AC$3:$AY$3,0))</f>
        <v>#N/A</v>
      </c>
      <c r="I83" s="316"/>
      <c r="J83" s="434" t="str">
        <f>'7'!J83</f>
        <v>Select from List</v>
      </c>
      <c r="K83" s="480" t="e" cm="1">
        <f t="array" ref="K83">INDEX($AC83:$AY83,,MATCH(J$3,$AC$3:$AY$3,0))</f>
        <v>#N/A</v>
      </c>
      <c r="L83" s="316"/>
      <c r="M83" s="370" t="str">
        <f>'7'!M83</f>
        <v>Select from List</v>
      </c>
      <c r="N83" s="480" t="e" cm="1">
        <f t="array" ref="N83">INDEX($AC83:$AY83,,MATCH(M$3,$AC$3:$AY$3,0))</f>
        <v>#N/A</v>
      </c>
      <c r="O83" s="316"/>
      <c r="P83" s="370" t="str">
        <f>'7'!P83</f>
        <v>Select from List</v>
      </c>
      <c r="Q83" s="480" t="e" cm="1">
        <f t="array" ref="Q83">INDEX($AC83:$AY83,,MATCH(P$3,$AC$3:$AY$3,0))</f>
        <v>#N/A</v>
      </c>
      <c r="R83" s="316"/>
      <c r="S83" s="370" t="str">
        <f>'7'!S83</f>
        <v>Select from List</v>
      </c>
      <c r="T83" s="480" t="e" cm="1">
        <f t="array" ref="T83">INDEX($AC83:$AY83,,MATCH(S$3,$AC$3:$AY$3,0))</f>
        <v>#N/A</v>
      </c>
      <c r="U83" s="494"/>
      <c r="V83" s="370" t="str">
        <f>'7'!V83</f>
        <v>Select from List</v>
      </c>
      <c r="W83" s="480" t="e" cm="1">
        <f t="array" ref="W83">INDEX($AC83:$AY83,,MATCH(V$3,$AC$3:$AY$3,0))</f>
        <v>#N/A</v>
      </c>
      <c r="AC83" s="370" t="str" cm="1">
        <f t="array" aca="1" ref="AC83" ca="1">IFERROR(IF(INDEX($G83:$W83,,MATCH(AE$3,$G$3:$W$3,0))=$Z$15,"Yes",""),"")</f>
        <v/>
      </c>
      <c r="AD83" s="939" t="str">
        <f ca="1">IF(AC83="Yes", '6'!$E$8,"")</f>
        <v/>
      </c>
      <c r="AE83" s="480" t="str">
        <f ca="1">IF(AC83="Yes", '6'!$E$6,"")</f>
        <v/>
      </c>
      <c r="AG83" s="370" t="str" cm="1">
        <f t="array" aca="1" ref="AG83" ca="1">IFERROR(IF(INDEX($G83:$W83,,MATCH(AI$3,$G$3:$W$3,0))=$Z$15,"Yes",""),"")</f>
        <v/>
      </c>
      <c r="AH83" s="939" t="str">
        <f ca="1">IF(AG83="Yes",'6'!$E$15,"")</f>
        <v/>
      </c>
      <c r="AI83" s="480" t="str">
        <f ca="1">IF(AG83="Yes",'6'!$E$13,"")</f>
        <v/>
      </c>
      <c r="AK83" s="370" t="str" cm="1">
        <f t="array" aca="1" ref="AK83" ca="1">IFERROR(IF(INDEX($G83:$W83,,MATCH(AM$3,$G$3:$W$3,0))=$Z$15,"Yes",""),"")</f>
        <v/>
      </c>
      <c r="AL83" s="939" t="str">
        <f ca="1">IF(AK83="Yes", '6'!$E$22,"")</f>
        <v/>
      </c>
      <c r="AM83" s="480" t="str">
        <f ca="1">IF(AK83="Yes", '6'!$E$20,"")</f>
        <v/>
      </c>
      <c r="AN83" s="934"/>
      <c r="AO83" s="370" t="str" cm="1">
        <f t="array" aca="1" ref="AO83" ca="1">IFERROR(IF(INDEX($G83:$W83,,MATCH(AQ$3,$G$3:$W$3,0))=$Z$15,"Yes",""),"")</f>
        <v/>
      </c>
      <c r="AP83" s="939" t="str">
        <f ca="1">IF(AO83="Yes", '6'!$E$29,"")</f>
        <v/>
      </c>
      <c r="AQ83" s="480" t="str">
        <f ca="1">IF(AO83="Yes", '6'!$E$27,"")</f>
        <v/>
      </c>
      <c r="AR83" s="934"/>
      <c r="AS83" s="434" t="str" cm="1">
        <f t="array" aca="1" ref="AS83" ca="1">IFERROR(IF(INDEX($G83:$W83,,MATCH(AU$3,$G$3:$W$3,0))=$Z$15,"Yes",""),"")</f>
        <v/>
      </c>
      <c r="AT83" s="941" t="str">
        <f ca="1">IF(AS83="Yes", '6'!$E$36,"")</f>
        <v/>
      </c>
      <c r="AU83" s="480" t="str">
        <f ca="1">IF(AS83="Yes", '6'!$E$34,"")</f>
        <v/>
      </c>
      <c r="AV83" s="934"/>
      <c r="AW83" s="370" t="str" cm="1">
        <f t="array" aca="1" ref="AW83" ca="1">IFERROR(IF(INDEX($G83:$W83,,MATCH(AY$3,$G$3:$W$3,0))=$Z$15,"Yes",""),"")</f>
        <v/>
      </c>
      <c r="AX83" s="939" t="str">
        <f ca="1">IF(AW83="Yes", '6'!$E$43,"")</f>
        <v/>
      </c>
      <c r="AY83" s="480" t="str">
        <f ca="1">IF(AW83="Yes", '6'!$E$41,"")</f>
        <v/>
      </c>
    </row>
    <row r="84" spans="2:55" ht="17.149999999999999" customHeight="1">
      <c r="B84" s="1278"/>
      <c r="C84" s="386" t="s">
        <v>800</v>
      </c>
      <c r="D84" s="387">
        <f>'4'!I42</f>
        <v>0</v>
      </c>
      <c r="E84" s="1279">
        <f>'4'!J42</f>
        <v>0</v>
      </c>
      <c r="F84" s="315"/>
      <c r="G84" s="370" t="str">
        <f>'7'!G84</f>
        <v>Select from List</v>
      </c>
      <c r="H84" s="480" t="e" cm="1">
        <f t="array" ref="H84">INDEX($AC84:$AY84,,MATCH(G$3,$AC$3:$AY$3,0))</f>
        <v>#N/A</v>
      </c>
      <c r="I84" s="316"/>
      <c r="J84" s="434" t="str">
        <f>'7'!J84</f>
        <v>Select from List</v>
      </c>
      <c r="K84" s="480" t="e" cm="1">
        <f t="array" ref="K84">INDEX($AC84:$AY84,,MATCH(J$3,$AC$3:$AY$3,0))</f>
        <v>#N/A</v>
      </c>
      <c r="L84" s="316"/>
      <c r="M84" s="370" t="str">
        <f>'7'!M84</f>
        <v>Select from List</v>
      </c>
      <c r="N84" s="480" t="e" cm="1">
        <f t="array" ref="N84">INDEX($AC84:$AY84,,MATCH(M$3,$AC$3:$AY$3,0))</f>
        <v>#N/A</v>
      </c>
      <c r="O84" s="316"/>
      <c r="P84" s="370" t="str">
        <f>'7'!P84</f>
        <v>Select from List</v>
      </c>
      <c r="Q84" s="480" t="e" cm="1">
        <f t="array" ref="Q84">INDEX($AC84:$AY84,,MATCH(P$3,$AC$3:$AY$3,0))</f>
        <v>#N/A</v>
      </c>
      <c r="R84" s="316"/>
      <c r="S84" s="370" t="str">
        <f>'7'!S84</f>
        <v>Select from List</v>
      </c>
      <c r="T84" s="480" t="e" cm="1">
        <f t="array" ref="T84">INDEX($AC84:$AY84,,MATCH(S$3,$AC$3:$AY$3,0))</f>
        <v>#N/A</v>
      </c>
      <c r="U84" s="494"/>
      <c r="V84" s="370" t="str">
        <f>'7'!V84</f>
        <v>Select from List</v>
      </c>
      <c r="W84" s="480" t="e" cm="1">
        <f t="array" ref="W84">INDEX($AC84:$AY84,,MATCH(V$3,$AC$3:$AY$3,0))</f>
        <v>#N/A</v>
      </c>
      <c r="AC84" s="370" t="str" cm="1">
        <f t="array" aca="1" ref="AC84" ca="1">IFERROR(IF(INDEX($G84:$W84,,MATCH(AE$3,$G$3:$W$3,0))=$Z$15,"Yes",""),"")</f>
        <v/>
      </c>
      <c r="AD84" s="939" t="str">
        <f ca="1">IF(AC84="Yes", '6'!$E$8,"")</f>
        <v/>
      </c>
      <c r="AE84" s="480" t="str">
        <f ca="1">IF(AC84="Yes", '6'!$E$6,"")</f>
        <v/>
      </c>
      <c r="AG84" s="370" t="str" cm="1">
        <f t="array" aca="1" ref="AG84" ca="1">IFERROR(IF(INDEX($G84:$W84,,MATCH(AI$3,$G$3:$W$3,0))=$Z$15,"Yes",""),"")</f>
        <v/>
      </c>
      <c r="AH84" s="939" t="str">
        <f ca="1">IF(AG84="Yes",'6'!$E$15,"")</f>
        <v/>
      </c>
      <c r="AI84" s="480" t="str">
        <f ca="1">IF(AG84="Yes",'6'!$E$13,"")</f>
        <v/>
      </c>
      <c r="AK84" s="370" t="str" cm="1">
        <f t="array" aca="1" ref="AK84" ca="1">IFERROR(IF(INDEX($G84:$W84,,MATCH(AM$3,$G$3:$W$3,0))=$Z$15,"Yes",""),"")</f>
        <v/>
      </c>
      <c r="AL84" s="939" t="str">
        <f ca="1">IF(AK84="Yes", '6'!$E$22,"")</f>
        <v/>
      </c>
      <c r="AM84" s="480" t="str">
        <f ca="1">IF(AK84="Yes", '6'!$E$20,"")</f>
        <v/>
      </c>
      <c r="AN84" s="934"/>
      <c r="AO84" s="370" t="str" cm="1">
        <f t="array" aca="1" ref="AO84" ca="1">IFERROR(IF(INDEX($G84:$W84,,MATCH(AQ$3,$G$3:$W$3,0))=$Z$15,"Yes",""),"")</f>
        <v/>
      </c>
      <c r="AP84" s="939" t="str">
        <f ca="1">IF(AO84="Yes", '6'!$E$29,"")</f>
        <v/>
      </c>
      <c r="AQ84" s="480" t="str">
        <f ca="1">IF(AO84="Yes", '6'!$E$27,"")</f>
        <v/>
      </c>
      <c r="AR84" s="934"/>
      <c r="AS84" s="434" t="str" cm="1">
        <f t="array" aca="1" ref="AS84" ca="1">IFERROR(IF(INDEX($G84:$W84,,MATCH(AU$3,$G$3:$W$3,0))=$Z$15,"Yes",""),"")</f>
        <v/>
      </c>
      <c r="AT84" s="941" t="str">
        <f ca="1">IF(AS84="Yes", '6'!$E$36,"")</f>
        <v/>
      </c>
      <c r="AU84" s="480" t="str">
        <f ca="1">IF(AS84="Yes", '6'!$E$34,"")</f>
        <v/>
      </c>
      <c r="AV84" s="934"/>
      <c r="AW84" s="370" t="str" cm="1">
        <f t="array" aca="1" ref="AW84" ca="1">IFERROR(IF(INDEX($G84:$W84,,MATCH(AY$3,$G$3:$W$3,0))=$Z$15,"Yes",""),"")</f>
        <v/>
      </c>
      <c r="AX84" s="939" t="str">
        <f ca="1">IF(AW84="Yes", '6'!$E$43,"")</f>
        <v/>
      </c>
      <c r="AY84" s="480" t="str">
        <f ca="1">IF(AW84="Yes", '6'!$E$41,"")</f>
        <v/>
      </c>
    </row>
    <row r="85" spans="2:55" ht="17.149999999999999" customHeight="1">
      <c r="B85" s="1277">
        <f>'4'!G43</f>
        <v>0</v>
      </c>
      <c r="C85" s="384" t="s">
        <v>799</v>
      </c>
      <c r="D85" s="385">
        <f>'4'!I43</f>
        <v>0</v>
      </c>
      <c r="E85" s="1279" t="str">
        <f>'4'!J43</f>
        <v xml:space="preserve"> </v>
      </c>
      <c r="F85" s="315"/>
      <c r="G85" s="370" t="str">
        <f>'7'!G85</f>
        <v>Select from List</v>
      </c>
      <c r="H85" s="480" t="e" cm="1">
        <f t="array" ref="H85">INDEX($AC85:$AY85,,MATCH(G$3,$AC$3:$AY$3,0))</f>
        <v>#N/A</v>
      </c>
      <c r="I85" s="316"/>
      <c r="J85" s="434" t="str">
        <f>'7'!J85</f>
        <v>Select from List</v>
      </c>
      <c r="K85" s="480" t="e" cm="1">
        <f t="array" ref="K85">INDEX($AC85:$AY85,,MATCH(J$3,$AC$3:$AY$3,0))</f>
        <v>#N/A</v>
      </c>
      <c r="L85" s="316"/>
      <c r="M85" s="370" t="str">
        <f>'7'!M85</f>
        <v>Select from List</v>
      </c>
      <c r="N85" s="480" t="e" cm="1">
        <f t="array" ref="N85">INDEX($AC85:$AY85,,MATCH(M$3,$AC$3:$AY$3,0))</f>
        <v>#N/A</v>
      </c>
      <c r="O85" s="316"/>
      <c r="P85" s="370" t="str">
        <f>'7'!P85</f>
        <v>Select from List</v>
      </c>
      <c r="Q85" s="480" t="e" cm="1">
        <f t="array" ref="Q85">INDEX($AC85:$AY85,,MATCH(P$3,$AC$3:$AY$3,0))</f>
        <v>#N/A</v>
      </c>
      <c r="R85" s="316"/>
      <c r="S85" s="370" t="str">
        <f>'7'!S85</f>
        <v>Select from List</v>
      </c>
      <c r="T85" s="480" t="e" cm="1">
        <f t="array" ref="T85">INDEX($AC85:$AY85,,MATCH(S$3,$AC$3:$AY$3,0))</f>
        <v>#N/A</v>
      </c>
      <c r="U85" s="494"/>
      <c r="V85" s="370" t="str">
        <f>'7'!V85</f>
        <v>Select from List</v>
      </c>
      <c r="W85" s="480" t="e" cm="1">
        <f t="array" ref="W85">INDEX($AC85:$AY85,,MATCH(V$3,$AC$3:$AY$3,0))</f>
        <v>#N/A</v>
      </c>
      <c r="AC85" s="370" t="str" cm="1">
        <f t="array" aca="1" ref="AC85" ca="1">IFERROR(IF(INDEX($G85:$W85,,MATCH(AE$3,$G$3:$W$3,0))=$Z$15,"Yes",""),"")</f>
        <v/>
      </c>
      <c r="AD85" s="939" t="str">
        <f ca="1">IF(AC85="Yes", '6'!$E$8,"")</f>
        <v/>
      </c>
      <c r="AE85" s="480" t="str">
        <f ca="1">IF(AC85="Yes", '6'!$E$6,"")</f>
        <v/>
      </c>
      <c r="AG85" s="370" t="str" cm="1">
        <f t="array" aca="1" ref="AG85" ca="1">IFERROR(IF(INDEX($G85:$W85,,MATCH(AI$3,$G$3:$W$3,0))=$Z$15,"Yes",""),"")</f>
        <v/>
      </c>
      <c r="AH85" s="939" t="str">
        <f ca="1">IF(AG85="Yes",'6'!$E$15,"")</f>
        <v/>
      </c>
      <c r="AI85" s="480" t="str">
        <f ca="1">IF(AG85="Yes",'6'!$E$13,"")</f>
        <v/>
      </c>
      <c r="AK85" s="370" t="str" cm="1">
        <f t="array" aca="1" ref="AK85" ca="1">IFERROR(IF(INDEX($G85:$W85,,MATCH(AM$3,$G$3:$W$3,0))=$Z$15,"Yes",""),"")</f>
        <v/>
      </c>
      <c r="AL85" s="939" t="str">
        <f ca="1">IF(AK85="Yes", '6'!$E$22,"")</f>
        <v/>
      </c>
      <c r="AM85" s="480" t="str">
        <f ca="1">IF(AK85="Yes", '6'!$E$20,"")</f>
        <v/>
      </c>
      <c r="AN85" s="934"/>
      <c r="AO85" s="370" t="str" cm="1">
        <f t="array" aca="1" ref="AO85" ca="1">IFERROR(IF(INDEX($G85:$W85,,MATCH(AQ$3,$G$3:$W$3,0))=$Z$15,"Yes",""),"")</f>
        <v/>
      </c>
      <c r="AP85" s="939" t="str">
        <f ca="1">IF(AO85="Yes", '6'!$E$29,"")</f>
        <v/>
      </c>
      <c r="AQ85" s="480" t="str">
        <f ca="1">IF(AO85="Yes", '6'!$E$27,"")</f>
        <v/>
      </c>
      <c r="AR85" s="934"/>
      <c r="AS85" s="434" t="str" cm="1">
        <f t="array" aca="1" ref="AS85" ca="1">IFERROR(IF(INDEX($G85:$W85,,MATCH(AU$3,$G$3:$W$3,0))=$Z$15,"Yes",""),"")</f>
        <v/>
      </c>
      <c r="AT85" s="941" t="str">
        <f ca="1">IF(AS85="Yes", '6'!$E$36,"")</f>
        <v/>
      </c>
      <c r="AU85" s="480" t="str">
        <f ca="1">IF(AS85="Yes", '6'!$E$34,"")</f>
        <v/>
      </c>
      <c r="AV85" s="934"/>
      <c r="AW85" s="370" t="str" cm="1">
        <f t="array" aca="1" ref="AW85" ca="1">IFERROR(IF(INDEX($G85:$W85,,MATCH(AY$3,$G$3:$W$3,0))=$Z$15,"Yes",""),"")</f>
        <v/>
      </c>
      <c r="AX85" s="939" t="str">
        <f ca="1">IF(AW85="Yes", '6'!$E$43,"")</f>
        <v/>
      </c>
      <c r="AY85" s="480" t="str">
        <f ca="1">IF(AW85="Yes", '6'!$E$41,"")</f>
        <v/>
      </c>
    </row>
    <row r="86" spans="2:55" ht="17.149999999999999" customHeight="1">
      <c r="B86" s="1281"/>
      <c r="C86" s="386" t="s">
        <v>800</v>
      </c>
      <c r="D86" s="387">
        <f>'4'!I44</f>
        <v>0</v>
      </c>
      <c r="E86" s="1279">
        <f>'4'!J44</f>
        <v>0</v>
      </c>
      <c r="F86" s="315"/>
      <c r="G86" s="370" t="str">
        <f>'7'!G86</f>
        <v>Select from List</v>
      </c>
      <c r="H86" s="480" t="e" cm="1">
        <f t="array" ref="H86">INDEX($AC86:$AY86,,MATCH(G$3,$AC$3:$AY$3,0))</f>
        <v>#N/A</v>
      </c>
      <c r="I86" s="316"/>
      <c r="J86" s="434" t="str">
        <f>'7'!J86</f>
        <v>Select from List</v>
      </c>
      <c r="K86" s="480" t="e" cm="1">
        <f t="array" ref="K86">INDEX($AC86:$AY86,,MATCH(J$3,$AC$3:$AY$3,0))</f>
        <v>#N/A</v>
      </c>
      <c r="L86" s="316"/>
      <c r="M86" s="370" t="str">
        <f>'7'!M86</f>
        <v>Select from List</v>
      </c>
      <c r="N86" s="480" t="e" cm="1">
        <f t="array" ref="N86">INDEX($AC86:$AY86,,MATCH(M$3,$AC$3:$AY$3,0))</f>
        <v>#N/A</v>
      </c>
      <c r="O86" s="316"/>
      <c r="P86" s="370" t="str">
        <f>'7'!P86</f>
        <v>Select from List</v>
      </c>
      <c r="Q86" s="480" t="e" cm="1">
        <f t="array" ref="Q86">INDEX($AC86:$AY86,,MATCH(P$3,$AC$3:$AY$3,0))</f>
        <v>#N/A</v>
      </c>
      <c r="R86" s="316"/>
      <c r="S86" s="370" t="str">
        <f>'7'!S86</f>
        <v>Select from List</v>
      </c>
      <c r="T86" s="480" t="e" cm="1">
        <f t="array" ref="T86">INDEX($AC86:$AY86,,MATCH(S$3,$AC$3:$AY$3,0))</f>
        <v>#N/A</v>
      </c>
      <c r="U86" s="494"/>
      <c r="V86" s="370" t="str">
        <f>'7'!V86</f>
        <v>Select from List</v>
      </c>
      <c r="W86" s="480" t="e" cm="1">
        <f t="array" ref="W86">INDEX($AC86:$AY86,,MATCH(V$3,$AC$3:$AY$3,0))</f>
        <v>#N/A</v>
      </c>
      <c r="AC86" s="370" t="str" cm="1">
        <f t="array" aca="1" ref="AC86" ca="1">IFERROR(IF(INDEX($G86:$W86,,MATCH(AE$3,$G$3:$W$3,0))=$Z$15,"Yes",""),"")</f>
        <v/>
      </c>
      <c r="AD86" s="939" t="str">
        <f ca="1">IF(AC86="Yes", '6'!$E$8,"")</f>
        <v/>
      </c>
      <c r="AE86" s="480" t="str">
        <f ca="1">IF(AC86="Yes", '6'!$E$6,"")</f>
        <v/>
      </c>
      <c r="AG86" s="370" t="str" cm="1">
        <f t="array" aca="1" ref="AG86" ca="1">IFERROR(IF(INDEX($G86:$W86,,MATCH(AI$3,$G$3:$W$3,0))=$Z$15,"Yes",""),"")</f>
        <v/>
      </c>
      <c r="AH86" s="939" t="str">
        <f ca="1">IF(AG86="Yes",'6'!$E$15,"")</f>
        <v/>
      </c>
      <c r="AI86" s="480" t="str">
        <f ca="1">IF(AG86="Yes",'6'!$E$13,"")</f>
        <v/>
      </c>
      <c r="AK86" s="370" t="str" cm="1">
        <f t="array" aca="1" ref="AK86" ca="1">IFERROR(IF(INDEX($G86:$W86,,MATCH(AM$3,$G$3:$W$3,0))=$Z$15,"Yes",""),"")</f>
        <v/>
      </c>
      <c r="AL86" s="939" t="str">
        <f ca="1">IF(AK86="Yes", '6'!$E$22,"")</f>
        <v/>
      </c>
      <c r="AM86" s="480" t="str">
        <f ca="1">IF(AK86="Yes", '6'!$E$20,"")</f>
        <v/>
      </c>
      <c r="AN86" s="934"/>
      <c r="AO86" s="370" t="str" cm="1">
        <f t="array" aca="1" ref="AO86" ca="1">IFERROR(IF(INDEX($G86:$W86,,MATCH(AQ$3,$G$3:$W$3,0))=$Z$15,"Yes",""),"")</f>
        <v/>
      </c>
      <c r="AP86" s="939" t="str">
        <f ca="1">IF(AO86="Yes", '6'!$E$29,"")</f>
        <v/>
      </c>
      <c r="AQ86" s="480" t="str">
        <f ca="1">IF(AO86="Yes", '6'!$E$27,"")</f>
        <v/>
      </c>
      <c r="AR86" s="934"/>
      <c r="AS86" s="434" t="str" cm="1">
        <f t="array" aca="1" ref="AS86" ca="1">IFERROR(IF(INDEX($G86:$W86,,MATCH(AU$3,$G$3:$W$3,0))=$Z$15,"Yes",""),"")</f>
        <v/>
      </c>
      <c r="AT86" s="941" t="str">
        <f ca="1">IF(AS86="Yes", '6'!$E$36,"")</f>
        <v/>
      </c>
      <c r="AU86" s="480" t="str">
        <f ca="1">IF(AS86="Yes", '6'!$E$34,"")</f>
        <v/>
      </c>
      <c r="AV86" s="934"/>
      <c r="AW86" s="370" t="str" cm="1">
        <f t="array" aca="1" ref="AW86" ca="1">IFERROR(IF(INDEX($G86:$W86,,MATCH(AY$3,$G$3:$W$3,0))=$Z$15,"Yes",""),"")</f>
        <v/>
      </c>
      <c r="AX86" s="939" t="str">
        <f ca="1">IF(AW86="Yes", '6'!$E$43,"")</f>
        <v/>
      </c>
      <c r="AY86" s="480" t="str">
        <f ca="1">IF(AW86="Yes", '6'!$E$41,"")</f>
        <v/>
      </c>
    </row>
    <row r="87" spans="2:55" ht="17.149999999999999" customHeight="1">
      <c r="B87" s="311" t="str">
        <f>"Work Area: "&amp;'3'!H7</f>
        <v xml:space="preserve">Work Area: </v>
      </c>
      <c r="C87" s="486"/>
      <c r="D87" s="486"/>
      <c r="E87" s="485"/>
      <c r="F87" s="485"/>
      <c r="G87" s="485"/>
      <c r="H87" s="487"/>
      <c r="I87" s="485"/>
      <c r="J87" s="485"/>
      <c r="K87" s="488"/>
      <c r="L87" s="485"/>
      <c r="M87" s="485"/>
      <c r="N87" s="487"/>
      <c r="O87" s="485"/>
      <c r="P87" s="485"/>
      <c r="Q87" s="487"/>
      <c r="R87" s="485"/>
      <c r="S87" s="485"/>
      <c r="T87" s="487"/>
      <c r="U87" s="485"/>
      <c r="V87" s="485"/>
      <c r="W87" s="487"/>
      <c r="AC87" s="485"/>
      <c r="AD87" s="485"/>
      <c r="AE87" s="487"/>
      <c r="AG87" s="485"/>
      <c r="AH87" s="485"/>
      <c r="AI87" s="487"/>
      <c r="AK87" s="485"/>
      <c r="AL87" s="485"/>
      <c r="AM87" s="487"/>
      <c r="AN87" s="934"/>
      <c r="AO87" s="485"/>
      <c r="AP87" s="485"/>
      <c r="AQ87" s="487"/>
      <c r="AR87" s="934"/>
      <c r="AS87" s="485"/>
      <c r="AT87" s="485"/>
      <c r="AU87" s="488"/>
      <c r="AV87" s="934"/>
      <c r="AW87" s="485"/>
      <c r="AX87" s="485"/>
      <c r="AY87" s="487"/>
      <c r="AZ87" s="494"/>
      <c r="BA87" s="494"/>
      <c r="BB87" s="494"/>
      <c r="BC87" s="494"/>
    </row>
    <row r="88" spans="2:55" ht="17.149999999999999" customHeight="1">
      <c r="B88" s="1280">
        <f>'4'!L5</f>
        <v>0</v>
      </c>
      <c r="C88" s="384" t="s">
        <v>799</v>
      </c>
      <c r="D88" s="385">
        <f>'4'!N5</f>
        <v>0</v>
      </c>
      <c r="E88" s="1279" t="str">
        <f>'4'!O5</f>
        <v xml:space="preserve"> </v>
      </c>
      <c r="F88" s="315"/>
      <c r="G88" s="370" t="str">
        <f>'7'!G88</f>
        <v>Select from List</v>
      </c>
      <c r="H88" s="480" t="e" cm="1">
        <f t="array" ref="H88">INDEX($AC88:$AY88,,MATCH(G$3,$AC$3:$AY$3,0))</f>
        <v>#N/A</v>
      </c>
      <c r="I88" s="316"/>
      <c r="J88" s="434" t="str">
        <f>'7'!J88</f>
        <v>Select from List</v>
      </c>
      <c r="K88" s="480" t="e" cm="1">
        <f t="array" ref="K88">INDEX($AC88:$AY88,,MATCH(J$3,$AC$3:$AY$3,0))</f>
        <v>#N/A</v>
      </c>
      <c r="L88" s="316"/>
      <c r="M88" s="370" t="str">
        <f>'7'!M88</f>
        <v>Select from List</v>
      </c>
      <c r="N88" s="480" t="e" cm="1">
        <f t="array" ref="N88">INDEX($AC88:$AY88,,MATCH(M$3,$AC$3:$AY$3,0))</f>
        <v>#N/A</v>
      </c>
      <c r="O88" s="316"/>
      <c r="P88" s="370" t="str">
        <f>'7'!P88</f>
        <v>Select from List</v>
      </c>
      <c r="Q88" s="480" t="e" cm="1">
        <f t="array" ref="Q88">INDEX($AC88:$AY88,,MATCH(P$3,$AC$3:$AY$3,0))</f>
        <v>#N/A</v>
      </c>
      <c r="R88" s="316"/>
      <c r="S88" s="370" t="str">
        <f>'7'!S88</f>
        <v>Select from List</v>
      </c>
      <c r="T88" s="480" t="e" cm="1">
        <f t="array" ref="T88">INDEX($AC88:$AY88,,MATCH(S$3,$AC$3:$AY$3,0))</f>
        <v>#N/A</v>
      </c>
      <c r="U88" s="494"/>
      <c r="V88" s="370" t="str">
        <f>'7'!V88</f>
        <v>Select from List</v>
      </c>
      <c r="W88" s="480" t="e" cm="1">
        <f t="array" ref="W88">INDEX($AC88:$AY88,,MATCH(V$3,$AC$3:$AY$3,0))</f>
        <v>#N/A</v>
      </c>
      <c r="AC88" s="370" t="str" cm="1">
        <f t="array" aca="1" ref="AC88" ca="1">IFERROR(IF(INDEX($G88:$W88,,MATCH(AE$3,$G$3:$W$3,0))=$Z$15,"Yes",""),"")</f>
        <v/>
      </c>
      <c r="AD88" s="939" t="str">
        <f ca="1">IF(AC88="Yes", '6'!$E$8,"")</f>
        <v/>
      </c>
      <c r="AE88" s="480" t="str">
        <f ca="1">IF(AC88="Yes", '6'!$E$6,"")</f>
        <v/>
      </c>
      <c r="AG88" s="370" t="str" cm="1">
        <f t="array" aca="1" ref="AG88" ca="1">IFERROR(IF(INDEX($G88:$W88,,MATCH(AI$3,$G$3:$W$3,0))=$Z$15,"Yes",""),"")</f>
        <v/>
      </c>
      <c r="AH88" s="939" t="str">
        <f ca="1">IF(AG88="Yes",'6'!$E$15,"")</f>
        <v/>
      </c>
      <c r="AI88" s="480" t="str">
        <f ca="1">IF(AG88="Yes",'6'!$E$13,"")</f>
        <v/>
      </c>
      <c r="AK88" s="370" t="str" cm="1">
        <f t="array" aca="1" ref="AK88" ca="1">IFERROR(IF(INDEX($G88:$W88,,MATCH(AM$3,$G$3:$W$3,0))=$Z$15,"Yes",""),"")</f>
        <v/>
      </c>
      <c r="AL88" s="939" t="str">
        <f ca="1">IF(AK88="Yes", '6'!$E$22,"")</f>
        <v/>
      </c>
      <c r="AM88" s="480" t="str">
        <f ca="1">IF(AK88="Yes", '6'!$E$20,"")</f>
        <v/>
      </c>
      <c r="AN88" s="934"/>
      <c r="AO88" s="370" t="str" cm="1">
        <f t="array" aca="1" ref="AO88" ca="1">IFERROR(IF(INDEX($G88:$W88,,MATCH(AQ$3,$G$3:$W$3,0))=$Z$15,"Yes",""),"")</f>
        <v/>
      </c>
      <c r="AP88" s="939" t="str">
        <f ca="1">IF(AO88="Yes", '6'!$E$29,"")</f>
        <v/>
      </c>
      <c r="AQ88" s="480" t="str">
        <f ca="1">IF(AO88="Yes", '6'!$E$27,"")</f>
        <v/>
      </c>
      <c r="AR88" s="934"/>
      <c r="AS88" s="434" t="str" cm="1">
        <f t="array" aca="1" ref="AS88" ca="1">IFERROR(IF(INDEX($G88:$W88,,MATCH(AU$3,$G$3:$W$3,0))=$Z$15,"Yes",""),"")</f>
        <v/>
      </c>
      <c r="AT88" s="941" t="str">
        <f ca="1">IF(AS88="Yes", '6'!$E$36,"")</f>
        <v/>
      </c>
      <c r="AU88" s="480" t="str">
        <f ca="1">IF(AS88="Yes", '6'!$E$34,"")</f>
        <v/>
      </c>
      <c r="AV88" s="934"/>
      <c r="AW88" s="370" t="str" cm="1">
        <f t="array" aca="1" ref="AW88" ca="1">IFERROR(IF(INDEX($G88:$W88,,MATCH(AY$3,$G$3:$W$3,0))=$Z$15,"Yes",""),"")</f>
        <v/>
      </c>
      <c r="AX88" s="939" t="str">
        <f ca="1">IF(AW88="Yes", '6'!$E$43,"")</f>
        <v/>
      </c>
      <c r="AY88" s="480" t="str">
        <f ca="1">IF(AW88="Yes", '6'!$E$41,"")</f>
        <v/>
      </c>
    </row>
    <row r="89" spans="2:55" ht="17.149999999999999" customHeight="1">
      <c r="B89" s="1278"/>
      <c r="C89" s="386" t="s">
        <v>800</v>
      </c>
      <c r="D89" s="387">
        <f>'4'!N6</f>
        <v>0</v>
      </c>
      <c r="E89" s="1279">
        <f>'4'!O6</f>
        <v>0</v>
      </c>
      <c r="F89" s="315"/>
      <c r="G89" s="370" t="str">
        <f>'7'!G89</f>
        <v>Select from List</v>
      </c>
      <c r="H89" s="480" t="e" cm="1">
        <f t="array" ref="H89">INDEX($AC89:$AY89,,MATCH(G$3,$AC$3:$AY$3,0))</f>
        <v>#N/A</v>
      </c>
      <c r="I89" s="316"/>
      <c r="J89" s="434" t="str">
        <f>'7'!J89</f>
        <v>Select from List</v>
      </c>
      <c r="K89" s="480" t="e" cm="1">
        <f t="array" ref="K89">INDEX($AC89:$AY89,,MATCH(J$3,$AC$3:$AY$3,0))</f>
        <v>#N/A</v>
      </c>
      <c r="L89" s="316"/>
      <c r="M89" s="370" t="str">
        <f>'7'!M89</f>
        <v>Select from List</v>
      </c>
      <c r="N89" s="480" t="e" cm="1">
        <f t="array" ref="N89">INDEX($AC89:$AY89,,MATCH(M$3,$AC$3:$AY$3,0))</f>
        <v>#N/A</v>
      </c>
      <c r="O89" s="316"/>
      <c r="P89" s="370" t="str">
        <f>'7'!P89</f>
        <v>Select from List</v>
      </c>
      <c r="Q89" s="480" t="e" cm="1">
        <f t="array" ref="Q89">INDEX($AC89:$AY89,,MATCH(P$3,$AC$3:$AY$3,0))</f>
        <v>#N/A</v>
      </c>
      <c r="R89" s="316"/>
      <c r="S89" s="370" t="str">
        <f>'7'!S89</f>
        <v>Select from List</v>
      </c>
      <c r="T89" s="480" t="e" cm="1">
        <f t="array" ref="T89">INDEX($AC89:$AY89,,MATCH(S$3,$AC$3:$AY$3,0))</f>
        <v>#N/A</v>
      </c>
      <c r="U89" s="494"/>
      <c r="V89" s="370" t="str">
        <f>'7'!V89</f>
        <v>Select from List</v>
      </c>
      <c r="W89" s="480" t="e" cm="1">
        <f t="array" ref="W89">INDEX($AC89:$AY89,,MATCH(V$3,$AC$3:$AY$3,0))</f>
        <v>#N/A</v>
      </c>
      <c r="AC89" s="370" t="str" cm="1">
        <f t="array" aca="1" ref="AC89" ca="1">IFERROR(IF(INDEX($G89:$W89,,MATCH(AE$3,$G$3:$W$3,0))=$Z$15,"Yes",""),"")</f>
        <v/>
      </c>
      <c r="AD89" s="939" t="str">
        <f ca="1">IF(AC89="Yes", '6'!$E$8,"")</f>
        <v/>
      </c>
      <c r="AE89" s="480" t="str">
        <f ca="1">IF(AC89="Yes", '6'!$E$6,"")</f>
        <v/>
      </c>
      <c r="AG89" s="370" t="str" cm="1">
        <f t="array" aca="1" ref="AG89" ca="1">IFERROR(IF(INDEX($G89:$W89,,MATCH(AI$3,$G$3:$W$3,0))=$Z$15,"Yes",""),"")</f>
        <v/>
      </c>
      <c r="AH89" s="939" t="str">
        <f ca="1">IF(AG89="Yes",'6'!$E$15,"")</f>
        <v/>
      </c>
      <c r="AI89" s="480" t="str">
        <f ca="1">IF(AG89="Yes",'6'!$E$13,"")</f>
        <v/>
      </c>
      <c r="AK89" s="370" t="str" cm="1">
        <f t="array" aca="1" ref="AK89" ca="1">IFERROR(IF(INDEX($G89:$W89,,MATCH(AM$3,$G$3:$W$3,0))=$Z$15,"Yes",""),"")</f>
        <v/>
      </c>
      <c r="AL89" s="939" t="str">
        <f ca="1">IF(AK89="Yes", '6'!$E$22,"")</f>
        <v/>
      </c>
      <c r="AM89" s="480" t="str">
        <f ca="1">IF(AK89="Yes", '6'!$E$20,"")</f>
        <v/>
      </c>
      <c r="AN89" s="934"/>
      <c r="AO89" s="370" t="str" cm="1">
        <f t="array" aca="1" ref="AO89" ca="1">IFERROR(IF(INDEX($G89:$W89,,MATCH(AQ$3,$G$3:$W$3,0))=$Z$15,"Yes",""),"")</f>
        <v/>
      </c>
      <c r="AP89" s="939" t="str">
        <f ca="1">IF(AO89="Yes", '6'!$E$29,"")</f>
        <v/>
      </c>
      <c r="AQ89" s="480" t="str">
        <f ca="1">IF(AO89="Yes", '6'!$E$27,"")</f>
        <v/>
      </c>
      <c r="AR89" s="934"/>
      <c r="AS89" s="434" t="str" cm="1">
        <f t="array" aca="1" ref="AS89" ca="1">IFERROR(IF(INDEX($G89:$W89,,MATCH(AU$3,$G$3:$W$3,0))=$Z$15,"Yes",""),"")</f>
        <v/>
      </c>
      <c r="AT89" s="941" t="str">
        <f ca="1">IF(AS89="Yes", '6'!$E$36,"")</f>
        <v/>
      </c>
      <c r="AU89" s="480" t="str">
        <f ca="1">IF(AS89="Yes", '6'!$E$34,"")</f>
        <v/>
      </c>
      <c r="AV89" s="934"/>
      <c r="AW89" s="370" t="str" cm="1">
        <f t="array" aca="1" ref="AW89" ca="1">IFERROR(IF(INDEX($G89:$W89,,MATCH(AY$3,$G$3:$W$3,0))=$Z$15,"Yes",""),"")</f>
        <v/>
      </c>
      <c r="AX89" s="939" t="str">
        <f ca="1">IF(AW89="Yes", '6'!$E$43,"")</f>
        <v/>
      </c>
      <c r="AY89" s="480" t="str">
        <f ca="1">IF(AW89="Yes", '6'!$E$41,"")</f>
        <v/>
      </c>
    </row>
    <row r="90" spans="2:55" ht="17.149999999999999" customHeight="1">
      <c r="B90" s="1277">
        <f>'4'!L7</f>
        <v>0</v>
      </c>
      <c r="C90" s="384" t="s">
        <v>799</v>
      </c>
      <c r="D90" s="385">
        <f>'4'!N7</f>
        <v>0</v>
      </c>
      <c r="E90" s="1279" t="str">
        <f>'4'!O7</f>
        <v xml:space="preserve"> </v>
      </c>
      <c r="F90" s="315"/>
      <c r="G90" s="370" t="str">
        <f>'7'!G90</f>
        <v>Select from List</v>
      </c>
      <c r="H90" s="480" t="e" cm="1">
        <f t="array" ref="H90">INDEX($AC90:$AY90,,MATCH(G$3,$AC$3:$AY$3,0))</f>
        <v>#N/A</v>
      </c>
      <c r="I90" s="316"/>
      <c r="J90" s="434" t="str">
        <f>'7'!J90</f>
        <v>Select from List</v>
      </c>
      <c r="K90" s="480" t="e" cm="1">
        <f t="array" ref="K90">INDEX($AC90:$AY90,,MATCH(J$3,$AC$3:$AY$3,0))</f>
        <v>#N/A</v>
      </c>
      <c r="L90" s="316"/>
      <c r="M90" s="370" t="str">
        <f>'7'!M90</f>
        <v>Select from List</v>
      </c>
      <c r="N90" s="480" t="e" cm="1">
        <f t="array" ref="N90">INDEX($AC90:$AY90,,MATCH(M$3,$AC$3:$AY$3,0))</f>
        <v>#N/A</v>
      </c>
      <c r="O90" s="316"/>
      <c r="P90" s="370" t="str">
        <f>'7'!P90</f>
        <v>Select from List</v>
      </c>
      <c r="Q90" s="480" t="e" cm="1">
        <f t="array" ref="Q90">INDEX($AC90:$AY90,,MATCH(P$3,$AC$3:$AY$3,0))</f>
        <v>#N/A</v>
      </c>
      <c r="R90" s="316"/>
      <c r="S90" s="370" t="str">
        <f>'7'!S90</f>
        <v>Select from List</v>
      </c>
      <c r="T90" s="480" t="e" cm="1">
        <f t="array" ref="T90">INDEX($AC90:$AY90,,MATCH(S$3,$AC$3:$AY$3,0))</f>
        <v>#N/A</v>
      </c>
      <c r="U90" s="494"/>
      <c r="V90" s="370" t="str">
        <f>'7'!V90</f>
        <v>Select from List</v>
      </c>
      <c r="W90" s="480" t="e" cm="1">
        <f t="array" ref="W90">INDEX($AC90:$AY90,,MATCH(V$3,$AC$3:$AY$3,0))</f>
        <v>#N/A</v>
      </c>
      <c r="AC90" s="370" t="str" cm="1">
        <f t="array" aca="1" ref="AC90" ca="1">IFERROR(IF(INDEX($G90:$W90,,MATCH(AE$3,$G$3:$W$3,0))=$Z$15,"Yes",""),"")</f>
        <v/>
      </c>
      <c r="AD90" s="939" t="str">
        <f ca="1">IF(AC90="Yes", '6'!$E$8,"")</f>
        <v/>
      </c>
      <c r="AE90" s="480" t="str">
        <f ca="1">IF(AC90="Yes", '6'!$E$6,"")</f>
        <v/>
      </c>
      <c r="AG90" s="370" t="str" cm="1">
        <f t="array" aca="1" ref="AG90" ca="1">IFERROR(IF(INDEX($G90:$W90,,MATCH(AI$3,$G$3:$W$3,0))=$Z$15,"Yes",""),"")</f>
        <v/>
      </c>
      <c r="AH90" s="939" t="str">
        <f ca="1">IF(AG90="Yes",'6'!$E$15,"")</f>
        <v/>
      </c>
      <c r="AI90" s="480" t="str">
        <f ca="1">IF(AG90="Yes",'6'!$E$13,"")</f>
        <v/>
      </c>
      <c r="AK90" s="370" t="str" cm="1">
        <f t="array" aca="1" ref="AK90" ca="1">IFERROR(IF(INDEX($G90:$W90,,MATCH(AM$3,$G$3:$W$3,0))=$Z$15,"Yes",""),"")</f>
        <v/>
      </c>
      <c r="AL90" s="939" t="str">
        <f ca="1">IF(AK90="Yes", '6'!$E$22,"")</f>
        <v/>
      </c>
      <c r="AM90" s="480" t="str">
        <f ca="1">IF(AK90="Yes", '6'!$E$20,"")</f>
        <v/>
      </c>
      <c r="AN90" s="934"/>
      <c r="AO90" s="370" t="str" cm="1">
        <f t="array" aca="1" ref="AO90" ca="1">IFERROR(IF(INDEX($G90:$W90,,MATCH(AQ$3,$G$3:$W$3,0))=$Z$15,"Yes",""),"")</f>
        <v/>
      </c>
      <c r="AP90" s="939" t="str">
        <f ca="1">IF(AO90="Yes", '6'!$E$29,"")</f>
        <v/>
      </c>
      <c r="AQ90" s="480" t="str">
        <f ca="1">IF(AO90="Yes", '6'!$E$27,"")</f>
        <v/>
      </c>
      <c r="AR90" s="934"/>
      <c r="AS90" s="434" t="str" cm="1">
        <f t="array" aca="1" ref="AS90" ca="1">IFERROR(IF(INDEX($G90:$W90,,MATCH(AU$3,$G$3:$W$3,0))=$Z$15,"Yes",""),"")</f>
        <v/>
      </c>
      <c r="AT90" s="941" t="str">
        <f ca="1">IF(AS90="Yes", '6'!$E$36,"")</f>
        <v/>
      </c>
      <c r="AU90" s="480" t="str">
        <f ca="1">IF(AS90="Yes", '6'!$E$34,"")</f>
        <v/>
      </c>
      <c r="AV90" s="934"/>
      <c r="AW90" s="370" t="str" cm="1">
        <f t="array" aca="1" ref="AW90" ca="1">IFERROR(IF(INDEX($G90:$W90,,MATCH(AY$3,$G$3:$W$3,0))=$Z$15,"Yes",""),"")</f>
        <v/>
      </c>
      <c r="AX90" s="939" t="str">
        <f ca="1">IF(AW90="Yes", '6'!$E$43,"")</f>
        <v/>
      </c>
      <c r="AY90" s="480" t="str">
        <f ca="1">IF(AW90="Yes", '6'!$E$41,"")</f>
        <v/>
      </c>
    </row>
    <row r="91" spans="2:55" ht="17.149999999999999" customHeight="1">
      <c r="B91" s="1278"/>
      <c r="C91" s="386" t="s">
        <v>800</v>
      </c>
      <c r="D91" s="387">
        <f>'4'!N8</f>
        <v>0</v>
      </c>
      <c r="E91" s="1279">
        <f>'4'!O8</f>
        <v>0</v>
      </c>
      <c r="F91" s="315"/>
      <c r="G91" s="370" t="str">
        <f>'7'!G91</f>
        <v>Select from List</v>
      </c>
      <c r="H91" s="480" t="e" cm="1">
        <f t="array" ref="H91">INDEX($AC91:$AY91,,MATCH(G$3,$AC$3:$AY$3,0))</f>
        <v>#N/A</v>
      </c>
      <c r="I91" s="316"/>
      <c r="J91" s="434" t="str">
        <f>'7'!J91</f>
        <v>Select from List</v>
      </c>
      <c r="K91" s="480" t="e" cm="1">
        <f t="array" ref="K91">INDEX($AC91:$AY91,,MATCH(J$3,$AC$3:$AY$3,0))</f>
        <v>#N/A</v>
      </c>
      <c r="L91" s="316"/>
      <c r="M91" s="370" t="str">
        <f>'7'!M91</f>
        <v>Select from List</v>
      </c>
      <c r="N91" s="480" t="e" cm="1">
        <f t="array" ref="N91">INDEX($AC91:$AY91,,MATCH(M$3,$AC$3:$AY$3,0))</f>
        <v>#N/A</v>
      </c>
      <c r="O91" s="316"/>
      <c r="P91" s="370" t="str">
        <f>'7'!P91</f>
        <v>Select from List</v>
      </c>
      <c r="Q91" s="480" t="e" cm="1">
        <f t="array" ref="Q91">INDEX($AC91:$AY91,,MATCH(P$3,$AC$3:$AY$3,0))</f>
        <v>#N/A</v>
      </c>
      <c r="R91" s="316"/>
      <c r="S91" s="370" t="str">
        <f>'7'!S91</f>
        <v>Select from List</v>
      </c>
      <c r="T91" s="480" t="e" cm="1">
        <f t="array" ref="T91">INDEX($AC91:$AY91,,MATCH(S$3,$AC$3:$AY$3,0))</f>
        <v>#N/A</v>
      </c>
      <c r="U91" s="494"/>
      <c r="V91" s="370" t="str">
        <f>'7'!V91</f>
        <v>Select from List</v>
      </c>
      <c r="W91" s="480" t="e" cm="1">
        <f t="array" ref="W91">INDEX($AC91:$AY91,,MATCH(V$3,$AC$3:$AY$3,0))</f>
        <v>#N/A</v>
      </c>
      <c r="AC91" s="370" t="str" cm="1">
        <f t="array" aca="1" ref="AC91" ca="1">IFERROR(IF(INDEX($G91:$W91,,MATCH(AE$3,$G$3:$W$3,0))=$Z$15,"Yes",""),"")</f>
        <v/>
      </c>
      <c r="AD91" s="939" t="str">
        <f ca="1">IF(AC91="Yes", '6'!$E$8,"")</f>
        <v/>
      </c>
      <c r="AE91" s="480" t="str">
        <f ca="1">IF(AC91="Yes", '6'!$E$6,"")</f>
        <v/>
      </c>
      <c r="AG91" s="370" t="str" cm="1">
        <f t="array" aca="1" ref="AG91" ca="1">IFERROR(IF(INDEX($G91:$W91,,MATCH(AI$3,$G$3:$W$3,0))=$Z$15,"Yes",""),"")</f>
        <v/>
      </c>
      <c r="AH91" s="939" t="str">
        <f ca="1">IF(AG91="Yes",'6'!$E$15,"")</f>
        <v/>
      </c>
      <c r="AI91" s="480" t="str">
        <f ca="1">IF(AG91="Yes",'6'!$E$13,"")</f>
        <v/>
      </c>
      <c r="AK91" s="370" t="str" cm="1">
        <f t="array" aca="1" ref="AK91" ca="1">IFERROR(IF(INDEX($G91:$W91,,MATCH(AM$3,$G$3:$W$3,0))=$Z$15,"Yes",""),"")</f>
        <v/>
      </c>
      <c r="AL91" s="939" t="str">
        <f ca="1">IF(AK91="Yes", '6'!$E$22,"")</f>
        <v/>
      </c>
      <c r="AM91" s="480" t="str">
        <f ca="1">IF(AK91="Yes", '6'!$E$20,"")</f>
        <v/>
      </c>
      <c r="AN91" s="934"/>
      <c r="AO91" s="370" t="str" cm="1">
        <f t="array" aca="1" ref="AO91" ca="1">IFERROR(IF(INDEX($G91:$W91,,MATCH(AQ$3,$G$3:$W$3,0))=$Z$15,"Yes",""),"")</f>
        <v/>
      </c>
      <c r="AP91" s="939" t="str">
        <f ca="1">IF(AO91="Yes", '6'!$E$29,"")</f>
        <v/>
      </c>
      <c r="AQ91" s="480" t="str">
        <f ca="1">IF(AO91="Yes", '6'!$E$27,"")</f>
        <v/>
      </c>
      <c r="AR91" s="934"/>
      <c r="AS91" s="434" t="str" cm="1">
        <f t="array" aca="1" ref="AS91" ca="1">IFERROR(IF(INDEX($G91:$W91,,MATCH(AU$3,$G$3:$W$3,0))=$Z$15,"Yes",""),"")</f>
        <v/>
      </c>
      <c r="AT91" s="941" t="str">
        <f ca="1">IF(AS91="Yes", '6'!$E$36,"")</f>
        <v/>
      </c>
      <c r="AU91" s="480" t="str">
        <f ca="1">IF(AS91="Yes", '6'!$E$34,"")</f>
        <v/>
      </c>
      <c r="AV91" s="934"/>
      <c r="AW91" s="370" t="str" cm="1">
        <f t="array" aca="1" ref="AW91" ca="1">IFERROR(IF(INDEX($G91:$W91,,MATCH(AY$3,$G$3:$W$3,0))=$Z$15,"Yes",""),"")</f>
        <v/>
      </c>
      <c r="AX91" s="939" t="str">
        <f ca="1">IF(AW91="Yes", '6'!$E$43,"")</f>
        <v/>
      </c>
      <c r="AY91" s="480" t="str">
        <f ca="1">IF(AW91="Yes", '6'!$E$41,"")</f>
        <v/>
      </c>
    </row>
    <row r="92" spans="2:55" ht="17.149999999999999" customHeight="1">
      <c r="B92" s="1277">
        <f>'4'!L9</f>
        <v>0</v>
      </c>
      <c r="C92" s="384" t="s">
        <v>799</v>
      </c>
      <c r="D92" s="385">
        <f>'4'!N9</f>
        <v>0</v>
      </c>
      <c r="E92" s="1279" t="str">
        <f>'4'!O9</f>
        <v xml:space="preserve"> </v>
      </c>
      <c r="F92" s="315"/>
      <c r="G92" s="370" t="str">
        <f>'7'!G92</f>
        <v>Select from List</v>
      </c>
      <c r="H92" s="480" t="e" cm="1">
        <f t="array" ref="H92">INDEX($AC92:$AY92,,MATCH(G$3,$AC$3:$AY$3,0))</f>
        <v>#N/A</v>
      </c>
      <c r="I92" s="316"/>
      <c r="J92" s="434" t="str">
        <f>'7'!J92</f>
        <v>Select from List</v>
      </c>
      <c r="K92" s="480" t="e" cm="1">
        <f t="array" ref="K92">INDEX($AC92:$AY92,,MATCH(J$3,$AC$3:$AY$3,0))</f>
        <v>#N/A</v>
      </c>
      <c r="L92" s="316"/>
      <c r="M92" s="370" t="str">
        <f>'7'!M92</f>
        <v>Select from List</v>
      </c>
      <c r="N92" s="480" t="e" cm="1">
        <f t="array" ref="N92">INDEX($AC92:$AY92,,MATCH(M$3,$AC$3:$AY$3,0))</f>
        <v>#N/A</v>
      </c>
      <c r="O92" s="316"/>
      <c r="P92" s="370" t="str">
        <f>'7'!P92</f>
        <v>Select from List</v>
      </c>
      <c r="Q92" s="480" t="e" cm="1">
        <f t="array" ref="Q92">INDEX($AC92:$AY92,,MATCH(P$3,$AC$3:$AY$3,0))</f>
        <v>#N/A</v>
      </c>
      <c r="R92" s="316"/>
      <c r="S92" s="370" t="str">
        <f>'7'!S92</f>
        <v>Select from List</v>
      </c>
      <c r="T92" s="480" t="e" cm="1">
        <f t="array" ref="T92">INDEX($AC92:$AY92,,MATCH(S$3,$AC$3:$AY$3,0))</f>
        <v>#N/A</v>
      </c>
      <c r="U92" s="494"/>
      <c r="V92" s="370" t="str">
        <f>'7'!V92</f>
        <v>Select from List</v>
      </c>
      <c r="W92" s="480" t="e" cm="1">
        <f t="array" ref="W92">INDEX($AC92:$AY92,,MATCH(V$3,$AC$3:$AY$3,0))</f>
        <v>#N/A</v>
      </c>
      <c r="AC92" s="370" t="str" cm="1">
        <f t="array" aca="1" ref="AC92" ca="1">IFERROR(IF(INDEX($G92:$W92,,MATCH(AE$3,$G$3:$W$3,0))=$Z$15,"Yes",""),"")</f>
        <v/>
      </c>
      <c r="AD92" s="939" t="str">
        <f ca="1">IF(AC92="Yes", '6'!$E$8,"")</f>
        <v/>
      </c>
      <c r="AE92" s="480" t="str">
        <f ca="1">IF(AC92="Yes", '6'!$E$6,"")</f>
        <v/>
      </c>
      <c r="AG92" s="370" t="str" cm="1">
        <f t="array" aca="1" ref="AG92" ca="1">IFERROR(IF(INDEX($G92:$W92,,MATCH(AI$3,$G$3:$W$3,0))=$Z$15,"Yes",""),"")</f>
        <v/>
      </c>
      <c r="AH92" s="939" t="str">
        <f ca="1">IF(AG92="Yes",'6'!$E$15,"")</f>
        <v/>
      </c>
      <c r="AI92" s="480" t="str">
        <f ca="1">IF(AG92="Yes",'6'!$E$13,"")</f>
        <v/>
      </c>
      <c r="AK92" s="370" t="str" cm="1">
        <f t="array" aca="1" ref="AK92" ca="1">IFERROR(IF(INDEX($G92:$W92,,MATCH(AM$3,$G$3:$W$3,0))=$Z$15,"Yes",""),"")</f>
        <v/>
      </c>
      <c r="AL92" s="939" t="str">
        <f ca="1">IF(AK92="Yes", '6'!$E$22,"")</f>
        <v/>
      </c>
      <c r="AM92" s="480" t="str">
        <f ca="1">IF(AK92="Yes", '6'!$E$20,"")</f>
        <v/>
      </c>
      <c r="AN92" s="934"/>
      <c r="AO92" s="370" t="str" cm="1">
        <f t="array" aca="1" ref="AO92" ca="1">IFERROR(IF(INDEX($G92:$W92,,MATCH(AQ$3,$G$3:$W$3,0))=$Z$15,"Yes",""),"")</f>
        <v/>
      </c>
      <c r="AP92" s="939" t="str">
        <f ca="1">IF(AO92="Yes", '6'!$E$29,"")</f>
        <v/>
      </c>
      <c r="AQ92" s="480" t="str">
        <f ca="1">IF(AO92="Yes", '6'!$E$27,"")</f>
        <v/>
      </c>
      <c r="AR92" s="934"/>
      <c r="AS92" s="434" t="str" cm="1">
        <f t="array" aca="1" ref="AS92" ca="1">IFERROR(IF(INDEX($G92:$W92,,MATCH(AU$3,$G$3:$W$3,0))=$Z$15,"Yes",""),"")</f>
        <v/>
      </c>
      <c r="AT92" s="941" t="str">
        <f ca="1">IF(AS92="Yes", '6'!$E$36,"")</f>
        <v/>
      </c>
      <c r="AU92" s="480" t="str">
        <f ca="1">IF(AS92="Yes", '6'!$E$34,"")</f>
        <v/>
      </c>
      <c r="AV92" s="934"/>
      <c r="AW92" s="370" t="str" cm="1">
        <f t="array" aca="1" ref="AW92" ca="1">IFERROR(IF(INDEX($G92:$W92,,MATCH(AY$3,$G$3:$W$3,0))=$Z$15,"Yes",""),"")</f>
        <v/>
      </c>
      <c r="AX92" s="939" t="str">
        <f ca="1">IF(AW92="Yes", '6'!$E$43,"")</f>
        <v/>
      </c>
      <c r="AY92" s="480" t="str">
        <f ca="1">IF(AW92="Yes", '6'!$E$41,"")</f>
        <v/>
      </c>
    </row>
    <row r="93" spans="2:55" ht="17.149999999999999" customHeight="1">
      <c r="B93" s="1278"/>
      <c r="C93" s="386" t="s">
        <v>800</v>
      </c>
      <c r="D93" s="387">
        <f>'4'!N10</f>
        <v>0</v>
      </c>
      <c r="E93" s="1279">
        <f>'4'!O10</f>
        <v>0</v>
      </c>
      <c r="F93" s="315"/>
      <c r="G93" s="370" t="str">
        <f>'7'!G93</f>
        <v>Select from List</v>
      </c>
      <c r="H93" s="480" t="e" cm="1">
        <f t="array" ref="H93">INDEX($AC93:$AY93,,MATCH(G$3,$AC$3:$AY$3,0))</f>
        <v>#N/A</v>
      </c>
      <c r="I93" s="316"/>
      <c r="J93" s="434" t="str">
        <f>'7'!J93</f>
        <v>Select from List</v>
      </c>
      <c r="K93" s="480" t="e" cm="1">
        <f t="array" ref="K93">INDEX($AC93:$AY93,,MATCH(J$3,$AC$3:$AY$3,0))</f>
        <v>#N/A</v>
      </c>
      <c r="L93" s="316"/>
      <c r="M93" s="370" t="str">
        <f>'7'!M93</f>
        <v>Select from List</v>
      </c>
      <c r="N93" s="480" t="e" cm="1">
        <f t="array" ref="N93">INDEX($AC93:$AY93,,MATCH(M$3,$AC$3:$AY$3,0))</f>
        <v>#N/A</v>
      </c>
      <c r="O93" s="316"/>
      <c r="P93" s="370" t="str">
        <f>'7'!P93</f>
        <v>Select from List</v>
      </c>
      <c r="Q93" s="480" t="e" cm="1">
        <f t="array" ref="Q93">INDEX($AC93:$AY93,,MATCH(P$3,$AC$3:$AY$3,0))</f>
        <v>#N/A</v>
      </c>
      <c r="R93" s="316"/>
      <c r="S93" s="370" t="str">
        <f>'7'!S93</f>
        <v>Select from List</v>
      </c>
      <c r="T93" s="480" t="e" cm="1">
        <f t="array" ref="T93">INDEX($AC93:$AY93,,MATCH(S$3,$AC$3:$AY$3,0))</f>
        <v>#N/A</v>
      </c>
      <c r="U93" s="494"/>
      <c r="V93" s="370" t="str">
        <f>'7'!V93</f>
        <v>Select from List</v>
      </c>
      <c r="W93" s="480" t="e" cm="1">
        <f t="array" ref="W93">INDEX($AC93:$AY93,,MATCH(V$3,$AC$3:$AY$3,0))</f>
        <v>#N/A</v>
      </c>
      <c r="AC93" s="370" t="str" cm="1">
        <f t="array" aca="1" ref="AC93" ca="1">IFERROR(IF(INDEX($G93:$W93,,MATCH(AE$3,$G$3:$W$3,0))=$Z$15,"Yes",""),"")</f>
        <v/>
      </c>
      <c r="AD93" s="939" t="str">
        <f ca="1">IF(AC93="Yes", '6'!$E$8,"")</f>
        <v/>
      </c>
      <c r="AE93" s="480" t="str">
        <f ca="1">IF(AC93="Yes", '6'!$E$6,"")</f>
        <v/>
      </c>
      <c r="AG93" s="370" t="str" cm="1">
        <f t="array" aca="1" ref="AG93" ca="1">IFERROR(IF(INDEX($G93:$W93,,MATCH(AI$3,$G$3:$W$3,0))=$Z$15,"Yes",""),"")</f>
        <v/>
      </c>
      <c r="AH93" s="939" t="str">
        <f ca="1">IF(AG93="Yes",'6'!$E$15,"")</f>
        <v/>
      </c>
      <c r="AI93" s="480" t="str">
        <f ca="1">IF(AG93="Yes",'6'!$E$13,"")</f>
        <v/>
      </c>
      <c r="AK93" s="370" t="str" cm="1">
        <f t="array" aca="1" ref="AK93" ca="1">IFERROR(IF(INDEX($G93:$W93,,MATCH(AM$3,$G$3:$W$3,0))=$Z$15,"Yes",""),"")</f>
        <v/>
      </c>
      <c r="AL93" s="939" t="str">
        <f ca="1">IF(AK93="Yes", '6'!$E$22,"")</f>
        <v/>
      </c>
      <c r="AM93" s="480" t="str">
        <f ca="1">IF(AK93="Yes", '6'!$E$20,"")</f>
        <v/>
      </c>
      <c r="AN93" s="934"/>
      <c r="AO93" s="370" t="str" cm="1">
        <f t="array" aca="1" ref="AO93" ca="1">IFERROR(IF(INDEX($G93:$W93,,MATCH(AQ$3,$G$3:$W$3,0))=$Z$15,"Yes",""),"")</f>
        <v/>
      </c>
      <c r="AP93" s="939" t="str">
        <f ca="1">IF(AO93="Yes", '6'!$E$29,"")</f>
        <v/>
      </c>
      <c r="AQ93" s="480" t="str">
        <f ca="1">IF(AO93="Yes", '6'!$E$27,"")</f>
        <v/>
      </c>
      <c r="AR93" s="934"/>
      <c r="AS93" s="434" t="str" cm="1">
        <f t="array" aca="1" ref="AS93" ca="1">IFERROR(IF(INDEX($G93:$W93,,MATCH(AU$3,$G$3:$W$3,0))=$Z$15,"Yes",""),"")</f>
        <v/>
      </c>
      <c r="AT93" s="941" t="str">
        <f ca="1">IF(AS93="Yes", '6'!$E$36,"")</f>
        <v/>
      </c>
      <c r="AU93" s="480" t="str">
        <f ca="1">IF(AS93="Yes", '6'!$E$34,"")</f>
        <v/>
      </c>
      <c r="AV93" s="934"/>
      <c r="AW93" s="370" t="str" cm="1">
        <f t="array" aca="1" ref="AW93" ca="1">IFERROR(IF(INDEX($G93:$W93,,MATCH(AY$3,$G$3:$W$3,0))=$Z$15,"Yes",""),"")</f>
        <v/>
      </c>
      <c r="AX93" s="939" t="str">
        <f ca="1">IF(AW93="Yes", '6'!$E$43,"")</f>
        <v/>
      </c>
      <c r="AY93" s="480" t="str">
        <f ca="1">IF(AW93="Yes", '6'!$E$41,"")</f>
        <v/>
      </c>
    </row>
    <row r="94" spans="2:55" ht="17.149999999999999" customHeight="1">
      <c r="B94" s="1277">
        <f>'4'!L11</f>
        <v>0</v>
      </c>
      <c r="C94" s="384" t="s">
        <v>799</v>
      </c>
      <c r="D94" s="385">
        <f>'4'!N11</f>
        <v>0</v>
      </c>
      <c r="E94" s="1279" t="str">
        <f>'4'!O11</f>
        <v xml:space="preserve"> </v>
      </c>
      <c r="F94" s="315"/>
      <c r="G94" s="370" t="str">
        <f>'7'!G94</f>
        <v>Select from List</v>
      </c>
      <c r="H94" s="480" t="e" cm="1">
        <f t="array" ref="H94">INDEX($AC94:$AY94,,MATCH(G$3,$AC$3:$AY$3,0))</f>
        <v>#N/A</v>
      </c>
      <c r="I94" s="316"/>
      <c r="J94" s="434" t="str">
        <f>'7'!J94</f>
        <v>Select from List</v>
      </c>
      <c r="K94" s="480" t="e" cm="1">
        <f t="array" ref="K94">INDEX($AC94:$AY94,,MATCH(J$3,$AC$3:$AY$3,0))</f>
        <v>#N/A</v>
      </c>
      <c r="L94" s="316"/>
      <c r="M94" s="370" t="str">
        <f>'7'!M94</f>
        <v>Select from List</v>
      </c>
      <c r="N94" s="480" t="e" cm="1">
        <f t="array" ref="N94">INDEX($AC94:$AY94,,MATCH(M$3,$AC$3:$AY$3,0))</f>
        <v>#N/A</v>
      </c>
      <c r="O94" s="316"/>
      <c r="P94" s="370" t="str">
        <f>'7'!P94</f>
        <v>Select from List</v>
      </c>
      <c r="Q94" s="480" t="e" cm="1">
        <f t="array" ref="Q94">INDEX($AC94:$AY94,,MATCH(P$3,$AC$3:$AY$3,0))</f>
        <v>#N/A</v>
      </c>
      <c r="R94" s="316"/>
      <c r="S94" s="370" t="str">
        <f>'7'!S94</f>
        <v>Select from List</v>
      </c>
      <c r="T94" s="480" t="e" cm="1">
        <f t="array" ref="T94">INDEX($AC94:$AY94,,MATCH(S$3,$AC$3:$AY$3,0))</f>
        <v>#N/A</v>
      </c>
      <c r="U94" s="494"/>
      <c r="V94" s="370" t="str">
        <f>'7'!V94</f>
        <v>Select from List</v>
      </c>
      <c r="W94" s="480" t="e" cm="1">
        <f t="array" ref="W94">INDEX($AC94:$AY94,,MATCH(V$3,$AC$3:$AY$3,0))</f>
        <v>#N/A</v>
      </c>
      <c r="AC94" s="370" t="str" cm="1">
        <f t="array" aca="1" ref="AC94" ca="1">IFERROR(IF(INDEX($G94:$W94,,MATCH(AE$3,$G$3:$W$3,0))=$Z$15,"Yes",""),"")</f>
        <v/>
      </c>
      <c r="AD94" s="939" t="str">
        <f ca="1">IF(AC94="Yes", '6'!$E$8,"")</f>
        <v/>
      </c>
      <c r="AE94" s="480" t="str">
        <f ca="1">IF(AC94="Yes", '6'!$E$6,"")</f>
        <v/>
      </c>
      <c r="AG94" s="370" t="str" cm="1">
        <f t="array" aca="1" ref="AG94" ca="1">IFERROR(IF(INDEX($G94:$W94,,MATCH(AI$3,$G$3:$W$3,0))=$Z$15,"Yes",""),"")</f>
        <v/>
      </c>
      <c r="AH94" s="939" t="str">
        <f ca="1">IF(AG94="Yes",'6'!$E$15,"")</f>
        <v/>
      </c>
      <c r="AI94" s="480" t="str">
        <f ca="1">IF(AG94="Yes",'6'!$E$13,"")</f>
        <v/>
      </c>
      <c r="AK94" s="370" t="str" cm="1">
        <f t="array" aca="1" ref="AK94" ca="1">IFERROR(IF(INDEX($G94:$W94,,MATCH(AM$3,$G$3:$W$3,0))=$Z$15,"Yes",""),"")</f>
        <v/>
      </c>
      <c r="AL94" s="939" t="str">
        <f ca="1">IF(AK94="Yes", '6'!$E$22,"")</f>
        <v/>
      </c>
      <c r="AM94" s="480" t="str">
        <f ca="1">IF(AK94="Yes", '6'!$E$20,"")</f>
        <v/>
      </c>
      <c r="AN94" s="934"/>
      <c r="AO94" s="370" t="str" cm="1">
        <f t="array" aca="1" ref="AO94" ca="1">IFERROR(IF(INDEX($G94:$W94,,MATCH(AQ$3,$G$3:$W$3,0))=$Z$15,"Yes",""),"")</f>
        <v/>
      </c>
      <c r="AP94" s="939" t="str">
        <f ca="1">IF(AO94="Yes", '6'!$E$29,"")</f>
        <v/>
      </c>
      <c r="AQ94" s="480" t="str">
        <f ca="1">IF(AO94="Yes", '6'!$E$27,"")</f>
        <v/>
      </c>
      <c r="AR94" s="934"/>
      <c r="AS94" s="434" t="str" cm="1">
        <f t="array" aca="1" ref="AS94" ca="1">IFERROR(IF(INDEX($G94:$W94,,MATCH(AU$3,$G$3:$W$3,0))=$Z$15,"Yes",""),"")</f>
        <v/>
      </c>
      <c r="AT94" s="941" t="str">
        <f ca="1">IF(AS94="Yes", '6'!$E$36,"")</f>
        <v/>
      </c>
      <c r="AU94" s="480" t="str">
        <f ca="1">IF(AS94="Yes", '6'!$E$34,"")</f>
        <v/>
      </c>
      <c r="AV94" s="934"/>
      <c r="AW94" s="370" t="str" cm="1">
        <f t="array" aca="1" ref="AW94" ca="1">IFERROR(IF(INDEX($G94:$W94,,MATCH(AY$3,$G$3:$W$3,0))=$Z$15,"Yes",""),"")</f>
        <v/>
      </c>
      <c r="AX94" s="939" t="str">
        <f ca="1">IF(AW94="Yes", '6'!$E$43,"")</f>
        <v/>
      </c>
      <c r="AY94" s="480" t="str">
        <f ca="1">IF(AW94="Yes", '6'!$E$41,"")</f>
        <v/>
      </c>
    </row>
    <row r="95" spans="2:55" ht="17.149999999999999" customHeight="1">
      <c r="B95" s="1278"/>
      <c r="C95" s="386" t="s">
        <v>800</v>
      </c>
      <c r="D95" s="387">
        <f>'4'!N12</f>
        <v>0</v>
      </c>
      <c r="E95" s="1279">
        <f>'4'!O12</f>
        <v>0</v>
      </c>
      <c r="F95" s="315"/>
      <c r="G95" s="370" t="str">
        <f>'7'!G95</f>
        <v>Select from List</v>
      </c>
      <c r="H95" s="480" t="e" cm="1">
        <f t="array" ref="H95">INDEX($AC95:$AY95,,MATCH(G$3,$AC$3:$AY$3,0))</f>
        <v>#N/A</v>
      </c>
      <c r="I95" s="316"/>
      <c r="J95" s="434" t="str">
        <f>'7'!J95</f>
        <v>Select from List</v>
      </c>
      <c r="K95" s="480" t="e" cm="1">
        <f t="array" ref="K95">INDEX($AC95:$AY95,,MATCH(J$3,$AC$3:$AY$3,0))</f>
        <v>#N/A</v>
      </c>
      <c r="L95" s="316"/>
      <c r="M95" s="370" t="str">
        <f>'7'!M95</f>
        <v>Select from List</v>
      </c>
      <c r="N95" s="480" t="e" cm="1">
        <f t="array" ref="N95">INDEX($AC95:$AY95,,MATCH(M$3,$AC$3:$AY$3,0))</f>
        <v>#N/A</v>
      </c>
      <c r="O95" s="316"/>
      <c r="P95" s="370" t="str">
        <f>'7'!P95</f>
        <v>Select from List</v>
      </c>
      <c r="Q95" s="480" t="e" cm="1">
        <f t="array" ref="Q95">INDEX($AC95:$AY95,,MATCH(P$3,$AC$3:$AY$3,0))</f>
        <v>#N/A</v>
      </c>
      <c r="R95" s="316"/>
      <c r="S95" s="370" t="str">
        <f>'7'!S95</f>
        <v>Select from List</v>
      </c>
      <c r="T95" s="480" t="e" cm="1">
        <f t="array" ref="T95">INDEX($AC95:$AY95,,MATCH(S$3,$AC$3:$AY$3,0))</f>
        <v>#N/A</v>
      </c>
      <c r="U95" s="494"/>
      <c r="V95" s="370" t="str">
        <f>'7'!V95</f>
        <v>Select from List</v>
      </c>
      <c r="W95" s="480" t="e" cm="1">
        <f t="array" ref="W95">INDEX($AC95:$AY95,,MATCH(V$3,$AC$3:$AY$3,0))</f>
        <v>#N/A</v>
      </c>
      <c r="AC95" s="370" t="str" cm="1">
        <f t="array" aca="1" ref="AC95" ca="1">IFERROR(IF(INDEX($G95:$W95,,MATCH(AE$3,$G$3:$W$3,0))=$Z$15,"Yes",""),"")</f>
        <v/>
      </c>
      <c r="AD95" s="939" t="str">
        <f ca="1">IF(AC95="Yes", '6'!$E$8,"")</f>
        <v/>
      </c>
      <c r="AE95" s="480" t="str">
        <f ca="1">IF(AC95="Yes", '6'!$E$6,"")</f>
        <v/>
      </c>
      <c r="AG95" s="370" t="str" cm="1">
        <f t="array" aca="1" ref="AG95" ca="1">IFERROR(IF(INDEX($G95:$W95,,MATCH(AI$3,$G$3:$W$3,0))=$Z$15,"Yes",""),"")</f>
        <v/>
      </c>
      <c r="AH95" s="939" t="str">
        <f ca="1">IF(AG95="Yes",'6'!$E$15,"")</f>
        <v/>
      </c>
      <c r="AI95" s="480" t="str">
        <f ca="1">IF(AG95="Yes",'6'!$E$13,"")</f>
        <v/>
      </c>
      <c r="AK95" s="370" t="str" cm="1">
        <f t="array" aca="1" ref="AK95" ca="1">IFERROR(IF(INDEX($G95:$W95,,MATCH(AM$3,$G$3:$W$3,0))=$Z$15,"Yes",""),"")</f>
        <v/>
      </c>
      <c r="AL95" s="939" t="str">
        <f ca="1">IF(AK95="Yes", '6'!$E$22,"")</f>
        <v/>
      </c>
      <c r="AM95" s="480" t="str">
        <f ca="1">IF(AK95="Yes", '6'!$E$20,"")</f>
        <v/>
      </c>
      <c r="AN95" s="934"/>
      <c r="AO95" s="370" t="str" cm="1">
        <f t="array" aca="1" ref="AO95" ca="1">IFERROR(IF(INDEX($G95:$W95,,MATCH(AQ$3,$G$3:$W$3,0))=$Z$15,"Yes",""),"")</f>
        <v/>
      </c>
      <c r="AP95" s="939" t="str">
        <f ca="1">IF(AO95="Yes", '6'!$E$29,"")</f>
        <v/>
      </c>
      <c r="AQ95" s="480" t="str">
        <f ca="1">IF(AO95="Yes", '6'!$E$27,"")</f>
        <v/>
      </c>
      <c r="AR95" s="934"/>
      <c r="AS95" s="434" t="str" cm="1">
        <f t="array" aca="1" ref="AS95" ca="1">IFERROR(IF(INDEX($G95:$W95,,MATCH(AU$3,$G$3:$W$3,0))=$Z$15,"Yes",""),"")</f>
        <v/>
      </c>
      <c r="AT95" s="941" t="str">
        <f ca="1">IF(AS95="Yes", '6'!$E$36,"")</f>
        <v/>
      </c>
      <c r="AU95" s="480" t="str">
        <f ca="1">IF(AS95="Yes", '6'!$E$34,"")</f>
        <v/>
      </c>
      <c r="AV95" s="934"/>
      <c r="AW95" s="370" t="str" cm="1">
        <f t="array" aca="1" ref="AW95" ca="1">IFERROR(IF(INDEX($G95:$W95,,MATCH(AY$3,$G$3:$W$3,0))=$Z$15,"Yes",""),"")</f>
        <v/>
      </c>
      <c r="AX95" s="939" t="str">
        <f ca="1">IF(AW95="Yes", '6'!$E$43,"")</f>
        <v/>
      </c>
      <c r="AY95" s="480" t="str">
        <f ca="1">IF(AW95="Yes", '6'!$E$41,"")</f>
        <v/>
      </c>
    </row>
    <row r="96" spans="2:55" ht="17.149999999999999" customHeight="1">
      <c r="B96" s="1277">
        <f>'4'!L13</f>
        <v>0</v>
      </c>
      <c r="C96" s="384" t="s">
        <v>799</v>
      </c>
      <c r="D96" s="385">
        <f>'4'!N13</f>
        <v>0</v>
      </c>
      <c r="E96" s="1279" t="str">
        <f>'4'!O13</f>
        <v xml:space="preserve"> </v>
      </c>
      <c r="F96" s="315"/>
      <c r="G96" s="370" t="str">
        <f>'7'!G96</f>
        <v>Select from List</v>
      </c>
      <c r="H96" s="480" t="e" cm="1">
        <f t="array" ref="H96">INDEX($AC96:$AY96,,MATCH(G$3,$AC$3:$AY$3,0))</f>
        <v>#N/A</v>
      </c>
      <c r="I96" s="316"/>
      <c r="J96" s="434" t="str">
        <f>'7'!J96</f>
        <v>Select from List</v>
      </c>
      <c r="K96" s="480" t="e" cm="1">
        <f t="array" ref="K96">INDEX($AC96:$AY96,,MATCH(J$3,$AC$3:$AY$3,0))</f>
        <v>#N/A</v>
      </c>
      <c r="L96" s="316"/>
      <c r="M96" s="370" t="str">
        <f>'7'!M96</f>
        <v>Select from List</v>
      </c>
      <c r="N96" s="480" t="e" cm="1">
        <f t="array" ref="N96">INDEX($AC96:$AY96,,MATCH(M$3,$AC$3:$AY$3,0))</f>
        <v>#N/A</v>
      </c>
      <c r="O96" s="316"/>
      <c r="P96" s="370" t="str">
        <f>'7'!P96</f>
        <v>Select from List</v>
      </c>
      <c r="Q96" s="480" t="e" cm="1">
        <f t="array" ref="Q96">INDEX($AC96:$AY96,,MATCH(P$3,$AC$3:$AY$3,0))</f>
        <v>#N/A</v>
      </c>
      <c r="R96" s="316"/>
      <c r="S96" s="370" t="str">
        <f>'7'!S96</f>
        <v>Select from List</v>
      </c>
      <c r="T96" s="480" t="e" cm="1">
        <f t="array" ref="T96">INDEX($AC96:$AY96,,MATCH(S$3,$AC$3:$AY$3,0))</f>
        <v>#N/A</v>
      </c>
      <c r="U96" s="494"/>
      <c r="V96" s="370" t="str">
        <f>'7'!V96</f>
        <v>Select from List</v>
      </c>
      <c r="W96" s="480" t="e" cm="1">
        <f t="array" ref="W96">INDEX($AC96:$AY96,,MATCH(V$3,$AC$3:$AY$3,0))</f>
        <v>#N/A</v>
      </c>
      <c r="AC96" s="370" t="str" cm="1">
        <f t="array" aca="1" ref="AC96" ca="1">IFERROR(IF(INDEX($G96:$W96,,MATCH(AE$3,$G$3:$W$3,0))=$Z$15,"Yes",""),"")</f>
        <v/>
      </c>
      <c r="AD96" s="939" t="str">
        <f ca="1">IF(AC96="Yes", '6'!$E$8,"")</f>
        <v/>
      </c>
      <c r="AE96" s="480" t="str">
        <f ca="1">IF(AC96="Yes", '6'!$E$6,"")</f>
        <v/>
      </c>
      <c r="AG96" s="370" t="str" cm="1">
        <f t="array" aca="1" ref="AG96" ca="1">IFERROR(IF(INDEX($G96:$W96,,MATCH(AI$3,$G$3:$W$3,0))=$Z$15,"Yes",""),"")</f>
        <v/>
      </c>
      <c r="AH96" s="939" t="str">
        <f ca="1">IF(AG96="Yes",'6'!$E$15,"")</f>
        <v/>
      </c>
      <c r="AI96" s="480" t="str">
        <f ca="1">IF(AG96="Yes",'6'!$E$13,"")</f>
        <v/>
      </c>
      <c r="AK96" s="370" t="str" cm="1">
        <f t="array" aca="1" ref="AK96" ca="1">IFERROR(IF(INDEX($G96:$W96,,MATCH(AM$3,$G$3:$W$3,0))=$Z$15,"Yes",""),"")</f>
        <v/>
      </c>
      <c r="AL96" s="939" t="str">
        <f ca="1">IF(AK96="Yes", '6'!$E$22,"")</f>
        <v/>
      </c>
      <c r="AM96" s="480" t="str">
        <f ca="1">IF(AK96="Yes", '6'!$E$20,"")</f>
        <v/>
      </c>
      <c r="AN96" s="934"/>
      <c r="AO96" s="370" t="str" cm="1">
        <f t="array" aca="1" ref="AO96" ca="1">IFERROR(IF(INDEX($G96:$W96,,MATCH(AQ$3,$G$3:$W$3,0))=$Z$15,"Yes",""),"")</f>
        <v/>
      </c>
      <c r="AP96" s="939" t="str">
        <f ca="1">IF(AO96="Yes", '6'!$E$29,"")</f>
        <v/>
      </c>
      <c r="AQ96" s="480" t="str">
        <f ca="1">IF(AO96="Yes", '6'!$E$27,"")</f>
        <v/>
      </c>
      <c r="AR96" s="934"/>
      <c r="AS96" s="434" t="str" cm="1">
        <f t="array" aca="1" ref="AS96" ca="1">IFERROR(IF(INDEX($G96:$W96,,MATCH(AU$3,$G$3:$W$3,0))=$Z$15,"Yes",""),"")</f>
        <v/>
      </c>
      <c r="AT96" s="941" t="str">
        <f ca="1">IF(AS96="Yes", '6'!$E$36,"")</f>
        <v/>
      </c>
      <c r="AU96" s="480" t="str">
        <f ca="1">IF(AS96="Yes", '6'!$E$34,"")</f>
        <v/>
      </c>
      <c r="AV96" s="934"/>
      <c r="AW96" s="370" t="str" cm="1">
        <f t="array" aca="1" ref="AW96" ca="1">IFERROR(IF(INDEX($G96:$W96,,MATCH(AY$3,$G$3:$W$3,0))=$Z$15,"Yes",""),"")</f>
        <v/>
      </c>
      <c r="AX96" s="939" t="str">
        <f ca="1">IF(AW96="Yes", '6'!$E$43,"")</f>
        <v/>
      </c>
      <c r="AY96" s="480" t="str">
        <f ca="1">IF(AW96="Yes", '6'!$E$41,"")</f>
        <v/>
      </c>
    </row>
    <row r="97" spans="2:51" ht="17.149999999999999" customHeight="1">
      <c r="B97" s="1278"/>
      <c r="C97" s="386" t="s">
        <v>800</v>
      </c>
      <c r="D97" s="387">
        <f>'4'!N14</f>
        <v>0</v>
      </c>
      <c r="E97" s="1279">
        <f>'4'!O14</f>
        <v>0</v>
      </c>
      <c r="F97" s="315"/>
      <c r="G97" s="370" t="str">
        <f>'7'!G97</f>
        <v>Select from List</v>
      </c>
      <c r="H97" s="480" t="e" cm="1">
        <f t="array" ref="H97">INDEX($AC97:$AY97,,MATCH(G$3,$AC$3:$AY$3,0))</f>
        <v>#N/A</v>
      </c>
      <c r="I97" s="316"/>
      <c r="J97" s="434" t="str">
        <f>'7'!J97</f>
        <v>Select from List</v>
      </c>
      <c r="K97" s="480" t="e" cm="1">
        <f t="array" ref="K97">INDEX($AC97:$AY97,,MATCH(J$3,$AC$3:$AY$3,0))</f>
        <v>#N/A</v>
      </c>
      <c r="L97" s="316"/>
      <c r="M97" s="370" t="str">
        <f>'7'!M97</f>
        <v>Select from List</v>
      </c>
      <c r="N97" s="480" t="e" cm="1">
        <f t="array" ref="N97">INDEX($AC97:$AY97,,MATCH(M$3,$AC$3:$AY$3,0))</f>
        <v>#N/A</v>
      </c>
      <c r="O97" s="316"/>
      <c r="P97" s="370" t="str">
        <f>'7'!P97</f>
        <v>Select from List</v>
      </c>
      <c r="Q97" s="480" t="e" cm="1">
        <f t="array" ref="Q97">INDEX($AC97:$AY97,,MATCH(P$3,$AC$3:$AY$3,0))</f>
        <v>#N/A</v>
      </c>
      <c r="R97" s="316"/>
      <c r="S97" s="370" t="str">
        <f>'7'!S97</f>
        <v>Select from List</v>
      </c>
      <c r="T97" s="480" t="e" cm="1">
        <f t="array" ref="T97">INDEX($AC97:$AY97,,MATCH(S$3,$AC$3:$AY$3,0))</f>
        <v>#N/A</v>
      </c>
      <c r="U97" s="494"/>
      <c r="V97" s="370" t="str">
        <f>'7'!V97</f>
        <v>Select from List</v>
      </c>
      <c r="W97" s="480" t="e" cm="1">
        <f t="array" ref="W97">INDEX($AC97:$AY97,,MATCH(V$3,$AC$3:$AY$3,0))</f>
        <v>#N/A</v>
      </c>
      <c r="AC97" s="370" t="str" cm="1">
        <f t="array" aca="1" ref="AC97" ca="1">IFERROR(IF(INDEX($G97:$W97,,MATCH(AE$3,$G$3:$W$3,0))=$Z$15,"Yes",""),"")</f>
        <v/>
      </c>
      <c r="AD97" s="939" t="str">
        <f ca="1">IF(AC97="Yes", '6'!$E$8,"")</f>
        <v/>
      </c>
      <c r="AE97" s="480" t="str">
        <f ca="1">IF(AC97="Yes", '6'!$E$6,"")</f>
        <v/>
      </c>
      <c r="AG97" s="370" t="str" cm="1">
        <f t="array" aca="1" ref="AG97" ca="1">IFERROR(IF(INDEX($G97:$W97,,MATCH(AI$3,$G$3:$W$3,0))=$Z$15,"Yes",""),"")</f>
        <v/>
      </c>
      <c r="AH97" s="939" t="str">
        <f ca="1">IF(AG97="Yes",'6'!$E$15,"")</f>
        <v/>
      </c>
      <c r="AI97" s="480" t="str">
        <f ca="1">IF(AG97="Yes",'6'!$E$13,"")</f>
        <v/>
      </c>
      <c r="AK97" s="370" t="str" cm="1">
        <f t="array" aca="1" ref="AK97" ca="1">IFERROR(IF(INDEX($G97:$W97,,MATCH(AM$3,$G$3:$W$3,0))=$Z$15,"Yes",""),"")</f>
        <v/>
      </c>
      <c r="AL97" s="939" t="str">
        <f ca="1">IF(AK97="Yes", '6'!$E$22,"")</f>
        <v/>
      </c>
      <c r="AM97" s="480" t="str">
        <f ca="1">IF(AK97="Yes", '6'!$E$20,"")</f>
        <v/>
      </c>
      <c r="AN97" s="934"/>
      <c r="AO97" s="370" t="str" cm="1">
        <f t="array" aca="1" ref="AO97" ca="1">IFERROR(IF(INDEX($G97:$W97,,MATCH(AQ$3,$G$3:$W$3,0))=$Z$15,"Yes",""),"")</f>
        <v/>
      </c>
      <c r="AP97" s="939" t="str">
        <f ca="1">IF(AO97="Yes", '6'!$E$29,"")</f>
        <v/>
      </c>
      <c r="AQ97" s="480" t="str">
        <f ca="1">IF(AO97="Yes", '6'!$E$27,"")</f>
        <v/>
      </c>
      <c r="AR97" s="934"/>
      <c r="AS97" s="434" t="str" cm="1">
        <f t="array" aca="1" ref="AS97" ca="1">IFERROR(IF(INDEX($G97:$W97,,MATCH(AU$3,$G$3:$W$3,0))=$Z$15,"Yes",""),"")</f>
        <v/>
      </c>
      <c r="AT97" s="941" t="str">
        <f ca="1">IF(AS97="Yes", '6'!$E$36,"")</f>
        <v/>
      </c>
      <c r="AU97" s="480" t="str">
        <f ca="1">IF(AS97="Yes", '6'!$E$34,"")</f>
        <v/>
      </c>
      <c r="AV97" s="934"/>
      <c r="AW97" s="370" t="str" cm="1">
        <f t="array" aca="1" ref="AW97" ca="1">IFERROR(IF(INDEX($G97:$W97,,MATCH(AY$3,$G$3:$W$3,0))=$Z$15,"Yes",""),"")</f>
        <v/>
      </c>
      <c r="AX97" s="939" t="str">
        <f ca="1">IF(AW97="Yes", '6'!$E$43,"")</f>
        <v/>
      </c>
      <c r="AY97" s="480" t="str">
        <f ca="1">IF(AW97="Yes", '6'!$E$41,"")</f>
        <v/>
      </c>
    </row>
    <row r="98" spans="2:51" ht="17.149999999999999" customHeight="1">
      <c r="B98" s="1277">
        <f>'4'!L15</f>
        <v>0</v>
      </c>
      <c r="C98" s="384" t="s">
        <v>799</v>
      </c>
      <c r="D98" s="385">
        <f>'4'!N15</f>
        <v>0</v>
      </c>
      <c r="E98" s="1279" t="str">
        <f>'4'!O15</f>
        <v xml:space="preserve"> </v>
      </c>
      <c r="F98" s="315"/>
      <c r="G98" s="370" t="str">
        <f>'7'!G98</f>
        <v>Select from List</v>
      </c>
      <c r="H98" s="480" t="e" cm="1">
        <f t="array" ref="H98">INDEX($AC98:$AY98,,MATCH(G$3,$AC$3:$AY$3,0))</f>
        <v>#N/A</v>
      </c>
      <c r="I98" s="316"/>
      <c r="J98" s="434" t="str">
        <f>'7'!J98</f>
        <v>Select from List</v>
      </c>
      <c r="K98" s="480" t="e" cm="1">
        <f t="array" ref="K98">INDEX($AC98:$AY98,,MATCH(J$3,$AC$3:$AY$3,0))</f>
        <v>#N/A</v>
      </c>
      <c r="L98" s="316"/>
      <c r="M98" s="370" t="str">
        <f>'7'!M98</f>
        <v>Select from List</v>
      </c>
      <c r="N98" s="480" t="e" cm="1">
        <f t="array" ref="N98">INDEX($AC98:$AY98,,MATCH(M$3,$AC$3:$AY$3,0))</f>
        <v>#N/A</v>
      </c>
      <c r="O98" s="316"/>
      <c r="P98" s="370" t="str">
        <f>'7'!P98</f>
        <v>Select from List</v>
      </c>
      <c r="Q98" s="480" t="e" cm="1">
        <f t="array" ref="Q98">INDEX($AC98:$AY98,,MATCH(P$3,$AC$3:$AY$3,0))</f>
        <v>#N/A</v>
      </c>
      <c r="R98" s="316"/>
      <c r="S98" s="370" t="str">
        <f>'7'!S98</f>
        <v>Select from List</v>
      </c>
      <c r="T98" s="480" t="e" cm="1">
        <f t="array" ref="T98">INDEX($AC98:$AY98,,MATCH(S$3,$AC$3:$AY$3,0))</f>
        <v>#N/A</v>
      </c>
      <c r="U98" s="494"/>
      <c r="V98" s="370" t="str">
        <f>'7'!V98</f>
        <v>Select from List</v>
      </c>
      <c r="W98" s="480" t="e" cm="1">
        <f t="array" ref="W98">INDEX($AC98:$AY98,,MATCH(V$3,$AC$3:$AY$3,0))</f>
        <v>#N/A</v>
      </c>
      <c r="AC98" s="370" t="str" cm="1">
        <f t="array" aca="1" ref="AC98" ca="1">IFERROR(IF(INDEX($G98:$W98,,MATCH(AE$3,$G$3:$W$3,0))=$Z$15,"Yes",""),"")</f>
        <v/>
      </c>
      <c r="AD98" s="939" t="str">
        <f ca="1">IF(AC98="Yes", '6'!$E$8,"")</f>
        <v/>
      </c>
      <c r="AE98" s="480" t="str">
        <f ca="1">IF(AC98="Yes", '6'!$E$6,"")</f>
        <v/>
      </c>
      <c r="AG98" s="370" t="str" cm="1">
        <f t="array" aca="1" ref="AG98" ca="1">IFERROR(IF(INDEX($G98:$W98,,MATCH(AI$3,$G$3:$W$3,0))=$Z$15,"Yes",""),"")</f>
        <v/>
      </c>
      <c r="AH98" s="939" t="str">
        <f ca="1">IF(AG98="Yes",'6'!$E$15,"")</f>
        <v/>
      </c>
      <c r="AI98" s="480" t="str">
        <f ca="1">IF(AG98="Yes",'6'!$E$13,"")</f>
        <v/>
      </c>
      <c r="AK98" s="370" t="str" cm="1">
        <f t="array" aca="1" ref="AK98" ca="1">IFERROR(IF(INDEX($G98:$W98,,MATCH(AM$3,$G$3:$W$3,0))=$Z$15,"Yes",""),"")</f>
        <v/>
      </c>
      <c r="AL98" s="939" t="str">
        <f ca="1">IF(AK98="Yes", '6'!$E$22,"")</f>
        <v/>
      </c>
      <c r="AM98" s="480" t="str">
        <f ca="1">IF(AK98="Yes", '6'!$E$20,"")</f>
        <v/>
      </c>
      <c r="AN98" s="934"/>
      <c r="AO98" s="370" t="str" cm="1">
        <f t="array" aca="1" ref="AO98" ca="1">IFERROR(IF(INDEX($G98:$W98,,MATCH(AQ$3,$G$3:$W$3,0))=$Z$15,"Yes",""),"")</f>
        <v/>
      </c>
      <c r="AP98" s="939" t="str">
        <f ca="1">IF(AO98="Yes", '6'!$E$29,"")</f>
        <v/>
      </c>
      <c r="AQ98" s="480" t="str">
        <f ca="1">IF(AO98="Yes", '6'!$E$27,"")</f>
        <v/>
      </c>
      <c r="AR98" s="934"/>
      <c r="AS98" s="434" t="str" cm="1">
        <f t="array" aca="1" ref="AS98" ca="1">IFERROR(IF(INDEX($G98:$W98,,MATCH(AU$3,$G$3:$W$3,0))=$Z$15,"Yes",""),"")</f>
        <v/>
      </c>
      <c r="AT98" s="941" t="str">
        <f ca="1">IF(AS98="Yes", '6'!$E$36,"")</f>
        <v/>
      </c>
      <c r="AU98" s="480" t="str">
        <f ca="1">IF(AS98="Yes", '6'!$E$34,"")</f>
        <v/>
      </c>
      <c r="AV98" s="934"/>
      <c r="AW98" s="370" t="str" cm="1">
        <f t="array" aca="1" ref="AW98" ca="1">IFERROR(IF(INDEX($G98:$W98,,MATCH(AY$3,$G$3:$W$3,0))=$Z$15,"Yes",""),"")</f>
        <v/>
      </c>
      <c r="AX98" s="939" t="str">
        <f ca="1">IF(AW98="Yes", '6'!$E$43,"")</f>
        <v/>
      </c>
      <c r="AY98" s="480" t="str">
        <f ca="1">IF(AW98="Yes", '6'!$E$41,"")</f>
        <v/>
      </c>
    </row>
    <row r="99" spans="2:51" ht="17.149999999999999" customHeight="1">
      <c r="B99" s="1278"/>
      <c r="C99" s="386" t="s">
        <v>800</v>
      </c>
      <c r="D99" s="387">
        <f>'4'!N16</f>
        <v>0</v>
      </c>
      <c r="E99" s="1279">
        <f>'4'!O16</f>
        <v>0</v>
      </c>
      <c r="F99" s="315"/>
      <c r="G99" s="370" t="str">
        <f>'7'!G99</f>
        <v>Select from List</v>
      </c>
      <c r="H99" s="480" t="e" cm="1">
        <f t="array" ref="H99">INDEX($AC99:$AY99,,MATCH(G$3,$AC$3:$AY$3,0))</f>
        <v>#N/A</v>
      </c>
      <c r="I99" s="316"/>
      <c r="J99" s="434" t="str">
        <f>'7'!J99</f>
        <v>Select from List</v>
      </c>
      <c r="K99" s="480" t="e" cm="1">
        <f t="array" ref="K99">INDEX($AC99:$AY99,,MATCH(J$3,$AC$3:$AY$3,0))</f>
        <v>#N/A</v>
      </c>
      <c r="L99" s="316"/>
      <c r="M99" s="370" t="str">
        <f>'7'!M99</f>
        <v>Select from List</v>
      </c>
      <c r="N99" s="480" t="e" cm="1">
        <f t="array" ref="N99">INDEX($AC99:$AY99,,MATCH(M$3,$AC$3:$AY$3,0))</f>
        <v>#N/A</v>
      </c>
      <c r="O99" s="316"/>
      <c r="P99" s="370" t="str">
        <f>'7'!P99</f>
        <v>Select from List</v>
      </c>
      <c r="Q99" s="480" t="e" cm="1">
        <f t="array" ref="Q99">INDEX($AC99:$AY99,,MATCH(P$3,$AC$3:$AY$3,0))</f>
        <v>#N/A</v>
      </c>
      <c r="R99" s="316"/>
      <c r="S99" s="370" t="str">
        <f>'7'!S99</f>
        <v>Select from List</v>
      </c>
      <c r="T99" s="480" t="e" cm="1">
        <f t="array" ref="T99">INDEX($AC99:$AY99,,MATCH(S$3,$AC$3:$AY$3,0))</f>
        <v>#N/A</v>
      </c>
      <c r="U99" s="494"/>
      <c r="V99" s="370" t="str">
        <f>'7'!V99</f>
        <v>Select from List</v>
      </c>
      <c r="W99" s="480" t="e" cm="1">
        <f t="array" ref="W99">INDEX($AC99:$AY99,,MATCH(V$3,$AC$3:$AY$3,0))</f>
        <v>#N/A</v>
      </c>
      <c r="AC99" s="370" t="str" cm="1">
        <f t="array" aca="1" ref="AC99" ca="1">IFERROR(IF(INDEX($G99:$W99,,MATCH(AE$3,$G$3:$W$3,0))=$Z$15,"Yes",""),"")</f>
        <v/>
      </c>
      <c r="AD99" s="939" t="str">
        <f ca="1">IF(AC99="Yes", '6'!$E$8,"")</f>
        <v/>
      </c>
      <c r="AE99" s="480" t="str">
        <f ca="1">IF(AC99="Yes", '6'!$E$6,"")</f>
        <v/>
      </c>
      <c r="AG99" s="370" t="str" cm="1">
        <f t="array" aca="1" ref="AG99" ca="1">IFERROR(IF(INDEX($G99:$W99,,MATCH(AI$3,$G$3:$W$3,0))=$Z$15,"Yes",""),"")</f>
        <v/>
      </c>
      <c r="AH99" s="939" t="str">
        <f ca="1">IF(AG99="Yes",'6'!$E$15,"")</f>
        <v/>
      </c>
      <c r="AI99" s="480" t="str">
        <f ca="1">IF(AG99="Yes",'6'!$E$13,"")</f>
        <v/>
      </c>
      <c r="AK99" s="370" t="str" cm="1">
        <f t="array" aca="1" ref="AK99" ca="1">IFERROR(IF(INDEX($G99:$W99,,MATCH(AM$3,$G$3:$W$3,0))=$Z$15,"Yes",""),"")</f>
        <v/>
      </c>
      <c r="AL99" s="939" t="str">
        <f ca="1">IF(AK99="Yes", '6'!$E$22,"")</f>
        <v/>
      </c>
      <c r="AM99" s="480" t="str">
        <f ca="1">IF(AK99="Yes", '6'!$E$20,"")</f>
        <v/>
      </c>
      <c r="AN99" s="934"/>
      <c r="AO99" s="370" t="str" cm="1">
        <f t="array" aca="1" ref="AO99" ca="1">IFERROR(IF(INDEX($G99:$W99,,MATCH(AQ$3,$G$3:$W$3,0))=$Z$15,"Yes",""),"")</f>
        <v/>
      </c>
      <c r="AP99" s="939" t="str">
        <f ca="1">IF(AO99="Yes", '6'!$E$29,"")</f>
        <v/>
      </c>
      <c r="AQ99" s="480" t="str">
        <f ca="1">IF(AO99="Yes", '6'!$E$27,"")</f>
        <v/>
      </c>
      <c r="AR99" s="934"/>
      <c r="AS99" s="434" t="str" cm="1">
        <f t="array" aca="1" ref="AS99" ca="1">IFERROR(IF(INDEX($G99:$W99,,MATCH(AU$3,$G$3:$W$3,0))=$Z$15,"Yes",""),"")</f>
        <v/>
      </c>
      <c r="AT99" s="941" t="str">
        <f ca="1">IF(AS99="Yes", '6'!$E$36,"")</f>
        <v/>
      </c>
      <c r="AU99" s="480" t="str">
        <f ca="1">IF(AS99="Yes", '6'!$E$34,"")</f>
        <v/>
      </c>
      <c r="AV99" s="934"/>
      <c r="AW99" s="370" t="str" cm="1">
        <f t="array" aca="1" ref="AW99" ca="1">IFERROR(IF(INDEX($G99:$W99,,MATCH(AY$3,$G$3:$W$3,0))=$Z$15,"Yes",""),"")</f>
        <v/>
      </c>
      <c r="AX99" s="939" t="str">
        <f ca="1">IF(AW99="Yes", '6'!$E$43,"")</f>
        <v/>
      </c>
      <c r="AY99" s="480" t="str">
        <f ca="1">IF(AW99="Yes", '6'!$E$41,"")</f>
        <v/>
      </c>
    </row>
    <row r="100" spans="2:51" ht="17.149999999999999" customHeight="1">
      <c r="B100" s="1277">
        <f>'4'!L17</f>
        <v>0</v>
      </c>
      <c r="C100" s="384" t="s">
        <v>799</v>
      </c>
      <c r="D100" s="385">
        <f>'4'!N17</f>
        <v>0</v>
      </c>
      <c r="E100" s="1279" t="str">
        <f>'4'!O17</f>
        <v xml:space="preserve"> </v>
      </c>
      <c r="F100" s="315"/>
      <c r="G100" s="370" t="str">
        <f>'7'!G100</f>
        <v>Select from List</v>
      </c>
      <c r="H100" s="480" t="e" cm="1">
        <f t="array" ref="H100">INDEX($AC100:$AY100,,MATCH(G$3,$AC$3:$AY$3,0))</f>
        <v>#N/A</v>
      </c>
      <c r="I100" s="316"/>
      <c r="J100" s="434" t="str">
        <f>'7'!J100</f>
        <v>Select from List</v>
      </c>
      <c r="K100" s="480" t="e" cm="1">
        <f t="array" ref="K100">INDEX($AC100:$AY100,,MATCH(J$3,$AC$3:$AY$3,0))</f>
        <v>#N/A</v>
      </c>
      <c r="L100" s="316"/>
      <c r="M100" s="370" t="str">
        <f>'7'!M100</f>
        <v>Select from List</v>
      </c>
      <c r="N100" s="480" t="e" cm="1">
        <f t="array" ref="N100">INDEX($AC100:$AY100,,MATCH(M$3,$AC$3:$AY$3,0))</f>
        <v>#N/A</v>
      </c>
      <c r="O100" s="316"/>
      <c r="P100" s="370" t="str">
        <f>'7'!P100</f>
        <v>Select from List</v>
      </c>
      <c r="Q100" s="480" t="e" cm="1">
        <f t="array" ref="Q100">INDEX($AC100:$AY100,,MATCH(P$3,$AC$3:$AY$3,0))</f>
        <v>#N/A</v>
      </c>
      <c r="R100" s="316"/>
      <c r="S100" s="370" t="str">
        <f>'7'!S100</f>
        <v>Select from List</v>
      </c>
      <c r="T100" s="480" t="e" cm="1">
        <f t="array" ref="T100">INDEX($AC100:$AY100,,MATCH(S$3,$AC$3:$AY$3,0))</f>
        <v>#N/A</v>
      </c>
      <c r="U100" s="494"/>
      <c r="V100" s="370" t="str">
        <f>'7'!V100</f>
        <v>Select from List</v>
      </c>
      <c r="W100" s="480" t="e" cm="1">
        <f t="array" ref="W100">INDEX($AC100:$AY100,,MATCH(V$3,$AC$3:$AY$3,0))</f>
        <v>#N/A</v>
      </c>
      <c r="AC100" s="370" t="str" cm="1">
        <f t="array" aca="1" ref="AC100" ca="1">IFERROR(IF(INDEX($G100:$W100,,MATCH(AE$3,$G$3:$W$3,0))=$Z$15,"Yes",""),"")</f>
        <v/>
      </c>
      <c r="AD100" s="939" t="str">
        <f ca="1">IF(AC100="Yes", '6'!$E$8,"")</f>
        <v/>
      </c>
      <c r="AE100" s="480" t="str">
        <f ca="1">IF(AC100="Yes", '6'!$E$6,"")</f>
        <v/>
      </c>
      <c r="AG100" s="370" t="str" cm="1">
        <f t="array" aca="1" ref="AG100" ca="1">IFERROR(IF(INDEX($G100:$W100,,MATCH(AI$3,$G$3:$W$3,0))=$Z$15,"Yes",""),"")</f>
        <v/>
      </c>
      <c r="AH100" s="939" t="str">
        <f ca="1">IF(AG100="Yes",'6'!$E$15,"")</f>
        <v/>
      </c>
      <c r="AI100" s="480" t="str">
        <f ca="1">IF(AG100="Yes",'6'!$E$13,"")</f>
        <v/>
      </c>
      <c r="AK100" s="370" t="str" cm="1">
        <f t="array" aca="1" ref="AK100" ca="1">IFERROR(IF(INDEX($G100:$W100,,MATCH(AM$3,$G$3:$W$3,0))=$Z$15,"Yes",""),"")</f>
        <v/>
      </c>
      <c r="AL100" s="939" t="str">
        <f ca="1">IF(AK100="Yes", '6'!$E$22,"")</f>
        <v/>
      </c>
      <c r="AM100" s="480" t="str">
        <f ca="1">IF(AK100="Yes", '6'!$E$20,"")</f>
        <v/>
      </c>
      <c r="AN100" s="934"/>
      <c r="AO100" s="370" t="str" cm="1">
        <f t="array" aca="1" ref="AO100" ca="1">IFERROR(IF(INDEX($G100:$W100,,MATCH(AQ$3,$G$3:$W$3,0))=$Z$15,"Yes",""),"")</f>
        <v/>
      </c>
      <c r="AP100" s="939" t="str">
        <f ca="1">IF(AO100="Yes", '6'!$E$29,"")</f>
        <v/>
      </c>
      <c r="AQ100" s="480" t="str">
        <f ca="1">IF(AO100="Yes", '6'!$E$27,"")</f>
        <v/>
      </c>
      <c r="AR100" s="934"/>
      <c r="AS100" s="434" t="str" cm="1">
        <f t="array" aca="1" ref="AS100" ca="1">IFERROR(IF(INDEX($G100:$W100,,MATCH(AU$3,$G$3:$W$3,0))=$Z$15,"Yes",""),"")</f>
        <v/>
      </c>
      <c r="AT100" s="941" t="str">
        <f ca="1">IF(AS100="Yes", '6'!$E$36,"")</f>
        <v/>
      </c>
      <c r="AU100" s="480" t="str">
        <f ca="1">IF(AS100="Yes", '6'!$E$34,"")</f>
        <v/>
      </c>
      <c r="AV100" s="934"/>
      <c r="AW100" s="370" t="str" cm="1">
        <f t="array" aca="1" ref="AW100" ca="1">IFERROR(IF(INDEX($G100:$W100,,MATCH(AY$3,$G$3:$W$3,0))=$Z$15,"Yes",""),"")</f>
        <v/>
      </c>
      <c r="AX100" s="939" t="str">
        <f ca="1">IF(AW100="Yes", '6'!$E$43,"")</f>
        <v/>
      </c>
      <c r="AY100" s="480" t="str">
        <f ca="1">IF(AW100="Yes", '6'!$E$41,"")</f>
        <v/>
      </c>
    </row>
    <row r="101" spans="2:51" ht="17.149999999999999" customHeight="1">
      <c r="B101" s="1278"/>
      <c r="C101" s="386" t="s">
        <v>800</v>
      </c>
      <c r="D101" s="387">
        <f>'4'!N18</f>
        <v>0</v>
      </c>
      <c r="E101" s="1279">
        <f>'4'!O18</f>
        <v>0</v>
      </c>
      <c r="F101" s="315"/>
      <c r="G101" s="370" t="str">
        <f>'7'!G101</f>
        <v>Select from List</v>
      </c>
      <c r="H101" s="480" t="e" cm="1">
        <f t="array" ref="H101">INDEX($AC101:$AY101,,MATCH(G$3,$AC$3:$AY$3,0))</f>
        <v>#N/A</v>
      </c>
      <c r="I101" s="316"/>
      <c r="J101" s="434" t="str">
        <f>'7'!J101</f>
        <v>Select from List</v>
      </c>
      <c r="K101" s="480" t="e" cm="1">
        <f t="array" ref="K101">INDEX($AC101:$AY101,,MATCH(J$3,$AC$3:$AY$3,0))</f>
        <v>#N/A</v>
      </c>
      <c r="L101" s="316"/>
      <c r="M101" s="370" t="str">
        <f>'7'!M101</f>
        <v>Select from List</v>
      </c>
      <c r="N101" s="480" t="e" cm="1">
        <f t="array" ref="N101">INDEX($AC101:$AY101,,MATCH(M$3,$AC$3:$AY$3,0))</f>
        <v>#N/A</v>
      </c>
      <c r="O101" s="316"/>
      <c r="P101" s="370" t="str">
        <f>'7'!P101</f>
        <v>Select from List</v>
      </c>
      <c r="Q101" s="480" t="e" cm="1">
        <f t="array" ref="Q101">INDEX($AC101:$AY101,,MATCH(P$3,$AC$3:$AY$3,0))</f>
        <v>#N/A</v>
      </c>
      <c r="R101" s="316"/>
      <c r="S101" s="370" t="str">
        <f>'7'!S101</f>
        <v>Select from List</v>
      </c>
      <c r="T101" s="480" t="e" cm="1">
        <f t="array" ref="T101">INDEX($AC101:$AY101,,MATCH(S$3,$AC$3:$AY$3,0))</f>
        <v>#N/A</v>
      </c>
      <c r="U101" s="494"/>
      <c r="V101" s="370" t="str">
        <f>'7'!V101</f>
        <v>Select from List</v>
      </c>
      <c r="W101" s="480" t="e" cm="1">
        <f t="array" ref="W101">INDEX($AC101:$AY101,,MATCH(V$3,$AC$3:$AY$3,0))</f>
        <v>#N/A</v>
      </c>
      <c r="AC101" s="370" t="str" cm="1">
        <f t="array" aca="1" ref="AC101" ca="1">IFERROR(IF(INDEX($G101:$W101,,MATCH(AE$3,$G$3:$W$3,0))=$Z$15,"Yes",""),"")</f>
        <v/>
      </c>
      <c r="AD101" s="939" t="str">
        <f ca="1">IF(AC101="Yes", '6'!$E$8,"")</f>
        <v/>
      </c>
      <c r="AE101" s="480" t="str">
        <f ca="1">IF(AC101="Yes", '6'!$E$6,"")</f>
        <v/>
      </c>
      <c r="AG101" s="370" t="str" cm="1">
        <f t="array" aca="1" ref="AG101" ca="1">IFERROR(IF(INDEX($G101:$W101,,MATCH(AI$3,$G$3:$W$3,0))=$Z$15,"Yes",""),"")</f>
        <v/>
      </c>
      <c r="AH101" s="939" t="str">
        <f ca="1">IF(AG101="Yes",'6'!$E$15,"")</f>
        <v/>
      </c>
      <c r="AI101" s="480" t="str">
        <f ca="1">IF(AG101="Yes",'6'!$E$13,"")</f>
        <v/>
      </c>
      <c r="AK101" s="370" t="str" cm="1">
        <f t="array" aca="1" ref="AK101" ca="1">IFERROR(IF(INDEX($G101:$W101,,MATCH(AM$3,$G$3:$W$3,0))=$Z$15,"Yes",""),"")</f>
        <v/>
      </c>
      <c r="AL101" s="939" t="str">
        <f ca="1">IF(AK101="Yes", '6'!$E$22,"")</f>
        <v/>
      </c>
      <c r="AM101" s="480" t="str">
        <f ca="1">IF(AK101="Yes", '6'!$E$20,"")</f>
        <v/>
      </c>
      <c r="AN101" s="934"/>
      <c r="AO101" s="370" t="str" cm="1">
        <f t="array" aca="1" ref="AO101" ca="1">IFERROR(IF(INDEX($G101:$W101,,MATCH(AQ$3,$G$3:$W$3,0))=$Z$15,"Yes",""),"")</f>
        <v/>
      </c>
      <c r="AP101" s="939" t="str">
        <f ca="1">IF(AO101="Yes", '6'!$E$29,"")</f>
        <v/>
      </c>
      <c r="AQ101" s="480" t="str">
        <f ca="1">IF(AO101="Yes", '6'!$E$27,"")</f>
        <v/>
      </c>
      <c r="AR101" s="934"/>
      <c r="AS101" s="434" t="str" cm="1">
        <f t="array" aca="1" ref="AS101" ca="1">IFERROR(IF(INDEX($G101:$W101,,MATCH(AU$3,$G$3:$W$3,0))=$Z$15,"Yes",""),"")</f>
        <v/>
      </c>
      <c r="AT101" s="941" t="str">
        <f ca="1">IF(AS101="Yes", '6'!$E$36,"")</f>
        <v/>
      </c>
      <c r="AU101" s="480" t="str">
        <f ca="1">IF(AS101="Yes", '6'!$E$34,"")</f>
        <v/>
      </c>
      <c r="AV101" s="934"/>
      <c r="AW101" s="370" t="str" cm="1">
        <f t="array" aca="1" ref="AW101" ca="1">IFERROR(IF(INDEX($G101:$W101,,MATCH(AY$3,$G$3:$W$3,0))=$Z$15,"Yes",""),"")</f>
        <v/>
      </c>
      <c r="AX101" s="939" t="str">
        <f ca="1">IF(AW101="Yes", '6'!$E$43,"")</f>
        <v/>
      </c>
      <c r="AY101" s="480" t="str">
        <f ca="1">IF(AW101="Yes", '6'!$E$41,"")</f>
        <v/>
      </c>
    </row>
    <row r="102" spans="2:51" ht="17.149999999999999" customHeight="1">
      <c r="B102" s="1277">
        <f>'4'!L19</f>
        <v>0</v>
      </c>
      <c r="C102" s="384" t="s">
        <v>799</v>
      </c>
      <c r="D102" s="385">
        <f>'4'!N19</f>
        <v>0</v>
      </c>
      <c r="E102" s="1279" t="str">
        <f>'4'!O19</f>
        <v xml:space="preserve"> </v>
      </c>
      <c r="F102" s="315"/>
      <c r="G102" s="370" t="str">
        <f>'7'!G102</f>
        <v>Select from List</v>
      </c>
      <c r="H102" s="480" t="e" cm="1">
        <f t="array" ref="H102">INDEX($AC102:$AY102,,MATCH(G$3,$AC$3:$AY$3,0))</f>
        <v>#N/A</v>
      </c>
      <c r="I102" s="316"/>
      <c r="J102" s="434" t="str">
        <f>'7'!J102</f>
        <v>Select from List</v>
      </c>
      <c r="K102" s="480" t="e" cm="1">
        <f t="array" ref="K102">INDEX($AC102:$AY102,,MATCH(J$3,$AC$3:$AY$3,0))</f>
        <v>#N/A</v>
      </c>
      <c r="L102" s="316"/>
      <c r="M102" s="370" t="str">
        <f>'7'!M102</f>
        <v>Select from List</v>
      </c>
      <c r="N102" s="480" t="e" cm="1">
        <f t="array" ref="N102">INDEX($AC102:$AY102,,MATCH(M$3,$AC$3:$AY$3,0))</f>
        <v>#N/A</v>
      </c>
      <c r="O102" s="316"/>
      <c r="P102" s="370" t="str">
        <f>'7'!P102</f>
        <v>Select from List</v>
      </c>
      <c r="Q102" s="480" t="e" cm="1">
        <f t="array" ref="Q102">INDEX($AC102:$AY102,,MATCH(P$3,$AC$3:$AY$3,0))</f>
        <v>#N/A</v>
      </c>
      <c r="R102" s="316"/>
      <c r="S102" s="370" t="str">
        <f>'7'!S102</f>
        <v>Select from List</v>
      </c>
      <c r="T102" s="480" t="e" cm="1">
        <f t="array" ref="T102">INDEX($AC102:$AY102,,MATCH(S$3,$AC$3:$AY$3,0))</f>
        <v>#N/A</v>
      </c>
      <c r="U102" s="494"/>
      <c r="V102" s="370" t="str">
        <f>'7'!V102</f>
        <v>Select from List</v>
      </c>
      <c r="W102" s="480" t="e" cm="1">
        <f t="array" ref="W102">INDEX($AC102:$AY102,,MATCH(V$3,$AC$3:$AY$3,0))</f>
        <v>#N/A</v>
      </c>
      <c r="AC102" s="370" t="str" cm="1">
        <f t="array" aca="1" ref="AC102" ca="1">IFERROR(IF(INDEX($G102:$W102,,MATCH(AE$3,$G$3:$W$3,0))=$Z$15,"Yes",""),"")</f>
        <v/>
      </c>
      <c r="AD102" s="939" t="str">
        <f ca="1">IF(AC102="Yes", '6'!$E$8,"")</f>
        <v/>
      </c>
      <c r="AE102" s="480" t="str">
        <f ca="1">IF(AC102="Yes", '6'!$E$6,"")</f>
        <v/>
      </c>
      <c r="AG102" s="370" t="str" cm="1">
        <f t="array" aca="1" ref="AG102" ca="1">IFERROR(IF(INDEX($G102:$W102,,MATCH(AI$3,$G$3:$W$3,0))=$Z$15,"Yes",""),"")</f>
        <v/>
      </c>
      <c r="AH102" s="939" t="str">
        <f ca="1">IF(AG102="Yes",'6'!$E$15,"")</f>
        <v/>
      </c>
      <c r="AI102" s="480" t="str">
        <f ca="1">IF(AG102="Yes",'6'!$E$13,"")</f>
        <v/>
      </c>
      <c r="AK102" s="370" t="str" cm="1">
        <f t="array" aca="1" ref="AK102" ca="1">IFERROR(IF(INDEX($G102:$W102,,MATCH(AM$3,$G$3:$W$3,0))=$Z$15,"Yes",""),"")</f>
        <v/>
      </c>
      <c r="AL102" s="939" t="str">
        <f ca="1">IF(AK102="Yes", '6'!$E$22,"")</f>
        <v/>
      </c>
      <c r="AM102" s="480" t="str">
        <f ca="1">IF(AK102="Yes", '6'!$E$20,"")</f>
        <v/>
      </c>
      <c r="AN102" s="934"/>
      <c r="AO102" s="370" t="str" cm="1">
        <f t="array" aca="1" ref="AO102" ca="1">IFERROR(IF(INDEX($G102:$W102,,MATCH(AQ$3,$G$3:$W$3,0))=$Z$15,"Yes",""),"")</f>
        <v/>
      </c>
      <c r="AP102" s="939" t="str">
        <f ca="1">IF(AO102="Yes", '6'!$E$29,"")</f>
        <v/>
      </c>
      <c r="AQ102" s="480" t="str">
        <f ca="1">IF(AO102="Yes", '6'!$E$27,"")</f>
        <v/>
      </c>
      <c r="AR102" s="934"/>
      <c r="AS102" s="434" t="str" cm="1">
        <f t="array" aca="1" ref="AS102" ca="1">IFERROR(IF(INDEX($G102:$W102,,MATCH(AU$3,$G$3:$W$3,0))=$Z$15,"Yes",""),"")</f>
        <v/>
      </c>
      <c r="AT102" s="941" t="str">
        <f ca="1">IF(AS102="Yes", '6'!$E$36,"")</f>
        <v/>
      </c>
      <c r="AU102" s="480" t="str">
        <f ca="1">IF(AS102="Yes", '6'!$E$34,"")</f>
        <v/>
      </c>
      <c r="AV102" s="934"/>
      <c r="AW102" s="370" t="str" cm="1">
        <f t="array" aca="1" ref="AW102" ca="1">IFERROR(IF(INDEX($G102:$W102,,MATCH(AY$3,$G$3:$W$3,0))=$Z$15,"Yes",""),"")</f>
        <v/>
      </c>
      <c r="AX102" s="939" t="str">
        <f ca="1">IF(AW102="Yes", '6'!$E$43,"")</f>
        <v/>
      </c>
      <c r="AY102" s="480" t="str">
        <f ca="1">IF(AW102="Yes", '6'!$E$41,"")</f>
        <v/>
      </c>
    </row>
    <row r="103" spans="2:51" ht="17.149999999999999" customHeight="1">
      <c r="B103" s="1278"/>
      <c r="C103" s="386" t="s">
        <v>800</v>
      </c>
      <c r="D103" s="387">
        <f>'4'!N20</f>
        <v>0</v>
      </c>
      <c r="E103" s="1279">
        <f>'4'!O20</f>
        <v>0</v>
      </c>
      <c r="F103" s="315"/>
      <c r="G103" s="370" t="str">
        <f>'7'!G103</f>
        <v>Select from List</v>
      </c>
      <c r="H103" s="480" t="e" cm="1">
        <f t="array" ref="H103">INDEX($AC103:$AY103,,MATCH(G$3,$AC$3:$AY$3,0))</f>
        <v>#N/A</v>
      </c>
      <c r="I103" s="316"/>
      <c r="J103" s="434" t="str">
        <f>'7'!J103</f>
        <v>Select from List</v>
      </c>
      <c r="K103" s="480" t="e" cm="1">
        <f t="array" ref="K103">INDEX($AC103:$AY103,,MATCH(J$3,$AC$3:$AY$3,0))</f>
        <v>#N/A</v>
      </c>
      <c r="L103" s="316"/>
      <c r="M103" s="370" t="str">
        <f>'7'!M103</f>
        <v>Select from List</v>
      </c>
      <c r="N103" s="480" t="e" cm="1">
        <f t="array" ref="N103">INDEX($AC103:$AY103,,MATCH(M$3,$AC$3:$AY$3,0))</f>
        <v>#N/A</v>
      </c>
      <c r="O103" s="316"/>
      <c r="P103" s="370" t="str">
        <f>'7'!P103</f>
        <v>Select from List</v>
      </c>
      <c r="Q103" s="480" t="e" cm="1">
        <f t="array" ref="Q103">INDEX($AC103:$AY103,,MATCH(P$3,$AC$3:$AY$3,0))</f>
        <v>#N/A</v>
      </c>
      <c r="R103" s="316"/>
      <c r="S103" s="370" t="str">
        <f>'7'!S103</f>
        <v>Select from List</v>
      </c>
      <c r="T103" s="480" t="e" cm="1">
        <f t="array" ref="T103">INDEX($AC103:$AY103,,MATCH(S$3,$AC$3:$AY$3,0))</f>
        <v>#N/A</v>
      </c>
      <c r="U103" s="494"/>
      <c r="V103" s="370" t="str">
        <f>'7'!V103</f>
        <v>Select from List</v>
      </c>
      <c r="W103" s="480" t="e" cm="1">
        <f t="array" ref="W103">INDEX($AC103:$AY103,,MATCH(V$3,$AC$3:$AY$3,0))</f>
        <v>#N/A</v>
      </c>
      <c r="AC103" s="370" t="str" cm="1">
        <f t="array" aca="1" ref="AC103" ca="1">IFERROR(IF(INDEX($G103:$W103,,MATCH(AE$3,$G$3:$W$3,0))=$Z$15,"Yes",""),"")</f>
        <v/>
      </c>
      <c r="AD103" s="939" t="str">
        <f ca="1">IF(AC103="Yes", '6'!$E$8,"")</f>
        <v/>
      </c>
      <c r="AE103" s="480" t="str">
        <f ca="1">IF(AC103="Yes", '6'!$E$6,"")</f>
        <v/>
      </c>
      <c r="AG103" s="370" t="str" cm="1">
        <f t="array" aca="1" ref="AG103" ca="1">IFERROR(IF(INDEX($G103:$W103,,MATCH(AI$3,$G$3:$W$3,0))=$Z$15,"Yes",""),"")</f>
        <v/>
      </c>
      <c r="AH103" s="939" t="str">
        <f ca="1">IF(AG103="Yes",'6'!$E$15,"")</f>
        <v/>
      </c>
      <c r="AI103" s="480" t="str">
        <f ca="1">IF(AG103="Yes",'6'!$E$13,"")</f>
        <v/>
      </c>
      <c r="AK103" s="370" t="str" cm="1">
        <f t="array" aca="1" ref="AK103" ca="1">IFERROR(IF(INDEX($G103:$W103,,MATCH(AM$3,$G$3:$W$3,0))=$Z$15,"Yes",""),"")</f>
        <v/>
      </c>
      <c r="AL103" s="939" t="str">
        <f ca="1">IF(AK103="Yes", '6'!$E$22,"")</f>
        <v/>
      </c>
      <c r="AM103" s="480" t="str">
        <f ca="1">IF(AK103="Yes", '6'!$E$20,"")</f>
        <v/>
      </c>
      <c r="AN103" s="934"/>
      <c r="AO103" s="370" t="str" cm="1">
        <f t="array" aca="1" ref="AO103" ca="1">IFERROR(IF(INDEX($G103:$W103,,MATCH(AQ$3,$G$3:$W$3,0))=$Z$15,"Yes",""),"")</f>
        <v/>
      </c>
      <c r="AP103" s="939" t="str">
        <f ca="1">IF(AO103="Yes", '6'!$E$29,"")</f>
        <v/>
      </c>
      <c r="AQ103" s="480" t="str">
        <f ca="1">IF(AO103="Yes", '6'!$E$27,"")</f>
        <v/>
      </c>
      <c r="AR103" s="934"/>
      <c r="AS103" s="434" t="str" cm="1">
        <f t="array" aca="1" ref="AS103" ca="1">IFERROR(IF(INDEX($G103:$W103,,MATCH(AU$3,$G$3:$W$3,0))=$Z$15,"Yes",""),"")</f>
        <v/>
      </c>
      <c r="AT103" s="941" t="str">
        <f ca="1">IF(AS103="Yes", '6'!$E$36,"")</f>
        <v/>
      </c>
      <c r="AU103" s="480" t="str">
        <f ca="1">IF(AS103="Yes", '6'!$E$34,"")</f>
        <v/>
      </c>
      <c r="AV103" s="934"/>
      <c r="AW103" s="370" t="str" cm="1">
        <f t="array" aca="1" ref="AW103" ca="1">IFERROR(IF(INDEX($G103:$W103,,MATCH(AY$3,$G$3:$W$3,0))=$Z$15,"Yes",""),"")</f>
        <v/>
      </c>
      <c r="AX103" s="939" t="str">
        <f ca="1">IF(AW103="Yes", '6'!$E$43,"")</f>
        <v/>
      </c>
      <c r="AY103" s="480" t="str">
        <f ca="1">IF(AW103="Yes", '6'!$E$41,"")</f>
        <v/>
      </c>
    </row>
    <row r="104" spans="2:51" ht="17.149999999999999" customHeight="1">
      <c r="B104" s="1277">
        <f>'4'!L21</f>
        <v>0</v>
      </c>
      <c r="C104" s="384" t="s">
        <v>799</v>
      </c>
      <c r="D104" s="385">
        <f>'4'!N21</f>
        <v>0</v>
      </c>
      <c r="E104" s="1279" t="str">
        <f>'4'!O21</f>
        <v xml:space="preserve"> </v>
      </c>
      <c r="F104" s="315"/>
      <c r="G104" s="370" t="str">
        <f>'7'!G104</f>
        <v>Select from List</v>
      </c>
      <c r="H104" s="480" t="e" cm="1">
        <f t="array" ref="H104">INDEX($AC104:$AY104,,MATCH(G$3,$AC$3:$AY$3,0))</f>
        <v>#N/A</v>
      </c>
      <c r="I104" s="316"/>
      <c r="J104" s="434" t="str">
        <f>'7'!J104</f>
        <v>Select from List</v>
      </c>
      <c r="K104" s="480" t="e" cm="1">
        <f t="array" ref="K104">INDEX($AC104:$AY104,,MATCH(J$3,$AC$3:$AY$3,0))</f>
        <v>#N/A</v>
      </c>
      <c r="L104" s="316"/>
      <c r="M104" s="370" t="str">
        <f>'7'!M104</f>
        <v>Select from List</v>
      </c>
      <c r="N104" s="480" t="e" cm="1">
        <f t="array" ref="N104">INDEX($AC104:$AY104,,MATCH(M$3,$AC$3:$AY$3,0))</f>
        <v>#N/A</v>
      </c>
      <c r="O104" s="316"/>
      <c r="P104" s="370" t="str">
        <f>'7'!P104</f>
        <v>Select from List</v>
      </c>
      <c r="Q104" s="480" t="e" cm="1">
        <f t="array" ref="Q104">INDEX($AC104:$AY104,,MATCH(P$3,$AC$3:$AY$3,0))</f>
        <v>#N/A</v>
      </c>
      <c r="R104" s="316"/>
      <c r="S104" s="370" t="str">
        <f>'7'!S104</f>
        <v>Select from List</v>
      </c>
      <c r="T104" s="480" t="e" cm="1">
        <f t="array" ref="T104">INDEX($AC104:$AY104,,MATCH(S$3,$AC$3:$AY$3,0))</f>
        <v>#N/A</v>
      </c>
      <c r="U104" s="494"/>
      <c r="V104" s="370" t="str">
        <f>'7'!V104</f>
        <v>Select from List</v>
      </c>
      <c r="W104" s="480" t="e" cm="1">
        <f t="array" ref="W104">INDEX($AC104:$AY104,,MATCH(V$3,$AC$3:$AY$3,0))</f>
        <v>#N/A</v>
      </c>
      <c r="AC104" s="370" t="str" cm="1">
        <f t="array" aca="1" ref="AC104" ca="1">IFERROR(IF(INDEX($G104:$W104,,MATCH(AE$3,$G$3:$W$3,0))=$Z$15,"Yes",""),"")</f>
        <v/>
      </c>
      <c r="AD104" s="939" t="str">
        <f ca="1">IF(AC104="Yes", '6'!$E$8,"")</f>
        <v/>
      </c>
      <c r="AE104" s="480" t="str">
        <f ca="1">IF(AC104="Yes", '6'!$E$6,"")</f>
        <v/>
      </c>
      <c r="AG104" s="370" t="str" cm="1">
        <f t="array" aca="1" ref="AG104" ca="1">IFERROR(IF(INDEX($G104:$W104,,MATCH(AI$3,$G$3:$W$3,0))=$Z$15,"Yes",""),"")</f>
        <v/>
      </c>
      <c r="AH104" s="939" t="str">
        <f ca="1">IF(AG104="Yes",'6'!$E$15,"")</f>
        <v/>
      </c>
      <c r="AI104" s="480" t="str">
        <f ca="1">IF(AG104="Yes",'6'!$E$13,"")</f>
        <v/>
      </c>
      <c r="AK104" s="370" t="str" cm="1">
        <f t="array" aca="1" ref="AK104" ca="1">IFERROR(IF(INDEX($G104:$W104,,MATCH(AM$3,$G$3:$W$3,0))=$Z$15,"Yes",""),"")</f>
        <v/>
      </c>
      <c r="AL104" s="939" t="str">
        <f ca="1">IF(AK104="Yes", '6'!$E$22,"")</f>
        <v/>
      </c>
      <c r="AM104" s="480" t="str">
        <f ca="1">IF(AK104="Yes", '6'!$E$20,"")</f>
        <v/>
      </c>
      <c r="AN104" s="934"/>
      <c r="AO104" s="370" t="str" cm="1">
        <f t="array" aca="1" ref="AO104" ca="1">IFERROR(IF(INDEX($G104:$W104,,MATCH(AQ$3,$G$3:$W$3,0))=$Z$15,"Yes",""),"")</f>
        <v/>
      </c>
      <c r="AP104" s="939" t="str">
        <f ca="1">IF(AO104="Yes", '6'!$E$29,"")</f>
        <v/>
      </c>
      <c r="AQ104" s="480" t="str">
        <f ca="1">IF(AO104="Yes", '6'!$E$27,"")</f>
        <v/>
      </c>
      <c r="AR104" s="934"/>
      <c r="AS104" s="434" t="str" cm="1">
        <f t="array" aca="1" ref="AS104" ca="1">IFERROR(IF(INDEX($G104:$W104,,MATCH(AU$3,$G$3:$W$3,0))=$Z$15,"Yes",""),"")</f>
        <v/>
      </c>
      <c r="AT104" s="941" t="str">
        <f ca="1">IF(AS104="Yes", '6'!$E$36,"")</f>
        <v/>
      </c>
      <c r="AU104" s="480" t="str">
        <f ca="1">IF(AS104="Yes", '6'!$E$34,"")</f>
        <v/>
      </c>
      <c r="AV104" s="934"/>
      <c r="AW104" s="370" t="str" cm="1">
        <f t="array" aca="1" ref="AW104" ca="1">IFERROR(IF(INDEX($G104:$W104,,MATCH(AY$3,$G$3:$W$3,0))=$Z$15,"Yes",""),"")</f>
        <v/>
      </c>
      <c r="AX104" s="939" t="str">
        <f ca="1">IF(AW104="Yes", '6'!$E$43,"")</f>
        <v/>
      </c>
      <c r="AY104" s="480" t="str">
        <f ca="1">IF(AW104="Yes", '6'!$E$41,"")</f>
        <v/>
      </c>
    </row>
    <row r="105" spans="2:51" ht="17.149999999999999" customHeight="1">
      <c r="B105" s="1278"/>
      <c r="C105" s="386" t="s">
        <v>800</v>
      </c>
      <c r="D105" s="387">
        <f>'4'!N22</f>
        <v>0</v>
      </c>
      <c r="E105" s="1279">
        <f>'4'!O22</f>
        <v>0</v>
      </c>
      <c r="F105" s="315"/>
      <c r="G105" s="370" t="str">
        <f>'7'!G105</f>
        <v>Select from List</v>
      </c>
      <c r="H105" s="480" t="e" cm="1">
        <f t="array" ref="H105">INDEX($AC105:$AY105,,MATCH(G$3,$AC$3:$AY$3,0))</f>
        <v>#N/A</v>
      </c>
      <c r="I105" s="316"/>
      <c r="J105" s="434" t="str">
        <f>'7'!J105</f>
        <v>Select from List</v>
      </c>
      <c r="K105" s="480" t="e" cm="1">
        <f t="array" ref="K105">INDEX($AC105:$AY105,,MATCH(J$3,$AC$3:$AY$3,0))</f>
        <v>#N/A</v>
      </c>
      <c r="L105" s="316"/>
      <c r="M105" s="370" t="str">
        <f>'7'!M105</f>
        <v>Select from List</v>
      </c>
      <c r="N105" s="480" t="e" cm="1">
        <f t="array" ref="N105">INDEX($AC105:$AY105,,MATCH(M$3,$AC$3:$AY$3,0))</f>
        <v>#N/A</v>
      </c>
      <c r="O105" s="316"/>
      <c r="P105" s="370" t="str">
        <f>'7'!P105</f>
        <v>Select from List</v>
      </c>
      <c r="Q105" s="480" t="e" cm="1">
        <f t="array" ref="Q105">INDEX($AC105:$AY105,,MATCH(P$3,$AC$3:$AY$3,0))</f>
        <v>#N/A</v>
      </c>
      <c r="R105" s="316"/>
      <c r="S105" s="370" t="str">
        <f>'7'!S105</f>
        <v>Select from List</v>
      </c>
      <c r="T105" s="480" t="e" cm="1">
        <f t="array" ref="T105">INDEX($AC105:$AY105,,MATCH(S$3,$AC$3:$AY$3,0))</f>
        <v>#N/A</v>
      </c>
      <c r="U105" s="494"/>
      <c r="V105" s="370" t="str">
        <f>'7'!V105</f>
        <v>Select from List</v>
      </c>
      <c r="W105" s="480" t="e" cm="1">
        <f t="array" ref="W105">INDEX($AC105:$AY105,,MATCH(V$3,$AC$3:$AY$3,0))</f>
        <v>#N/A</v>
      </c>
      <c r="AC105" s="370" t="str" cm="1">
        <f t="array" aca="1" ref="AC105" ca="1">IFERROR(IF(INDEX($G105:$W105,,MATCH(AE$3,$G$3:$W$3,0))=$Z$15,"Yes",""),"")</f>
        <v/>
      </c>
      <c r="AD105" s="939" t="str">
        <f ca="1">IF(AC105="Yes", '6'!$E$8,"")</f>
        <v/>
      </c>
      <c r="AE105" s="480" t="str">
        <f ca="1">IF(AC105="Yes", '6'!$E$6,"")</f>
        <v/>
      </c>
      <c r="AG105" s="370" t="str" cm="1">
        <f t="array" aca="1" ref="AG105" ca="1">IFERROR(IF(INDEX($G105:$W105,,MATCH(AI$3,$G$3:$W$3,0))=$Z$15,"Yes",""),"")</f>
        <v/>
      </c>
      <c r="AH105" s="939" t="str">
        <f ca="1">IF(AG105="Yes",'6'!$E$15,"")</f>
        <v/>
      </c>
      <c r="AI105" s="480" t="str">
        <f ca="1">IF(AG105="Yes",'6'!$E$13,"")</f>
        <v/>
      </c>
      <c r="AK105" s="370" t="str" cm="1">
        <f t="array" aca="1" ref="AK105" ca="1">IFERROR(IF(INDEX($G105:$W105,,MATCH(AM$3,$G$3:$W$3,0))=$Z$15,"Yes",""),"")</f>
        <v/>
      </c>
      <c r="AL105" s="939" t="str">
        <f ca="1">IF(AK105="Yes", '6'!$E$22,"")</f>
        <v/>
      </c>
      <c r="AM105" s="480" t="str">
        <f ca="1">IF(AK105="Yes", '6'!$E$20,"")</f>
        <v/>
      </c>
      <c r="AN105" s="934"/>
      <c r="AO105" s="370" t="str" cm="1">
        <f t="array" aca="1" ref="AO105" ca="1">IFERROR(IF(INDEX($G105:$W105,,MATCH(AQ$3,$G$3:$W$3,0))=$Z$15,"Yes",""),"")</f>
        <v/>
      </c>
      <c r="AP105" s="939" t="str">
        <f ca="1">IF(AO105="Yes", '6'!$E$29,"")</f>
        <v/>
      </c>
      <c r="AQ105" s="480" t="str">
        <f ca="1">IF(AO105="Yes", '6'!$E$27,"")</f>
        <v/>
      </c>
      <c r="AR105" s="934"/>
      <c r="AS105" s="434" t="str" cm="1">
        <f t="array" aca="1" ref="AS105" ca="1">IFERROR(IF(INDEX($G105:$W105,,MATCH(AU$3,$G$3:$W$3,0))=$Z$15,"Yes",""),"")</f>
        <v/>
      </c>
      <c r="AT105" s="941" t="str">
        <f ca="1">IF(AS105="Yes", '6'!$E$36,"")</f>
        <v/>
      </c>
      <c r="AU105" s="480" t="str">
        <f ca="1">IF(AS105="Yes", '6'!$E$34,"")</f>
        <v/>
      </c>
      <c r="AV105" s="934"/>
      <c r="AW105" s="370" t="str" cm="1">
        <f t="array" aca="1" ref="AW105" ca="1">IFERROR(IF(INDEX($G105:$W105,,MATCH(AY$3,$G$3:$W$3,0))=$Z$15,"Yes",""),"")</f>
        <v/>
      </c>
      <c r="AX105" s="939" t="str">
        <f ca="1">IF(AW105="Yes", '6'!$E$43,"")</f>
        <v/>
      </c>
      <c r="AY105" s="480" t="str">
        <f ca="1">IF(AW105="Yes", '6'!$E$41,"")</f>
        <v/>
      </c>
    </row>
    <row r="106" spans="2:51" ht="17.149999999999999" customHeight="1">
      <c r="B106" s="1277">
        <f>'4'!L23</f>
        <v>0</v>
      </c>
      <c r="C106" s="384" t="s">
        <v>799</v>
      </c>
      <c r="D106" s="385">
        <f>'4'!N23</f>
        <v>0</v>
      </c>
      <c r="E106" s="1279" t="str">
        <f>'4'!O23</f>
        <v xml:space="preserve"> </v>
      </c>
      <c r="F106" s="315"/>
      <c r="G106" s="370" t="str">
        <f>'7'!G106</f>
        <v>Select from List</v>
      </c>
      <c r="H106" s="480" t="e" cm="1">
        <f t="array" ref="H106">INDEX($AC106:$AY106,,MATCH(G$3,$AC$3:$AY$3,0))</f>
        <v>#N/A</v>
      </c>
      <c r="I106" s="316"/>
      <c r="J106" s="434" t="str">
        <f>'7'!J106</f>
        <v>Select from List</v>
      </c>
      <c r="K106" s="480" t="e" cm="1">
        <f t="array" ref="K106">INDEX($AC106:$AY106,,MATCH(J$3,$AC$3:$AY$3,0))</f>
        <v>#N/A</v>
      </c>
      <c r="L106" s="316"/>
      <c r="M106" s="370" t="str">
        <f>'7'!M106</f>
        <v>Select from List</v>
      </c>
      <c r="N106" s="480" t="e" cm="1">
        <f t="array" ref="N106">INDEX($AC106:$AY106,,MATCH(M$3,$AC$3:$AY$3,0))</f>
        <v>#N/A</v>
      </c>
      <c r="O106" s="316"/>
      <c r="P106" s="370" t="str">
        <f>'7'!P106</f>
        <v>Select from List</v>
      </c>
      <c r="Q106" s="480" t="e" cm="1">
        <f t="array" ref="Q106">INDEX($AC106:$AY106,,MATCH(P$3,$AC$3:$AY$3,0))</f>
        <v>#N/A</v>
      </c>
      <c r="R106" s="316"/>
      <c r="S106" s="370" t="str">
        <f>'7'!S106</f>
        <v>Select from List</v>
      </c>
      <c r="T106" s="480" t="e" cm="1">
        <f t="array" ref="T106">INDEX($AC106:$AY106,,MATCH(S$3,$AC$3:$AY$3,0))</f>
        <v>#N/A</v>
      </c>
      <c r="U106" s="494"/>
      <c r="V106" s="370" t="str">
        <f>'7'!V106</f>
        <v>Select from List</v>
      </c>
      <c r="W106" s="480" t="e" cm="1">
        <f t="array" ref="W106">INDEX($AC106:$AY106,,MATCH(V$3,$AC$3:$AY$3,0))</f>
        <v>#N/A</v>
      </c>
      <c r="AC106" s="370" t="str" cm="1">
        <f t="array" aca="1" ref="AC106" ca="1">IFERROR(IF(INDEX($G106:$W106,,MATCH(AE$3,$G$3:$W$3,0))=$Z$15,"Yes",""),"")</f>
        <v/>
      </c>
      <c r="AD106" s="939" t="str">
        <f ca="1">IF(AC106="Yes", '6'!$E$8,"")</f>
        <v/>
      </c>
      <c r="AE106" s="480" t="str">
        <f ca="1">IF(AC106="Yes", '6'!$E$6,"")</f>
        <v/>
      </c>
      <c r="AG106" s="370" t="str" cm="1">
        <f t="array" aca="1" ref="AG106" ca="1">IFERROR(IF(INDEX($G106:$W106,,MATCH(AI$3,$G$3:$W$3,0))=$Z$15,"Yes",""),"")</f>
        <v/>
      </c>
      <c r="AH106" s="939" t="str">
        <f ca="1">IF(AG106="Yes",'6'!$E$15,"")</f>
        <v/>
      </c>
      <c r="AI106" s="480" t="str">
        <f ca="1">IF(AG106="Yes",'6'!$E$13,"")</f>
        <v/>
      </c>
      <c r="AK106" s="370" t="str" cm="1">
        <f t="array" aca="1" ref="AK106" ca="1">IFERROR(IF(INDEX($G106:$W106,,MATCH(AM$3,$G$3:$W$3,0))=$Z$15,"Yes",""),"")</f>
        <v/>
      </c>
      <c r="AL106" s="939" t="str">
        <f ca="1">IF(AK106="Yes", '6'!$E$22,"")</f>
        <v/>
      </c>
      <c r="AM106" s="480" t="str">
        <f ca="1">IF(AK106="Yes", '6'!$E$20,"")</f>
        <v/>
      </c>
      <c r="AN106" s="934"/>
      <c r="AO106" s="370" t="str" cm="1">
        <f t="array" aca="1" ref="AO106" ca="1">IFERROR(IF(INDEX($G106:$W106,,MATCH(AQ$3,$G$3:$W$3,0))=$Z$15,"Yes",""),"")</f>
        <v/>
      </c>
      <c r="AP106" s="939" t="str">
        <f ca="1">IF(AO106="Yes", '6'!$E$29,"")</f>
        <v/>
      </c>
      <c r="AQ106" s="480" t="str">
        <f ca="1">IF(AO106="Yes", '6'!$E$27,"")</f>
        <v/>
      </c>
      <c r="AR106" s="934"/>
      <c r="AS106" s="434" t="str" cm="1">
        <f t="array" aca="1" ref="AS106" ca="1">IFERROR(IF(INDEX($G106:$W106,,MATCH(AU$3,$G$3:$W$3,0))=$Z$15,"Yes",""),"")</f>
        <v/>
      </c>
      <c r="AT106" s="941" t="str">
        <f ca="1">IF(AS106="Yes", '6'!$E$36,"")</f>
        <v/>
      </c>
      <c r="AU106" s="480" t="str">
        <f ca="1">IF(AS106="Yes", '6'!$E$34,"")</f>
        <v/>
      </c>
      <c r="AV106" s="934"/>
      <c r="AW106" s="370" t="str" cm="1">
        <f t="array" aca="1" ref="AW106" ca="1">IFERROR(IF(INDEX($G106:$W106,,MATCH(AY$3,$G$3:$W$3,0))=$Z$15,"Yes",""),"")</f>
        <v/>
      </c>
      <c r="AX106" s="939" t="str">
        <f ca="1">IF(AW106="Yes", '6'!$E$43,"")</f>
        <v/>
      </c>
      <c r="AY106" s="480" t="str">
        <f ca="1">IF(AW106="Yes", '6'!$E$41,"")</f>
        <v/>
      </c>
    </row>
    <row r="107" spans="2:51" ht="17.149999999999999" customHeight="1">
      <c r="B107" s="1281"/>
      <c r="C107" s="386" t="s">
        <v>800</v>
      </c>
      <c r="D107" s="387">
        <f>'4'!N24</f>
        <v>0</v>
      </c>
      <c r="E107" s="1279">
        <f>'4'!O24</f>
        <v>0</v>
      </c>
      <c r="F107" s="315"/>
      <c r="G107" s="370" t="str">
        <f>'7'!G107</f>
        <v>Select from List</v>
      </c>
      <c r="H107" s="480" t="e" cm="1">
        <f t="array" ref="H107">INDEX($AC107:$AY107,,MATCH(G$3,$AC$3:$AY$3,0))</f>
        <v>#N/A</v>
      </c>
      <c r="I107" s="316"/>
      <c r="J107" s="434" t="str">
        <f>'7'!J107</f>
        <v>Select from List</v>
      </c>
      <c r="K107" s="480" t="e" cm="1">
        <f t="array" ref="K107">INDEX($AC107:$AY107,,MATCH(J$3,$AC$3:$AY$3,0))</f>
        <v>#N/A</v>
      </c>
      <c r="L107" s="316"/>
      <c r="M107" s="370" t="str">
        <f>'7'!M107</f>
        <v>Select from List</v>
      </c>
      <c r="N107" s="480" t="e" cm="1">
        <f t="array" ref="N107">INDEX($AC107:$AY107,,MATCH(M$3,$AC$3:$AY$3,0))</f>
        <v>#N/A</v>
      </c>
      <c r="O107" s="316"/>
      <c r="P107" s="370" t="str">
        <f>'7'!P107</f>
        <v>Select from List</v>
      </c>
      <c r="Q107" s="480" t="e" cm="1">
        <f t="array" ref="Q107">INDEX($AC107:$AY107,,MATCH(P$3,$AC$3:$AY$3,0))</f>
        <v>#N/A</v>
      </c>
      <c r="R107" s="316"/>
      <c r="S107" s="370" t="str">
        <f>'7'!S107</f>
        <v>Select from List</v>
      </c>
      <c r="T107" s="480" t="e" cm="1">
        <f t="array" ref="T107">INDEX($AC107:$AY107,,MATCH(S$3,$AC$3:$AY$3,0))</f>
        <v>#N/A</v>
      </c>
      <c r="U107" s="494"/>
      <c r="V107" s="370" t="str">
        <f>'7'!V107</f>
        <v>Select from List</v>
      </c>
      <c r="W107" s="480" t="e" cm="1">
        <f t="array" ref="W107">INDEX($AC107:$AY107,,MATCH(V$3,$AC$3:$AY$3,0))</f>
        <v>#N/A</v>
      </c>
      <c r="AC107" s="370" t="str" cm="1">
        <f t="array" aca="1" ref="AC107" ca="1">IFERROR(IF(INDEX($G107:$W107,,MATCH(AE$3,$G$3:$W$3,0))=$Z$15,"Yes",""),"")</f>
        <v/>
      </c>
      <c r="AD107" s="939" t="str">
        <f ca="1">IF(AC107="Yes", '6'!$E$8,"")</f>
        <v/>
      </c>
      <c r="AE107" s="480" t="str">
        <f ca="1">IF(AC107="Yes", '6'!$E$6,"")</f>
        <v/>
      </c>
      <c r="AG107" s="370" t="str" cm="1">
        <f t="array" aca="1" ref="AG107" ca="1">IFERROR(IF(INDEX($G107:$W107,,MATCH(AI$3,$G$3:$W$3,0))=$Z$15,"Yes",""),"")</f>
        <v/>
      </c>
      <c r="AH107" s="939" t="str">
        <f ca="1">IF(AG107="Yes",'6'!$E$15,"")</f>
        <v/>
      </c>
      <c r="AI107" s="480" t="str">
        <f ca="1">IF(AG107="Yes",'6'!$E$13,"")</f>
        <v/>
      </c>
      <c r="AK107" s="370" t="str" cm="1">
        <f t="array" aca="1" ref="AK107" ca="1">IFERROR(IF(INDEX($G107:$W107,,MATCH(AM$3,$G$3:$W$3,0))=$Z$15,"Yes",""),"")</f>
        <v/>
      </c>
      <c r="AL107" s="939" t="str">
        <f ca="1">IF(AK107="Yes", '6'!$E$22,"")</f>
        <v/>
      </c>
      <c r="AM107" s="480" t="str">
        <f ca="1">IF(AK107="Yes", '6'!$E$20,"")</f>
        <v/>
      </c>
      <c r="AN107" s="934"/>
      <c r="AO107" s="370" t="str" cm="1">
        <f t="array" aca="1" ref="AO107" ca="1">IFERROR(IF(INDEX($G107:$W107,,MATCH(AQ$3,$G$3:$W$3,0))=$Z$15,"Yes",""),"")</f>
        <v/>
      </c>
      <c r="AP107" s="939" t="str">
        <f ca="1">IF(AO107="Yes", '6'!$E$29,"")</f>
        <v/>
      </c>
      <c r="AQ107" s="480" t="str">
        <f ca="1">IF(AO107="Yes", '6'!$E$27,"")</f>
        <v/>
      </c>
      <c r="AR107" s="934"/>
      <c r="AS107" s="434" t="str" cm="1">
        <f t="array" aca="1" ref="AS107" ca="1">IFERROR(IF(INDEX($G107:$W107,,MATCH(AU$3,$G$3:$W$3,0))=$Z$15,"Yes",""),"")</f>
        <v/>
      </c>
      <c r="AT107" s="941" t="str">
        <f ca="1">IF(AS107="Yes", '6'!$E$36,"")</f>
        <v/>
      </c>
      <c r="AU107" s="480" t="str">
        <f ca="1">IF(AS107="Yes", '6'!$E$34,"")</f>
        <v/>
      </c>
      <c r="AV107" s="934"/>
      <c r="AW107" s="370" t="str" cm="1">
        <f t="array" aca="1" ref="AW107" ca="1">IFERROR(IF(INDEX($G107:$W107,,MATCH(AY$3,$G$3:$W$3,0))=$Z$15,"Yes",""),"")</f>
        <v/>
      </c>
      <c r="AX107" s="939" t="str">
        <f ca="1">IF(AW107="Yes", '6'!$E$43,"")</f>
        <v/>
      </c>
      <c r="AY107" s="480" t="str">
        <f ca="1">IF(AW107="Yes", '6'!$E$41,"")</f>
        <v/>
      </c>
    </row>
    <row r="108" spans="2:51" ht="17.149999999999999" customHeight="1">
      <c r="B108" s="1280">
        <f>'4'!L25</f>
        <v>0</v>
      </c>
      <c r="C108" s="384" t="s">
        <v>799</v>
      </c>
      <c r="D108" s="385">
        <f>'4'!N25</f>
        <v>0</v>
      </c>
      <c r="E108" s="1279" t="str">
        <f>'4'!O25</f>
        <v xml:space="preserve"> </v>
      </c>
      <c r="F108" s="315"/>
      <c r="G108" s="370" t="str">
        <f>'7'!G108</f>
        <v>Select from List</v>
      </c>
      <c r="H108" s="480" t="e" cm="1">
        <f t="array" ref="H108">INDEX($AC108:$AY108,,MATCH(G$3,$AC$3:$AY$3,0))</f>
        <v>#N/A</v>
      </c>
      <c r="I108" s="316"/>
      <c r="J108" s="434" t="str">
        <f>'7'!J108</f>
        <v>Select from List</v>
      </c>
      <c r="K108" s="480" t="e" cm="1">
        <f t="array" ref="K108">INDEX($AC108:$AY108,,MATCH(J$3,$AC$3:$AY$3,0))</f>
        <v>#N/A</v>
      </c>
      <c r="L108" s="316"/>
      <c r="M108" s="370" t="str">
        <f>'7'!M108</f>
        <v>Select from List</v>
      </c>
      <c r="N108" s="480" t="e" cm="1">
        <f t="array" ref="N108">INDEX($AC108:$AY108,,MATCH(M$3,$AC$3:$AY$3,0))</f>
        <v>#N/A</v>
      </c>
      <c r="O108" s="316"/>
      <c r="P108" s="370" t="str">
        <f>'7'!P108</f>
        <v>Select from List</v>
      </c>
      <c r="Q108" s="480" t="e" cm="1">
        <f t="array" ref="Q108">INDEX($AC108:$AY108,,MATCH(P$3,$AC$3:$AY$3,0))</f>
        <v>#N/A</v>
      </c>
      <c r="R108" s="316"/>
      <c r="S108" s="370" t="str">
        <f>'7'!S108</f>
        <v>Select from List</v>
      </c>
      <c r="T108" s="480" t="e" cm="1">
        <f t="array" ref="T108">INDEX($AC108:$AY108,,MATCH(S$3,$AC$3:$AY$3,0))</f>
        <v>#N/A</v>
      </c>
      <c r="U108" s="494"/>
      <c r="V108" s="370" t="str">
        <f>'7'!V108</f>
        <v>Select from List</v>
      </c>
      <c r="W108" s="480" t="e" cm="1">
        <f t="array" ref="W108">INDEX($AC108:$AY108,,MATCH(V$3,$AC$3:$AY$3,0))</f>
        <v>#N/A</v>
      </c>
      <c r="AC108" s="370" t="str" cm="1">
        <f t="array" aca="1" ref="AC108" ca="1">IFERROR(IF(INDEX($G108:$W108,,MATCH(AE$3,$G$3:$W$3,0))=$Z$15,"Yes",""),"")</f>
        <v/>
      </c>
      <c r="AD108" s="939" t="str">
        <f ca="1">IF(AC108="Yes", '6'!$E$8,"")</f>
        <v/>
      </c>
      <c r="AE108" s="480" t="str">
        <f ca="1">IF(AC108="Yes", '6'!$E$6,"")</f>
        <v/>
      </c>
      <c r="AG108" s="370" t="str" cm="1">
        <f t="array" aca="1" ref="AG108" ca="1">IFERROR(IF(INDEX($G108:$W108,,MATCH(AI$3,$G$3:$W$3,0))=$Z$15,"Yes",""),"")</f>
        <v/>
      </c>
      <c r="AH108" s="939" t="str">
        <f ca="1">IF(AG108="Yes",'6'!$E$15,"")</f>
        <v/>
      </c>
      <c r="AI108" s="480" t="str">
        <f ca="1">IF(AG108="Yes",'6'!$E$13,"")</f>
        <v/>
      </c>
      <c r="AK108" s="370" t="str" cm="1">
        <f t="array" aca="1" ref="AK108" ca="1">IFERROR(IF(INDEX($G108:$W108,,MATCH(AM$3,$G$3:$W$3,0))=$Z$15,"Yes",""),"")</f>
        <v/>
      </c>
      <c r="AL108" s="939" t="str">
        <f ca="1">IF(AK108="Yes", '6'!$E$22,"")</f>
        <v/>
      </c>
      <c r="AM108" s="480" t="str">
        <f ca="1">IF(AK108="Yes", '6'!$E$20,"")</f>
        <v/>
      </c>
      <c r="AN108" s="934"/>
      <c r="AO108" s="370" t="str" cm="1">
        <f t="array" aca="1" ref="AO108" ca="1">IFERROR(IF(INDEX($G108:$W108,,MATCH(AQ$3,$G$3:$W$3,0))=$Z$15,"Yes",""),"")</f>
        <v/>
      </c>
      <c r="AP108" s="939" t="str">
        <f ca="1">IF(AO108="Yes", '6'!$E$29,"")</f>
        <v/>
      </c>
      <c r="AQ108" s="480" t="str">
        <f ca="1">IF(AO108="Yes", '6'!$E$27,"")</f>
        <v/>
      </c>
      <c r="AR108" s="934"/>
      <c r="AS108" s="434" t="str" cm="1">
        <f t="array" aca="1" ref="AS108" ca="1">IFERROR(IF(INDEX($G108:$W108,,MATCH(AU$3,$G$3:$W$3,0))=$Z$15,"Yes",""),"")</f>
        <v/>
      </c>
      <c r="AT108" s="941" t="str">
        <f ca="1">IF(AS108="Yes", '6'!$E$36,"")</f>
        <v/>
      </c>
      <c r="AU108" s="480" t="str">
        <f ca="1">IF(AS108="Yes", '6'!$E$34,"")</f>
        <v/>
      </c>
      <c r="AV108" s="934"/>
      <c r="AW108" s="370" t="str" cm="1">
        <f t="array" aca="1" ref="AW108" ca="1">IFERROR(IF(INDEX($G108:$W108,,MATCH(AY$3,$G$3:$W$3,0))=$Z$15,"Yes",""),"")</f>
        <v/>
      </c>
      <c r="AX108" s="939" t="str">
        <f ca="1">IF(AW108="Yes", '6'!$E$43,"")</f>
        <v/>
      </c>
      <c r="AY108" s="480" t="str">
        <f ca="1">IF(AW108="Yes", '6'!$E$41,"")</f>
        <v/>
      </c>
    </row>
    <row r="109" spans="2:51" ht="17.149999999999999" customHeight="1">
      <c r="B109" s="1278"/>
      <c r="C109" s="386" t="s">
        <v>800</v>
      </c>
      <c r="D109" s="387">
        <f>'4'!N26</f>
        <v>0</v>
      </c>
      <c r="E109" s="1279">
        <f>'4'!O26</f>
        <v>0</v>
      </c>
      <c r="F109" s="315"/>
      <c r="G109" s="370" t="str">
        <f>'7'!G109</f>
        <v>Select from List</v>
      </c>
      <c r="H109" s="480" t="e" cm="1">
        <f t="array" ref="H109">INDEX($AC109:$AY109,,MATCH(G$3,$AC$3:$AY$3,0))</f>
        <v>#N/A</v>
      </c>
      <c r="I109" s="316"/>
      <c r="J109" s="434" t="str">
        <f>'7'!J109</f>
        <v>Select from List</v>
      </c>
      <c r="K109" s="480" t="e" cm="1">
        <f t="array" ref="K109">INDEX($AC109:$AY109,,MATCH(J$3,$AC$3:$AY$3,0))</f>
        <v>#N/A</v>
      </c>
      <c r="L109" s="316"/>
      <c r="M109" s="370" t="str">
        <f>'7'!M109</f>
        <v>Select from List</v>
      </c>
      <c r="N109" s="480" t="e" cm="1">
        <f t="array" ref="N109">INDEX($AC109:$AY109,,MATCH(M$3,$AC$3:$AY$3,0))</f>
        <v>#N/A</v>
      </c>
      <c r="O109" s="316"/>
      <c r="P109" s="370" t="str">
        <f>'7'!P109</f>
        <v>Select from List</v>
      </c>
      <c r="Q109" s="480" t="e" cm="1">
        <f t="array" ref="Q109">INDEX($AC109:$AY109,,MATCH(P$3,$AC$3:$AY$3,0))</f>
        <v>#N/A</v>
      </c>
      <c r="R109" s="316"/>
      <c r="S109" s="370" t="str">
        <f>'7'!S109</f>
        <v>Select from List</v>
      </c>
      <c r="T109" s="480" t="e" cm="1">
        <f t="array" ref="T109">INDEX($AC109:$AY109,,MATCH(S$3,$AC$3:$AY$3,0))</f>
        <v>#N/A</v>
      </c>
      <c r="U109" s="494"/>
      <c r="V109" s="370" t="str">
        <f>'7'!V109</f>
        <v>Select from List</v>
      </c>
      <c r="W109" s="480" t="e" cm="1">
        <f t="array" ref="W109">INDEX($AC109:$AY109,,MATCH(V$3,$AC$3:$AY$3,0))</f>
        <v>#N/A</v>
      </c>
      <c r="AC109" s="370" t="str" cm="1">
        <f t="array" aca="1" ref="AC109" ca="1">IFERROR(IF(INDEX($G109:$W109,,MATCH(AE$3,$G$3:$W$3,0))=$Z$15,"Yes",""),"")</f>
        <v/>
      </c>
      <c r="AD109" s="939" t="str">
        <f ca="1">IF(AC109="Yes", '6'!$E$8,"")</f>
        <v/>
      </c>
      <c r="AE109" s="480" t="str">
        <f ca="1">IF(AC109="Yes", '6'!$E$6,"")</f>
        <v/>
      </c>
      <c r="AG109" s="370" t="str" cm="1">
        <f t="array" aca="1" ref="AG109" ca="1">IFERROR(IF(INDEX($G109:$W109,,MATCH(AI$3,$G$3:$W$3,0))=$Z$15,"Yes",""),"")</f>
        <v/>
      </c>
      <c r="AH109" s="939" t="str">
        <f ca="1">IF(AG109="Yes",'6'!$E$15,"")</f>
        <v/>
      </c>
      <c r="AI109" s="480" t="str">
        <f ca="1">IF(AG109="Yes",'6'!$E$13,"")</f>
        <v/>
      </c>
      <c r="AK109" s="370" t="str" cm="1">
        <f t="array" aca="1" ref="AK109" ca="1">IFERROR(IF(INDEX($G109:$W109,,MATCH(AM$3,$G$3:$W$3,0))=$Z$15,"Yes",""),"")</f>
        <v/>
      </c>
      <c r="AL109" s="939" t="str">
        <f ca="1">IF(AK109="Yes", '6'!$E$22,"")</f>
        <v/>
      </c>
      <c r="AM109" s="480" t="str">
        <f ca="1">IF(AK109="Yes", '6'!$E$20,"")</f>
        <v/>
      </c>
      <c r="AN109" s="934"/>
      <c r="AO109" s="370" t="str" cm="1">
        <f t="array" aca="1" ref="AO109" ca="1">IFERROR(IF(INDEX($G109:$W109,,MATCH(AQ$3,$G$3:$W$3,0))=$Z$15,"Yes",""),"")</f>
        <v/>
      </c>
      <c r="AP109" s="939" t="str">
        <f ca="1">IF(AO109="Yes", '6'!$E$29,"")</f>
        <v/>
      </c>
      <c r="AQ109" s="480" t="str">
        <f ca="1">IF(AO109="Yes", '6'!$E$27,"")</f>
        <v/>
      </c>
      <c r="AR109" s="934"/>
      <c r="AS109" s="434" t="str" cm="1">
        <f t="array" aca="1" ref="AS109" ca="1">IFERROR(IF(INDEX($G109:$W109,,MATCH(AU$3,$G$3:$W$3,0))=$Z$15,"Yes",""),"")</f>
        <v/>
      </c>
      <c r="AT109" s="941" t="str">
        <f ca="1">IF(AS109="Yes", '6'!$E$36,"")</f>
        <v/>
      </c>
      <c r="AU109" s="480" t="str">
        <f ca="1">IF(AS109="Yes", '6'!$E$34,"")</f>
        <v/>
      </c>
      <c r="AV109" s="934"/>
      <c r="AW109" s="370" t="str" cm="1">
        <f t="array" aca="1" ref="AW109" ca="1">IFERROR(IF(INDEX($G109:$W109,,MATCH(AY$3,$G$3:$W$3,0))=$Z$15,"Yes",""),"")</f>
        <v/>
      </c>
      <c r="AX109" s="939" t="str">
        <f ca="1">IF(AW109="Yes", '6'!$E$43,"")</f>
        <v/>
      </c>
      <c r="AY109" s="480" t="str">
        <f ca="1">IF(AW109="Yes", '6'!$E$41,"")</f>
        <v/>
      </c>
    </row>
    <row r="110" spans="2:51" ht="17.149999999999999" customHeight="1">
      <c r="B110" s="1277">
        <f>'4'!L27</f>
        <v>0</v>
      </c>
      <c r="C110" s="384" t="s">
        <v>799</v>
      </c>
      <c r="D110" s="385">
        <f>'4'!N27</f>
        <v>0</v>
      </c>
      <c r="E110" s="1279" t="str">
        <f>'4'!O27</f>
        <v xml:space="preserve"> </v>
      </c>
      <c r="F110" s="315"/>
      <c r="G110" s="370" t="str">
        <f>'7'!G110</f>
        <v>Select from List</v>
      </c>
      <c r="H110" s="480" t="e" cm="1">
        <f t="array" ref="H110">INDEX($AC110:$AY110,,MATCH(G$3,$AC$3:$AY$3,0))</f>
        <v>#N/A</v>
      </c>
      <c r="I110" s="316"/>
      <c r="J110" s="434" t="str">
        <f>'7'!J110</f>
        <v>Select from List</v>
      </c>
      <c r="K110" s="480" t="e" cm="1">
        <f t="array" ref="K110">INDEX($AC110:$AY110,,MATCH(J$3,$AC$3:$AY$3,0))</f>
        <v>#N/A</v>
      </c>
      <c r="L110" s="316"/>
      <c r="M110" s="370" t="str">
        <f>'7'!M110</f>
        <v>Select from List</v>
      </c>
      <c r="N110" s="480" t="e" cm="1">
        <f t="array" ref="N110">INDEX($AC110:$AY110,,MATCH(M$3,$AC$3:$AY$3,0))</f>
        <v>#N/A</v>
      </c>
      <c r="O110" s="316"/>
      <c r="P110" s="370" t="str">
        <f>'7'!P110</f>
        <v>Select from List</v>
      </c>
      <c r="Q110" s="480" t="e" cm="1">
        <f t="array" ref="Q110">INDEX($AC110:$AY110,,MATCH(P$3,$AC$3:$AY$3,0))</f>
        <v>#N/A</v>
      </c>
      <c r="R110" s="316"/>
      <c r="S110" s="370" t="str">
        <f>'7'!S110</f>
        <v>Select from List</v>
      </c>
      <c r="T110" s="480" t="e" cm="1">
        <f t="array" ref="T110">INDEX($AC110:$AY110,,MATCH(S$3,$AC$3:$AY$3,0))</f>
        <v>#N/A</v>
      </c>
      <c r="U110" s="494"/>
      <c r="V110" s="370" t="str">
        <f>'7'!V110</f>
        <v>Select from List</v>
      </c>
      <c r="W110" s="480" t="e" cm="1">
        <f t="array" ref="W110">INDEX($AC110:$AY110,,MATCH(V$3,$AC$3:$AY$3,0))</f>
        <v>#N/A</v>
      </c>
      <c r="AC110" s="370" t="str" cm="1">
        <f t="array" aca="1" ref="AC110" ca="1">IFERROR(IF(INDEX($G110:$W110,,MATCH(AE$3,$G$3:$W$3,0))=$Z$15,"Yes",""),"")</f>
        <v/>
      </c>
      <c r="AD110" s="939" t="str">
        <f ca="1">IF(AC110="Yes", '6'!$E$8,"")</f>
        <v/>
      </c>
      <c r="AE110" s="480" t="str">
        <f ca="1">IF(AC110="Yes", '6'!$E$6,"")</f>
        <v/>
      </c>
      <c r="AG110" s="370" t="str" cm="1">
        <f t="array" aca="1" ref="AG110" ca="1">IFERROR(IF(INDEX($G110:$W110,,MATCH(AI$3,$G$3:$W$3,0))=$Z$15,"Yes",""),"")</f>
        <v/>
      </c>
      <c r="AH110" s="939" t="str">
        <f ca="1">IF(AG110="Yes",'6'!$E$15,"")</f>
        <v/>
      </c>
      <c r="AI110" s="480" t="str">
        <f ca="1">IF(AG110="Yes",'6'!$E$13,"")</f>
        <v/>
      </c>
      <c r="AK110" s="370" t="str" cm="1">
        <f t="array" aca="1" ref="AK110" ca="1">IFERROR(IF(INDEX($G110:$W110,,MATCH(AM$3,$G$3:$W$3,0))=$Z$15,"Yes",""),"")</f>
        <v/>
      </c>
      <c r="AL110" s="939" t="str">
        <f ca="1">IF(AK110="Yes", '6'!$E$22,"")</f>
        <v/>
      </c>
      <c r="AM110" s="480" t="str">
        <f ca="1">IF(AK110="Yes", '6'!$E$20,"")</f>
        <v/>
      </c>
      <c r="AN110" s="934"/>
      <c r="AO110" s="370" t="str" cm="1">
        <f t="array" aca="1" ref="AO110" ca="1">IFERROR(IF(INDEX($G110:$W110,,MATCH(AQ$3,$G$3:$W$3,0))=$Z$15,"Yes",""),"")</f>
        <v/>
      </c>
      <c r="AP110" s="939" t="str">
        <f ca="1">IF(AO110="Yes", '6'!$E$29,"")</f>
        <v/>
      </c>
      <c r="AQ110" s="480" t="str">
        <f ca="1">IF(AO110="Yes", '6'!$E$27,"")</f>
        <v/>
      </c>
      <c r="AR110" s="934"/>
      <c r="AS110" s="434" t="str" cm="1">
        <f t="array" aca="1" ref="AS110" ca="1">IFERROR(IF(INDEX($G110:$W110,,MATCH(AU$3,$G$3:$W$3,0))=$Z$15,"Yes",""),"")</f>
        <v/>
      </c>
      <c r="AT110" s="941" t="str">
        <f ca="1">IF(AS110="Yes", '6'!$E$36,"")</f>
        <v/>
      </c>
      <c r="AU110" s="480" t="str">
        <f ca="1">IF(AS110="Yes", '6'!$E$34,"")</f>
        <v/>
      </c>
      <c r="AV110" s="934"/>
      <c r="AW110" s="370" t="str" cm="1">
        <f t="array" aca="1" ref="AW110" ca="1">IFERROR(IF(INDEX($G110:$W110,,MATCH(AY$3,$G$3:$W$3,0))=$Z$15,"Yes",""),"")</f>
        <v/>
      </c>
      <c r="AX110" s="939" t="str">
        <f ca="1">IF(AW110="Yes", '6'!$E$43,"")</f>
        <v/>
      </c>
      <c r="AY110" s="480" t="str">
        <f ca="1">IF(AW110="Yes", '6'!$E$41,"")</f>
        <v/>
      </c>
    </row>
    <row r="111" spans="2:51" ht="17.149999999999999" customHeight="1">
      <c r="B111" s="1278"/>
      <c r="C111" s="386" t="s">
        <v>800</v>
      </c>
      <c r="D111" s="387">
        <f>'4'!N28</f>
        <v>0</v>
      </c>
      <c r="E111" s="1279">
        <f>'4'!O28</f>
        <v>0</v>
      </c>
      <c r="F111" s="315"/>
      <c r="G111" s="370" t="str">
        <f>'7'!G111</f>
        <v>Select from List</v>
      </c>
      <c r="H111" s="480" t="e" cm="1">
        <f t="array" ref="H111">INDEX($AC111:$AY111,,MATCH(G$3,$AC$3:$AY$3,0))</f>
        <v>#N/A</v>
      </c>
      <c r="I111" s="316"/>
      <c r="J111" s="434" t="str">
        <f>'7'!J111</f>
        <v>Select from List</v>
      </c>
      <c r="K111" s="480" t="e" cm="1">
        <f t="array" ref="K111">INDEX($AC111:$AY111,,MATCH(J$3,$AC$3:$AY$3,0))</f>
        <v>#N/A</v>
      </c>
      <c r="L111" s="316"/>
      <c r="M111" s="370" t="str">
        <f>'7'!M111</f>
        <v>Select from List</v>
      </c>
      <c r="N111" s="480" t="e" cm="1">
        <f t="array" ref="N111">INDEX($AC111:$AY111,,MATCH(M$3,$AC$3:$AY$3,0))</f>
        <v>#N/A</v>
      </c>
      <c r="O111" s="316"/>
      <c r="P111" s="370" t="str">
        <f>'7'!P111</f>
        <v>Select from List</v>
      </c>
      <c r="Q111" s="480" t="e" cm="1">
        <f t="array" ref="Q111">INDEX($AC111:$AY111,,MATCH(P$3,$AC$3:$AY$3,0))</f>
        <v>#N/A</v>
      </c>
      <c r="R111" s="316"/>
      <c r="S111" s="370" t="str">
        <f>'7'!S111</f>
        <v>Select from List</v>
      </c>
      <c r="T111" s="480" t="e" cm="1">
        <f t="array" ref="T111">INDEX($AC111:$AY111,,MATCH(S$3,$AC$3:$AY$3,0))</f>
        <v>#N/A</v>
      </c>
      <c r="U111" s="494"/>
      <c r="V111" s="370" t="str">
        <f>'7'!V111</f>
        <v>Select from List</v>
      </c>
      <c r="W111" s="480" t="e" cm="1">
        <f t="array" ref="W111">INDEX($AC111:$AY111,,MATCH(V$3,$AC$3:$AY$3,0))</f>
        <v>#N/A</v>
      </c>
      <c r="AC111" s="370" t="str" cm="1">
        <f t="array" aca="1" ref="AC111" ca="1">IFERROR(IF(INDEX($G111:$W111,,MATCH(AE$3,$G$3:$W$3,0))=$Z$15,"Yes",""),"")</f>
        <v/>
      </c>
      <c r="AD111" s="939" t="str">
        <f ca="1">IF(AC111="Yes", '6'!$E$8,"")</f>
        <v/>
      </c>
      <c r="AE111" s="480" t="str">
        <f ca="1">IF(AC111="Yes", '6'!$E$6,"")</f>
        <v/>
      </c>
      <c r="AG111" s="370" t="str" cm="1">
        <f t="array" aca="1" ref="AG111" ca="1">IFERROR(IF(INDEX($G111:$W111,,MATCH(AI$3,$G$3:$W$3,0))=$Z$15,"Yes",""),"")</f>
        <v/>
      </c>
      <c r="AH111" s="939" t="str">
        <f ca="1">IF(AG111="Yes",'6'!$E$15,"")</f>
        <v/>
      </c>
      <c r="AI111" s="480" t="str">
        <f ca="1">IF(AG111="Yes",'6'!$E$13,"")</f>
        <v/>
      </c>
      <c r="AK111" s="370" t="str" cm="1">
        <f t="array" aca="1" ref="AK111" ca="1">IFERROR(IF(INDEX($G111:$W111,,MATCH(AM$3,$G$3:$W$3,0))=$Z$15,"Yes",""),"")</f>
        <v/>
      </c>
      <c r="AL111" s="939" t="str">
        <f ca="1">IF(AK111="Yes", '6'!$E$22,"")</f>
        <v/>
      </c>
      <c r="AM111" s="480" t="str">
        <f ca="1">IF(AK111="Yes", '6'!$E$20,"")</f>
        <v/>
      </c>
      <c r="AN111" s="934"/>
      <c r="AO111" s="370" t="str" cm="1">
        <f t="array" aca="1" ref="AO111" ca="1">IFERROR(IF(INDEX($G111:$W111,,MATCH(AQ$3,$G$3:$W$3,0))=$Z$15,"Yes",""),"")</f>
        <v/>
      </c>
      <c r="AP111" s="939" t="str">
        <f ca="1">IF(AO111="Yes", '6'!$E$29,"")</f>
        <v/>
      </c>
      <c r="AQ111" s="480" t="str">
        <f ca="1">IF(AO111="Yes", '6'!$E$27,"")</f>
        <v/>
      </c>
      <c r="AR111" s="934"/>
      <c r="AS111" s="434" t="str" cm="1">
        <f t="array" aca="1" ref="AS111" ca="1">IFERROR(IF(INDEX($G111:$W111,,MATCH(AU$3,$G$3:$W$3,0))=$Z$15,"Yes",""),"")</f>
        <v/>
      </c>
      <c r="AT111" s="941" t="str">
        <f ca="1">IF(AS111="Yes", '6'!$E$36,"")</f>
        <v/>
      </c>
      <c r="AU111" s="480" t="str">
        <f ca="1">IF(AS111="Yes", '6'!$E$34,"")</f>
        <v/>
      </c>
      <c r="AV111" s="934"/>
      <c r="AW111" s="370" t="str" cm="1">
        <f t="array" aca="1" ref="AW111" ca="1">IFERROR(IF(INDEX($G111:$W111,,MATCH(AY$3,$G$3:$W$3,0))=$Z$15,"Yes",""),"")</f>
        <v/>
      </c>
      <c r="AX111" s="939" t="str">
        <f ca="1">IF(AW111="Yes", '6'!$E$43,"")</f>
        <v/>
      </c>
      <c r="AY111" s="480" t="str">
        <f ca="1">IF(AW111="Yes", '6'!$E$41,"")</f>
        <v/>
      </c>
    </row>
    <row r="112" spans="2:51" ht="17.149999999999999" customHeight="1">
      <c r="B112" s="1277">
        <f>'4'!L29</f>
        <v>0</v>
      </c>
      <c r="C112" s="384" t="s">
        <v>799</v>
      </c>
      <c r="D112" s="385">
        <f>'4'!N29</f>
        <v>0</v>
      </c>
      <c r="E112" s="1279" t="str">
        <f>'4'!O29</f>
        <v xml:space="preserve"> </v>
      </c>
      <c r="F112" s="315"/>
      <c r="G112" s="370" t="str">
        <f>'7'!G112</f>
        <v>Select from List</v>
      </c>
      <c r="H112" s="480" t="e" cm="1">
        <f t="array" ref="H112">INDEX($AC112:$AY112,,MATCH(G$3,$AC$3:$AY$3,0))</f>
        <v>#N/A</v>
      </c>
      <c r="I112" s="316"/>
      <c r="J112" s="434" t="str">
        <f>'7'!J112</f>
        <v>Select from List</v>
      </c>
      <c r="K112" s="480" t="e" cm="1">
        <f t="array" ref="K112">INDEX($AC112:$AY112,,MATCH(J$3,$AC$3:$AY$3,0))</f>
        <v>#N/A</v>
      </c>
      <c r="L112" s="316"/>
      <c r="M112" s="370" t="str">
        <f>'7'!M112</f>
        <v>Select from List</v>
      </c>
      <c r="N112" s="480" t="e" cm="1">
        <f t="array" ref="N112">INDEX($AC112:$AY112,,MATCH(M$3,$AC$3:$AY$3,0))</f>
        <v>#N/A</v>
      </c>
      <c r="O112" s="316"/>
      <c r="P112" s="370" t="str">
        <f>'7'!P112</f>
        <v>Select from List</v>
      </c>
      <c r="Q112" s="480" t="e" cm="1">
        <f t="array" ref="Q112">INDEX($AC112:$AY112,,MATCH(P$3,$AC$3:$AY$3,0))</f>
        <v>#N/A</v>
      </c>
      <c r="R112" s="316"/>
      <c r="S112" s="370" t="str">
        <f>'7'!S112</f>
        <v>Select from List</v>
      </c>
      <c r="T112" s="480" t="e" cm="1">
        <f t="array" ref="T112">INDEX($AC112:$AY112,,MATCH(S$3,$AC$3:$AY$3,0))</f>
        <v>#N/A</v>
      </c>
      <c r="U112" s="494"/>
      <c r="V112" s="370" t="str">
        <f>'7'!V112</f>
        <v>Select from List</v>
      </c>
      <c r="W112" s="480" t="e" cm="1">
        <f t="array" ref="W112">INDEX($AC112:$AY112,,MATCH(V$3,$AC$3:$AY$3,0))</f>
        <v>#N/A</v>
      </c>
      <c r="AC112" s="370" t="str" cm="1">
        <f t="array" aca="1" ref="AC112" ca="1">IFERROR(IF(INDEX($G112:$W112,,MATCH(AE$3,$G$3:$W$3,0))=$Z$15,"Yes",""),"")</f>
        <v/>
      </c>
      <c r="AD112" s="939" t="str">
        <f ca="1">IF(AC112="Yes", '6'!$E$8,"")</f>
        <v/>
      </c>
      <c r="AE112" s="480" t="str">
        <f ca="1">IF(AC112="Yes", '6'!$E$6,"")</f>
        <v/>
      </c>
      <c r="AG112" s="370" t="str" cm="1">
        <f t="array" aca="1" ref="AG112" ca="1">IFERROR(IF(INDEX($G112:$W112,,MATCH(AI$3,$G$3:$W$3,0))=$Z$15,"Yes",""),"")</f>
        <v/>
      </c>
      <c r="AH112" s="939" t="str">
        <f ca="1">IF(AG112="Yes",'6'!$E$15,"")</f>
        <v/>
      </c>
      <c r="AI112" s="480" t="str">
        <f ca="1">IF(AG112="Yes",'6'!$E$13,"")</f>
        <v/>
      </c>
      <c r="AK112" s="370" t="str" cm="1">
        <f t="array" aca="1" ref="AK112" ca="1">IFERROR(IF(INDEX($G112:$W112,,MATCH(AM$3,$G$3:$W$3,0))=$Z$15,"Yes",""),"")</f>
        <v/>
      </c>
      <c r="AL112" s="939" t="str">
        <f ca="1">IF(AK112="Yes", '6'!$E$22,"")</f>
        <v/>
      </c>
      <c r="AM112" s="480" t="str">
        <f ca="1">IF(AK112="Yes", '6'!$E$20,"")</f>
        <v/>
      </c>
      <c r="AN112" s="934"/>
      <c r="AO112" s="370" t="str" cm="1">
        <f t="array" aca="1" ref="AO112" ca="1">IFERROR(IF(INDEX($G112:$W112,,MATCH(AQ$3,$G$3:$W$3,0))=$Z$15,"Yes",""),"")</f>
        <v/>
      </c>
      <c r="AP112" s="939" t="str">
        <f ca="1">IF(AO112="Yes", '6'!$E$29,"")</f>
        <v/>
      </c>
      <c r="AQ112" s="480" t="str">
        <f ca="1">IF(AO112="Yes", '6'!$E$27,"")</f>
        <v/>
      </c>
      <c r="AR112" s="934"/>
      <c r="AS112" s="434" t="str" cm="1">
        <f t="array" aca="1" ref="AS112" ca="1">IFERROR(IF(INDEX($G112:$W112,,MATCH(AU$3,$G$3:$W$3,0))=$Z$15,"Yes",""),"")</f>
        <v/>
      </c>
      <c r="AT112" s="941" t="str">
        <f ca="1">IF(AS112="Yes", '6'!$E$36,"")</f>
        <v/>
      </c>
      <c r="AU112" s="480" t="str">
        <f ca="1">IF(AS112="Yes", '6'!$E$34,"")</f>
        <v/>
      </c>
      <c r="AV112" s="934"/>
      <c r="AW112" s="370" t="str" cm="1">
        <f t="array" aca="1" ref="AW112" ca="1">IFERROR(IF(INDEX($G112:$W112,,MATCH(AY$3,$G$3:$W$3,0))=$Z$15,"Yes",""),"")</f>
        <v/>
      </c>
      <c r="AX112" s="939" t="str">
        <f ca="1">IF(AW112="Yes", '6'!$E$43,"")</f>
        <v/>
      </c>
      <c r="AY112" s="480" t="str">
        <f ca="1">IF(AW112="Yes", '6'!$E$41,"")</f>
        <v/>
      </c>
    </row>
    <row r="113" spans="2:54" ht="17.149999999999999" customHeight="1">
      <c r="B113" s="1278"/>
      <c r="C113" s="386" t="s">
        <v>800</v>
      </c>
      <c r="D113" s="387">
        <f>'4'!N30</f>
        <v>0</v>
      </c>
      <c r="E113" s="1279">
        <f>'4'!O30</f>
        <v>0</v>
      </c>
      <c r="F113" s="315"/>
      <c r="G113" s="370" t="str">
        <f>'7'!G113</f>
        <v>Select from List</v>
      </c>
      <c r="H113" s="480" t="e" cm="1">
        <f t="array" ref="H113">INDEX($AC113:$AY113,,MATCH(G$3,$AC$3:$AY$3,0))</f>
        <v>#N/A</v>
      </c>
      <c r="I113" s="316"/>
      <c r="J113" s="434" t="str">
        <f>'7'!J113</f>
        <v>Select from List</v>
      </c>
      <c r="K113" s="480" t="e" cm="1">
        <f t="array" ref="K113">INDEX($AC113:$AY113,,MATCH(J$3,$AC$3:$AY$3,0))</f>
        <v>#N/A</v>
      </c>
      <c r="L113" s="316"/>
      <c r="M113" s="370" t="str">
        <f>'7'!M113</f>
        <v>Select from List</v>
      </c>
      <c r="N113" s="480" t="e" cm="1">
        <f t="array" ref="N113">INDEX($AC113:$AY113,,MATCH(M$3,$AC$3:$AY$3,0))</f>
        <v>#N/A</v>
      </c>
      <c r="O113" s="316"/>
      <c r="P113" s="370" t="str">
        <f>'7'!P113</f>
        <v>Select from List</v>
      </c>
      <c r="Q113" s="480" t="e" cm="1">
        <f t="array" ref="Q113">INDEX($AC113:$AY113,,MATCH(P$3,$AC$3:$AY$3,0))</f>
        <v>#N/A</v>
      </c>
      <c r="R113" s="316"/>
      <c r="S113" s="370" t="str">
        <f>'7'!S113</f>
        <v>Select from List</v>
      </c>
      <c r="T113" s="480" t="e" cm="1">
        <f t="array" ref="T113">INDEX($AC113:$AY113,,MATCH(S$3,$AC$3:$AY$3,0))</f>
        <v>#N/A</v>
      </c>
      <c r="U113" s="494"/>
      <c r="V113" s="370" t="str">
        <f>'7'!V113</f>
        <v>Select from List</v>
      </c>
      <c r="W113" s="480" t="e" cm="1">
        <f t="array" ref="W113">INDEX($AC113:$AY113,,MATCH(V$3,$AC$3:$AY$3,0))</f>
        <v>#N/A</v>
      </c>
      <c r="AC113" s="370" t="str" cm="1">
        <f t="array" aca="1" ref="AC113" ca="1">IFERROR(IF(INDEX($G113:$W113,,MATCH(AE$3,$G$3:$W$3,0))=$Z$15,"Yes",""),"")</f>
        <v/>
      </c>
      <c r="AD113" s="939" t="str">
        <f ca="1">IF(AC113="Yes", '6'!$E$8,"")</f>
        <v/>
      </c>
      <c r="AE113" s="480" t="str">
        <f ca="1">IF(AC113="Yes", '6'!$E$6,"")</f>
        <v/>
      </c>
      <c r="AG113" s="370" t="str" cm="1">
        <f t="array" aca="1" ref="AG113" ca="1">IFERROR(IF(INDEX($G113:$W113,,MATCH(AI$3,$G$3:$W$3,0))=$Z$15,"Yes",""),"")</f>
        <v/>
      </c>
      <c r="AH113" s="939" t="str">
        <f ca="1">IF(AG113="Yes",'6'!$E$15,"")</f>
        <v/>
      </c>
      <c r="AI113" s="480" t="str">
        <f ca="1">IF(AG113="Yes",'6'!$E$13,"")</f>
        <v/>
      </c>
      <c r="AK113" s="370" t="str" cm="1">
        <f t="array" aca="1" ref="AK113" ca="1">IFERROR(IF(INDEX($G113:$W113,,MATCH(AM$3,$G$3:$W$3,0))=$Z$15,"Yes",""),"")</f>
        <v/>
      </c>
      <c r="AL113" s="939" t="str">
        <f ca="1">IF(AK113="Yes", '6'!$E$22,"")</f>
        <v/>
      </c>
      <c r="AM113" s="480" t="str">
        <f ca="1">IF(AK113="Yes", '6'!$E$20,"")</f>
        <v/>
      </c>
      <c r="AN113" s="934"/>
      <c r="AO113" s="370" t="str" cm="1">
        <f t="array" aca="1" ref="AO113" ca="1">IFERROR(IF(INDEX($G113:$W113,,MATCH(AQ$3,$G$3:$W$3,0))=$Z$15,"Yes",""),"")</f>
        <v/>
      </c>
      <c r="AP113" s="939" t="str">
        <f ca="1">IF(AO113="Yes", '6'!$E$29,"")</f>
        <v/>
      </c>
      <c r="AQ113" s="480" t="str">
        <f ca="1">IF(AO113="Yes", '6'!$E$27,"")</f>
        <v/>
      </c>
      <c r="AR113" s="934"/>
      <c r="AS113" s="434" t="str" cm="1">
        <f t="array" aca="1" ref="AS113" ca="1">IFERROR(IF(INDEX($G113:$W113,,MATCH(AU$3,$G$3:$W$3,0))=$Z$15,"Yes",""),"")</f>
        <v/>
      </c>
      <c r="AT113" s="941" t="str">
        <f ca="1">IF(AS113="Yes", '6'!$E$36,"")</f>
        <v/>
      </c>
      <c r="AU113" s="480" t="str">
        <f ca="1">IF(AS113="Yes", '6'!$E$34,"")</f>
        <v/>
      </c>
      <c r="AV113" s="934"/>
      <c r="AW113" s="370" t="str" cm="1">
        <f t="array" aca="1" ref="AW113" ca="1">IFERROR(IF(INDEX($G113:$W113,,MATCH(AY$3,$G$3:$W$3,0))=$Z$15,"Yes",""),"")</f>
        <v/>
      </c>
      <c r="AX113" s="939" t="str">
        <f ca="1">IF(AW113="Yes", '6'!$E$43,"")</f>
        <v/>
      </c>
      <c r="AY113" s="480" t="str">
        <f ca="1">IF(AW113="Yes", '6'!$E$41,"")</f>
        <v/>
      </c>
    </row>
    <row r="114" spans="2:54" ht="17.149999999999999" customHeight="1">
      <c r="B114" s="1277">
        <f>'4'!L31</f>
        <v>0</v>
      </c>
      <c r="C114" s="384" t="s">
        <v>799</v>
      </c>
      <c r="D114" s="385">
        <f>'4'!N31</f>
        <v>0</v>
      </c>
      <c r="E114" s="1279" t="str">
        <f>'4'!O31</f>
        <v xml:space="preserve"> </v>
      </c>
      <c r="F114" s="315"/>
      <c r="G114" s="370" t="str">
        <f>'7'!G114</f>
        <v>Select from List</v>
      </c>
      <c r="H114" s="480" t="e" cm="1">
        <f t="array" ref="H114">INDEX($AC114:$AY114,,MATCH(G$3,$AC$3:$AY$3,0))</f>
        <v>#N/A</v>
      </c>
      <c r="I114" s="316"/>
      <c r="J114" s="434" t="str">
        <f>'7'!J114</f>
        <v>Select from List</v>
      </c>
      <c r="K114" s="480" t="e" cm="1">
        <f t="array" ref="K114">INDEX($AC114:$AY114,,MATCH(J$3,$AC$3:$AY$3,0))</f>
        <v>#N/A</v>
      </c>
      <c r="L114" s="316"/>
      <c r="M114" s="370" t="str">
        <f>'7'!M114</f>
        <v>Select from List</v>
      </c>
      <c r="N114" s="480" t="e" cm="1">
        <f t="array" ref="N114">INDEX($AC114:$AY114,,MATCH(M$3,$AC$3:$AY$3,0))</f>
        <v>#N/A</v>
      </c>
      <c r="O114" s="316"/>
      <c r="P114" s="370" t="str">
        <f>'7'!P114</f>
        <v>Select from List</v>
      </c>
      <c r="Q114" s="480" t="e" cm="1">
        <f t="array" ref="Q114">INDEX($AC114:$AY114,,MATCH(P$3,$AC$3:$AY$3,0))</f>
        <v>#N/A</v>
      </c>
      <c r="R114" s="316"/>
      <c r="S114" s="370" t="str">
        <f>'7'!S114</f>
        <v>Select from List</v>
      </c>
      <c r="T114" s="480" t="e" cm="1">
        <f t="array" ref="T114">INDEX($AC114:$AY114,,MATCH(S$3,$AC$3:$AY$3,0))</f>
        <v>#N/A</v>
      </c>
      <c r="U114" s="494"/>
      <c r="V114" s="370" t="str">
        <f>'7'!V114</f>
        <v>Select from List</v>
      </c>
      <c r="W114" s="480" t="e" cm="1">
        <f t="array" ref="W114">INDEX($AC114:$AY114,,MATCH(V$3,$AC$3:$AY$3,0))</f>
        <v>#N/A</v>
      </c>
      <c r="AC114" s="370" t="str" cm="1">
        <f t="array" aca="1" ref="AC114" ca="1">IFERROR(IF(INDEX($G114:$W114,,MATCH(AE$3,$G$3:$W$3,0))=$Z$15,"Yes",""),"")</f>
        <v/>
      </c>
      <c r="AD114" s="939" t="str">
        <f ca="1">IF(AC114="Yes", '6'!$E$8,"")</f>
        <v/>
      </c>
      <c r="AE114" s="480" t="str">
        <f ca="1">IF(AC114="Yes", '6'!$E$6,"")</f>
        <v/>
      </c>
      <c r="AG114" s="370" t="str" cm="1">
        <f t="array" aca="1" ref="AG114" ca="1">IFERROR(IF(INDEX($G114:$W114,,MATCH(AI$3,$G$3:$W$3,0))=$Z$15,"Yes",""),"")</f>
        <v/>
      </c>
      <c r="AH114" s="939" t="str">
        <f ca="1">IF(AG114="Yes",'6'!$E$15,"")</f>
        <v/>
      </c>
      <c r="AI114" s="480" t="str">
        <f ca="1">IF(AG114="Yes",'6'!$E$13,"")</f>
        <v/>
      </c>
      <c r="AK114" s="370" t="str" cm="1">
        <f t="array" aca="1" ref="AK114" ca="1">IFERROR(IF(INDEX($G114:$W114,,MATCH(AM$3,$G$3:$W$3,0))=$Z$15,"Yes",""),"")</f>
        <v/>
      </c>
      <c r="AL114" s="939" t="str">
        <f ca="1">IF(AK114="Yes", '6'!$E$22,"")</f>
        <v/>
      </c>
      <c r="AM114" s="480" t="str">
        <f ca="1">IF(AK114="Yes", '6'!$E$20,"")</f>
        <v/>
      </c>
      <c r="AN114" s="934"/>
      <c r="AO114" s="370" t="str" cm="1">
        <f t="array" aca="1" ref="AO114" ca="1">IFERROR(IF(INDEX($G114:$W114,,MATCH(AQ$3,$G$3:$W$3,0))=$Z$15,"Yes",""),"")</f>
        <v/>
      </c>
      <c r="AP114" s="939" t="str">
        <f ca="1">IF(AO114="Yes", '6'!$E$29,"")</f>
        <v/>
      </c>
      <c r="AQ114" s="480" t="str">
        <f ca="1">IF(AO114="Yes", '6'!$E$27,"")</f>
        <v/>
      </c>
      <c r="AR114" s="934"/>
      <c r="AS114" s="434" t="str" cm="1">
        <f t="array" aca="1" ref="AS114" ca="1">IFERROR(IF(INDEX($G114:$W114,,MATCH(AU$3,$G$3:$W$3,0))=$Z$15,"Yes",""),"")</f>
        <v/>
      </c>
      <c r="AT114" s="941" t="str">
        <f ca="1">IF(AS114="Yes", '6'!$E$36,"")</f>
        <v/>
      </c>
      <c r="AU114" s="480" t="str">
        <f ca="1">IF(AS114="Yes", '6'!$E$34,"")</f>
        <v/>
      </c>
      <c r="AV114" s="934"/>
      <c r="AW114" s="370" t="str" cm="1">
        <f t="array" aca="1" ref="AW114" ca="1">IFERROR(IF(INDEX($G114:$W114,,MATCH(AY$3,$G$3:$W$3,0))=$Z$15,"Yes",""),"")</f>
        <v/>
      </c>
      <c r="AX114" s="939" t="str">
        <f ca="1">IF(AW114="Yes", '6'!$E$43,"")</f>
        <v/>
      </c>
      <c r="AY114" s="480" t="str">
        <f ca="1">IF(AW114="Yes", '6'!$E$41,"")</f>
        <v/>
      </c>
    </row>
    <row r="115" spans="2:54" ht="17.149999999999999" customHeight="1">
      <c r="B115" s="1278"/>
      <c r="C115" s="386" t="s">
        <v>800</v>
      </c>
      <c r="D115" s="387">
        <f>'4'!N32</f>
        <v>0</v>
      </c>
      <c r="E115" s="1279">
        <f>'4'!O32</f>
        <v>0</v>
      </c>
      <c r="F115" s="315"/>
      <c r="G115" s="370" t="str">
        <f>'7'!G115</f>
        <v>Select from List</v>
      </c>
      <c r="H115" s="480" t="e" cm="1">
        <f t="array" ref="H115">INDEX($AC115:$AY115,,MATCH(G$3,$AC$3:$AY$3,0))</f>
        <v>#N/A</v>
      </c>
      <c r="I115" s="316"/>
      <c r="J115" s="434" t="str">
        <f>'7'!J115</f>
        <v>Select from List</v>
      </c>
      <c r="K115" s="480" t="e" cm="1">
        <f t="array" ref="K115">INDEX($AC115:$AY115,,MATCH(J$3,$AC$3:$AY$3,0))</f>
        <v>#N/A</v>
      </c>
      <c r="L115" s="316"/>
      <c r="M115" s="370" t="str">
        <f>'7'!M115</f>
        <v>Select from List</v>
      </c>
      <c r="N115" s="480" t="e" cm="1">
        <f t="array" ref="N115">INDEX($AC115:$AY115,,MATCH(M$3,$AC$3:$AY$3,0))</f>
        <v>#N/A</v>
      </c>
      <c r="O115" s="316"/>
      <c r="P115" s="370" t="str">
        <f>'7'!P115</f>
        <v>Select from List</v>
      </c>
      <c r="Q115" s="480" t="e" cm="1">
        <f t="array" ref="Q115">INDEX($AC115:$AY115,,MATCH(P$3,$AC$3:$AY$3,0))</f>
        <v>#N/A</v>
      </c>
      <c r="R115" s="316"/>
      <c r="S115" s="370" t="str">
        <f>'7'!S115</f>
        <v>Select from List</v>
      </c>
      <c r="T115" s="480" t="e" cm="1">
        <f t="array" ref="T115">INDEX($AC115:$AY115,,MATCH(S$3,$AC$3:$AY$3,0))</f>
        <v>#N/A</v>
      </c>
      <c r="U115" s="494"/>
      <c r="V115" s="370" t="str">
        <f>'7'!V115</f>
        <v>Select from List</v>
      </c>
      <c r="W115" s="480" t="e" cm="1">
        <f t="array" ref="W115">INDEX($AC115:$AY115,,MATCH(V$3,$AC$3:$AY$3,0))</f>
        <v>#N/A</v>
      </c>
      <c r="AC115" s="370" t="str" cm="1">
        <f t="array" aca="1" ref="AC115" ca="1">IFERROR(IF(INDEX($G115:$W115,,MATCH(AE$3,$G$3:$W$3,0))=$Z$15,"Yes",""),"")</f>
        <v/>
      </c>
      <c r="AD115" s="939" t="str">
        <f ca="1">IF(AC115="Yes", '6'!$E$8,"")</f>
        <v/>
      </c>
      <c r="AE115" s="480" t="str">
        <f ca="1">IF(AC115="Yes", '6'!$E$6,"")</f>
        <v/>
      </c>
      <c r="AG115" s="370" t="str" cm="1">
        <f t="array" aca="1" ref="AG115" ca="1">IFERROR(IF(INDEX($G115:$W115,,MATCH(AI$3,$G$3:$W$3,0))=$Z$15,"Yes",""),"")</f>
        <v/>
      </c>
      <c r="AH115" s="939" t="str">
        <f ca="1">IF(AG115="Yes",'6'!$E$15,"")</f>
        <v/>
      </c>
      <c r="AI115" s="480" t="str">
        <f ca="1">IF(AG115="Yes",'6'!$E$13,"")</f>
        <v/>
      </c>
      <c r="AK115" s="370" t="str" cm="1">
        <f t="array" aca="1" ref="AK115" ca="1">IFERROR(IF(INDEX($G115:$W115,,MATCH(AM$3,$G$3:$W$3,0))=$Z$15,"Yes",""),"")</f>
        <v/>
      </c>
      <c r="AL115" s="939" t="str">
        <f ca="1">IF(AK115="Yes", '6'!$E$22,"")</f>
        <v/>
      </c>
      <c r="AM115" s="480" t="str">
        <f ca="1">IF(AK115="Yes", '6'!$E$20,"")</f>
        <v/>
      </c>
      <c r="AN115" s="934"/>
      <c r="AO115" s="370" t="str" cm="1">
        <f t="array" aca="1" ref="AO115" ca="1">IFERROR(IF(INDEX($G115:$W115,,MATCH(AQ$3,$G$3:$W$3,0))=$Z$15,"Yes",""),"")</f>
        <v/>
      </c>
      <c r="AP115" s="939" t="str">
        <f ca="1">IF(AO115="Yes", '6'!$E$29,"")</f>
        <v/>
      </c>
      <c r="AQ115" s="480" t="str">
        <f ca="1">IF(AO115="Yes", '6'!$E$27,"")</f>
        <v/>
      </c>
      <c r="AR115" s="934"/>
      <c r="AS115" s="434" t="str" cm="1">
        <f t="array" aca="1" ref="AS115" ca="1">IFERROR(IF(INDEX($G115:$W115,,MATCH(AU$3,$G$3:$W$3,0))=$Z$15,"Yes",""),"")</f>
        <v/>
      </c>
      <c r="AT115" s="941" t="str">
        <f ca="1">IF(AS115="Yes", '6'!$E$36,"")</f>
        <v/>
      </c>
      <c r="AU115" s="480" t="str">
        <f ca="1">IF(AS115="Yes", '6'!$E$34,"")</f>
        <v/>
      </c>
      <c r="AV115" s="934"/>
      <c r="AW115" s="370" t="str" cm="1">
        <f t="array" aca="1" ref="AW115" ca="1">IFERROR(IF(INDEX($G115:$W115,,MATCH(AY$3,$G$3:$W$3,0))=$Z$15,"Yes",""),"")</f>
        <v/>
      </c>
      <c r="AX115" s="939" t="str">
        <f ca="1">IF(AW115="Yes", '6'!$E$43,"")</f>
        <v/>
      </c>
      <c r="AY115" s="480" t="str">
        <f ca="1">IF(AW115="Yes", '6'!$E$41,"")</f>
        <v/>
      </c>
    </row>
    <row r="116" spans="2:54" ht="17.149999999999999" customHeight="1">
      <c r="B116" s="1277">
        <f>'4'!L33</f>
        <v>0</v>
      </c>
      <c r="C116" s="384" t="s">
        <v>799</v>
      </c>
      <c r="D116" s="385">
        <f>'4'!N33</f>
        <v>0</v>
      </c>
      <c r="E116" s="1279" t="str">
        <f>'4'!O33</f>
        <v xml:space="preserve"> </v>
      </c>
      <c r="F116" s="315"/>
      <c r="G116" s="370" t="str">
        <f>'7'!G116</f>
        <v>Select from List</v>
      </c>
      <c r="H116" s="480" t="e" cm="1">
        <f t="array" ref="H116">INDEX($AC116:$AY116,,MATCH(G$3,$AC$3:$AY$3,0))</f>
        <v>#N/A</v>
      </c>
      <c r="I116" s="316"/>
      <c r="J116" s="434" t="str">
        <f>'7'!J116</f>
        <v>Select from List</v>
      </c>
      <c r="K116" s="480" t="e" cm="1">
        <f t="array" ref="K116">INDEX($AC116:$AY116,,MATCH(J$3,$AC$3:$AY$3,0))</f>
        <v>#N/A</v>
      </c>
      <c r="L116" s="316"/>
      <c r="M116" s="370" t="str">
        <f>'7'!M116</f>
        <v>Select from List</v>
      </c>
      <c r="N116" s="480" t="e" cm="1">
        <f t="array" ref="N116">INDEX($AC116:$AY116,,MATCH(M$3,$AC$3:$AY$3,0))</f>
        <v>#N/A</v>
      </c>
      <c r="O116" s="316"/>
      <c r="P116" s="370" t="str">
        <f>'7'!P116</f>
        <v>Select from List</v>
      </c>
      <c r="Q116" s="480" t="e" cm="1">
        <f t="array" ref="Q116">INDEX($AC116:$AY116,,MATCH(P$3,$AC$3:$AY$3,0))</f>
        <v>#N/A</v>
      </c>
      <c r="R116" s="316"/>
      <c r="S116" s="370" t="str">
        <f>'7'!S116</f>
        <v>Select from List</v>
      </c>
      <c r="T116" s="480" t="e" cm="1">
        <f t="array" ref="T116">INDEX($AC116:$AY116,,MATCH(S$3,$AC$3:$AY$3,0))</f>
        <v>#N/A</v>
      </c>
      <c r="U116" s="494"/>
      <c r="V116" s="370" t="str">
        <f>'7'!V116</f>
        <v>Select from List</v>
      </c>
      <c r="W116" s="480" t="e" cm="1">
        <f t="array" ref="W116">INDEX($AC116:$AY116,,MATCH(V$3,$AC$3:$AY$3,0))</f>
        <v>#N/A</v>
      </c>
      <c r="AC116" s="370" t="str" cm="1">
        <f t="array" aca="1" ref="AC116" ca="1">IFERROR(IF(INDEX($G116:$W116,,MATCH(AE$3,$G$3:$W$3,0))=$Z$15,"Yes",""),"")</f>
        <v/>
      </c>
      <c r="AD116" s="939" t="str">
        <f ca="1">IF(AC116="Yes", '6'!$E$8,"")</f>
        <v/>
      </c>
      <c r="AE116" s="480" t="str">
        <f ca="1">IF(AC116="Yes", '6'!$E$6,"")</f>
        <v/>
      </c>
      <c r="AG116" s="370" t="str" cm="1">
        <f t="array" aca="1" ref="AG116" ca="1">IFERROR(IF(INDEX($G116:$W116,,MATCH(AI$3,$G$3:$W$3,0))=$Z$15,"Yes",""),"")</f>
        <v/>
      </c>
      <c r="AH116" s="939" t="str">
        <f ca="1">IF(AG116="Yes",'6'!$E$15,"")</f>
        <v/>
      </c>
      <c r="AI116" s="480" t="str">
        <f ca="1">IF(AG116="Yes",'6'!$E$13,"")</f>
        <v/>
      </c>
      <c r="AK116" s="370" t="str" cm="1">
        <f t="array" aca="1" ref="AK116" ca="1">IFERROR(IF(INDEX($G116:$W116,,MATCH(AM$3,$G$3:$W$3,0))=$Z$15,"Yes",""),"")</f>
        <v/>
      </c>
      <c r="AL116" s="939" t="str">
        <f ca="1">IF(AK116="Yes", '6'!$E$22,"")</f>
        <v/>
      </c>
      <c r="AM116" s="480" t="str">
        <f ca="1">IF(AK116="Yes", '6'!$E$20,"")</f>
        <v/>
      </c>
      <c r="AN116" s="934"/>
      <c r="AO116" s="370" t="str" cm="1">
        <f t="array" aca="1" ref="AO116" ca="1">IFERROR(IF(INDEX($G116:$W116,,MATCH(AQ$3,$G$3:$W$3,0))=$Z$15,"Yes",""),"")</f>
        <v/>
      </c>
      <c r="AP116" s="939" t="str">
        <f ca="1">IF(AO116="Yes", '6'!$E$29,"")</f>
        <v/>
      </c>
      <c r="AQ116" s="480" t="str">
        <f ca="1">IF(AO116="Yes", '6'!$E$27,"")</f>
        <v/>
      </c>
      <c r="AR116" s="934"/>
      <c r="AS116" s="434" t="str" cm="1">
        <f t="array" aca="1" ref="AS116" ca="1">IFERROR(IF(INDEX($G116:$W116,,MATCH(AU$3,$G$3:$W$3,0))=$Z$15,"Yes",""),"")</f>
        <v/>
      </c>
      <c r="AT116" s="941" t="str">
        <f ca="1">IF(AS116="Yes", '6'!$E$36,"")</f>
        <v/>
      </c>
      <c r="AU116" s="480" t="str">
        <f ca="1">IF(AS116="Yes", '6'!$E$34,"")</f>
        <v/>
      </c>
      <c r="AV116" s="934"/>
      <c r="AW116" s="370" t="str" cm="1">
        <f t="array" aca="1" ref="AW116" ca="1">IFERROR(IF(INDEX($G116:$W116,,MATCH(AY$3,$G$3:$W$3,0))=$Z$15,"Yes",""),"")</f>
        <v/>
      </c>
      <c r="AX116" s="939" t="str">
        <f ca="1">IF(AW116="Yes", '6'!$E$43,"")</f>
        <v/>
      </c>
      <c r="AY116" s="480" t="str">
        <f ca="1">IF(AW116="Yes", '6'!$E$41,"")</f>
        <v/>
      </c>
    </row>
    <row r="117" spans="2:54" ht="17.149999999999999" customHeight="1">
      <c r="B117" s="1278"/>
      <c r="C117" s="386" t="s">
        <v>800</v>
      </c>
      <c r="D117" s="387">
        <f>'4'!N34</f>
        <v>0</v>
      </c>
      <c r="E117" s="1279">
        <f>'4'!O34</f>
        <v>0</v>
      </c>
      <c r="F117" s="315"/>
      <c r="G117" s="370" t="str">
        <f>'7'!G117</f>
        <v>Select from List</v>
      </c>
      <c r="H117" s="480" t="e" cm="1">
        <f t="array" ref="H117">INDEX($AC117:$AY117,,MATCH(G$3,$AC$3:$AY$3,0))</f>
        <v>#N/A</v>
      </c>
      <c r="I117" s="316"/>
      <c r="J117" s="434" t="str">
        <f>'7'!J117</f>
        <v>Select from List</v>
      </c>
      <c r="K117" s="480" t="e" cm="1">
        <f t="array" ref="K117">INDEX($AC117:$AY117,,MATCH(J$3,$AC$3:$AY$3,0))</f>
        <v>#N/A</v>
      </c>
      <c r="L117" s="316"/>
      <c r="M117" s="370" t="str">
        <f>'7'!M117</f>
        <v>Select from List</v>
      </c>
      <c r="N117" s="480" t="e" cm="1">
        <f t="array" ref="N117">INDEX($AC117:$AY117,,MATCH(M$3,$AC$3:$AY$3,0))</f>
        <v>#N/A</v>
      </c>
      <c r="O117" s="316"/>
      <c r="P117" s="370" t="str">
        <f>'7'!P117</f>
        <v>Select from List</v>
      </c>
      <c r="Q117" s="480" t="e" cm="1">
        <f t="array" ref="Q117">INDEX($AC117:$AY117,,MATCH(P$3,$AC$3:$AY$3,0))</f>
        <v>#N/A</v>
      </c>
      <c r="R117" s="316"/>
      <c r="S117" s="370" t="str">
        <f>'7'!S117</f>
        <v>Select from List</v>
      </c>
      <c r="T117" s="480" t="e" cm="1">
        <f t="array" ref="T117">INDEX($AC117:$AY117,,MATCH(S$3,$AC$3:$AY$3,0))</f>
        <v>#N/A</v>
      </c>
      <c r="U117" s="494"/>
      <c r="V117" s="370" t="str">
        <f>'7'!V117</f>
        <v>Select from List</v>
      </c>
      <c r="W117" s="480" t="e" cm="1">
        <f t="array" ref="W117">INDEX($AC117:$AY117,,MATCH(V$3,$AC$3:$AY$3,0))</f>
        <v>#N/A</v>
      </c>
      <c r="AC117" s="370" t="str" cm="1">
        <f t="array" aca="1" ref="AC117" ca="1">IFERROR(IF(INDEX($G117:$W117,,MATCH(AE$3,$G$3:$W$3,0))=$Z$15,"Yes",""),"")</f>
        <v/>
      </c>
      <c r="AD117" s="939" t="str">
        <f ca="1">IF(AC117="Yes", '6'!$E$8,"")</f>
        <v/>
      </c>
      <c r="AE117" s="480" t="str">
        <f ca="1">IF(AC117="Yes", '6'!$E$6,"")</f>
        <v/>
      </c>
      <c r="AG117" s="370" t="str" cm="1">
        <f t="array" aca="1" ref="AG117" ca="1">IFERROR(IF(INDEX($G117:$W117,,MATCH(AI$3,$G$3:$W$3,0))=$Z$15,"Yes",""),"")</f>
        <v/>
      </c>
      <c r="AH117" s="939" t="str">
        <f ca="1">IF(AG117="Yes",'6'!$E$15,"")</f>
        <v/>
      </c>
      <c r="AI117" s="480" t="str">
        <f ca="1">IF(AG117="Yes",'6'!$E$13,"")</f>
        <v/>
      </c>
      <c r="AK117" s="370" t="str" cm="1">
        <f t="array" aca="1" ref="AK117" ca="1">IFERROR(IF(INDEX($G117:$W117,,MATCH(AM$3,$G$3:$W$3,0))=$Z$15,"Yes",""),"")</f>
        <v/>
      </c>
      <c r="AL117" s="939" t="str">
        <f ca="1">IF(AK117="Yes", '6'!$E$22,"")</f>
        <v/>
      </c>
      <c r="AM117" s="480" t="str">
        <f ca="1">IF(AK117="Yes", '6'!$E$20,"")</f>
        <v/>
      </c>
      <c r="AN117" s="934"/>
      <c r="AO117" s="370" t="str" cm="1">
        <f t="array" aca="1" ref="AO117" ca="1">IFERROR(IF(INDEX($G117:$W117,,MATCH(AQ$3,$G$3:$W$3,0))=$Z$15,"Yes",""),"")</f>
        <v/>
      </c>
      <c r="AP117" s="939" t="str">
        <f ca="1">IF(AO117="Yes", '6'!$E$29,"")</f>
        <v/>
      </c>
      <c r="AQ117" s="480" t="str">
        <f ca="1">IF(AO117="Yes", '6'!$E$27,"")</f>
        <v/>
      </c>
      <c r="AR117" s="934"/>
      <c r="AS117" s="434" t="str" cm="1">
        <f t="array" aca="1" ref="AS117" ca="1">IFERROR(IF(INDEX($G117:$W117,,MATCH(AU$3,$G$3:$W$3,0))=$Z$15,"Yes",""),"")</f>
        <v/>
      </c>
      <c r="AT117" s="941" t="str">
        <f ca="1">IF(AS117="Yes", '6'!$E$36,"")</f>
        <v/>
      </c>
      <c r="AU117" s="480" t="str">
        <f ca="1">IF(AS117="Yes", '6'!$E$34,"")</f>
        <v/>
      </c>
      <c r="AV117" s="934"/>
      <c r="AW117" s="370" t="str" cm="1">
        <f t="array" aca="1" ref="AW117" ca="1">IFERROR(IF(INDEX($G117:$W117,,MATCH(AY$3,$G$3:$W$3,0))=$Z$15,"Yes",""),"")</f>
        <v/>
      </c>
      <c r="AX117" s="939" t="str">
        <f ca="1">IF(AW117="Yes", '6'!$E$43,"")</f>
        <v/>
      </c>
      <c r="AY117" s="480" t="str">
        <f ca="1">IF(AW117="Yes", '6'!$E$41,"")</f>
        <v/>
      </c>
    </row>
    <row r="118" spans="2:54" ht="17.149999999999999" customHeight="1">
      <c r="B118" s="1277">
        <f>'4'!L35</f>
        <v>0</v>
      </c>
      <c r="C118" s="384" t="s">
        <v>799</v>
      </c>
      <c r="D118" s="385">
        <f>'4'!N35</f>
        <v>0</v>
      </c>
      <c r="E118" s="1279" t="str">
        <f>'4'!O35</f>
        <v xml:space="preserve"> </v>
      </c>
      <c r="F118" s="315"/>
      <c r="G118" s="370" t="str">
        <f>'7'!G118</f>
        <v>Select from List</v>
      </c>
      <c r="H118" s="480" t="e" cm="1">
        <f t="array" ref="H118">INDEX($AC118:$AY118,,MATCH(G$3,$AC$3:$AY$3,0))</f>
        <v>#N/A</v>
      </c>
      <c r="I118" s="316"/>
      <c r="J118" s="434" t="str">
        <f>'7'!J118</f>
        <v>Select from List</v>
      </c>
      <c r="K118" s="480" t="e" cm="1">
        <f t="array" ref="K118">INDEX($AC118:$AY118,,MATCH(J$3,$AC$3:$AY$3,0))</f>
        <v>#N/A</v>
      </c>
      <c r="L118" s="316"/>
      <c r="M118" s="370" t="str">
        <f>'7'!M118</f>
        <v>Select from List</v>
      </c>
      <c r="N118" s="480" t="e" cm="1">
        <f t="array" ref="N118">INDEX($AC118:$AY118,,MATCH(M$3,$AC$3:$AY$3,0))</f>
        <v>#N/A</v>
      </c>
      <c r="O118" s="316"/>
      <c r="P118" s="370" t="str">
        <f>'7'!P118</f>
        <v>Select from List</v>
      </c>
      <c r="Q118" s="480" t="e" cm="1">
        <f t="array" ref="Q118">INDEX($AC118:$AY118,,MATCH(P$3,$AC$3:$AY$3,0))</f>
        <v>#N/A</v>
      </c>
      <c r="R118" s="316"/>
      <c r="S118" s="370" t="str">
        <f>'7'!S118</f>
        <v>Select from List</v>
      </c>
      <c r="T118" s="480" t="e" cm="1">
        <f t="array" ref="T118">INDEX($AC118:$AY118,,MATCH(S$3,$AC$3:$AY$3,0))</f>
        <v>#N/A</v>
      </c>
      <c r="U118" s="494"/>
      <c r="V118" s="370" t="str">
        <f>'7'!V118</f>
        <v>Select from List</v>
      </c>
      <c r="W118" s="480" t="e" cm="1">
        <f t="array" ref="W118">INDEX($AC118:$AY118,,MATCH(V$3,$AC$3:$AY$3,0))</f>
        <v>#N/A</v>
      </c>
      <c r="AC118" s="370" t="str" cm="1">
        <f t="array" aca="1" ref="AC118" ca="1">IFERROR(IF(INDEX($G118:$W118,,MATCH(AE$3,$G$3:$W$3,0))=$Z$15,"Yes",""),"")</f>
        <v/>
      </c>
      <c r="AD118" s="939" t="str">
        <f ca="1">IF(AC118="Yes", '6'!$E$8,"")</f>
        <v/>
      </c>
      <c r="AE118" s="480" t="str">
        <f ca="1">IF(AC118="Yes", '6'!$E$6,"")</f>
        <v/>
      </c>
      <c r="AG118" s="370" t="str" cm="1">
        <f t="array" aca="1" ref="AG118" ca="1">IFERROR(IF(INDEX($G118:$W118,,MATCH(AI$3,$G$3:$W$3,0))=$Z$15,"Yes",""),"")</f>
        <v/>
      </c>
      <c r="AH118" s="939" t="str">
        <f ca="1">IF(AG118="Yes",'6'!$E$15,"")</f>
        <v/>
      </c>
      <c r="AI118" s="480" t="str">
        <f ca="1">IF(AG118="Yes",'6'!$E$13,"")</f>
        <v/>
      </c>
      <c r="AK118" s="370" t="str" cm="1">
        <f t="array" aca="1" ref="AK118" ca="1">IFERROR(IF(INDEX($G118:$W118,,MATCH(AM$3,$G$3:$W$3,0))=$Z$15,"Yes",""),"")</f>
        <v/>
      </c>
      <c r="AL118" s="939" t="str">
        <f ca="1">IF(AK118="Yes", '6'!$E$22,"")</f>
        <v/>
      </c>
      <c r="AM118" s="480" t="str">
        <f ca="1">IF(AK118="Yes", '6'!$E$20,"")</f>
        <v/>
      </c>
      <c r="AN118" s="934"/>
      <c r="AO118" s="370" t="str" cm="1">
        <f t="array" aca="1" ref="AO118" ca="1">IFERROR(IF(INDEX($G118:$W118,,MATCH(AQ$3,$G$3:$W$3,0))=$Z$15,"Yes",""),"")</f>
        <v/>
      </c>
      <c r="AP118" s="939" t="str">
        <f ca="1">IF(AO118="Yes", '6'!$E$29,"")</f>
        <v/>
      </c>
      <c r="AQ118" s="480" t="str">
        <f ca="1">IF(AO118="Yes", '6'!$E$27,"")</f>
        <v/>
      </c>
      <c r="AR118" s="934"/>
      <c r="AS118" s="434" t="str" cm="1">
        <f t="array" aca="1" ref="AS118" ca="1">IFERROR(IF(INDEX($G118:$W118,,MATCH(AU$3,$G$3:$W$3,0))=$Z$15,"Yes",""),"")</f>
        <v/>
      </c>
      <c r="AT118" s="941" t="str">
        <f ca="1">IF(AS118="Yes", '6'!$E$36,"")</f>
        <v/>
      </c>
      <c r="AU118" s="480" t="str">
        <f ca="1">IF(AS118="Yes", '6'!$E$34,"")</f>
        <v/>
      </c>
      <c r="AV118" s="934"/>
      <c r="AW118" s="370" t="str" cm="1">
        <f t="array" aca="1" ref="AW118" ca="1">IFERROR(IF(INDEX($G118:$W118,,MATCH(AY$3,$G$3:$W$3,0))=$Z$15,"Yes",""),"")</f>
        <v/>
      </c>
      <c r="AX118" s="939" t="str">
        <f ca="1">IF(AW118="Yes", '6'!$E$43,"")</f>
        <v/>
      </c>
      <c r="AY118" s="480" t="str">
        <f ca="1">IF(AW118="Yes", '6'!$E$41,"")</f>
        <v/>
      </c>
    </row>
    <row r="119" spans="2:54" ht="17.149999999999999" customHeight="1">
      <c r="B119" s="1278"/>
      <c r="C119" s="386" t="s">
        <v>800</v>
      </c>
      <c r="D119" s="387">
        <f>'4'!N36</f>
        <v>0</v>
      </c>
      <c r="E119" s="1279">
        <f>'4'!O36</f>
        <v>0</v>
      </c>
      <c r="F119" s="315"/>
      <c r="G119" s="370" t="str">
        <f>'7'!G119</f>
        <v>Select from List</v>
      </c>
      <c r="H119" s="480" t="e" cm="1">
        <f t="array" ref="H119">INDEX($AC119:$AY119,,MATCH(G$3,$AC$3:$AY$3,0))</f>
        <v>#N/A</v>
      </c>
      <c r="I119" s="316"/>
      <c r="J119" s="434" t="str">
        <f>'7'!J119</f>
        <v>Select from List</v>
      </c>
      <c r="K119" s="480" t="e" cm="1">
        <f t="array" ref="K119">INDEX($AC119:$AY119,,MATCH(J$3,$AC$3:$AY$3,0))</f>
        <v>#N/A</v>
      </c>
      <c r="L119" s="316"/>
      <c r="M119" s="370" t="str">
        <f>'7'!M119</f>
        <v>Select from List</v>
      </c>
      <c r="N119" s="480" t="e" cm="1">
        <f t="array" ref="N119">INDEX($AC119:$AY119,,MATCH(M$3,$AC$3:$AY$3,0))</f>
        <v>#N/A</v>
      </c>
      <c r="O119" s="316"/>
      <c r="P119" s="370" t="str">
        <f>'7'!P119</f>
        <v>Select from List</v>
      </c>
      <c r="Q119" s="480" t="e" cm="1">
        <f t="array" ref="Q119">INDEX($AC119:$AY119,,MATCH(P$3,$AC$3:$AY$3,0))</f>
        <v>#N/A</v>
      </c>
      <c r="R119" s="316"/>
      <c r="S119" s="370" t="str">
        <f>'7'!S119</f>
        <v>Select from List</v>
      </c>
      <c r="T119" s="480" t="e" cm="1">
        <f t="array" ref="T119">INDEX($AC119:$AY119,,MATCH(S$3,$AC$3:$AY$3,0))</f>
        <v>#N/A</v>
      </c>
      <c r="U119" s="494"/>
      <c r="V119" s="370" t="str">
        <f>'7'!V119</f>
        <v>Select from List</v>
      </c>
      <c r="W119" s="480" t="e" cm="1">
        <f t="array" ref="W119">INDEX($AC119:$AY119,,MATCH(V$3,$AC$3:$AY$3,0))</f>
        <v>#N/A</v>
      </c>
      <c r="AC119" s="370" t="str" cm="1">
        <f t="array" aca="1" ref="AC119" ca="1">IFERROR(IF(INDEX($G119:$W119,,MATCH(AE$3,$G$3:$W$3,0))=$Z$15,"Yes",""),"")</f>
        <v/>
      </c>
      <c r="AD119" s="939" t="str">
        <f ca="1">IF(AC119="Yes", '6'!$E$8,"")</f>
        <v/>
      </c>
      <c r="AE119" s="480" t="str">
        <f ca="1">IF(AC119="Yes", '6'!$E$6,"")</f>
        <v/>
      </c>
      <c r="AG119" s="370" t="str" cm="1">
        <f t="array" aca="1" ref="AG119" ca="1">IFERROR(IF(INDEX($G119:$W119,,MATCH(AI$3,$G$3:$W$3,0))=$Z$15,"Yes",""),"")</f>
        <v/>
      </c>
      <c r="AH119" s="939" t="str">
        <f ca="1">IF(AG119="Yes",'6'!$E$15,"")</f>
        <v/>
      </c>
      <c r="AI119" s="480" t="str">
        <f ca="1">IF(AG119="Yes",'6'!$E$13,"")</f>
        <v/>
      </c>
      <c r="AK119" s="370" t="str" cm="1">
        <f t="array" aca="1" ref="AK119" ca="1">IFERROR(IF(INDEX($G119:$W119,,MATCH(AM$3,$G$3:$W$3,0))=$Z$15,"Yes",""),"")</f>
        <v/>
      </c>
      <c r="AL119" s="939" t="str">
        <f ca="1">IF(AK119="Yes", '6'!$E$22,"")</f>
        <v/>
      </c>
      <c r="AM119" s="480" t="str">
        <f ca="1">IF(AK119="Yes", '6'!$E$20,"")</f>
        <v/>
      </c>
      <c r="AN119" s="934"/>
      <c r="AO119" s="370" t="str" cm="1">
        <f t="array" aca="1" ref="AO119" ca="1">IFERROR(IF(INDEX($G119:$W119,,MATCH(AQ$3,$G$3:$W$3,0))=$Z$15,"Yes",""),"")</f>
        <v/>
      </c>
      <c r="AP119" s="939" t="str">
        <f ca="1">IF(AO119="Yes", '6'!$E$29,"")</f>
        <v/>
      </c>
      <c r="AQ119" s="480" t="str">
        <f ca="1">IF(AO119="Yes", '6'!$E$27,"")</f>
        <v/>
      </c>
      <c r="AR119" s="934"/>
      <c r="AS119" s="434" t="str" cm="1">
        <f t="array" aca="1" ref="AS119" ca="1">IFERROR(IF(INDEX($G119:$W119,,MATCH(AU$3,$G$3:$W$3,0))=$Z$15,"Yes",""),"")</f>
        <v/>
      </c>
      <c r="AT119" s="941" t="str">
        <f ca="1">IF(AS119="Yes", '6'!$E$36,"")</f>
        <v/>
      </c>
      <c r="AU119" s="480" t="str">
        <f ca="1">IF(AS119="Yes", '6'!$E$34,"")</f>
        <v/>
      </c>
      <c r="AV119" s="934"/>
      <c r="AW119" s="370" t="str" cm="1">
        <f t="array" aca="1" ref="AW119" ca="1">IFERROR(IF(INDEX($G119:$W119,,MATCH(AY$3,$G$3:$W$3,0))=$Z$15,"Yes",""),"")</f>
        <v/>
      </c>
      <c r="AX119" s="939" t="str">
        <f ca="1">IF(AW119="Yes", '6'!$E$43,"")</f>
        <v/>
      </c>
      <c r="AY119" s="480" t="str">
        <f ca="1">IF(AW119="Yes", '6'!$E$41,"")</f>
        <v/>
      </c>
    </row>
    <row r="120" spans="2:54" ht="17.149999999999999" customHeight="1">
      <c r="B120" s="1277">
        <f>'4'!L37</f>
        <v>0</v>
      </c>
      <c r="C120" s="384" t="s">
        <v>799</v>
      </c>
      <c r="D120" s="385">
        <f>'4'!N37</f>
        <v>0</v>
      </c>
      <c r="E120" s="1279" t="str">
        <f>'4'!O37</f>
        <v xml:space="preserve"> </v>
      </c>
      <c r="F120" s="315"/>
      <c r="G120" s="370" t="str">
        <f>'7'!G120</f>
        <v>Select from List</v>
      </c>
      <c r="H120" s="480" t="e" cm="1">
        <f t="array" ref="H120">INDEX($AC120:$AY120,,MATCH(G$3,$AC$3:$AY$3,0))</f>
        <v>#N/A</v>
      </c>
      <c r="I120" s="316"/>
      <c r="J120" s="434" t="str">
        <f>'7'!J120</f>
        <v>Select from List</v>
      </c>
      <c r="K120" s="480" t="e" cm="1">
        <f t="array" ref="K120">INDEX($AC120:$AY120,,MATCH(J$3,$AC$3:$AY$3,0))</f>
        <v>#N/A</v>
      </c>
      <c r="L120" s="316"/>
      <c r="M120" s="370" t="str">
        <f>'7'!M120</f>
        <v>Select from List</v>
      </c>
      <c r="N120" s="480" t="e" cm="1">
        <f t="array" ref="N120">INDEX($AC120:$AY120,,MATCH(M$3,$AC$3:$AY$3,0))</f>
        <v>#N/A</v>
      </c>
      <c r="O120" s="316"/>
      <c r="P120" s="370" t="str">
        <f>'7'!P120</f>
        <v>Select from List</v>
      </c>
      <c r="Q120" s="480" t="e" cm="1">
        <f t="array" ref="Q120">INDEX($AC120:$AY120,,MATCH(P$3,$AC$3:$AY$3,0))</f>
        <v>#N/A</v>
      </c>
      <c r="R120" s="316"/>
      <c r="S120" s="370" t="str">
        <f>'7'!S120</f>
        <v>Select from List</v>
      </c>
      <c r="T120" s="480" t="e" cm="1">
        <f t="array" ref="T120">INDEX($AC120:$AY120,,MATCH(S$3,$AC$3:$AY$3,0))</f>
        <v>#N/A</v>
      </c>
      <c r="U120" s="494"/>
      <c r="V120" s="370" t="str">
        <f>'7'!V120</f>
        <v>Select from List</v>
      </c>
      <c r="W120" s="480" t="e" cm="1">
        <f t="array" ref="W120">INDEX($AC120:$AY120,,MATCH(V$3,$AC$3:$AY$3,0))</f>
        <v>#N/A</v>
      </c>
      <c r="AC120" s="370" t="str" cm="1">
        <f t="array" aca="1" ref="AC120" ca="1">IFERROR(IF(INDEX($G120:$W120,,MATCH(AE$3,$G$3:$W$3,0))=$Z$15,"Yes",""),"")</f>
        <v/>
      </c>
      <c r="AD120" s="939" t="str">
        <f ca="1">IF(AC120="Yes", '6'!$E$8,"")</f>
        <v/>
      </c>
      <c r="AE120" s="480" t="str">
        <f ca="1">IF(AC120="Yes", '6'!$E$6,"")</f>
        <v/>
      </c>
      <c r="AG120" s="370" t="str" cm="1">
        <f t="array" aca="1" ref="AG120" ca="1">IFERROR(IF(INDEX($G120:$W120,,MATCH(AI$3,$G$3:$W$3,0))=$Z$15,"Yes",""),"")</f>
        <v/>
      </c>
      <c r="AH120" s="939" t="str">
        <f ca="1">IF(AG120="Yes",'6'!$E$15,"")</f>
        <v/>
      </c>
      <c r="AI120" s="480" t="str">
        <f ca="1">IF(AG120="Yes",'6'!$E$13,"")</f>
        <v/>
      </c>
      <c r="AK120" s="370" t="str" cm="1">
        <f t="array" aca="1" ref="AK120" ca="1">IFERROR(IF(INDEX($G120:$W120,,MATCH(AM$3,$G$3:$W$3,0))=$Z$15,"Yes",""),"")</f>
        <v/>
      </c>
      <c r="AL120" s="939" t="str">
        <f ca="1">IF(AK120="Yes", '6'!$E$22,"")</f>
        <v/>
      </c>
      <c r="AM120" s="480" t="str">
        <f ca="1">IF(AK120="Yes", '6'!$E$20,"")</f>
        <v/>
      </c>
      <c r="AN120" s="934"/>
      <c r="AO120" s="370" t="str" cm="1">
        <f t="array" aca="1" ref="AO120" ca="1">IFERROR(IF(INDEX($G120:$W120,,MATCH(AQ$3,$G$3:$W$3,0))=$Z$15,"Yes",""),"")</f>
        <v/>
      </c>
      <c r="AP120" s="939" t="str">
        <f ca="1">IF(AO120="Yes", '6'!$E$29,"")</f>
        <v/>
      </c>
      <c r="AQ120" s="480" t="str">
        <f ca="1">IF(AO120="Yes", '6'!$E$27,"")</f>
        <v/>
      </c>
      <c r="AR120" s="934"/>
      <c r="AS120" s="434" t="str" cm="1">
        <f t="array" aca="1" ref="AS120" ca="1">IFERROR(IF(INDEX($G120:$W120,,MATCH(AU$3,$G$3:$W$3,0))=$Z$15,"Yes",""),"")</f>
        <v/>
      </c>
      <c r="AT120" s="941" t="str">
        <f ca="1">IF(AS120="Yes", '6'!$E$36,"")</f>
        <v/>
      </c>
      <c r="AU120" s="480" t="str">
        <f ca="1">IF(AS120="Yes", '6'!$E$34,"")</f>
        <v/>
      </c>
      <c r="AV120" s="934"/>
      <c r="AW120" s="370" t="str" cm="1">
        <f t="array" aca="1" ref="AW120" ca="1">IFERROR(IF(INDEX($G120:$W120,,MATCH(AY$3,$G$3:$W$3,0))=$Z$15,"Yes",""),"")</f>
        <v/>
      </c>
      <c r="AX120" s="939" t="str">
        <f ca="1">IF(AW120="Yes", '6'!$E$43,"")</f>
        <v/>
      </c>
      <c r="AY120" s="480" t="str">
        <f ca="1">IF(AW120="Yes", '6'!$E$41,"")</f>
        <v/>
      </c>
    </row>
    <row r="121" spans="2:54" ht="17.149999999999999" customHeight="1">
      <c r="B121" s="1278"/>
      <c r="C121" s="386" t="s">
        <v>800</v>
      </c>
      <c r="D121" s="387">
        <f>'4'!N38</f>
        <v>0</v>
      </c>
      <c r="E121" s="1279">
        <f>'4'!O38</f>
        <v>0</v>
      </c>
      <c r="F121" s="315"/>
      <c r="G121" s="370" t="str">
        <f>'7'!G121</f>
        <v>Select from List</v>
      </c>
      <c r="H121" s="480" t="e" cm="1">
        <f t="array" ref="H121">INDEX($AC121:$AY121,,MATCH(G$3,$AC$3:$AY$3,0))</f>
        <v>#N/A</v>
      </c>
      <c r="I121" s="316"/>
      <c r="J121" s="434" t="str">
        <f>'7'!J121</f>
        <v>Select from List</v>
      </c>
      <c r="K121" s="480" t="e" cm="1">
        <f t="array" ref="K121">INDEX($AC121:$AY121,,MATCH(J$3,$AC$3:$AY$3,0))</f>
        <v>#N/A</v>
      </c>
      <c r="L121" s="316"/>
      <c r="M121" s="370" t="str">
        <f>'7'!M121</f>
        <v>Select from List</v>
      </c>
      <c r="N121" s="480" t="e" cm="1">
        <f t="array" ref="N121">INDEX($AC121:$AY121,,MATCH(M$3,$AC$3:$AY$3,0))</f>
        <v>#N/A</v>
      </c>
      <c r="O121" s="316"/>
      <c r="P121" s="370" t="str">
        <f>'7'!P121</f>
        <v>Select from List</v>
      </c>
      <c r="Q121" s="480" t="e" cm="1">
        <f t="array" ref="Q121">INDEX($AC121:$AY121,,MATCH(P$3,$AC$3:$AY$3,0))</f>
        <v>#N/A</v>
      </c>
      <c r="R121" s="316"/>
      <c r="S121" s="370" t="str">
        <f>'7'!S121</f>
        <v>Select from List</v>
      </c>
      <c r="T121" s="480" t="e" cm="1">
        <f t="array" ref="T121">INDEX($AC121:$AY121,,MATCH(S$3,$AC$3:$AY$3,0))</f>
        <v>#N/A</v>
      </c>
      <c r="U121" s="494"/>
      <c r="V121" s="370" t="str">
        <f>'7'!V121</f>
        <v>Select from List</v>
      </c>
      <c r="W121" s="480" t="e" cm="1">
        <f t="array" ref="W121">INDEX($AC121:$AY121,,MATCH(V$3,$AC$3:$AY$3,0))</f>
        <v>#N/A</v>
      </c>
      <c r="AC121" s="370" t="str" cm="1">
        <f t="array" aca="1" ref="AC121" ca="1">IFERROR(IF(INDEX($G121:$W121,,MATCH(AE$3,$G$3:$W$3,0))=$Z$15,"Yes",""),"")</f>
        <v/>
      </c>
      <c r="AD121" s="939" t="str">
        <f ca="1">IF(AC121="Yes", '6'!$E$8,"")</f>
        <v/>
      </c>
      <c r="AE121" s="480" t="str">
        <f ca="1">IF(AC121="Yes", '6'!$E$6,"")</f>
        <v/>
      </c>
      <c r="AG121" s="370" t="str" cm="1">
        <f t="array" aca="1" ref="AG121" ca="1">IFERROR(IF(INDEX($G121:$W121,,MATCH(AI$3,$G$3:$W$3,0))=$Z$15,"Yes",""),"")</f>
        <v/>
      </c>
      <c r="AH121" s="939" t="str">
        <f ca="1">IF(AG121="Yes",'6'!$E$15,"")</f>
        <v/>
      </c>
      <c r="AI121" s="480" t="str">
        <f ca="1">IF(AG121="Yes",'6'!$E$13,"")</f>
        <v/>
      </c>
      <c r="AK121" s="370" t="str" cm="1">
        <f t="array" aca="1" ref="AK121" ca="1">IFERROR(IF(INDEX($G121:$W121,,MATCH(AM$3,$G$3:$W$3,0))=$Z$15,"Yes",""),"")</f>
        <v/>
      </c>
      <c r="AL121" s="939" t="str">
        <f ca="1">IF(AK121="Yes", '6'!$E$22,"")</f>
        <v/>
      </c>
      <c r="AM121" s="480" t="str">
        <f ca="1">IF(AK121="Yes", '6'!$E$20,"")</f>
        <v/>
      </c>
      <c r="AN121" s="934"/>
      <c r="AO121" s="370" t="str" cm="1">
        <f t="array" aca="1" ref="AO121" ca="1">IFERROR(IF(INDEX($G121:$W121,,MATCH(AQ$3,$G$3:$W$3,0))=$Z$15,"Yes",""),"")</f>
        <v/>
      </c>
      <c r="AP121" s="939" t="str">
        <f ca="1">IF(AO121="Yes", '6'!$E$29,"")</f>
        <v/>
      </c>
      <c r="AQ121" s="480" t="str">
        <f ca="1">IF(AO121="Yes", '6'!$E$27,"")</f>
        <v/>
      </c>
      <c r="AR121" s="934"/>
      <c r="AS121" s="434" t="str" cm="1">
        <f t="array" aca="1" ref="AS121" ca="1">IFERROR(IF(INDEX($G121:$W121,,MATCH(AU$3,$G$3:$W$3,0))=$Z$15,"Yes",""),"")</f>
        <v/>
      </c>
      <c r="AT121" s="941" t="str">
        <f ca="1">IF(AS121="Yes", '6'!$E$36,"")</f>
        <v/>
      </c>
      <c r="AU121" s="480" t="str">
        <f ca="1">IF(AS121="Yes", '6'!$E$34,"")</f>
        <v/>
      </c>
      <c r="AV121" s="934"/>
      <c r="AW121" s="370" t="str" cm="1">
        <f t="array" aca="1" ref="AW121" ca="1">IFERROR(IF(INDEX($G121:$W121,,MATCH(AY$3,$G$3:$W$3,0))=$Z$15,"Yes",""),"")</f>
        <v/>
      </c>
      <c r="AX121" s="939" t="str">
        <f ca="1">IF(AW121="Yes", '6'!$E$43,"")</f>
        <v/>
      </c>
      <c r="AY121" s="480" t="str">
        <f ca="1">IF(AW121="Yes", '6'!$E$41,"")</f>
        <v/>
      </c>
    </row>
    <row r="122" spans="2:54" ht="17.149999999999999" customHeight="1">
      <c r="B122" s="1277">
        <f>'4'!L39</f>
        <v>0</v>
      </c>
      <c r="C122" s="384" t="s">
        <v>799</v>
      </c>
      <c r="D122" s="385">
        <f>'4'!N39</f>
        <v>0</v>
      </c>
      <c r="E122" s="1279" t="str">
        <f>'4'!O39</f>
        <v xml:space="preserve"> </v>
      </c>
      <c r="F122" s="315"/>
      <c r="G122" s="370" t="str">
        <f>'7'!G122</f>
        <v>Select from List</v>
      </c>
      <c r="H122" s="480" t="e" cm="1">
        <f t="array" ref="H122">INDEX($AC122:$AY122,,MATCH(G$3,$AC$3:$AY$3,0))</f>
        <v>#N/A</v>
      </c>
      <c r="I122" s="316"/>
      <c r="J122" s="434" t="str">
        <f>'7'!J122</f>
        <v>Select from List</v>
      </c>
      <c r="K122" s="480" t="e" cm="1">
        <f t="array" ref="K122">INDEX($AC122:$AY122,,MATCH(J$3,$AC$3:$AY$3,0))</f>
        <v>#N/A</v>
      </c>
      <c r="L122" s="316"/>
      <c r="M122" s="370" t="str">
        <f>'7'!M122</f>
        <v>Select from List</v>
      </c>
      <c r="N122" s="480" t="e" cm="1">
        <f t="array" ref="N122">INDEX($AC122:$AY122,,MATCH(M$3,$AC$3:$AY$3,0))</f>
        <v>#N/A</v>
      </c>
      <c r="O122" s="316"/>
      <c r="P122" s="370" t="str">
        <f>'7'!P122</f>
        <v>Select from List</v>
      </c>
      <c r="Q122" s="480" t="e" cm="1">
        <f t="array" ref="Q122">INDEX($AC122:$AY122,,MATCH(P$3,$AC$3:$AY$3,0))</f>
        <v>#N/A</v>
      </c>
      <c r="R122" s="316"/>
      <c r="S122" s="370" t="str">
        <f>'7'!S122</f>
        <v>Select from List</v>
      </c>
      <c r="T122" s="480" t="e" cm="1">
        <f t="array" ref="T122">INDEX($AC122:$AY122,,MATCH(S$3,$AC$3:$AY$3,0))</f>
        <v>#N/A</v>
      </c>
      <c r="U122" s="494"/>
      <c r="V122" s="370" t="str">
        <f>'7'!V122</f>
        <v>Select from List</v>
      </c>
      <c r="W122" s="480" t="e" cm="1">
        <f t="array" ref="W122">INDEX($AC122:$AY122,,MATCH(V$3,$AC$3:$AY$3,0))</f>
        <v>#N/A</v>
      </c>
      <c r="AC122" s="370" t="str" cm="1">
        <f t="array" aca="1" ref="AC122" ca="1">IFERROR(IF(INDEX($G122:$W122,,MATCH(AE$3,$G$3:$W$3,0))=$Z$15,"Yes",""),"")</f>
        <v/>
      </c>
      <c r="AD122" s="939" t="str">
        <f ca="1">IF(AC122="Yes", '6'!$E$8,"")</f>
        <v/>
      </c>
      <c r="AE122" s="480" t="str">
        <f ca="1">IF(AC122="Yes", '6'!$E$6,"")</f>
        <v/>
      </c>
      <c r="AG122" s="370" t="str" cm="1">
        <f t="array" aca="1" ref="AG122" ca="1">IFERROR(IF(INDEX($G122:$W122,,MATCH(AI$3,$G$3:$W$3,0))=$Z$15,"Yes",""),"")</f>
        <v/>
      </c>
      <c r="AH122" s="939" t="str">
        <f ca="1">IF(AG122="Yes",'6'!$E$15,"")</f>
        <v/>
      </c>
      <c r="AI122" s="480" t="str">
        <f ca="1">IF(AG122="Yes",'6'!$E$13,"")</f>
        <v/>
      </c>
      <c r="AK122" s="370" t="str" cm="1">
        <f t="array" aca="1" ref="AK122" ca="1">IFERROR(IF(INDEX($G122:$W122,,MATCH(AM$3,$G$3:$W$3,0))=$Z$15,"Yes",""),"")</f>
        <v/>
      </c>
      <c r="AL122" s="939" t="str">
        <f ca="1">IF(AK122="Yes", '6'!$E$22,"")</f>
        <v/>
      </c>
      <c r="AM122" s="480" t="str">
        <f ca="1">IF(AK122="Yes", '6'!$E$20,"")</f>
        <v/>
      </c>
      <c r="AN122" s="934"/>
      <c r="AO122" s="370" t="str" cm="1">
        <f t="array" aca="1" ref="AO122" ca="1">IFERROR(IF(INDEX($G122:$W122,,MATCH(AQ$3,$G$3:$W$3,0))=$Z$15,"Yes",""),"")</f>
        <v/>
      </c>
      <c r="AP122" s="939" t="str">
        <f ca="1">IF(AO122="Yes", '6'!$E$29,"")</f>
        <v/>
      </c>
      <c r="AQ122" s="480" t="str">
        <f ca="1">IF(AO122="Yes", '6'!$E$27,"")</f>
        <v/>
      </c>
      <c r="AR122" s="934"/>
      <c r="AS122" s="434" t="str" cm="1">
        <f t="array" aca="1" ref="AS122" ca="1">IFERROR(IF(INDEX($G122:$W122,,MATCH(AU$3,$G$3:$W$3,0))=$Z$15,"Yes",""),"")</f>
        <v/>
      </c>
      <c r="AT122" s="941" t="str">
        <f ca="1">IF(AS122="Yes", '6'!$E$36,"")</f>
        <v/>
      </c>
      <c r="AU122" s="480" t="str">
        <f ca="1">IF(AS122="Yes", '6'!$E$34,"")</f>
        <v/>
      </c>
      <c r="AV122" s="934"/>
      <c r="AW122" s="370" t="str" cm="1">
        <f t="array" aca="1" ref="AW122" ca="1">IFERROR(IF(INDEX($G122:$W122,,MATCH(AY$3,$G$3:$W$3,0))=$Z$15,"Yes",""),"")</f>
        <v/>
      </c>
      <c r="AX122" s="939" t="str">
        <f ca="1">IF(AW122="Yes", '6'!$E$43,"")</f>
        <v/>
      </c>
      <c r="AY122" s="480" t="str">
        <f ca="1">IF(AW122="Yes", '6'!$E$41,"")</f>
        <v/>
      </c>
    </row>
    <row r="123" spans="2:54" ht="17.149999999999999" customHeight="1">
      <c r="B123" s="1278"/>
      <c r="C123" s="386" t="s">
        <v>800</v>
      </c>
      <c r="D123" s="387">
        <f>'4'!N40</f>
        <v>0</v>
      </c>
      <c r="E123" s="1279">
        <f>'4'!O40</f>
        <v>0</v>
      </c>
      <c r="F123" s="315"/>
      <c r="G123" s="370" t="str">
        <f>'7'!G123</f>
        <v>Select from List</v>
      </c>
      <c r="H123" s="480" t="e" cm="1">
        <f t="array" ref="H123">INDEX($AC123:$AY123,,MATCH(G$3,$AC$3:$AY$3,0))</f>
        <v>#N/A</v>
      </c>
      <c r="I123" s="316"/>
      <c r="J123" s="434" t="str">
        <f>'7'!J123</f>
        <v>Select from List</v>
      </c>
      <c r="K123" s="480" t="e" cm="1">
        <f t="array" ref="K123">INDEX($AC123:$AY123,,MATCH(J$3,$AC$3:$AY$3,0))</f>
        <v>#N/A</v>
      </c>
      <c r="L123" s="316"/>
      <c r="M123" s="370" t="str">
        <f>'7'!M123</f>
        <v>Select from List</v>
      </c>
      <c r="N123" s="480" t="e" cm="1">
        <f t="array" ref="N123">INDEX($AC123:$AY123,,MATCH(M$3,$AC$3:$AY$3,0))</f>
        <v>#N/A</v>
      </c>
      <c r="O123" s="316"/>
      <c r="P123" s="370" t="str">
        <f>'7'!P123</f>
        <v>Select from List</v>
      </c>
      <c r="Q123" s="480" t="e" cm="1">
        <f t="array" ref="Q123">INDEX($AC123:$AY123,,MATCH(P$3,$AC$3:$AY$3,0))</f>
        <v>#N/A</v>
      </c>
      <c r="R123" s="316"/>
      <c r="S123" s="370" t="str">
        <f>'7'!S123</f>
        <v>Select from List</v>
      </c>
      <c r="T123" s="480" t="e" cm="1">
        <f t="array" ref="T123">INDEX($AC123:$AY123,,MATCH(S$3,$AC$3:$AY$3,0))</f>
        <v>#N/A</v>
      </c>
      <c r="U123" s="494"/>
      <c r="V123" s="370" t="str">
        <f>'7'!V123</f>
        <v>Select from List</v>
      </c>
      <c r="W123" s="480" t="e" cm="1">
        <f t="array" ref="W123">INDEX($AC123:$AY123,,MATCH(V$3,$AC$3:$AY$3,0))</f>
        <v>#N/A</v>
      </c>
      <c r="AC123" s="370" t="str" cm="1">
        <f t="array" aca="1" ref="AC123" ca="1">IFERROR(IF(INDEX($G123:$W123,,MATCH(AE$3,$G$3:$W$3,0))=$Z$15,"Yes",""),"")</f>
        <v/>
      </c>
      <c r="AD123" s="939" t="str">
        <f ca="1">IF(AC123="Yes", '6'!$E$8,"")</f>
        <v/>
      </c>
      <c r="AE123" s="480" t="str">
        <f ca="1">IF(AC123="Yes", '6'!$E$6,"")</f>
        <v/>
      </c>
      <c r="AG123" s="370" t="str" cm="1">
        <f t="array" aca="1" ref="AG123" ca="1">IFERROR(IF(INDEX($G123:$W123,,MATCH(AI$3,$G$3:$W$3,0))=$Z$15,"Yes",""),"")</f>
        <v/>
      </c>
      <c r="AH123" s="939" t="str">
        <f ca="1">IF(AG123="Yes",'6'!$E$15,"")</f>
        <v/>
      </c>
      <c r="AI123" s="480" t="str">
        <f ca="1">IF(AG123="Yes",'6'!$E$13,"")</f>
        <v/>
      </c>
      <c r="AK123" s="370" t="str" cm="1">
        <f t="array" aca="1" ref="AK123" ca="1">IFERROR(IF(INDEX($G123:$W123,,MATCH(AM$3,$G$3:$W$3,0))=$Z$15,"Yes",""),"")</f>
        <v/>
      </c>
      <c r="AL123" s="939" t="str">
        <f ca="1">IF(AK123="Yes", '6'!$E$22,"")</f>
        <v/>
      </c>
      <c r="AM123" s="480" t="str">
        <f ca="1">IF(AK123="Yes", '6'!$E$20,"")</f>
        <v/>
      </c>
      <c r="AN123" s="934"/>
      <c r="AO123" s="370" t="str" cm="1">
        <f t="array" aca="1" ref="AO123" ca="1">IFERROR(IF(INDEX($G123:$W123,,MATCH(AQ$3,$G$3:$W$3,0))=$Z$15,"Yes",""),"")</f>
        <v/>
      </c>
      <c r="AP123" s="939" t="str">
        <f ca="1">IF(AO123="Yes", '6'!$E$29,"")</f>
        <v/>
      </c>
      <c r="AQ123" s="480" t="str">
        <f ca="1">IF(AO123="Yes", '6'!$E$27,"")</f>
        <v/>
      </c>
      <c r="AR123" s="934"/>
      <c r="AS123" s="434" t="str" cm="1">
        <f t="array" aca="1" ref="AS123" ca="1">IFERROR(IF(INDEX($G123:$W123,,MATCH(AU$3,$G$3:$W$3,0))=$Z$15,"Yes",""),"")</f>
        <v/>
      </c>
      <c r="AT123" s="941" t="str">
        <f ca="1">IF(AS123="Yes", '6'!$E$36,"")</f>
        <v/>
      </c>
      <c r="AU123" s="480" t="str">
        <f ca="1">IF(AS123="Yes", '6'!$E$34,"")</f>
        <v/>
      </c>
      <c r="AV123" s="934"/>
      <c r="AW123" s="370" t="str" cm="1">
        <f t="array" aca="1" ref="AW123" ca="1">IFERROR(IF(INDEX($G123:$W123,,MATCH(AY$3,$G$3:$W$3,0))=$Z$15,"Yes",""),"")</f>
        <v/>
      </c>
      <c r="AX123" s="939" t="str">
        <f ca="1">IF(AW123="Yes", '6'!$E$43,"")</f>
        <v/>
      </c>
      <c r="AY123" s="480" t="str">
        <f ca="1">IF(AW123="Yes", '6'!$E$41,"")</f>
        <v/>
      </c>
    </row>
    <row r="124" spans="2:54" ht="17.149999999999999" customHeight="1">
      <c r="B124" s="1277">
        <f>'4'!L41</f>
        <v>0</v>
      </c>
      <c r="C124" s="384" t="s">
        <v>799</v>
      </c>
      <c r="D124" s="385">
        <f>'4'!N41</f>
        <v>0</v>
      </c>
      <c r="E124" s="1279" t="str">
        <f>'4'!O41</f>
        <v xml:space="preserve"> </v>
      </c>
      <c r="F124" s="315"/>
      <c r="G124" s="370" t="str">
        <f>'7'!G124</f>
        <v>Select from List</v>
      </c>
      <c r="H124" s="480" t="e" cm="1">
        <f t="array" ref="H124">INDEX($AC124:$AY124,,MATCH(G$3,$AC$3:$AY$3,0))</f>
        <v>#N/A</v>
      </c>
      <c r="I124" s="316"/>
      <c r="J124" s="434" t="str">
        <f>'7'!J124</f>
        <v>Select from List</v>
      </c>
      <c r="K124" s="480" t="e" cm="1">
        <f t="array" ref="K124">INDEX($AC124:$AY124,,MATCH(J$3,$AC$3:$AY$3,0))</f>
        <v>#N/A</v>
      </c>
      <c r="L124" s="316"/>
      <c r="M124" s="370" t="str">
        <f>'7'!M124</f>
        <v>Select from List</v>
      </c>
      <c r="N124" s="480" t="e" cm="1">
        <f t="array" ref="N124">INDEX($AC124:$AY124,,MATCH(M$3,$AC$3:$AY$3,0))</f>
        <v>#N/A</v>
      </c>
      <c r="O124" s="316"/>
      <c r="P124" s="370" t="str">
        <f>'7'!P124</f>
        <v>Select from List</v>
      </c>
      <c r="Q124" s="480" t="e" cm="1">
        <f t="array" ref="Q124">INDEX($AC124:$AY124,,MATCH(P$3,$AC$3:$AY$3,0))</f>
        <v>#N/A</v>
      </c>
      <c r="R124" s="316"/>
      <c r="S124" s="370" t="str">
        <f>'7'!S124</f>
        <v>Select from List</v>
      </c>
      <c r="T124" s="480" t="e" cm="1">
        <f t="array" ref="T124">INDEX($AC124:$AY124,,MATCH(S$3,$AC$3:$AY$3,0))</f>
        <v>#N/A</v>
      </c>
      <c r="U124" s="494"/>
      <c r="V124" s="370" t="str">
        <f>'7'!V124</f>
        <v>Select from List</v>
      </c>
      <c r="W124" s="480" t="e" cm="1">
        <f t="array" ref="W124">INDEX($AC124:$AY124,,MATCH(V$3,$AC$3:$AY$3,0))</f>
        <v>#N/A</v>
      </c>
      <c r="AC124" s="370" t="str" cm="1">
        <f t="array" aca="1" ref="AC124" ca="1">IFERROR(IF(INDEX($G124:$W124,,MATCH(AE$3,$G$3:$W$3,0))=$Z$15,"Yes",""),"")</f>
        <v/>
      </c>
      <c r="AD124" s="939" t="str">
        <f ca="1">IF(AC124="Yes", '6'!$E$8,"")</f>
        <v/>
      </c>
      <c r="AE124" s="480" t="str">
        <f ca="1">IF(AC124="Yes", '6'!$E$6,"")</f>
        <v/>
      </c>
      <c r="AG124" s="370" t="str" cm="1">
        <f t="array" aca="1" ref="AG124" ca="1">IFERROR(IF(INDEX($G124:$W124,,MATCH(AI$3,$G$3:$W$3,0))=$Z$15,"Yes",""),"")</f>
        <v/>
      </c>
      <c r="AH124" s="939" t="str">
        <f ca="1">IF(AG124="Yes",'6'!$E$15,"")</f>
        <v/>
      </c>
      <c r="AI124" s="480" t="str">
        <f ca="1">IF(AG124="Yes",'6'!$E$13,"")</f>
        <v/>
      </c>
      <c r="AK124" s="370" t="str" cm="1">
        <f t="array" aca="1" ref="AK124" ca="1">IFERROR(IF(INDEX($G124:$W124,,MATCH(AM$3,$G$3:$W$3,0))=$Z$15,"Yes",""),"")</f>
        <v/>
      </c>
      <c r="AL124" s="939" t="str">
        <f ca="1">IF(AK124="Yes", '6'!$E$22,"")</f>
        <v/>
      </c>
      <c r="AM124" s="480" t="str">
        <f ca="1">IF(AK124="Yes", '6'!$E$20,"")</f>
        <v/>
      </c>
      <c r="AN124" s="934"/>
      <c r="AO124" s="370" t="str" cm="1">
        <f t="array" aca="1" ref="AO124" ca="1">IFERROR(IF(INDEX($G124:$W124,,MATCH(AQ$3,$G$3:$W$3,0))=$Z$15,"Yes",""),"")</f>
        <v/>
      </c>
      <c r="AP124" s="939" t="str">
        <f ca="1">IF(AO124="Yes", '6'!$E$29,"")</f>
        <v/>
      </c>
      <c r="AQ124" s="480" t="str">
        <f ca="1">IF(AO124="Yes", '6'!$E$27,"")</f>
        <v/>
      </c>
      <c r="AR124" s="934"/>
      <c r="AS124" s="434" t="str" cm="1">
        <f t="array" aca="1" ref="AS124" ca="1">IFERROR(IF(INDEX($G124:$W124,,MATCH(AU$3,$G$3:$W$3,0))=$Z$15,"Yes",""),"")</f>
        <v/>
      </c>
      <c r="AT124" s="941" t="str">
        <f ca="1">IF(AS124="Yes", '6'!$E$36,"")</f>
        <v/>
      </c>
      <c r="AU124" s="480" t="str">
        <f ca="1">IF(AS124="Yes", '6'!$E$34,"")</f>
        <v/>
      </c>
      <c r="AV124" s="934"/>
      <c r="AW124" s="370" t="str" cm="1">
        <f t="array" aca="1" ref="AW124" ca="1">IFERROR(IF(INDEX($G124:$W124,,MATCH(AY$3,$G$3:$W$3,0))=$Z$15,"Yes",""),"")</f>
        <v/>
      </c>
      <c r="AX124" s="939" t="str">
        <f ca="1">IF(AW124="Yes", '6'!$E$43,"")</f>
        <v/>
      </c>
      <c r="AY124" s="480" t="str">
        <f ca="1">IF(AW124="Yes", '6'!$E$41,"")</f>
        <v/>
      </c>
    </row>
    <row r="125" spans="2:54" ht="17.149999999999999" customHeight="1">
      <c r="B125" s="1278"/>
      <c r="C125" s="386" t="s">
        <v>800</v>
      </c>
      <c r="D125" s="387">
        <f>'4'!N42</f>
        <v>0</v>
      </c>
      <c r="E125" s="1279">
        <f>'4'!O42</f>
        <v>0</v>
      </c>
      <c r="F125" s="315"/>
      <c r="G125" s="370" t="str">
        <f>'7'!G125</f>
        <v>Select from List</v>
      </c>
      <c r="H125" s="480" t="e" cm="1">
        <f t="array" ref="H125">INDEX($AC125:$AY125,,MATCH(G$3,$AC$3:$AY$3,0))</f>
        <v>#N/A</v>
      </c>
      <c r="I125" s="316"/>
      <c r="J125" s="434" t="str">
        <f>'7'!J125</f>
        <v>Select from List</v>
      </c>
      <c r="K125" s="480" t="e" cm="1">
        <f t="array" ref="K125">INDEX($AC125:$AY125,,MATCH(J$3,$AC$3:$AY$3,0))</f>
        <v>#N/A</v>
      </c>
      <c r="L125" s="316"/>
      <c r="M125" s="370" t="str">
        <f>'7'!M125</f>
        <v>Select from List</v>
      </c>
      <c r="N125" s="480" t="e" cm="1">
        <f t="array" ref="N125">INDEX($AC125:$AY125,,MATCH(M$3,$AC$3:$AY$3,0))</f>
        <v>#N/A</v>
      </c>
      <c r="O125" s="316"/>
      <c r="P125" s="370" t="str">
        <f>'7'!P125</f>
        <v>Select from List</v>
      </c>
      <c r="Q125" s="480" t="e" cm="1">
        <f t="array" ref="Q125">INDEX($AC125:$AY125,,MATCH(P$3,$AC$3:$AY$3,0))</f>
        <v>#N/A</v>
      </c>
      <c r="R125" s="316"/>
      <c r="S125" s="370" t="str">
        <f>'7'!S125</f>
        <v>Select from List</v>
      </c>
      <c r="T125" s="480" t="e" cm="1">
        <f t="array" ref="T125">INDEX($AC125:$AY125,,MATCH(S$3,$AC$3:$AY$3,0))</f>
        <v>#N/A</v>
      </c>
      <c r="U125" s="494"/>
      <c r="V125" s="370" t="str">
        <f>'7'!V125</f>
        <v>Select from List</v>
      </c>
      <c r="W125" s="480" t="e" cm="1">
        <f t="array" ref="W125">INDEX($AC125:$AY125,,MATCH(V$3,$AC$3:$AY$3,0))</f>
        <v>#N/A</v>
      </c>
      <c r="AC125" s="370" t="str" cm="1">
        <f t="array" aca="1" ref="AC125" ca="1">IFERROR(IF(INDEX($G125:$W125,,MATCH(AE$3,$G$3:$W$3,0))=$Z$15,"Yes",""),"")</f>
        <v/>
      </c>
      <c r="AD125" s="939" t="str">
        <f ca="1">IF(AC125="Yes", '6'!$E$8,"")</f>
        <v/>
      </c>
      <c r="AE125" s="480" t="str">
        <f ca="1">IF(AC125="Yes", '6'!$E$6,"")</f>
        <v/>
      </c>
      <c r="AG125" s="370" t="str" cm="1">
        <f t="array" aca="1" ref="AG125" ca="1">IFERROR(IF(INDEX($G125:$W125,,MATCH(AI$3,$G$3:$W$3,0))=$Z$15,"Yes",""),"")</f>
        <v/>
      </c>
      <c r="AH125" s="939" t="str">
        <f ca="1">IF(AG125="Yes",'6'!$E$15,"")</f>
        <v/>
      </c>
      <c r="AI125" s="480" t="str">
        <f ca="1">IF(AG125="Yes",'6'!$E$13,"")</f>
        <v/>
      </c>
      <c r="AK125" s="370" t="str" cm="1">
        <f t="array" aca="1" ref="AK125" ca="1">IFERROR(IF(INDEX($G125:$W125,,MATCH(AM$3,$G$3:$W$3,0))=$Z$15,"Yes",""),"")</f>
        <v/>
      </c>
      <c r="AL125" s="939" t="str">
        <f ca="1">IF(AK125="Yes", '6'!$E$22,"")</f>
        <v/>
      </c>
      <c r="AM125" s="480" t="str">
        <f ca="1">IF(AK125="Yes", '6'!$E$20,"")</f>
        <v/>
      </c>
      <c r="AN125" s="934"/>
      <c r="AO125" s="370" t="str" cm="1">
        <f t="array" aca="1" ref="AO125" ca="1">IFERROR(IF(INDEX($G125:$W125,,MATCH(AQ$3,$G$3:$W$3,0))=$Z$15,"Yes",""),"")</f>
        <v/>
      </c>
      <c r="AP125" s="939" t="str">
        <f ca="1">IF(AO125="Yes", '6'!$E$29,"")</f>
        <v/>
      </c>
      <c r="AQ125" s="480" t="str">
        <f ca="1">IF(AO125="Yes", '6'!$E$27,"")</f>
        <v/>
      </c>
      <c r="AR125" s="934"/>
      <c r="AS125" s="434" t="str" cm="1">
        <f t="array" aca="1" ref="AS125" ca="1">IFERROR(IF(INDEX($G125:$W125,,MATCH(AU$3,$G$3:$W$3,0))=$Z$15,"Yes",""),"")</f>
        <v/>
      </c>
      <c r="AT125" s="941" t="str">
        <f ca="1">IF(AS125="Yes", '6'!$E$36,"")</f>
        <v/>
      </c>
      <c r="AU125" s="480" t="str">
        <f ca="1">IF(AS125="Yes", '6'!$E$34,"")</f>
        <v/>
      </c>
      <c r="AV125" s="934"/>
      <c r="AW125" s="370" t="str" cm="1">
        <f t="array" aca="1" ref="AW125" ca="1">IFERROR(IF(INDEX($G125:$W125,,MATCH(AY$3,$G$3:$W$3,0))=$Z$15,"Yes",""),"")</f>
        <v/>
      </c>
      <c r="AX125" s="939" t="str">
        <f ca="1">IF(AW125="Yes", '6'!$E$43,"")</f>
        <v/>
      </c>
      <c r="AY125" s="480" t="str">
        <f ca="1">IF(AW125="Yes", '6'!$E$41,"")</f>
        <v/>
      </c>
    </row>
    <row r="126" spans="2:54" ht="17.149999999999999" customHeight="1">
      <c r="B126" s="1277">
        <f>'4'!L43</f>
        <v>0</v>
      </c>
      <c r="C126" s="384" t="s">
        <v>799</v>
      </c>
      <c r="D126" s="385">
        <f>'4'!N43</f>
        <v>0</v>
      </c>
      <c r="E126" s="1279" t="str">
        <f>'4'!O43</f>
        <v xml:space="preserve"> </v>
      </c>
      <c r="F126" s="315"/>
      <c r="G126" s="370" t="str">
        <f>'7'!G126</f>
        <v>Select from List</v>
      </c>
      <c r="H126" s="480" t="e" cm="1">
        <f t="array" ref="H126">INDEX($AC126:$AY126,,MATCH(G$3,$AC$3:$AY$3,0))</f>
        <v>#N/A</v>
      </c>
      <c r="I126" s="316"/>
      <c r="J126" s="434" t="str">
        <f>'7'!J126</f>
        <v>Select from List</v>
      </c>
      <c r="K126" s="480" t="e" cm="1">
        <f t="array" ref="K126">INDEX($AC126:$AY126,,MATCH(J$3,$AC$3:$AY$3,0))</f>
        <v>#N/A</v>
      </c>
      <c r="L126" s="316"/>
      <c r="M126" s="370" t="str">
        <f>'7'!M126</f>
        <v>Select from List</v>
      </c>
      <c r="N126" s="480" t="e" cm="1">
        <f t="array" ref="N126">INDEX($AC126:$AY126,,MATCH(M$3,$AC$3:$AY$3,0))</f>
        <v>#N/A</v>
      </c>
      <c r="O126" s="316"/>
      <c r="P126" s="370" t="str">
        <f>'7'!P126</f>
        <v>Select from List</v>
      </c>
      <c r="Q126" s="480" t="e" cm="1">
        <f t="array" ref="Q126">INDEX($AC126:$AY126,,MATCH(P$3,$AC$3:$AY$3,0))</f>
        <v>#N/A</v>
      </c>
      <c r="R126" s="316"/>
      <c r="S126" s="370" t="str">
        <f>'7'!S126</f>
        <v>Select from List</v>
      </c>
      <c r="T126" s="480" t="e" cm="1">
        <f t="array" ref="T126">INDEX($AC126:$AY126,,MATCH(S$3,$AC$3:$AY$3,0))</f>
        <v>#N/A</v>
      </c>
      <c r="U126" s="494"/>
      <c r="V126" s="370" t="str">
        <f>'7'!V126</f>
        <v>Select from List</v>
      </c>
      <c r="W126" s="480" t="e" cm="1">
        <f t="array" ref="W126">INDEX($AC126:$AY126,,MATCH(V$3,$AC$3:$AY$3,0))</f>
        <v>#N/A</v>
      </c>
      <c r="AC126" s="370" t="str" cm="1">
        <f t="array" aca="1" ref="AC126" ca="1">IFERROR(IF(INDEX($G126:$W126,,MATCH(AE$3,$G$3:$W$3,0))=$Z$15,"Yes",""),"")</f>
        <v/>
      </c>
      <c r="AD126" s="939" t="str">
        <f ca="1">IF(AC126="Yes", '6'!$E$8,"")</f>
        <v/>
      </c>
      <c r="AE126" s="480" t="str">
        <f ca="1">IF(AC126="Yes", '6'!$E$6,"")</f>
        <v/>
      </c>
      <c r="AG126" s="370" t="str" cm="1">
        <f t="array" aca="1" ref="AG126" ca="1">IFERROR(IF(INDEX($G126:$W126,,MATCH(AI$3,$G$3:$W$3,0))=$Z$15,"Yes",""),"")</f>
        <v/>
      </c>
      <c r="AH126" s="939" t="str">
        <f ca="1">IF(AG126="Yes",'6'!$E$15,"")</f>
        <v/>
      </c>
      <c r="AI126" s="480" t="str">
        <f ca="1">IF(AG126="Yes",'6'!$E$13,"")</f>
        <v/>
      </c>
      <c r="AK126" s="370" t="str" cm="1">
        <f t="array" aca="1" ref="AK126" ca="1">IFERROR(IF(INDEX($G126:$W126,,MATCH(AM$3,$G$3:$W$3,0))=$Z$15,"Yes",""),"")</f>
        <v/>
      </c>
      <c r="AL126" s="939" t="str">
        <f ca="1">IF(AK126="Yes", '6'!$E$22,"")</f>
        <v/>
      </c>
      <c r="AM126" s="480" t="str">
        <f ca="1">IF(AK126="Yes", '6'!$E$20,"")</f>
        <v/>
      </c>
      <c r="AN126" s="934"/>
      <c r="AO126" s="370" t="str" cm="1">
        <f t="array" aca="1" ref="AO126" ca="1">IFERROR(IF(INDEX($G126:$W126,,MATCH(AQ$3,$G$3:$W$3,0))=$Z$15,"Yes",""),"")</f>
        <v/>
      </c>
      <c r="AP126" s="939" t="str">
        <f ca="1">IF(AO126="Yes", '6'!$E$29,"")</f>
        <v/>
      </c>
      <c r="AQ126" s="480" t="str">
        <f ca="1">IF(AO126="Yes", '6'!$E$27,"")</f>
        <v/>
      </c>
      <c r="AR126" s="934"/>
      <c r="AS126" s="434" t="str" cm="1">
        <f t="array" aca="1" ref="AS126" ca="1">IFERROR(IF(INDEX($G126:$W126,,MATCH(AU$3,$G$3:$W$3,0))=$Z$15,"Yes",""),"")</f>
        <v/>
      </c>
      <c r="AT126" s="941" t="str">
        <f ca="1">IF(AS126="Yes", '6'!$E$36,"")</f>
        <v/>
      </c>
      <c r="AU126" s="480" t="str">
        <f ca="1">IF(AS126="Yes", '6'!$E$34,"")</f>
        <v/>
      </c>
      <c r="AV126" s="934"/>
      <c r="AW126" s="370" t="str" cm="1">
        <f t="array" aca="1" ref="AW126" ca="1">IFERROR(IF(INDEX($G126:$W126,,MATCH(AY$3,$G$3:$W$3,0))=$Z$15,"Yes",""),"")</f>
        <v/>
      </c>
      <c r="AX126" s="939" t="str">
        <f ca="1">IF(AW126="Yes", '6'!$E$43,"")</f>
        <v/>
      </c>
      <c r="AY126" s="480" t="str">
        <f ca="1">IF(AW126="Yes", '6'!$E$41,"")</f>
        <v/>
      </c>
    </row>
    <row r="127" spans="2:54" ht="17.149999999999999" customHeight="1">
      <c r="B127" s="1281"/>
      <c r="C127" s="386" t="s">
        <v>800</v>
      </c>
      <c r="D127" s="387">
        <f>'4'!N44</f>
        <v>0</v>
      </c>
      <c r="E127" s="1279">
        <f>'4'!O44</f>
        <v>0</v>
      </c>
      <c r="F127" s="315"/>
      <c r="G127" s="370" t="str">
        <f>'7'!G127</f>
        <v>Select from List</v>
      </c>
      <c r="H127" s="480" t="e" cm="1">
        <f t="array" ref="H127">INDEX($AC127:$AY127,,MATCH(G$3,$AC$3:$AY$3,0))</f>
        <v>#N/A</v>
      </c>
      <c r="I127" s="316"/>
      <c r="J127" s="434" t="str">
        <f>'7'!J127</f>
        <v>Select from List</v>
      </c>
      <c r="K127" s="480" t="e" cm="1">
        <f t="array" ref="K127">INDEX($AC127:$AY127,,MATCH(J$3,$AC$3:$AY$3,0))</f>
        <v>#N/A</v>
      </c>
      <c r="L127" s="316"/>
      <c r="M127" s="370" t="str">
        <f>'7'!M127</f>
        <v>Select from List</v>
      </c>
      <c r="N127" s="480" t="e" cm="1">
        <f t="array" ref="N127">INDEX($AC127:$AY127,,MATCH(M$3,$AC$3:$AY$3,0))</f>
        <v>#N/A</v>
      </c>
      <c r="O127" s="316"/>
      <c r="P127" s="370" t="str">
        <f>'7'!P127</f>
        <v>Select from List</v>
      </c>
      <c r="Q127" s="480" t="e" cm="1">
        <f t="array" ref="Q127">INDEX($AC127:$AY127,,MATCH(P$3,$AC$3:$AY$3,0))</f>
        <v>#N/A</v>
      </c>
      <c r="R127" s="316"/>
      <c r="S127" s="370" t="str">
        <f>'7'!S127</f>
        <v>Select from List</v>
      </c>
      <c r="T127" s="480" t="e" cm="1">
        <f t="array" ref="T127">INDEX($AC127:$AY127,,MATCH(S$3,$AC$3:$AY$3,0))</f>
        <v>#N/A</v>
      </c>
      <c r="U127" s="494"/>
      <c r="V127" s="370" t="str">
        <f>'7'!V127</f>
        <v>Select from List</v>
      </c>
      <c r="W127" s="480" t="e" cm="1">
        <f t="array" ref="W127">INDEX($AC127:$AY127,,MATCH(V$3,$AC$3:$AY$3,0))</f>
        <v>#N/A</v>
      </c>
      <c r="AC127" s="370" t="str" cm="1">
        <f t="array" aca="1" ref="AC127" ca="1">IFERROR(IF(INDEX($G127:$W127,,MATCH(AE$3,$G$3:$W$3,0))=$Z$15,"Yes",""),"")</f>
        <v/>
      </c>
      <c r="AD127" s="939" t="str">
        <f ca="1">IF(AC127="Yes", '6'!$E$8,"")</f>
        <v/>
      </c>
      <c r="AE127" s="480" t="str">
        <f ca="1">IF(AC127="Yes", '6'!$E$6,"")</f>
        <v/>
      </c>
      <c r="AG127" s="370" t="str" cm="1">
        <f t="array" aca="1" ref="AG127" ca="1">IFERROR(IF(INDEX($G127:$W127,,MATCH(AI$3,$G$3:$W$3,0))=$Z$15,"Yes",""),"")</f>
        <v/>
      </c>
      <c r="AH127" s="939" t="str">
        <f ca="1">IF(AG127="Yes",'6'!$E$15,"")</f>
        <v/>
      </c>
      <c r="AI127" s="480" t="str">
        <f ca="1">IF(AG127="Yes",'6'!$E$13,"")</f>
        <v/>
      </c>
      <c r="AK127" s="370" t="str" cm="1">
        <f t="array" aca="1" ref="AK127" ca="1">IFERROR(IF(INDEX($G127:$W127,,MATCH(AM$3,$G$3:$W$3,0))=$Z$15,"Yes",""),"")</f>
        <v/>
      </c>
      <c r="AL127" s="939" t="str">
        <f ca="1">IF(AK127="Yes", '6'!$E$22,"")</f>
        <v/>
      </c>
      <c r="AM127" s="480" t="str">
        <f ca="1">IF(AK127="Yes", '6'!$E$20,"")</f>
        <v/>
      </c>
      <c r="AN127" s="934"/>
      <c r="AO127" s="370" t="str" cm="1">
        <f t="array" aca="1" ref="AO127" ca="1">IFERROR(IF(INDEX($G127:$W127,,MATCH(AQ$3,$G$3:$W$3,0))=$Z$15,"Yes",""),"")</f>
        <v/>
      </c>
      <c r="AP127" s="939" t="str">
        <f ca="1">IF(AO127="Yes", '6'!$E$29,"")</f>
        <v/>
      </c>
      <c r="AQ127" s="480" t="str">
        <f ca="1">IF(AO127="Yes", '6'!$E$27,"")</f>
        <v/>
      </c>
      <c r="AR127" s="934"/>
      <c r="AS127" s="434" t="str" cm="1">
        <f t="array" aca="1" ref="AS127" ca="1">IFERROR(IF(INDEX($G127:$W127,,MATCH(AU$3,$G$3:$W$3,0))=$Z$15,"Yes",""),"")</f>
        <v/>
      </c>
      <c r="AT127" s="941" t="str">
        <f ca="1">IF(AS127="Yes", '6'!$E$36,"")</f>
        <v/>
      </c>
      <c r="AU127" s="480" t="str">
        <f ca="1">IF(AS127="Yes", '6'!$E$34,"")</f>
        <v/>
      </c>
      <c r="AV127" s="934"/>
      <c r="AW127" s="370" t="str" cm="1">
        <f t="array" aca="1" ref="AW127" ca="1">IFERROR(IF(INDEX($G127:$W127,,MATCH(AY$3,$G$3:$W$3,0))=$Z$15,"Yes",""),"")</f>
        <v/>
      </c>
      <c r="AX127" s="939" t="str">
        <f ca="1">IF(AW127="Yes", '6'!$E$43,"")</f>
        <v/>
      </c>
      <c r="AY127" s="480" t="str">
        <f ca="1">IF(AW127="Yes", '6'!$E$41,"")</f>
        <v/>
      </c>
    </row>
    <row r="128" spans="2:54" ht="17.149999999999999" customHeight="1">
      <c r="B128" s="311" t="str">
        <f>"Work Area: "&amp;'3'!J7</f>
        <v xml:space="preserve">Work Area: </v>
      </c>
      <c r="C128" s="486"/>
      <c r="D128" s="486"/>
      <c r="E128" s="485"/>
      <c r="F128" s="485"/>
      <c r="G128" s="485"/>
      <c r="H128" s="487"/>
      <c r="I128" s="485"/>
      <c r="J128" s="485"/>
      <c r="K128" s="488"/>
      <c r="L128" s="485"/>
      <c r="M128" s="485"/>
      <c r="N128" s="487"/>
      <c r="O128" s="485"/>
      <c r="P128" s="485"/>
      <c r="Q128" s="487"/>
      <c r="R128" s="485"/>
      <c r="S128" s="485"/>
      <c r="T128" s="487"/>
      <c r="U128" s="485"/>
      <c r="V128" s="485"/>
      <c r="W128" s="487"/>
      <c r="AC128" s="485"/>
      <c r="AD128" s="485"/>
      <c r="AE128" s="487"/>
      <c r="AG128" s="485"/>
      <c r="AH128" s="485"/>
      <c r="AI128" s="487"/>
      <c r="AK128" s="485"/>
      <c r="AL128" s="485"/>
      <c r="AM128" s="487"/>
      <c r="AN128" s="934"/>
      <c r="AO128" s="485"/>
      <c r="AP128" s="485"/>
      <c r="AQ128" s="487"/>
      <c r="AR128" s="934"/>
      <c r="AS128" s="485"/>
      <c r="AT128" s="485"/>
      <c r="AU128" s="488"/>
      <c r="AV128" s="934"/>
      <c r="AW128" s="485"/>
      <c r="AX128" s="485"/>
      <c r="AY128" s="487"/>
      <c r="AZ128" s="494"/>
      <c r="BA128" s="494"/>
      <c r="BB128" s="494"/>
    </row>
    <row r="129" spans="2:51" ht="17.149999999999999" customHeight="1">
      <c r="B129" s="1280">
        <f>'4'!Q5</f>
        <v>0</v>
      </c>
      <c r="C129" s="384" t="s">
        <v>799</v>
      </c>
      <c r="D129" s="385">
        <f>'4'!S5</f>
        <v>0</v>
      </c>
      <c r="E129" s="1279" t="str">
        <f>'4'!T5</f>
        <v xml:space="preserve"> </v>
      </c>
      <c r="F129" s="315"/>
      <c r="G129" s="370" t="str">
        <f>'7'!G129</f>
        <v>Select from List</v>
      </c>
      <c r="H129" s="480" t="e" cm="1">
        <f t="array" ref="H129">INDEX($AC129:$AY129,,MATCH(G$3,$AC$3:$AY$3,0))</f>
        <v>#N/A</v>
      </c>
      <c r="I129" s="316"/>
      <c r="J129" s="434" t="str">
        <f>'7'!J129</f>
        <v>Select from List</v>
      </c>
      <c r="K129" s="480" t="e" cm="1">
        <f t="array" ref="K129">INDEX($AC129:$AY129,,MATCH(J$3,$AC$3:$AY$3,0))</f>
        <v>#N/A</v>
      </c>
      <c r="L129" s="316"/>
      <c r="M129" s="370" t="str">
        <f>'7'!M129</f>
        <v>Select from List</v>
      </c>
      <c r="N129" s="480" t="e" cm="1">
        <f t="array" ref="N129">INDEX($AC129:$AY129,,MATCH(M$3,$AC$3:$AY$3,0))</f>
        <v>#N/A</v>
      </c>
      <c r="O129" s="316"/>
      <c r="P129" s="370" t="str">
        <f>'7'!P129</f>
        <v>Select from List</v>
      </c>
      <c r="Q129" s="480" t="e" cm="1">
        <f t="array" ref="Q129">INDEX($AC129:$AY129,,MATCH(P$3,$AC$3:$AY$3,0))</f>
        <v>#N/A</v>
      </c>
      <c r="R129" s="316"/>
      <c r="S129" s="370" t="str">
        <f>'7'!S129</f>
        <v>Select from List</v>
      </c>
      <c r="T129" s="480" t="e" cm="1">
        <f t="array" ref="T129">INDEX($AC129:$AY129,,MATCH(S$3,$AC$3:$AY$3,0))</f>
        <v>#N/A</v>
      </c>
      <c r="U129" s="494"/>
      <c r="V129" s="370" t="str">
        <f>'7'!V129</f>
        <v>Select from List</v>
      </c>
      <c r="W129" s="480" t="e" cm="1">
        <f t="array" ref="W129">INDEX($AC129:$AY129,,MATCH(V$3,$AC$3:$AY$3,0))</f>
        <v>#N/A</v>
      </c>
      <c r="AC129" s="370" t="str" cm="1">
        <f t="array" aca="1" ref="AC129" ca="1">IFERROR(IF(INDEX($G129:$W129,,MATCH(AE$3,$G$3:$W$3,0))=$Z$15,"Yes",""),"")</f>
        <v/>
      </c>
      <c r="AD129" s="939" t="str">
        <f ca="1">IF(AC129="Yes", '6'!$E$8,"")</f>
        <v/>
      </c>
      <c r="AE129" s="480" t="str">
        <f ca="1">IF(AC129="Yes", '6'!$E$6,"")</f>
        <v/>
      </c>
      <c r="AG129" s="370" t="str" cm="1">
        <f t="array" aca="1" ref="AG129" ca="1">IFERROR(IF(INDEX($G129:$W129,,MATCH(AI$3,$G$3:$W$3,0))=$Z$15,"Yes",""),"")</f>
        <v/>
      </c>
      <c r="AH129" s="939" t="str">
        <f ca="1">IF(AG129="Yes",'6'!$E$15,"")</f>
        <v/>
      </c>
      <c r="AI129" s="480" t="str">
        <f ca="1">IF(AG129="Yes",'6'!$E$13,"")</f>
        <v/>
      </c>
      <c r="AK129" s="370" t="str" cm="1">
        <f t="array" aca="1" ref="AK129" ca="1">IFERROR(IF(INDEX($G129:$W129,,MATCH(AM$3,$G$3:$W$3,0))=$Z$15,"Yes",""),"")</f>
        <v/>
      </c>
      <c r="AL129" s="939" t="str">
        <f ca="1">IF(AK129="Yes", '6'!$E$22,"")</f>
        <v/>
      </c>
      <c r="AM129" s="480" t="str">
        <f ca="1">IF(AK129="Yes", '6'!$E$20,"")</f>
        <v/>
      </c>
      <c r="AN129" s="934"/>
      <c r="AO129" s="370" t="str" cm="1">
        <f t="array" aca="1" ref="AO129" ca="1">IFERROR(IF(INDEX($G129:$W129,,MATCH(AQ$3,$G$3:$W$3,0))=$Z$15,"Yes",""),"")</f>
        <v/>
      </c>
      <c r="AP129" s="939" t="str">
        <f ca="1">IF(AO129="Yes", '6'!$E$29,"")</f>
        <v/>
      </c>
      <c r="AQ129" s="480" t="str">
        <f ca="1">IF(AO129="Yes", '6'!$E$27,"")</f>
        <v/>
      </c>
      <c r="AR129" s="934"/>
      <c r="AS129" s="434" t="str" cm="1">
        <f t="array" aca="1" ref="AS129" ca="1">IFERROR(IF(INDEX($G129:$W129,,MATCH(AU$3,$G$3:$W$3,0))=$Z$15,"Yes",""),"")</f>
        <v/>
      </c>
      <c r="AT129" s="941" t="str">
        <f ca="1">IF(AS129="Yes", '6'!$E$36,"")</f>
        <v/>
      </c>
      <c r="AU129" s="480" t="str">
        <f ca="1">IF(AS129="Yes", '6'!$E$34,"")</f>
        <v/>
      </c>
      <c r="AV129" s="934"/>
      <c r="AW129" s="370" t="str" cm="1">
        <f t="array" aca="1" ref="AW129" ca="1">IFERROR(IF(INDEX($G129:$W129,,MATCH(AY$3,$G$3:$W$3,0))=$Z$15,"Yes",""),"")</f>
        <v/>
      </c>
      <c r="AX129" s="939" t="str">
        <f ca="1">IF(AW129="Yes", '6'!$E$43,"")</f>
        <v/>
      </c>
      <c r="AY129" s="480" t="str">
        <f ca="1">IF(AW129="Yes", '6'!$E$41,"")</f>
        <v/>
      </c>
    </row>
    <row r="130" spans="2:51" ht="17.149999999999999" customHeight="1">
      <c r="B130" s="1278"/>
      <c r="C130" s="386" t="s">
        <v>800</v>
      </c>
      <c r="D130" s="387">
        <f>'4'!S6</f>
        <v>0</v>
      </c>
      <c r="E130" s="1279">
        <f>'4'!T6</f>
        <v>0</v>
      </c>
      <c r="F130" s="315"/>
      <c r="G130" s="370" t="str">
        <f>'7'!G130</f>
        <v>Select from List</v>
      </c>
      <c r="H130" s="480" t="e" cm="1">
        <f t="array" ref="H130">INDEX($AC130:$AY130,,MATCH(G$3,$AC$3:$AY$3,0))</f>
        <v>#N/A</v>
      </c>
      <c r="I130" s="316"/>
      <c r="J130" s="434" t="str">
        <f>'7'!J130</f>
        <v>Select from List</v>
      </c>
      <c r="K130" s="480" t="e" cm="1">
        <f t="array" ref="K130">INDEX($AC130:$AY130,,MATCH(J$3,$AC$3:$AY$3,0))</f>
        <v>#N/A</v>
      </c>
      <c r="L130" s="316"/>
      <c r="M130" s="370" t="str">
        <f>'7'!M130</f>
        <v>Select from List</v>
      </c>
      <c r="N130" s="480" t="e" cm="1">
        <f t="array" ref="N130">INDEX($AC130:$AY130,,MATCH(M$3,$AC$3:$AY$3,0))</f>
        <v>#N/A</v>
      </c>
      <c r="O130" s="316"/>
      <c r="P130" s="370" t="str">
        <f>'7'!P130</f>
        <v>Select from List</v>
      </c>
      <c r="Q130" s="480" t="e" cm="1">
        <f t="array" ref="Q130">INDEX($AC130:$AY130,,MATCH(P$3,$AC$3:$AY$3,0))</f>
        <v>#N/A</v>
      </c>
      <c r="R130" s="316"/>
      <c r="S130" s="370" t="str">
        <f>'7'!S130</f>
        <v>Select from List</v>
      </c>
      <c r="T130" s="480" t="e" cm="1">
        <f t="array" ref="T130">INDEX($AC130:$AY130,,MATCH(S$3,$AC$3:$AY$3,0))</f>
        <v>#N/A</v>
      </c>
      <c r="U130" s="494"/>
      <c r="V130" s="370" t="str">
        <f>'7'!V130</f>
        <v>Select from List</v>
      </c>
      <c r="W130" s="480" t="e" cm="1">
        <f t="array" ref="W130">INDEX($AC130:$AY130,,MATCH(V$3,$AC$3:$AY$3,0))</f>
        <v>#N/A</v>
      </c>
      <c r="AC130" s="370" t="str" cm="1">
        <f t="array" aca="1" ref="AC130" ca="1">IFERROR(IF(INDEX($G130:$W130,,MATCH(AE$3,$G$3:$W$3,0))=$Z$15,"Yes",""),"")</f>
        <v/>
      </c>
      <c r="AD130" s="939" t="str">
        <f ca="1">IF(AC130="Yes", '6'!$E$8,"")</f>
        <v/>
      </c>
      <c r="AE130" s="480" t="str">
        <f ca="1">IF(AC130="Yes", '6'!$E$6,"")</f>
        <v/>
      </c>
      <c r="AG130" s="370" t="str" cm="1">
        <f t="array" aca="1" ref="AG130" ca="1">IFERROR(IF(INDEX($G130:$W130,,MATCH(AI$3,$G$3:$W$3,0))=$Z$15,"Yes",""),"")</f>
        <v/>
      </c>
      <c r="AH130" s="939" t="str">
        <f ca="1">IF(AG130="Yes",'6'!$E$15,"")</f>
        <v/>
      </c>
      <c r="AI130" s="480" t="str">
        <f ca="1">IF(AG130="Yes",'6'!$E$13,"")</f>
        <v/>
      </c>
      <c r="AK130" s="370" t="str" cm="1">
        <f t="array" aca="1" ref="AK130" ca="1">IFERROR(IF(INDEX($G130:$W130,,MATCH(AM$3,$G$3:$W$3,0))=$Z$15,"Yes",""),"")</f>
        <v/>
      </c>
      <c r="AL130" s="939" t="str">
        <f ca="1">IF(AK130="Yes", '6'!$E$22,"")</f>
        <v/>
      </c>
      <c r="AM130" s="480" t="str">
        <f ca="1">IF(AK130="Yes", '6'!$E$20,"")</f>
        <v/>
      </c>
      <c r="AN130" s="934"/>
      <c r="AO130" s="370" t="str" cm="1">
        <f t="array" aca="1" ref="AO130" ca="1">IFERROR(IF(INDEX($G130:$W130,,MATCH(AQ$3,$G$3:$W$3,0))=$Z$15,"Yes",""),"")</f>
        <v/>
      </c>
      <c r="AP130" s="939" t="str">
        <f ca="1">IF(AO130="Yes", '6'!$E$29,"")</f>
        <v/>
      </c>
      <c r="AQ130" s="480" t="str">
        <f ca="1">IF(AO130="Yes", '6'!$E$27,"")</f>
        <v/>
      </c>
      <c r="AR130" s="934"/>
      <c r="AS130" s="434" t="str" cm="1">
        <f t="array" aca="1" ref="AS130" ca="1">IFERROR(IF(INDEX($G130:$W130,,MATCH(AU$3,$G$3:$W$3,0))=$Z$15,"Yes",""),"")</f>
        <v/>
      </c>
      <c r="AT130" s="941" t="str">
        <f ca="1">IF(AS130="Yes", '6'!$E$36,"")</f>
        <v/>
      </c>
      <c r="AU130" s="480" t="str">
        <f ca="1">IF(AS130="Yes", '6'!$E$34,"")</f>
        <v/>
      </c>
      <c r="AV130" s="934"/>
      <c r="AW130" s="370" t="str" cm="1">
        <f t="array" aca="1" ref="AW130" ca="1">IFERROR(IF(INDEX($G130:$W130,,MATCH(AY$3,$G$3:$W$3,0))=$Z$15,"Yes",""),"")</f>
        <v/>
      </c>
      <c r="AX130" s="939" t="str">
        <f ca="1">IF(AW130="Yes", '6'!$E$43,"")</f>
        <v/>
      </c>
      <c r="AY130" s="480" t="str">
        <f ca="1">IF(AW130="Yes", '6'!$E$41,"")</f>
        <v/>
      </c>
    </row>
    <row r="131" spans="2:51" ht="17.149999999999999" customHeight="1">
      <c r="B131" s="1277">
        <f>'4'!Q7</f>
        <v>0</v>
      </c>
      <c r="C131" s="384" t="s">
        <v>799</v>
      </c>
      <c r="D131" s="385">
        <f>'4'!S7</f>
        <v>0</v>
      </c>
      <c r="E131" s="1279" t="str">
        <f>'4'!T7</f>
        <v xml:space="preserve"> </v>
      </c>
      <c r="F131" s="315"/>
      <c r="G131" s="370" t="str">
        <f>'7'!G131</f>
        <v>Select from List</v>
      </c>
      <c r="H131" s="480" t="e" cm="1">
        <f t="array" ref="H131">INDEX($AC131:$AY131,,MATCH(G$3,$AC$3:$AY$3,0))</f>
        <v>#N/A</v>
      </c>
      <c r="I131" s="316"/>
      <c r="J131" s="434" t="str">
        <f>'7'!J131</f>
        <v>Select from List</v>
      </c>
      <c r="K131" s="480" t="e" cm="1">
        <f t="array" ref="K131">INDEX($AC131:$AY131,,MATCH(J$3,$AC$3:$AY$3,0))</f>
        <v>#N/A</v>
      </c>
      <c r="L131" s="316"/>
      <c r="M131" s="370" t="str">
        <f>'7'!M131</f>
        <v>Select from List</v>
      </c>
      <c r="N131" s="480" t="e" cm="1">
        <f t="array" ref="N131">INDEX($AC131:$AY131,,MATCH(M$3,$AC$3:$AY$3,0))</f>
        <v>#N/A</v>
      </c>
      <c r="O131" s="316"/>
      <c r="P131" s="370" t="str">
        <f>'7'!P131</f>
        <v>Select from List</v>
      </c>
      <c r="Q131" s="480" t="e" cm="1">
        <f t="array" ref="Q131">INDEX($AC131:$AY131,,MATCH(P$3,$AC$3:$AY$3,0))</f>
        <v>#N/A</v>
      </c>
      <c r="R131" s="316"/>
      <c r="S131" s="370" t="str">
        <f>'7'!S131</f>
        <v>Select from List</v>
      </c>
      <c r="T131" s="480" t="e" cm="1">
        <f t="array" ref="T131">INDEX($AC131:$AY131,,MATCH(S$3,$AC$3:$AY$3,0))</f>
        <v>#N/A</v>
      </c>
      <c r="U131" s="494"/>
      <c r="V131" s="370" t="str">
        <f>'7'!V131</f>
        <v>Select from List</v>
      </c>
      <c r="W131" s="480" t="e" cm="1">
        <f t="array" ref="W131">INDEX($AC131:$AY131,,MATCH(V$3,$AC$3:$AY$3,0))</f>
        <v>#N/A</v>
      </c>
      <c r="AC131" s="370" t="str" cm="1">
        <f t="array" aca="1" ref="AC131" ca="1">IFERROR(IF(INDEX($G131:$W131,,MATCH(AE$3,$G$3:$W$3,0))=$Z$15,"Yes",""),"")</f>
        <v/>
      </c>
      <c r="AD131" s="939" t="str">
        <f ca="1">IF(AC131="Yes", '6'!$E$8,"")</f>
        <v/>
      </c>
      <c r="AE131" s="480" t="str">
        <f ca="1">IF(AC131="Yes", '6'!$E$6,"")</f>
        <v/>
      </c>
      <c r="AG131" s="370" t="str" cm="1">
        <f t="array" aca="1" ref="AG131" ca="1">IFERROR(IF(INDEX($G131:$W131,,MATCH(AI$3,$G$3:$W$3,0))=$Z$15,"Yes",""),"")</f>
        <v/>
      </c>
      <c r="AH131" s="939" t="str">
        <f ca="1">IF(AG131="Yes",'6'!$E$15,"")</f>
        <v/>
      </c>
      <c r="AI131" s="480" t="str">
        <f ca="1">IF(AG131="Yes",'6'!$E$13,"")</f>
        <v/>
      </c>
      <c r="AK131" s="370" t="str" cm="1">
        <f t="array" aca="1" ref="AK131" ca="1">IFERROR(IF(INDEX($G131:$W131,,MATCH(AM$3,$G$3:$W$3,0))=$Z$15,"Yes",""),"")</f>
        <v/>
      </c>
      <c r="AL131" s="939" t="str">
        <f ca="1">IF(AK131="Yes", '6'!$E$22,"")</f>
        <v/>
      </c>
      <c r="AM131" s="480" t="str">
        <f ca="1">IF(AK131="Yes", '6'!$E$20,"")</f>
        <v/>
      </c>
      <c r="AN131" s="934"/>
      <c r="AO131" s="370" t="str" cm="1">
        <f t="array" aca="1" ref="AO131" ca="1">IFERROR(IF(INDEX($G131:$W131,,MATCH(AQ$3,$G$3:$W$3,0))=$Z$15,"Yes",""),"")</f>
        <v/>
      </c>
      <c r="AP131" s="939" t="str">
        <f ca="1">IF(AO131="Yes", '6'!$E$29,"")</f>
        <v/>
      </c>
      <c r="AQ131" s="480" t="str">
        <f ca="1">IF(AO131="Yes", '6'!$E$27,"")</f>
        <v/>
      </c>
      <c r="AR131" s="934"/>
      <c r="AS131" s="434" t="str" cm="1">
        <f t="array" aca="1" ref="AS131" ca="1">IFERROR(IF(INDEX($G131:$W131,,MATCH(AU$3,$G$3:$W$3,0))=$Z$15,"Yes",""),"")</f>
        <v/>
      </c>
      <c r="AT131" s="941" t="str">
        <f ca="1">IF(AS131="Yes", '6'!$E$36,"")</f>
        <v/>
      </c>
      <c r="AU131" s="480" t="str">
        <f ca="1">IF(AS131="Yes", '6'!$E$34,"")</f>
        <v/>
      </c>
      <c r="AV131" s="934"/>
      <c r="AW131" s="370" t="str" cm="1">
        <f t="array" aca="1" ref="AW131" ca="1">IFERROR(IF(INDEX($G131:$W131,,MATCH(AY$3,$G$3:$W$3,0))=$Z$15,"Yes",""),"")</f>
        <v/>
      </c>
      <c r="AX131" s="939" t="str">
        <f ca="1">IF(AW131="Yes", '6'!$E$43,"")</f>
        <v/>
      </c>
      <c r="AY131" s="480" t="str">
        <f ca="1">IF(AW131="Yes", '6'!$E$41,"")</f>
        <v/>
      </c>
    </row>
    <row r="132" spans="2:51" ht="17.149999999999999" customHeight="1">
      <c r="B132" s="1278"/>
      <c r="C132" s="386" t="s">
        <v>800</v>
      </c>
      <c r="D132" s="387">
        <f>'4'!S8</f>
        <v>0</v>
      </c>
      <c r="E132" s="1279">
        <f>'4'!T8</f>
        <v>0</v>
      </c>
      <c r="F132" s="315"/>
      <c r="G132" s="370" t="str">
        <f>'7'!G132</f>
        <v>Select from List</v>
      </c>
      <c r="H132" s="480" t="e" cm="1">
        <f t="array" ref="H132">INDEX($AC132:$AY132,,MATCH(G$3,$AC$3:$AY$3,0))</f>
        <v>#N/A</v>
      </c>
      <c r="I132" s="316"/>
      <c r="J132" s="434" t="str">
        <f>'7'!J132</f>
        <v>Select from List</v>
      </c>
      <c r="K132" s="480" t="e" cm="1">
        <f t="array" ref="K132">INDEX($AC132:$AY132,,MATCH(J$3,$AC$3:$AY$3,0))</f>
        <v>#N/A</v>
      </c>
      <c r="L132" s="316"/>
      <c r="M132" s="370" t="str">
        <f>'7'!M132</f>
        <v>Select from List</v>
      </c>
      <c r="N132" s="480" t="e" cm="1">
        <f t="array" ref="N132">INDEX($AC132:$AY132,,MATCH(M$3,$AC$3:$AY$3,0))</f>
        <v>#N/A</v>
      </c>
      <c r="O132" s="316"/>
      <c r="P132" s="370" t="str">
        <f>'7'!P132</f>
        <v>Select from List</v>
      </c>
      <c r="Q132" s="480" t="e" cm="1">
        <f t="array" ref="Q132">INDEX($AC132:$AY132,,MATCH(P$3,$AC$3:$AY$3,0))</f>
        <v>#N/A</v>
      </c>
      <c r="R132" s="316"/>
      <c r="S132" s="370" t="str">
        <f>'7'!S132</f>
        <v>Select from List</v>
      </c>
      <c r="T132" s="480" t="e" cm="1">
        <f t="array" ref="T132">INDEX($AC132:$AY132,,MATCH(S$3,$AC$3:$AY$3,0))</f>
        <v>#N/A</v>
      </c>
      <c r="U132" s="494"/>
      <c r="V132" s="370" t="str">
        <f>'7'!V132</f>
        <v>Select from List</v>
      </c>
      <c r="W132" s="480" t="e" cm="1">
        <f t="array" ref="W132">INDEX($AC132:$AY132,,MATCH(V$3,$AC$3:$AY$3,0))</f>
        <v>#N/A</v>
      </c>
      <c r="AC132" s="370" t="str" cm="1">
        <f t="array" aca="1" ref="AC132" ca="1">IFERROR(IF(INDEX($G132:$W132,,MATCH(AE$3,$G$3:$W$3,0))=$Z$15,"Yes",""),"")</f>
        <v/>
      </c>
      <c r="AD132" s="939" t="str">
        <f ca="1">IF(AC132="Yes", '6'!$E$8,"")</f>
        <v/>
      </c>
      <c r="AE132" s="480" t="str">
        <f ca="1">IF(AC132="Yes", '6'!$E$6,"")</f>
        <v/>
      </c>
      <c r="AG132" s="370" t="str" cm="1">
        <f t="array" aca="1" ref="AG132" ca="1">IFERROR(IF(INDEX($G132:$W132,,MATCH(AI$3,$G$3:$W$3,0))=$Z$15,"Yes",""),"")</f>
        <v/>
      </c>
      <c r="AH132" s="939" t="str">
        <f ca="1">IF(AG132="Yes",'6'!$E$15,"")</f>
        <v/>
      </c>
      <c r="AI132" s="480" t="str">
        <f ca="1">IF(AG132="Yes",'6'!$E$13,"")</f>
        <v/>
      </c>
      <c r="AK132" s="370" t="str" cm="1">
        <f t="array" aca="1" ref="AK132" ca="1">IFERROR(IF(INDEX($G132:$W132,,MATCH(AM$3,$G$3:$W$3,0))=$Z$15,"Yes",""),"")</f>
        <v/>
      </c>
      <c r="AL132" s="939" t="str">
        <f ca="1">IF(AK132="Yes", '6'!$E$22,"")</f>
        <v/>
      </c>
      <c r="AM132" s="480" t="str">
        <f ca="1">IF(AK132="Yes", '6'!$E$20,"")</f>
        <v/>
      </c>
      <c r="AN132" s="934"/>
      <c r="AO132" s="370" t="str" cm="1">
        <f t="array" aca="1" ref="AO132" ca="1">IFERROR(IF(INDEX($G132:$W132,,MATCH(AQ$3,$G$3:$W$3,0))=$Z$15,"Yes",""),"")</f>
        <v/>
      </c>
      <c r="AP132" s="939" t="str">
        <f ca="1">IF(AO132="Yes", '6'!$E$29,"")</f>
        <v/>
      </c>
      <c r="AQ132" s="480" t="str">
        <f ca="1">IF(AO132="Yes", '6'!$E$27,"")</f>
        <v/>
      </c>
      <c r="AR132" s="934"/>
      <c r="AS132" s="434" t="str" cm="1">
        <f t="array" aca="1" ref="AS132" ca="1">IFERROR(IF(INDEX($G132:$W132,,MATCH(AU$3,$G$3:$W$3,0))=$Z$15,"Yes",""),"")</f>
        <v/>
      </c>
      <c r="AT132" s="941" t="str">
        <f ca="1">IF(AS132="Yes", '6'!$E$36,"")</f>
        <v/>
      </c>
      <c r="AU132" s="480" t="str">
        <f ca="1">IF(AS132="Yes", '6'!$E$34,"")</f>
        <v/>
      </c>
      <c r="AV132" s="934"/>
      <c r="AW132" s="370" t="str" cm="1">
        <f t="array" aca="1" ref="AW132" ca="1">IFERROR(IF(INDEX($G132:$W132,,MATCH(AY$3,$G$3:$W$3,0))=$Z$15,"Yes",""),"")</f>
        <v/>
      </c>
      <c r="AX132" s="939" t="str">
        <f ca="1">IF(AW132="Yes", '6'!$E$43,"")</f>
        <v/>
      </c>
      <c r="AY132" s="480" t="str">
        <f ca="1">IF(AW132="Yes", '6'!$E$41,"")</f>
        <v/>
      </c>
    </row>
    <row r="133" spans="2:51" ht="17.149999999999999" customHeight="1">
      <c r="B133" s="1277">
        <f>'4'!Q9</f>
        <v>0</v>
      </c>
      <c r="C133" s="384" t="s">
        <v>799</v>
      </c>
      <c r="D133" s="385">
        <f>'4'!S9</f>
        <v>0</v>
      </c>
      <c r="E133" s="1279" t="str">
        <f>'4'!T9</f>
        <v xml:space="preserve"> </v>
      </c>
      <c r="F133" s="315"/>
      <c r="G133" s="370" t="str">
        <f>'7'!G133</f>
        <v>Select from List</v>
      </c>
      <c r="H133" s="480" t="e" cm="1">
        <f t="array" ref="H133">INDEX($AC133:$AY133,,MATCH(G$3,$AC$3:$AY$3,0))</f>
        <v>#N/A</v>
      </c>
      <c r="I133" s="316"/>
      <c r="J133" s="434" t="str">
        <f>'7'!J133</f>
        <v>Select from List</v>
      </c>
      <c r="K133" s="480" t="e" cm="1">
        <f t="array" ref="K133">INDEX($AC133:$AY133,,MATCH(J$3,$AC$3:$AY$3,0))</f>
        <v>#N/A</v>
      </c>
      <c r="L133" s="316"/>
      <c r="M133" s="370" t="str">
        <f>'7'!M133</f>
        <v>Select from List</v>
      </c>
      <c r="N133" s="480" t="e" cm="1">
        <f t="array" ref="N133">INDEX($AC133:$AY133,,MATCH(M$3,$AC$3:$AY$3,0))</f>
        <v>#N/A</v>
      </c>
      <c r="O133" s="316"/>
      <c r="P133" s="370" t="str">
        <f>'7'!P133</f>
        <v>Select from List</v>
      </c>
      <c r="Q133" s="480" t="e" cm="1">
        <f t="array" ref="Q133">INDEX($AC133:$AY133,,MATCH(P$3,$AC$3:$AY$3,0))</f>
        <v>#N/A</v>
      </c>
      <c r="R133" s="316"/>
      <c r="S133" s="370" t="str">
        <f>'7'!S133</f>
        <v>Select from List</v>
      </c>
      <c r="T133" s="480" t="e" cm="1">
        <f t="array" ref="T133">INDEX($AC133:$AY133,,MATCH(S$3,$AC$3:$AY$3,0))</f>
        <v>#N/A</v>
      </c>
      <c r="U133" s="494"/>
      <c r="V133" s="370" t="str">
        <f>'7'!V133</f>
        <v>Select from List</v>
      </c>
      <c r="W133" s="480" t="e" cm="1">
        <f t="array" ref="W133">INDEX($AC133:$AY133,,MATCH(V$3,$AC$3:$AY$3,0))</f>
        <v>#N/A</v>
      </c>
      <c r="AC133" s="370" t="str" cm="1">
        <f t="array" aca="1" ref="AC133" ca="1">IFERROR(IF(INDEX($G133:$W133,,MATCH(AE$3,$G$3:$W$3,0))=$Z$15,"Yes",""),"")</f>
        <v/>
      </c>
      <c r="AD133" s="939" t="str">
        <f ca="1">IF(AC133="Yes", '6'!$E$8,"")</f>
        <v/>
      </c>
      <c r="AE133" s="480" t="str">
        <f ca="1">IF(AC133="Yes", '6'!$E$6,"")</f>
        <v/>
      </c>
      <c r="AG133" s="370" t="str" cm="1">
        <f t="array" aca="1" ref="AG133" ca="1">IFERROR(IF(INDEX($G133:$W133,,MATCH(AI$3,$G$3:$W$3,0))=$Z$15,"Yes",""),"")</f>
        <v/>
      </c>
      <c r="AH133" s="939" t="str">
        <f ca="1">IF(AG133="Yes",'6'!$E$15,"")</f>
        <v/>
      </c>
      <c r="AI133" s="480" t="str">
        <f ca="1">IF(AG133="Yes",'6'!$E$13,"")</f>
        <v/>
      </c>
      <c r="AK133" s="370" t="str" cm="1">
        <f t="array" aca="1" ref="AK133" ca="1">IFERROR(IF(INDEX($G133:$W133,,MATCH(AM$3,$G$3:$W$3,0))=$Z$15,"Yes",""),"")</f>
        <v/>
      </c>
      <c r="AL133" s="939" t="str">
        <f ca="1">IF(AK133="Yes", '6'!$E$22,"")</f>
        <v/>
      </c>
      <c r="AM133" s="480" t="str">
        <f ca="1">IF(AK133="Yes", '6'!$E$20,"")</f>
        <v/>
      </c>
      <c r="AN133" s="934"/>
      <c r="AO133" s="370" t="str" cm="1">
        <f t="array" aca="1" ref="AO133" ca="1">IFERROR(IF(INDEX($G133:$W133,,MATCH(AQ$3,$G$3:$W$3,0))=$Z$15,"Yes",""),"")</f>
        <v/>
      </c>
      <c r="AP133" s="939" t="str">
        <f ca="1">IF(AO133="Yes", '6'!$E$29,"")</f>
        <v/>
      </c>
      <c r="AQ133" s="480" t="str">
        <f ca="1">IF(AO133="Yes", '6'!$E$27,"")</f>
        <v/>
      </c>
      <c r="AR133" s="934"/>
      <c r="AS133" s="434" t="str" cm="1">
        <f t="array" aca="1" ref="AS133" ca="1">IFERROR(IF(INDEX($G133:$W133,,MATCH(AU$3,$G$3:$W$3,0))=$Z$15,"Yes",""),"")</f>
        <v/>
      </c>
      <c r="AT133" s="941" t="str">
        <f ca="1">IF(AS133="Yes", '6'!$E$36,"")</f>
        <v/>
      </c>
      <c r="AU133" s="480" t="str">
        <f ca="1">IF(AS133="Yes", '6'!$E$34,"")</f>
        <v/>
      </c>
      <c r="AV133" s="934"/>
      <c r="AW133" s="370" t="str" cm="1">
        <f t="array" aca="1" ref="AW133" ca="1">IFERROR(IF(INDEX($G133:$W133,,MATCH(AY$3,$G$3:$W$3,0))=$Z$15,"Yes",""),"")</f>
        <v/>
      </c>
      <c r="AX133" s="939" t="str">
        <f ca="1">IF(AW133="Yes", '6'!$E$43,"")</f>
        <v/>
      </c>
      <c r="AY133" s="480" t="str">
        <f ca="1">IF(AW133="Yes", '6'!$E$41,"")</f>
        <v/>
      </c>
    </row>
    <row r="134" spans="2:51" ht="17.149999999999999" customHeight="1">
      <c r="B134" s="1278"/>
      <c r="C134" s="386" t="s">
        <v>800</v>
      </c>
      <c r="D134" s="387">
        <f>'4'!S10</f>
        <v>0</v>
      </c>
      <c r="E134" s="1279">
        <f>'4'!T10</f>
        <v>0</v>
      </c>
      <c r="F134" s="315"/>
      <c r="G134" s="370" t="str">
        <f>'7'!G134</f>
        <v>Select from List</v>
      </c>
      <c r="H134" s="480" t="e" cm="1">
        <f t="array" ref="H134">INDEX($AC134:$AY134,,MATCH(G$3,$AC$3:$AY$3,0))</f>
        <v>#N/A</v>
      </c>
      <c r="I134" s="316"/>
      <c r="J134" s="434" t="str">
        <f>'7'!J134</f>
        <v>Select from List</v>
      </c>
      <c r="K134" s="480" t="e" cm="1">
        <f t="array" ref="K134">INDEX($AC134:$AY134,,MATCH(J$3,$AC$3:$AY$3,0))</f>
        <v>#N/A</v>
      </c>
      <c r="L134" s="316"/>
      <c r="M134" s="370" t="str">
        <f>'7'!M134</f>
        <v>Select from List</v>
      </c>
      <c r="N134" s="480" t="e" cm="1">
        <f t="array" ref="N134">INDEX($AC134:$AY134,,MATCH(M$3,$AC$3:$AY$3,0))</f>
        <v>#N/A</v>
      </c>
      <c r="O134" s="316"/>
      <c r="P134" s="370" t="str">
        <f>'7'!P134</f>
        <v>Select from List</v>
      </c>
      <c r="Q134" s="480" t="e" cm="1">
        <f t="array" ref="Q134">INDEX($AC134:$AY134,,MATCH(P$3,$AC$3:$AY$3,0))</f>
        <v>#N/A</v>
      </c>
      <c r="R134" s="316"/>
      <c r="S134" s="370" t="str">
        <f>'7'!S134</f>
        <v>Select from List</v>
      </c>
      <c r="T134" s="480" t="e" cm="1">
        <f t="array" ref="T134">INDEX($AC134:$AY134,,MATCH(S$3,$AC$3:$AY$3,0))</f>
        <v>#N/A</v>
      </c>
      <c r="U134" s="494"/>
      <c r="V134" s="370" t="str">
        <f>'7'!V134</f>
        <v>Select from List</v>
      </c>
      <c r="W134" s="480" t="e" cm="1">
        <f t="array" ref="W134">INDEX($AC134:$AY134,,MATCH(V$3,$AC$3:$AY$3,0))</f>
        <v>#N/A</v>
      </c>
      <c r="AC134" s="370" t="str" cm="1">
        <f t="array" aca="1" ref="AC134" ca="1">IFERROR(IF(INDEX($G134:$W134,,MATCH(AE$3,$G$3:$W$3,0))=$Z$15,"Yes",""),"")</f>
        <v/>
      </c>
      <c r="AD134" s="939" t="str">
        <f ca="1">IF(AC134="Yes", '6'!$E$8,"")</f>
        <v/>
      </c>
      <c r="AE134" s="480" t="str">
        <f ca="1">IF(AC134="Yes", '6'!$E$6,"")</f>
        <v/>
      </c>
      <c r="AG134" s="370" t="str" cm="1">
        <f t="array" aca="1" ref="AG134" ca="1">IFERROR(IF(INDEX($G134:$W134,,MATCH(AI$3,$G$3:$W$3,0))=$Z$15,"Yes",""),"")</f>
        <v/>
      </c>
      <c r="AH134" s="939" t="str">
        <f ca="1">IF(AG134="Yes",'6'!$E$15,"")</f>
        <v/>
      </c>
      <c r="AI134" s="480" t="str">
        <f ca="1">IF(AG134="Yes",'6'!$E$13,"")</f>
        <v/>
      </c>
      <c r="AK134" s="370" t="str" cm="1">
        <f t="array" aca="1" ref="AK134" ca="1">IFERROR(IF(INDEX($G134:$W134,,MATCH(AM$3,$G$3:$W$3,0))=$Z$15,"Yes",""),"")</f>
        <v/>
      </c>
      <c r="AL134" s="939" t="str">
        <f ca="1">IF(AK134="Yes", '6'!$E$22,"")</f>
        <v/>
      </c>
      <c r="AM134" s="480" t="str">
        <f ca="1">IF(AK134="Yes", '6'!$E$20,"")</f>
        <v/>
      </c>
      <c r="AN134" s="934"/>
      <c r="AO134" s="370" t="str" cm="1">
        <f t="array" aca="1" ref="AO134" ca="1">IFERROR(IF(INDEX($G134:$W134,,MATCH(AQ$3,$G$3:$W$3,0))=$Z$15,"Yes",""),"")</f>
        <v/>
      </c>
      <c r="AP134" s="939" t="str">
        <f ca="1">IF(AO134="Yes", '6'!$E$29,"")</f>
        <v/>
      </c>
      <c r="AQ134" s="480" t="str">
        <f ca="1">IF(AO134="Yes", '6'!$E$27,"")</f>
        <v/>
      </c>
      <c r="AR134" s="934"/>
      <c r="AS134" s="434" t="str" cm="1">
        <f t="array" aca="1" ref="AS134" ca="1">IFERROR(IF(INDEX($G134:$W134,,MATCH(AU$3,$G$3:$W$3,0))=$Z$15,"Yes",""),"")</f>
        <v/>
      </c>
      <c r="AT134" s="941" t="str">
        <f ca="1">IF(AS134="Yes", '6'!$E$36,"")</f>
        <v/>
      </c>
      <c r="AU134" s="480" t="str">
        <f ca="1">IF(AS134="Yes", '6'!$E$34,"")</f>
        <v/>
      </c>
      <c r="AV134" s="934"/>
      <c r="AW134" s="370" t="str" cm="1">
        <f t="array" aca="1" ref="AW134" ca="1">IFERROR(IF(INDEX($G134:$W134,,MATCH(AY$3,$G$3:$W$3,0))=$Z$15,"Yes",""),"")</f>
        <v/>
      </c>
      <c r="AX134" s="939" t="str">
        <f ca="1">IF(AW134="Yes", '6'!$E$43,"")</f>
        <v/>
      </c>
      <c r="AY134" s="480" t="str">
        <f ca="1">IF(AW134="Yes", '6'!$E$41,"")</f>
        <v/>
      </c>
    </row>
    <row r="135" spans="2:51" ht="17.149999999999999" customHeight="1">
      <c r="B135" s="1277">
        <f>'4'!Q11</f>
        <v>0</v>
      </c>
      <c r="C135" s="384" t="s">
        <v>799</v>
      </c>
      <c r="D135" s="385">
        <f>'4'!S11</f>
        <v>0</v>
      </c>
      <c r="E135" s="1279" t="str">
        <f>'4'!T11</f>
        <v xml:space="preserve"> </v>
      </c>
      <c r="F135" s="315"/>
      <c r="G135" s="370" t="str">
        <f>'7'!G135</f>
        <v>Select from List</v>
      </c>
      <c r="H135" s="480" t="e" cm="1">
        <f t="array" ref="H135">INDEX($AC135:$AY135,,MATCH(G$3,$AC$3:$AY$3,0))</f>
        <v>#N/A</v>
      </c>
      <c r="I135" s="316"/>
      <c r="J135" s="434" t="str">
        <f>'7'!J135</f>
        <v>Select from List</v>
      </c>
      <c r="K135" s="480" t="e" cm="1">
        <f t="array" ref="K135">INDEX($AC135:$AY135,,MATCH(J$3,$AC$3:$AY$3,0))</f>
        <v>#N/A</v>
      </c>
      <c r="L135" s="316"/>
      <c r="M135" s="370" t="str">
        <f>'7'!M135</f>
        <v>Select from List</v>
      </c>
      <c r="N135" s="480" t="e" cm="1">
        <f t="array" ref="N135">INDEX($AC135:$AY135,,MATCH(M$3,$AC$3:$AY$3,0))</f>
        <v>#N/A</v>
      </c>
      <c r="O135" s="316"/>
      <c r="P135" s="370" t="str">
        <f>'7'!P135</f>
        <v>Select from List</v>
      </c>
      <c r="Q135" s="480" t="e" cm="1">
        <f t="array" ref="Q135">INDEX($AC135:$AY135,,MATCH(P$3,$AC$3:$AY$3,0))</f>
        <v>#N/A</v>
      </c>
      <c r="R135" s="316"/>
      <c r="S135" s="370" t="str">
        <f>'7'!S135</f>
        <v>Select from List</v>
      </c>
      <c r="T135" s="480" t="e" cm="1">
        <f t="array" ref="T135">INDEX($AC135:$AY135,,MATCH(S$3,$AC$3:$AY$3,0))</f>
        <v>#N/A</v>
      </c>
      <c r="U135" s="494"/>
      <c r="V135" s="370" t="str">
        <f>'7'!V135</f>
        <v>Select from List</v>
      </c>
      <c r="W135" s="480" t="e" cm="1">
        <f t="array" ref="W135">INDEX($AC135:$AY135,,MATCH(V$3,$AC$3:$AY$3,0))</f>
        <v>#N/A</v>
      </c>
      <c r="AC135" s="370" t="str" cm="1">
        <f t="array" aca="1" ref="AC135" ca="1">IFERROR(IF(INDEX($G135:$W135,,MATCH(AE$3,$G$3:$W$3,0))=$Z$15,"Yes",""),"")</f>
        <v/>
      </c>
      <c r="AD135" s="939" t="str">
        <f ca="1">IF(AC135="Yes", '6'!$E$8,"")</f>
        <v/>
      </c>
      <c r="AE135" s="480" t="str">
        <f ca="1">IF(AC135="Yes", '6'!$E$6,"")</f>
        <v/>
      </c>
      <c r="AG135" s="370" t="str" cm="1">
        <f t="array" aca="1" ref="AG135" ca="1">IFERROR(IF(INDEX($G135:$W135,,MATCH(AI$3,$G$3:$W$3,0))=$Z$15,"Yes",""),"")</f>
        <v/>
      </c>
      <c r="AH135" s="939" t="str">
        <f ca="1">IF(AG135="Yes",'6'!$E$15,"")</f>
        <v/>
      </c>
      <c r="AI135" s="480" t="str">
        <f ca="1">IF(AG135="Yes",'6'!$E$13,"")</f>
        <v/>
      </c>
      <c r="AK135" s="370" t="str" cm="1">
        <f t="array" aca="1" ref="AK135" ca="1">IFERROR(IF(INDEX($G135:$W135,,MATCH(AM$3,$G$3:$W$3,0))=$Z$15,"Yes",""),"")</f>
        <v/>
      </c>
      <c r="AL135" s="939" t="str">
        <f ca="1">IF(AK135="Yes", '6'!$E$22,"")</f>
        <v/>
      </c>
      <c r="AM135" s="480" t="str">
        <f ca="1">IF(AK135="Yes", '6'!$E$20,"")</f>
        <v/>
      </c>
      <c r="AN135" s="934"/>
      <c r="AO135" s="370" t="str" cm="1">
        <f t="array" aca="1" ref="AO135" ca="1">IFERROR(IF(INDEX($G135:$W135,,MATCH(AQ$3,$G$3:$W$3,0))=$Z$15,"Yes",""),"")</f>
        <v/>
      </c>
      <c r="AP135" s="939" t="str">
        <f ca="1">IF(AO135="Yes", '6'!$E$29,"")</f>
        <v/>
      </c>
      <c r="AQ135" s="480" t="str">
        <f ca="1">IF(AO135="Yes", '6'!$E$27,"")</f>
        <v/>
      </c>
      <c r="AR135" s="934"/>
      <c r="AS135" s="434" t="str" cm="1">
        <f t="array" aca="1" ref="AS135" ca="1">IFERROR(IF(INDEX($G135:$W135,,MATCH(AU$3,$G$3:$W$3,0))=$Z$15,"Yes",""),"")</f>
        <v/>
      </c>
      <c r="AT135" s="941" t="str">
        <f ca="1">IF(AS135="Yes", '6'!$E$36,"")</f>
        <v/>
      </c>
      <c r="AU135" s="480" t="str">
        <f ca="1">IF(AS135="Yes", '6'!$E$34,"")</f>
        <v/>
      </c>
      <c r="AV135" s="934"/>
      <c r="AW135" s="370" t="str" cm="1">
        <f t="array" aca="1" ref="AW135" ca="1">IFERROR(IF(INDEX($G135:$W135,,MATCH(AY$3,$G$3:$W$3,0))=$Z$15,"Yes",""),"")</f>
        <v/>
      </c>
      <c r="AX135" s="939" t="str">
        <f ca="1">IF(AW135="Yes", '6'!$E$43,"")</f>
        <v/>
      </c>
      <c r="AY135" s="480" t="str">
        <f ca="1">IF(AW135="Yes", '6'!$E$41,"")</f>
        <v/>
      </c>
    </row>
    <row r="136" spans="2:51" ht="17.149999999999999" customHeight="1">
      <c r="B136" s="1278"/>
      <c r="C136" s="386" t="s">
        <v>800</v>
      </c>
      <c r="D136" s="387">
        <f>'4'!S12</f>
        <v>0</v>
      </c>
      <c r="E136" s="1279">
        <f>'4'!T12</f>
        <v>0</v>
      </c>
      <c r="F136" s="315"/>
      <c r="G136" s="370" t="str">
        <f>'7'!G136</f>
        <v>Select from List</v>
      </c>
      <c r="H136" s="480" t="e" cm="1">
        <f t="array" ref="H136">INDEX($AC136:$AY136,,MATCH(G$3,$AC$3:$AY$3,0))</f>
        <v>#N/A</v>
      </c>
      <c r="I136" s="316"/>
      <c r="J136" s="434" t="str">
        <f>'7'!J136</f>
        <v>Select from List</v>
      </c>
      <c r="K136" s="480" t="e" cm="1">
        <f t="array" ref="K136">INDEX($AC136:$AY136,,MATCH(J$3,$AC$3:$AY$3,0))</f>
        <v>#N/A</v>
      </c>
      <c r="L136" s="316"/>
      <c r="M136" s="370" t="str">
        <f>'7'!M136</f>
        <v>Select from List</v>
      </c>
      <c r="N136" s="480" t="e" cm="1">
        <f t="array" ref="N136">INDEX($AC136:$AY136,,MATCH(M$3,$AC$3:$AY$3,0))</f>
        <v>#N/A</v>
      </c>
      <c r="O136" s="316"/>
      <c r="P136" s="370" t="str">
        <f>'7'!P136</f>
        <v>Select from List</v>
      </c>
      <c r="Q136" s="480" t="e" cm="1">
        <f t="array" ref="Q136">INDEX($AC136:$AY136,,MATCH(P$3,$AC$3:$AY$3,0))</f>
        <v>#N/A</v>
      </c>
      <c r="R136" s="316"/>
      <c r="S136" s="370" t="str">
        <f>'7'!S136</f>
        <v>Select from List</v>
      </c>
      <c r="T136" s="480" t="e" cm="1">
        <f t="array" ref="T136">INDEX($AC136:$AY136,,MATCH(S$3,$AC$3:$AY$3,0))</f>
        <v>#N/A</v>
      </c>
      <c r="U136" s="494"/>
      <c r="V136" s="370" t="str">
        <f>'7'!V136</f>
        <v>Select from List</v>
      </c>
      <c r="W136" s="480" t="e" cm="1">
        <f t="array" ref="W136">INDEX($AC136:$AY136,,MATCH(V$3,$AC$3:$AY$3,0))</f>
        <v>#N/A</v>
      </c>
      <c r="AC136" s="370" t="str" cm="1">
        <f t="array" aca="1" ref="AC136" ca="1">IFERROR(IF(INDEX($G136:$W136,,MATCH(AE$3,$G$3:$W$3,0))=$Z$15,"Yes",""),"")</f>
        <v/>
      </c>
      <c r="AD136" s="939" t="str">
        <f ca="1">IF(AC136="Yes", '6'!$E$8,"")</f>
        <v/>
      </c>
      <c r="AE136" s="480" t="str">
        <f ca="1">IF(AC136="Yes", '6'!$E$6,"")</f>
        <v/>
      </c>
      <c r="AG136" s="370" t="str" cm="1">
        <f t="array" aca="1" ref="AG136" ca="1">IFERROR(IF(INDEX($G136:$W136,,MATCH(AI$3,$G$3:$W$3,0))=$Z$15,"Yes",""),"")</f>
        <v/>
      </c>
      <c r="AH136" s="939" t="str">
        <f ca="1">IF(AG136="Yes",'6'!$E$15,"")</f>
        <v/>
      </c>
      <c r="AI136" s="480" t="str">
        <f ca="1">IF(AG136="Yes",'6'!$E$13,"")</f>
        <v/>
      </c>
      <c r="AK136" s="370" t="str" cm="1">
        <f t="array" aca="1" ref="AK136" ca="1">IFERROR(IF(INDEX($G136:$W136,,MATCH(AM$3,$G$3:$W$3,0))=$Z$15,"Yes",""),"")</f>
        <v/>
      </c>
      <c r="AL136" s="939" t="str">
        <f ca="1">IF(AK136="Yes", '6'!$E$22,"")</f>
        <v/>
      </c>
      <c r="AM136" s="480" t="str">
        <f ca="1">IF(AK136="Yes", '6'!$E$20,"")</f>
        <v/>
      </c>
      <c r="AN136" s="934"/>
      <c r="AO136" s="370" t="str" cm="1">
        <f t="array" aca="1" ref="AO136" ca="1">IFERROR(IF(INDEX($G136:$W136,,MATCH(AQ$3,$G$3:$W$3,0))=$Z$15,"Yes",""),"")</f>
        <v/>
      </c>
      <c r="AP136" s="939" t="str">
        <f ca="1">IF(AO136="Yes", '6'!$E$29,"")</f>
        <v/>
      </c>
      <c r="AQ136" s="480" t="str">
        <f ca="1">IF(AO136="Yes", '6'!$E$27,"")</f>
        <v/>
      </c>
      <c r="AR136" s="934"/>
      <c r="AS136" s="434" t="str" cm="1">
        <f t="array" aca="1" ref="AS136" ca="1">IFERROR(IF(INDEX($G136:$W136,,MATCH(AU$3,$G$3:$W$3,0))=$Z$15,"Yes",""),"")</f>
        <v/>
      </c>
      <c r="AT136" s="941" t="str">
        <f ca="1">IF(AS136="Yes", '6'!$E$36,"")</f>
        <v/>
      </c>
      <c r="AU136" s="480" t="str">
        <f ca="1">IF(AS136="Yes", '6'!$E$34,"")</f>
        <v/>
      </c>
      <c r="AV136" s="934"/>
      <c r="AW136" s="370" t="str" cm="1">
        <f t="array" aca="1" ref="AW136" ca="1">IFERROR(IF(INDEX($G136:$W136,,MATCH(AY$3,$G$3:$W$3,0))=$Z$15,"Yes",""),"")</f>
        <v/>
      </c>
      <c r="AX136" s="939" t="str">
        <f ca="1">IF(AW136="Yes", '6'!$E$43,"")</f>
        <v/>
      </c>
      <c r="AY136" s="480" t="str">
        <f ca="1">IF(AW136="Yes", '6'!$E$41,"")</f>
        <v/>
      </c>
    </row>
    <row r="137" spans="2:51" ht="17.149999999999999" customHeight="1">
      <c r="B137" s="1277">
        <f>'4'!Q13</f>
        <v>0</v>
      </c>
      <c r="C137" s="384" t="s">
        <v>799</v>
      </c>
      <c r="D137" s="385">
        <f>'4'!S13</f>
        <v>0</v>
      </c>
      <c r="E137" s="1279" t="str">
        <f>'4'!T13</f>
        <v xml:space="preserve"> </v>
      </c>
      <c r="F137" s="315"/>
      <c r="G137" s="370" t="str">
        <f>'7'!G137</f>
        <v>Select from List</v>
      </c>
      <c r="H137" s="480" t="e" cm="1">
        <f t="array" ref="H137">INDEX($AC137:$AY137,,MATCH(G$3,$AC$3:$AY$3,0))</f>
        <v>#N/A</v>
      </c>
      <c r="I137" s="316"/>
      <c r="J137" s="434" t="str">
        <f>'7'!J137</f>
        <v>Select from List</v>
      </c>
      <c r="K137" s="480" t="e" cm="1">
        <f t="array" ref="K137">INDEX($AC137:$AY137,,MATCH(J$3,$AC$3:$AY$3,0))</f>
        <v>#N/A</v>
      </c>
      <c r="L137" s="316"/>
      <c r="M137" s="370" t="str">
        <f>'7'!M137</f>
        <v>Select from List</v>
      </c>
      <c r="N137" s="480" t="e" cm="1">
        <f t="array" ref="N137">INDEX($AC137:$AY137,,MATCH(M$3,$AC$3:$AY$3,0))</f>
        <v>#N/A</v>
      </c>
      <c r="O137" s="316"/>
      <c r="P137" s="370" t="str">
        <f>'7'!P137</f>
        <v>Select from List</v>
      </c>
      <c r="Q137" s="480" t="e" cm="1">
        <f t="array" ref="Q137">INDEX($AC137:$AY137,,MATCH(P$3,$AC$3:$AY$3,0))</f>
        <v>#N/A</v>
      </c>
      <c r="R137" s="316"/>
      <c r="S137" s="370" t="str">
        <f>'7'!S137</f>
        <v>Select from List</v>
      </c>
      <c r="T137" s="480" t="e" cm="1">
        <f t="array" ref="T137">INDEX($AC137:$AY137,,MATCH(S$3,$AC$3:$AY$3,0))</f>
        <v>#N/A</v>
      </c>
      <c r="U137" s="494"/>
      <c r="V137" s="370" t="str">
        <f>'7'!V137</f>
        <v>Select from List</v>
      </c>
      <c r="W137" s="480" t="e" cm="1">
        <f t="array" ref="W137">INDEX($AC137:$AY137,,MATCH(V$3,$AC$3:$AY$3,0))</f>
        <v>#N/A</v>
      </c>
      <c r="AC137" s="370" t="str" cm="1">
        <f t="array" aca="1" ref="AC137" ca="1">IFERROR(IF(INDEX($G137:$W137,,MATCH(AE$3,$G$3:$W$3,0))=$Z$15,"Yes",""),"")</f>
        <v/>
      </c>
      <c r="AD137" s="939" t="str">
        <f ca="1">IF(AC137="Yes", '6'!$E$8,"")</f>
        <v/>
      </c>
      <c r="AE137" s="480" t="str">
        <f ca="1">IF(AC137="Yes", '6'!$E$6,"")</f>
        <v/>
      </c>
      <c r="AG137" s="370" t="str" cm="1">
        <f t="array" aca="1" ref="AG137" ca="1">IFERROR(IF(INDEX($G137:$W137,,MATCH(AI$3,$G$3:$W$3,0))=$Z$15,"Yes",""),"")</f>
        <v/>
      </c>
      <c r="AH137" s="939" t="str">
        <f ca="1">IF(AG137="Yes",'6'!$E$15,"")</f>
        <v/>
      </c>
      <c r="AI137" s="480" t="str">
        <f ca="1">IF(AG137="Yes",'6'!$E$13,"")</f>
        <v/>
      </c>
      <c r="AK137" s="370" t="str" cm="1">
        <f t="array" aca="1" ref="AK137" ca="1">IFERROR(IF(INDEX($G137:$W137,,MATCH(AM$3,$G$3:$W$3,0))=$Z$15,"Yes",""),"")</f>
        <v/>
      </c>
      <c r="AL137" s="939" t="str">
        <f ca="1">IF(AK137="Yes", '6'!$E$22,"")</f>
        <v/>
      </c>
      <c r="AM137" s="480" t="str">
        <f ca="1">IF(AK137="Yes", '6'!$E$20,"")</f>
        <v/>
      </c>
      <c r="AN137" s="934"/>
      <c r="AO137" s="370" t="str" cm="1">
        <f t="array" aca="1" ref="AO137" ca="1">IFERROR(IF(INDEX($G137:$W137,,MATCH(AQ$3,$G$3:$W$3,0))=$Z$15,"Yes",""),"")</f>
        <v/>
      </c>
      <c r="AP137" s="939" t="str">
        <f ca="1">IF(AO137="Yes", '6'!$E$29,"")</f>
        <v/>
      </c>
      <c r="AQ137" s="480" t="str">
        <f ca="1">IF(AO137="Yes", '6'!$E$27,"")</f>
        <v/>
      </c>
      <c r="AR137" s="934"/>
      <c r="AS137" s="434" t="str" cm="1">
        <f t="array" aca="1" ref="AS137" ca="1">IFERROR(IF(INDEX($G137:$W137,,MATCH(AU$3,$G$3:$W$3,0))=$Z$15,"Yes",""),"")</f>
        <v/>
      </c>
      <c r="AT137" s="941" t="str">
        <f ca="1">IF(AS137="Yes", '6'!$E$36,"")</f>
        <v/>
      </c>
      <c r="AU137" s="480" t="str">
        <f ca="1">IF(AS137="Yes", '6'!$E$34,"")</f>
        <v/>
      </c>
      <c r="AV137" s="934"/>
      <c r="AW137" s="370" t="str" cm="1">
        <f t="array" aca="1" ref="AW137" ca="1">IFERROR(IF(INDEX($G137:$W137,,MATCH(AY$3,$G$3:$W$3,0))=$Z$15,"Yes",""),"")</f>
        <v/>
      </c>
      <c r="AX137" s="939" t="str">
        <f ca="1">IF(AW137="Yes", '6'!$E$43,"")</f>
        <v/>
      </c>
      <c r="AY137" s="480" t="str">
        <f ca="1">IF(AW137="Yes", '6'!$E$41,"")</f>
        <v/>
      </c>
    </row>
    <row r="138" spans="2:51" ht="17.149999999999999" customHeight="1">
      <c r="B138" s="1278"/>
      <c r="C138" s="386" t="s">
        <v>800</v>
      </c>
      <c r="D138" s="387">
        <f>'4'!S14</f>
        <v>0</v>
      </c>
      <c r="E138" s="1279">
        <f>'4'!T14</f>
        <v>0</v>
      </c>
      <c r="F138" s="315"/>
      <c r="G138" s="370" t="str">
        <f>'7'!G138</f>
        <v>Select from List</v>
      </c>
      <c r="H138" s="480" t="e" cm="1">
        <f t="array" ref="H138">INDEX($AC138:$AY138,,MATCH(G$3,$AC$3:$AY$3,0))</f>
        <v>#N/A</v>
      </c>
      <c r="I138" s="316"/>
      <c r="J138" s="434" t="str">
        <f>'7'!J138</f>
        <v>Select from List</v>
      </c>
      <c r="K138" s="480" t="e" cm="1">
        <f t="array" ref="K138">INDEX($AC138:$AY138,,MATCH(J$3,$AC$3:$AY$3,0))</f>
        <v>#N/A</v>
      </c>
      <c r="L138" s="316"/>
      <c r="M138" s="370" t="str">
        <f>'7'!M138</f>
        <v>Select from List</v>
      </c>
      <c r="N138" s="480" t="e" cm="1">
        <f t="array" ref="N138">INDEX($AC138:$AY138,,MATCH(M$3,$AC$3:$AY$3,0))</f>
        <v>#N/A</v>
      </c>
      <c r="O138" s="316"/>
      <c r="P138" s="370" t="str">
        <f>'7'!P138</f>
        <v>Select from List</v>
      </c>
      <c r="Q138" s="480" t="e" cm="1">
        <f t="array" ref="Q138">INDEX($AC138:$AY138,,MATCH(P$3,$AC$3:$AY$3,0))</f>
        <v>#N/A</v>
      </c>
      <c r="R138" s="316"/>
      <c r="S138" s="370" t="str">
        <f>'7'!S138</f>
        <v>Select from List</v>
      </c>
      <c r="T138" s="480" t="e" cm="1">
        <f t="array" ref="T138">INDEX($AC138:$AY138,,MATCH(S$3,$AC$3:$AY$3,0))</f>
        <v>#N/A</v>
      </c>
      <c r="U138" s="494"/>
      <c r="V138" s="370" t="str">
        <f>'7'!V138</f>
        <v>Select from List</v>
      </c>
      <c r="W138" s="480" t="e" cm="1">
        <f t="array" ref="W138">INDEX($AC138:$AY138,,MATCH(V$3,$AC$3:$AY$3,0))</f>
        <v>#N/A</v>
      </c>
      <c r="AC138" s="370" t="str" cm="1">
        <f t="array" aca="1" ref="AC138" ca="1">IFERROR(IF(INDEX($G138:$W138,,MATCH(AE$3,$G$3:$W$3,0))=$Z$15,"Yes",""),"")</f>
        <v/>
      </c>
      <c r="AD138" s="939" t="str">
        <f ca="1">IF(AC138="Yes", '6'!$E$8,"")</f>
        <v/>
      </c>
      <c r="AE138" s="480" t="str">
        <f ca="1">IF(AC138="Yes", '6'!$E$6,"")</f>
        <v/>
      </c>
      <c r="AG138" s="370" t="str" cm="1">
        <f t="array" aca="1" ref="AG138" ca="1">IFERROR(IF(INDEX($G138:$W138,,MATCH(AI$3,$G$3:$W$3,0))=$Z$15,"Yes",""),"")</f>
        <v/>
      </c>
      <c r="AH138" s="939" t="str">
        <f ca="1">IF(AG138="Yes",'6'!$E$15,"")</f>
        <v/>
      </c>
      <c r="AI138" s="480" t="str">
        <f ca="1">IF(AG138="Yes",'6'!$E$13,"")</f>
        <v/>
      </c>
      <c r="AK138" s="370" t="str" cm="1">
        <f t="array" aca="1" ref="AK138" ca="1">IFERROR(IF(INDEX($G138:$W138,,MATCH(AM$3,$G$3:$W$3,0))=$Z$15,"Yes",""),"")</f>
        <v/>
      </c>
      <c r="AL138" s="939" t="str">
        <f ca="1">IF(AK138="Yes", '6'!$E$22,"")</f>
        <v/>
      </c>
      <c r="AM138" s="480" t="str">
        <f ca="1">IF(AK138="Yes", '6'!$E$20,"")</f>
        <v/>
      </c>
      <c r="AN138" s="934"/>
      <c r="AO138" s="370" t="str" cm="1">
        <f t="array" aca="1" ref="AO138" ca="1">IFERROR(IF(INDEX($G138:$W138,,MATCH(AQ$3,$G$3:$W$3,0))=$Z$15,"Yes",""),"")</f>
        <v/>
      </c>
      <c r="AP138" s="939" t="str">
        <f ca="1">IF(AO138="Yes", '6'!$E$29,"")</f>
        <v/>
      </c>
      <c r="AQ138" s="480" t="str">
        <f ca="1">IF(AO138="Yes", '6'!$E$27,"")</f>
        <v/>
      </c>
      <c r="AR138" s="934"/>
      <c r="AS138" s="434" t="str" cm="1">
        <f t="array" aca="1" ref="AS138" ca="1">IFERROR(IF(INDEX($G138:$W138,,MATCH(AU$3,$G$3:$W$3,0))=$Z$15,"Yes",""),"")</f>
        <v/>
      </c>
      <c r="AT138" s="941" t="str">
        <f ca="1">IF(AS138="Yes", '6'!$E$36,"")</f>
        <v/>
      </c>
      <c r="AU138" s="480" t="str">
        <f ca="1">IF(AS138="Yes", '6'!$E$34,"")</f>
        <v/>
      </c>
      <c r="AV138" s="934"/>
      <c r="AW138" s="370" t="str" cm="1">
        <f t="array" aca="1" ref="AW138" ca="1">IFERROR(IF(INDEX($G138:$W138,,MATCH(AY$3,$G$3:$W$3,0))=$Z$15,"Yes",""),"")</f>
        <v/>
      </c>
      <c r="AX138" s="939" t="str">
        <f ca="1">IF(AW138="Yes", '6'!$E$43,"")</f>
        <v/>
      </c>
      <c r="AY138" s="480" t="str">
        <f ca="1">IF(AW138="Yes", '6'!$E$41,"")</f>
        <v/>
      </c>
    </row>
    <row r="139" spans="2:51" ht="17.149999999999999" customHeight="1">
      <c r="B139" s="1277">
        <f>'4'!Q15</f>
        <v>0</v>
      </c>
      <c r="C139" s="384" t="s">
        <v>799</v>
      </c>
      <c r="D139" s="385">
        <f>'4'!S15</f>
        <v>0</v>
      </c>
      <c r="E139" s="1279" t="str">
        <f>'4'!T15</f>
        <v xml:space="preserve"> </v>
      </c>
      <c r="F139" s="315"/>
      <c r="G139" s="370" t="str">
        <f>'7'!G139</f>
        <v>Select from List</v>
      </c>
      <c r="H139" s="480" t="e" cm="1">
        <f t="array" ref="H139">INDEX($AC139:$AY139,,MATCH(G$3,$AC$3:$AY$3,0))</f>
        <v>#N/A</v>
      </c>
      <c r="I139" s="316"/>
      <c r="J139" s="434" t="str">
        <f>'7'!J139</f>
        <v>Select from List</v>
      </c>
      <c r="K139" s="480" t="e" cm="1">
        <f t="array" ref="K139">INDEX($AC139:$AY139,,MATCH(J$3,$AC$3:$AY$3,0))</f>
        <v>#N/A</v>
      </c>
      <c r="L139" s="316"/>
      <c r="M139" s="370" t="str">
        <f>'7'!M139</f>
        <v>Select from List</v>
      </c>
      <c r="N139" s="480" t="e" cm="1">
        <f t="array" ref="N139">INDEX($AC139:$AY139,,MATCH(M$3,$AC$3:$AY$3,0))</f>
        <v>#N/A</v>
      </c>
      <c r="O139" s="316"/>
      <c r="P139" s="370" t="str">
        <f>'7'!P139</f>
        <v>Select from List</v>
      </c>
      <c r="Q139" s="480" t="e" cm="1">
        <f t="array" ref="Q139">INDEX($AC139:$AY139,,MATCH(P$3,$AC$3:$AY$3,0))</f>
        <v>#N/A</v>
      </c>
      <c r="R139" s="316"/>
      <c r="S139" s="370" t="str">
        <f>'7'!S139</f>
        <v>Select from List</v>
      </c>
      <c r="T139" s="480" t="e" cm="1">
        <f t="array" ref="T139">INDEX($AC139:$AY139,,MATCH(S$3,$AC$3:$AY$3,0))</f>
        <v>#N/A</v>
      </c>
      <c r="U139" s="494"/>
      <c r="V139" s="370" t="str">
        <f>'7'!V139</f>
        <v>Select from List</v>
      </c>
      <c r="W139" s="480" t="e" cm="1">
        <f t="array" ref="W139">INDEX($AC139:$AY139,,MATCH(V$3,$AC$3:$AY$3,0))</f>
        <v>#N/A</v>
      </c>
      <c r="AC139" s="370" t="str" cm="1">
        <f t="array" aca="1" ref="AC139" ca="1">IFERROR(IF(INDEX($G139:$W139,,MATCH(AE$3,$G$3:$W$3,0))=$Z$15,"Yes",""),"")</f>
        <v/>
      </c>
      <c r="AD139" s="939" t="str">
        <f ca="1">IF(AC139="Yes", '6'!$E$8,"")</f>
        <v/>
      </c>
      <c r="AE139" s="480" t="str">
        <f ca="1">IF(AC139="Yes", '6'!$E$6,"")</f>
        <v/>
      </c>
      <c r="AG139" s="370" t="str" cm="1">
        <f t="array" aca="1" ref="AG139" ca="1">IFERROR(IF(INDEX($G139:$W139,,MATCH(AI$3,$G$3:$W$3,0))=$Z$15,"Yes",""),"")</f>
        <v/>
      </c>
      <c r="AH139" s="939" t="str">
        <f ca="1">IF(AG139="Yes",'6'!$E$15,"")</f>
        <v/>
      </c>
      <c r="AI139" s="480" t="str">
        <f ca="1">IF(AG139="Yes",'6'!$E$13,"")</f>
        <v/>
      </c>
      <c r="AK139" s="370" t="str" cm="1">
        <f t="array" aca="1" ref="AK139" ca="1">IFERROR(IF(INDEX($G139:$W139,,MATCH(AM$3,$G$3:$W$3,0))=$Z$15,"Yes",""),"")</f>
        <v/>
      </c>
      <c r="AL139" s="939" t="str">
        <f ca="1">IF(AK139="Yes", '6'!$E$22,"")</f>
        <v/>
      </c>
      <c r="AM139" s="480" t="str">
        <f ca="1">IF(AK139="Yes", '6'!$E$20,"")</f>
        <v/>
      </c>
      <c r="AN139" s="934"/>
      <c r="AO139" s="370" t="str" cm="1">
        <f t="array" aca="1" ref="AO139" ca="1">IFERROR(IF(INDEX($G139:$W139,,MATCH(AQ$3,$G$3:$W$3,0))=$Z$15,"Yes",""),"")</f>
        <v/>
      </c>
      <c r="AP139" s="939" t="str">
        <f ca="1">IF(AO139="Yes", '6'!$E$29,"")</f>
        <v/>
      </c>
      <c r="AQ139" s="480" t="str">
        <f ca="1">IF(AO139="Yes", '6'!$E$27,"")</f>
        <v/>
      </c>
      <c r="AR139" s="934"/>
      <c r="AS139" s="434" t="str" cm="1">
        <f t="array" aca="1" ref="AS139" ca="1">IFERROR(IF(INDEX($G139:$W139,,MATCH(AU$3,$G$3:$W$3,0))=$Z$15,"Yes",""),"")</f>
        <v/>
      </c>
      <c r="AT139" s="941" t="str">
        <f ca="1">IF(AS139="Yes", '6'!$E$36,"")</f>
        <v/>
      </c>
      <c r="AU139" s="480" t="str">
        <f ca="1">IF(AS139="Yes", '6'!$E$34,"")</f>
        <v/>
      </c>
      <c r="AV139" s="934"/>
      <c r="AW139" s="370" t="str" cm="1">
        <f t="array" aca="1" ref="AW139" ca="1">IFERROR(IF(INDEX($G139:$W139,,MATCH(AY$3,$G$3:$W$3,0))=$Z$15,"Yes",""),"")</f>
        <v/>
      </c>
      <c r="AX139" s="939" t="str">
        <f ca="1">IF(AW139="Yes", '6'!$E$43,"")</f>
        <v/>
      </c>
      <c r="AY139" s="480" t="str">
        <f ca="1">IF(AW139="Yes", '6'!$E$41,"")</f>
        <v/>
      </c>
    </row>
    <row r="140" spans="2:51" ht="17.149999999999999" customHeight="1">
      <c r="B140" s="1278"/>
      <c r="C140" s="386" t="s">
        <v>800</v>
      </c>
      <c r="D140" s="387">
        <f>'4'!S16</f>
        <v>0</v>
      </c>
      <c r="E140" s="1279">
        <f>'4'!T16</f>
        <v>0</v>
      </c>
      <c r="F140" s="315"/>
      <c r="G140" s="370" t="str">
        <f>'7'!G140</f>
        <v>Select from List</v>
      </c>
      <c r="H140" s="480" t="e" cm="1">
        <f t="array" ref="H140">INDEX($AC140:$AY140,,MATCH(G$3,$AC$3:$AY$3,0))</f>
        <v>#N/A</v>
      </c>
      <c r="I140" s="316"/>
      <c r="J140" s="434" t="str">
        <f>'7'!J140</f>
        <v>Select from List</v>
      </c>
      <c r="K140" s="480" t="e" cm="1">
        <f t="array" ref="K140">INDEX($AC140:$AY140,,MATCH(J$3,$AC$3:$AY$3,0))</f>
        <v>#N/A</v>
      </c>
      <c r="L140" s="316"/>
      <c r="M140" s="370" t="str">
        <f>'7'!M140</f>
        <v>Select from List</v>
      </c>
      <c r="N140" s="480" t="e" cm="1">
        <f t="array" ref="N140">INDEX($AC140:$AY140,,MATCH(M$3,$AC$3:$AY$3,0))</f>
        <v>#N/A</v>
      </c>
      <c r="O140" s="316"/>
      <c r="P140" s="370" t="str">
        <f>'7'!P140</f>
        <v>Select from List</v>
      </c>
      <c r="Q140" s="480" t="e" cm="1">
        <f t="array" ref="Q140">INDEX($AC140:$AY140,,MATCH(P$3,$AC$3:$AY$3,0))</f>
        <v>#N/A</v>
      </c>
      <c r="R140" s="316"/>
      <c r="S140" s="370" t="str">
        <f>'7'!S140</f>
        <v>Select from List</v>
      </c>
      <c r="T140" s="480" t="e" cm="1">
        <f t="array" ref="T140">INDEX($AC140:$AY140,,MATCH(S$3,$AC$3:$AY$3,0))</f>
        <v>#N/A</v>
      </c>
      <c r="U140" s="494"/>
      <c r="V140" s="370" t="str">
        <f>'7'!V140</f>
        <v>Select from List</v>
      </c>
      <c r="W140" s="480" t="e" cm="1">
        <f t="array" ref="W140">INDEX($AC140:$AY140,,MATCH(V$3,$AC$3:$AY$3,0))</f>
        <v>#N/A</v>
      </c>
      <c r="AC140" s="370" t="str" cm="1">
        <f t="array" aca="1" ref="AC140" ca="1">IFERROR(IF(INDEX($G140:$W140,,MATCH(AE$3,$G$3:$W$3,0))=$Z$15,"Yes",""),"")</f>
        <v/>
      </c>
      <c r="AD140" s="939" t="str">
        <f ca="1">IF(AC140="Yes", '6'!$E$8,"")</f>
        <v/>
      </c>
      <c r="AE140" s="480" t="str">
        <f ca="1">IF(AC140="Yes", '6'!$E$6,"")</f>
        <v/>
      </c>
      <c r="AG140" s="370" t="str" cm="1">
        <f t="array" aca="1" ref="AG140" ca="1">IFERROR(IF(INDEX($G140:$W140,,MATCH(AI$3,$G$3:$W$3,0))=$Z$15,"Yes",""),"")</f>
        <v/>
      </c>
      <c r="AH140" s="939" t="str">
        <f ca="1">IF(AG140="Yes",'6'!$E$15,"")</f>
        <v/>
      </c>
      <c r="AI140" s="480" t="str">
        <f ca="1">IF(AG140="Yes",'6'!$E$13,"")</f>
        <v/>
      </c>
      <c r="AK140" s="370" t="str" cm="1">
        <f t="array" aca="1" ref="AK140" ca="1">IFERROR(IF(INDEX($G140:$W140,,MATCH(AM$3,$G$3:$W$3,0))=$Z$15,"Yes",""),"")</f>
        <v/>
      </c>
      <c r="AL140" s="939" t="str">
        <f ca="1">IF(AK140="Yes", '6'!$E$22,"")</f>
        <v/>
      </c>
      <c r="AM140" s="480" t="str">
        <f ca="1">IF(AK140="Yes", '6'!$E$20,"")</f>
        <v/>
      </c>
      <c r="AN140" s="934"/>
      <c r="AO140" s="370" t="str" cm="1">
        <f t="array" aca="1" ref="AO140" ca="1">IFERROR(IF(INDEX($G140:$W140,,MATCH(AQ$3,$G$3:$W$3,0))=$Z$15,"Yes",""),"")</f>
        <v/>
      </c>
      <c r="AP140" s="939" t="str">
        <f ca="1">IF(AO140="Yes", '6'!$E$29,"")</f>
        <v/>
      </c>
      <c r="AQ140" s="480" t="str">
        <f ca="1">IF(AO140="Yes", '6'!$E$27,"")</f>
        <v/>
      </c>
      <c r="AR140" s="934"/>
      <c r="AS140" s="434" t="str" cm="1">
        <f t="array" aca="1" ref="AS140" ca="1">IFERROR(IF(INDEX($G140:$W140,,MATCH(AU$3,$G$3:$W$3,0))=$Z$15,"Yes",""),"")</f>
        <v/>
      </c>
      <c r="AT140" s="941" t="str">
        <f ca="1">IF(AS140="Yes", '6'!$E$36,"")</f>
        <v/>
      </c>
      <c r="AU140" s="480" t="str">
        <f ca="1">IF(AS140="Yes", '6'!$E$34,"")</f>
        <v/>
      </c>
      <c r="AV140" s="934"/>
      <c r="AW140" s="370" t="str" cm="1">
        <f t="array" aca="1" ref="AW140" ca="1">IFERROR(IF(INDEX($G140:$W140,,MATCH(AY$3,$G$3:$W$3,0))=$Z$15,"Yes",""),"")</f>
        <v/>
      </c>
      <c r="AX140" s="939" t="str">
        <f ca="1">IF(AW140="Yes", '6'!$E$43,"")</f>
        <v/>
      </c>
      <c r="AY140" s="480" t="str">
        <f ca="1">IF(AW140="Yes", '6'!$E$41,"")</f>
        <v/>
      </c>
    </row>
    <row r="141" spans="2:51" ht="17.149999999999999" customHeight="1">
      <c r="B141" s="1277">
        <f>'4'!Q17</f>
        <v>0</v>
      </c>
      <c r="C141" s="384" t="s">
        <v>799</v>
      </c>
      <c r="D141" s="385">
        <f>'4'!S17</f>
        <v>0</v>
      </c>
      <c r="E141" s="1279" t="str">
        <f>'4'!T17</f>
        <v xml:space="preserve"> </v>
      </c>
      <c r="F141" s="315"/>
      <c r="G141" s="370" t="str">
        <f>'7'!G141</f>
        <v>Select from List</v>
      </c>
      <c r="H141" s="480" t="e" cm="1">
        <f t="array" ref="H141">INDEX($AC141:$AY141,,MATCH(G$3,$AC$3:$AY$3,0))</f>
        <v>#N/A</v>
      </c>
      <c r="I141" s="316"/>
      <c r="J141" s="434" t="str">
        <f>'7'!J141</f>
        <v>Select from List</v>
      </c>
      <c r="K141" s="480" t="e" cm="1">
        <f t="array" ref="K141">INDEX($AC141:$AY141,,MATCH(J$3,$AC$3:$AY$3,0))</f>
        <v>#N/A</v>
      </c>
      <c r="L141" s="316"/>
      <c r="M141" s="370" t="str">
        <f>'7'!M141</f>
        <v>Select from List</v>
      </c>
      <c r="N141" s="480" t="e" cm="1">
        <f t="array" ref="N141">INDEX($AC141:$AY141,,MATCH(M$3,$AC$3:$AY$3,0))</f>
        <v>#N/A</v>
      </c>
      <c r="O141" s="316"/>
      <c r="P141" s="370" t="str">
        <f>'7'!P141</f>
        <v>Select from List</v>
      </c>
      <c r="Q141" s="480" t="e" cm="1">
        <f t="array" ref="Q141">INDEX($AC141:$AY141,,MATCH(P$3,$AC$3:$AY$3,0))</f>
        <v>#N/A</v>
      </c>
      <c r="R141" s="316"/>
      <c r="S141" s="370" t="str">
        <f>'7'!S141</f>
        <v>Select from List</v>
      </c>
      <c r="T141" s="480" t="e" cm="1">
        <f t="array" ref="T141">INDEX($AC141:$AY141,,MATCH(S$3,$AC$3:$AY$3,0))</f>
        <v>#N/A</v>
      </c>
      <c r="U141" s="494"/>
      <c r="V141" s="370" t="str">
        <f>'7'!V141</f>
        <v>Select from List</v>
      </c>
      <c r="W141" s="480" t="e" cm="1">
        <f t="array" ref="W141">INDEX($AC141:$AY141,,MATCH(V$3,$AC$3:$AY$3,0))</f>
        <v>#N/A</v>
      </c>
      <c r="AC141" s="370" t="str" cm="1">
        <f t="array" aca="1" ref="AC141" ca="1">IFERROR(IF(INDEX($G141:$W141,,MATCH(AE$3,$G$3:$W$3,0))=$Z$15,"Yes",""),"")</f>
        <v/>
      </c>
      <c r="AD141" s="939" t="str">
        <f ca="1">IF(AC141="Yes", '6'!$E$8,"")</f>
        <v/>
      </c>
      <c r="AE141" s="480" t="str">
        <f ca="1">IF(AC141="Yes", '6'!$E$6,"")</f>
        <v/>
      </c>
      <c r="AG141" s="370" t="str" cm="1">
        <f t="array" aca="1" ref="AG141" ca="1">IFERROR(IF(INDEX($G141:$W141,,MATCH(AI$3,$G$3:$W$3,0))=$Z$15,"Yes",""),"")</f>
        <v/>
      </c>
      <c r="AH141" s="939" t="str">
        <f ca="1">IF(AG141="Yes",'6'!$E$15,"")</f>
        <v/>
      </c>
      <c r="AI141" s="480" t="str">
        <f ca="1">IF(AG141="Yes",'6'!$E$13,"")</f>
        <v/>
      </c>
      <c r="AK141" s="370" t="str" cm="1">
        <f t="array" aca="1" ref="AK141" ca="1">IFERROR(IF(INDEX($G141:$W141,,MATCH(AM$3,$G$3:$W$3,0))=$Z$15,"Yes",""),"")</f>
        <v/>
      </c>
      <c r="AL141" s="939" t="str">
        <f ca="1">IF(AK141="Yes", '6'!$E$22,"")</f>
        <v/>
      </c>
      <c r="AM141" s="480" t="str">
        <f ca="1">IF(AK141="Yes", '6'!$E$20,"")</f>
        <v/>
      </c>
      <c r="AN141" s="934"/>
      <c r="AO141" s="370" t="str" cm="1">
        <f t="array" aca="1" ref="AO141" ca="1">IFERROR(IF(INDEX($G141:$W141,,MATCH(AQ$3,$G$3:$W$3,0))=$Z$15,"Yes",""),"")</f>
        <v/>
      </c>
      <c r="AP141" s="939" t="str">
        <f ca="1">IF(AO141="Yes", '6'!$E$29,"")</f>
        <v/>
      </c>
      <c r="AQ141" s="480" t="str">
        <f ca="1">IF(AO141="Yes", '6'!$E$27,"")</f>
        <v/>
      </c>
      <c r="AR141" s="934"/>
      <c r="AS141" s="434" t="str" cm="1">
        <f t="array" aca="1" ref="AS141" ca="1">IFERROR(IF(INDEX($G141:$W141,,MATCH(AU$3,$G$3:$W$3,0))=$Z$15,"Yes",""),"")</f>
        <v/>
      </c>
      <c r="AT141" s="941" t="str">
        <f ca="1">IF(AS141="Yes", '6'!$E$36,"")</f>
        <v/>
      </c>
      <c r="AU141" s="480" t="str">
        <f ca="1">IF(AS141="Yes", '6'!$E$34,"")</f>
        <v/>
      </c>
      <c r="AV141" s="934"/>
      <c r="AW141" s="370" t="str" cm="1">
        <f t="array" aca="1" ref="AW141" ca="1">IFERROR(IF(INDEX($G141:$W141,,MATCH(AY$3,$G$3:$W$3,0))=$Z$15,"Yes",""),"")</f>
        <v/>
      </c>
      <c r="AX141" s="939" t="str">
        <f ca="1">IF(AW141="Yes", '6'!$E$43,"")</f>
        <v/>
      </c>
      <c r="AY141" s="480" t="str">
        <f ca="1">IF(AW141="Yes", '6'!$E$41,"")</f>
        <v/>
      </c>
    </row>
    <row r="142" spans="2:51" ht="17.149999999999999" customHeight="1">
      <c r="B142" s="1278"/>
      <c r="C142" s="386" t="s">
        <v>800</v>
      </c>
      <c r="D142" s="387">
        <f>'4'!S18</f>
        <v>0</v>
      </c>
      <c r="E142" s="1279">
        <f>'4'!T18</f>
        <v>0</v>
      </c>
      <c r="F142" s="315"/>
      <c r="G142" s="370" t="str">
        <f>'7'!G142</f>
        <v>Select from List</v>
      </c>
      <c r="H142" s="480" t="e" cm="1">
        <f t="array" ref="H142">INDEX($AC142:$AY142,,MATCH(G$3,$AC$3:$AY$3,0))</f>
        <v>#N/A</v>
      </c>
      <c r="I142" s="316"/>
      <c r="J142" s="434" t="str">
        <f>'7'!J142</f>
        <v>Select from List</v>
      </c>
      <c r="K142" s="480" t="e" cm="1">
        <f t="array" ref="K142">INDEX($AC142:$AY142,,MATCH(J$3,$AC$3:$AY$3,0))</f>
        <v>#N/A</v>
      </c>
      <c r="L142" s="316"/>
      <c r="M142" s="370" t="str">
        <f>'7'!M142</f>
        <v>Select from List</v>
      </c>
      <c r="N142" s="480" t="e" cm="1">
        <f t="array" ref="N142">INDEX($AC142:$AY142,,MATCH(M$3,$AC$3:$AY$3,0))</f>
        <v>#N/A</v>
      </c>
      <c r="O142" s="316"/>
      <c r="P142" s="370" t="str">
        <f>'7'!P142</f>
        <v>Select from List</v>
      </c>
      <c r="Q142" s="480" t="e" cm="1">
        <f t="array" ref="Q142">INDEX($AC142:$AY142,,MATCH(P$3,$AC$3:$AY$3,0))</f>
        <v>#N/A</v>
      </c>
      <c r="R142" s="316"/>
      <c r="S142" s="370" t="str">
        <f>'7'!S142</f>
        <v>Select from List</v>
      </c>
      <c r="T142" s="480" t="e" cm="1">
        <f t="array" ref="T142">INDEX($AC142:$AY142,,MATCH(S$3,$AC$3:$AY$3,0))</f>
        <v>#N/A</v>
      </c>
      <c r="U142" s="494"/>
      <c r="V142" s="370" t="str">
        <f>'7'!V142</f>
        <v>Select from List</v>
      </c>
      <c r="W142" s="480" t="e" cm="1">
        <f t="array" ref="W142">INDEX($AC142:$AY142,,MATCH(V$3,$AC$3:$AY$3,0))</f>
        <v>#N/A</v>
      </c>
      <c r="AC142" s="370" t="str" cm="1">
        <f t="array" aca="1" ref="AC142" ca="1">IFERROR(IF(INDEX($G142:$W142,,MATCH(AE$3,$G$3:$W$3,0))=$Z$15,"Yes",""),"")</f>
        <v/>
      </c>
      <c r="AD142" s="939" t="str">
        <f ca="1">IF(AC142="Yes", '6'!$E$8,"")</f>
        <v/>
      </c>
      <c r="AE142" s="480" t="str">
        <f ca="1">IF(AC142="Yes", '6'!$E$6,"")</f>
        <v/>
      </c>
      <c r="AG142" s="370" t="str" cm="1">
        <f t="array" aca="1" ref="AG142" ca="1">IFERROR(IF(INDEX($G142:$W142,,MATCH(AI$3,$G$3:$W$3,0))=$Z$15,"Yes",""),"")</f>
        <v/>
      </c>
      <c r="AH142" s="939" t="str">
        <f ca="1">IF(AG142="Yes",'6'!$E$15,"")</f>
        <v/>
      </c>
      <c r="AI142" s="480" t="str">
        <f ca="1">IF(AG142="Yes",'6'!$E$13,"")</f>
        <v/>
      </c>
      <c r="AK142" s="370" t="str" cm="1">
        <f t="array" aca="1" ref="AK142" ca="1">IFERROR(IF(INDEX($G142:$W142,,MATCH(AM$3,$G$3:$W$3,0))=$Z$15,"Yes",""),"")</f>
        <v/>
      </c>
      <c r="AL142" s="939" t="str">
        <f ca="1">IF(AK142="Yes", '6'!$E$22,"")</f>
        <v/>
      </c>
      <c r="AM142" s="480" t="str">
        <f ca="1">IF(AK142="Yes", '6'!$E$20,"")</f>
        <v/>
      </c>
      <c r="AN142" s="934"/>
      <c r="AO142" s="370" t="str" cm="1">
        <f t="array" aca="1" ref="AO142" ca="1">IFERROR(IF(INDEX($G142:$W142,,MATCH(AQ$3,$G$3:$W$3,0))=$Z$15,"Yes",""),"")</f>
        <v/>
      </c>
      <c r="AP142" s="939" t="str">
        <f ca="1">IF(AO142="Yes", '6'!$E$29,"")</f>
        <v/>
      </c>
      <c r="AQ142" s="480" t="str">
        <f ca="1">IF(AO142="Yes", '6'!$E$27,"")</f>
        <v/>
      </c>
      <c r="AR142" s="934"/>
      <c r="AS142" s="434" t="str" cm="1">
        <f t="array" aca="1" ref="AS142" ca="1">IFERROR(IF(INDEX($G142:$W142,,MATCH(AU$3,$G$3:$W$3,0))=$Z$15,"Yes",""),"")</f>
        <v/>
      </c>
      <c r="AT142" s="941" t="str">
        <f ca="1">IF(AS142="Yes", '6'!$E$36,"")</f>
        <v/>
      </c>
      <c r="AU142" s="480" t="str">
        <f ca="1">IF(AS142="Yes", '6'!$E$34,"")</f>
        <v/>
      </c>
      <c r="AV142" s="934"/>
      <c r="AW142" s="370" t="str" cm="1">
        <f t="array" aca="1" ref="AW142" ca="1">IFERROR(IF(INDEX($G142:$W142,,MATCH(AY$3,$G$3:$W$3,0))=$Z$15,"Yes",""),"")</f>
        <v/>
      </c>
      <c r="AX142" s="939" t="str">
        <f ca="1">IF(AW142="Yes", '6'!$E$43,"")</f>
        <v/>
      </c>
      <c r="AY142" s="480" t="str">
        <f ca="1">IF(AW142="Yes", '6'!$E$41,"")</f>
        <v/>
      </c>
    </row>
    <row r="143" spans="2:51" ht="17.149999999999999" customHeight="1">
      <c r="B143" s="1277">
        <f>'4'!Q19</f>
        <v>0</v>
      </c>
      <c r="C143" s="384" t="s">
        <v>799</v>
      </c>
      <c r="D143" s="385">
        <f>'4'!S19</f>
        <v>0</v>
      </c>
      <c r="E143" s="1279" t="str">
        <f>'4'!T19</f>
        <v xml:space="preserve"> </v>
      </c>
      <c r="F143" s="315"/>
      <c r="G143" s="370" t="str">
        <f>'7'!G143</f>
        <v>Select from List</v>
      </c>
      <c r="H143" s="480" t="e" cm="1">
        <f t="array" ref="H143">INDEX($AC143:$AY143,,MATCH(G$3,$AC$3:$AY$3,0))</f>
        <v>#N/A</v>
      </c>
      <c r="I143" s="316"/>
      <c r="J143" s="434" t="str">
        <f>'7'!J143</f>
        <v>Select from List</v>
      </c>
      <c r="K143" s="480" t="e" cm="1">
        <f t="array" ref="K143">INDEX($AC143:$AY143,,MATCH(J$3,$AC$3:$AY$3,0))</f>
        <v>#N/A</v>
      </c>
      <c r="L143" s="316"/>
      <c r="M143" s="370" t="str">
        <f>'7'!M143</f>
        <v>Select from List</v>
      </c>
      <c r="N143" s="480" t="e" cm="1">
        <f t="array" ref="N143">INDEX($AC143:$AY143,,MATCH(M$3,$AC$3:$AY$3,0))</f>
        <v>#N/A</v>
      </c>
      <c r="O143" s="316"/>
      <c r="P143" s="370" t="str">
        <f>'7'!P143</f>
        <v>Select from List</v>
      </c>
      <c r="Q143" s="480" t="e" cm="1">
        <f t="array" ref="Q143">INDEX($AC143:$AY143,,MATCH(P$3,$AC$3:$AY$3,0))</f>
        <v>#N/A</v>
      </c>
      <c r="R143" s="316"/>
      <c r="S143" s="370" t="str">
        <f>'7'!S143</f>
        <v>Select from List</v>
      </c>
      <c r="T143" s="480" t="e" cm="1">
        <f t="array" ref="T143">INDEX($AC143:$AY143,,MATCH(S$3,$AC$3:$AY$3,0))</f>
        <v>#N/A</v>
      </c>
      <c r="U143" s="494"/>
      <c r="V143" s="370" t="str">
        <f>'7'!V143</f>
        <v>Select from List</v>
      </c>
      <c r="W143" s="480" t="e" cm="1">
        <f t="array" ref="W143">INDEX($AC143:$AY143,,MATCH(V$3,$AC$3:$AY$3,0))</f>
        <v>#N/A</v>
      </c>
      <c r="AC143" s="370" t="str" cm="1">
        <f t="array" aca="1" ref="AC143" ca="1">IFERROR(IF(INDEX($G143:$W143,,MATCH(AE$3,$G$3:$W$3,0))=$Z$15,"Yes",""),"")</f>
        <v/>
      </c>
      <c r="AD143" s="939" t="str">
        <f ca="1">IF(AC143="Yes", '6'!$E$8,"")</f>
        <v/>
      </c>
      <c r="AE143" s="480" t="str">
        <f ca="1">IF(AC143="Yes", '6'!$E$6,"")</f>
        <v/>
      </c>
      <c r="AG143" s="370" t="str" cm="1">
        <f t="array" aca="1" ref="AG143" ca="1">IFERROR(IF(INDEX($G143:$W143,,MATCH(AI$3,$G$3:$W$3,0))=$Z$15,"Yes",""),"")</f>
        <v/>
      </c>
      <c r="AH143" s="939" t="str">
        <f ca="1">IF(AG143="Yes",'6'!$E$15,"")</f>
        <v/>
      </c>
      <c r="AI143" s="480" t="str">
        <f ca="1">IF(AG143="Yes",'6'!$E$13,"")</f>
        <v/>
      </c>
      <c r="AK143" s="370" t="str" cm="1">
        <f t="array" aca="1" ref="AK143" ca="1">IFERROR(IF(INDEX($G143:$W143,,MATCH(AM$3,$G$3:$W$3,0))=$Z$15,"Yes",""),"")</f>
        <v/>
      </c>
      <c r="AL143" s="939" t="str">
        <f ca="1">IF(AK143="Yes", '6'!$E$22,"")</f>
        <v/>
      </c>
      <c r="AM143" s="480" t="str">
        <f ca="1">IF(AK143="Yes", '6'!$E$20,"")</f>
        <v/>
      </c>
      <c r="AN143" s="934"/>
      <c r="AO143" s="370" t="str" cm="1">
        <f t="array" aca="1" ref="AO143" ca="1">IFERROR(IF(INDEX($G143:$W143,,MATCH(AQ$3,$G$3:$W$3,0))=$Z$15,"Yes",""),"")</f>
        <v/>
      </c>
      <c r="AP143" s="939" t="str">
        <f ca="1">IF(AO143="Yes", '6'!$E$29,"")</f>
        <v/>
      </c>
      <c r="AQ143" s="480" t="str">
        <f ca="1">IF(AO143="Yes", '6'!$E$27,"")</f>
        <v/>
      </c>
      <c r="AR143" s="934"/>
      <c r="AS143" s="434" t="str" cm="1">
        <f t="array" aca="1" ref="AS143" ca="1">IFERROR(IF(INDEX($G143:$W143,,MATCH(AU$3,$G$3:$W$3,0))=$Z$15,"Yes",""),"")</f>
        <v/>
      </c>
      <c r="AT143" s="941" t="str">
        <f ca="1">IF(AS143="Yes", '6'!$E$36,"")</f>
        <v/>
      </c>
      <c r="AU143" s="480" t="str">
        <f ca="1">IF(AS143="Yes", '6'!$E$34,"")</f>
        <v/>
      </c>
      <c r="AV143" s="934"/>
      <c r="AW143" s="370" t="str" cm="1">
        <f t="array" aca="1" ref="AW143" ca="1">IFERROR(IF(INDEX($G143:$W143,,MATCH(AY$3,$G$3:$W$3,0))=$Z$15,"Yes",""),"")</f>
        <v/>
      </c>
      <c r="AX143" s="939" t="str">
        <f ca="1">IF(AW143="Yes", '6'!$E$43,"")</f>
        <v/>
      </c>
      <c r="AY143" s="480" t="str">
        <f ca="1">IF(AW143="Yes", '6'!$E$41,"")</f>
        <v/>
      </c>
    </row>
    <row r="144" spans="2:51" ht="17.149999999999999" customHeight="1">
      <c r="B144" s="1278"/>
      <c r="C144" s="386" t="s">
        <v>800</v>
      </c>
      <c r="D144" s="387">
        <f>'4'!S20</f>
        <v>0</v>
      </c>
      <c r="E144" s="1279">
        <f>'4'!T20</f>
        <v>0</v>
      </c>
      <c r="F144" s="315"/>
      <c r="G144" s="370" t="str">
        <f>'7'!G144</f>
        <v>Select from List</v>
      </c>
      <c r="H144" s="480" t="e" cm="1">
        <f t="array" ref="H144">INDEX($AC144:$AY144,,MATCH(G$3,$AC$3:$AY$3,0))</f>
        <v>#N/A</v>
      </c>
      <c r="I144" s="316"/>
      <c r="J144" s="434" t="str">
        <f>'7'!J144</f>
        <v>Select from List</v>
      </c>
      <c r="K144" s="480" t="e" cm="1">
        <f t="array" ref="K144">INDEX($AC144:$AY144,,MATCH(J$3,$AC$3:$AY$3,0))</f>
        <v>#N/A</v>
      </c>
      <c r="L144" s="316"/>
      <c r="M144" s="370" t="str">
        <f>'7'!M144</f>
        <v>Select from List</v>
      </c>
      <c r="N144" s="480" t="e" cm="1">
        <f t="array" ref="N144">INDEX($AC144:$AY144,,MATCH(M$3,$AC$3:$AY$3,0))</f>
        <v>#N/A</v>
      </c>
      <c r="O144" s="316"/>
      <c r="P144" s="370" t="str">
        <f>'7'!P144</f>
        <v>Select from List</v>
      </c>
      <c r="Q144" s="480" t="e" cm="1">
        <f t="array" ref="Q144">INDEX($AC144:$AY144,,MATCH(P$3,$AC$3:$AY$3,0))</f>
        <v>#N/A</v>
      </c>
      <c r="R144" s="316"/>
      <c r="S144" s="370" t="str">
        <f>'7'!S144</f>
        <v>Select from List</v>
      </c>
      <c r="T144" s="480" t="e" cm="1">
        <f t="array" ref="T144">INDEX($AC144:$AY144,,MATCH(S$3,$AC$3:$AY$3,0))</f>
        <v>#N/A</v>
      </c>
      <c r="U144" s="494"/>
      <c r="V144" s="370" t="str">
        <f>'7'!V144</f>
        <v>Select from List</v>
      </c>
      <c r="W144" s="480" t="e" cm="1">
        <f t="array" ref="W144">INDEX($AC144:$AY144,,MATCH(V$3,$AC$3:$AY$3,0))</f>
        <v>#N/A</v>
      </c>
      <c r="AC144" s="370" t="str" cm="1">
        <f t="array" aca="1" ref="AC144" ca="1">IFERROR(IF(INDEX($G144:$W144,,MATCH(AE$3,$G$3:$W$3,0))=$Z$15,"Yes",""),"")</f>
        <v/>
      </c>
      <c r="AD144" s="939" t="str">
        <f ca="1">IF(AC144="Yes", '6'!$E$8,"")</f>
        <v/>
      </c>
      <c r="AE144" s="480" t="str">
        <f ca="1">IF(AC144="Yes", '6'!$E$6,"")</f>
        <v/>
      </c>
      <c r="AG144" s="370" t="str" cm="1">
        <f t="array" aca="1" ref="AG144" ca="1">IFERROR(IF(INDEX($G144:$W144,,MATCH(AI$3,$G$3:$W$3,0))=$Z$15,"Yes",""),"")</f>
        <v/>
      </c>
      <c r="AH144" s="939" t="str">
        <f ca="1">IF(AG144="Yes",'6'!$E$15,"")</f>
        <v/>
      </c>
      <c r="AI144" s="480" t="str">
        <f ca="1">IF(AG144="Yes",'6'!$E$13,"")</f>
        <v/>
      </c>
      <c r="AK144" s="370" t="str" cm="1">
        <f t="array" aca="1" ref="AK144" ca="1">IFERROR(IF(INDEX($G144:$W144,,MATCH(AM$3,$G$3:$W$3,0))=$Z$15,"Yes",""),"")</f>
        <v/>
      </c>
      <c r="AL144" s="939" t="str">
        <f ca="1">IF(AK144="Yes", '6'!$E$22,"")</f>
        <v/>
      </c>
      <c r="AM144" s="480" t="str">
        <f ca="1">IF(AK144="Yes", '6'!$E$20,"")</f>
        <v/>
      </c>
      <c r="AN144" s="934"/>
      <c r="AO144" s="370" t="str" cm="1">
        <f t="array" aca="1" ref="AO144" ca="1">IFERROR(IF(INDEX($G144:$W144,,MATCH(AQ$3,$G$3:$W$3,0))=$Z$15,"Yes",""),"")</f>
        <v/>
      </c>
      <c r="AP144" s="939" t="str">
        <f ca="1">IF(AO144="Yes", '6'!$E$29,"")</f>
        <v/>
      </c>
      <c r="AQ144" s="480" t="str">
        <f ca="1">IF(AO144="Yes", '6'!$E$27,"")</f>
        <v/>
      </c>
      <c r="AR144" s="934"/>
      <c r="AS144" s="434" t="str" cm="1">
        <f t="array" aca="1" ref="AS144" ca="1">IFERROR(IF(INDEX($G144:$W144,,MATCH(AU$3,$G$3:$W$3,0))=$Z$15,"Yes",""),"")</f>
        <v/>
      </c>
      <c r="AT144" s="941" t="str">
        <f ca="1">IF(AS144="Yes", '6'!$E$36,"")</f>
        <v/>
      </c>
      <c r="AU144" s="480" t="str">
        <f ca="1">IF(AS144="Yes", '6'!$E$34,"")</f>
        <v/>
      </c>
      <c r="AV144" s="934"/>
      <c r="AW144" s="370" t="str" cm="1">
        <f t="array" aca="1" ref="AW144" ca="1">IFERROR(IF(INDEX($G144:$W144,,MATCH(AY$3,$G$3:$W$3,0))=$Z$15,"Yes",""),"")</f>
        <v/>
      </c>
      <c r="AX144" s="939" t="str">
        <f ca="1">IF(AW144="Yes", '6'!$E$43,"")</f>
        <v/>
      </c>
      <c r="AY144" s="480" t="str">
        <f ca="1">IF(AW144="Yes", '6'!$E$41,"")</f>
        <v/>
      </c>
    </row>
    <row r="145" spans="2:51" ht="17.149999999999999" customHeight="1">
      <c r="B145" s="1277">
        <f>'4'!Q21</f>
        <v>0</v>
      </c>
      <c r="C145" s="384" t="s">
        <v>799</v>
      </c>
      <c r="D145" s="385">
        <f>'4'!S21</f>
        <v>0</v>
      </c>
      <c r="E145" s="1279" t="str">
        <f>'4'!T21</f>
        <v xml:space="preserve"> </v>
      </c>
      <c r="F145" s="315"/>
      <c r="G145" s="370" t="str">
        <f>'7'!G145</f>
        <v>Select from List</v>
      </c>
      <c r="H145" s="480" t="e" cm="1">
        <f t="array" ref="H145">INDEX($AC145:$AY145,,MATCH(G$3,$AC$3:$AY$3,0))</f>
        <v>#N/A</v>
      </c>
      <c r="I145" s="316"/>
      <c r="J145" s="434" t="str">
        <f>'7'!J145</f>
        <v>Select from List</v>
      </c>
      <c r="K145" s="480" t="e" cm="1">
        <f t="array" ref="K145">INDEX($AC145:$AY145,,MATCH(J$3,$AC$3:$AY$3,0))</f>
        <v>#N/A</v>
      </c>
      <c r="L145" s="316"/>
      <c r="M145" s="370" t="str">
        <f>'7'!M145</f>
        <v>Select from List</v>
      </c>
      <c r="N145" s="480" t="e" cm="1">
        <f t="array" ref="N145">INDEX($AC145:$AY145,,MATCH(M$3,$AC$3:$AY$3,0))</f>
        <v>#N/A</v>
      </c>
      <c r="O145" s="316"/>
      <c r="P145" s="370" t="str">
        <f>'7'!P145</f>
        <v>Select from List</v>
      </c>
      <c r="Q145" s="480" t="e" cm="1">
        <f t="array" ref="Q145">INDEX($AC145:$AY145,,MATCH(P$3,$AC$3:$AY$3,0))</f>
        <v>#N/A</v>
      </c>
      <c r="R145" s="316"/>
      <c r="S145" s="370" t="str">
        <f>'7'!S145</f>
        <v>Select from List</v>
      </c>
      <c r="T145" s="480" t="e" cm="1">
        <f t="array" ref="T145">INDEX($AC145:$AY145,,MATCH(S$3,$AC$3:$AY$3,0))</f>
        <v>#N/A</v>
      </c>
      <c r="U145" s="494"/>
      <c r="V145" s="370" t="str">
        <f>'7'!V145</f>
        <v>Select from List</v>
      </c>
      <c r="W145" s="480" t="e" cm="1">
        <f t="array" ref="W145">INDEX($AC145:$AY145,,MATCH(V$3,$AC$3:$AY$3,0))</f>
        <v>#N/A</v>
      </c>
      <c r="AC145" s="370" t="str" cm="1">
        <f t="array" aca="1" ref="AC145" ca="1">IFERROR(IF(INDEX($G145:$W145,,MATCH(AE$3,$G$3:$W$3,0))=$Z$15,"Yes",""),"")</f>
        <v/>
      </c>
      <c r="AD145" s="939" t="str">
        <f ca="1">IF(AC145="Yes", '6'!$E$8,"")</f>
        <v/>
      </c>
      <c r="AE145" s="480" t="str">
        <f ca="1">IF(AC145="Yes", '6'!$E$6,"")</f>
        <v/>
      </c>
      <c r="AG145" s="370" t="str" cm="1">
        <f t="array" aca="1" ref="AG145" ca="1">IFERROR(IF(INDEX($G145:$W145,,MATCH(AI$3,$G$3:$W$3,0))=$Z$15,"Yes",""),"")</f>
        <v/>
      </c>
      <c r="AH145" s="939" t="str">
        <f ca="1">IF(AG145="Yes",'6'!$E$15,"")</f>
        <v/>
      </c>
      <c r="AI145" s="480" t="str">
        <f ca="1">IF(AG145="Yes",'6'!$E$13,"")</f>
        <v/>
      </c>
      <c r="AK145" s="370" t="str" cm="1">
        <f t="array" aca="1" ref="AK145" ca="1">IFERROR(IF(INDEX($G145:$W145,,MATCH(AM$3,$G$3:$W$3,0))=$Z$15,"Yes",""),"")</f>
        <v/>
      </c>
      <c r="AL145" s="939" t="str">
        <f ca="1">IF(AK145="Yes", '6'!$E$22,"")</f>
        <v/>
      </c>
      <c r="AM145" s="480" t="str">
        <f ca="1">IF(AK145="Yes", '6'!$E$20,"")</f>
        <v/>
      </c>
      <c r="AN145" s="934"/>
      <c r="AO145" s="370" t="str" cm="1">
        <f t="array" aca="1" ref="AO145" ca="1">IFERROR(IF(INDEX($G145:$W145,,MATCH(AQ$3,$G$3:$W$3,0))=$Z$15,"Yes",""),"")</f>
        <v/>
      </c>
      <c r="AP145" s="939" t="str">
        <f ca="1">IF(AO145="Yes", '6'!$E$29,"")</f>
        <v/>
      </c>
      <c r="AQ145" s="480" t="str">
        <f ca="1">IF(AO145="Yes", '6'!$E$27,"")</f>
        <v/>
      </c>
      <c r="AR145" s="934"/>
      <c r="AS145" s="434" t="str" cm="1">
        <f t="array" aca="1" ref="AS145" ca="1">IFERROR(IF(INDEX($G145:$W145,,MATCH(AU$3,$G$3:$W$3,0))=$Z$15,"Yes",""),"")</f>
        <v/>
      </c>
      <c r="AT145" s="941" t="str">
        <f ca="1">IF(AS145="Yes", '6'!$E$36,"")</f>
        <v/>
      </c>
      <c r="AU145" s="480" t="str">
        <f ca="1">IF(AS145="Yes", '6'!$E$34,"")</f>
        <v/>
      </c>
      <c r="AV145" s="934"/>
      <c r="AW145" s="370" t="str" cm="1">
        <f t="array" aca="1" ref="AW145" ca="1">IFERROR(IF(INDEX($G145:$W145,,MATCH(AY$3,$G$3:$W$3,0))=$Z$15,"Yes",""),"")</f>
        <v/>
      </c>
      <c r="AX145" s="939" t="str">
        <f ca="1">IF(AW145="Yes", '6'!$E$43,"")</f>
        <v/>
      </c>
      <c r="AY145" s="480" t="str">
        <f ca="1">IF(AW145="Yes", '6'!$E$41,"")</f>
        <v/>
      </c>
    </row>
    <row r="146" spans="2:51" ht="17.149999999999999" customHeight="1">
      <c r="B146" s="1278"/>
      <c r="C146" s="386" t="s">
        <v>800</v>
      </c>
      <c r="D146" s="387">
        <f>'4'!S22</f>
        <v>0</v>
      </c>
      <c r="E146" s="1279">
        <f>'4'!T22</f>
        <v>0</v>
      </c>
      <c r="F146" s="315"/>
      <c r="G146" s="370" t="str">
        <f>'7'!G146</f>
        <v>Select from List</v>
      </c>
      <c r="H146" s="480" t="e" cm="1">
        <f t="array" ref="H146">INDEX($AC146:$AY146,,MATCH(G$3,$AC$3:$AY$3,0))</f>
        <v>#N/A</v>
      </c>
      <c r="I146" s="316"/>
      <c r="J146" s="434" t="str">
        <f>'7'!J146</f>
        <v>Select from List</v>
      </c>
      <c r="K146" s="480" t="e" cm="1">
        <f t="array" ref="K146">INDEX($AC146:$AY146,,MATCH(J$3,$AC$3:$AY$3,0))</f>
        <v>#N/A</v>
      </c>
      <c r="L146" s="316"/>
      <c r="M146" s="370" t="str">
        <f>'7'!M146</f>
        <v>Select from List</v>
      </c>
      <c r="N146" s="480" t="e" cm="1">
        <f t="array" ref="N146">INDEX($AC146:$AY146,,MATCH(M$3,$AC$3:$AY$3,0))</f>
        <v>#N/A</v>
      </c>
      <c r="O146" s="316"/>
      <c r="P146" s="370" t="str">
        <f>'7'!P146</f>
        <v>Select from List</v>
      </c>
      <c r="Q146" s="480" t="e" cm="1">
        <f t="array" ref="Q146">INDEX($AC146:$AY146,,MATCH(P$3,$AC$3:$AY$3,0))</f>
        <v>#N/A</v>
      </c>
      <c r="R146" s="316"/>
      <c r="S146" s="370" t="str">
        <f>'7'!S146</f>
        <v>Select from List</v>
      </c>
      <c r="T146" s="480" t="e" cm="1">
        <f t="array" ref="T146">INDEX($AC146:$AY146,,MATCH(S$3,$AC$3:$AY$3,0))</f>
        <v>#N/A</v>
      </c>
      <c r="U146" s="494"/>
      <c r="V146" s="370" t="str">
        <f>'7'!V146</f>
        <v>Select from List</v>
      </c>
      <c r="W146" s="480" t="e" cm="1">
        <f t="array" ref="W146">INDEX($AC146:$AY146,,MATCH(V$3,$AC$3:$AY$3,0))</f>
        <v>#N/A</v>
      </c>
      <c r="AC146" s="370" t="str" cm="1">
        <f t="array" aca="1" ref="AC146" ca="1">IFERROR(IF(INDEX($G146:$W146,,MATCH(AE$3,$G$3:$W$3,0))=$Z$15,"Yes",""),"")</f>
        <v/>
      </c>
      <c r="AD146" s="939" t="str">
        <f ca="1">IF(AC146="Yes", '6'!$E$8,"")</f>
        <v/>
      </c>
      <c r="AE146" s="480" t="str">
        <f ca="1">IF(AC146="Yes", '6'!$E$6,"")</f>
        <v/>
      </c>
      <c r="AG146" s="370" t="str" cm="1">
        <f t="array" aca="1" ref="AG146" ca="1">IFERROR(IF(INDEX($G146:$W146,,MATCH(AI$3,$G$3:$W$3,0))=$Z$15,"Yes",""),"")</f>
        <v/>
      </c>
      <c r="AH146" s="939" t="str">
        <f ca="1">IF(AG146="Yes",'6'!$E$15,"")</f>
        <v/>
      </c>
      <c r="AI146" s="480" t="str">
        <f ca="1">IF(AG146="Yes",'6'!$E$13,"")</f>
        <v/>
      </c>
      <c r="AK146" s="370" t="str" cm="1">
        <f t="array" aca="1" ref="AK146" ca="1">IFERROR(IF(INDEX($G146:$W146,,MATCH(AM$3,$G$3:$W$3,0))=$Z$15,"Yes",""),"")</f>
        <v/>
      </c>
      <c r="AL146" s="939" t="str">
        <f ca="1">IF(AK146="Yes", '6'!$E$22,"")</f>
        <v/>
      </c>
      <c r="AM146" s="480" t="str">
        <f ca="1">IF(AK146="Yes", '6'!$E$20,"")</f>
        <v/>
      </c>
      <c r="AN146" s="934"/>
      <c r="AO146" s="370" t="str" cm="1">
        <f t="array" aca="1" ref="AO146" ca="1">IFERROR(IF(INDEX($G146:$W146,,MATCH(AQ$3,$G$3:$W$3,0))=$Z$15,"Yes",""),"")</f>
        <v/>
      </c>
      <c r="AP146" s="939" t="str">
        <f ca="1">IF(AO146="Yes", '6'!$E$29,"")</f>
        <v/>
      </c>
      <c r="AQ146" s="480" t="str">
        <f ca="1">IF(AO146="Yes", '6'!$E$27,"")</f>
        <v/>
      </c>
      <c r="AR146" s="934"/>
      <c r="AS146" s="434" t="str" cm="1">
        <f t="array" aca="1" ref="AS146" ca="1">IFERROR(IF(INDEX($G146:$W146,,MATCH(AU$3,$G$3:$W$3,0))=$Z$15,"Yes",""),"")</f>
        <v/>
      </c>
      <c r="AT146" s="941" t="str">
        <f ca="1">IF(AS146="Yes", '6'!$E$36,"")</f>
        <v/>
      </c>
      <c r="AU146" s="480" t="str">
        <f ca="1">IF(AS146="Yes", '6'!$E$34,"")</f>
        <v/>
      </c>
      <c r="AV146" s="934"/>
      <c r="AW146" s="370" t="str" cm="1">
        <f t="array" aca="1" ref="AW146" ca="1">IFERROR(IF(INDEX($G146:$W146,,MATCH(AY$3,$G$3:$W$3,0))=$Z$15,"Yes",""),"")</f>
        <v/>
      </c>
      <c r="AX146" s="939" t="str">
        <f ca="1">IF(AW146="Yes", '6'!$E$43,"")</f>
        <v/>
      </c>
      <c r="AY146" s="480" t="str">
        <f ca="1">IF(AW146="Yes", '6'!$E$41,"")</f>
        <v/>
      </c>
    </row>
    <row r="147" spans="2:51" ht="17.149999999999999" customHeight="1">
      <c r="B147" s="1277">
        <f>'4'!Q23</f>
        <v>0</v>
      </c>
      <c r="C147" s="384" t="s">
        <v>799</v>
      </c>
      <c r="D147" s="385">
        <f>'4'!S23</f>
        <v>0</v>
      </c>
      <c r="E147" s="1279" t="str">
        <f>'4'!T23</f>
        <v xml:space="preserve"> </v>
      </c>
      <c r="F147" s="315"/>
      <c r="G147" s="370" t="str">
        <f>'7'!G147</f>
        <v>Select from List</v>
      </c>
      <c r="H147" s="480" t="e" cm="1">
        <f t="array" ref="H147">INDEX($AC147:$AY147,,MATCH(G$3,$AC$3:$AY$3,0))</f>
        <v>#N/A</v>
      </c>
      <c r="I147" s="316"/>
      <c r="J147" s="434" t="str">
        <f>'7'!J147</f>
        <v>Select from List</v>
      </c>
      <c r="K147" s="480" t="e" cm="1">
        <f t="array" ref="K147">INDEX($AC147:$AY147,,MATCH(J$3,$AC$3:$AY$3,0))</f>
        <v>#N/A</v>
      </c>
      <c r="L147" s="316"/>
      <c r="M147" s="370" t="str">
        <f>'7'!M147</f>
        <v>Select from List</v>
      </c>
      <c r="N147" s="480" t="e" cm="1">
        <f t="array" ref="N147">INDEX($AC147:$AY147,,MATCH(M$3,$AC$3:$AY$3,0))</f>
        <v>#N/A</v>
      </c>
      <c r="O147" s="316"/>
      <c r="P147" s="370" t="str">
        <f>'7'!P147</f>
        <v>Select from List</v>
      </c>
      <c r="Q147" s="480" t="e" cm="1">
        <f t="array" ref="Q147">INDEX($AC147:$AY147,,MATCH(P$3,$AC$3:$AY$3,0))</f>
        <v>#N/A</v>
      </c>
      <c r="R147" s="316"/>
      <c r="S147" s="370" t="str">
        <f>'7'!S147</f>
        <v>Select from List</v>
      </c>
      <c r="T147" s="480" t="e" cm="1">
        <f t="array" ref="T147">INDEX($AC147:$AY147,,MATCH(S$3,$AC$3:$AY$3,0))</f>
        <v>#N/A</v>
      </c>
      <c r="U147" s="494"/>
      <c r="V147" s="370" t="str">
        <f>'7'!V147</f>
        <v>Select from List</v>
      </c>
      <c r="W147" s="480" t="e" cm="1">
        <f t="array" ref="W147">INDEX($AC147:$AY147,,MATCH(V$3,$AC$3:$AY$3,0))</f>
        <v>#N/A</v>
      </c>
      <c r="AC147" s="370" t="str" cm="1">
        <f t="array" aca="1" ref="AC147" ca="1">IFERROR(IF(INDEX($G147:$W147,,MATCH(AE$3,$G$3:$W$3,0))=$Z$15,"Yes",""),"")</f>
        <v/>
      </c>
      <c r="AD147" s="939" t="str">
        <f ca="1">IF(AC147="Yes", '6'!$E$8,"")</f>
        <v/>
      </c>
      <c r="AE147" s="480" t="str">
        <f ca="1">IF(AC147="Yes", '6'!$E$6,"")</f>
        <v/>
      </c>
      <c r="AG147" s="370" t="str" cm="1">
        <f t="array" aca="1" ref="AG147" ca="1">IFERROR(IF(INDEX($G147:$W147,,MATCH(AI$3,$G$3:$W$3,0))=$Z$15,"Yes",""),"")</f>
        <v/>
      </c>
      <c r="AH147" s="939" t="str">
        <f ca="1">IF(AG147="Yes",'6'!$E$15,"")</f>
        <v/>
      </c>
      <c r="AI147" s="480" t="str">
        <f ca="1">IF(AG147="Yes",'6'!$E$13,"")</f>
        <v/>
      </c>
      <c r="AK147" s="370" t="str" cm="1">
        <f t="array" aca="1" ref="AK147" ca="1">IFERROR(IF(INDEX($G147:$W147,,MATCH(AM$3,$G$3:$W$3,0))=$Z$15,"Yes",""),"")</f>
        <v/>
      </c>
      <c r="AL147" s="939" t="str">
        <f ca="1">IF(AK147="Yes", '6'!$E$22,"")</f>
        <v/>
      </c>
      <c r="AM147" s="480" t="str">
        <f ca="1">IF(AK147="Yes", '6'!$E$20,"")</f>
        <v/>
      </c>
      <c r="AN147" s="934"/>
      <c r="AO147" s="370" t="str" cm="1">
        <f t="array" aca="1" ref="AO147" ca="1">IFERROR(IF(INDEX($G147:$W147,,MATCH(AQ$3,$G$3:$W$3,0))=$Z$15,"Yes",""),"")</f>
        <v/>
      </c>
      <c r="AP147" s="939" t="str">
        <f ca="1">IF(AO147="Yes", '6'!$E$29,"")</f>
        <v/>
      </c>
      <c r="AQ147" s="480" t="str">
        <f ca="1">IF(AO147="Yes", '6'!$E$27,"")</f>
        <v/>
      </c>
      <c r="AR147" s="934"/>
      <c r="AS147" s="434" t="str" cm="1">
        <f t="array" aca="1" ref="AS147" ca="1">IFERROR(IF(INDEX($G147:$W147,,MATCH(AU$3,$G$3:$W$3,0))=$Z$15,"Yes",""),"")</f>
        <v/>
      </c>
      <c r="AT147" s="941" t="str">
        <f ca="1">IF(AS147="Yes", '6'!$E$36,"")</f>
        <v/>
      </c>
      <c r="AU147" s="480" t="str">
        <f ca="1">IF(AS147="Yes", '6'!$E$34,"")</f>
        <v/>
      </c>
      <c r="AV147" s="934"/>
      <c r="AW147" s="370" t="str" cm="1">
        <f t="array" aca="1" ref="AW147" ca="1">IFERROR(IF(INDEX($G147:$W147,,MATCH(AY$3,$G$3:$W$3,0))=$Z$15,"Yes",""),"")</f>
        <v/>
      </c>
      <c r="AX147" s="939" t="str">
        <f ca="1">IF(AW147="Yes", '6'!$E$43,"")</f>
        <v/>
      </c>
      <c r="AY147" s="480" t="str">
        <f ca="1">IF(AW147="Yes", '6'!$E$41,"")</f>
        <v/>
      </c>
    </row>
    <row r="148" spans="2:51" ht="17.149999999999999" customHeight="1">
      <c r="B148" s="1281"/>
      <c r="C148" s="386" t="s">
        <v>800</v>
      </c>
      <c r="D148" s="387">
        <f>'4'!S24</f>
        <v>0</v>
      </c>
      <c r="E148" s="1279">
        <f>'4'!T24</f>
        <v>0</v>
      </c>
      <c r="F148" s="315"/>
      <c r="G148" s="370" t="str">
        <f>'7'!G148</f>
        <v>Select from List</v>
      </c>
      <c r="H148" s="480" t="e" cm="1">
        <f t="array" ref="H148">INDEX($AC148:$AY148,,MATCH(G$3,$AC$3:$AY$3,0))</f>
        <v>#N/A</v>
      </c>
      <c r="I148" s="316"/>
      <c r="J148" s="434" t="str">
        <f>'7'!J148</f>
        <v>Select from List</v>
      </c>
      <c r="K148" s="480" t="e" cm="1">
        <f t="array" ref="K148">INDEX($AC148:$AY148,,MATCH(J$3,$AC$3:$AY$3,0))</f>
        <v>#N/A</v>
      </c>
      <c r="L148" s="316"/>
      <c r="M148" s="370" t="str">
        <f>'7'!M148</f>
        <v>Select from List</v>
      </c>
      <c r="N148" s="480" t="e" cm="1">
        <f t="array" ref="N148">INDEX($AC148:$AY148,,MATCH(M$3,$AC$3:$AY$3,0))</f>
        <v>#N/A</v>
      </c>
      <c r="O148" s="316"/>
      <c r="P148" s="370" t="str">
        <f>'7'!P148</f>
        <v>Select from List</v>
      </c>
      <c r="Q148" s="480" t="e" cm="1">
        <f t="array" ref="Q148">INDEX($AC148:$AY148,,MATCH(P$3,$AC$3:$AY$3,0))</f>
        <v>#N/A</v>
      </c>
      <c r="R148" s="316"/>
      <c r="S148" s="370" t="str">
        <f>'7'!S148</f>
        <v>Select from List</v>
      </c>
      <c r="T148" s="480" t="e" cm="1">
        <f t="array" ref="T148">INDEX($AC148:$AY148,,MATCH(S$3,$AC$3:$AY$3,0))</f>
        <v>#N/A</v>
      </c>
      <c r="U148" s="494"/>
      <c r="V148" s="370" t="str">
        <f>'7'!V148</f>
        <v>Select from List</v>
      </c>
      <c r="W148" s="480" t="e" cm="1">
        <f t="array" ref="W148">INDEX($AC148:$AY148,,MATCH(V$3,$AC$3:$AY$3,0))</f>
        <v>#N/A</v>
      </c>
      <c r="AC148" s="370" t="str" cm="1">
        <f t="array" aca="1" ref="AC148" ca="1">IFERROR(IF(INDEX($G148:$W148,,MATCH(AE$3,$G$3:$W$3,0))=$Z$15,"Yes",""),"")</f>
        <v/>
      </c>
      <c r="AD148" s="939" t="str">
        <f ca="1">IF(AC148="Yes", '6'!$E$8,"")</f>
        <v/>
      </c>
      <c r="AE148" s="480" t="str">
        <f ca="1">IF(AC148="Yes", '6'!$E$6,"")</f>
        <v/>
      </c>
      <c r="AG148" s="370" t="str" cm="1">
        <f t="array" aca="1" ref="AG148" ca="1">IFERROR(IF(INDEX($G148:$W148,,MATCH(AI$3,$G$3:$W$3,0))=$Z$15,"Yes",""),"")</f>
        <v/>
      </c>
      <c r="AH148" s="939" t="str">
        <f ca="1">IF(AG148="Yes",'6'!$E$15,"")</f>
        <v/>
      </c>
      <c r="AI148" s="480" t="str">
        <f ca="1">IF(AG148="Yes",'6'!$E$13,"")</f>
        <v/>
      </c>
      <c r="AK148" s="370" t="str" cm="1">
        <f t="array" aca="1" ref="AK148" ca="1">IFERROR(IF(INDEX($G148:$W148,,MATCH(AM$3,$G$3:$W$3,0))=$Z$15,"Yes",""),"")</f>
        <v/>
      </c>
      <c r="AL148" s="939" t="str">
        <f ca="1">IF(AK148="Yes", '6'!$E$22,"")</f>
        <v/>
      </c>
      <c r="AM148" s="480" t="str">
        <f ca="1">IF(AK148="Yes", '6'!$E$20,"")</f>
        <v/>
      </c>
      <c r="AN148" s="934"/>
      <c r="AO148" s="370" t="str" cm="1">
        <f t="array" aca="1" ref="AO148" ca="1">IFERROR(IF(INDEX($G148:$W148,,MATCH(AQ$3,$G$3:$W$3,0))=$Z$15,"Yes",""),"")</f>
        <v/>
      </c>
      <c r="AP148" s="939" t="str">
        <f ca="1">IF(AO148="Yes", '6'!$E$29,"")</f>
        <v/>
      </c>
      <c r="AQ148" s="480" t="str">
        <f ca="1">IF(AO148="Yes", '6'!$E$27,"")</f>
        <v/>
      </c>
      <c r="AR148" s="934"/>
      <c r="AS148" s="434" t="str" cm="1">
        <f t="array" aca="1" ref="AS148" ca="1">IFERROR(IF(INDEX($G148:$W148,,MATCH(AU$3,$G$3:$W$3,0))=$Z$15,"Yes",""),"")</f>
        <v/>
      </c>
      <c r="AT148" s="941" t="str">
        <f ca="1">IF(AS148="Yes", '6'!$E$36,"")</f>
        <v/>
      </c>
      <c r="AU148" s="480" t="str">
        <f ca="1">IF(AS148="Yes", '6'!$E$34,"")</f>
        <v/>
      </c>
      <c r="AV148" s="934"/>
      <c r="AW148" s="370" t="str" cm="1">
        <f t="array" aca="1" ref="AW148" ca="1">IFERROR(IF(INDEX($G148:$W148,,MATCH(AY$3,$G$3:$W$3,0))=$Z$15,"Yes",""),"")</f>
        <v/>
      </c>
      <c r="AX148" s="939" t="str">
        <f ca="1">IF(AW148="Yes", '6'!$E$43,"")</f>
        <v/>
      </c>
      <c r="AY148" s="480" t="str">
        <f ca="1">IF(AW148="Yes", '6'!$E$41,"")</f>
        <v/>
      </c>
    </row>
    <row r="149" spans="2:51" ht="15.5">
      <c r="B149" s="1280">
        <f>'4'!Q25</f>
        <v>0</v>
      </c>
      <c r="C149" s="384" t="s">
        <v>799</v>
      </c>
      <c r="D149" s="385">
        <f>'4'!S25</f>
        <v>0</v>
      </c>
      <c r="E149" s="1279" t="str">
        <f>'4'!T25</f>
        <v xml:space="preserve"> </v>
      </c>
      <c r="G149" s="370" t="str">
        <f>'7'!G149</f>
        <v>Select from List</v>
      </c>
      <c r="H149" s="480" t="e" cm="1">
        <f t="array" ref="H149">INDEX($AC149:$AY149,,MATCH(G$3,$AC$3:$AY$3,0))</f>
        <v>#N/A</v>
      </c>
      <c r="I149" s="316"/>
      <c r="J149" s="434" t="str">
        <f>'7'!J149</f>
        <v>Select from List</v>
      </c>
      <c r="K149" s="480" t="e" cm="1">
        <f t="array" ref="K149">INDEX($AC149:$AY149,,MATCH(J$3,$AC$3:$AY$3,0))</f>
        <v>#N/A</v>
      </c>
      <c r="L149" s="316"/>
      <c r="M149" s="370" t="str">
        <f>'7'!M149</f>
        <v>Select from List</v>
      </c>
      <c r="N149" s="480" t="e" cm="1">
        <f t="array" ref="N149">INDEX($AC149:$AY149,,MATCH(M$3,$AC$3:$AY$3,0))</f>
        <v>#N/A</v>
      </c>
      <c r="O149" s="316"/>
      <c r="P149" s="370" t="str">
        <f>'7'!P149</f>
        <v>Select from List</v>
      </c>
      <c r="Q149" s="480" t="e" cm="1">
        <f t="array" ref="Q149">INDEX($AC149:$AY149,,MATCH(P$3,$AC$3:$AY$3,0))</f>
        <v>#N/A</v>
      </c>
      <c r="R149" s="316"/>
      <c r="S149" s="370" t="str">
        <f>'7'!S149</f>
        <v>Select from List</v>
      </c>
      <c r="T149" s="480" t="e" cm="1">
        <f t="array" ref="T149">INDEX($AC149:$AY149,,MATCH(S$3,$AC$3:$AY$3,0))</f>
        <v>#N/A</v>
      </c>
      <c r="U149" s="494"/>
      <c r="V149" s="370" t="str">
        <f>'7'!V149</f>
        <v>Select from List</v>
      </c>
      <c r="W149" s="480" t="e" cm="1">
        <f t="array" ref="W149">INDEX($AC149:$AY149,,MATCH(V$3,$AC$3:$AY$3,0))</f>
        <v>#N/A</v>
      </c>
      <c r="AC149" s="370" t="str" cm="1">
        <f t="array" aca="1" ref="AC149" ca="1">IFERROR(IF(INDEX($G149:$W149,,MATCH(AE$3,$G$3:$W$3,0))=$Z$15,"Yes",""),"")</f>
        <v/>
      </c>
      <c r="AD149" s="939" t="str">
        <f ca="1">IF(AC149="Yes", '6'!$E$8,"")</f>
        <v/>
      </c>
      <c r="AE149" s="480" t="str">
        <f ca="1">IF(AC149="Yes", '6'!$E$6,"")</f>
        <v/>
      </c>
      <c r="AG149" s="370" t="str" cm="1">
        <f t="array" aca="1" ref="AG149" ca="1">IFERROR(IF(INDEX($G149:$W149,,MATCH(AI$3,$G$3:$W$3,0))=$Z$15,"Yes",""),"")</f>
        <v/>
      </c>
      <c r="AH149" s="939" t="str">
        <f ca="1">IF(AG149="Yes",'6'!$E$15,"")</f>
        <v/>
      </c>
      <c r="AI149" s="480" t="str">
        <f ca="1">IF(AG149="Yes",'6'!$E$13,"")</f>
        <v/>
      </c>
      <c r="AK149" s="370" t="str" cm="1">
        <f t="array" aca="1" ref="AK149" ca="1">IFERROR(IF(INDEX($G149:$W149,,MATCH(AM$3,$G$3:$W$3,0))=$Z$15,"Yes",""),"")</f>
        <v/>
      </c>
      <c r="AL149" s="939" t="str">
        <f ca="1">IF(AK149="Yes", '6'!$E$22,"")</f>
        <v/>
      </c>
      <c r="AM149" s="480" t="str">
        <f ca="1">IF(AK149="Yes", '6'!$E$20,"")</f>
        <v/>
      </c>
      <c r="AN149" s="934"/>
      <c r="AO149" s="370" t="str" cm="1">
        <f t="array" aca="1" ref="AO149" ca="1">IFERROR(IF(INDEX($G149:$W149,,MATCH(AQ$3,$G$3:$W$3,0))=$Z$15,"Yes",""),"")</f>
        <v/>
      </c>
      <c r="AP149" s="939" t="str">
        <f ca="1">IF(AO149="Yes", '6'!$E$29,"")</f>
        <v/>
      </c>
      <c r="AQ149" s="480" t="str">
        <f ca="1">IF(AO149="Yes", '6'!$E$27,"")</f>
        <v/>
      </c>
      <c r="AR149" s="934"/>
      <c r="AS149" s="434" t="str" cm="1">
        <f t="array" aca="1" ref="AS149" ca="1">IFERROR(IF(INDEX($G149:$W149,,MATCH(AU$3,$G$3:$W$3,0))=$Z$15,"Yes",""),"")</f>
        <v/>
      </c>
      <c r="AT149" s="941" t="str">
        <f ca="1">IF(AS149="Yes", '6'!$E$36,"")</f>
        <v/>
      </c>
      <c r="AU149" s="480" t="str">
        <f ca="1">IF(AS149="Yes", '6'!$E$34,"")</f>
        <v/>
      </c>
      <c r="AV149" s="934"/>
      <c r="AW149" s="370" t="str" cm="1">
        <f t="array" aca="1" ref="AW149" ca="1">IFERROR(IF(INDEX($G149:$W149,,MATCH(AY$3,$G$3:$W$3,0))=$Z$15,"Yes",""),"")</f>
        <v/>
      </c>
      <c r="AX149" s="939" t="str">
        <f ca="1">IF(AW149="Yes", '6'!$E$43,"")</f>
        <v/>
      </c>
      <c r="AY149" s="480" t="str">
        <f ca="1">IF(AW149="Yes", '6'!$E$41,"")</f>
        <v/>
      </c>
    </row>
    <row r="150" spans="2:51" ht="15.5">
      <c r="B150" s="1278"/>
      <c r="C150" s="386" t="s">
        <v>800</v>
      </c>
      <c r="D150" s="387">
        <f>'4'!S26</f>
        <v>0</v>
      </c>
      <c r="E150" s="1279">
        <f>'4'!T26</f>
        <v>0</v>
      </c>
      <c r="G150" s="370" t="str">
        <f>'7'!G150</f>
        <v>Select from List</v>
      </c>
      <c r="H150" s="480" t="e" cm="1">
        <f t="array" ref="H150">INDEX($AC150:$AY150,,MATCH(G$3,$AC$3:$AY$3,0))</f>
        <v>#N/A</v>
      </c>
      <c r="I150" s="316"/>
      <c r="J150" s="434" t="str">
        <f>'7'!J150</f>
        <v>Select from List</v>
      </c>
      <c r="K150" s="480" t="e" cm="1">
        <f t="array" ref="K150">INDEX($AC150:$AY150,,MATCH(J$3,$AC$3:$AY$3,0))</f>
        <v>#N/A</v>
      </c>
      <c r="L150" s="316"/>
      <c r="M150" s="370" t="str">
        <f>'7'!M150</f>
        <v>Select from List</v>
      </c>
      <c r="N150" s="480" t="e" cm="1">
        <f t="array" ref="N150">INDEX($AC150:$AY150,,MATCH(M$3,$AC$3:$AY$3,0))</f>
        <v>#N/A</v>
      </c>
      <c r="O150" s="316"/>
      <c r="P150" s="370" t="str">
        <f>'7'!P150</f>
        <v>Select from List</v>
      </c>
      <c r="Q150" s="480" t="e" cm="1">
        <f t="array" ref="Q150">INDEX($AC150:$AY150,,MATCH(P$3,$AC$3:$AY$3,0))</f>
        <v>#N/A</v>
      </c>
      <c r="R150" s="316"/>
      <c r="S150" s="370" t="str">
        <f>'7'!S150</f>
        <v>Select from List</v>
      </c>
      <c r="T150" s="480" t="e" cm="1">
        <f t="array" ref="T150">INDEX($AC150:$AY150,,MATCH(S$3,$AC$3:$AY$3,0))</f>
        <v>#N/A</v>
      </c>
      <c r="U150" s="494"/>
      <c r="V150" s="370" t="str">
        <f>'7'!V150</f>
        <v>Select from List</v>
      </c>
      <c r="W150" s="480" t="e" cm="1">
        <f t="array" ref="W150">INDEX($AC150:$AY150,,MATCH(V$3,$AC$3:$AY$3,0))</f>
        <v>#N/A</v>
      </c>
      <c r="AC150" s="370" t="str" cm="1">
        <f t="array" aca="1" ref="AC150" ca="1">IFERROR(IF(INDEX($G150:$W150,,MATCH(AE$3,$G$3:$W$3,0))=$Z$15,"Yes",""),"")</f>
        <v/>
      </c>
      <c r="AD150" s="939" t="str">
        <f ca="1">IF(AC150="Yes", '6'!$E$8,"")</f>
        <v/>
      </c>
      <c r="AE150" s="480" t="str">
        <f ca="1">IF(AC150="Yes", '6'!$E$6,"")</f>
        <v/>
      </c>
      <c r="AG150" s="370" t="str" cm="1">
        <f t="array" aca="1" ref="AG150" ca="1">IFERROR(IF(INDEX($G150:$W150,,MATCH(AI$3,$G$3:$W$3,0))=$Z$15,"Yes",""),"")</f>
        <v/>
      </c>
      <c r="AH150" s="939" t="str">
        <f ca="1">IF(AG150="Yes",'6'!$E$15,"")</f>
        <v/>
      </c>
      <c r="AI150" s="480" t="str">
        <f ca="1">IF(AG150="Yes",'6'!$E$13,"")</f>
        <v/>
      </c>
      <c r="AK150" s="370" t="str" cm="1">
        <f t="array" aca="1" ref="AK150" ca="1">IFERROR(IF(INDEX($G150:$W150,,MATCH(AM$3,$G$3:$W$3,0))=$Z$15,"Yes",""),"")</f>
        <v/>
      </c>
      <c r="AL150" s="939" t="str">
        <f ca="1">IF(AK150="Yes", '6'!$E$22,"")</f>
        <v/>
      </c>
      <c r="AM150" s="480" t="str">
        <f ca="1">IF(AK150="Yes", '6'!$E$20,"")</f>
        <v/>
      </c>
      <c r="AN150" s="934"/>
      <c r="AO150" s="370" t="str" cm="1">
        <f t="array" aca="1" ref="AO150" ca="1">IFERROR(IF(INDEX($G150:$W150,,MATCH(AQ$3,$G$3:$W$3,0))=$Z$15,"Yes",""),"")</f>
        <v/>
      </c>
      <c r="AP150" s="939" t="str">
        <f ca="1">IF(AO150="Yes", '6'!$E$29,"")</f>
        <v/>
      </c>
      <c r="AQ150" s="480" t="str">
        <f ca="1">IF(AO150="Yes", '6'!$E$27,"")</f>
        <v/>
      </c>
      <c r="AR150" s="934"/>
      <c r="AS150" s="434" t="str" cm="1">
        <f t="array" aca="1" ref="AS150" ca="1">IFERROR(IF(INDEX($G150:$W150,,MATCH(AU$3,$G$3:$W$3,0))=$Z$15,"Yes",""),"")</f>
        <v/>
      </c>
      <c r="AT150" s="941" t="str">
        <f ca="1">IF(AS150="Yes", '6'!$E$36,"")</f>
        <v/>
      </c>
      <c r="AU150" s="480" t="str">
        <f ca="1">IF(AS150="Yes", '6'!$E$34,"")</f>
        <v/>
      </c>
      <c r="AV150" s="934"/>
      <c r="AW150" s="370" t="str" cm="1">
        <f t="array" aca="1" ref="AW150" ca="1">IFERROR(IF(INDEX($G150:$W150,,MATCH(AY$3,$G$3:$W$3,0))=$Z$15,"Yes",""),"")</f>
        <v/>
      </c>
      <c r="AX150" s="939" t="str">
        <f ca="1">IF(AW150="Yes", '6'!$E$43,"")</f>
        <v/>
      </c>
      <c r="AY150" s="480" t="str">
        <f ca="1">IF(AW150="Yes", '6'!$E$41,"")</f>
        <v/>
      </c>
    </row>
    <row r="151" spans="2:51" ht="15.5">
      <c r="B151" s="1277">
        <f>'4'!Q27</f>
        <v>0</v>
      </c>
      <c r="C151" s="384" t="s">
        <v>799</v>
      </c>
      <c r="D151" s="385">
        <f>'4'!S27</f>
        <v>0</v>
      </c>
      <c r="E151" s="1279" t="str">
        <f>'4'!T27</f>
        <v xml:space="preserve"> </v>
      </c>
      <c r="G151" s="370" t="str">
        <f>'7'!G151</f>
        <v>Select from List</v>
      </c>
      <c r="H151" s="480" t="e" cm="1">
        <f t="array" ref="H151">INDEX($AC151:$AY151,,MATCH(G$3,$AC$3:$AY$3,0))</f>
        <v>#N/A</v>
      </c>
      <c r="I151" s="316"/>
      <c r="J151" s="434" t="str">
        <f>'7'!J151</f>
        <v>Select from List</v>
      </c>
      <c r="K151" s="480" t="e" cm="1">
        <f t="array" ref="K151">INDEX($AC151:$AY151,,MATCH(J$3,$AC$3:$AY$3,0))</f>
        <v>#N/A</v>
      </c>
      <c r="L151" s="316"/>
      <c r="M151" s="370" t="str">
        <f>'7'!M151</f>
        <v>Select from List</v>
      </c>
      <c r="N151" s="480" t="e" cm="1">
        <f t="array" ref="N151">INDEX($AC151:$AY151,,MATCH(M$3,$AC$3:$AY$3,0))</f>
        <v>#N/A</v>
      </c>
      <c r="O151" s="316"/>
      <c r="P151" s="370" t="str">
        <f>'7'!P151</f>
        <v>Select from List</v>
      </c>
      <c r="Q151" s="480" t="e" cm="1">
        <f t="array" ref="Q151">INDEX($AC151:$AY151,,MATCH(P$3,$AC$3:$AY$3,0))</f>
        <v>#N/A</v>
      </c>
      <c r="R151" s="316"/>
      <c r="S151" s="370" t="str">
        <f>'7'!S151</f>
        <v>Select from List</v>
      </c>
      <c r="T151" s="480" t="e" cm="1">
        <f t="array" ref="T151">INDEX($AC151:$AY151,,MATCH(S$3,$AC$3:$AY$3,0))</f>
        <v>#N/A</v>
      </c>
      <c r="U151" s="494"/>
      <c r="V151" s="370" t="str">
        <f>'7'!V151</f>
        <v>Select from List</v>
      </c>
      <c r="W151" s="480" t="e" cm="1">
        <f t="array" ref="W151">INDEX($AC151:$AY151,,MATCH(V$3,$AC$3:$AY$3,0))</f>
        <v>#N/A</v>
      </c>
      <c r="AC151" s="370" t="str" cm="1">
        <f t="array" aca="1" ref="AC151" ca="1">IFERROR(IF(INDEX($G151:$W151,,MATCH(AE$3,$G$3:$W$3,0))=$Z$15,"Yes",""),"")</f>
        <v/>
      </c>
      <c r="AD151" s="939" t="str">
        <f ca="1">IF(AC151="Yes", '6'!$E$8,"")</f>
        <v/>
      </c>
      <c r="AE151" s="480" t="str">
        <f ca="1">IF(AC151="Yes", '6'!$E$6,"")</f>
        <v/>
      </c>
      <c r="AG151" s="370" t="str" cm="1">
        <f t="array" aca="1" ref="AG151" ca="1">IFERROR(IF(INDEX($G151:$W151,,MATCH(AI$3,$G$3:$W$3,0))=$Z$15,"Yes",""),"")</f>
        <v/>
      </c>
      <c r="AH151" s="939" t="str">
        <f ca="1">IF(AG151="Yes",'6'!$E$15,"")</f>
        <v/>
      </c>
      <c r="AI151" s="480" t="str">
        <f ca="1">IF(AG151="Yes",'6'!$E$13,"")</f>
        <v/>
      </c>
      <c r="AK151" s="370" t="str" cm="1">
        <f t="array" aca="1" ref="AK151" ca="1">IFERROR(IF(INDEX($G151:$W151,,MATCH(AM$3,$G$3:$W$3,0))=$Z$15,"Yes",""),"")</f>
        <v/>
      </c>
      <c r="AL151" s="939" t="str">
        <f ca="1">IF(AK151="Yes", '6'!$E$22,"")</f>
        <v/>
      </c>
      <c r="AM151" s="480" t="str">
        <f ca="1">IF(AK151="Yes", '6'!$E$20,"")</f>
        <v/>
      </c>
      <c r="AN151" s="934"/>
      <c r="AO151" s="370" t="str" cm="1">
        <f t="array" aca="1" ref="AO151" ca="1">IFERROR(IF(INDEX($G151:$W151,,MATCH(AQ$3,$G$3:$W$3,0))=$Z$15,"Yes",""),"")</f>
        <v/>
      </c>
      <c r="AP151" s="939" t="str">
        <f ca="1">IF(AO151="Yes", '6'!$E$29,"")</f>
        <v/>
      </c>
      <c r="AQ151" s="480" t="str">
        <f ca="1">IF(AO151="Yes", '6'!$E$27,"")</f>
        <v/>
      </c>
      <c r="AR151" s="934"/>
      <c r="AS151" s="434" t="str" cm="1">
        <f t="array" aca="1" ref="AS151" ca="1">IFERROR(IF(INDEX($G151:$W151,,MATCH(AU$3,$G$3:$W$3,0))=$Z$15,"Yes",""),"")</f>
        <v/>
      </c>
      <c r="AT151" s="941" t="str">
        <f ca="1">IF(AS151="Yes", '6'!$E$36,"")</f>
        <v/>
      </c>
      <c r="AU151" s="480" t="str">
        <f ca="1">IF(AS151="Yes", '6'!$E$34,"")</f>
        <v/>
      </c>
      <c r="AV151" s="934"/>
      <c r="AW151" s="370" t="str" cm="1">
        <f t="array" aca="1" ref="AW151" ca="1">IFERROR(IF(INDEX($G151:$W151,,MATCH(AY$3,$G$3:$W$3,0))=$Z$15,"Yes",""),"")</f>
        <v/>
      </c>
      <c r="AX151" s="939" t="str">
        <f ca="1">IF(AW151="Yes", '6'!$E$43,"")</f>
        <v/>
      </c>
      <c r="AY151" s="480" t="str">
        <f ca="1">IF(AW151="Yes", '6'!$E$41,"")</f>
        <v/>
      </c>
    </row>
    <row r="152" spans="2:51" ht="15.5">
      <c r="B152" s="1278"/>
      <c r="C152" s="386" t="s">
        <v>800</v>
      </c>
      <c r="D152" s="387">
        <f>'4'!S28</f>
        <v>0</v>
      </c>
      <c r="E152" s="1279">
        <f>'4'!T28</f>
        <v>0</v>
      </c>
      <c r="G152" s="370" t="str">
        <f>'7'!G152</f>
        <v>Select from List</v>
      </c>
      <c r="H152" s="480" t="e" cm="1">
        <f t="array" ref="H152">INDEX($AC152:$AY152,,MATCH(G$3,$AC$3:$AY$3,0))</f>
        <v>#N/A</v>
      </c>
      <c r="I152" s="316"/>
      <c r="J152" s="434" t="str">
        <f>'7'!J152</f>
        <v>Select from List</v>
      </c>
      <c r="K152" s="480" t="e" cm="1">
        <f t="array" ref="K152">INDEX($AC152:$AY152,,MATCH(J$3,$AC$3:$AY$3,0))</f>
        <v>#N/A</v>
      </c>
      <c r="L152" s="316"/>
      <c r="M152" s="370" t="str">
        <f>'7'!M152</f>
        <v>Select from List</v>
      </c>
      <c r="N152" s="480" t="e" cm="1">
        <f t="array" ref="N152">INDEX($AC152:$AY152,,MATCH(M$3,$AC$3:$AY$3,0))</f>
        <v>#N/A</v>
      </c>
      <c r="O152" s="316"/>
      <c r="P152" s="370" t="str">
        <f>'7'!P152</f>
        <v>Select from List</v>
      </c>
      <c r="Q152" s="480" t="e" cm="1">
        <f t="array" ref="Q152">INDEX($AC152:$AY152,,MATCH(P$3,$AC$3:$AY$3,0))</f>
        <v>#N/A</v>
      </c>
      <c r="R152" s="316"/>
      <c r="S152" s="370" t="str">
        <f>'7'!S152</f>
        <v>Select from List</v>
      </c>
      <c r="T152" s="480" t="e" cm="1">
        <f t="array" ref="T152">INDEX($AC152:$AY152,,MATCH(S$3,$AC$3:$AY$3,0))</f>
        <v>#N/A</v>
      </c>
      <c r="U152" s="494"/>
      <c r="V152" s="370" t="str">
        <f>'7'!V152</f>
        <v>Select from List</v>
      </c>
      <c r="W152" s="480" t="e" cm="1">
        <f t="array" ref="W152">INDEX($AC152:$AY152,,MATCH(V$3,$AC$3:$AY$3,0))</f>
        <v>#N/A</v>
      </c>
      <c r="AC152" s="370" t="str" cm="1">
        <f t="array" aca="1" ref="AC152" ca="1">IFERROR(IF(INDEX($G152:$W152,,MATCH(AE$3,$G$3:$W$3,0))=$Z$15,"Yes",""),"")</f>
        <v/>
      </c>
      <c r="AD152" s="939" t="str">
        <f ca="1">IF(AC152="Yes", '6'!$E$8,"")</f>
        <v/>
      </c>
      <c r="AE152" s="480" t="str">
        <f ca="1">IF(AC152="Yes", '6'!$E$6,"")</f>
        <v/>
      </c>
      <c r="AG152" s="370" t="str" cm="1">
        <f t="array" aca="1" ref="AG152" ca="1">IFERROR(IF(INDEX($G152:$W152,,MATCH(AI$3,$G$3:$W$3,0))=$Z$15,"Yes",""),"")</f>
        <v/>
      </c>
      <c r="AH152" s="939" t="str">
        <f ca="1">IF(AG152="Yes",'6'!$E$15,"")</f>
        <v/>
      </c>
      <c r="AI152" s="480" t="str">
        <f ca="1">IF(AG152="Yes",'6'!$E$13,"")</f>
        <v/>
      </c>
      <c r="AK152" s="370" t="str" cm="1">
        <f t="array" aca="1" ref="AK152" ca="1">IFERROR(IF(INDEX($G152:$W152,,MATCH(AM$3,$G$3:$W$3,0))=$Z$15,"Yes",""),"")</f>
        <v/>
      </c>
      <c r="AL152" s="939" t="str">
        <f ca="1">IF(AK152="Yes", '6'!$E$22,"")</f>
        <v/>
      </c>
      <c r="AM152" s="480" t="str">
        <f ca="1">IF(AK152="Yes", '6'!$E$20,"")</f>
        <v/>
      </c>
      <c r="AN152" s="934"/>
      <c r="AO152" s="370" t="str" cm="1">
        <f t="array" aca="1" ref="AO152" ca="1">IFERROR(IF(INDEX($G152:$W152,,MATCH(AQ$3,$G$3:$W$3,0))=$Z$15,"Yes",""),"")</f>
        <v/>
      </c>
      <c r="AP152" s="939" t="str">
        <f ca="1">IF(AO152="Yes", '6'!$E$29,"")</f>
        <v/>
      </c>
      <c r="AQ152" s="480" t="str">
        <f ca="1">IF(AO152="Yes", '6'!$E$27,"")</f>
        <v/>
      </c>
      <c r="AR152" s="934"/>
      <c r="AS152" s="434" t="str" cm="1">
        <f t="array" aca="1" ref="AS152" ca="1">IFERROR(IF(INDEX($G152:$W152,,MATCH(AU$3,$G$3:$W$3,0))=$Z$15,"Yes",""),"")</f>
        <v/>
      </c>
      <c r="AT152" s="941" t="str">
        <f ca="1">IF(AS152="Yes", '6'!$E$36,"")</f>
        <v/>
      </c>
      <c r="AU152" s="480" t="str">
        <f ca="1">IF(AS152="Yes", '6'!$E$34,"")</f>
        <v/>
      </c>
      <c r="AV152" s="934"/>
      <c r="AW152" s="370" t="str" cm="1">
        <f t="array" aca="1" ref="AW152" ca="1">IFERROR(IF(INDEX($G152:$W152,,MATCH(AY$3,$G$3:$W$3,0))=$Z$15,"Yes",""),"")</f>
        <v/>
      </c>
      <c r="AX152" s="939" t="str">
        <f ca="1">IF(AW152="Yes", '6'!$E$43,"")</f>
        <v/>
      </c>
      <c r="AY152" s="480" t="str">
        <f ca="1">IF(AW152="Yes", '6'!$E$41,"")</f>
        <v/>
      </c>
    </row>
    <row r="153" spans="2:51" ht="15.5">
      <c r="B153" s="1277">
        <f>'4'!Q29</f>
        <v>0</v>
      </c>
      <c r="C153" s="384" t="s">
        <v>799</v>
      </c>
      <c r="D153" s="385">
        <f>'4'!S29</f>
        <v>0</v>
      </c>
      <c r="E153" s="1279" t="str">
        <f>'4'!T29</f>
        <v xml:space="preserve"> </v>
      </c>
      <c r="G153" s="370" t="str">
        <f>'7'!G153</f>
        <v>Select from List</v>
      </c>
      <c r="H153" s="480" t="e" cm="1">
        <f t="array" ref="H153">INDEX($AC153:$AY153,,MATCH(G$3,$AC$3:$AY$3,0))</f>
        <v>#N/A</v>
      </c>
      <c r="I153" s="316"/>
      <c r="J153" s="434" t="str">
        <f>'7'!J153</f>
        <v>Select from List</v>
      </c>
      <c r="K153" s="480" t="e" cm="1">
        <f t="array" ref="K153">INDEX($AC153:$AY153,,MATCH(J$3,$AC$3:$AY$3,0))</f>
        <v>#N/A</v>
      </c>
      <c r="L153" s="316"/>
      <c r="M153" s="370" t="str">
        <f>'7'!M153</f>
        <v>Select from List</v>
      </c>
      <c r="N153" s="480" t="e" cm="1">
        <f t="array" ref="N153">INDEX($AC153:$AY153,,MATCH(M$3,$AC$3:$AY$3,0))</f>
        <v>#N/A</v>
      </c>
      <c r="O153" s="316"/>
      <c r="P153" s="370" t="str">
        <f>'7'!P153</f>
        <v>Select from List</v>
      </c>
      <c r="Q153" s="480" t="e" cm="1">
        <f t="array" ref="Q153">INDEX($AC153:$AY153,,MATCH(P$3,$AC$3:$AY$3,0))</f>
        <v>#N/A</v>
      </c>
      <c r="R153" s="316"/>
      <c r="S153" s="370" t="str">
        <f>'7'!S153</f>
        <v>Select from List</v>
      </c>
      <c r="T153" s="480" t="e" cm="1">
        <f t="array" ref="T153">INDEX($AC153:$AY153,,MATCH(S$3,$AC$3:$AY$3,0))</f>
        <v>#N/A</v>
      </c>
      <c r="U153" s="494"/>
      <c r="V153" s="370" t="str">
        <f>'7'!V153</f>
        <v>Select from List</v>
      </c>
      <c r="W153" s="480" t="e" cm="1">
        <f t="array" ref="W153">INDEX($AC153:$AY153,,MATCH(V$3,$AC$3:$AY$3,0))</f>
        <v>#N/A</v>
      </c>
      <c r="AC153" s="370" t="str" cm="1">
        <f t="array" aca="1" ref="AC153" ca="1">IFERROR(IF(INDEX($G153:$W153,,MATCH(AE$3,$G$3:$W$3,0))=$Z$15,"Yes",""),"")</f>
        <v/>
      </c>
      <c r="AD153" s="939" t="str">
        <f ca="1">IF(AC153="Yes", '6'!$E$8,"")</f>
        <v/>
      </c>
      <c r="AE153" s="480" t="str">
        <f ca="1">IF(AC153="Yes", '6'!$E$6,"")</f>
        <v/>
      </c>
      <c r="AG153" s="370" t="str" cm="1">
        <f t="array" aca="1" ref="AG153" ca="1">IFERROR(IF(INDEX($G153:$W153,,MATCH(AI$3,$G$3:$W$3,0))=$Z$15,"Yes",""),"")</f>
        <v/>
      </c>
      <c r="AH153" s="939" t="str">
        <f ca="1">IF(AG153="Yes",'6'!$E$15,"")</f>
        <v/>
      </c>
      <c r="AI153" s="480" t="str">
        <f ca="1">IF(AG153="Yes",'6'!$E$13,"")</f>
        <v/>
      </c>
      <c r="AK153" s="370" t="str" cm="1">
        <f t="array" aca="1" ref="AK153" ca="1">IFERROR(IF(INDEX($G153:$W153,,MATCH(AM$3,$G$3:$W$3,0))=$Z$15,"Yes",""),"")</f>
        <v/>
      </c>
      <c r="AL153" s="939" t="str">
        <f ca="1">IF(AK153="Yes", '6'!$E$22,"")</f>
        <v/>
      </c>
      <c r="AM153" s="480" t="str">
        <f ca="1">IF(AK153="Yes", '6'!$E$20,"")</f>
        <v/>
      </c>
      <c r="AN153" s="934"/>
      <c r="AO153" s="370" t="str" cm="1">
        <f t="array" aca="1" ref="AO153" ca="1">IFERROR(IF(INDEX($G153:$W153,,MATCH(AQ$3,$G$3:$W$3,0))=$Z$15,"Yes",""),"")</f>
        <v/>
      </c>
      <c r="AP153" s="939" t="str">
        <f ca="1">IF(AO153="Yes", '6'!$E$29,"")</f>
        <v/>
      </c>
      <c r="AQ153" s="480" t="str">
        <f ca="1">IF(AO153="Yes", '6'!$E$27,"")</f>
        <v/>
      </c>
      <c r="AR153" s="934"/>
      <c r="AS153" s="434" t="str" cm="1">
        <f t="array" aca="1" ref="AS153" ca="1">IFERROR(IF(INDEX($G153:$W153,,MATCH(AU$3,$G$3:$W$3,0))=$Z$15,"Yes",""),"")</f>
        <v/>
      </c>
      <c r="AT153" s="941" t="str">
        <f ca="1">IF(AS153="Yes", '6'!$E$36,"")</f>
        <v/>
      </c>
      <c r="AU153" s="480" t="str">
        <f ca="1">IF(AS153="Yes", '6'!$E$34,"")</f>
        <v/>
      </c>
      <c r="AV153" s="934"/>
      <c r="AW153" s="370" t="str" cm="1">
        <f t="array" aca="1" ref="AW153" ca="1">IFERROR(IF(INDEX($G153:$W153,,MATCH(AY$3,$G$3:$W$3,0))=$Z$15,"Yes",""),"")</f>
        <v/>
      </c>
      <c r="AX153" s="939" t="str">
        <f ca="1">IF(AW153="Yes", '6'!$E$43,"")</f>
        <v/>
      </c>
      <c r="AY153" s="480" t="str">
        <f ca="1">IF(AW153="Yes", '6'!$E$41,"")</f>
        <v/>
      </c>
    </row>
    <row r="154" spans="2:51" ht="15.5">
      <c r="B154" s="1278"/>
      <c r="C154" s="386" t="s">
        <v>800</v>
      </c>
      <c r="D154" s="387">
        <f>'4'!S30</f>
        <v>0</v>
      </c>
      <c r="E154" s="1279">
        <f>'4'!T30</f>
        <v>0</v>
      </c>
      <c r="G154" s="370" t="str">
        <f>'7'!G154</f>
        <v>Select from List</v>
      </c>
      <c r="H154" s="480" t="e" cm="1">
        <f t="array" ref="H154">INDEX($AC154:$AY154,,MATCH(G$3,$AC$3:$AY$3,0))</f>
        <v>#N/A</v>
      </c>
      <c r="I154" s="316"/>
      <c r="J154" s="434" t="str">
        <f>'7'!J154</f>
        <v>Select from List</v>
      </c>
      <c r="K154" s="480" t="e" cm="1">
        <f t="array" ref="K154">INDEX($AC154:$AY154,,MATCH(J$3,$AC$3:$AY$3,0))</f>
        <v>#N/A</v>
      </c>
      <c r="L154" s="316"/>
      <c r="M154" s="370" t="str">
        <f>'7'!M154</f>
        <v>Select from List</v>
      </c>
      <c r="N154" s="480" t="e" cm="1">
        <f t="array" ref="N154">INDEX($AC154:$AY154,,MATCH(M$3,$AC$3:$AY$3,0))</f>
        <v>#N/A</v>
      </c>
      <c r="O154" s="316"/>
      <c r="P154" s="370" t="str">
        <f>'7'!P154</f>
        <v>Select from List</v>
      </c>
      <c r="Q154" s="480" t="e" cm="1">
        <f t="array" ref="Q154">INDEX($AC154:$AY154,,MATCH(P$3,$AC$3:$AY$3,0))</f>
        <v>#N/A</v>
      </c>
      <c r="R154" s="316"/>
      <c r="S154" s="370" t="str">
        <f>'7'!S154</f>
        <v>Select from List</v>
      </c>
      <c r="T154" s="480" t="e" cm="1">
        <f t="array" ref="T154">INDEX($AC154:$AY154,,MATCH(S$3,$AC$3:$AY$3,0))</f>
        <v>#N/A</v>
      </c>
      <c r="U154" s="494"/>
      <c r="V154" s="370" t="str">
        <f>'7'!V154</f>
        <v>Select from List</v>
      </c>
      <c r="W154" s="480" t="e" cm="1">
        <f t="array" ref="W154">INDEX($AC154:$AY154,,MATCH(V$3,$AC$3:$AY$3,0))</f>
        <v>#N/A</v>
      </c>
      <c r="AC154" s="370" t="str" cm="1">
        <f t="array" aca="1" ref="AC154" ca="1">IFERROR(IF(INDEX($G154:$W154,,MATCH(AE$3,$G$3:$W$3,0))=$Z$15,"Yes",""),"")</f>
        <v/>
      </c>
      <c r="AD154" s="939" t="str">
        <f ca="1">IF(AC154="Yes", '6'!$E$8,"")</f>
        <v/>
      </c>
      <c r="AE154" s="480" t="str">
        <f ca="1">IF(AC154="Yes", '6'!$E$6,"")</f>
        <v/>
      </c>
      <c r="AG154" s="370" t="str" cm="1">
        <f t="array" aca="1" ref="AG154" ca="1">IFERROR(IF(INDEX($G154:$W154,,MATCH(AI$3,$G$3:$W$3,0))=$Z$15,"Yes",""),"")</f>
        <v/>
      </c>
      <c r="AH154" s="939" t="str">
        <f ca="1">IF(AG154="Yes",'6'!$E$15,"")</f>
        <v/>
      </c>
      <c r="AI154" s="480" t="str">
        <f ca="1">IF(AG154="Yes",'6'!$E$13,"")</f>
        <v/>
      </c>
      <c r="AK154" s="370" t="str" cm="1">
        <f t="array" aca="1" ref="AK154" ca="1">IFERROR(IF(INDEX($G154:$W154,,MATCH(AM$3,$G$3:$W$3,0))=$Z$15,"Yes",""),"")</f>
        <v/>
      </c>
      <c r="AL154" s="939" t="str">
        <f ca="1">IF(AK154="Yes", '6'!$E$22,"")</f>
        <v/>
      </c>
      <c r="AM154" s="480" t="str">
        <f ca="1">IF(AK154="Yes", '6'!$E$20,"")</f>
        <v/>
      </c>
      <c r="AN154" s="934"/>
      <c r="AO154" s="370" t="str" cm="1">
        <f t="array" aca="1" ref="AO154" ca="1">IFERROR(IF(INDEX($G154:$W154,,MATCH(AQ$3,$G$3:$W$3,0))=$Z$15,"Yes",""),"")</f>
        <v/>
      </c>
      <c r="AP154" s="939" t="str">
        <f ca="1">IF(AO154="Yes", '6'!$E$29,"")</f>
        <v/>
      </c>
      <c r="AQ154" s="480" t="str">
        <f ca="1">IF(AO154="Yes", '6'!$E$27,"")</f>
        <v/>
      </c>
      <c r="AR154" s="934"/>
      <c r="AS154" s="434" t="str" cm="1">
        <f t="array" aca="1" ref="AS154" ca="1">IFERROR(IF(INDEX($G154:$W154,,MATCH(AU$3,$G$3:$W$3,0))=$Z$15,"Yes",""),"")</f>
        <v/>
      </c>
      <c r="AT154" s="941" t="str">
        <f ca="1">IF(AS154="Yes", '6'!$E$36,"")</f>
        <v/>
      </c>
      <c r="AU154" s="480" t="str">
        <f ca="1">IF(AS154="Yes", '6'!$E$34,"")</f>
        <v/>
      </c>
      <c r="AV154" s="934"/>
      <c r="AW154" s="370" t="str" cm="1">
        <f t="array" aca="1" ref="AW154" ca="1">IFERROR(IF(INDEX($G154:$W154,,MATCH(AY$3,$G$3:$W$3,0))=$Z$15,"Yes",""),"")</f>
        <v/>
      </c>
      <c r="AX154" s="939" t="str">
        <f ca="1">IF(AW154="Yes", '6'!$E$43,"")</f>
        <v/>
      </c>
      <c r="AY154" s="480" t="str">
        <f ca="1">IF(AW154="Yes", '6'!$E$41,"")</f>
        <v/>
      </c>
    </row>
    <row r="155" spans="2:51" ht="15.5">
      <c r="B155" s="1277">
        <f>'4'!Q31</f>
        <v>0</v>
      </c>
      <c r="C155" s="384" t="s">
        <v>799</v>
      </c>
      <c r="D155" s="385">
        <f>'4'!S31</f>
        <v>0</v>
      </c>
      <c r="E155" s="1279" t="str">
        <f>'4'!T31</f>
        <v xml:space="preserve"> </v>
      </c>
      <c r="G155" s="370" t="str">
        <f>'7'!G155</f>
        <v>Select from List</v>
      </c>
      <c r="H155" s="480" t="e" cm="1">
        <f t="array" ref="H155">INDEX($AC155:$AY155,,MATCH(G$3,$AC$3:$AY$3,0))</f>
        <v>#N/A</v>
      </c>
      <c r="I155" s="316"/>
      <c r="J155" s="434" t="str">
        <f>'7'!J155</f>
        <v>Select from List</v>
      </c>
      <c r="K155" s="480" t="e" cm="1">
        <f t="array" ref="K155">INDEX($AC155:$AY155,,MATCH(J$3,$AC$3:$AY$3,0))</f>
        <v>#N/A</v>
      </c>
      <c r="L155" s="316"/>
      <c r="M155" s="370" t="str">
        <f>'7'!M155</f>
        <v>Select from List</v>
      </c>
      <c r="N155" s="480" t="e" cm="1">
        <f t="array" ref="N155">INDEX($AC155:$AY155,,MATCH(M$3,$AC$3:$AY$3,0))</f>
        <v>#N/A</v>
      </c>
      <c r="O155" s="316"/>
      <c r="P155" s="370" t="str">
        <f>'7'!P155</f>
        <v>Select from List</v>
      </c>
      <c r="Q155" s="480" t="e" cm="1">
        <f t="array" ref="Q155">INDEX($AC155:$AY155,,MATCH(P$3,$AC$3:$AY$3,0))</f>
        <v>#N/A</v>
      </c>
      <c r="R155" s="316"/>
      <c r="S155" s="370" t="str">
        <f>'7'!S155</f>
        <v>Select from List</v>
      </c>
      <c r="T155" s="480" t="e" cm="1">
        <f t="array" ref="T155">INDEX($AC155:$AY155,,MATCH(S$3,$AC$3:$AY$3,0))</f>
        <v>#N/A</v>
      </c>
      <c r="U155" s="494"/>
      <c r="V155" s="370" t="str">
        <f>'7'!V155</f>
        <v>Select from List</v>
      </c>
      <c r="W155" s="480" t="e" cm="1">
        <f t="array" ref="W155">INDEX($AC155:$AY155,,MATCH(V$3,$AC$3:$AY$3,0))</f>
        <v>#N/A</v>
      </c>
      <c r="AC155" s="370" t="str" cm="1">
        <f t="array" aca="1" ref="AC155" ca="1">IFERROR(IF(INDEX($G155:$W155,,MATCH(AE$3,$G$3:$W$3,0))=$Z$15,"Yes",""),"")</f>
        <v/>
      </c>
      <c r="AD155" s="939" t="str">
        <f ca="1">IF(AC155="Yes", '6'!$E$8,"")</f>
        <v/>
      </c>
      <c r="AE155" s="480" t="str">
        <f ca="1">IF(AC155="Yes", '6'!$E$6,"")</f>
        <v/>
      </c>
      <c r="AG155" s="370" t="str" cm="1">
        <f t="array" aca="1" ref="AG155" ca="1">IFERROR(IF(INDEX($G155:$W155,,MATCH(AI$3,$G$3:$W$3,0))=$Z$15,"Yes",""),"")</f>
        <v/>
      </c>
      <c r="AH155" s="939" t="str">
        <f ca="1">IF(AG155="Yes",'6'!$E$15,"")</f>
        <v/>
      </c>
      <c r="AI155" s="480" t="str">
        <f ca="1">IF(AG155="Yes",'6'!$E$13,"")</f>
        <v/>
      </c>
      <c r="AK155" s="370" t="str" cm="1">
        <f t="array" aca="1" ref="AK155" ca="1">IFERROR(IF(INDEX($G155:$W155,,MATCH(AM$3,$G$3:$W$3,0))=$Z$15,"Yes",""),"")</f>
        <v/>
      </c>
      <c r="AL155" s="939" t="str">
        <f ca="1">IF(AK155="Yes", '6'!$E$22,"")</f>
        <v/>
      </c>
      <c r="AM155" s="480" t="str">
        <f ca="1">IF(AK155="Yes", '6'!$E$20,"")</f>
        <v/>
      </c>
      <c r="AN155" s="934"/>
      <c r="AO155" s="370" t="str" cm="1">
        <f t="array" aca="1" ref="AO155" ca="1">IFERROR(IF(INDEX($G155:$W155,,MATCH(AQ$3,$G$3:$W$3,0))=$Z$15,"Yes",""),"")</f>
        <v/>
      </c>
      <c r="AP155" s="939" t="str">
        <f ca="1">IF(AO155="Yes", '6'!$E$29,"")</f>
        <v/>
      </c>
      <c r="AQ155" s="480" t="str">
        <f ca="1">IF(AO155="Yes", '6'!$E$27,"")</f>
        <v/>
      </c>
      <c r="AR155" s="934"/>
      <c r="AS155" s="434" t="str" cm="1">
        <f t="array" aca="1" ref="AS155" ca="1">IFERROR(IF(INDEX($G155:$W155,,MATCH(AU$3,$G$3:$W$3,0))=$Z$15,"Yes",""),"")</f>
        <v/>
      </c>
      <c r="AT155" s="941" t="str">
        <f ca="1">IF(AS155="Yes", '6'!$E$36,"")</f>
        <v/>
      </c>
      <c r="AU155" s="480" t="str">
        <f ca="1">IF(AS155="Yes", '6'!$E$34,"")</f>
        <v/>
      </c>
      <c r="AV155" s="934"/>
      <c r="AW155" s="370" t="str" cm="1">
        <f t="array" aca="1" ref="AW155" ca="1">IFERROR(IF(INDEX($G155:$W155,,MATCH(AY$3,$G$3:$W$3,0))=$Z$15,"Yes",""),"")</f>
        <v/>
      </c>
      <c r="AX155" s="939" t="str">
        <f ca="1">IF(AW155="Yes", '6'!$E$43,"")</f>
        <v/>
      </c>
      <c r="AY155" s="480" t="str">
        <f ca="1">IF(AW155="Yes", '6'!$E$41,"")</f>
        <v/>
      </c>
    </row>
    <row r="156" spans="2:51" ht="15.5">
      <c r="B156" s="1278"/>
      <c r="C156" s="386" t="s">
        <v>800</v>
      </c>
      <c r="D156" s="387">
        <f>'4'!S32</f>
        <v>0</v>
      </c>
      <c r="E156" s="1279">
        <f>'4'!T32</f>
        <v>0</v>
      </c>
      <c r="G156" s="370" t="str">
        <f>'7'!G156</f>
        <v>Select from List</v>
      </c>
      <c r="H156" s="480" t="e" cm="1">
        <f t="array" ref="H156">INDEX($AC156:$AY156,,MATCH(G$3,$AC$3:$AY$3,0))</f>
        <v>#N/A</v>
      </c>
      <c r="I156" s="316"/>
      <c r="J156" s="434" t="str">
        <f>'7'!J156</f>
        <v>Select from List</v>
      </c>
      <c r="K156" s="480" t="e" cm="1">
        <f t="array" ref="K156">INDEX($AC156:$AY156,,MATCH(J$3,$AC$3:$AY$3,0))</f>
        <v>#N/A</v>
      </c>
      <c r="L156" s="316"/>
      <c r="M156" s="370" t="str">
        <f>'7'!M156</f>
        <v>Select from List</v>
      </c>
      <c r="N156" s="480" t="e" cm="1">
        <f t="array" ref="N156">INDEX($AC156:$AY156,,MATCH(M$3,$AC$3:$AY$3,0))</f>
        <v>#N/A</v>
      </c>
      <c r="O156" s="316"/>
      <c r="P156" s="370" t="str">
        <f>'7'!P156</f>
        <v>Select from List</v>
      </c>
      <c r="Q156" s="480" t="e" cm="1">
        <f t="array" ref="Q156">INDEX($AC156:$AY156,,MATCH(P$3,$AC$3:$AY$3,0))</f>
        <v>#N/A</v>
      </c>
      <c r="R156" s="316"/>
      <c r="S156" s="370" t="str">
        <f>'7'!S156</f>
        <v>Select from List</v>
      </c>
      <c r="T156" s="480" t="e" cm="1">
        <f t="array" ref="T156">INDEX($AC156:$AY156,,MATCH(S$3,$AC$3:$AY$3,0))</f>
        <v>#N/A</v>
      </c>
      <c r="U156" s="494"/>
      <c r="V156" s="370" t="str">
        <f>'7'!V156</f>
        <v>Select from List</v>
      </c>
      <c r="W156" s="480" t="e" cm="1">
        <f t="array" ref="W156">INDEX($AC156:$AY156,,MATCH(V$3,$AC$3:$AY$3,0))</f>
        <v>#N/A</v>
      </c>
      <c r="AC156" s="370" t="str" cm="1">
        <f t="array" aca="1" ref="AC156" ca="1">IFERROR(IF(INDEX($G156:$W156,,MATCH(AE$3,$G$3:$W$3,0))=$Z$15,"Yes",""),"")</f>
        <v/>
      </c>
      <c r="AD156" s="939" t="str">
        <f ca="1">IF(AC156="Yes", '6'!$E$8,"")</f>
        <v/>
      </c>
      <c r="AE156" s="480" t="str">
        <f ca="1">IF(AC156="Yes", '6'!$E$6,"")</f>
        <v/>
      </c>
      <c r="AG156" s="370" t="str" cm="1">
        <f t="array" aca="1" ref="AG156" ca="1">IFERROR(IF(INDEX($G156:$W156,,MATCH(AI$3,$G$3:$W$3,0))=$Z$15,"Yes",""),"")</f>
        <v/>
      </c>
      <c r="AH156" s="939" t="str">
        <f ca="1">IF(AG156="Yes",'6'!$E$15,"")</f>
        <v/>
      </c>
      <c r="AI156" s="480" t="str">
        <f ca="1">IF(AG156="Yes",'6'!$E$13,"")</f>
        <v/>
      </c>
      <c r="AK156" s="370" t="str" cm="1">
        <f t="array" aca="1" ref="AK156" ca="1">IFERROR(IF(INDEX($G156:$W156,,MATCH(AM$3,$G$3:$W$3,0))=$Z$15,"Yes",""),"")</f>
        <v/>
      </c>
      <c r="AL156" s="939" t="str">
        <f ca="1">IF(AK156="Yes", '6'!$E$22,"")</f>
        <v/>
      </c>
      <c r="AM156" s="480" t="str">
        <f ca="1">IF(AK156="Yes", '6'!$E$20,"")</f>
        <v/>
      </c>
      <c r="AN156" s="934"/>
      <c r="AO156" s="370" t="str" cm="1">
        <f t="array" aca="1" ref="AO156" ca="1">IFERROR(IF(INDEX($G156:$W156,,MATCH(AQ$3,$G$3:$W$3,0))=$Z$15,"Yes",""),"")</f>
        <v/>
      </c>
      <c r="AP156" s="939" t="str">
        <f ca="1">IF(AO156="Yes", '6'!$E$29,"")</f>
        <v/>
      </c>
      <c r="AQ156" s="480" t="str">
        <f ca="1">IF(AO156="Yes", '6'!$E$27,"")</f>
        <v/>
      </c>
      <c r="AR156" s="934"/>
      <c r="AS156" s="434" t="str" cm="1">
        <f t="array" aca="1" ref="AS156" ca="1">IFERROR(IF(INDEX($G156:$W156,,MATCH(AU$3,$G$3:$W$3,0))=$Z$15,"Yes",""),"")</f>
        <v/>
      </c>
      <c r="AT156" s="941" t="str">
        <f ca="1">IF(AS156="Yes", '6'!$E$36,"")</f>
        <v/>
      </c>
      <c r="AU156" s="480" t="str">
        <f ca="1">IF(AS156="Yes", '6'!$E$34,"")</f>
        <v/>
      </c>
      <c r="AV156" s="934"/>
      <c r="AW156" s="370" t="str" cm="1">
        <f t="array" aca="1" ref="AW156" ca="1">IFERROR(IF(INDEX($G156:$W156,,MATCH(AY$3,$G$3:$W$3,0))=$Z$15,"Yes",""),"")</f>
        <v/>
      </c>
      <c r="AX156" s="939" t="str">
        <f ca="1">IF(AW156="Yes", '6'!$E$43,"")</f>
        <v/>
      </c>
      <c r="AY156" s="480" t="str">
        <f ca="1">IF(AW156="Yes", '6'!$E$41,"")</f>
        <v/>
      </c>
    </row>
    <row r="157" spans="2:51" ht="15.5">
      <c r="B157" s="1277">
        <f>'4'!Q33</f>
        <v>0</v>
      </c>
      <c r="C157" s="384" t="s">
        <v>799</v>
      </c>
      <c r="D157" s="385">
        <f>'4'!S33</f>
        <v>0</v>
      </c>
      <c r="E157" s="1279" t="str">
        <f>'4'!T33</f>
        <v xml:space="preserve"> </v>
      </c>
      <c r="G157" s="370" t="str">
        <f>'7'!G157</f>
        <v>Select from List</v>
      </c>
      <c r="H157" s="480" t="e" cm="1">
        <f t="array" ref="H157">INDEX($AC157:$AY157,,MATCH(G$3,$AC$3:$AY$3,0))</f>
        <v>#N/A</v>
      </c>
      <c r="I157" s="316"/>
      <c r="J157" s="434" t="str">
        <f>'7'!J157</f>
        <v>Select from List</v>
      </c>
      <c r="K157" s="480" t="e" cm="1">
        <f t="array" ref="K157">INDEX($AC157:$AY157,,MATCH(J$3,$AC$3:$AY$3,0))</f>
        <v>#N/A</v>
      </c>
      <c r="L157" s="316"/>
      <c r="M157" s="370" t="str">
        <f>'7'!M157</f>
        <v>Select from List</v>
      </c>
      <c r="N157" s="480" t="e" cm="1">
        <f t="array" ref="N157">INDEX($AC157:$AY157,,MATCH(M$3,$AC$3:$AY$3,0))</f>
        <v>#N/A</v>
      </c>
      <c r="O157" s="316"/>
      <c r="P157" s="370" t="str">
        <f>'7'!P157</f>
        <v>Select from List</v>
      </c>
      <c r="Q157" s="480" t="e" cm="1">
        <f t="array" ref="Q157">INDEX($AC157:$AY157,,MATCH(P$3,$AC$3:$AY$3,0))</f>
        <v>#N/A</v>
      </c>
      <c r="R157" s="316"/>
      <c r="S157" s="370" t="str">
        <f>'7'!S157</f>
        <v>Select from List</v>
      </c>
      <c r="T157" s="480" t="e" cm="1">
        <f t="array" ref="T157">INDEX($AC157:$AY157,,MATCH(S$3,$AC$3:$AY$3,0))</f>
        <v>#N/A</v>
      </c>
      <c r="U157" s="494"/>
      <c r="V157" s="370" t="str">
        <f>'7'!V157</f>
        <v>Select from List</v>
      </c>
      <c r="W157" s="480" t="e" cm="1">
        <f t="array" ref="W157">INDEX($AC157:$AY157,,MATCH(V$3,$AC$3:$AY$3,0))</f>
        <v>#N/A</v>
      </c>
      <c r="AC157" s="370" t="str" cm="1">
        <f t="array" aca="1" ref="AC157" ca="1">IFERROR(IF(INDEX($G157:$W157,,MATCH(AE$3,$G$3:$W$3,0))=$Z$15,"Yes",""),"")</f>
        <v/>
      </c>
      <c r="AD157" s="939" t="str">
        <f ca="1">IF(AC157="Yes", '6'!$E$8,"")</f>
        <v/>
      </c>
      <c r="AE157" s="480" t="str">
        <f ca="1">IF(AC157="Yes", '6'!$E$6,"")</f>
        <v/>
      </c>
      <c r="AG157" s="370" t="str" cm="1">
        <f t="array" aca="1" ref="AG157" ca="1">IFERROR(IF(INDEX($G157:$W157,,MATCH(AI$3,$G$3:$W$3,0))=$Z$15,"Yes",""),"")</f>
        <v/>
      </c>
      <c r="AH157" s="939" t="str">
        <f ca="1">IF(AG157="Yes",'6'!$E$15,"")</f>
        <v/>
      </c>
      <c r="AI157" s="480" t="str">
        <f ca="1">IF(AG157="Yes",'6'!$E$13,"")</f>
        <v/>
      </c>
      <c r="AK157" s="370" t="str" cm="1">
        <f t="array" aca="1" ref="AK157" ca="1">IFERROR(IF(INDEX($G157:$W157,,MATCH(AM$3,$G$3:$W$3,0))=$Z$15,"Yes",""),"")</f>
        <v/>
      </c>
      <c r="AL157" s="939" t="str">
        <f ca="1">IF(AK157="Yes", '6'!$E$22,"")</f>
        <v/>
      </c>
      <c r="AM157" s="480" t="str">
        <f ca="1">IF(AK157="Yes", '6'!$E$20,"")</f>
        <v/>
      </c>
      <c r="AN157" s="934"/>
      <c r="AO157" s="370" t="str" cm="1">
        <f t="array" aca="1" ref="AO157" ca="1">IFERROR(IF(INDEX($G157:$W157,,MATCH(AQ$3,$G$3:$W$3,0))=$Z$15,"Yes",""),"")</f>
        <v/>
      </c>
      <c r="AP157" s="939" t="str">
        <f ca="1">IF(AO157="Yes", '6'!$E$29,"")</f>
        <v/>
      </c>
      <c r="AQ157" s="480" t="str">
        <f ca="1">IF(AO157="Yes", '6'!$E$27,"")</f>
        <v/>
      </c>
      <c r="AR157" s="934"/>
      <c r="AS157" s="434" t="str" cm="1">
        <f t="array" aca="1" ref="AS157" ca="1">IFERROR(IF(INDEX($G157:$W157,,MATCH(AU$3,$G$3:$W$3,0))=$Z$15,"Yes",""),"")</f>
        <v/>
      </c>
      <c r="AT157" s="941" t="str">
        <f ca="1">IF(AS157="Yes", '6'!$E$36,"")</f>
        <v/>
      </c>
      <c r="AU157" s="480" t="str">
        <f ca="1">IF(AS157="Yes", '6'!$E$34,"")</f>
        <v/>
      </c>
      <c r="AV157" s="934"/>
      <c r="AW157" s="370" t="str" cm="1">
        <f t="array" aca="1" ref="AW157" ca="1">IFERROR(IF(INDEX($G157:$W157,,MATCH(AY$3,$G$3:$W$3,0))=$Z$15,"Yes",""),"")</f>
        <v/>
      </c>
      <c r="AX157" s="939" t="str">
        <f ca="1">IF(AW157="Yes", '6'!$E$43,"")</f>
        <v/>
      </c>
      <c r="AY157" s="480" t="str">
        <f ca="1">IF(AW157="Yes", '6'!$E$41,"")</f>
        <v/>
      </c>
    </row>
    <row r="158" spans="2:51" ht="15.5">
      <c r="B158" s="1278"/>
      <c r="C158" s="386" t="s">
        <v>800</v>
      </c>
      <c r="D158" s="387">
        <f>'4'!S34</f>
        <v>0</v>
      </c>
      <c r="E158" s="1279">
        <f>'4'!T34</f>
        <v>0</v>
      </c>
      <c r="G158" s="370" t="str">
        <f>'7'!G158</f>
        <v>Select from List</v>
      </c>
      <c r="H158" s="480" t="e" cm="1">
        <f t="array" ref="H158">INDEX($AC158:$AY158,,MATCH(G$3,$AC$3:$AY$3,0))</f>
        <v>#N/A</v>
      </c>
      <c r="I158" s="316"/>
      <c r="J158" s="434" t="str">
        <f>'7'!J158</f>
        <v>Select from List</v>
      </c>
      <c r="K158" s="480" t="e" cm="1">
        <f t="array" ref="K158">INDEX($AC158:$AY158,,MATCH(J$3,$AC$3:$AY$3,0))</f>
        <v>#N/A</v>
      </c>
      <c r="L158" s="316"/>
      <c r="M158" s="370" t="str">
        <f>'7'!M158</f>
        <v>Select from List</v>
      </c>
      <c r="N158" s="480" t="e" cm="1">
        <f t="array" ref="N158">INDEX($AC158:$AY158,,MATCH(M$3,$AC$3:$AY$3,0))</f>
        <v>#N/A</v>
      </c>
      <c r="O158" s="316"/>
      <c r="P158" s="370" t="str">
        <f>'7'!P158</f>
        <v>Select from List</v>
      </c>
      <c r="Q158" s="480" t="e" cm="1">
        <f t="array" ref="Q158">INDEX($AC158:$AY158,,MATCH(P$3,$AC$3:$AY$3,0))</f>
        <v>#N/A</v>
      </c>
      <c r="R158" s="316"/>
      <c r="S158" s="370" t="str">
        <f>'7'!S158</f>
        <v>Select from List</v>
      </c>
      <c r="T158" s="480" t="e" cm="1">
        <f t="array" ref="T158">INDEX($AC158:$AY158,,MATCH(S$3,$AC$3:$AY$3,0))</f>
        <v>#N/A</v>
      </c>
      <c r="U158" s="494"/>
      <c r="V158" s="370" t="str">
        <f>'7'!V158</f>
        <v>Select from List</v>
      </c>
      <c r="W158" s="480" t="e" cm="1">
        <f t="array" ref="W158">INDEX($AC158:$AY158,,MATCH(V$3,$AC$3:$AY$3,0))</f>
        <v>#N/A</v>
      </c>
      <c r="AC158" s="370" t="str" cm="1">
        <f t="array" aca="1" ref="AC158" ca="1">IFERROR(IF(INDEX($G158:$W158,,MATCH(AE$3,$G$3:$W$3,0))=$Z$15,"Yes",""),"")</f>
        <v/>
      </c>
      <c r="AD158" s="939" t="str">
        <f ca="1">IF(AC158="Yes", '6'!$E$8,"")</f>
        <v/>
      </c>
      <c r="AE158" s="480" t="str">
        <f ca="1">IF(AC158="Yes", '6'!$E$6,"")</f>
        <v/>
      </c>
      <c r="AG158" s="370" t="str" cm="1">
        <f t="array" aca="1" ref="AG158" ca="1">IFERROR(IF(INDEX($G158:$W158,,MATCH(AI$3,$G$3:$W$3,0))=$Z$15,"Yes",""),"")</f>
        <v/>
      </c>
      <c r="AH158" s="939" t="str">
        <f ca="1">IF(AG158="Yes",'6'!$E$15,"")</f>
        <v/>
      </c>
      <c r="AI158" s="480" t="str">
        <f ca="1">IF(AG158="Yes",'6'!$E$13,"")</f>
        <v/>
      </c>
      <c r="AK158" s="370" t="str" cm="1">
        <f t="array" aca="1" ref="AK158" ca="1">IFERROR(IF(INDEX($G158:$W158,,MATCH(AM$3,$G$3:$W$3,0))=$Z$15,"Yes",""),"")</f>
        <v/>
      </c>
      <c r="AL158" s="939" t="str">
        <f ca="1">IF(AK158="Yes", '6'!$E$22,"")</f>
        <v/>
      </c>
      <c r="AM158" s="480" t="str">
        <f ca="1">IF(AK158="Yes", '6'!$E$20,"")</f>
        <v/>
      </c>
      <c r="AN158" s="934"/>
      <c r="AO158" s="370" t="str" cm="1">
        <f t="array" aca="1" ref="AO158" ca="1">IFERROR(IF(INDEX($G158:$W158,,MATCH(AQ$3,$G$3:$W$3,0))=$Z$15,"Yes",""),"")</f>
        <v/>
      </c>
      <c r="AP158" s="939" t="str">
        <f ca="1">IF(AO158="Yes", '6'!$E$29,"")</f>
        <v/>
      </c>
      <c r="AQ158" s="480" t="str">
        <f ca="1">IF(AO158="Yes", '6'!$E$27,"")</f>
        <v/>
      </c>
      <c r="AR158" s="934"/>
      <c r="AS158" s="434" t="str" cm="1">
        <f t="array" aca="1" ref="AS158" ca="1">IFERROR(IF(INDEX($G158:$W158,,MATCH(AU$3,$G$3:$W$3,0))=$Z$15,"Yes",""),"")</f>
        <v/>
      </c>
      <c r="AT158" s="941" t="str">
        <f ca="1">IF(AS158="Yes", '6'!$E$36,"")</f>
        <v/>
      </c>
      <c r="AU158" s="480" t="str">
        <f ca="1">IF(AS158="Yes", '6'!$E$34,"")</f>
        <v/>
      </c>
      <c r="AV158" s="934"/>
      <c r="AW158" s="370" t="str" cm="1">
        <f t="array" aca="1" ref="AW158" ca="1">IFERROR(IF(INDEX($G158:$W158,,MATCH(AY$3,$G$3:$W$3,0))=$Z$15,"Yes",""),"")</f>
        <v/>
      </c>
      <c r="AX158" s="939" t="str">
        <f ca="1">IF(AW158="Yes", '6'!$E$43,"")</f>
        <v/>
      </c>
      <c r="AY158" s="480" t="str">
        <f ca="1">IF(AW158="Yes", '6'!$E$41,"")</f>
        <v/>
      </c>
    </row>
    <row r="159" spans="2:51" ht="15.5">
      <c r="B159" s="1277">
        <f>'4'!Q35</f>
        <v>0</v>
      </c>
      <c r="C159" s="384" t="s">
        <v>799</v>
      </c>
      <c r="D159" s="385">
        <f>'4'!S35</f>
        <v>0</v>
      </c>
      <c r="E159" s="1279" t="str">
        <f>'4'!T35</f>
        <v xml:space="preserve"> </v>
      </c>
      <c r="G159" s="370" t="str">
        <f>'7'!G159</f>
        <v>Select from List</v>
      </c>
      <c r="H159" s="480" t="e" cm="1">
        <f t="array" ref="H159">INDEX($AC159:$AY159,,MATCH(G$3,$AC$3:$AY$3,0))</f>
        <v>#N/A</v>
      </c>
      <c r="I159" s="316"/>
      <c r="J159" s="434" t="str">
        <f>'7'!J159</f>
        <v>Select from List</v>
      </c>
      <c r="K159" s="480" t="e" cm="1">
        <f t="array" ref="K159">INDEX($AC159:$AY159,,MATCH(J$3,$AC$3:$AY$3,0))</f>
        <v>#N/A</v>
      </c>
      <c r="L159" s="316"/>
      <c r="M159" s="370" t="str">
        <f>'7'!M159</f>
        <v>Select from List</v>
      </c>
      <c r="N159" s="480" t="e" cm="1">
        <f t="array" ref="N159">INDEX($AC159:$AY159,,MATCH(M$3,$AC$3:$AY$3,0))</f>
        <v>#N/A</v>
      </c>
      <c r="O159" s="316"/>
      <c r="P159" s="370" t="str">
        <f>'7'!P159</f>
        <v>Select from List</v>
      </c>
      <c r="Q159" s="480" t="e" cm="1">
        <f t="array" ref="Q159">INDEX($AC159:$AY159,,MATCH(P$3,$AC$3:$AY$3,0))</f>
        <v>#N/A</v>
      </c>
      <c r="R159" s="316"/>
      <c r="S159" s="370" t="str">
        <f>'7'!S159</f>
        <v>Select from List</v>
      </c>
      <c r="T159" s="480" t="e" cm="1">
        <f t="array" ref="T159">INDEX($AC159:$AY159,,MATCH(S$3,$AC$3:$AY$3,0))</f>
        <v>#N/A</v>
      </c>
      <c r="U159" s="494"/>
      <c r="V159" s="370" t="str">
        <f>'7'!V159</f>
        <v>Select from List</v>
      </c>
      <c r="W159" s="480" t="e" cm="1">
        <f t="array" ref="W159">INDEX($AC159:$AY159,,MATCH(V$3,$AC$3:$AY$3,0))</f>
        <v>#N/A</v>
      </c>
      <c r="AC159" s="370" t="str" cm="1">
        <f t="array" aca="1" ref="AC159" ca="1">IFERROR(IF(INDEX($G159:$W159,,MATCH(AE$3,$G$3:$W$3,0))=$Z$15,"Yes",""),"")</f>
        <v/>
      </c>
      <c r="AD159" s="939" t="str">
        <f ca="1">IF(AC159="Yes", '6'!$E$8,"")</f>
        <v/>
      </c>
      <c r="AE159" s="480" t="str">
        <f ca="1">IF(AC159="Yes", '6'!$E$6,"")</f>
        <v/>
      </c>
      <c r="AG159" s="370" t="str" cm="1">
        <f t="array" aca="1" ref="AG159" ca="1">IFERROR(IF(INDEX($G159:$W159,,MATCH(AI$3,$G$3:$W$3,0))=$Z$15,"Yes",""),"")</f>
        <v/>
      </c>
      <c r="AH159" s="939" t="str">
        <f ca="1">IF(AG159="Yes",'6'!$E$15,"")</f>
        <v/>
      </c>
      <c r="AI159" s="480" t="str">
        <f ca="1">IF(AG159="Yes",'6'!$E$13,"")</f>
        <v/>
      </c>
      <c r="AK159" s="370" t="str" cm="1">
        <f t="array" aca="1" ref="AK159" ca="1">IFERROR(IF(INDEX($G159:$W159,,MATCH(AM$3,$G$3:$W$3,0))=$Z$15,"Yes",""),"")</f>
        <v/>
      </c>
      <c r="AL159" s="939" t="str">
        <f ca="1">IF(AK159="Yes", '6'!$E$22,"")</f>
        <v/>
      </c>
      <c r="AM159" s="480" t="str">
        <f ca="1">IF(AK159="Yes", '6'!$E$20,"")</f>
        <v/>
      </c>
      <c r="AN159" s="934"/>
      <c r="AO159" s="370" t="str" cm="1">
        <f t="array" aca="1" ref="AO159" ca="1">IFERROR(IF(INDEX($G159:$W159,,MATCH(AQ$3,$G$3:$W$3,0))=$Z$15,"Yes",""),"")</f>
        <v/>
      </c>
      <c r="AP159" s="939" t="str">
        <f ca="1">IF(AO159="Yes", '6'!$E$29,"")</f>
        <v/>
      </c>
      <c r="AQ159" s="480" t="str">
        <f ca="1">IF(AO159="Yes", '6'!$E$27,"")</f>
        <v/>
      </c>
      <c r="AR159" s="934"/>
      <c r="AS159" s="434" t="str" cm="1">
        <f t="array" aca="1" ref="AS159" ca="1">IFERROR(IF(INDEX($G159:$W159,,MATCH(AU$3,$G$3:$W$3,0))=$Z$15,"Yes",""),"")</f>
        <v/>
      </c>
      <c r="AT159" s="941" t="str">
        <f ca="1">IF(AS159="Yes", '6'!$E$36,"")</f>
        <v/>
      </c>
      <c r="AU159" s="480" t="str">
        <f ca="1">IF(AS159="Yes", '6'!$E$34,"")</f>
        <v/>
      </c>
      <c r="AV159" s="934"/>
      <c r="AW159" s="370" t="str" cm="1">
        <f t="array" aca="1" ref="AW159" ca="1">IFERROR(IF(INDEX($G159:$W159,,MATCH(AY$3,$G$3:$W$3,0))=$Z$15,"Yes",""),"")</f>
        <v/>
      </c>
      <c r="AX159" s="939" t="str">
        <f ca="1">IF(AW159="Yes", '6'!$E$43,"")</f>
        <v/>
      </c>
      <c r="AY159" s="480" t="str">
        <f ca="1">IF(AW159="Yes", '6'!$E$41,"")</f>
        <v/>
      </c>
    </row>
    <row r="160" spans="2:51" ht="15.5">
      <c r="B160" s="1278"/>
      <c r="C160" s="386" t="s">
        <v>800</v>
      </c>
      <c r="D160" s="387">
        <f>'4'!S36</f>
        <v>0</v>
      </c>
      <c r="E160" s="1279">
        <f>'4'!T36</f>
        <v>0</v>
      </c>
      <c r="G160" s="370" t="str">
        <f>'7'!G160</f>
        <v>Select from List</v>
      </c>
      <c r="H160" s="480" t="e" cm="1">
        <f t="array" ref="H160">INDEX($AC160:$AY160,,MATCH(G$3,$AC$3:$AY$3,0))</f>
        <v>#N/A</v>
      </c>
      <c r="I160" s="316"/>
      <c r="J160" s="434" t="str">
        <f>'7'!J160</f>
        <v>Select from List</v>
      </c>
      <c r="K160" s="480" t="e" cm="1">
        <f t="array" ref="K160">INDEX($AC160:$AY160,,MATCH(J$3,$AC$3:$AY$3,0))</f>
        <v>#N/A</v>
      </c>
      <c r="L160" s="316"/>
      <c r="M160" s="370" t="str">
        <f>'7'!M160</f>
        <v>Select from List</v>
      </c>
      <c r="N160" s="480" t="e" cm="1">
        <f t="array" ref="N160">INDEX($AC160:$AY160,,MATCH(M$3,$AC$3:$AY$3,0))</f>
        <v>#N/A</v>
      </c>
      <c r="O160" s="316"/>
      <c r="P160" s="370" t="str">
        <f>'7'!P160</f>
        <v>Select from List</v>
      </c>
      <c r="Q160" s="480" t="e" cm="1">
        <f t="array" ref="Q160">INDEX($AC160:$AY160,,MATCH(P$3,$AC$3:$AY$3,0))</f>
        <v>#N/A</v>
      </c>
      <c r="R160" s="316"/>
      <c r="S160" s="370" t="str">
        <f>'7'!S160</f>
        <v>Select from List</v>
      </c>
      <c r="T160" s="480" t="e" cm="1">
        <f t="array" ref="T160">INDEX($AC160:$AY160,,MATCH(S$3,$AC$3:$AY$3,0))</f>
        <v>#N/A</v>
      </c>
      <c r="U160" s="494"/>
      <c r="V160" s="370" t="str">
        <f>'7'!V160</f>
        <v>Select from List</v>
      </c>
      <c r="W160" s="480" t="e" cm="1">
        <f t="array" ref="W160">INDEX($AC160:$AY160,,MATCH(V$3,$AC$3:$AY$3,0))</f>
        <v>#N/A</v>
      </c>
      <c r="AC160" s="370" t="str" cm="1">
        <f t="array" aca="1" ref="AC160" ca="1">IFERROR(IF(INDEX($G160:$W160,,MATCH(AE$3,$G$3:$W$3,0))=$Z$15,"Yes",""),"")</f>
        <v/>
      </c>
      <c r="AD160" s="939" t="str">
        <f ca="1">IF(AC160="Yes", '6'!$E$8,"")</f>
        <v/>
      </c>
      <c r="AE160" s="480" t="str">
        <f ca="1">IF(AC160="Yes", '6'!$E$6,"")</f>
        <v/>
      </c>
      <c r="AG160" s="370" t="str" cm="1">
        <f t="array" aca="1" ref="AG160" ca="1">IFERROR(IF(INDEX($G160:$W160,,MATCH(AI$3,$G$3:$W$3,0))=$Z$15,"Yes",""),"")</f>
        <v/>
      </c>
      <c r="AH160" s="939" t="str">
        <f ca="1">IF(AG160="Yes",'6'!$E$15,"")</f>
        <v/>
      </c>
      <c r="AI160" s="480" t="str">
        <f ca="1">IF(AG160="Yes",'6'!$E$13,"")</f>
        <v/>
      </c>
      <c r="AK160" s="370" t="str" cm="1">
        <f t="array" aca="1" ref="AK160" ca="1">IFERROR(IF(INDEX($G160:$W160,,MATCH(AM$3,$G$3:$W$3,0))=$Z$15,"Yes",""),"")</f>
        <v/>
      </c>
      <c r="AL160" s="939" t="str">
        <f ca="1">IF(AK160="Yes", '6'!$E$22,"")</f>
        <v/>
      </c>
      <c r="AM160" s="480" t="str">
        <f ca="1">IF(AK160="Yes", '6'!$E$20,"")</f>
        <v/>
      </c>
      <c r="AN160" s="934"/>
      <c r="AO160" s="370" t="str" cm="1">
        <f t="array" aca="1" ref="AO160" ca="1">IFERROR(IF(INDEX($G160:$W160,,MATCH(AQ$3,$G$3:$W$3,0))=$Z$15,"Yes",""),"")</f>
        <v/>
      </c>
      <c r="AP160" s="939" t="str">
        <f ca="1">IF(AO160="Yes", '6'!$E$29,"")</f>
        <v/>
      </c>
      <c r="AQ160" s="480" t="str">
        <f ca="1">IF(AO160="Yes", '6'!$E$27,"")</f>
        <v/>
      </c>
      <c r="AR160" s="934"/>
      <c r="AS160" s="434" t="str" cm="1">
        <f t="array" aca="1" ref="AS160" ca="1">IFERROR(IF(INDEX($G160:$W160,,MATCH(AU$3,$G$3:$W$3,0))=$Z$15,"Yes",""),"")</f>
        <v/>
      </c>
      <c r="AT160" s="941" t="str">
        <f ca="1">IF(AS160="Yes", '6'!$E$36,"")</f>
        <v/>
      </c>
      <c r="AU160" s="480" t="str">
        <f ca="1">IF(AS160="Yes", '6'!$E$34,"")</f>
        <v/>
      </c>
      <c r="AV160" s="934"/>
      <c r="AW160" s="370" t="str" cm="1">
        <f t="array" aca="1" ref="AW160" ca="1">IFERROR(IF(INDEX($G160:$W160,,MATCH(AY$3,$G$3:$W$3,0))=$Z$15,"Yes",""),"")</f>
        <v/>
      </c>
      <c r="AX160" s="939" t="str">
        <f ca="1">IF(AW160="Yes", '6'!$E$43,"")</f>
        <v/>
      </c>
      <c r="AY160" s="480" t="str">
        <f ca="1">IF(AW160="Yes", '6'!$E$41,"")</f>
        <v/>
      </c>
    </row>
    <row r="161" spans="2:56" ht="15.5">
      <c r="B161" s="1277">
        <f>'4'!Q37</f>
        <v>0</v>
      </c>
      <c r="C161" s="384" t="s">
        <v>799</v>
      </c>
      <c r="D161" s="385">
        <f>'4'!S37</f>
        <v>0</v>
      </c>
      <c r="E161" s="1279" t="str">
        <f>'4'!T37</f>
        <v xml:space="preserve"> </v>
      </c>
      <c r="G161" s="370" t="str">
        <f>'7'!G161</f>
        <v>Select from List</v>
      </c>
      <c r="H161" s="480" t="e" cm="1">
        <f t="array" ref="H161">INDEX($AC161:$AY161,,MATCH(G$3,$AC$3:$AY$3,0))</f>
        <v>#N/A</v>
      </c>
      <c r="I161" s="316"/>
      <c r="J161" s="434" t="str">
        <f>'7'!J161</f>
        <v>Select from List</v>
      </c>
      <c r="K161" s="480" t="e" cm="1">
        <f t="array" ref="K161">INDEX($AC161:$AY161,,MATCH(J$3,$AC$3:$AY$3,0))</f>
        <v>#N/A</v>
      </c>
      <c r="L161" s="316"/>
      <c r="M161" s="370" t="str">
        <f>'7'!M161</f>
        <v>Select from List</v>
      </c>
      <c r="N161" s="480" t="e" cm="1">
        <f t="array" ref="N161">INDEX($AC161:$AY161,,MATCH(M$3,$AC$3:$AY$3,0))</f>
        <v>#N/A</v>
      </c>
      <c r="O161" s="316"/>
      <c r="P161" s="370" t="str">
        <f>'7'!P161</f>
        <v>Select from List</v>
      </c>
      <c r="Q161" s="480" t="e" cm="1">
        <f t="array" ref="Q161">INDEX($AC161:$AY161,,MATCH(P$3,$AC$3:$AY$3,0))</f>
        <v>#N/A</v>
      </c>
      <c r="R161" s="316"/>
      <c r="S161" s="370" t="str">
        <f>'7'!S161</f>
        <v>Select from List</v>
      </c>
      <c r="T161" s="480" t="e" cm="1">
        <f t="array" ref="T161">INDEX($AC161:$AY161,,MATCH(S$3,$AC$3:$AY$3,0))</f>
        <v>#N/A</v>
      </c>
      <c r="U161" s="494"/>
      <c r="V161" s="370" t="str">
        <f>'7'!V161</f>
        <v>Select from List</v>
      </c>
      <c r="W161" s="480" t="e" cm="1">
        <f t="array" ref="W161">INDEX($AC161:$AY161,,MATCH(V$3,$AC$3:$AY$3,0))</f>
        <v>#N/A</v>
      </c>
      <c r="AC161" s="370" t="str" cm="1">
        <f t="array" aca="1" ref="AC161" ca="1">IFERROR(IF(INDEX($G161:$W161,,MATCH(AE$3,$G$3:$W$3,0))=$Z$15,"Yes",""),"")</f>
        <v/>
      </c>
      <c r="AD161" s="939" t="str">
        <f ca="1">IF(AC161="Yes", '6'!$E$8,"")</f>
        <v/>
      </c>
      <c r="AE161" s="480" t="str">
        <f ca="1">IF(AC161="Yes", '6'!$E$6,"")</f>
        <v/>
      </c>
      <c r="AG161" s="370" t="str" cm="1">
        <f t="array" aca="1" ref="AG161" ca="1">IFERROR(IF(INDEX($G161:$W161,,MATCH(AI$3,$G$3:$W$3,0))=$Z$15,"Yes",""),"")</f>
        <v/>
      </c>
      <c r="AH161" s="939" t="str">
        <f ca="1">IF(AG161="Yes",'6'!$E$15,"")</f>
        <v/>
      </c>
      <c r="AI161" s="480" t="str">
        <f ca="1">IF(AG161="Yes",'6'!$E$13,"")</f>
        <v/>
      </c>
      <c r="AK161" s="370" t="str" cm="1">
        <f t="array" aca="1" ref="AK161" ca="1">IFERROR(IF(INDEX($G161:$W161,,MATCH(AM$3,$G$3:$W$3,0))=$Z$15,"Yes",""),"")</f>
        <v/>
      </c>
      <c r="AL161" s="939" t="str">
        <f ca="1">IF(AK161="Yes", '6'!$E$22,"")</f>
        <v/>
      </c>
      <c r="AM161" s="480" t="str">
        <f ca="1">IF(AK161="Yes", '6'!$E$20,"")</f>
        <v/>
      </c>
      <c r="AN161" s="934"/>
      <c r="AO161" s="370" t="str" cm="1">
        <f t="array" aca="1" ref="AO161" ca="1">IFERROR(IF(INDEX($G161:$W161,,MATCH(AQ$3,$G$3:$W$3,0))=$Z$15,"Yes",""),"")</f>
        <v/>
      </c>
      <c r="AP161" s="939" t="str">
        <f ca="1">IF(AO161="Yes", '6'!$E$29,"")</f>
        <v/>
      </c>
      <c r="AQ161" s="480" t="str">
        <f ca="1">IF(AO161="Yes", '6'!$E$27,"")</f>
        <v/>
      </c>
      <c r="AR161" s="934"/>
      <c r="AS161" s="434" t="str" cm="1">
        <f t="array" aca="1" ref="AS161" ca="1">IFERROR(IF(INDEX($G161:$W161,,MATCH(AU$3,$G$3:$W$3,0))=$Z$15,"Yes",""),"")</f>
        <v/>
      </c>
      <c r="AT161" s="941" t="str">
        <f ca="1">IF(AS161="Yes", '6'!$E$36,"")</f>
        <v/>
      </c>
      <c r="AU161" s="480" t="str">
        <f ca="1">IF(AS161="Yes", '6'!$E$34,"")</f>
        <v/>
      </c>
      <c r="AV161" s="934"/>
      <c r="AW161" s="370" t="str" cm="1">
        <f t="array" aca="1" ref="AW161" ca="1">IFERROR(IF(INDEX($G161:$W161,,MATCH(AY$3,$G$3:$W$3,0))=$Z$15,"Yes",""),"")</f>
        <v/>
      </c>
      <c r="AX161" s="939" t="str">
        <f ca="1">IF(AW161="Yes", '6'!$E$43,"")</f>
        <v/>
      </c>
      <c r="AY161" s="480" t="str">
        <f ca="1">IF(AW161="Yes", '6'!$E$41,"")</f>
        <v/>
      </c>
    </row>
    <row r="162" spans="2:56" ht="15.5">
      <c r="B162" s="1278"/>
      <c r="C162" s="386" t="s">
        <v>800</v>
      </c>
      <c r="D162" s="387">
        <f>'4'!S38</f>
        <v>0</v>
      </c>
      <c r="E162" s="1279">
        <f>'4'!T38</f>
        <v>0</v>
      </c>
      <c r="G162" s="370" t="str">
        <f>'7'!G162</f>
        <v>Select from List</v>
      </c>
      <c r="H162" s="480" t="e" cm="1">
        <f t="array" ref="H162">INDEX($AC162:$AY162,,MATCH(G$3,$AC$3:$AY$3,0))</f>
        <v>#N/A</v>
      </c>
      <c r="I162" s="316"/>
      <c r="J162" s="434" t="str">
        <f>'7'!J162</f>
        <v>Select from List</v>
      </c>
      <c r="K162" s="480" t="e" cm="1">
        <f t="array" ref="K162">INDEX($AC162:$AY162,,MATCH(J$3,$AC$3:$AY$3,0))</f>
        <v>#N/A</v>
      </c>
      <c r="L162" s="316"/>
      <c r="M162" s="370" t="str">
        <f>'7'!M162</f>
        <v>Select from List</v>
      </c>
      <c r="N162" s="480" t="e" cm="1">
        <f t="array" ref="N162">INDEX($AC162:$AY162,,MATCH(M$3,$AC$3:$AY$3,0))</f>
        <v>#N/A</v>
      </c>
      <c r="O162" s="316"/>
      <c r="P162" s="370" t="str">
        <f>'7'!P162</f>
        <v>Select from List</v>
      </c>
      <c r="Q162" s="480" t="e" cm="1">
        <f t="array" ref="Q162">INDEX($AC162:$AY162,,MATCH(P$3,$AC$3:$AY$3,0))</f>
        <v>#N/A</v>
      </c>
      <c r="R162" s="316"/>
      <c r="S162" s="370" t="str">
        <f>'7'!S162</f>
        <v>Select from List</v>
      </c>
      <c r="T162" s="480" t="e" cm="1">
        <f t="array" ref="T162">INDEX($AC162:$AY162,,MATCH(S$3,$AC$3:$AY$3,0))</f>
        <v>#N/A</v>
      </c>
      <c r="U162" s="494"/>
      <c r="V162" s="370" t="str">
        <f>'7'!V162</f>
        <v>Select from List</v>
      </c>
      <c r="W162" s="480" t="e" cm="1">
        <f t="array" ref="W162">INDEX($AC162:$AY162,,MATCH(V$3,$AC$3:$AY$3,0))</f>
        <v>#N/A</v>
      </c>
      <c r="AC162" s="370" t="str" cm="1">
        <f t="array" aca="1" ref="AC162" ca="1">IFERROR(IF(INDEX($G162:$W162,,MATCH(AE$3,$G$3:$W$3,0))=$Z$15,"Yes",""),"")</f>
        <v/>
      </c>
      <c r="AD162" s="939" t="str">
        <f ca="1">IF(AC162="Yes", '6'!$E$8,"")</f>
        <v/>
      </c>
      <c r="AE162" s="480" t="str">
        <f ca="1">IF(AC162="Yes", '6'!$E$6,"")</f>
        <v/>
      </c>
      <c r="AG162" s="370" t="str" cm="1">
        <f t="array" aca="1" ref="AG162" ca="1">IFERROR(IF(INDEX($G162:$W162,,MATCH(AI$3,$G$3:$W$3,0))=$Z$15,"Yes",""),"")</f>
        <v/>
      </c>
      <c r="AH162" s="939" t="str">
        <f ca="1">IF(AG162="Yes",'6'!$E$15,"")</f>
        <v/>
      </c>
      <c r="AI162" s="480" t="str">
        <f ca="1">IF(AG162="Yes",'6'!$E$13,"")</f>
        <v/>
      </c>
      <c r="AK162" s="370" t="str" cm="1">
        <f t="array" aca="1" ref="AK162" ca="1">IFERROR(IF(INDEX($G162:$W162,,MATCH(AM$3,$G$3:$W$3,0))=$Z$15,"Yes",""),"")</f>
        <v/>
      </c>
      <c r="AL162" s="939" t="str">
        <f ca="1">IF(AK162="Yes", '6'!$E$22,"")</f>
        <v/>
      </c>
      <c r="AM162" s="480" t="str">
        <f ca="1">IF(AK162="Yes", '6'!$E$20,"")</f>
        <v/>
      </c>
      <c r="AN162" s="934"/>
      <c r="AO162" s="370" t="str" cm="1">
        <f t="array" aca="1" ref="AO162" ca="1">IFERROR(IF(INDEX($G162:$W162,,MATCH(AQ$3,$G$3:$W$3,0))=$Z$15,"Yes",""),"")</f>
        <v/>
      </c>
      <c r="AP162" s="939" t="str">
        <f ca="1">IF(AO162="Yes", '6'!$E$29,"")</f>
        <v/>
      </c>
      <c r="AQ162" s="480" t="str">
        <f ca="1">IF(AO162="Yes", '6'!$E$27,"")</f>
        <v/>
      </c>
      <c r="AR162" s="934"/>
      <c r="AS162" s="434" t="str" cm="1">
        <f t="array" aca="1" ref="AS162" ca="1">IFERROR(IF(INDEX($G162:$W162,,MATCH(AU$3,$G$3:$W$3,0))=$Z$15,"Yes",""),"")</f>
        <v/>
      </c>
      <c r="AT162" s="941" t="str">
        <f ca="1">IF(AS162="Yes", '6'!$E$36,"")</f>
        <v/>
      </c>
      <c r="AU162" s="480" t="str">
        <f ca="1">IF(AS162="Yes", '6'!$E$34,"")</f>
        <v/>
      </c>
      <c r="AV162" s="934"/>
      <c r="AW162" s="370" t="str" cm="1">
        <f t="array" aca="1" ref="AW162" ca="1">IFERROR(IF(INDEX($G162:$W162,,MATCH(AY$3,$G$3:$W$3,0))=$Z$15,"Yes",""),"")</f>
        <v/>
      </c>
      <c r="AX162" s="939" t="str">
        <f ca="1">IF(AW162="Yes", '6'!$E$43,"")</f>
        <v/>
      </c>
      <c r="AY162" s="480" t="str">
        <f ca="1">IF(AW162="Yes", '6'!$E$41,"")</f>
        <v/>
      </c>
    </row>
    <row r="163" spans="2:56" ht="15.5">
      <c r="B163" s="1277">
        <f>'4'!Q39</f>
        <v>0</v>
      </c>
      <c r="C163" s="384" t="s">
        <v>799</v>
      </c>
      <c r="D163" s="385">
        <f>'4'!S39</f>
        <v>0</v>
      </c>
      <c r="E163" s="1279" t="str">
        <f>'4'!T39</f>
        <v xml:space="preserve"> </v>
      </c>
      <c r="G163" s="370" t="str">
        <f>'7'!G163</f>
        <v>Select from List</v>
      </c>
      <c r="H163" s="480" t="e" cm="1">
        <f t="array" ref="H163">INDEX($AC163:$AY163,,MATCH(G$3,$AC$3:$AY$3,0))</f>
        <v>#N/A</v>
      </c>
      <c r="I163" s="316"/>
      <c r="J163" s="434" t="str">
        <f>'7'!J163</f>
        <v>Select from List</v>
      </c>
      <c r="K163" s="480" t="e" cm="1">
        <f t="array" ref="K163">INDEX($AC163:$AY163,,MATCH(J$3,$AC$3:$AY$3,0))</f>
        <v>#N/A</v>
      </c>
      <c r="L163" s="316"/>
      <c r="M163" s="370" t="str">
        <f>'7'!M163</f>
        <v>Select from List</v>
      </c>
      <c r="N163" s="480" t="e" cm="1">
        <f t="array" ref="N163">INDEX($AC163:$AY163,,MATCH(M$3,$AC$3:$AY$3,0))</f>
        <v>#N/A</v>
      </c>
      <c r="O163" s="316"/>
      <c r="P163" s="370" t="str">
        <f>'7'!P163</f>
        <v>Select from List</v>
      </c>
      <c r="Q163" s="480" t="e" cm="1">
        <f t="array" ref="Q163">INDEX($AC163:$AY163,,MATCH(P$3,$AC$3:$AY$3,0))</f>
        <v>#N/A</v>
      </c>
      <c r="R163" s="316"/>
      <c r="S163" s="370" t="str">
        <f>'7'!S163</f>
        <v>Select from List</v>
      </c>
      <c r="T163" s="480" t="e" cm="1">
        <f t="array" ref="T163">INDEX($AC163:$AY163,,MATCH(S$3,$AC$3:$AY$3,0))</f>
        <v>#N/A</v>
      </c>
      <c r="U163" s="494"/>
      <c r="V163" s="370" t="str">
        <f>'7'!V163</f>
        <v>Select from List</v>
      </c>
      <c r="W163" s="480" t="e" cm="1">
        <f t="array" ref="W163">INDEX($AC163:$AY163,,MATCH(V$3,$AC$3:$AY$3,0))</f>
        <v>#N/A</v>
      </c>
      <c r="AC163" s="370" t="str" cm="1">
        <f t="array" aca="1" ref="AC163" ca="1">IFERROR(IF(INDEX($G163:$W163,,MATCH(AE$3,$G$3:$W$3,0))=$Z$15,"Yes",""),"")</f>
        <v/>
      </c>
      <c r="AD163" s="939" t="str">
        <f ca="1">IF(AC163="Yes", '6'!$E$8,"")</f>
        <v/>
      </c>
      <c r="AE163" s="480" t="str">
        <f ca="1">IF(AC163="Yes", '6'!$E$6,"")</f>
        <v/>
      </c>
      <c r="AG163" s="370" t="str" cm="1">
        <f t="array" aca="1" ref="AG163" ca="1">IFERROR(IF(INDEX($G163:$W163,,MATCH(AI$3,$G$3:$W$3,0))=$Z$15,"Yes",""),"")</f>
        <v/>
      </c>
      <c r="AH163" s="939" t="str">
        <f ca="1">IF(AG163="Yes",'6'!$E$15,"")</f>
        <v/>
      </c>
      <c r="AI163" s="480" t="str">
        <f ca="1">IF(AG163="Yes",'6'!$E$13,"")</f>
        <v/>
      </c>
      <c r="AK163" s="370" t="str" cm="1">
        <f t="array" aca="1" ref="AK163" ca="1">IFERROR(IF(INDEX($G163:$W163,,MATCH(AM$3,$G$3:$W$3,0))=$Z$15,"Yes",""),"")</f>
        <v/>
      </c>
      <c r="AL163" s="939" t="str">
        <f ca="1">IF(AK163="Yes", '6'!$E$22,"")</f>
        <v/>
      </c>
      <c r="AM163" s="480" t="str">
        <f ca="1">IF(AK163="Yes", '6'!$E$20,"")</f>
        <v/>
      </c>
      <c r="AN163" s="934"/>
      <c r="AO163" s="370" t="str" cm="1">
        <f t="array" aca="1" ref="AO163" ca="1">IFERROR(IF(INDEX($G163:$W163,,MATCH(AQ$3,$G$3:$W$3,0))=$Z$15,"Yes",""),"")</f>
        <v/>
      </c>
      <c r="AP163" s="939" t="str">
        <f ca="1">IF(AO163="Yes", '6'!$E$29,"")</f>
        <v/>
      </c>
      <c r="AQ163" s="480" t="str">
        <f ca="1">IF(AO163="Yes", '6'!$E$27,"")</f>
        <v/>
      </c>
      <c r="AR163" s="934"/>
      <c r="AS163" s="434" t="str" cm="1">
        <f t="array" aca="1" ref="AS163" ca="1">IFERROR(IF(INDEX($G163:$W163,,MATCH(AU$3,$G$3:$W$3,0))=$Z$15,"Yes",""),"")</f>
        <v/>
      </c>
      <c r="AT163" s="941" t="str">
        <f ca="1">IF(AS163="Yes", '6'!$E$36,"")</f>
        <v/>
      </c>
      <c r="AU163" s="480" t="str">
        <f ca="1">IF(AS163="Yes", '6'!$E$34,"")</f>
        <v/>
      </c>
      <c r="AV163" s="934"/>
      <c r="AW163" s="370" t="str" cm="1">
        <f t="array" aca="1" ref="AW163" ca="1">IFERROR(IF(INDEX($G163:$W163,,MATCH(AY$3,$G$3:$W$3,0))=$Z$15,"Yes",""),"")</f>
        <v/>
      </c>
      <c r="AX163" s="939" t="str">
        <f ca="1">IF(AW163="Yes", '6'!$E$43,"")</f>
        <v/>
      </c>
      <c r="AY163" s="480" t="str">
        <f ca="1">IF(AW163="Yes", '6'!$E$41,"")</f>
        <v/>
      </c>
    </row>
    <row r="164" spans="2:56" ht="15.5">
      <c r="B164" s="1278"/>
      <c r="C164" s="386" t="s">
        <v>800</v>
      </c>
      <c r="D164" s="387">
        <f>'4'!S40</f>
        <v>0</v>
      </c>
      <c r="E164" s="1279">
        <f>'4'!T40</f>
        <v>0</v>
      </c>
      <c r="G164" s="370" t="str">
        <f>'7'!G164</f>
        <v>Select from List</v>
      </c>
      <c r="H164" s="480" t="e" cm="1">
        <f t="array" ref="H164">INDEX($AC164:$AY164,,MATCH(G$3,$AC$3:$AY$3,0))</f>
        <v>#N/A</v>
      </c>
      <c r="I164" s="316"/>
      <c r="J164" s="434" t="str">
        <f>'7'!J164</f>
        <v>Select from List</v>
      </c>
      <c r="K164" s="480" t="e" cm="1">
        <f t="array" ref="K164">INDEX($AC164:$AY164,,MATCH(J$3,$AC$3:$AY$3,0))</f>
        <v>#N/A</v>
      </c>
      <c r="L164" s="316"/>
      <c r="M164" s="370" t="str">
        <f>'7'!M164</f>
        <v>Select from List</v>
      </c>
      <c r="N164" s="480" t="e" cm="1">
        <f t="array" ref="N164">INDEX($AC164:$AY164,,MATCH(M$3,$AC$3:$AY$3,0))</f>
        <v>#N/A</v>
      </c>
      <c r="O164" s="316"/>
      <c r="P164" s="370" t="str">
        <f>'7'!P164</f>
        <v>Select from List</v>
      </c>
      <c r="Q164" s="480" t="e" cm="1">
        <f t="array" ref="Q164">INDEX($AC164:$AY164,,MATCH(P$3,$AC$3:$AY$3,0))</f>
        <v>#N/A</v>
      </c>
      <c r="R164" s="316"/>
      <c r="S164" s="370" t="str">
        <f>'7'!S164</f>
        <v>Select from List</v>
      </c>
      <c r="T164" s="480" t="e" cm="1">
        <f t="array" ref="T164">INDEX($AC164:$AY164,,MATCH(S$3,$AC$3:$AY$3,0))</f>
        <v>#N/A</v>
      </c>
      <c r="U164" s="494"/>
      <c r="V164" s="370" t="str">
        <f>'7'!V164</f>
        <v>Select from List</v>
      </c>
      <c r="W164" s="480" t="e" cm="1">
        <f t="array" ref="W164">INDEX($AC164:$AY164,,MATCH(V$3,$AC$3:$AY$3,0))</f>
        <v>#N/A</v>
      </c>
      <c r="AC164" s="370" t="str" cm="1">
        <f t="array" aca="1" ref="AC164" ca="1">IFERROR(IF(INDEX($G164:$W164,,MATCH(AE$3,$G$3:$W$3,0))=$Z$15,"Yes",""),"")</f>
        <v/>
      </c>
      <c r="AD164" s="939" t="str">
        <f ca="1">IF(AC164="Yes", '6'!$E$8,"")</f>
        <v/>
      </c>
      <c r="AE164" s="480" t="str">
        <f ca="1">IF(AC164="Yes", '6'!$E$6,"")</f>
        <v/>
      </c>
      <c r="AG164" s="370" t="str" cm="1">
        <f t="array" aca="1" ref="AG164" ca="1">IFERROR(IF(INDEX($G164:$W164,,MATCH(AI$3,$G$3:$W$3,0))=$Z$15,"Yes",""),"")</f>
        <v/>
      </c>
      <c r="AH164" s="939" t="str">
        <f ca="1">IF(AG164="Yes",'6'!$E$15,"")</f>
        <v/>
      </c>
      <c r="AI164" s="480" t="str">
        <f ca="1">IF(AG164="Yes",'6'!$E$13,"")</f>
        <v/>
      </c>
      <c r="AK164" s="370" t="str" cm="1">
        <f t="array" aca="1" ref="AK164" ca="1">IFERROR(IF(INDEX($G164:$W164,,MATCH(AM$3,$G$3:$W$3,0))=$Z$15,"Yes",""),"")</f>
        <v/>
      </c>
      <c r="AL164" s="939" t="str">
        <f ca="1">IF(AK164="Yes", '6'!$E$22,"")</f>
        <v/>
      </c>
      <c r="AM164" s="480" t="str">
        <f ca="1">IF(AK164="Yes", '6'!$E$20,"")</f>
        <v/>
      </c>
      <c r="AN164" s="934"/>
      <c r="AO164" s="370" t="str" cm="1">
        <f t="array" aca="1" ref="AO164" ca="1">IFERROR(IF(INDEX($G164:$W164,,MATCH(AQ$3,$G$3:$W$3,0))=$Z$15,"Yes",""),"")</f>
        <v/>
      </c>
      <c r="AP164" s="939" t="str">
        <f ca="1">IF(AO164="Yes", '6'!$E$29,"")</f>
        <v/>
      </c>
      <c r="AQ164" s="480" t="str">
        <f ca="1">IF(AO164="Yes", '6'!$E$27,"")</f>
        <v/>
      </c>
      <c r="AR164" s="934"/>
      <c r="AS164" s="434" t="str" cm="1">
        <f t="array" aca="1" ref="AS164" ca="1">IFERROR(IF(INDEX($G164:$W164,,MATCH(AU$3,$G$3:$W$3,0))=$Z$15,"Yes",""),"")</f>
        <v/>
      </c>
      <c r="AT164" s="941" t="str">
        <f ca="1">IF(AS164="Yes", '6'!$E$36,"")</f>
        <v/>
      </c>
      <c r="AU164" s="480" t="str">
        <f ca="1">IF(AS164="Yes", '6'!$E$34,"")</f>
        <v/>
      </c>
      <c r="AV164" s="934"/>
      <c r="AW164" s="370" t="str" cm="1">
        <f t="array" aca="1" ref="AW164" ca="1">IFERROR(IF(INDEX($G164:$W164,,MATCH(AY$3,$G$3:$W$3,0))=$Z$15,"Yes",""),"")</f>
        <v/>
      </c>
      <c r="AX164" s="939" t="str">
        <f ca="1">IF(AW164="Yes", '6'!$E$43,"")</f>
        <v/>
      </c>
      <c r="AY164" s="480" t="str">
        <f ca="1">IF(AW164="Yes", '6'!$E$41,"")</f>
        <v/>
      </c>
    </row>
    <row r="165" spans="2:56" ht="15.5">
      <c r="B165" s="1277">
        <f>'4'!Q41</f>
        <v>0</v>
      </c>
      <c r="C165" s="384" t="s">
        <v>799</v>
      </c>
      <c r="D165" s="385">
        <f>'4'!S41</f>
        <v>0</v>
      </c>
      <c r="E165" s="1279" t="str">
        <f>'4'!T41</f>
        <v xml:space="preserve"> </v>
      </c>
      <c r="G165" s="370" t="str">
        <f>'7'!G165</f>
        <v>Select from List</v>
      </c>
      <c r="H165" s="480" t="e" cm="1">
        <f t="array" ref="H165">INDEX($AC165:$AY165,,MATCH(G$3,$AC$3:$AY$3,0))</f>
        <v>#N/A</v>
      </c>
      <c r="I165" s="316"/>
      <c r="J165" s="434" t="str">
        <f>'7'!J165</f>
        <v>Select from List</v>
      </c>
      <c r="K165" s="480" t="e" cm="1">
        <f t="array" ref="K165">INDEX($AC165:$AY165,,MATCH(J$3,$AC$3:$AY$3,0))</f>
        <v>#N/A</v>
      </c>
      <c r="L165" s="316"/>
      <c r="M165" s="370" t="str">
        <f>'7'!M165</f>
        <v>Select from List</v>
      </c>
      <c r="N165" s="480" t="e" cm="1">
        <f t="array" ref="N165">INDEX($AC165:$AY165,,MATCH(M$3,$AC$3:$AY$3,0))</f>
        <v>#N/A</v>
      </c>
      <c r="O165" s="316"/>
      <c r="P165" s="370" t="str">
        <f>'7'!P165</f>
        <v>Select from List</v>
      </c>
      <c r="Q165" s="480" t="e" cm="1">
        <f t="array" ref="Q165">INDEX($AC165:$AY165,,MATCH(P$3,$AC$3:$AY$3,0))</f>
        <v>#N/A</v>
      </c>
      <c r="R165" s="316"/>
      <c r="S165" s="370" t="str">
        <f>'7'!S165</f>
        <v>Select from List</v>
      </c>
      <c r="T165" s="480" t="e" cm="1">
        <f t="array" ref="T165">INDEX($AC165:$AY165,,MATCH(S$3,$AC$3:$AY$3,0))</f>
        <v>#N/A</v>
      </c>
      <c r="U165" s="494"/>
      <c r="V165" s="370" t="str">
        <f>'7'!V165</f>
        <v>Select from List</v>
      </c>
      <c r="W165" s="480" t="e" cm="1">
        <f t="array" ref="W165">INDEX($AC165:$AY165,,MATCH(V$3,$AC$3:$AY$3,0))</f>
        <v>#N/A</v>
      </c>
      <c r="AC165" s="370" t="str" cm="1">
        <f t="array" aca="1" ref="AC165" ca="1">IFERROR(IF(INDEX($G165:$W165,,MATCH(AE$3,$G$3:$W$3,0))=$Z$15,"Yes",""),"")</f>
        <v/>
      </c>
      <c r="AD165" s="939" t="str">
        <f ca="1">IF(AC165="Yes", '6'!$E$8,"")</f>
        <v/>
      </c>
      <c r="AE165" s="480" t="str">
        <f ca="1">IF(AC165="Yes", '6'!$E$6,"")</f>
        <v/>
      </c>
      <c r="AG165" s="370" t="str" cm="1">
        <f t="array" aca="1" ref="AG165" ca="1">IFERROR(IF(INDEX($G165:$W165,,MATCH(AI$3,$G$3:$W$3,0))=$Z$15,"Yes",""),"")</f>
        <v/>
      </c>
      <c r="AH165" s="939" t="str">
        <f ca="1">IF(AG165="Yes",'6'!$E$15,"")</f>
        <v/>
      </c>
      <c r="AI165" s="480" t="str">
        <f ca="1">IF(AG165="Yes",'6'!$E$13,"")</f>
        <v/>
      </c>
      <c r="AK165" s="370" t="str" cm="1">
        <f t="array" aca="1" ref="AK165" ca="1">IFERROR(IF(INDEX($G165:$W165,,MATCH(AM$3,$G$3:$W$3,0))=$Z$15,"Yes",""),"")</f>
        <v/>
      </c>
      <c r="AL165" s="939" t="str">
        <f ca="1">IF(AK165="Yes", '6'!$E$22,"")</f>
        <v/>
      </c>
      <c r="AM165" s="480" t="str">
        <f ca="1">IF(AK165="Yes", '6'!$E$20,"")</f>
        <v/>
      </c>
      <c r="AN165" s="934"/>
      <c r="AO165" s="370" t="str" cm="1">
        <f t="array" aca="1" ref="AO165" ca="1">IFERROR(IF(INDEX($G165:$W165,,MATCH(AQ$3,$G$3:$W$3,0))=$Z$15,"Yes",""),"")</f>
        <v/>
      </c>
      <c r="AP165" s="939" t="str">
        <f ca="1">IF(AO165="Yes", '6'!$E$29,"")</f>
        <v/>
      </c>
      <c r="AQ165" s="480" t="str">
        <f ca="1">IF(AO165="Yes", '6'!$E$27,"")</f>
        <v/>
      </c>
      <c r="AR165" s="934"/>
      <c r="AS165" s="434" t="str" cm="1">
        <f t="array" aca="1" ref="AS165" ca="1">IFERROR(IF(INDEX($G165:$W165,,MATCH(AU$3,$G$3:$W$3,0))=$Z$15,"Yes",""),"")</f>
        <v/>
      </c>
      <c r="AT165" s="941" t="str">
        <f ca="1">IF(AS165="Yes", '6'!$E$36,"")</f>
        <v/>
      </c>
      <c r="AU165" s="480" t="str">
        <f ca="1">IF(AS165="Yes", '6'!$E$34,"")</f>
        <v/>
      </c>
      <c r="AV165" s="934"/>
      <c r="AW165" s="370" t="str" cm="1">
        <f t="array" aca="1" ref="AW165" ca="1">IFERROR(IF(INDEX($G165:$W165,,MATCH(AY$3,$G$3:$W$3,0))=$Z$15,"Yes",""),"")</f>
        <v/>
      </c>
      <c r="AX165" s="939" t="str">
        <f ca="1">IF(AW165="Yes", '6'!$E$43,"")</f>
        <v/>
      </c>
      <c r="AY165" s="480" t="str">
        <f ca="1">IF(AW165="Yes", '6'!$E$41,"")</f>
        <v/>
      </c>
    </row>
    <row r="166" spans="2:56" ht="15.5">
      <c r="B166" s="1278"/>
      <c r="C166" s="386" t="s">
        <v>800</v>
      </c>
      <c r="D166" s="387">
        <f>'4'!S42</f>
        <v>0</v>
      </c>
      <c r="E166" s="1279">
        <f>'4'!T42</f>
        <v>0</v>
      </c>
      <c r="G166" s="370" t="str">
        <f>'7'!G166</f>
        <v>Select from List</v>
      </c>
      <c r="H166" s="480" t="e" cm="1">
        <f t="array" ref="H166">INDEX($AC166:$AY166,,MATCH(G$3,$AC$3:$AY$3,0))</f>
        <v>#N/A</v>
      </c>
      <c r="I166" s="316"/>
      <c r="J166" s="434" t="str">
        <f>'7'!J166</f>
        <v>Select from List</v>
      </c>
      <c r="K166" s="480" t="e" cm="1">
        <f t="array" ref="K166">INDEX($AC166:$AY166,,MATCH(J$3,$AC$3:$AY$3,0))</f>
        <v>#N/A</v>
      </c>
      <c r="L166" s="316"/>
      <c r="M166" s="370" t="str">
        <f>'7'!M166</f>
        <v>Select from List</v>
      </c>
      <c r="N166" s="480" t="e" cm="1">
        <f t="array" ref="N166">INDEX($AC166:$AY166,,MATCH(M$3,$AC$3:$AY$3,0))</f>
        <v>#N/A</v>
      </c>
      <c r="O166" s="316"/>
      <c r="P166" s="370" t="str">
        <f>'7'!P166</f>
        <v>Select from List</v>
      </c>
      <c r="Q166" s="480" t="e" cm="1">
        <f t="array" ref="Q166">INDEX($AC166:$AY166,,MATCH(P$3,$AC$3:$AY$3,0))</f>
        <v>#N/A</v>
      </c>
      <c r="R166" s="316"/>
      <c r="S166" s="370" t="str">
        <f>'7'!S166</f>
        <v>Select from List</v>
      </c>
      <c r="T166" s="480" t="e" cm="1">
        <f t="array" ref="T166">INDEX($AC166:$AY166,,MATCH(S$3,$AC$3:$AY$3,0))</f>
        <v>#N/A</v>
      </c>
      <c r="U166" s="494"/>
      <c r="V166" s="370" t="str">
        <f>'7'!V166</f>
        <v>Select from List</v>
      </c>
      <c r="W166" s="480" t="e" cm="1">
        <f t="array" ref="W166">INDEX($AC166:$AY166,,MATCH(V$3,$AC$3:$AY$3,0))</f>
        <v>#N/A</v>
      </c>
      <c r="AC166" s="370" t="str" cm="1">
        <f t="array" aca="1" ref="AC166" ca="1">IFERROR(IF(INDEX($G166:$W166,,MATCH(AE$3,$G$3:$W$3,0))=$Z$15,"Yes",""),"")</f>
        <v/>
      </c>
      <c r="AD166" s="939" t="str">
        <f ca="1">IF(AC166="Yes", '6'!$E$8,"")</f>
        <v/>
      </c>
      <c r="AE166" s="480" t="str">
        <f ca="1">IF(AC166="Yes", '6'!$E$6,"")</f>
        <v/>
      </c>
      <c r="AG166" s="370" t="str" cm="1">
        <f t="array" aca="1" ref="AG166" ca="1">IFERROR(IF(INDEX($G166:$W166,,MATCH(AI$3,$G$3:$W$3,0))=$Z$15,"Yes",""),"")</f>
        <v/>
      </c>
      <c r="AH166" s="939" t="str">
        <f ca="1">IF(AG166="Yes",'6'!$E$15,"")</f>
        <v/>
      </c>
      <c r="AI166" s="480" t="str">
        <f ca="1">IF(AG166="Yes",'6'!$E$13,"")</f>
        <v/>
      </c>
      <c r="AK166" s="370" t="str" cm="1">
        <f t="array" aca="1" ref="AK166" ca="1">IFERROR(IF(INDEX($G166:$W166,,MATCH(AM$3,$G$3:$W$3,0))=$Z$15,"Yes",""),"")</f>
        <v/>
      </c>
      <c r="AL166" s="939" t="str">
        <f ca="1">IF(AK166="Yes", '6'!$E$22,"")</f>
        <v/>
      </c>
      <c r="AM166" s="480" t="str">
        <f ca="1">IF(AK166="Yes", '6'!$E$20,"")</f>
        <v/>
      </c>
      <c r="AN166" s="934"/>
      <c r="AO166" s="370" t="str" cm="1">
        <f t="array" aca="1" ref="AO166" ca="1">IFERROR(IF(INDEX($G166:$W166,,MATCH(AQ$3,$G$3:$W$3,0))=$Z$15,"Yes",""),"")</f>
        <v/>
      </c>
      <c r="AP166" s="939" t="str">
        <f ca="1">IF(AO166="Yes", '6'!$E$29,"")</f>
        <v/>
      </c>
      <c r="AQ166" s="480" t="str">
        <f ca="1">IF(AO166="Yes", '6'!$E$27,"")</f>
        <v/>
      </c>
      <c r="AR166" s="934"/>
      <c r="AS166" s="434" t="str" cm="1">
        <f t="array" aca="1" ref="AS166" ca="1">IFERROR(IF(INDEX($G166:$W166,,MATCH(AU$3,$G$3:$W$3,0))=$Z$15,"Yes",""),"")</f>
        <v/>
      </c>
      <c r="AT166" s="941" t="str">
        <f ca="1">IF(AS166="Yes", '6'!$E$36,"")</f>
        <v/>
      </c>
      <c r="AU166" s="480" t="str">
        <f ca="1">IF(AS166="Yes", '6'!$E$34,"")</f>
        <v/>
      </c>
      <c r="AV166" s="934"/>
      <c r="AW166" s="370" t="str" cm="1">
        <f t="array" aca="1" ref="AW166" ca="1">IFERROR(IF(INDEX($G166:$W166,,MATCH(AY$3,$G$3:$W$3,0))=$Z$15,"Yes",""),"")</f>
        <v/>
      </c>
      <c r="AX166" s="939" t="str">
        <f ca="1">IF(AW166="Yes", '6'!$E$43,"")</f>
        <v/>
      </c>
      <c r="AY166" s="480" t="str">
        <f ca="1">IF(AW166="Yes", '6'!$E$41,"")</f>
        <v/>
      </c>
    </row>
    <row r="167" spans="2:56" ht="15.5">
      <c r="B167" s="1277">
        <f>'4'!Q43</f>
        <v>0</v>
      </c>
      <c r="C167" s="384" t="s">
        <v>799</v>
      </c>
      <c r="D167" s="385">
        <f>'4'!S43</f>
        <v>0</v>
      </c>
      <c r="E167" s="1279" t="str">
        <f>'4'!T43</f>
        <v xml:space="preserve"> </v>
      </c>
      <c r="G167" s="370" t="str">
        <f>'7'!G167</f>
        <v>Select from List</v>
      </c>
      <c r="H167" s="480" t="e" cm="1">
        <f t="array" ref="H167">INDEX($AC167:$AY167,,MATCH(G$3,$AC$3:$AY$3,0))</f>
        <v>#N/A</v>
      </c>
      <c r="I167" s="316"/>
      <c r="J167" s="434" t="str">
        <f>'7'!J167</f>
        <v>Select from List</v>
      </c>
      <c r="K167" s="480" t="e" cm="1">
        <f t="array" ref="K167">INDEX($AC167:$AY167,,MATCH(J$3,$AC$3:$AY$3,0))</f>
        <v>#N/A</v>
      </c>
      <c r="L167" s="316"/>
      <c r="M167" s="370" t="str">
        <f>'7'!M167</f>
        <v>Select from List</v>
      </c>
      <c r="N167" s="480" t="e" cm="1">
        <f t="array" ref="N167">INDEX($AC167:$AY167,,MATCH(M$3,$AC$3:$AY$3,0))</f>
        <v>#N/A</v>
      </c>
      <c r="O167" s="316"/>
      <c r="P167" s="370" t="str">
        <f>'7'!P167</f>
        <v>Select from List</v>
      </c>
      <c r="Q167" s="480" t="e" cm="1">
        <f t="array" ref="Q167">INDEX($AC167:$AY167,,MATCH(P$3,$AC$3:$AY$3,0))</f>
        <v>#N/A</v>
      </c>
      <c r="R167" s="316"/>
      <c r="S167" s="370" t="str">
        <f>'7'!S167</f>
        <v>Select from List</v>
      </c>
      <c r="T167" s="480" t="e" cm="1">
        <f t="array" ref="T167">INDEX($AC167:$AY167,,MATCH(S$3,$AC$3:$AY$3,0))</f>
        <v>#N/A</v>
      </c>
      <c r="U167" s="494"/>
      <c r="V167" s="370" t="str">
        <f>'7'!V167</f>
        <v>Select from List</v>
      </c>
      <c r="W167" s="480" t="e" cm="1">
        <f t="array" ref="W167">INDEX($AC167:$AY167,,MATCH(V$3,$AC$3:$AY$3,0))</f>
        <v>#N/A</v>
      </c>
      <c r="AC167" s="370" t="str" cm="1">
        <f t="array" aca="1" ref="AC167" ca="1">IFERROR(IF(INDEX($G167:$W167,,MATCH(AE$3,$G$3:$W$3,0))=$Z$15,"Yes",""),"")</f>
        <v/>
      </c>
      <c r="AD167" s="939" t="str">
        <f ca="1">IF(AC167="Yes", '6'!$E$8,"")</f>
        <v/>
      </c>
      <c r="AE167" s="480" t="str">
        <f ca="1">IF(AC167="Yes", '6'!$E$6,"")</f>
        <v/>
      </c>
      <c r="AG167" s="370" t="str" cm="1">
        <f t="array" aca="1" ref="AG167" ca="1">IFERROR(IF(INDEX($G167:$W167,,MATCH(AI$3,$G$3:$W$3,0))=$Z$15,"Yes",""),"")</f>
        <v/>
      </c>
      <c r="AH167" s="939" t="str">
        <f ca="1">IF(AG167="Yes",'6'!$E$15,"")</f>
        <v/>
      </c>
      <c r="AI167" s="480" t="str">
        <f ca="1">IF(AG167="Yes",'6'!$E$13,"")</f>
        <v/>
      </c>
      <c r="AK167" s="370" t="str" cm="1">
        <f t="array" aca="1" ref="AK167" ca="1">IFERROR(IF(INDEX($G167:$W167,,MATCH(AM$3,$G$3:$W$3,0))=$Z$15,"Yes",""),"")</f>
        <v/>
      </c>
      <c r="AL167" s="939" t="str">
        <f ca="1">IF(AK167="Yes", '6'!$E$22,"")</f>
        <v/>
      </c>
      <c r="AM167" s="480" t="str">
        <f ca="1">IF(AK167="Yes", '6'!$E$20,"")</f>
        <v/>
      </c>
      <c r="AN167" s="934"/>
      <c r="AO167" s="370" t="str" cm="1">
        <f t="array" aca="1" ref="AO167" ca="1">IFERROR(IF(INDEX($G167:$W167,,MATCH(AQ$3,$G$3:$W$3,0))=$Z$15,"Yes",""),"")</f>
        <v/>
      </c>
      <c r="AP167" s="939" t="str">
        <f ca="1">IF(AO167="Yes", '6'!$E$29,"")</f>
        <v/>
      </c>
      <c r="AQ167" s="480" t="str">
        <f ca="1">IF(AO167="Yes", '6'!$E$27,"")</f>
        <v/>
      </c>
      <c r="AR167" s="934"/>
      <c r="AS167" s="434" t="str" cm="1">
        <f t="array" aca="1" ref="AS167" ca="1">IFERROR(IF(INDEX($G167:$W167,,MATCH(AU$3,$G$3:$W$3,0))=$Z$15,"Yes",""),"")</f>
        <v/>
      </c>
      <c r="AT167" s="941" t="str">
        <f ca="1">IF(AS167="Yes", '6'!$E$36,"")</f>
        <v/>
      </c>
      <c r="AU167" s="480" t="str">
        <f ca="1">IF(AS167="Yes", '6'!$E$34,"")</f>
        <v/>
      </c>
      <c r="AV167" s="934"/>
      <c r="AW167" s="370" t="str" cm="1">
        <f t="array" aca="1" ref="AW167" ca="1">IFERROR(IF(INDEX($G167:$W167,,MATCH(AY$3,$G$3:$W$3,0))=$Z$15,"Yes",""),"")</f>
        <v/>
      </c>
      <c r="AX167" s="939" t="str">
        <f ca="1">IF(AW167="Yes", '6'!$E$43,"")</f>
        <v/>
      </c>
      <c r="AY167" s="480" t="str">
        <f ca="1">IF(AW167="Yes", '6'!$E$41,"")</f>
        <v/>
      </c>
    </row>
    <row r="168" spans="2:56" ht="15.5">
      <c r="B168" s="1281"/>
      <c r="C168" s="386" t="s">
        <v>800</v>
      </c>
      <c r="D168" s="387">
        <f>'4'!S44</f>
        <v>0</v>
      </c>
      <c r="E168" s="1279">
        <f>'4'!T44</f>
        <v>0</v>
      </c>
      <c r="G168" s="370" t="str">
        <f>'7'!G168</f>
        <v>Select from List</v>
      </c>
      <c r="H168" s="480" t="e" cm="1">
        <f t="array" ref="H168">INDEX($AC168:$AY168,,MATCH(G$3,$AC$3:$AY$3,0))</f>
        <v>#N/A</v>
      </c>
      <c r="I168" s="316"/>
      <c r="J168" s="434" t="str">
        <f>'7'!J168</f>
        <v>Select from List</v>
      </c>
      <c r="K168" s="480" t="e" cm="1">
        <f t="array" ref="K168">INDEX($AC168:$AY168,,MATCH(J$3,$AC$3:$AY$3,0))</f>
        <v>#N/A</v>
      </c>
      <c r="L168" s="316"/>
      <c r="M168" s="370" t="str">
        <f>'7'!M168</f>
        <v>Select from List</v>
      </c>
      <c r="N168" s="480" t="e" cm="1">
        <f t="array" ref="N168">INDEX($AC168:$AY168,,MATCH(M$3,$AC$3:$AY$3,0))</f>
        <v>#N/A</v>
      </c>
      <c r="O168" s="316"/>
      <c r="P168" s="370" t="str">
        <f>'7'!P168</f>
        <v>Select from List</v>
      </c>
      <c r="Q168" s="480" t="e" cm="1">
        <f t="array" ref="Q168">INDEX($AC168:$AY168,,MATCH(P$3,$AC$3:$AY$3,0))</f>
        <v>#N/A</v>
      </c>
      <c r="R168" s="316"/>
      <c r="S168" s="370" t="str">
        <f>'7'!S168</f>
        <v>Select from List</v>
      </c>
      <c r="T168" s="480" t="e" cm="1">
        <f t="array" ref="T168">INDEX($AC168:$AY168,,MATCH(S$3,$AC$3:$AY$3,0))</f>
        <v>#N/A</v>
      </c>
      <c r="U168" s="494"/>
      <c r="V168" s="370" t="str">
        <f>'7'!V168</f>
        <v>Select from List</v>
      </c>
      <c r="W168" s="480" t="e" cm="1">
        <f t="array" ref="W168">INDEX($AC168:$AY168,,MATCH(V$3,$AC$3:$AY$3,0))</f>
        <v>#N/A</v>
      </c>
      <c r="AC168" s="370" t="str" cm="1">
        <f t="array" aca="1" ref="AC168" ca="1">IFERROR(IF(INDEX($G168:$W168,,MATCH(AE$3,$G$3:$W$3,0))=$Z$15,"Yes",""),"")</f>
        <v/>
      </c>
      <c r="AD168" s="939" t="str">
        <f ca="1">IF(AC168="Yes", '6'!$E$8,"")</f>
        <v/>
      </c>
      <c r="AE168" s="480" t="str">
        <f ca="1">IF(AC168="Yes", '6'!$E$6,"")</f>
        <v/>
      </c>
      <c r="AG168" s="370" t="str" cm="1">
        <f t="array" aca="1" ref="AG168" ca="1">IFERROR(IF(INDEX($G168:$W168,,MATCH(AI$3,$G$3:$W$3,0))=$Z$15,"Yes",""),"")</f>
        <v/>
      </c>
      <c r="AH168" s="939" t="str">
        <f ca="1">IF(AG168="Yes",'6'!$E$15,"")</f>
        <v/>
      </c>
      <c r="AI168" s="480" t="str">
        <f ca="1">IF(AG168="Yes",'6'!$E$13,"")</f>
        <v/>
      </c>
      <c r="AK168" s="370" t="str" cm="1">
        <f t="array" aca="1" ref="AK168" ca="1">IFERROR(IF(INDEX($G168:$W168,,MATCH(AM$3,$G$3:$W$3,0))=$Z$15,"Yes",""),"")</f>
        <v/>
      </c>
      <c r="AL168" s="939" t="str">
        <f ca="1">IF(AK168="Yes", '6'!$E$22,"")</f>
        <v/>
      </c>
      <c r="AM168" s="480" t="str">
        <f ca="1">IF(AK168="Yes", '6'!$E$20,"")</f>
        <v/>
      </c>
      <c r="AN168" s="934"/>
      <c r="AO168" s="370" t="str" cm="1">
        <f t="array" aca="1" ref="AO168" ca="1">IFERROR(IF(INDEX($G168:$W168,,MATCH(AQ$3,$G$3:$W$3,0))=$Z$15,"Yes",""),"")</f>
        <v/>
      </c>
      <c r="AP168" s="939" t="str">
        <f ca="1">IF(AO168="Yes", '6'!$E$29,"")</f>
        <v/>
      </c>
      <c r="AQ168" s="480" t="str">
        <f ca="1">IF(AO168="Yes", '6'!$E$27,"")</f>
        <v/>
      </c>
      <c r="AR168" s="934"/>
      <c r="AS168" s="434" t="str" cm="1">
        <f t="array" aca="1" ref="AS168" ca="1">IFERROR(IF(INDEX($G168:$W168,,MATCH(AU$3,$G$3:$W$3,0))=$Z$15,"Yes",""),"")</f>
        <v/>
      </c>
      <c r="AT168" s="941" t="str">
        <f ca="1">IF(AS168="Yes", '6'!$E$36,"")</f>
        <v/>
      </c>
      <c r="AU168" s="480" t="str">
        <f ca="1">IF(AS168="Yes", '6'!$E$34,"")</f>
        <v/>
      </c>
      <c r="AV168" s="934"/>
      <c r="AW168" s="370" t="str" cm="1">
        <f t="array" aca="1" ref="AW168" ca="1">IFERROR(IF(INDEX($G168:$W168,,MATCH(AY$3,$G$3:$W$3,0))=$Z$15,"Yes",""),"")</f>
        <v/>
      </c>
      <c r="AX168" s="939" t="str">
        <f ca="1">IF(AW168="Yes", '6'!$E$43,"")</f>
        <v/>
      </c>
      <c r="AY168" s="480" t="str">
        <f ca="1">IF(AW168="Yes", '6'!$E$41,"")</f>
        <v/>
      </c>
    </row>
    <row r="169" spans="2:56" ht="15.5">
      <c r="B169" s="311" t="str">
        <f>"Work Area: "&amp;'3'!J48</f>
        <v xml:space="preserve">Work Area: </v>
      </c>
      <c r="C169" s="486"/>
      <c r="D169" s="486"/>
      <c r="E169" s="485"/>
      <c r="F169" s="485"/>
      <c r="G169" s="485"/>
      <c r="H169" s="487"/>
      <c r="I169" s="485"/>
      <c r="J169" s="485"/>
      <c r="K169" s="488"/>
      <c r="L169" s="485"/>
      <c r="M169" s="485"/>
      <c r="N169" s="487"/>
      <c r="O169" s="485"/>
      <c r="P169" s="485"/>
      <c r="Q169" s="487"/>
      <c r="R169" s="485"/>
      <c r="S169" s="485"/>
      <c r="T169" s="487"/>
      <c r="U169" s="485"/>
      <c r="V169" s="485"/>
      <c r="W169" s="487"/>
      <c r="Z169" s="494"/>
      <c r="AA169" s="494"/>
      <c r="AB169" s="494"/>
      <c r="AC169" s="485"/>
      <c r="AD169" s="485"/>
      <c r="AE169" s="487"/>
      <c r="AG169" s="485"/>
      <c r="AH169" s="485"/>
      <c r="AI169" s="487"/>
      <c r="AK169" s="485"/>
      <c r="AL169" s="485"/>
      <c r="AM169" s="487"/>
      <c r="AN169" s="934"/>
      <c r="AO169" s="485"/>
      <c r="AP169" s="485"/>
      <c r="AQ169" s="487"/>
      <c r="AR169" s="934"/>
      <c r="AS169" s="485"/>
      <c r="AT169" s="485"/>
      <c r="AU169" s="488"/>
      <c r="AV169" s="934"/>
      <c r="AW169" s="485"/>
      <c r="AX169" s="485"/>
      <c r="AY169" s="487"/>
      <c r="AZ169" s="494"/>
      <c r="BA169" s="494"/>
      <c r="BB169" s="494"/>
      <c r="BC169" s="494"/>
      <c r="BD169" s="494"/>
    </row>
    <row r="170" spans="2:56" ht="15.5">
      <c r="B170" s="1280">
        <f>'4'!V5</f>
        <v>0</v>
      </c>
      <c r="C170" s="384" t="s">
        <v>799</v>
      </c>
      <c r="D170" s="389">
        <f>'4'!X5</f>
        <v>0</v>
      </c>
      <c r="E170" s="1279" t="str">
        <f>'4'!Y5</f>
        <v xml:space="preserve"> </v>
      </c>
      <c r="G170" s="370" t="str">
        <f>'7'!G170</f>
        <v>Select from List</v>
      </c>
      <c r="H170" s="480" t="e" cm="1">
        <f t="array" ref="H170">INDEX($AC170:$AY170,,MATCH(G$3,$AC$3:$AY$3,0))</f>
        <v>#N/A</v>
      </c>
      <c r="I170" s="316"/>
      <c r="J170" s="434" t="str">
        <f>'7'!J170</f>
        <v>Select from List</v>
      </c>
      <c r="K170" s="480" t="e" cm="1">
        <f t="array" ref="K170">INDEX($AC170:$AY170,,MATCH(J$3,$AC$3:$AY$3,0))</f>
        <v>#N/A</v>
      </c>
      <c r="L170" s="316"/>
      <c r="M170" s="370" t="str">
        <f>'7'!M170</f>
        <v>Select from List</v>
      </c>
      <c r="N170" s="480" t="e" cm="1">
        <f t="array" ref="N170">INDEX($AC170:$AY170,,MATCH(M$3,$AC$3:$AY$3,0))</f>
        <v>#N/A</v>
      </c>
      <c r="O170" s="316"/>
      <c r="P170" s="370" t="str">
        <f>'7'!P170</f>
        <v>Select from List</v>
      </c>
      <c r="Q170" s="480" t="e" cm="1">
        <f t="array" ref="Q170">INDEX($AC170:$AY170,,MATCH(P$3,$AC$3:$AY$3,0))</f>
        <v>#N/A</v>
      </c>
      <c r="R170" s="316"/>
      <c r="S170" s="370" t="str">
        <f>'7'!S170</f>
        <v>Select from List</v>
      </c>
      <c r="T170" s="480" t="e" cm="1">
        <f t="array" ref="T170">INDEX($AC170:$AY170,,MATCH(S$3,$AC$3:$AY$3,0))</f>
        <v>#N/A</v>
      </c>
      <c r="U170" s="494"/>
      <c r="V170" s="370" t="str">
        <f>'7'!V170</f>
        <v>Select from List</v>
      </c>
      <c r="W170" s="480" t="e" cm="1">
        <f t="array" ref="W170">INDEX($AC170:$AY170,,MATCH(V$3,$AC$3:$AY$3,0))</f>
        <v>#N/A</v>
      </c>
      <c r="AC170" s="370" t="str" cm="1">
        <f t="array" aca="1" ref="AC170" ca="1">IFERROR(IF(INDEX($G170:$W170,,MATCH(AE$3,$G$3:$W$3,0))=$Z$15,"Yes",""),"")</f>
        <v/>
      </c>
      <c r="AD170" s="939" t="str">
        <f ca="1">IF(AC170="Yes", '6'!$E$8,"")</f>
        <v/>
      </c>
      <c r="AE170" s="480" t="str">
        <f ca="1">IF(AC170="Yes", '6'!$E$6,"")</f>
        <v/>
      </c>
      <c r="AG170" s="370" t="str" cm="1">
        <f t="array" aca="1" ref="AG170" ca="1">IFERROR(IF(INDEX($G170:$W170,,MATCH(AI$3,$G$3:$W$3,0))=$Z$15,"Yes",""),"")</f>
        <v/>
      </c>
      <c r="AH170" s="939" t="str">
        <f ca="1">IF(AG170="Yes",'6'!$E$15,"")</f>
        <v/>
      </c>
      <c r="AI170" s="480" t="str">
        <f ca="1">IF(AG170="Yes",'6'!$E$13,"")</f>
        <v/>
      </c>
      <c r="AK170" s="370" t="str" cm="1">
        <f t="array" aca="1" ref="AK170" ca="1">IFERROR(IF(INDEX($G170:$W170,,MATCH(AM$3,$G$3:$W$3,0))=$Z$15,"Yes",""),"")</f>
        <v/>
      </c>
      <c r="AL170" s="939" t="str">
        <f ca="1">IF(AK170="Yes", '6'!$E$22,"")</f>
        <v/>
      </c>
      <c r="AM170" s="480" t="str">
        <f ca="1">IF(AK170="Yes", '6'!$E$20,"")</f>
        <v/>
      </c>
      <c r="AN170" s="934"/>
      <c r="AO170" s="370" t="str" cm="1">
        <f t="array" aca="1" ref="AO170" ca="1">IFERROR(IF(INDEX($G170:$W170,,MATCH(AQ$3,$G$3:$W$3,0))=$Z$15,"Yes",""),"")</f>
        <v/>
      </c>
      <c r="AP170" s="939" t="str">
        <f ca="1">IF(AO170="Yes", '6'!$E$29,"")</f>
        <v/>
      </c>
      <c r="AQ170" s="480" t="str">
        <f ca="1">IF(AO170="Yes", '6'!$E$27,"")</f>
        <v/>
      </c>
      <c r="AR170" s="934"/>
      <c r="AS170" s="434" t="str" cm="1">
        <f t="array" aca="1" ref="AS170" ca="1">IFERROR(IF(INDEX($G170:$W170,,MATCH(AU$3,$G$3:$W$3,0))=$Z$15,"Yes",""),"")</f>
        <v/>
      </c>
      <c r="AT170" s="941" t="str">
        <f ca="1">IF(AS170="Yes", '6'!$E$36,"")</f>
        <v/>
      </c>
      <c r="AU170" s="480" t="str">
        <f ca="1">IF(AS170="Yes", '6'!$E$34,"")</f>
        <v/>
      </c>
      <c r="AV170" s="934"/>
      <c r="AW170" s="370" t="str" cm="1">
        <f t="array" aca="1" ref="AW170" ca="1">IFERROR(IF(INDEX($G170:$W170,,MATCH(AY$3,$G$3:$W$3,0))=$Z$15,"Yes",""),"")</f>
        <v/>
      </c>
      <c r="AX170" s="939" t="str">
        <f ca="1">IF(AW170="Yes", '6'!$E$43,"")</f>
        <v/>
      </c>
      <c r="AY170" s="480" t="str">
        <f ca="1">IF(AW170="Yes", '6'!$E$41,"")</f>
        <v/>
      </c>
    </row>
    <row r="171" spans="2:56" ht="15.5">
      <c r="B171" s="1278"/>
      <c r="C171" s="386" t="s">
        <v>800</v>
      </c>
      <c r="D171" s="390">
        <f>'4'!X6</f>
        <v>0</v>
      </c>
      <c r="E171" s="1279">
        <f>'4'!T47</f>
        <v>0</v>
      </c>
      <c r="G171" s="370" t="str">
        <f>'7'!G171</f>
        <v>Select from List</v>
      </c>
      <c r="H171" s="480" t="e" cm="1">
        <f t="array" ref="H171">INDEX($AC171:$AY171,,MATCH(G$3,$AC$3:$AY$3,0))</f>
        <v>#N/A</v>
      </c>
      <c r="I171" s="316"/>
      <c r="J171" s="434" t="str">
        <f>'7'!J171</f>
        <v>Select from List</v>
      </c>
      <c r="K171" s="480" t="e" cm="1">
        <f t="array" ref="K171">INDEX($AC171:$AY171,,MATCH(J$3,$AC$3:$AY$3,0))</f>
        <v>#N/A</v>
      </c>
      <c r="L171" s="316"/>
      <c r="M171" s="370" t="str">
        <f>'7'!M171</f>
        <v>Select from List</v>
      </c>
      <c r="N171" s="480" t="e" cm="1">
        <f t="array" ref="N171">INDEX($AC171:$AY171,,MATCH(M$3,$AC$3:$AY$3,0))</f>
        <v>#N/A</v>
      </c>
      <c r="O171" s="316"/>
      <c r="P171" s="370" t="str">
        <f>'7'!P171</f>
        <v>Select from List</v>
      </c>
      <c r="Q171" s="480" t="e" cm="1">
        <f t="array" ref="Q171">INDEX($AC171:$AY171,,MATCH(P$3,$AC$3:$AY$3,0))</f>
        <v>#N/A</v>
      </c>
      <c r="R171" s="316"/>
      <c r="S171" s="370" t="str">
        <f>'7'!S171</f>
        <v>Select from List</v>
      </c>
      <c r="T171" s="480" t="e" cm="1">
        <f t="array" ref="T171">INDEX($AC171:$AY171,,MATCH(S$3,$AC$3:$AY$3,0))</f>
        <v>#N/A</v>
      </c>
      <c r="U171" s="494"/>
      <c r="V171" s="370" t="str">
        <f>'7'!V171</f>
        <v>Select from List</v>
      </c>
      <c r="W171" s="480" t="e" cm="1">
        <f t="array" ref="W171">INDEX($AC171:$AY171,,MATCH(V$3,$AC$3:$AY$3,0))</f>
        <v>#N/A</v>
      </c>
      <c r="AC171" s="370" t="str" cm="1">
        <f t="array" aca="1" ref="AC171" ca="1">IFERROR(IF(INDEX($G171:$W171,,MATCH(AE$3,$G$3:$W$3,0))=$Z$15,"Yes",""),"")</f>
        <v/>
      </c>
      <c r="AD171" s="939" t="str">
        <f ca="1">IF(AC171="Yes", '6'!$E$8,"")</f>
        <v/>
      </c>
      <c r="AE171" s="480" t="str">
        <f ca="1">IF(AC171="Yes", '6'!$E$6,"")</f>
        <v/>
      </c>
      <c r="AG171" s="370" t="str" cm="1">
        <f t="array" aca="1" ref="AG171" ca="1">IFERROR(IF(INDEX($G171:$W171,,MATCH(AI$3,$G$3:$W$3,0))=$Z$15,"Yes",""),"")</f>
        <v/>
      </c>
      <c r="AH171" s="939" t="str">
        <f ca="1">IF(AG171="Yes",'6'!$E$15,"")</f>
        <v/>
      </c>
      <c r="AI171" s="480" t="str">
        <f ca="1">IF(AG171="Yes",'6'!$E$13,"")</f>
        <v/>
      </c>
      <c r="AK171" s="370" t="str" cm="1">
        <f t="array" aca="1" ref="AK171" ca="1">IFERROR(IF(INDEX($G171:$W171,,MATCH(AM$3,$G$3:$W$3,0))=$Z$15,"Yes",""),"")</f>
        <v/>
      </c>
      <c r="AL171" s="939" t="str">
        <f ca="1">IF(AK171="Yes", '6'!$E$22,"")</f>
        <v/>
      </c>
      <c r="AM171" s="480" t="str">
        <f ca="1">IF(AK171="Yes", '6'!$E$20,"")</f>
        <v/>
      </c>
      <c r="AN171" s="934"/>
      <c r="AO171" s="370" t="str" cm="1">
        <f t="array" aca="1" ref="AO171" ca="1">IFERROR(IF(INDEX($G171:$W171,,MATCH(AQ$3,$G$3:$W$3,0))=$Z$15,"Yes",""),"")</f>
        <v/>
      </c>
      <c r="AP171" s="939" t="str">
        <f ca="1">IF(AO171="Yes", '6'!$E$29,"")</f>
        <v/>
      </c>
      <c r="AQ171" s="480" t="str">
        <f ca="1">IF(AO171="Yes", '6'!$E$27,"")</f>
        <v/>
      </c>
      <c r="AR171" s="934"/>
      <c r="AS171" s="434" t="str" cm="1">
        <f t="array" aca="1" ref="AS171" ca="1">IFERROR(IF(INDEX($G171:$W171,,MATCH(AU$3,$G$3:$W$3,0))=$Z$15,"Yes",""),"")</f>
        <v/>
      </c>
      <c r="AT171" s="941" t="str">
        <f ca="1">IF(AS171="Yes", '6'!$E$36,"")</f>
        <v/>
      </c>
      <c r="AU171" s="480" t="str">
        <f ca="1">IF(AS171="Yes", '6'!$E$34,"")</f>
        <v/>
      </c>
      <c r="AV171" s="934"/>
      <c r="AW171" s="370" t="str" cm="1">
        <f t="array" aca="1" ref="AW171" ca="1">IFERROR(IF(INDEX($G171:$W171,,MATCH(AY$3,$G$3:$W$3,0))=$Z$15,"Yes",""),"")</f>
        <v/>
      </c>
      <c r="AX171" s="939" t="str">
        <f ca="1">IF(AW171="Yes", '6'!$E$43,"")</f>
        <v/>
      </c>
      <c r="AY171" s="480" t="str">
        <f ca="1">IF(AW171="Yes", '6'!$E$41,"")</f>
        <v/>
      </c>
    </row>
    <row r="172" spans="2:56" ht="15.5">
      <c r="B172" s="1277">
        <f>'4'!V7</f>
        <v>0</v>
      </c>
      <c r="C172" s="384" t="s">
        <v>799</v>
      </c>
      <c r="D172" s="389">
        <f>'4'!X7</f>
        <v>0</v>
      </c>
      <c r="E172" s="1279" t="str">
        <f>'4'!Y7</f>
        <v xml:space="preserve"> </v>
      </c>
      <c r="G172" s="370" t="str">
        <f>'7'!G172</f>
        <v>Select from List</v>
      </c>
      <c r="H172" s="480" t="e" cm="1">
        <f t="array" ref="H172">INDEX($AC172:$AY172,,MATCH(G$3,$AC$3:$AY$3,0))</f>
        <v>#N/A</v>
      </c>
      <c r="I172" s="316"/>
      <c r="J172" s="434" t="str">
        <f>'7'!J172</f>
        <v>Select from List</v>
      </c>
      <c r="K172" s="480" t="e" cm="1">
        <f t="array" ref="K172">INDEX($AC172:$AY172,,MATCH(J$3,$AC$3:$AY$3,0))</f>
        <v>#N/A</v>
      </c>
      <c r="L172" s="316"/>
      <c r="M172" s="370" t="str">
        <f>'7'!M172</f>
        <v>Select from List</v>
      </c>
      <c r="N172" s="480" t="e" cm="1">
        <f t="array" ref="N172">INDEX($AC172:$AY172,,MATCH(M$3,$AC$3:$AY$3,0))</f>
        <v>#N/A</v>
      </c>
      <c r="O172" s="316"/>
      <c r="P172" s="370" t="str">
        <f>'7'!P172</f>
        <v>Select from List</v>
      </c>
      <c r="Q172" s="480" t="e" cm="1">
        <f t="array" ref="Q172">INDEX($AC172:$AY172,,MATCH(P$3,$AC$3:$AY$3,0))</f>
        <v>#N/A</v>
      </c>
      <c r="R172" s="316"/>
      <c r="S172" s="370" t="str">
        <f>'7'!S172</f>
        <v>Select from List</v>
      </c>
      <c r="T172" s="480" t="e" cm="1">
        <f t="array" ref="T172">INDEX($AC172:$AY172,,MATCH(S$3,$AC$3:$AY$3,0))</f>
        <v>#N/A</v>
      </c>
      <c r="U172" s="494"/>
      <c r="V172" s="370" t="str">
        <f>'7'!V172</f>
        <v>Select from List</v>
      </c>
      <c r="W172" s="480" t="e" cm="1">
        <f t="array" ref="W172">INDEX($AC172:$AY172,,MATCH(V$3,$AC$3:$AY$3,0))</f>
        <v>#N/A</v>
      </c>
      <c r="AC172" s="370" t="str" cm="1">
        <f t="array" aca="1" ref="AC172" ca="1">IFERROR(IF(INDEX($G172:$W172,,MATCH(AE$3,$G$3:$W$3,0))=$Z$15,"Yes",""),"")</f>
        <v/>
      </c>
      <c r="AD172" s="939" t="str">
        <f ca="1">IF(AC172="Yes", '6'!$E$8,"")</f>
        <v/>
      </c>
      <c r="AE172" s="480" t="str">
        <f ca="1">IF(AC172="Yes", '6'!$E$6,"")</f>
        <v/>
      </c>
      <c r="AG172" s="370" t="str" cm="1">
        <f t="array" aca="1" ref="AG172" ca="1">IFERROR(IF(INDEX($G172:$W172,,MATCH(AI$3,$G$3:$W$3,0))=$Z$15,"Yes",""),"")</f>
        <v/>
      </c>
      <c r="AH172" s="939" t="str">
        <f ca="1">IF(AG172="Yes",'6'!$E$15,"")</f>
        <v/>
      </c>
      <c r="AI172" s="480" t="str">
        <f ca="1">IF(AG172="Yes",'6'!$E$13,"")</f>
        <v/>
      </c>
      <c r="AK172" s="370" t="str" cm="1">
        <f t="array" aca="1" ref="AK172" ca="1">IFERROR(IF(INDEX($G172:$W172,,MATCH(AM$3,$G$3:$W$3,0))=$Z$15,"Yes",""),"")</f>
        <v/>
      </c>
      <c r="AL172" s="939" t="str">
        <f ca="1">IF(AK172="Yes", '6'!$E$22,"")</f>
        <v/>
      </c>
      <c r="AM172" s="480" t="str">
        <f ca="1">IF(AK172="Yes", '6'!$E$20,"")</f>
        <v/>
      </c>
      <c r="AN172" s="934"/>
      <c r="AO172" s="370" t="str" cm="1">
        <f t="array" aca="1" ref="AO172" ca="1">IFERROR(IF(INDEX($G172:$W172,,MATCH(AQ$3,$G$3:$W$3,0))=$Z$15,"Yes",""),"")</f>
        <v/>
      </c>
      <c r="AP172" s="939" t="str">
        <f ca="1">IF(AO172="Yes", '6'!$E$29,"")</f>
        <v/>
      </c>
      <c r="AQ172" s="480" t="str">
        <f ca="1">IF(AO172="Yes", '6'!$E$27,"")</f>
        <v/>
      </c>
      <c r="AR172" s="934"/>
      <c r="AS172" s="434" t="str" cm="1">
        <f t="array" aca="1" ref="AS172" ca="1">IFERROR(IF(INDEX($G172:$W172,,MATCH(AU$3,$G$3:$W$3,0))=$Z$15,"Yes",""),"")</f>
        <v/>
      </c>
      <c r="AT172" s="941" t="str">
        <f ca="1">IF(AS172="Yes", '6'!$E$36,"")</f>
        <v/>
      </c>
      <c r="AU172" s="480" t="str">
        <f ca="1">IF(AS172="Yes", '6'!$E$34,"")</f>
        <v/>
      </c>
      <c r="AV172" s="934"/>
      <c r="AW172" s="370" t="str" cm="1">
        <f t="array" aca="1" ref="AW172" ca="1">IFERROR(IF(INDEX($G172:$W172,,MATCH(AY$3,$G$3:$W$3,0))=$Z$15,"Yes",""),"")</f>
        <v/>
      </c>
      <c r="AX172" s="939" t="str">
        <f ca="1">IF(AW172="Yes", '6'!$E$43,"")</f>
        <v/>
      </c>
      <c r="AY172" s="480" t="str">
        <f ca="1">IF(AW172="Yes", '6'!$E$41,"")</f>
        <v/>
      </c>
    </row>
    <row r="173" spans="2:56" ht="15.5">
      <c r="B173" s="1278"/>
      <c r="C173" s="386" t="s">
        <v>800</v>
      </c>
      <c r="D173" s="390">
        <f>'4'!X8</f>
        <v>0</v>
      </c>
      <c r="E173" s="1279">
        <f>'4'!T49</f>
        <v>0</v>
      </c>
      <c r="G173" s="370" t="str">
        <f>'7'!G173</f>
        <v>Select from List</v>
      </c>
      <c r="H173" s="480" t="e" cm="1">
        <f t="array" ref="H173">INDEX($AC173:$AY173,,MATCH(G$3,$AC$3:$AY$3,0))</f>
        <v>#N/A</v>
      </c>
      <c r="I173" s="316"/>
      <c r="J173" s="434" t="str">
        <f>'7'!J173</f>
        <v>Select from List</v>
      </c>
      <c r="K173" s="480" t="e" cm="1">
        <f t="array" ref="K173">INDEX($AC173:$AY173,,MATCH(J$3,$AC$3:$AY$3,0))</f>
        <v>#N/A</v>
      </c>
      <c r="L173" s="316"/>
      <c r="M173" s="370" t="str">
        <f>'7'!M173</f>
        <v>Select from List</v>
      </c>
      <c r="N173" s="480" t="e" cm="1">
        <f t="array" ref="N173">INDEX($AC173:$AY173,,MATCH(M$3,$AC$3:$AY$3,0))</f>
        <v>#N/A</v>
      </c>
      <c r="O173" s="316"/>
      <c r="P173" s="370" t="str">
        <f>'7'!P173</f>
        <v>Select from List</v>
      </c>
      <c r="Q173" s="480" t="e" cm="1">
        <f t="array" ref="Q173">INDEX($AC173:$AY173,,MATCH(P$3,$AC$3:$AY$3,0))</f>
        <v>#N/A</v>
      </c>
      <c r="R173" s="316"/>
      <c r="S173" s="370" t="str">
        <f>'7'!S173</f>
        <v>Select from List</v>
      </c>
      <c r="T173" s="480" t="e" cm="1">
        <f t="array" ref="T173">INDEX($AC173:$AY173,,MATCH(S$3,$AC$3:$AY$3,0))</f>
        <v>#N/A</v>
      </c>
      <c r="U173" s="494"/>
      <c r="V173" s="370" t="str">
        <f>'7'!V173</f>
        <v>Select from List</v>
      </c>
      <c r="W173" s="480" t="e" cm="1">
        <f t="array" ref="W173">INDEX($AC173:$AY173,,MATCH(V$3,$AC$3:$AY$3,0))</f>
        <v>#N/A</v>
      </c>
      <c r="AC173" s="370" t="str" cm="1">
        <f t="array" aca="1" ref="AC173" ca="1">IFERROR(IF(INDEX($G173:$W173,,MATCH(AE$3,$G$3:$W$3,0))=$Z$15,"Yes",""),"")</f>
        <v/>
      </c>
      <c r="AD173" s="939" t="str">
        <f ca="1">IF(AC173="Yes", '6'!$E$8,"")</f>
        <v/>
      </c>
      <c r="AE173" s="480" t="str">
        <f ca="1">IF(AC173="Yes", '6'!$E$6,"")</f>
        <v/>
      </c>
      <c r="AG173" s="370" t="str" cm="1">
        <f t="array" aca="1" ref="AG173" ca="1">IFERROR(IF(INDEX($G173:$W173,,MATCH(AI$3,$G$3:$W$3,0))=$Z$15,"Yes",""),"")</f>
        <v/>
      </c>
      <c r="AH173" s="939" t="str">
        <f ca="1">IF(AG173="Yes",'6'!$E$15,"")</f>
        <v/>
      </c>
      <c r="AI173" s="480" t="str">
        <f ca="1">IF(AG173="Yes",'6'!$E$13,"")</f>
        <v/>
      </c>
      <c r="AK173" s="370" t="str" cm="1">
        <f t="array" aca="1" ref="AK173" ca="1">IFERROR(IF(INDEX($G173:$W173,,MATCH(AM$3,$G$3:$W$3,0))=$Z$15,"Yes",""),"")</f>
        <v/>
      </c>
      <c r="AL173" s="939" t="str">
        <f ca="1">IF(AK173="Yes", '6'!$E$22,"")</f>
        <v/>
      </c>
      <c r="AM173" s="480" t="str">
        <f ca="1">IF(AK173="Yes", '6'!$E$20,"")</f>
        <v/>
      </c>
      <c r="AN173" s="934"/>
      <c r="AO173" s="370" t="str" cm="1">
        <f t="array" aca="1" ref="AO173" ca="1">IFERROR(IF(INDEX($G173:$W173,,MATCH(AQ$3,$G$3:$W$3,0))=$Z$15,"Yes",""),"")</f>
        <v/>
      </c>
      <c r="AP173" s="939" t="str">
        <f ca="1">IF(AO173="Yes", '6'!$E$29,"")</f>
        <v/>
      </c>
      <c r="AQ173" s="480" t="str">
        <f ca="1">IF(AO173="Yes", '6'!$E$27,"")</f>
        <v/>
      </c>
      <c r="AR173" s="934"/>
      <c r="AS173" s="434" t="str" cm="1">
        <f t="array" aca="1" ref="AS173" ca="1">IFERROR(IF(INDEX($G173:$W173,,MATCH(AU$3,$G$3:$W$3,0))=$Z$15,"Yes",""),"")</f>
        <v/>
      </c>
      <c r="AT173" s="941" t="str">
        <f ca="1">IF(AS173="Yes", '6'!$E$36,"")</f>
        <v/>
      </c>
      <c r="AU173" s="480" t="str">
        <f ca="1">IF(AS173="Yes", '6'!$E$34,"")</f>
        <v/>
      </c>
      <c r="AV173" s="934"/>
      <c r="AW173" s="370" t="str" cm="1">
        <f t="array" aca="1" ref="AW173" ca="1">IFERROR(IF(INDEX($G173:$W173,,MATCH(AY$3,$G$3:$W$3,0))=$Z$15,"Yes",""),"")</f>
        <v/>
      </c>
      <c r="AX173" s="939" t="str">
        <f ca="1">IF(AW173="Yes", '6'!$E$43,"")</f>
        <v/>
      </c>
      <c r="AY173" s="480" t="str">
        <f ca="1">IF(AW173="Yes", '6'!$E$41,"")</f>
        <v/>
      </c>
    </row>
    <row r="174" spans="2:56" ht="15.5">
      <c r="B174" s="1280">
        <f>'4'!V9</f>
        <v>0</v>
      </c>
      <c r="C174" s="384" t="s">
        <v>799</v>
      </c>
      <c r="D174" s="389">
        <f>'4'!X9</f>
        <v>0</v>
      </c>
      <c r="E174" s="1279" t="str">
        <f>'4'!Y9</f>
        <v xml:space="preserve"> </v>
      </c>
      <c r="G174" s="370" t="str">
        <f>'7'!G174</f>
        <v>Select from List</v>
      </c>
      <c r="H174" s="480" t="e" cm="1">
        <f t="array" ref="H174">INDEX($AC174:$AY174,,MATCH(G$3,$AC$3:$AY$3,0))</f>
        <v>#N/A</v>
      </c>
      <c r="I174" s="316"/>
      <c r="J174" s="434" t="str">
        <f>'7'!J174</f>
        <v>Select from List</v>
      </c>
      <c r="K174" s="480" t="e" cm="1">
        <f t="array" ref="K174">INDEX($AC174:$AY174,,MATCH(J$3,$AC$3:$AY$3,0))</f>
        <v>#N/A</v>
      </c>
      <c r="L174" s="316"/>
      <c r="M174" s="370" t="str">
        <f>'7'!M174</f>
        <v>Select from List</v>
      </c>
      <c r="N174" s="480" t="e" cm="1">
        <f t="array" ref="N174">INDEX($AC174:$AY174,,MATCH(M$3,$AC$3:$AY$3,0))</f>
        <v>#N/A</v>
      </c>
      <c r="O174" s="316"/>
      <c r="P174" s="370" t="str">
        <f>'7'!P174</f>
        <v>Select from List</v>
      </c>
      <c r="Q174" s="480" t="e" cm="1">
        <f t="array" ref="Q174">INDEX($AC174:$AY174,,MATCH(P$3,$AC$3:$AY$3,0))</f>
        <v>#N/A</v>
      </c>
      <c r="R174" s="316"/>
      <c r="S174" s="370" t="str">
        <f>'7'!S174</f>
        <v>Select from List</v>
      </c>
      <c r="T174" s="480" t="e" cm="1">
        <f t="array" ref="T174">INDEX($AC174:$AY174,,MATCH(S$3,$AC$3:$AY$3,0))</f>
        <v>#N/A</v>
      </c>
      <c r="U174" s="494"/>
      <c r="V174" s="370" t="str">
        <f>'7'!V174</f>
        <v>Select from List</v>
      </c>
      <c r="W174" s="480" t="e" cm="1">
        <f t="array" ref="W174">INDEX($AC174:$AY174,,MATCH(V$3,$AC$3:$AY$3,0))</f>
        <v>#N/A</v>
      </c>
      <c r="AC174" s="370" t="str" cm="1">
        <f t="array" aca="1" ref="AC174" ca="1">IFERROR(IF(INDEX($G174:$W174,,MATCH(AE$3,$G$3:$W$3,0))=$Z$15,"Yes",""),"")</f>
        <v/>
      </c>
      <c r="AD174" s="939" t="str">
        <f ca="1">IF(AC174="Yes", '6'!$E$8,"")</f>
        <v/>
      </c>
      <c r="AE174" s="480" t="str">
        <f ca="1">IF(AC174="Yes", '6'!$E$6,"")</f>
        <v/>
      </c>
      <c r="AG174" s="370" t="str" cm="1">
        <f t="array" aca="1" ref="AG174" ca="1">IFERROR(IF(INDEX($G174:$W174,,MATCH(AI$3,$G$3:$W$3,0))=$Z$15,"Yes",""),"")</f>
        <v/>
      </c>
      <c r="AH174" s="939" t="str">
        <f ca="1">IF(AG174="Yes",'6'!$E$15,"")</f>
        <v/>
      </c>
      <c r="AI174" s="480" t="str">
        <f ca="1">IF(AG174="Yes",'6'!$E$13,"")</f>
        <v/>
      </c>
      <c r="AK174" s="370" t="str" cm="1">
        <f t="array" aca="1" ref="AK174" ca="1">IFERROR(IF(INDEX($G174:$W174,,MATCH(AM$3,$G$3:$W$3,0))=$Z$15,"Yes",""),"")</f>
        <v/>
      </c>
      <c r="AL174" s="939" t="str">
        <f ca="1">IF(AK174="Yes", '6'!$E$22,"")</f>
        <v/>
      </c>
      <c r="AM174" s="480" t="str">
        <f ca="1">IF(AK174="Yes", '6'!$E$20,"")</f>
        <v/>
      </c>
      <c r="AN174" s="934"/>
      <c r="AO174" s="370" t="str" cm="1">
        <f t="array" aca="1" ref="AO174" ca="1">IFERROR(IF(INDEX($G174:$W174,,MATCH(AQ$3,$G$3:$W$3,0))=$Z$15,"Yes",""),"")</f>
        <v/>
      </c>
      <c r="AP174" s="939" t="str">
        <f ca="1">IF(AO174="Yes", '6'!$E$29,"")</f>
        <v/>
      </c>
      <c r="AQ174" s="480" t="str">
        <f ca="1">IF(AO174="Yes", '6'!$E$27,"")</f>
        <v/>
      </c>
      <c r="AR174" s="934"/>
      <c r="AS174" s="434" t="str" cm="1">
        <f t="array" aca="1" ref="AS174" ca="1">IFERROR(IF(INDEX($G174:$W174,,MATCH(AU$3,$G$3:$W$3,0))=$Z$15,"Yes",""),"")</f>
        <v/>
      </c>
      <c r="AT174" s="941" t="str">
        <f ca="1">IF(AS174="Yes", '6'!$E$36,"")</f>
        <v/>
      </c>
      <c r="AU174" s="480" t="str">
        <f ca="1">IF(AS174="Yes", '6'!$E$34,"")</f>
        <v/>
      </c>
      <c r="AV174" s="934"/>
      <c r="AW174" s="370" t="str" cm="1">
        <f t="array" aca="1" ref="AW174" ca="1">IFERROR(IF(INDEX($G174:$W174,,MATCH(AY$3,$G$3:$W$3,0))=$Z$15,"Yes",""),"")</f>
        <v/>
      </c>
      <c r="AX174" s="939" t="str">
        <f ca="1">IF(AW174="Yes", '6'!$E$43,"")</f>
        <v/>
      </c>
      <c r="AY174" s="480" t="str">
        <f ca="1">IF(AW174="Yes", '6'!$E$41,"")</f>
        <v/>
      </c>
    </row>
    <row r="175" spans="2:56" ht="15.5">
      <c r="B175" s="1278"/>
      <c r="C175" s="386" t="s">
        <v>800</v>
      </c>
      <c r="D175" s="390">
        <f>'4'!X10</f>
        <v>0</v>
      </c>
      <c r="E175" s="1279">
        <f>'4'!T51</f>
        <v>0</v>
      </c>
      <c r="G175" s="370" t="str">
        <f>'7'!G175</f>
        <v>Select from List</v>
      </c>
      <c r="H175" s="480" t="e" cm="1">
        <f t="array" ref="H175">INDEX($AC175:$AY175,,MATCH(G$3,$AC$3:$AY$3,0))</f>
        <v>#N/A</v>
      </c>
      <c r="I175" s="316"/>
      <c r="J175" s="434" t="str">
        <f>'7'!J175</f>
        <v>Select from List</v>
      </c>
      <c r="K175" s="480" t="e" cm="1">
        <f t="array" ref="K175">INDEX($AC175:$AY175,,MATCH(J$3,$AC$3:$AY$3,0))</f>
        <v>#N/A</v>
      </c>
      <c r="L175" s="316"/>
      <c r="M175" s="370" t="str">
        <f>'7'!M175</f>
        <v>Select from List</v>
      </c>
      <c r="N175" s="480" t="e" cm="1">
        <f t="array" ref="N175">INDEX($AC175:$AY175,,MATCH(M$3,$AC$3:$AY$3,0))</f>
        <v>#N/A</v>
      </c>
      <c r="O175" s="316"/>
      <c r="P175" s="370" t="str">
        <f>'7'!P175</f>
        <v>Select from List</v>
      </c>
      <c r="Q175" s="480" t="e" cm="1">
        <f t="array" ref="Q175">INDEX($AC175:$AY175,,MATCH(P$3,$AC$3:$AY$3,0))</f>
        <v>#N/A</v>
      </c>
      <c r="R175" s="316"/>
      <c r="S175" s="370" t="str">
        <f>'7'!S175</f>
        <v>Select from List</v>
      </c>
      <c r="T175" s="480" t="e" cm="1">
        <f t="array" ref="T175">INDEX($AC175:$AY175,,MATCH(S$3,$AC$3:$AY$3,0))</f>
        <v>#N/A</v>
      </c>
      <c r="U175" s="494"/>
      <c r="V175" s="370" t="str">
        <f>'7'!V175</f>
        <v>Select from List</v>
      </c>
      <c r="W175" s="480" t="e" cm="1">
        <f t="array" ref="W175">INDEX($AC175:$AY175,,MATCH(V$3,$AC$3:$AY$3,0))</f>
        <v>#N/A</v>
      </c>
      <c r="AC175" s="370" t="str" cm="1">
        <f t="array" aca="1" ref="AC175" ca="1">IFERROR(IF(INDEX($G175:$W175,,MATCH(AE$3,$G$3:$W$3,0))=$Z$15,"Yes",""),"")</f>
        <v/>
      </c>
      <c r="AD175" s="939" t="str">
        <f ca="1">IF(AC175="Yes", '6'!$E$8,"")</f>
        <v/>
      </c>
      <c r="AE175" s="480" t="str">
        <f ca="1">IF(AC175="Yes", '6'!$E$6,"")</f>
        <v/>
      </c>
      <c r="AG175" s="370" t="str" cm="1">
        <f t="array" aca="1" ref="AG175" ca="1">IFERROR(IF(INDEX($G175:$W175,,MATCH(AI$3,$G$3:$W$3,0))=$Z$15,"Yes",""),"")</f>
        <v/>
      </c>
      <c r="AH175" s="939" t="str">
        <f ca="1">IF(AG175="Yes",'6'!$E$15,"")</f>
        <v/>
      </c>
      <c r="AI175" s="480" t="str">
        <f ca="1">IF(AG175="Yes",'6'!$E$13,"")</f>
        <v/>
      </c>
      <c r="AK175" s="370" t="str" cm="1">
        <f t="array" aca="1" ref="AK175" ca="1">IFERROR(IF(INDEX($G175:$W175,,MATCH(AM$3,$G$3:$W$3,0))=$Z$15,"Yes",""),"")</f>
        <v/>
      </c>
      <c r="AL175" s="939" t="str">
        <f ca="1">IF(AK175="Yes", '6'!$E$22,"")</f>
        <v/>
      </c>
      <c r="AM175" s="480" t="str">
        <f ca="1">IF(AK175="Yes", '6'!$E$20,"")</f>
        <v/>
      </c>
      <c r="AN175" s="934"/>
      <c r="AO175" s="370" t="str" cm="1">
        <f t="array" aca="1" ref="AO175" ca="1">IFERROR(IF(INDEX($G175:$W175,,MATCH(AQ$3,$G$3:$W$3,0))=$Z$15,"Yes",""),"")</f>
        <v/>
      </c>
      <c r="AP175" s="939" t="str">
        <f ca="1">IF(AO175="Yes", '6'!$E$29,"")</f>
        <v/>
      </c>
      <c r="AQ175" s="480" t="str">
        <f ca="1">IF(AO175="Yes", '6'!$E$27,"")</f>
        <v/>
      </c>
      <c r="AR175" s="934"/>
      <c r="AS175" s="434" t="str" cm="1">
        <f t="array" aca="1" ref="AS175" ca="1">IFERROR(IF(INDEX($G175:$W175,,MATCH(AU$3,$G$3:$W$3,0))=$Z$15,"Yes",""),"")</f>
        <v/>
      </c>
      <c r="AT175" s="941" t="str">
        <f ca="1">IF(AS175="Yes", '6'!$E$36,"")</f>
        <v/>
      </c>
      <c r="AU175" s="480" t="str">
        <f ca="1">IF(AS175="Yes", '6'!$E$34,"")</f>
        <v/>
      </c>
      <c r="AV175" s="934"/>
      <c r="AW175" s="370" t="str" cm="1">
        <f t="array" aca="1" ref="AW175" ca="1">IFERROR(IF(INDEX($G175:$W175,,MATCH(AY$3,$G$3:$W$3,0))=$Z$15,"Yes",""),"")</f>
        <v/>
      </c>
      <c r="AX175" s="939" t="str">
        <f ca="1">IF(AW175="Yes", '6'!$E$43,"")</f>
        <v/>
      </c>
      <c r="AY175" s="480" t="str">
        <f ca="1">IF(AW175="Yes", '6'!$E$41,"")</f>
        <v/>
      </c>
    </row>
    <row r="176" spans="2:56" ht="15.5">
      <c r="B176" s="1277">
        <f>'4'!V11</f>
        <v>0</v>
      </c>
      <c r="C176" s="384" t="s">
        <v>799</v>
      </c>
      <c r="D176" s="389">
        <f>'4'!X11</f>
        <v>0</v>
      </c>
      <c r="E176" s="1279" t="str">
        <f>'4'!Y11</f>
        <v xml:space="preserve"> </v>
      </c>
      <c r="G176" s="370" t="str">
        <f>'7'!G176</f>
        <v>Select from List</v>
      </c>
      <c r="H176" s="480" t="e" cm="1">
        <f t="array" ref="H176">INDEX($AC176:$AY176,,MATCH(G$3,$AC$3:$AY$3,0))</f>
        <v>#N/A</v>
      </c>
      <c r="I176" s="316"/>
      <c r="J176" s="434" t="str">
        <f>'7'!J176</f>
        <v>Select from List</v>
      </c>
      <c r="K176" s="480" t="e" cm="1">
        <f t="array" ref="K176">INDEX($AC176:$AY176,,MATCH(J$3,$AC$3:$AY$3,0))</f>
        <v>#N/A</v>
      </c>
      <c r="L176" s="316"/>
      <c r="M176" s="370" t="str">
        <f>'7'!M176</f>
        <v>Select from List</v>
      </c>
      <c r="N176" s="480" t="e" cm="1">
        <f t="array" ref="N176">INDEX($AC176:$AY176,,MATCH(M$3,$AC$3:$AY$3,0))</f>
        <v>#N/A</v>
      </c>
      <c r="O176" s="316"/>
      <c r="P176" s="370" t="str">
        <f>'7'!P176</f>
        <v>Select from List</v>
      </c>
      <c r="Q176" s="480" t="e" cm="1">
        <f t="array" ref="Q176">INDEX($AC176:$AY176,,MATCH(P$3,$AC$3:$AY$3,0))</f>
        <v>#N/A</v>
      </c>
      <c r="R176" s="316"/>
      <c r="S176" s="370" t="str">
        <f>'7'!S176</f>
        <v>Select from List</v>
      </c>
      <c r="T176" s="480" t="e" cm="1">
        <f t="array" ref="T176">INDEX($AC176:$AY176,,MATCH(S$3,$AC$3:$AY$3,0))</f>
        <v>#N/A</v>
      </c>
      <c r="U176" s="494"/>
      <c r="V176" s="370" t="str">
        <f>'7'!V176</f>
        <v>Select from List</v>
      </c>
      <c r="W176" s="480" t="e" cm="1">
        <f t="array" ref="W176">INDEX($AC176:$AY176,,MATCH(V$3,$AC$3:$AY$3,0))</f>
        <v>#N/A</v>
      </c>
      <c r="AC176" s="370" t="str" cm="1">
        <f t="array" aca="1" ref="AC176" ca="1">IFERROR(IF(INDEX($G176:$W176,,MATCH(AE$3,$G$3:$W$3,0))=$Z$15,"Yes",""),"")</f>
        <v/>
      </c>
      <c r="AD176" s="939" t="str">
        <f ca="1">IF(AC176="Yes", '6'!$E$8,"")</f>
        <v/>
      </c>
      <c r="AE176" s="480" t="str">
        <f ca="1">IF(AC176="Yes", '6'!$E$6,"")</f>
        <v/>
      </c>
      <c r="AG176" s="370" t="str" cm="1">
        <f t="array" aca="1" ref="AG176" ca="1">IFERROR(IF(INDEX($G176:$W176,,MATCH(AI$3,$G$3:$W$3,0))=$Z$15,"Yes",""),"")</f>
        <v/>
      </c>
      <c r="AH176" s="939" t="str">
        <f ca="1">IF(AG176="Yes",'6'!$E$15,"")</f>
        <v/>
      </c>
      <c r="AI176" s="480" t="str">
        <f ca="1">IF(AG176="Yes",'6'!$E$13,"")</f>
        <v/>
      </c>
      <c r="AK176" s="370" t="str" cm="1">
        <f t="array" aca="1" ref="AK176" ca="1">IFERROR(IF(INDEX($G176:$W176,,MATCH(AM$3,$G$3:$W$3,0))=$Z$15,"Yes",""),"")</f>
        <v/>
      </c>
      <c r="AL176" s="939" t="str">
        <f ca="1">IF(AK176="Yes", '6'!$E$22,"")</f>
        <v/>
      </c>
      <c r="AM176" s="480" t="str">
        <f ca="1">IF(AK176="Yes", '6'!$E$20,"")</f>
        <v/>
      </c>
      <c r="AN176" s="934"/>
      <c r="AO176" s="370" t="str" cm="1">
        <f t="array" aca="1" ref="AO176" ca="1">IFERROR(IF(INDEX($G176:$W176,,MATCH(AQ$3,$G$3:$W$3,0))=$Z$15,"Yes",""),"")</f>
        <v/>
      </c>
      <c r="AP176" s="939" t="str">
        <f ca="1">IF(AO176="Yes", '6'!$E$29,"")</f>
        <v/>
      </c>
      <c r="AQ176" s="480" t="str">
        <f ca="1">IF(AO176="Yes", '6'!$E$27,"")</f>
        <v/>
      </c>
      <c r="AR176" s="934"/>
      <c r="AS176" s="434" t="str" cm="1">
        <f t="array" aca="1" ref="AS176" ca="1">IFERROR(IF(INDEX($G176:$W176,,MATCH(AU$3,$G$3:$W$3,0))=$Z$15,"Yes",""),"")</f>
        <v/>
      </c>
      <c r="AT176" s="941" t="str">
        <f ca="1">IF(AS176="Yes", '6'!$E$36,"")</f>
        <v/>
      </c>
      <c r="AU176" s="480" t="str">
        <f ca="1">IF(AS176="Yes", '6'!$E$34,"")</f>
        <v/>
      </c>
      <c r="AV176" s="934"/>
      <c r="AW176" s="370" t="str" cm="1">
        <f t="array" aca="1" ref="AW176" ca="1">IFERROR(IF(INDEX($G176:$W176,,MATCH(AY$3,$G$3:$W$3,0))=$Z$15,"Yes",""),"")</f>
        <v/>
      </c>
      <c r="AX176" s="939" t="str">
        <f ca="1">IF(AW176="Yes", '6'!$E$43,"")</f>
        <v/>
      </c>
      <c r="AY176" s="480" t="str">
        <f ca="1">IF(AW176="Yes", '6'!$E$41,"")</f>
        <v/>
      </c>
    </row>
    <row r="177" spans="2:51" ht="15.5">
      <c r="B177" s="1278"/>
      <c r="C177" s="386" t="s">
        <v>800</v>
      </c>
      <c r="D177" s="390">
        <f>'4'!X12</f>
        <v>0</v>
      </c>
      <c r="E177" s="1279">
        <f>'4'!T53</f>
        <v>0</v>
      </c>
      <c r="G177" s="370" t="str">
        <f>'7'!G177</f>
        <v>Select from List</v>
      </c>
      <c r="H177" s="480" t="e" cm="1">
        <f t="array" ref="H177">INDEX($AC177:$AY177,,MATCH(G$3,$AC$3:$AY$3,0))</f>
        <v>#N/A</v>
      </c>
      <c r="I177" s="316"/>
      <c r="J177" s="434" t="str">
        <f>'7'!J177</f>
        <v>Select from List</v>
      </c>
      <c r="K177" s="480" t="e" cm="1">
        <f t="array" ref="K177">INDEX($AC177:$AY177,,MATCH(J$3,$AC$3:$AY$3,0))</f>
        <v>#N/A</v>
      </c>
      <c r="L177" s="316"/>
      <c r="M177" s="370" t="str">
        <f>'7'!M177</f>
        <v>Select from List</v>
      </c>
      <c r="N177" s="480" t="e" cm="1">
        <f t="array" ref="N177">INDEX($AC177:$AY177,,MATCH(M$3,$AC$3:$AY$3,0))</f>
        <v>#N/A</v>
      </c>
      <c r="O177" s="316"/>
      <c r="P177" s="370" t="str">
        <f>'7'!P177</f>
        <v>Select from List</v>
      </c>
      <c r="Q177" s="480" t="e" cm="1">
        <f t="array" ref="Q177">INDEX($AC177:$AY177,,MATCH(P$3,$AC$3:$AY$3,0))</f>
        <v>#N/A</v>
      </c>
      <c r="R177" s="316"/>
      <c r="S177" s="370" t="str">
        <f>'7'!S177</f>
        <v>Select from List</v>
      </c>
      <c r="T177" s="480" t="e" cm="1">
        <f t="array" ref="T177">INDEX($AC177:$AY177,,MATCH(S$3,$AC$3:$AY$3,0))</f>
        <v>#N/A</v>
      </c>
      <c r="U177" s="494"/>
      <c r="V177" s="370" t="str">
        <f>'7'!V177</f>
        <v>Select from List</v>
      </c>
      <c r="W177" s="480" t="e" cm="1">
        <f t="array" ref="W177">INDEX($AC177:$AY177,,MATCH(V$3,$AC$3:$AY$3,0))</f>
        <v>#N/A</v>
      </c>
      <c r="AC177" s="370" t="str" cm="1">
        <f t="array" aca="1" ref="AC177" ca="1">IFERROR(IF(INDEX($G177:$W177,,MATCH(AE$3,$G$3:$W$3,0))=$Z$15,"Yes",""),"")</f>
        <v/>
      </c>
      <c r="AD177" s="939" t="str">
        <f ca="1">IF(AC177="Yes", '6'!$E$8,"")</f>
        <v/>
      </c>
      <c r="AE177" s="480" t="str">
        <f ca="1">IF(AC177="Yes", '6'!$E$6,"")</f>
        <v/>
      </c>
      <c r="AG177" s="370" t="str" cm="1">
        <f t="array" aca="1" ref="AG177" ca="1">IFERROR(IF(INDEX($G177:$W177,,MATCH(AI$3,$G$3:$W$3,0))=$Z$15,"Yes",""),"")</f>
        <v/>
      </c>
      <c r="AH177" s="939" t="str">
        <f ca="1">IF(AG177="Yes",'6'!$E$15,"")</f>
        <v/>
      </c>
      <c r="AI177" s="480" t="str">
        <f ca="1">IF(AG177="Yes",'6'!$E$13,"")</f>
        <v/>
      </c>
      <c r="AK177" s="370" t="str" cm="1">
        <f t="array" aca="1" ref="AK177" ca="1">IFERROR(IF(INDEX($G177:$W177,,MATCH(AM$3,$G$3:$W$3,0))=$Z$15,"Yes",""),"")</f>
        <v/>
      </c>
      <c r="AL177" s="939" t="str">
        <f ca="1">IF(AK177="Yes", '6'!$E$22,"")</f>
        <v/>
      </c>
      <c r="AM177" s="480" t="str">
        <f ca="1">IF(AK177="Yes", '6'!$E$20,"")</f>
        <v/>
      </c>
      <c r="AN177" s="934"/>
      <c r="AO177" s="370" t="str" cm="1">
        <f t="array" aca="1" ref="AO177" ca="1">IFERROR(IF(INDEX($G177:$W177,,MATCH(AQ$3,$G$3:$W$3,0))=$Z$15,"Yes",""),"")</f>
        <v/>
      </c>
      <c r="AP177" s="939" t="str">
        <f ca="1">IF(AO177="Yes", '6'!$E$29,"")</f>
        <v/>
      </c>
      <c r="AQ177" s="480" t="str">
        <f ca="1">IF(AO177="Yes", '6'!$E$27,"")</f>
        <v/>
      </c>
      <c r="AR177" s="934"/>
      <c r="AS177" s="434" t="str" cm="1">
        <f t="array" aca="1" ref="AS177" ca="1">IFERROR(IF(INDEX($G177:$W177,,MATCH(AU$3,$G$3:$W$3,0))=$Z$15,"Yes",""),"")</f>
        <v/>
      </c>
      <c r="AT177" s="941" t="str">
        <f ca="1">IF(AS177="Yes", '6'!$E$36,"")</f>
        <v/>
      </c>
      <c r="AU177" s="480" t="str">
        <f ca="1">IF(AS177="Yes", '6'!$E$34,"")</f>
        <v/>
      </c>
      <c r="AV177" s="934"/>
      <c r="AW177" s="370" t="str" cm="1">
        <f t="array" aca="1" ref="AW177" ca="1">IFERROR(IF(INDEX($G177:$W177,,MATCH(AY$3,$G$3:$W$3,0))=$Z$15,"Yes",""),"")</f>
        <v/>
      </c>
      <c r="AX177" s="939" t="str">
        <f ca="1">IF(AW177="Yes", '6'!$E$43,"")</f>
        <v/>
      </c>
      <c r="AY177" s="480" t="str">
        <f ca="1">IF(AW177="Yes", '6'!$E$41,"")</f>
        <v/>
      </c>
    </row>
    <row r="178" spans="2:51" ht="15.5">
      <c r="B178" s="1280">
        <f>'4'!V13</f>
        <v>0</v>
      </c>
      <c r="C178" s="384" t="s">
        <v>799</v>
      </c>
      <c r="D178" s="389">
        <f>'4'!X13</f>
        <v>0</v>
      </c>
      <c r="E178" s="1279" t="str">
        <f>'4'!Y13</f>
        <v xml:space="preserve"> </v>
      </c>
      <c r="G178" s="370" t="str">
        <f>'7'!G178</f>
        <v>Select from List</v>
      </c>
      <c r="H178" s="480" t="e" cm="1">
        <f t="array" ref="H178">INDEX($AC178:$AY178,,MATCH(G$3,$AC$3:$AY$3,0))</f>
        <v>#N/A</v>
      </c>
      <c r="I178" s="316"/>
      <c r="J178" s="434" t="str">
        <f>'7'!J178</f>
        <v>Select from List</v>
      </c>
      <c r="K178" s="480" t="e" cm="1">
        <f t="array" ref="K178">INDEX($AC178:$AY178,,MATCH(J$3,$AC$3:$AY$3,0))</f>
        <v>#N/A</v>
      </c>
      <c r="L178" s="316"/>
      <c r="M178" s="370" t="str">
        <f>'7'!M178</f>
        <v>Select from List</v>
      </c>
      <c r="N178" s="480" t="e" cm="1">
        <f t="array" ref="N178">INDEX($AC178:$AY178,,MATCH(M$3,$AC$3:$AY$3,0))</f>
        <v>#N/A</v>
      </c>
      <c r="O178" s="316"/>
      <c r="P178" s="370" t="str">
        <f>'7'!P178</f>
        <v>Select from List</v>
      </c>
      <c r="Q178" s="480" t="e" cm="1">
        <f t="array" ref="Q178">INDEX($AC178:$AY178,,MATCH(P$3,$AC$3:$AY$3,0))</f>
        <v>#N/A</v>
      </c>
      <c r="R178" s="316"/>
      <c r="S178" s="370" t="str">
        <f>'7'!S178</f>
        <v>Select from List</v>
      </c>
      <c r="T178" s="480" t="e" cm="1">
        <f t="array" ref="T178">INDEX($AC178:$AY178,,MATCH(S$3,$AC$3:$AY$3,0))</f>
        <v>#N/A</v>
      </c>
      <c r="U178" s="494"/>
      <c r="V178" s="370" t="str">
        <f>'7'!V178</f>
        <v>Select from List</v>
      </c>
      <c r="W178" s="480" t="e" cm="1">
        <f t="array" ref="W178">INDEX($AC178:$AY178,,MATCH(V$3,$AC$3:$AY$3,0))</f>
        <v>#N/A</v>
      </c>
      <c r="AC178" s="370" t="str" cm="1">
        <f t="array" aca="1" ref="AC178" ca="1">IFERROR(IF(INDEX($G178:$W178,,MATCH(AE$3,$G$3:$W$3,0))=$Z$15,"Yes",""),"")</f>
        <v/>
      </c>
      <c r="AD178" s="939" t="str">
        <f ca="1">IF(AC178="Yes", '6'!$E$8,"")</f>
        <v/>
      </c>
      <c r="AE178" s="480" t="str">
        <f ca="1">IF(AC178="Yes", '6'!$E$6,"")</f>
        <v/>
      </c>
      <c r="AG178" s="370" t="str" cm="1">
        <f t="array" aca="1" ref="AG178" ca="1">IFERROR(IF(INDEX($G178:$W178,,MATCH(AI$3,$G$3:$W$3,0))=$Z$15,"Yes",""),"")</f>
        <v/>
      </c>
      <c r="AH178" s="939" t="str">
        <f ca="1">IF(AG178="Yes",'6'!$E$15,"")</f>
        <v/>
      </c>
      <c r="AI178" s="480" t="str">
        <f ca="1">IF(AG178="Yes",'6'!$E$13,"")</f>
        <v/>
      </c>
      <c r="AK178" s="370" t="str" cm="1">
        <f t="array" aca="1" ref="AK178" ca="1">IFERROR(IF(INDEX($G178:$W178,,MATCH(AM$3,$G$3:$W$3,0))=$Z$15,"Yes",""),"")</f>
        <v/>
      </c>
      <c r="AL178" s="939" t="str">
        <f ca="1">IF(AK178="Yes", '6'!$E$22,"")</f>
        <v/>
      </c>
      <c r="AM178" s="480" t="str">
        <f ca="1">IF(AK178="Yes", '6'!$E$20,"")</f>
        <v/>
      </c>
      <c r="AN178" s="934"/>
      <c r="AO178" s="370" t="str" cm="1">
        <f t="array" aca="1" ref="AO178" ca="1">IFERROR(IF(INDEX($G178:$W178,,MATCH(AQ$3,$G$3:$W$3,0))=$Z$15,"Yes",""),"")</f>
        <v/>
      </c>
      <c r="AP178" s="939" t="str">
        <f ca="1">IF(AO178="Yes", '6'!$E$29,"")</f>
        <v/>
      </c>
      <c r="AQ178" s="480" t="str">
        <f ca="1">IF(AO178="Yes", '6'!$E$27,"")</f>
        <v/>
      </c>
      <c r="AR178" s="934"/>
      <c r="AS178" s="434" t="str" cm="1">
        <f t="array" aca="1" ref="AS178" ca="1">IFERROR(IF(INDEX($G178:$W178,,MATCH(AU$3,$G$3:$W$3,0))=$Z$15,"Yes",""),"")</f>
        <v/>
      </c>
      <c r="AT178" s="941" t="str">
        <f ca="1">IF(AS178="Yes", '6'!$E$36,"")</f>
        <v/>
      </c>
      <c r="AU178" s="480" t="str">
        <f ca="1">IF(AS178="Yes", '6'!$E$34,"")</f>
        <v/>
      </c>
      <c r="AV178" s="934"/>
      <c r="AW178" s="370" t="str" cm="1">
        <f t="array" aca="1" ref="AW178" ca="1">IFERROR(IF(INDEX($G178:$W178,,MATCH(AY$3,$G$3:$W$3,0))=$Z$15,"Yes",""),"")</f>
        <v/>
      </c>
      <c r="AX178" s="939" t="str">
        <f ca="1">IF(AW178="Yes", '6'!$E$43,"")</f>
        <v/>
      </c>
      <c r="AY178" s="480" t="str">
        <f ca="1">IF(AW178="Yes", '6'!$E$41,"")</f>
        <v/>
      </c>
    </row>
    <row r="179" spans="2:51" ht="15.5">
      <c r="B179" s="1278"/>
      <c r="C179" s="386" t="s">
        <v>800</v>
      </c>
      <c r="D179" s="390">
        <f>'4'!X14</f>
        <v>0</v>
      </c>
      <c r="E179" s="1279">
        <f>'4'!T55</f>
        <v>0</v>
      </c>
      <c r="G179" s="370" t="str">
        <f>'7'!G179</f>
        <v>Select from List</v>
      </c>
      <c r="H179" s="480" t="e" cm="1">
        <f t="array" ref="H179">INDEX($AC179:$AY179,,MATCH(G$3,$AC$3:$AY$3,0))</f>
        <v>#N/A</v>
      </c>
      <c r="I179" s="316"/>
      <c r="J179" s="434" t="str">
        <f>'7'!J179</f>
        <v>Select from List</v>
      </c>
      <c r="K179" s="480" t="e" cm="1">
        <f t="array" ref="K179">INDEX($AC179:$AY179,,MATCH(J$3,$AC$3:$AY$3,0))</f>
        <v>#N/A</v>
      </c>
      <c r="L179" s="316"/>
      <c r="M179" s="370" t="str">
        <f>'7'!M179</f>
        <v>Select from List</v>
      </c>
      <c r="N179" s="480" t="e" cm="1">
        <f t="array" ref="N179">INDEX($AC179:$AY179,,MATCH(M$3,$AC$3:$AY$3,0))</f>
        <v>#N/A</v>
      </c>
      <c r="O179" s="316"/>
      <c r="P179" s="370" t="str">
        <f>'7'!P179</f>
        <v>Select from List</v>
      </c>
      <c r="Q179" s="480" t="e" cm="1">
        <f t="array" ref="Q179">INDEX($AC179:$AY179,,MATCH(P$3,$AC$3:$AY$3,0))</f>
        <v>#N/A</v>
      </c>
      <c r="R179" s="316"/>
      <c r="S179" s="370" t="str">
        <f>'7'!S179</f>
        <v>Select from List</v>
      </c>
      <c r="T179" s="480" t="e" cm="1">
        <f t="array" ref="T179">INDEX($AC179:$AY179,,MATCH(S$3,$AC$3:$AY$3,0))</f>
        <v>#N/A</v>
      </c>
      <c r="U179" s="494"/>
      <c r="V179" s="370" t="str">
        <f>'7'!V179</f>
        <v>Select from List</v>
      </c>
      <c r="W179" s="480" t="e" cm="1">
        <f t="array" ref="W179">INDEX($AC179:$AY179,,MATCH(V$3,$AC$3:$AY$3,0))</f>
        <v>#N/A</v>
      </c>
      <c r="AC179" s="370" t="str" cm="1">
        <f t="array" aca="1" ref="AC179" ca="1">IFERROR(IF(INDEX($G179:$W179,,MATCH(AE$3,$G$3:$W$3,0))=$Z$15,"Yes",""),"")</f>
        <v/>
      </c>
      <c r="AD179" s="939" t="str">
        <f ca="1">IF(AC179="Yes", '6'!$E$8,"")</f>
        <v/>
      </c>
      <c r="AE179" s="480" t="str">
        <f ca="1">IF(AC179="Yes", '6'!$E$6,"")</f>
        <v/>
      </c>
      <c r="AG179" s="370" t="str" cm="1">
        <f t="array" aca="1" ref="AG179" ca="1">IFERROR(IF(INDEX($G179:$W179,,MATCH(AI$3,$G$3:$W$3,0))=$Z$15,"Yes",""),"")</f>
        <v/>
      </c>
      <c r="AH179" s="939" t="str">
        <f ca="1">IF(AG179="Yes",'6'!$E$15,"")</f>
        <v/>
      </c>
      <c r="AI179" s="480" t="str">
        <f ca="1">IF(AG179="Yes",'6'!$E$13,"")</f>
        <v/>
      </c>
      <c r="AK179" s="370" t="str" cm="1">
        <f t="array" aca="1" ref="AK179" ca="1">IFERROR(IF(INDEX($G179:$W179,,MATCH(AM$3,$G$3:$W$3,0))=$Z$15,"Yes",""),"")</f>
        <v/>
      </c>
      <c r="AL179" s="939" t="str">
        <f ca="1">IF(AK179="Yes", '6'!$E$22,"")</f>
        <v/>
      </c>
      <c r="AM179" s="480" t="str">
        <f ca="1">IF(AK179="Yes", '6'!$E$20,"")</f>
        <v/>
      </c>
      <c r="AN179" s="934"/>
      <c r="AO179" s="370" t="str" cm="1">
        <f t="array" aca="1" ref="AO179" ca="1">IFERROR(IF(INDEX($G179:$W179,,MATCH(AQ$3,$G$3:$W$3,0))=$Z$15,"Yes",""),"")</f>
        <v/>
      </c>
      <c r="AP179" s="939" t="str">
        <f ca="1">IF(AO179="Yes", '6'!$E$29,"")</f>
        <v/>
      </c>
      <c r="AQ179" s="480" t="str">
        <f ca="1">IF(AO179="Yes", '6'!$E$27,"")</f>
        <v/>
      </c>
      <c r="AR179" s="934"/>
      <c r="AS179" s="434" t="str" cm="1">
        <f t="array" aca="1" ref="AS179" ca="1">IFERROR(IF(INDEX($G179:$W179,,MATCH(AU$3,$G$3:$W$3,0))=$Z$15,"Yes",""),"")</f>
        <v/>
      </c>
      <c r="AT179" s="941" t="str">
        <f ca="1">IF(AS179="Yes", '6'!$E$36,"")</f>
        <v/>
      </c>
      <c r="AU179" s="480" t="str">
        <f ca="1">IF(AS179="Yes", '6'!$E$34,"")</f>
        <v/>
      </c>
      <c r="AV179" s="934"/>
      <c r="AW179" s="370" t="str" cm="1">
        <f t="array" aca="1" ref="AW179" ca="1">IFERROR(IF(INDEX($G179:$W179,,MATCH(AY$3,$G$3:$W$3,0))=$Z$15,"Yes",""),"")</f>
        <v/>
      </c>
      <c r="AX179" s="939" t="str">
        <f ca="1">IF(AW179="Yes", '6'!$E$43,"")</f>
        <v/>
      </c>
      <c r="AY179" s="480" t="str">
        <f ca="1">IF(AW179="Yes", '6'!$E$41,"")</f>
        <v/>
      </c>
    </row>
    <row r="180" spans="2:51" ht="15.5">
      <c r="B180" s="1277">
        <f>'4'!V15</f>
        <v>0</v>
      </c>
      <c r="C180" s="384" t="s">
        <v>799</v>
      </c>
      <c r="D180" s="389">
        <f>'4'!X15</f>
        <v>0</v>
      </c>
      <c r="E180" s="1279" t="str">
        <f>'4'!Y15</f>
        <v xml:space="preserve"> </v>
      </c>
      <c r="G180" s="370" t="str">
        <f>'7'!G180</f>
        <v>Select from List</v>
      </c>
      <c r="H180" s="480" t="e" cm="1">
        <f t="array" ref="H180">INDEX($AC180:$AY180,,MATCH(G$3,$AC$3:$AY$3,0))</f>
        <v>#N/A</v>
      </c>
      <c r="I180" s="316"/>
      <c r="J180" s="434" t="str">
        <f>'7'!J180</f>
        <v>Select from List</v>
      </c>
      <c r="K180" s="480" t="e" cm="1">
        <f t="array" ref="K180">INDEX($AC180:$AY180,,MATCH(J$3,$AC$3:$AY$3,0))</f>
        <v>#N/A</v>
      </c>
      <c r="L180" s="316"/>
      <c r="M180" s="370" t="str">
        <f>'7'!M180</f>
        <v>Select from List</v>
      </c>
      <c r="N180" s="480" t="e" cm="1">
        <f t="array" ref="N180">INDEX($AC180:$AY180,,MATCH(M$3,$AC$3:$AY$3,0))</f>
        <v>#N/A</v>
      </c>
      <c r="O180" s="316"/>
      <c r="P180" s="370" t="str">
        <f>'7'!P180</f>
        <v>Select from List</v>
      </c>
      <c r="Q180" s="480" t="e" cm="1">
        <f t="array" ref="Q180">INDEX($AC180:$AY180,,MATCH(P$3,$AC$3:$AY$3,0))</f>
        <v>#N/A</v>
      </c>
      <c r="R180" s="316"/>
      <c r="S180" s="370" t="str">
        <f>'7'!S180</f>
        <v>Select from List</v>
      </c>
      <c r="T180" s="480" t="e" cm="1">
        <f t="array" ref="T180">INDEX($AC180:$AY180,,MATCH(S$3,$AC$3:$AY$3,0))</f>
        <v>#N/A</v>
      </c>
      <c r="U180" s="494"/>
      <c r="V180" s="370" t="str">
        <f>'7'!V180</f>
        <v>Select from List</v>
      </c>
      <c r="W180" s="480" t="e" cm="1">
        <f t="array" ref="W180">INDEX($AC180:$AY180,,MATCH(V$3,$AC$3:$AY$3,0))</f>
        <v>#N/A</v>
      </c>
      <c r="AC180" s="370" t="str" cm="1">
        <f t="array" aca="1" ref="AC180" ca="1">IFERROR(IF(INDEX($G180:$W180,,MATCH(AE$3,$G$3:$W$3,0))=$Z$15,"Yes",""),"")</f>
        <v/>
      </c>
      <c r="AD180" s="939" t="str">
        <f ca="1">IF(AC180="Yes", '6'!$E$8,"")</f>
        <v/>
      </c>
      <c r="AE180" s="480" t="str">
        <f ca="1">IF(AC180="Yes", '6'!$E$6,"")</f>
        <v/>
      </c>
      <c r="AG180" s="370" t="str" cm="1">
        <f t="array" aca="1" ref="AG180" ca="1">IFERROR(IF(INDEX($G180:$W180,,MATCH(AI$3,$G$3:$W$3,0))=$Z$15,"Yes",""),"")</f>
        <v/>
      </c>
      <c r="AH180" s="939" t="str">
        <f ca="1">IF(AG180="Yes",'6'!$E$15,"")</f>
        <v/>
      </c>
      <c r="AI180" s="480" t="str">
        <f ca="1">IF(AG180="Yes",'6'!$E$13,"")</f>
        <v/>
      </c>
      <c r="AK180" s="370" t="str" cm="1">
        <f t="array" aca="1" ref="AK180" ca="1">IFERROR(IF(INDEX($G180:$W180,,MATCH(AM$3,$G$3:$W$3,0))=$Z$15,"Yes",""),"")</f>
        <v/>
      </c>
      <c r="AL180" s="939" t="str">
        <f ca="1">IF(AK180="Yes", '6'!$E$22,"")</f>
        <v/>
      </c>
      <c r="AM180" s="480" t="str">
        <f ca="1">IF(AK180="Yes", '6'!$E$20,"")</f>
        <v/>
      </c>
      <c r="AN180" s="934"/>
      <c r="AO180" s="370" t="str" cm="1">
        <f t="array" aca="1" ref="AO180" ca="1">IFERROR(IF(INDEX($G180:$W180,,MATCH(AQ$3,$G$3:$W$3,0))=$Z$15,"Yes",""),"")</f>
        <v/>
      </c>
      <c r="AP180" s="939" t="str">
        <f ca="1">IF(AO180="Yes", '6'!$E$29,"")</f>
        <v/>
      </c>
      <c r="AQ180" s="480" t="str">
        <f ca="1">IF(AO180="Yes", '6'!$E$27,"")</f>
        <v/>
      </c>
      <c r="AR180" s="934"/>
      <c r="AS180" s="434" t="str" cm="1">
        <f t="array" aca="1" ref="AS180" ca="1">IFERROR(IF(INDEX($G180:$W180,,MATCH(AU$3,$G$3:$W$3,0))=$Z$15,"Yes",""),"")</f>
        <v/>
      </c>
      <c r="AT180" s="941" t="str">
        <f ca="1">IF(AS180="Yes", '6'!$E$36,"")</f>
        <v/>
      </c>
      <c r="AU180" s="480" t="str">
        <f ca="1">IF(AS180="Yes", '6'!$E$34,"")</f>
        <v/>
      </c>
      <c r="AV180" s="934"/>
      <c r="AW180" s="370" t="str" cm="1">
        <f t="array" aca="1" ref="AW180" ca="1">IFERROR(IF(INDEX($G180:$W180,,MATCH(AY$3,$G$3:$W$3,0))=$Z$15,"Yes",""),"")</f>
        <v/>
      </c>
      <c r="AX180" s="939" t="str">
        <f ca="1">IF(AW180="Yes", '6'!$E$43,"")</f>
        <v/>
      </c>
      <c r="AY180" s="480" t="str">
        <f ca="1">IF(AW180="Yes", '6'!$E$41,"")</f>
        <v/>
      </c>
    </row>
    <row r="181" spans="2:51" ht="15.5">
      <c r="B181" s="1278"/>
      <c r="C181" s="386" t="s">
        <v>800</v>
      </c>
      <c r="D181" s="390">
        <f>'4'!X16</f>
        <v>0</v>
      </c>
      <c r="E181" s="1279">
        <f>'4'!T57</f>
        <v>0</v>
      </c>
      <c r="G181" s="370" t="str">
        <f>'7'!G181</f>
        <v>Select from List</v>
      </c>
      <c r="H181" s="480" t="e" cm="1">
        <f t="array" ref="H181">INDEX($AC181:$AY181,,MATCH(G$3,$AC$3:$AY$3,0))</f>
        <v>#N/A</v>
      </c>
      <c r="I181" s="316"/>
      <c r="J181" s="434" t="str">
        <f>'7'!J181</f>
        <v>Select from List</v>
      </c>
      <c r="K181" s="480" t="e" cm="1">
        <f t="array" ref="K181">INDEX($AC181:$AY181,,MATCH(J$3,$AC$3:$AY$3,0))</f>
        <v>#N/A</v>
      </c>
      <c r="L181" s="316"/>
      <c r="M181" s="370" t="str">
        <f>'7'!M181</f>
        <v>Select from List</v>
      </c>
      <c r="N181" s="480" t="e" cm="1">
        <f t="array" ref="N181">INDEX($AC181:$AY181,,MATCH(M$3,$AC$3:$AY$3,0))</f>
        <v>#N/A</v>
      </c>
      <c r="O181" s="316"/>
      <c r="P181" s="370" t="str">
        <f>'7'!P181</f>
        <v>Select from List</v>
      </c>
      <c r="Q181" s="480" t="e" cm="1">
        <f t="array" ref="Q181">INDEX($AC181:$AY181,,MATCH(P$3,$AC$3:$AY$3,0))</f>
        <v>#N/A</v>
      </c>
      <c r="R181" s="316"/>
      <c r="S181" s="370" t="str">
        <f>'7'!S181</f>
        <v>Select from List</v>
      </c>
      <c r="T181" s="480" t="e" cm="1">
        <f t="array" ref="T181">INDEX($AC181:$AY181,,MATCH(S$3,$AC$3:$AY$3,0))</f>
        <v>#N/A</v>
      </c>
      <c r="U181" s="494"/>
      <c r="V181" s="370" t="str">
        <f>'7'!V181</f>
        <v>Select from List</v>
      </c>
      <c r="W181" s="480" t="e" cm="1">
        <f t="array" ref="W181">INDEX($AC181:$AY181,,MATCH(V$3,$AC$3:$AY$3,0))</f>
        <v>#N/A</v>
      </c>
      <c r="AC181" s="370" t="str" cm="1">
        <f t="array" aca="1" ref="AC181" ca="1">IFERROR(IF(INDEX($G181:$W181,,MATCH(AE$3,$G$3:$W$3,0))=$Z$15,"Yes",""),"")</f>
        <v/>
      </c>
      <c r="AD181" s="939" t="str">
        <f ca="1">IF(AC181="Yes", '6'!$E$8,"")</f>
        <v/>
      </c>
      <c r="AE181" s="480" t="str">
        <f ca="1">IF(AC181="Yes", '6'!$E$6,"")</f>
        <v/>
      </c>
      <c r="AG181" s="370" t="str" cm="1">
        <f t="array" aca="1" ref="AG181" ca="1">IFERROR(IF(INDEX($G181:$W181,,MATCH(AI$3,$G$3:$W$3,0))=$Z$15,"Yes",""),"")</f>
        <v/>
      </c>
      <c r="AH181" s="939" t="str">
        <f ca="1">IF(AG181="Yes",'6'!$E$15,"")</f>
        <v/>
      </c>
      <c r="AI181" s="480" t="str">
        <f ca="1">IF(AG181="Yes",'6'!$E$13,"")</f>
        <v/>
      </c>
      <c r="AK181" s="370" t="str" cm="1">
        <f t="array" aca="1" ref="AK181" ca="1">IFERROR(IF(INDEX($G181:$W181,,MATCH(AM$3,$G$3:$W$3,0))=$Z$15,"Yes",""),"")</f>
        <v/>
      </c>
      <c r="AL181" s="939" t="str">
        <f ca="1">IF(AK181="Yes", '6'!$E$22,"")</f>
        <v/>
      </c>
      <c r="AM181" s="480" t="str">
        <f ca="1">IF(AK181="Yes", '6'!$E$20,"")</f>
        <v/>
      </c>
      <c r="AN181" s="934"/>
      <c r="AO181" s="370" t="str" cm="1">
        <f t="array" aca="1" ref="AO181" ca="1">IFERROR(IF(INDEX($G181:$W181,,MATCH(AQ$3,$G$3:$W$3,0))=$Z$15,"Yes",""),"")</f>
        <v/>
      </c>
      <c r="AP181" s="939" t="str">
        <f ca="1">IF(AO181="Yes", '6'!$E$29,"")</f>
        <v/>
      </c>
      <c r="AQ181" s="480" t="str">
        <f ca="1">IF(AO181="Yes", '6'!$E$27,"")</f>
        <v/>
      </c>
      <c r="AR181" s="934"/>
      <c r="AS181" s="434" t="str" cm="1">
        <f t="array" aca="1" ref="AS181" ca="1">IFERROR(IF(INDEX($G181:$W181,,MATCH(AU$3,$G$3:$W$3,0))=$Z$15,"Yes",""),"")</f>
        <v/>
      </c>
      <c r="AT181" s="941" t="str">
        <f ca="1">IF(AS181="Yes", '6'!$E$36,"")</f>
        <v/>
      </c>
      <c r="AU181" s="480" t="str">
        <f ca="1">IF(AS181="Yes", '6'!$E$34,"")</f>
        <v/>
      </c>
      <c r="AV181" s="934"/>
      <c r="AW181" s="370" t="str" cm="1">
        <f t="array" aca="1" ref="AW181" ca="1">IFERROR(IF(INDEX($G181:$W181,,MATCH(AY$3,$G$3:$W$3,0))=$Z$15,"Yes",""),"")</f>
        <v/>
      </c>
      <c r="AX181" s="939" t="str">
        <f ca="1">IF(AW181="Yes", '6'!$E$43,"")</f>
        <v/>
      </c>
      <c r="AY181" s="480" t="str">
        <f ca="1">IF(AW181="Yes", '6'!$E$41,"")</f>
        <v/>
      </c>
    </row>
    <row r="182" spans="2:51" ht="15.5">
      <c r="B182" s="1280">
        <f>'4'!V17</f>
        <v>0</v>
      </c>
      <c r="C182" s="384" t="s">
        <v>799</v>
      </c>
      <c r="D182" s="389">
        <f>'4'!X17</f>
        <v>0</v>
      </c>
      <c r="E182" s="1279" t="str">
        <f>'4'!Y17</f>
        <v xml:space="preserve"> </v>
      </c>
      <c r="G182" s="370" t="str">
        <f>'7'!G182</f>
        <v>Select from List</v>
      </c>
      <c r="H182" s="480" t="e" cm="1">
        <f t="array" ref="H182">INDEX($AC182:$AY182,,MATCH(G$3,$AC$3:$AY$3,0))</f>
        <v>#N/A</v>
      </c>
      <c r="I182" s="316"/>
      <c r="J182" s="434" t="str">
        <f>'7'!J182</f>
        <v>Select from List</v>
      </c>
      <c r="K182" s="480" t="e" cm="1">
        <f t="array" ref="K182">INDEX($AC182:$AY182,,MATCH(J$3,$AC$3:$AY$3,0))</f>
        <v>#N/A</v>
      </c>
      <c r="L182" s="316"/>
      <c r="M182" s="370" t="str">
        <f>'7'!M182</f>
        <v>Select from List</v>
      </c>
      <c r="N182" s="480" t="e" cm="1">
        <f t="array" ref="N182">INDEX($AC182:$AY182,,MATCH(M$3,$AC$3:$AY$3,0))</f>
        <v>#N/A</v>
      </c>
      <c r="O182" s="316"/>
      <c r="P182" s="370" t="str">
        <f>'7'!P182</f>
        <v>Select from List</v>
      </c>
      <c r="Q182" s="480" t="e" cm="1">
        <f t="array" ref="Q182">INDEX($AC182:$AY182,,MATCH(P$3,$AC$3:$AY$3,0))</f>
        <v>#N/A</v>
      </c>
      <c r="R182" s="316"/>
      <c r="S182" s="370" t="str">
        <f>'7'!S182</f>
        <v>Select from List</v>
      </c>
      <c r="T182" s="480" t="e" cm="1">
        <f t="array" ref="T182">INDEX($AC182:$AY182,,MATCH(S$3,$AC$3:$AY$3,0))</f>
        <v>#N/A</v>
      </c>
      <c r="U182" s="494"/>
      <c r="V182" s="370" t="str">
        <f>'7'!V182</f>
        <v>Select from List</v>
      </c>
      <c r="W182" s="480" t="e" cm="1">
        <f t="array" ref="W182">INDEX($AC182:$AY182,,MATCH(V$3,$AC$3:$AY$3,0))</f>
        <v>#N/A</v>
      </c>
      <c r="AC182" s="370" t="str" cm="1">
        <f t="array" aca="1" ref="AC182" ca="1">IFERROR(IF(INDEX($G182:$W182,,MATCH(AE$3,$G$3:$W$3,0))=$Z$15,"Yes",""),"")</f>
        <v/>
      </c>
      <c r="AD182" s="939" t="str">
        <f ca="1">IF(AC182="Yes", '6'!$E$8,"")</f>
        <v/>
      </c>
      <c r="AE182" s="480" t="str">
        <f ca="1">IF(AC182="Yes", '6'!$E$6,"")</f>
        <v/>
      </c>
      <c r="AG182" s="370" t="str" cm="1">
        <f t="array" aca="1" ref="AG182" ca="1">IFERROR(IF(INDEX($G182:$W182,,MATCH(AI$3,$G$3:$W$3,0))=$Z$15,"Yes",""),"")</f>
        <v/>
      </c>
      <c r="AH182" s="939" t="str">
        <f ca="1">IF(AG182="Yes",'6'!$E$15,"")</f>
        <v/>
      </c>
      <c r="AI182" s="480" t="str">
        <f ca="1">IF(AG182="Yes",'6'!$E$13,"")</f>
        <v/>
      </c>
      <c r="AK182" s="370" t="str" cm="1">
        <f t="array" aca="1" ref="AK182" ca="1">IFERROR(IF(INDEX($G182:$W182,,MATCH(AM$3,$G$3:$W$3,0))=$Z$15,"Yes",""),"")</f>
        <v/>
      </c>
      <c r="AL182" s="939" t="str">
        <f ca="1">IF(AK182="Yes", '6'!$E$22,"")</f>
        <v/>
      </c>
      <c r="AM182" s="480" t="str">
        <f ca="1">IF(AK182="Yes", '6'!$E$20,"")</f>
        <v/>
      </c>
      <c r="AN182" s="934"/>
      <c r="AO182" s="370" t="str" cm="1">
        <f t="array" aca="1" ref="AO182" ca="1">IFERROR(IF(INDEX($G182:$W182,,MATCH(AQ$3,$G$3:$W$3,0))=$Z$15,"Yes",""),"")</f>
        <v/>
      </c>
      <c r="AP182" s="939" t="str">
        <f ca="1">IF(AO182="Yes", '6'!$E$29,"")</f>
        <v/>
      </c>
      <c r="AQ182" s="480" t="str">
        <f ca="1">IF(AO182="Yes", '6'!$E$27,"")</f>
        <v/>
      </c>
      <c r="AR182" s="934"/>
      <c r="AS182" s="434" t="str" cm="1">
        <f t="array" aca="1" ref="AS182" ca="1">IFERROR(IF(INDEX($G182:$W182,,MATCH(AU$3,$G$3:$W$3,0))=$Z$15,"Yes",""),"")</f>
        <v/>
      </c>
      <c r="AT182" s="941" t="str">
        <f ca="1">IF(AS182="Yes", '6'!$E$36,"")</f>
        <v/>
      </c>
      <c r="AU182" s="480" t="str">
        <f ca="1">IF(AS182="Yes", '6'!$E$34,"")</f>
        <v/>
      </c>
      <c r="AV182" s="934"/>
      <c r="AW182" s="370" t="str" cm="1">
        <f t="array" aca="1" ref="AW182" ca="1">IFERROR(IF(INDEX($G182:$W182,,MATCH(AY$3,$G$3:$W$3,0))=$Z$15,"Yes",""),"")</f>
        <v/>
      </c>
      <c r="AX182" s="939" t="str">
        <f ca="1">IF(AW182="Yes", '6'!$E$43,"")</f>
        <v/>
      </c>
      <c r="AY182" s="480" t="str">
        <f ca="1">IF(AW182="Yes", '6'!$E$41,"")</f>
        <v/>
      </c>
    </row>
    <row r="183" spans="2:51" ht="15.5">
      <c r="B183" s="1278"/>
      <c r="C183" s="386" t="s">
        <v>800</v>
      </c>
      <c r="D183" s="390">
        <f>'4'!X18</f>
        <v>0</v>
      </c>
      <c r="E183" s="1279">
        <f>'4'!T59</f>
        <v>0</v>
      </c>
      <c r="G183" s="370" t="str">
        <f>'7'!G183</f>
        <v>Select from List</v>
      </c>
      <c r="H183" s="480" t="e" cm="1">
        <f t="array" ref="H183">INDEX($AC183:$AY183,,MATCH(G$3,$AC$3:$AY$3,0))</f>
        <v>#N/A</v>
      </c>
      <c r="I183" s="316"/>
      <c r="J183" s="434" t="str">
        <f>'7'!J183</f>
        <v>Select from List</v>
      </c>
      <c r="K183" s="480" t="e" cm="1">
        <f t="array" ref="K183">INDEX($AC183:$AY183,,MATCH(J$3,$AC$3:$AY$3,0))</f>
        <v>#N/A</v>
      </c>
      <c r="L183" s="316"/>
      <c r="M183" s="370" t="str">
        <f>'7'!M183</f>
        <v>Select from List</v>
      </c>
      <c r="N183" s="480" t="e" cm="1">
        <f t="array" ref="N183">INDEX($AC183:$AY183,,MATCH(M$3,$AC$3:$AY$3,0))</f>
        <v>#N/A</v>
      </c>
      <c r="O183" s="316"/>
      <c r="P183" s="370" t="str">
        <f>'7'!P183</f>
        <v>Select from List</v>
      </c>
      <c r="Q183" s="480" t="e" cm="1">
        <f t="array" ref="Q183">INDEX($AC183:$AY183,,MATCH(P$3,$AC$3:$AY$3,0))</f>
        <v>#N/A</v>
      </c>
      <c r="R183" s="316"/>
      <c r="S183" s="370" t="str">
        <f>'7'!S183</f>
        <v>Select from List</v>
      </c>
      <c r="T183" s="480" t="e" cm="1">
        <f t="array" ref="T183">INDEX($AC183:$AY183,,MATCH(S$3,$AC$3:$AY$3,0))</f>
        <v>#N/A</v>
      </c>
      <c r="U183" s="494"/>
      <c r="V183" s="370" t="str">
        <f>'7'!V183</f>
        <v>Select from List</v>
      </c>
      <c r="W183" s="480" t="e" cm="1">
        <f t="array" ref="W183">INDEX($AC183:$AY183,,MATCH(V$3,$AC$3:$AY$3,0))</f>
        <v>#N/A</v>
      </c>
      <c r="AC183" s="370" t="str" cm="1">
        <f t="array" aca="1" ref="AC183" ca="1">IFERROR(IF(INDEX($G183:$W183,,MATCH(AE$3,$G$3:$W$3,0))=$Z$15,"Yes",""),"")</f>
        <v/>
      </c>
      <c r="AD183" s="939" t="str">
        <f ca="1">IF(AC183="Yes", '6'!$E$8,"")</f>
        <v/>
      </c>
      <c r="AE183" s="480" t="str">
        <f ca="1">IF(AC183="Yes", '6'!$E$6,"")</f>
        <v/>
      </c>
      <c r="AG183" s="370" t="str" cm="1">
        <f t="array" aca="1" ref="AG183" ca="1">IFERROR(IF(INDEX($G183:$W183,,MATCH(AI$3,$G$3:$W$3,0))=$Z$15,"Yes",""),"")</f>
        <v/>
      </c>
      <c r="AH183" s="939" t="str">
        <f ca="1">IF(AG183="Yes",'6'!$E$15,"")</f>
        <v/>
      </c>
      <c r="AI183" s="480" t="str">
        <f ca="1">IF(AG183="Yes",'6'!$E$13,"")</f>
        <v/>
      </c>
      <c r="AK183" s="370" t="str" cm="1">
        <f t="array" aca="1" ref="AK183" ca="1">IFERROR(IF(INDEX($G183:$W183,,MATCH(AM$3,$G$3:$W$3,0))=$Z$15,"Yes",""),"")</f>
        <v/>
      </c>
      <c r="AL183" s="939" t="str">
        <f ca="1">IF(AK183="Yes", '6'!$E$22,"")</f>
        <v/>
      </c>
      <c r="AM183" s="480" t="str">
        <f ca="1">IF(AK183="Yes", '6'!$E$20,"")</f>
        <v/>
      </c>
      <c r="AN183" s="934"/>
      <c r="AO183" s="370" t="str" cm="1">
        <f t="array" aca="1" ref="AO183" ca="1">IFERROR(IF(INDEX($G183:$W183,,MATCH(AQ$3,$G$3:$W$3,0))=$Z$15,"Yes",""),"")</f>
        <v/>
      </c>
      <c r="AP183" s="939" t="str">
        <f ca="1">IF(AO183="Yes", '6'!$E$29,"")</f>
        <v/>
      </c>
      <c r="AQ183" s="480" t="str">
        <f ca="1">IF(AO183="Yes", '6'!$E$27,"")</f>
        <v/>
      </c>
      <c r="AR183" s="934"/>
      <c r="AS183" s="434" t="str" cm="1">
        <f t="array" aca="1" ref="AS183" ca="1">IFERROR(IF(INDEX($G183:$W183,,MATCH(AU$3,$G$3:$W$3,0))=$Z$15,"Yes",""),"")</f>
        <v/>
      </c>
      <c r="AT183" s="941" t="str">
        <f ca="1">IF(AS183="Yes", '6'!$E$36,"")</f>
        <v/>
      </c>
      <c r="AU183" s="480" t="str">
        <f ca="1">IF(AS183="Yes", '6'!$E$34,"")</f>
        <v/>
      </c>
      <c r="AV183" s="934"/>
      <c r="AW183" s="370" t="str" cm="1">
        <f t="array" aca="1" ref="AW183" ca="1">IFERROR(IF(INDEX($G183:$W183,,MATCH(AY$3,$G$3:$W$3,0))=$Z$15,"Yes",""),"")</f>
        <v/>
      </c>
      <c r="AX183" s="939" t="str">
        <f ca="1">IF(AW183="Yes", '6'!$E$43,"")</f>
        <v/>
      </c>
      <c r="AY183" s="480" t="str">
        <f ca="1">IF(AW183="Yes", '6'!$E$41,"")</f>
        <v/>
      </c>
    </row>
    <row r="184" spans="2:51" ht="15.5">
      <c r="B184" s="1277">
        <f>'4'!V19</f>
        <v>0</v>
      </c>
      <c r="C184" s="384" t="s">
        <v>799</v>
      </c>
      <c r="D184" s="389">
        <f>'4'!X19</f>
        <v>0</v>
      </c>
      <c r="E184" s="1279" t="str">
        <f>'4'!Y19</f>
        <v xml:space="preserve"> </v>
      </c>
      <c r="G184" s="370" t="str">
        <f>'7'!G184</f>
        <v>Select from List</v>
      </c>
      <c r="H184" s="480" t="e" cm="1">
        <f t="array" ref="H184">INDEX($AC184:$AY184,,MATCH(G$3,$AC$3:$AY$3,0))</f>
        <v>#N/A</v>
      </c>
      <c r="I184" s="316"/>
      <c r="J184" s="434" t="str">
        <f>'7'!J184</f>
        <v>Select from List</v>
      </c>
      <c r="K184" s="480" t="e" cm="1">
        <f t="array" ref="K184">INDEX($AC184:$AY184,,MATCH(J$3,$AC$3:$AY$3,0))</f>
        <v>#N/A</v>
      </c>
      <c r="L184" s="316"/>
      <c r="M184" s="370" t="str">
        <f>'7'!M184</f>
        <v>Select from List</v>
      </c>
      <c r="N184" s="480" t="e" cm="1">
        <f t="array" ref="N184">INDEX($AC184:$AY184,,MATCH(M$3,$AC$3:$AY$3,0))</f>
        <v>#N/A</v>
      </c>
      <c r="O184" s="316"/>
      <c r="P184" s="370" t="str">
        <f>'7'!P184</f>
        <v>Select from List</v>
      </c>
      <c r="Q184" s="480" t="e" cm="1">
        <f t="array" ref="Q184">INDEX($AC184:$AY184,,MATCH(P$3,$AC$3:$AY$3,0))</f>
        <v>#N/A</v>
      </c>
      <c r="R184" s="316"/>
      <c r="S184" s="370" t="str">
        <f>'7'!S184</f>
        <v>Select from List</v>
      </c>
      <c r="T184" s="480" t="e" cm="1">
        <f t="array" ref="T184">INDEX($AC184:$AY184,,MATCH(S$3,$AC$3:$AY$3,0))</f>
        <v>#N/A</v>
      </c>
      <c r="U184" s="494"/>
      <c r="V184" s="370" t="str">
        <f>'7'!V184</f>
        <v>Select from List</v>
      </c>
      <c r="W184" s="480" t="e" cm="1">
        <f t="array" ref="W184">INDEX($AC184:$AY184,,MATCH(V$3,$AC$3:$AY$3,0))</f>
        <v>#N/A</v>
      </c>
      <c r="AC184" s="370" t="str" cm="1">
        <f t="array" aca="1" ref="AC184" ca="1">IFERROR(IF(INDEX($G184:$W184,,MATCH(AE$3,$G$3:$W$3,0))=$Z$15,"Yes",""),"")</f>
        <v/>
      </c>
      <c r="AD184" s="939" t="str">
        <f ca="1">IF(AC184="Yes", '6'!$E$8,"")</f>
        <v/>
      </c>
      <c r="AE184" s="480" t="str">
        <f ca="1">IF(AC184="Yes", '6'!$E$6,"")</f>
        <v/>
      </c>
      <c r="AG184" s="370" t="str" cm="1">
        <f t="array" aca="1" ref="AG184" ca="1">IFERROR(IF(INDEX($G184:$W184,,MATCH(AI$3,$G$3:$W$3,0))=$Z$15,"Yes",""),"")</f>
        <v/>
      </c>
      <c r="AH184" s="939" t="str">
        <f ca="1">IF(AG184="Yes",'6'!$E$15,"")</f>
        <v/>
      </c>
      <c r="AI184" s="480" t="str">
        <f ca="1">IF(AG184="Yes",'6'!$E$13,"")</f>
        <v/>
      </c>
      <c r="AK184" s="370" t="str" cm="1">
        <f t="array" aca="1" ref="AK184" ca="1">IFERROR(IF(INDEX($G184:$W184,,MATCH(AM$3,$G$3:$W$3,0))=$Z$15,"Yes",""),"")</f>
        <v/>
      </c>
      <c r="AL184" s="939" t="str">
        <f ca="1">IF(AK184="Yes", '6'!$E$22,"")</f>
        <v/>
      </c>
      <c r="AM184" s="480" t="str">
        <f ca="1">IF(AK184="Yes", '6'!$E$20,"")</f>
        <v/>
      </c>
      <c r="AN184" s="934"/>
      <c r="AO184" s="370" t="str" cm="1">
        <f t="array" aca="1" ref="AO184" ca="1">IFERROR(IF(INDEX($G184:$W184,,MATCH(AQ$3,$G$3:$W$3,0))=$Z$15,"Yes",""),"")</f>
        <v/>
      </c>
      <c r="AP184" s="939" t="str">
        <f ca="1">IF(AO184="Yes", '6'!$E$29,"")</f>
        <v/>
      </c>
      <c r="AQ184" s="480" t="str">
        <f ca="1">IF(AO184="Yes", '6'!$E$27,"")</f>
        <v/>
      </c>
      <c r="AR184" s="934"/>
      <c r="AS184" s="434" t="str" cm="1">
        <f t="array" aca="1" ref="AS184" ca="1">IFERROR(IF(INDEX($G184:$W184,,MATCH(AU$3,$G$3:$W$3,0))=$Z$15,"Yes",""),"")</f>
        <v/>
      </c>
      <c r="AT184" s="941" t="str">
        <f ca="1">IF(AS184="Yes", '6'!$E$36,"")</f>
        <v/>
      </c>
      <c r="AU184" s="480" t="str">
        <f ca="1">IF(AS184="Yes", '6'!$E$34,"")</f>
        <v/>
      </c>
      <c r="AV184" s="934"/>
      <c r="AW184" s="370" t="str" cm="1">
        <f t="array" aca="1" ref="AW184" ca="1">IFERROR(IF(INDEX($G184:$W184,,MATCH(AY$3,$G$3:$W$3,0))=$Z$15,"Yes",""),"")</f>
        <v/>
      </c>
      <c r="AX184" s="939" t="str">
        <f ca="1">IF(AW184="Yes", '6'!$E$43,"")</f>
        <v/>
      </c>
      <c r="AY184" s="480" t="str">
        <f ca="1">IF(AW184="Yes", '6'!$E$41,"")</f>
        <v/>
      </c>
    </row>
    <row r="185" spans="2:51" ht="15.5">
      <c r="B185" s="1278"/>
      <c r="C185" s="386" t="s">
        <v>800</v>
      </c>
      <c r="D185" s="390">
        <f>'4'!X20</f>
        <v>0</v>
      </c>
      <c r="E185" s="1279">
        <f>'4'!T61</f>
        <v>0</v>
      </c>
      <c r="G185" s="370" t="str">
        <f>'7'!G185</f>
        <v>Select from List</v>
      </c>
      <c r="H185" s="480" t="e" cm="1">
        <f t="array" ref="H185">INDEX($AC185:$AY185,,MATCH(G$3,$AC$3:$AY$3,0))</f>
        <v>#N/A</v>
      </c>
      <c r="I185" s="316"/>
      <c r="J185" s="434" t="str">
        <f>'7'!J185</f>
        <v>Select from List</v>
      </c>
      <c r="K185" s="480" t="e" cm="1">
        <f t="array" ref="K185">INDEX($AC185:$AY185,,MATCH(J$3,$AC$3:$AY$3,0))</f>
        <v>#N/A</v>
      </c>
      <c r="L185" s="316"/>
      <c r="M185" s="370" t="str">
        <f>'7'!M185</f>
        <v>Select from List</v>
      </c>
      <c r="N185" s="480" t="e" cm="1">
        <f t="array" ref="N185">INDEX($AC185:$AY185,,MATCH(M$3,$AC$3:$AY$3,0))</f>
        <v>#N/A</v>
      </c>
      <c r="O185" s="316"/>
      <c r="P185" s="370" t="str">
        <f>'7'!P185</f>
        <v>Select from List</v>
      </c>
      <c r="Q185" s="480" t="e" cm="1">
        <f t="array" ref="Q185">INDEX($AC185:$AY185,,MATCH(P$3,$AC$3:$AY$3,0))</f>
        <v>#N/A</v>
      </c>
      <c r="R185" s="316"/>
      <c r="S185" s="370" t="str">
        <f>'7'!S185</f>
        <v>Select from List</v>
      </c>
      <c r="T185" s="480" t="e" cm="1">
        <f t="array" ref="T185">INDEX($AC185:$AY185,,MATCH(S$3,$AC$3:$AY$3,0))</f>
        <v>#N/A</v>
      </c>
      <c r="U185" s="494"/>
      <c r="V185" s="370" t="str">
        <f>'7'!V185</f>
        <v>Select from List</v>
      </c>
      <c r="W185" s="480" t="e" cm="1">
        <f t="array" ref="W185">INDEX($AC185:$AY185,,MATCH(V$3,$AC$3:$AY$3,0))</f>
        <v>#N/A</v>
      </c>
      <c r="AC185" s="370" t="str" cm="1">
        <f t="array" aca="1" ref="AC185" ca="1">IFERROR(IF(INDEX($G185:$W185,,MATCH(AE$3,$G$3:$W$3,0))=$Z$15,"Yes",""),"")</f>
        <v/>
      </c>
      <c r="AD185" s="939" t="str">
        <f ca="1">IF(AC185="Yes", '6'!$E$8,"")</f>
        <v/>
      </c>
      <c r="AE185" s="480" t="str">
        <f ca="1">IF(AC185="Yes", '6'!$E$6,"")</f>
        <v/>
      </c>
      <c r="AG185" s="370" t="str" cm="1">
        <f t="array" aca="1" ref="AG185" ca="1">IFERROR(IF(INDEX($G185:$W185,,MATCH(AI$3,$G$3:$W$3,0))=$Z$15,"Yes",""),"")</f>
        <v/>
      </c>
      <c r="AH185" s="939" t="str">
        <f ca="1">IF(AG185="Yes",'6'!$E$15,"")</f>
        <v/>
      </c>
      <c r="AI185" s="480" t="str">
        <f ca="1">IF(AG185="Yes",'6'!$E$13,"")</f>
        <v/>
      </c>
      <c r="AK185" s="370" t="str" cm="1">
        <f t="array" aca="1" ref="AK185" ca="1">IFERROR(IF(INDEX($G185:$W185,,MATCH(AM$3,$G$3:$W$3,0))=$Z$15,"Yes",""),"")</f>
        <v/>
      </c>
      <c r="AL185" s="939" t="str">
        <f ca="1">IF(AK185="Yes", '6'!$E$22,"")</f>
        <v/>
      </c>
      <c r="AM185" s="480" t="str">
        <f ca="1">IF(AK185="Yes", '6'!$E$20,"")</f>
        <v/>
      </c>
      <c r="AN185" s="934"/>
      <c r="AO185" s="370" t="str" cm="1">
        <f t="array" aca="1" ref="AO185" ca="1">IFERROR(IF(INDEX($G185:$W185,,MATCH(AQ$3,$G$3:$W$3,0))=$Z$15,"Yes",""),"")</f>
        <v/>
      </c>
      <c r="AP185" s="939" t="str">
        <f ca="1">IF(AO185="Yes", '6'!$E$29,"")</f>
        <v/>
      </c>
      <c r="AQ185" s="480" t="str">
        <f ca="1">IF(AO185="Yes", '6'!$E$27,"")</f>
        <v/>
      </c>
      <c r="AR185" s="934"/>
      <c r="AS185" s="434" t="str" cm="1">
        <f t="array" aca="1" ref="AS185" ca="1">IFERROR(IF(INDEX($G185:$W185,,MATCH(AU$3,$G$3:$W$3,0))=$Z$15,"Yes",""),"")</f>
        <v/>
      </c>
      <c r="AT185" s="941" t="str">
        <f ca="1">IF(AS185="Yes", '6'!$E$36,"")</f>
        <v/>
      </c>
      <c r="AU185" s="480" t="str">
        <f ca="1">IF(AS185="Yes", '6'!$E$34,"")</f>
        <v/>
      </c>
      <c r="AV185" s="934"/>
      <c r="AW185" s="370" t="str" cm="1">
        <f t="array" aca="1" ref="AW185" ca="1">IFERROR(IF(INDEX($G185:$W185,,MATCH(AY$3,$G$3:$W$3,0))=$Z$15,"Yes",""),"")</f>
        <v/>
      </c>
      <c r="AX185" s="939" t="str">
        <f ca="1">IF(AW185="Yes", '6'!$E$43,"")</f>
        <v/>
      </c>
      <c r="AY185" s="480" t="str">
        <f ca="1">IF(AW185="Yes", '6'!$E$41,"")</f>
        <v/>
      </c>
    </row>
    <row r="186" spans="2:51" ht="15.5">
      <c r="B186" s="1280">
        <f>'4'!V21</f>
        <v>0</v>
      </c>
      <c r="C186" s="384" t="s">
        <v>799</v>
      </c>
      <c r="D186" s="389">
        <f>'4'!X21</f>
        <v>0</v>
      </c>
      <c r="E186" s="1279" t="str">
        <f>'4'!Y21</f>
        <v xml:space="preserve"> </v>
      </c>
      <c r="G186" s="370" t="str">
        <f>'7'!G186</f>
        <v>Select from List</v>
      </c>
      <c r="H186" s="480" t="e" cm="1">
        <f t="array" ref="H186">INDEX($AC186:$AY186,,MATCH(G$3,$AC$3:$AY$3,0))</f>
        <v>#N/A</v>
      </c>
      <c r="I186" s="316"/>
      <c r="J186" s="434" t="str">
        <f>'7'!J186</f>
        <v>Select from List</v>
      </c>
      <c r="K186" s="480" t="e" cm="1">
        <f t="array" ref="K186">INDEX($AC186:$AY186,,MATCH(J$3,$AC$3:$AY$3,0))</f>
        <v>#N/A</v>
      </c>
      <c r="L186" s="316"/>
      <c r="M186" s="370" t="str">
        <f>'7'!M186</f>
        <v>Select from List</v>
      </c>
      <c r="N186" s="480" t="e" cm="1">
        <f t="array" ref="N186">INDEX($AC186:$AY186,,MATCH(M$3,$AC$3:$AY$3,0))</f>
        <v>#N/A</v>
      </c>
      <c r="O186" s="316"/>
      <c r="P186" s="370" t="str">
        <f>'7'!P186</f>
        <v>Select from List</v>
      </c>
      <c r="Q186" s="480" t="e" cm="1">
        <f t="array" ref="Q186">INDEX($AC186:$AY186,,MATCH(P$3,$AC$3:$AY$3,0))</f>
        <v>#N/A</v>
      </c>
      <c r="R186" s="316"/>
      <c r="S186" s="370" t="str">
        <f>'7'!S186</f>
        <v>Select from List</v>
      </c>
      <c r="T186" s="480" t="e" cm="1">
        <f t="array" ref="T186">INDEX($AC186:$AY186,,MATCH(S$3,$AC$3:$AY$3,0))</f>
        <v>#N/A</v>
      </c>
      <c r="U186" s="494"/>
      <c r="V186" s="370" t="str">
        <f>'7'!V186</f>
        <v>Select from List</v>
      </c>
      <c r="W186" s="480" t="e" cm="1">
        <f t="array" ref="W186">INDEX($AC186:$AY186,,MATCH(V$3,$AC$3:$AY$3,0))</f>
        <v>#N/A</v>
      </c>
      <c r="AC186" s="370" t="str" cm="1">
        <f t="array" aca="1" ref="AC186" ca="1">IFERROR(IF(INDEX($G186:$W186,,MATCH(AE$3,$G$3:$W$3,0))=$Z$15,"Yes",""),"")</f>
        <v/>
      </c>
      <c r="AD186" s="939" t="str">
        <f ca="1">IF(AC186="Yes", '6'!$E$8,"")</f>
        <v/>
      </c>
      <c r="AE186" s="480" t="str">
        <f ca="1">IF(AC186="Yes", '6'!$E$6,"")</f>
        <v/>
      </c>
      <c r="AG186" s="370" t="str" cm="1">
        <f t="array" aca="1" ref="AG186" ca="1">IFERROR(IF(INDEX($G186:$W186,,MATCH(AI$3,$G$3:$W$3,0))=$Z$15,"Yes",""),"")</f>
        <v/>
      </c>
      <c r="AH186" s="939" t="str">
        <f ca="1">IF(AG186="Yes",'6'!$E$15,"")</f>
        <v/>
      </c>
      <c r="AI186" s="480" t="str">
        <f ca="1">IF(AG186="Yes",'6'!$E$13,"")</f>
        <v/>
      </c>
      <c r="AK186" s="370" t="str" cm="1">
        <f t="array" aca="1" ref="AK186" ca="1">IFERROR(IF(INDEX($G186:$W186,,MATCH(AM$3,$G$3:$W$3,0))=$Z$15,"Yes",""),"")</f>
        <v/>
      </c>
      <c r="AL186" s="939" t="str">
        <f ca="1">IF(AK186="Yes", '6'!$E$22,"")</f>
        <v/>
      </c>
      <c r="AM186" s="480" t="str">
        <f ca="1">IF(AK186="Yes", '6'!$E$20,"")</f>
        <v/>
      </c>
      <c r="AN186" s="934"/>
      <c r="AO186" s="370" t="str" cm="1">
        <f t="array" aca="1" ref="AO186" ca="1">IFERROR(IF(INDEX($G186:$W186,,MATCH(AQ$3,$G$3:$W$3,0))=$Z$15,"Yes",""),"")</f>
        <v/>
      </c>
      <c r="AP186" s="939" t="str">
        <f ca="1">IF(AO186="Yes", '6'!$E$29,"")</f>
        <v/>
      </c>
      <c r="AQ186" s="480" t="str">
        <f ca="1">IF(AO186="Yes", '6'!$E$27,"")</f>
        <v/>
      </c>
      <c r="AR186" s="934"/>
      <c r="AS186" s="434" t="str" cm="1">
        <f t="array" aca="1" ref="AS186" ca="1">IFERROR(IF(INDEX($G186:$W186,,MATCH(AU$3,$G$3:$W$3,0))=$Z$15,"Yes",""),"")</f>
        <v/>
      </c>
      <c r="AT186" s="941" t="str">
        <f ca="1">IF(AS186="Yes", '6'!$E$36,"")</f>
        <v/>
      </c>
      <c r="AU186" s="480" t="str">
        <f ca="1">IF(AS186="Yes", '6'!$E$34,"")</f>
        <v/>
      </c>
      <c r="AV186" s="934"/>
      <c r="AW186" s="370" t="str" cm="1">
        <f t="array" aca="1" ref="AW186" ca="1">IFERROR(IF(INDEX($G186:$W186,,MATCH(AY$3,$G$3:$W$3,0))=$Z$15,"Yes",""),"")</f>
        <v/>
      </c>
      <c r="AX186" s="939" t="str">
        <f ca="1">IF(AW186="Yes", '6'!$E$43,"")</f>
        <v/>
      </c>
      <c r="AY186" s="480" t="str">
        <f ca="1">IF(AW186="Yes", '6'!$E$41,"")</f>
        <v/>
      </c>
    </row>
    <row r="187" spans="2:51" ht="15.5">
      <c r="B187" s="1278"/>
      <c r="C187" s="386" t="s">
        <v>800</v>
      </c>
      <c r="D187" s="390">
        <f>'4'!X22</f>
        <v>0</v>
      </c>
      <c r="E187" s="1279">
        <f>'4'!T63</f>
        <v>0</v>
      </c>
      <c r="G187" s="370" t="str">
        <f>'7'!G187</f>
        <v>Select from List</v>
      </c>
      <c r="H187" s="480" t="e" cm="1">
        <f t="array" ref="H187">INDEX($AC187:$AY187,,MATCH(G$3,$AC$3:$AY$3,0))</f>
        <v>#N/A</v>
      </c>
      <c r="I187" s="316"/>
      <c r="J187" s="434" t="str">
        <f>'7'!J187</f>
        <v>Select from List</v>
      </c>
      <c r="K187" s="480" t="e" cm="1">
        <f t="array" ref="K187">INDEX($AC187:$AY187,,MATCH(J$3,$AC$3:$AY$3,0))</f>
        <v>#N/A</v>
      </c>
      <c r="L187" s="316"/>
      <c r="M187" s="370" t="str">
        <f>'7'!M187</f>
        <v>Select from List</v>
      </c>
      <c r="N187" s="480" t="e" cm="1">
        <f t="array" ref="N187">INDEX($AC187:$AY187,,MATCH(M$3,$AC$3:$AY$3,0))</f>
        <v>#N/A</v>
      </c>
      <c r="O187" s="316"/>
      <c r="P187" s="370" t="str">
        <f>'7'!P187</f>
        <v>Select from List</v>
      </c>
      <c r="Q187" s="480" t="e" cm="1">
        <f t="array" ref="Q187">INDEX($AC187:$AY187,,MATCH(P$3,$AC$3:$AY$3,0))</f>
        <v>#N/A</v>
      </c>
      <c r="R187" s="316"/>
      <c r="S187" s="370" t="str">
        <f>'7'!S187</f>
        <v>Select from List</v>
      </c>
      <c r="T187" s="480" t="e" cm="1">
        <f t="array" ref="T187">INDEX($AC187:$AY187,,MATCH(S$3,$AC$3:$AY$3,0))</f>
        <v>#N/A</v>
      </c>
      <c r="U187" s="494"/>
      <c r="V187" s="370" t="str">
        <f>'7'!V187</f>
        <v>Select from List</v>
      </c>
      <c r="W187" s="480" t="e" cm="1">
        <f t="array" ref="W187">INDEX($AC187:$AY187,,MATCH(V$3,$AC$3:$AY$3,0))</f>
        <v>#N/A</v>
      </c>
      <c r="AC187" s="370" t="str" cm="1">
        <f t="array" aca="1" ref="AC187" ca="1">IFERROR(IF(INDEX($G187:$W187,,MATCH(AE$3,$G$3:$W$3,0))=$Z$15,"Yes",""),"")</f>
        <v/>
      </c>
      <c r="AD187" s="939" t="str">
        <f ca="1">IF(AC187="Yes", '6'!$E$8,"")</f>
        <v/>
      </c>
      <c r="AE187" s="480" t="str">
        <f ca="1">IF(AC187="Yes", '6'!$E$6,"")</f>
        <v/>
      </c>
      <c r="AG187" s="370" t="str" cm="1">
        <f t="array" aca="1" ref="AG187" ca="1">IFERROR(IF(INDEX($G187:$W187,,MATCH(AI$3,$G$3:$W$3,0))=$Z$15,"Yes",""),"")</f>
        <v/>
      </c>
      <c r="AH187" s="939" t="str">
        <f ca="1">IF(AG187="Yes",'6'!$E$15,"")</f>
        <v/>
      </c>
      <c r="AI187" s="480" t="str">
        <f ca="1">IF(AG187="Yes",'6'!$E$13,"")</f>
        <v/>
      </c>
      <c r="AK187" s="370" t="str" cm="1">
        <f t="array" aca="1" ref="AK187" ca="1">IFERROR(IF(INDEX($G187:$W187,,MATCH(AM$3,$G$3:$W$3,0))=$Z$15,"Yes",""),"")</f>
        <v/>
      </c>
      <c r="AL187" s="939" t="str">
        <f ca="1">IF(AK187="Yes", '6'!$E$22,"")</f>
        <v/>
      </c>
      <c r="AM187" s="480" t="str">
        <f ca="1">IF(AK187="Yes", '6'!$E$20,"")</f>
        <v/>
      </c>
      <c r="AN187" s="934"/>
      <c r="AO187" s="370" t="str" cm="1">
        <f t="array" aca="1" ref="AO187" ca="1">IFERROR(IF(INDEX($G187:$W187,,MATCH(AQ$3,$G$3:$W$3,0))=$Z$15,"Yes",""),"")</f>
        <v/>
      </c>
      <c r="AP187" s="939" t="str">
        <f ca="1">IF(AO187="Yes", '6'!$E$29,"")</f>
        <v/>
      </c>
      <c r="AQ187" s="480" t="str">
        <f ca="1">IF(AO187="Yes", '6'!$E$27,"")</f>
        <v/>
      </c>
      <c r="AR187" s="934"/>
      <c r="AS187" s="434" t="str" cm="1">
        <f t="array" aca="1" ref="AS187" ca="1">IFERROR(IF(INDEX($G187:$W187,,MATCH(AU$3,$G$3:$W$3,0))=$Z$15,"Yes",""),"")</f>
        <v/>
      </c>
      <c r="AT187" s="941" t="str">
        <f ca="1">IF(AS187="Yes", '6'!$E$36,"")</f>
        <v/>
      </c>
      <c r="AU187" s="480" t="str">
        <f ca="1">IF(AS187="Yes", '6'!$E$34,"")</f>
        <v/>
      </c>
      <c r="AV187" s="934"/>
      <c r="AW187" s="370" t="str" cm="1">
        <f t="array" aca="1" ref="AW187" ca="1">IFERROR(IF(INDEX($G187:$W187,,MATCH(AY$3,$G$3:$W$3,0))=$Z$15,"Yes",""),"")</f>
        <v/>
      </c>
      <c r="AX187" s="939" t="str">
        <f ca="1">IF(AW187="Yes", '6'!$E$43,"")</f>
        <v/>
      </c>
      <c r="AY187" s="480" t="str">
        <f ca="1">IF(AW187="Yes", '6'!$E$41,"")</f>
        <v/>
      </c>
    </row>
    <row r="188" spans="2:51" ht="15.5">
      <c r="B188" s="1277">
        <f>'4'!V23</f>
        <v>0</v>
      </c>
      <c r="C188" s="384" t="s">
        <v>799</v>
      </c>
      <c r="D188" s="389">
        <f>'4'!X23</f>
        <v>0</v>
      </c>
      <c r="E188" s="1279" t="str">
        <f>'4'!Y23</f>
        <v xml:space="preserve"> </v>
      </c>
      <c r="G188" s="370" t="str">
        <f>'7'!G188</f>
        <v>Select from List</v>
      </c>
      <c r="H188" s="480" t="e" cm="1">
        <f t="array" ref="H188">INDEX($AC188:$AY188,,MATCH(G$3,$AC$3:$AY$3,0))</f>
        <v>#N/A</v>
      </c>
      <c r="I188" s="316"/>
      <c r="J188" s="434" t="str">
        <f>'7'!J188</f>
        <v>Select from List</v>
      </c>
      <c r="K188" s="480" t="e" cm="1">
        <f t="array" ref="K188">INDEX($AC188:$AY188,,MATCH(J$3,$AC$3:$AY$3,0))</f>
        <v>#N/A</v>
      </c>
      <c r="L188" s="316"/>
      <c r="M188" s="370" t="str">
        <f>'7'!M188</f>
        <v>Select from List</v>
      </c>
      <c r="N188" s="480" t="e" cm="1">
        <f t="array" ref="N188">INDEX($AC188:$AY188,,MATCH(M$3,$AC$3:$AY$3,0))</f>
        <v>#N/A</v>
      </c>
      <c r="O188" s="316"/>
      <c r="P188" s="370" t="str">
        <f>'7'!P188</f>
        <v>Select from List</v>
      </c>
      <c r="Q188" s="480" t="e" cm="1">
        <f t="array" ref="Q188">INDEX($AC188:$AY188,,MATCH(P$3,$AC$3:$AY$3,0))</f>
        <v>#N/A</v>
      </c>
      <c r="R188" s="316"/>
      <c r="S188" s="370" t="str">
        <f>'7'!S188</f>
        <v>Select from List</v>
      </c>
      <c r="T188" s="480" t="e" cm="1">
        <f t="array" ref="T188">INDEX($AC188:$AY188,,MATCH(S$3,$AC$3:$AY$3,0))</f>
        <v>#N/A</v>
      </c>
      <c r="U188" s="494"/>
      <c r="V188" s="370" t="str">
        <f>'7'!V188</f>
        <v>Select from List</v>
      </c>
      <c r="W188" s="480" t="e" cm="1">
        <f t="array" ref="W188">INDEX($AC188:$AY188,,MATCH(V$3,$AC$3:$AY$3,0))</f>
        <v>#N/A</v>
      </c>
      <c r="AC188" s="370" t="str" cm="1">
        <f t="array" aca="1" ref="AC188" ca="1">IFERROR(IF(INDEX($G188:$W188,,MATCH(AE$3,$G$3:$W$3,0))=$Z$15,"Yes",""),"")</f>
        <v/>
      </c>
      <c r="AD188" s="939" t="str">
        <f ca="1">IF(AC188="Yes", '6'!$E$8,"")</f>
        <v/>
      </c>
      <c r="AE188" s="480" t="str">
        <f ca="1">IF(AC188="Yes", '6'!$E$6,"")</f>
        <v/>
      </c>
      <c r="AG188" s="370" t="str" cm="1">
        <f t="array" aca="1" ref="AG188" ca="1">IFERROR(IF(INDEX($G188:$W188,,MATCH(AI$3,$G$3:$W$3,0))=$Z$15,"Yes",""),"")</f>
        <v/>
      </c>
      <c r="AH188" s="939" t="str">
        <f ca="1">IF(AG188="Yes",'6'!$E$15,"")</f>
        <v/>
      </c>
      <c r="AI188" s="480" t="str">
        <f ca="1">IF(AG188="Yes",'6'!$E$13,"")</f>
        <v/>
      </c>
      <c r="AK188" s="370" t="str" cm="1">
        <f t="array" aca="1" ref="AK188" ca="1">IFERROR(IF(INDEX($G188:$W188,,MATCH(AM$3,$G$3:$W$3,0))=$Z$15,"Yes",""),"")</f>
        <v/>
      </c>
      <c r="AL188" s="939" t="str">
        <f ca="1">IF(AK188="Yes", '6'!$E$22,"")</f>
        <v/>
      </c>
      <c r="AM188" s="480" t="str">
        <f ca="1">IF(AK188="Yes", '6'!$E$20,"")</f>
        <v/>
      </c>
      <c r="AN188" s="934"/>
      <c r="AO188" s="370" t="str" cm="1">
        <f t="array" aca="1" ref="AO188" ca="1">IFERROR(IF(INDEX($G188:$W188,,MATCH(AQ$3,$G$3:$W$3,0))=$Z$15,"Yes",""),"")</f>
        <v/>
      </c>
      <c r="AP188" s="939" t="str">
        <f ca="1">IF(AO188="Yes", '6'!$E$29,"")</f>
        <v/>
      </c>
      <c r="AQ188" s="480" t="str">
        <f ca="1">IF(AO188="Yes", '6'!$E$27,"")</f>
        <v/>
      </c>
      <c r="AR188" s="934"/>
      <c r="AS188" s="434" t="str" cm="1">
        <f t="array" aca="1" ref="AS188" ca="1">IFERROR(IF(INDEX($G188:$W188,,MATCH(AU$3,$G$3:$W$3,0))=$Z$15,"Yes",""),"")</f>
        <v/>
      </c>
      <c r="AT188" s="941" t="str">
        <f ca="1">IF(AS188="Yes", '6'!$E$36,"")</f>
        <v/>
      </c>
      <c r="AU188" s="480" t="str">
        <f ca="1">IF(AS188="Yes", '6'!$E$34,"")</f>
        <v/>
      </c>
      <c r="AV188" s="934"/>
      <c r="AW188" s="370" t="str" cm="1">
        <f t="array" aca="1" ref="AW188" ca="1">IFERROR(IF(INDEX($G188:$W188,,MATCH(AY$3,$G$3:$W$3,0))=$Z$15,"Yes",""),"")</f>
        <v/>
      </c>
      <c r="AX188" s="939" t="str">
        <f ca="1">IF(AW188="Yes", '6'!$E$43,"")</f>
        <v/>
      </c>
      <c r="AY188" s="480" t="str">
        <f ca="1">IF(AW188="Yes", '6'!$E$41,"")</f>
        <v/>
      </c>
    </row>
    <row r="189" spans="2:51" ht="15.5">
      <c r="B189" s="1278"/>
      <c r="C189" s="386" t="s">
        <v>800</v>
      </c>
      <c r="D189" s="390">
        <f>'4'!X24</f>
        <v>0</v>
      </c>
      <c r="E189" s="1279">
        <f>'4'!T65</f>
        <v>0</v>
      </c>
      <c r="G189" s="370" t="str">
        <f>'7'!G189</f>
        <v>Select from List</v>
      </c>
      <c r="H189" s="480" t="e" cm="1">
        <f t="array" ref="H189">INDEX($AC189:$AY189,,MATCH(G$3,$AC$3:$AY$3,0))</f>
        <v>#N/A</v>
      </c>
      <c r="I189" s="316"/>
      <c r="J189" s="434" t="str">
        <f>'7'!J189</f>
        <v>Select from List</v>
      </c>
      <c r="K189" s="480" t="e" cm="1">
        <f t="array" ref="K189">INDEX($AC189:$AY189,,MATCH(J$3,$AC$3:$AY$3,0))</f>
        <v>#N/A</v>
      </c>
      <c r="L189" s="316"/>
      <c r="M189" s="370" t="str">
        <f>'7'!M189</f>
        <v>Select from List</v>
      </c>
      <c r="N189" s="480" t="e" cm="1">
        <f t="array" ref="N189">INDEX($AC189:$AY189,,MATCH(M$3,$AC$3:$AY$3,0))</f>
        <v>#N/A</v>
      </c>
      <c r="O189" s="316"/>
      <c r="P189" s="370" t="str">
        <f>'7'!P189</f>
        <v>Select from List</v>
      </c>
      <c r="Q189" s="480" t="e" cm="1">
        <f t="array" ref="Q189">INDEX($AC189:$AY189,,MATCH(P$3,$AC$3:$AY$3,0))</f>
        <v>#N/A</v>
      </c>
      <c r="R189" s="316"/>
      <c r="S189" s="370" t="str">
        <f>'7'!S189</f>
        <v>Select from List</v>
      </c>
      <c r="T189" s="480" t="e" cm="1">
        <f t="array" ref="T189">INDEX($AC189:$AY189,,MATCH(S$3,$AC$3:$AY$3,0))</f>
        <v>#N/A</v>
      </c>
      <c r="U189" s="494"/>
      <c r="V189" s="370" t="str">
        <f>'7'!V189</f>
        <v>Select from List</v>
      </c>
      <c r="W189" s="480" t="e" cm="1">
        <f t="array" ref="W189">INDEX($AC189:$AY189,,MATCH(V$3,$AC$3:$AY$3,0))</f>
        <v>#N/A</v>
      </c>
      <c r="AC189" s="370" t="str" cm="1">
        <f t="array" aca="1" ref="AC189" ca="1">IFERROR(IF(INDEX($G189:$W189,,MATCH(AE$3,$G$3:$W$3,0))=$Z$15,"Yes",""),"")</f>
        <v/>
      </c>
      <c r="AD189" s="939" t="str">
        <f ca="1">IF(AC189="Yes", '6'!$E$8,"")</f>
        <v/>
      </c>
      <c r="AE189" s="480" t="str">
        <f ca="1">IF(AC189="Yes", '6'!$E$6,"")</f>
        <v/>
      </c>
      <c r="AG189" s="370" t="str" cm="1">
        <f t="array" aca="1" ref="AG189" ca="1">IFERROR(IF(INDEX($G189:$W189,,MATCH(AI$3,$G$3:$W$3,0))=$Z$15,"Yes",""),"")</f>
        <v/>
      </c>
      <c r="AH189" s="939" t="str">
        <f ca="1">IF(AG189="Yes",'6'!$E$15,"")</f>
        <v/>
      </c>
      <c r="AI189" s="480" t="str">
        <f ca="1">IF(AG189="Yes",'6'!$E$13,"")</f>
        <v/>
      </c>
      <c r="AK189" s="370" t="str" cm="1">
        <f t="array" aca="1" ref="AK189" ca="1">IFERROR(IF(INDEX($G189:$W189,,MATCH(AM$3,$G$3:$W$3,0))=$Z$15,"Yes",""),"")</f>
        <v/>
      </c>
      <c r="AL189" s="939" t="str">
        <f ca="1">IF(AK189="Yes", '6'!$E$22,"")</f>
        <v/>
      </c>
      <c r="AM189" s="480" t="str">
        <f ca="1">IF(AK189="Yes", '6'!$E$20,"")</f>
        <v/>
      </c>
      <c r="AN189" s="934"/>
      <c r="AO189" s="370" t="str" cm="1">
        <f t="array" aca="1" ref="AO189" ca="1">IFERROR(IF(INDEX($G189:$W189,,MATCH(AQ$3,$G$3:$W$3,0))=$Z$15,"Yes",""),"")</f>
        <v/>
      </c>
      <c r="AP189" s="939" t="str">
        <f ca="1">IF(AO189="Yes", '6'!$E$29,"")</f>
        <v/>
      </c>
      <c r="AQ189" s="480" t="str">
        <f ca="1">IF(AO189="Yes", '6'!$E$27,"")</f>
        <v/>
      </c>
      <c r="AR189" s="934"/>
      <c r="AS189" s="434" t="str" cm="1">
        <f t="array" aca="1" ref="AS189" ca="1">IFERROR(IF(INDEX($G189:$W189,,MATCH(AU$3,$G$3:$W$3,0))=$Z$15,"Yes",""),"")</f>
        <v/>
      </c>
      <c r="AT189" s="941" t="str">
        <f ca="1">IF(AS189="Yes", '6'!$E$36,"")</f>
        <v/>
      </c>
      <c r="AU189" s="480" t="str">
        <f ca="1">IF(AS189="Yes", '6'!$E$34,"")</f>
        <v/>
      </c>
      <c r="AV189" s="934"/>
      <c r="AW189" s="370" t="str" cm="1">
        <f t="array" aca="1" ref="AW189" ca="1">IFERROR(IF(INDEX($G189:$W189,,MATCH(AY$3,$G$3:$W$3,0))=$Z$15,"Yes",""),"")</f>
        <v/>
      </c>
      <c r="AX189" s="939" t="str">
        <f ca="1">IF(AW189="Yes", '6'!$E$43,"")</f>
        <v/>
      </c>
      <c r="AY189" s="480" t="str">
        <f ca="1">IF(AW189="Yes", '6'!$E$41,"")</f>
        <v/>
      </c>
    </row>
    <row r="190" spans="2:51" ht="15.5">
      <c r="B190" s="1280">
        <f>'4'!V25</f>
        <v>0</v>
      </c>
      <c r="C190" s="384" t="s">
        <v>799</v>
      </c>
      <c r="D190" s="389">
        <f>'4'!X25</f>
        <v>0</v>
      </c>
      <c r="E190" s="1279" t="str">
        <f>'4'!Y25</f>
        <v xml:space="preserve"> </v>
      </c>
      <c r="G190" s="370" t="str">
        <f>'7'!G190</f>
        <v>Select from List</v>
      </c>
      <c r="H190" s="480" t="e" cm="1">
        <f t="array" ref="H190">INDEX($AC190:$AY190,,MATCH(G$3,$AC$3:$AY$3,0))</f>
        <v>#N/A</v>
      </c>
      <c r="I190" s="316"/>
      <c r="J190" s="434" t="str">
        <f>'7'!J190</f>
        <v>Select from List</v>
      </c>
      <c r="K190" s="480" t="e" cm="1">
        <f t="array" ref="K190">INDEX($AC190:$AY190,,MATCH(J$3,$AC$3:$AY$3,0))</f>
        <v>#N/A</v>
      </c>
      <c r="L190" s="316"/>
      <c r="M190" s="370" t="str">
        <f>'7'!M190</f>
        <v>Select from List</v>
      </c>
      <c r="N190" s="480" t="e" cm="1">
        <f t="array" ref="N190">INDEX($AC190:$AY190,,MATCH(M$3,$AC$3:$AY$3,0))</f>
        <v>#N/A</v>
      </c>
      <c r="O190" s="316"/>
      <c r="P190" s="370" t="str">
        <f>'7'!P190</f>
        <v>Select from List</v>
      </c>
      <c r="Q190" s="480" t="e" cm="1">
        <f t="array" ref="Q190">INDEX($AC190:$AY190,,MATCH(P$3,$AC$3:$AY$3,0))</f>
        <v>#N/A</v>
      </c>
      <c r="R190" s="316"/>
      <c r="S190" s="370" t="str">
        <f>'7'!S190</f>
        <v>Select from List</v>
      </c>
      <c r="T190" s="480" t="e" cm="1">
        <f t="array" ref="T190">INDEX($AC190:$AY190,,MATCH(S$3,$AC$3:$AY$3,0))</f>
        <v>#N/A</v>
      </c>
      <c r="U190" s="494"/>
      <c r="V190" s="370" t="str">
        <f>'7'!V190</f>
        <v>Select from List</v>
      </c>
      <c r="W190" s="480" t="e" cm="1">
        <f t="array" ref="W190">INDEX($AC190:$AY190,,MATCH(V$3,$AC$3:$AY$3,0))</f>
        <v>#N/A</v>
      </c>
      <c r="AC190" s="370" t="str" cm="1">
        <f t="array" aca="1" ref="AC190" ca="1">IFERROR(IF(INDEX($G190:$W190,,MATCH(AE$3,$G$3:$W$3,0))=$Z$15,"Yes",""),"")</f>
        <v/>
      </c>
      <c r="AD190" s="939" t="str">
        <f ca="1">IF(AC190="Yes", '6'!$E$8,"")</f>
        <v/>
      </c>
      <c r="AE190" s="480" t="str">
        <f ca="1">IF(AC190="Yes", '6'!$E$6,"")</f>
        <v/>
      </c>
      <c r="AG190" s="370" t="str" cm="1">
        <f t="array" aca="1" ref="AG190" ca="1">IFERROR(IF(INDEX($G190:$W190,,MATCH(AI$3,$G$3:$W$3,0))=$Z$15,"Yes",""),"")</f>
        <v/>
      </c>
      <c r="AH190" s="939" t="str">
        <f ca="1">IF(AG190="Yes",'6'!$E$15,"")</f>
        <v/>
      </c>
      <c r="AI190" s="480" t="str">
        <f ca="1">IF(AG190="Yes",'6'!$E$13,"")</f>
        <v/>
      </c>
      <c r="AK190" s="370" t="str" cm="1">
        <f t="array" aca="1" ref="AK190" ca="1">IFERROR(IF(INDEX($G190:$W190,,MATCH(AM$3,$G$3:$W$3,0))=$Z$15,"Yes",""),"")</f>
        <v/>
      </c>
      <c r="AL190" s="939" t="str">
        <f ca="1">IF(AK190="Yes", '6'!$E$22,"")</f>
        <v/>
      </c>
      <c r="AM190" s="480" t="str">
        <f ca="1">IF(AK190="Yes", '6'!$E$20,"")</f>
        <v/>
      </c>
      <c r="AN190" s="934"/>
      <c r="AO190" s="370" t="str" cm="1">
        <f t="array" aca="1" ref="AO190" ca="1">IFERROR(IF(INDEX($G190:$W190,,MATCH(AQ$3,$G$3:$W$3,0))=$Z$15,"Yes",""),"")</f>
        <v/>
      </c>
      <c r="AP190" s="939" t="str">
        <f ca="1">IF(AO190="Yes", '6'!$E$29,"")</f>
        <v/>
      </c>
      <c r="AQ190" s="480" t="str">
        <f ca="1">IF(AO190="Yes", '6'!$E$27,"")</f>
        <v/>
      </c>
      <c r="AR190" s="934"/>
      <c r="AS190" s="434" t="str" cm="1">
        <f t="array" aca="1" ref="AS190" ca="1">IFERROR(IF(INDEX($G190:$W190,,MATCH(AU$3,$G$3:$W$3,0))=$Z$15,"Yes",""),"")</f>
        <v/>
      </c>
      <c r="AT190" s="941" t="str">
        <f ca="1">IF(AS190="Yes", '6'!$E$36,"")</f>
        <v/>
      </c>
      <c r="AU190" s="480" t="str">
        <f ca="1">IF(AS190="Yes", '6'!$E$34,"")</f>
        <v/>
      </c>
      <c r="AV190" s="934"/>
      <c r="AW190" s="370" t="str" cm="1">
        <f t="array" aca="1" ref="AW190" ca="1">IFERROR(IF(INDEX($G190:$W190,,MATCH(AY$3,$G$3:$W$3,0))=$Z$15,"Yes",""),"")</f>
        <v/>
      </c>
      <c r="AX190" s="939" t="str">
        <f ca="1">IF(AW190="Yes", '6'!$E$43,"")</f>
        <v/>
      </c>
      <c r="AY190" s="480" t="str">
        <f ca="1">IF(AW190="Yes", '6'!$E$41,"")</f>
        <v/>
      </c>
    </row>
    <row r="191" spans="2:51" ht="15.5">
      <c r="B191" s="1278"/>
      <c r="C191" s="386" t="s">
        <v>800</v>
      </c>
      <c r="D191" s="390">
        <f>'4'!X26</f>
        <v>0</v>
      </c>
      <c r="E191" s="1279">
        <f>'4'!T67</f>
        <v>0</v>
      </c>
      <c r="G191" s="370" t="str">
        <f>'7'!G191</f>
        <v>Select from List</v>
      </c>
      <c r="H191" s="480" t="e" cm="1">
        <f t="array" ref="H191">INDEX($AC191:$AY191,,MATCH(G$3,$AC$3:$AY$3,0))</f>
        <v>#N/A</v>
      </c>
      <c r="I191" s="316"/>
      <c r="J191" s="434" t="str">
        <f>'7'!J191</f>
        <v>Select from List</v>
      </c>
      <c r="K191" s="480" t="e" cm="1">
        <f t="array" ref="K191">INDEX($AC191:$AY191,,MATCH(J$3,$AC$3:$AY$3,0))</f>
        <v>#N/A</v>
      </c>
      <c r="L191" s="316"/>
      <c r="M191" s="370" t="str">
        <f>'7'!M191</f>
        <v>Select from List</v>
      </c>
      <c r="N191" s="480" t="e" cm="1">
        <f t="array" ref="N191">INDEX($AC191:$AY191,,MATCH(M$3,$AC$3:$AY$3,0))</f>
        <v>#N/A</v>
      </c>
      <c r="O191" s="316"/>
      <c r="P191" s="370" t="str">
        <f>'7'!P191</f>
        <v>Select from List</v>
      </c>
      <c r="Q191" s="480" t="e" cm="1">
        <f t="array" ref="Q191">INDEX($AC191:$AY191,,MATCH(P$3,$AC$3:$AY$3,0))</f>
        <v>#N/A</v>
      </c>
      <c r="R191" s="316"/>
      <c r="S191" s="370" t="str">
        <f>'7'!S191</f>
        <v>Select from List</v>
      </c>
      <c r="T191" s="480" t="e" cm="1">
        <f t="array" ref="T191">INDEX($AC191:$AY191,,MATCH(S$3,$AC$3:$AY$3,0))</f>
        <v>#N/A</v>
      </c>
      <c r="U191" s="494"/>
      <c r="V191" s="370" t="str">
        <f>'7'!V191</f>
        <v>Select from List</v>
      </c>
      <c r="W191" s="480" t="e" cm="1">
        <f t="array" ref="W191">INDEX($AC191:$AY191,,MATCH(V$3,$AC$3:$AY$3,0))</f>
        <v>#N/A</v>
      </c>
      <c r="AC191" s="370" t="str" cm="1">
        <f t="array" aca="1" ref="AC191" ca="1">IFERROR(IF(INDEX($G191:$W191,,MATCH(AE$3,$G$3:$W$3,0))=$Z$15,"Yes",""),"")</f>
        <v/>
      </c>
      <c r="AD191" s="939" t="str">
        <f ca="1">IF(AC191="Yes", '6'!$E$8,"")</f>
        <v/>
      </c>
      <c r="AE191" s="480" t="str">
        <f ca="1">IF(AC191="Yes", '6'!$E$6,"")</f>
        <v/>
      </c>
      <c r="AG191" s="370" t="str" cm="1">
        <f t="array" aca="1" ref="AG191" ca="1">IFERROR(IF(INDEX($G191:$W191,,MATCH(AI$3,$G$3:$W$3,0))=$Z$15,"Yes",""),"")</f>
        <v/>
      </c>
      <c r="AH191" s="939" t="str">
        <f ca="1">IF(AG191="Yes",'6'!$E$15,"")</f>
        <v/>
      </c>
      <c r="AI191" s="480" t="str">
        <f ca="1">IF(AG191="Yes",'6'!$E$13,"")</f>
        <v/>
      </c>
      <c r="AK191" s="370" t="str" cm="1">
        <f t="array" aca="1" ref="AK191" ca="1">IFERROR(IF(INDEX($G191:$W191,,MATCH(AM$3,$G$3:$W$3,0))=$Z$15,"Yes",""),"")</f>
        <v/>
      </c>
      <c r="AL191" s="939" t="str">
        <f ca="1">IF(AK191="Yes", '6'!$E$22,"")</f>
        <v/>
      </c>
      <c r="AM191" s="480" t="str">
        <f ca="1">IF(AK191="Yes", '6'!$E$20,"")</f>
        <v/>
      </c>
      <c r="AN191" s="934"/>
      <c r="AO191" s="370" t="str" cm="1">
        <f t="array" aca="1" ref="AO191" ca="1">IFERROR(IF(INDEX($G191:$W191,,MATCH(AQ$3,$G$3:$W$3,0))=$Z$15,"Yes",""),"")</f>
        <v/>
      </c>
      <c r="AP191" s="939" t="str">
        <f ca="1">IF(AO191="Yes", '6'!$E$29,"")</f>
        <v/>
      </c>
      <c r="AQ191" s="480" t="str">
        <f ca="1">IF(AO191="Yes", '6'!$E$27,"")</f>
        <v/>
      </c>
      <c r="AR191" s="934"/>
      <c r="AS191" s="434" t="str" cm="1">
        <f t="array" aca="1" ref="AS191" ca="1">IFERROR(IF(INDEX($G191:$W191,,MATCH(AU$3,$G$3:$W$3,0))=$Z$15,"Yes",""),"")</f>
        <v/>
      </c>
      <c r="AT191" s="941" t="str">
        <f ca="1">IF(AS191="Yes", '6'!$E$36,"")</f>
        <v/>
      </c>
      <c r="AU191" s="480" t="str">
        <f ca="1">IF(AS191="Yes", '6'!$E$34,"")</f>
        <v/>
      </c>
      <c r="AV191" s="934"/>
      <c r="AW191" s="370" t="str" cm="1">
        <f t="array" aca="1" ref="AW191" ca="1">IFERROR(IF(INDEX($G191:$W191,,MATCH(AY$3,$G$3:$W$3,0))=$Z$15,"Yes",""),"")</f>
        <v/>
      </c>
      <c r="AX191" s="939" t="str">
        <f ca="1">IF(AW191="Yes", '6'!$E$43,"")</f>
        <v/>
      </c>
      <c r="AY191" s="480" t="str">
        <f ca="1">IF(AW191="Yes", '6'!$E$41,"")</f>
        <v/>
      </c>
    </row>
    <row r="192" spans="2:51" ht="15.5">
      <c r="B192" s="1277">
        <f>'4'!V27</f>
        <v>0</v>
      </c>
      <c r="C192" s="384" t="s">
        <v>799</v>
      </c>
      <c r="D192" s="389">
        <f>'4'!X27</f>
        <v>0</v>
      </c>
      <c r="E192" s="1279" t="str">
        <f>'4'!Y27</f>
        <v xml:space="preserve"> </v>
      </c>
      <c r="G192" s="370" t="str">
        <f>'7'!G192</f>
        <v>Select from List</v>
      </c>
      <c r="H192" s="480" t="e" cm="1">
        <f t="array" ref="H192">INDEX($AC192:$AY192,,MATCH(G$3,$AC$3:$AY$3,0))</f>
        <v>#N/A</v>
      </c>
      <c r="I192" s="316"/>
      <c r="J192" s="434" t="str">
        <f>'7'!J192</f>
        <v>Select from List</v>
      </c>
      <c r="K192" s="480" t="e" cm="1">
        <f t="array" ref="K192">INDEX($AC192:$AY192,,MATCH(J$3,$AC$3:$AY$3,0))</f>
        <v>#N/A</v>
      </c>
      <c r="L192" s="316"/>
      <c r="M192" s="370" t="str">
        <f>'7'!M192</f>
        <v>Select from List</v>
      </c>
      <c r="N192" s="480" t="e" cm="1">
        <f t="array" ref="N192">INDEX($AC192:$AY192,,MATCH(M$3,$AC$3:$AY$3,0))</f>
        <v>#N/A</v>
      </c>
      <c r="O192" s="316"/>
      <c r="P192" s="370" t="str">
        <f>'7'!P192</f>
        <v>Select from List</v>
      </c>
      <c r="Q192" s="480" t="e" cm="1">
        <f t="array" ref="Q192">INDEX($AC192:$AY192,,MATCH(P$3,$AC$3:$AY$3,0))</f>
        <v>#N/A</v>
      </c>
      <c r="R192" s="316"/>
      <c r="S192" s="370" t="str">
        <f>'7'!S192</f>
        <v>Select from List</v>
      </c>
      <c r="T192" s="480" t="e" cm="1">
        <f t="array" ref="T192">INDEX($AC192:$AY192,,MATCH(S$3,$AC$3:$AY$3,0))</f>
        <v>#N/A</v>
      </c>
      <c r="U192" s="494"/>
      <c r="V192" s="370" t="str">
        <f>'7'!V192</f>
        <v>Select from List</v>
      </c>
      <c r="W192" s="480" t="e" cm="1">
        <f t="array" ref="W192">INDEX($AC192:$AY192,,MATCH(V$3,$AC$3:$AY$3,0))</f>
        <v>#N/A</v>
      </c>
      <c r="AC192" s="370" t="str" cm="1">
        <f t="array" aca="1" ref="AC192" ca="1">IFERROR(IF(INDEX($G192:$W192,,MATCH(AE$3,$G$3:$W$3,0))=$Z$15,"Yes",""),"")</f>
        <v/>
      </c>
      <c r="AD192" s="939" t="str">
        <f ca="1">IF(AC192="Yes", '6'!$E$8,"")</f>
        <v/>
      </c>
      <c r="AE192" s="480" t="str">
        <f ca="1">IF(AC192="Yes", '6'!$E$6,"")</f>
        <v/>
      </c>
      <c r="AG192" s="370" t="str" cm="1">
        <f t="array" aca="1" ref="AG192" ca="1">IFERROR(IF(INDEX($G192:$W192,,MATCH(AI$3,$G$3:$W$3,0))=$Z$15,"Yes",""),"")</f>
        <v/>
      </c>
      <c r="AH192" s="939" t="str">
        <f ca="1">IF(AG192="Yes",'6'!$E$15,"")</f>
        <v/>
      </c>
      <c r="AI192" s="480" t="str">
        <f ca="1">IF(AG192="Yes",'6'!$E$13,"")</f>
        <v/>
      </c>
      <c r="AK192" s="370" t="str" cm="1">
        <f t="array" aca="1" ref="AK192" ca="1">IFERROR(IF(INDEX($G192:$W192,,MATCH(AM$3,$G$3:$W$3,0))=$Z$15,"Yes",""),"")</f>
        <v/>
      </c>
      <c r="AL192" s="939" t="str">
        <f ca="1">IF(AK192="Yes", '6'!$E$22,"")</f>
        <v/>
      </c>
      <c r="AM192" s="480" t="str">
        <f ca="1">IF(AK192="Yes", '6'!$E$20,"")</f>
        <v/>
      </c>
      <c r="AN192" s="934"/>
      <c r="AO192" s="370" t="str" cm="1">
        <f t="array" aca="1" ref="AO192" ca="1">IFERROR(IF(INDEX($G192:$W192,,MATCH(AQ$3,$G$3:$W$3,0))=$Z$15,"Yes",""),"")</f>
        <v/>
      </c>
      <c r="AP192" s="939" t="str">
        <f ca="1">IF(AO192="Yes", '6'!$E$29,"")</f>
        <v/>
      </c>
      <c r="AQ192" s="480" t="str">
        <f ca="1">IF(AO192="Yes", '6'!$E$27,"")</f>
        <v/>
      </c>
      <c r="AR192" s="934"/>
      <c r="AS192" s="434" t="str" cm="1">
        <f t="array" aca="1" ref="AS192" ca="1">IFERROR(IF(INDEX($G192:$W192,,MATCH(AU$3,$G$3:$W$3,0))=$Z$15,"Yes",""),"")</f>
        <v/>
      </c>
      <c r="AT192" s="941" t="str">
        <f ca="1">IF(AS192="Yes", '6'!$E$36,"")</f>
        <v/>
      </c>
      <c r="AU192" s="480" t="str">
        <f ca="1">IF(AS192="Yes", '6'!$E$34,"")</f>
        <v/>
      </c>
      <c r="AV192" s="934"/>
      <c r="AW192" s="370" t="str" cm="1">
        <f t="array" aca="1" ref="AW192" ca="1">IFERROR(IF(INDEX($G192:$W192,,MATCH(AY$3,$G$3:$W$3,0))=$Z$15,"Yes",""),"")</f>
        <v/>
      </c>
      <c r="AX192" s="939" t="str">
        <f ca="1">IF(AW192="Yes", '6'!$E$43,"")</f>
        <v/>
      </c>
      <c r="AY192" s="480" t="str">
        <f ca="1">IF(AW192="Yes", '6'!$E$41,"")</f>
        <v/>
      </c>
    </row>
    <row r="193" spans="2:79" ht="15.5">
      <c r="B193" s="1278"/>
      <c r="C193" s="386" t="s">
        <v>800</v>
      </c>
      <c r="D193" s="390">
        <f>'4'!X28</f>
        <v>0</v>
      </c>
      <c r="E193" s="1279">
        <f>'4'!T69</f>
        <v>0</v>
      </c>
      <c r="G193" s="370" t="str">
        <f>'7'!G193</f>
        <v>Select from List</v>
      </c>
      <c r="H193" s="480" t="e" cm="1">
        <f t="array" ref="H193">INDEX($AC193:$AY193,,MATCH(G$3,$AC$3:$AY$3,0))</f>
        <v>#N/A</v>
      </c>
      <c r="I193" s="316"/>
      <c r="J193" s="434" t="str">
        <f>'7'!J193</f>
        <v>Select from List</v>
      </c>
      <c r="K193" s="480" t="e" cm="1">
        <f t="array" ref="K193">INDEX($AC193:$AY193,,MATCH(J$3,$AC$3:$AY$3,0))</f>
        <v>#N/A</v>
      </c>
      <c r="L193" s="316"/>
      <c r="M193" s="370" t="str">
        <f>'7'!M193</f>
        <v>Select from List</v>
      </c>
      <c r="N193" s="480" t="e" cm="1">
        <f t="array" ref="N193">INDEX($AC193:$AY193,,MATCH(M$3,$AC$3:$AY$3,0))</f>
        <v>#N/A</v>
      </c>
      <c r="O193" s="316"/>
      <c r="P193" s="370" t="str">
        <f>'7'!P193</f>
        <v>Select from List</v>
      </c>
      <c r="Q193" s="480" t="e" cm="1">
        <f t="array" ref="Q193">INDEX($AC193:$AY193,,MATCH(P$3,$AC$3:$AY$3,0))</f>
        <v>#N/A</v>
      </c>
      <c r="R193" s="316"/>
      <c r="S193" s="370" t="str">
        <f>'7'!S193</f>
        <v>Select from List</v>
      </c>
      <c r="T193" s="480" t="e" cm="1">
        <f t="array" ref="T193">INDEX($AC193:$AY193,,MATCH(S$3,$AC$3:$AY$3,0))</f>
        <v>#N/A</v>
      </c>
      <c r="U193" s="494"/>
      <c r="V193" s="370" t="str">
        <f>'7'!V193</f>
        <v>Select from List</v>
      </c>
      <c r="W193" s="480" t="e" cm="1">
        <f t="array" ref="W193">INDEX($AC193:$AY193,,MATCH(V$3,$AC$3:$AY$3,0))</f>
        <v>#N/A</v>
      </c>
      <c r="AC193" s="370" t="str" cm="1">
        <f t="array" aca="1" ref="AC193" ca="1">IFERROR(IF(INDEX($G193:$W193,,MATCH(AE$3,$G$3:$W$3,0))=$Z$15,"Yes",""),"")</f>
        <v/>
      </c>
      <c r="AD193" s="939" t="str">
        <f ca="1">IF(AC193="Yes", '6'!$E$8,"")</f>
        <v/>
      </c>
      <c r="AE193" s="480" t="str">
        <f ca="1">IF(AC193="Yes", '6'!$E$6,"")</f>
        <v/>
      </c>
      <c r="AG193" s="370" t="str" cm="1">
        <f t="array" aca="1" ref="AG193" ca="1">IFERROR(IF(INDEX($G193:$W193,,MATCH(AI$3,$G$3:$W$3,0))=$Z$15,"Yes",""),"")</f>
        <v/>
      </c>
      <c r="AH193" s="939" t="str">
        <f ca="1">IF(AG193="Yes",'6'!$E$15,"")</f>
        <v/>
      </c>
      <c r="AI193" s="480" t="str">
        <f ca="1">IF(AG193="Yes",'6'!$E$13,"")</f>
        <v/>
      </c>
      <c r="AK193" s="370" t="str" cm="1">
        <f t="array" aca="1" ref="AK193" ca="1">IFERROR(IF(INDEX($G193:$W193,,MATCH(AM$3,$G$3:$W$3,0))=$Z$15,"Yes",""),"")</f>
        <v/>
      </c>
      <c r="AL193" s="939" t="str">
        <f ca="1">IF(AK193="Yes", '6'!$E$22,"")</f>
        <v/>
      </c>
      <c r="AM193" s="480" t="str">
        <f ca="1">IF(AK193="Yes", '6'!$E$20,"")</f>
        <v/>
      </c>
      <c r="AN193" s="934"/>
      <c r="AO193" s="370" t="str" cm="1">
        <f t="array" aca="1" ref="AO193" ca="1">IFERROR(IF(INDEX($G193:$W193,,MATCH(AQ$3,$G$3:$W$3,0))=$Z$15,"Yes",""),"")</f>
        <v/>
      </c>
      <c r="AP193" s="939" t="str">
        <f ca="1">IF(AO193="Yes", '6'!$E$29,"")</f>
        <v/>
      </c>
      <c r="AQ193" s="480" t="str">
        <f ca="1">IF(AO193="Yes", '6'!$E$27,"")</f>
        <v/>
      </c>
      <c r="AR193" s="934"/>
      <c r="AS193" s="434" t="str" cm="1">
        <f t="array" aca="1" ref="AS193" ca="1">IFERROR(IF(INDEX($G193:$W193,,MATCH(AU$3,$G$3:$W$3,0))=$Z$15,"Yes",""),"")</f>
        <v/>
      </c>
      <c r="AT193" s="941" t="str">
        <f ca="1">IF(AS193="Yes", '6'!$E$36,"")</f>
        <v/>
      </c>
      <c r="AU193" s="480" t="str">
        <f ca="1">IF(AS193="Yes", '6'!$E$34,"")</f>
        <v/>
      </c>
      <c r="AV193" s="934"/>
      <c r="AW193" s="370" t="str" cm="1">
        <f t="array" aca="1" ref="AW193" ca="1">IFERROR(IF(INDEX($G193:$W193,,MATCH(AY$3,$G$3:$W$3,0))=$Z$15,"Yes",""),"")</f>
        <v/>
      </c>
      <c r="AX193" s="939" t="str">
        <f ca="1">IF(AW193="Yes", '6'!$E$43,"")</f>
        <v/>
      </c>
      <c r="AY193" s="480" t="str">
        <f ca="1">IF(AW193="Yes", '6'!$E$41,"")</f>
        <v/>
      </c>
    </row>
    <row r="194" spans="2:79" ht="15.5">
      <c r="B194" s="1280">
        <f>'4'!V29</f>
        <v>0</v>
      </c>
      <c r="C194" s="384" t="s">
        <v>799</v>
      </c>
      <c r="D194" s="389">
        <f>'4'!X29</f>
        <v>0</v>
      </c>
      <c r="E194" s="1279" t="str">
        <f>'4'!Y29</f>
        <v xml:space="preserve"> </v>
      </c>
      <c r="G194" s="370" t="str">
        <f>'7'!G194</f>
        <v>Select from List</v>
      </c>
      <c r="H194" s="480" t="e" cm="1">
        <f t="array" ref="H194">INDEX($AC194:$AY194,,MATCH(G$3,$AC$3:$AY$3,0))</f>
        <v>#N/A</v>
      </c>
      <c r="I194" s="316"/>
      <c r="J194" s="434" t="str">
        <f>'7'!J194</f>
        <v>Select from List</v>
      </c>
      <c r="K194" s="480" t="e" cm="1">
        <f t="array" ref="K194">INDEX($AC194:$AY194,,MATCH(J$3,$AC$3:$AY$3,0))</f>
        <v>#N/A</v>
      </c>
      <c r="L194" s="316"/>
      <c r="M194" s="370" t="str">
        <f>'7'!M194</f>
        <v>Select from List</v>
      </c>
      <c r="N194" s="480" t="e" cm="1">
        <f t="array" ref="N194">INDEX($AC194:$AY194,,MATCH(M$3,$AC$3:$AY$3,0))</f>
        <v>#N/A</v>
      </c>
      <c r="O194" s="316"/>
      <c r="P194" s="370" t="str">
        <f>'7'!P194</f>
        <v>Select from List</v>
      </c>
      <c r="Q194" s="480" t="e" cm="1">
        <f t="array" ref="Q194">INDEX($AC194:$AY194,,MATCH(P$3,$AC$3:$AY$3,0))</f>
        <v>#N/A</v>
      </c>
      <c r="R194" s="316"/>
      <c r="S194" s="370" t="str">
        <f>'7'!S194</f>
        <v>Select from List</v>
      </c>
      <c r="T194" s="480" t="e" cm="1">
        <f t="array" ref="T194">INDEX($AC194:$AY194,,MATCH(S$3,$AC$3:$AY$3,0))</f>
        <v>#N/A</v>
      </c>
      <c r="U194" s="494"/>
      <c r="V194" s="370" t="str">
        <f>'7'!V194</f>
        <v>Select from List</v>
      </c>
      <c r="W194" s="480" t="e" cm="1">
        <f t="array" ref="W194">INDEX($AC194:$AY194,,MATCH(V$3,$AC$3:$AY$3,0))</f>
        <v>#N/A</v>
      </c>
      <c r="AC194" s="370" t="str" cm="1">
        <f t="array" aca="1" ref="AC194" ca="1">IFERROR(IF(INDEX($G194:$W194,,MATCH(AE$3,$G$3:$W$3,0))=$Z$15,"Yes",""),"")</f>
        <v/>
      </c>
      <c r="AD194" s="939" t="str">
        <f ca="1">IF(AC194="Yes", '6'!$E$8,"")</f>
        <v/>
      </c>
      <c r="AE194" s="480" t="str">
        <f ca="1">IF(AC194="Yes", '6'!$E$6,"")</f>
        <v/>
      </c>
      <c r="AG194" s="370" t="str" cm="1">
        <f t="array" aca="1" ref="AG194" ca="1">IFERROR(IF(INDEX($G194:$W194,,MATCH(AI$3,$G$3:$W$3,0))=$Z$15,"Yes",""),"")</f>
        <v/>
      </c>
      <c r="AH194" s="939" t="str">
        <f ca="1">IF(AG194="Yes",'6'!$E$15,"")</f>
        <v/>
      </c>
      <c r="AI194" s="480" t="str">
        <f ca="1">IF(AG194="Yes",'6'!$E$13,"")</f>
        <v/>
      </c>
      <c r="AK194" s="370" t="str" cm="1">
        <f t="array" aca="1" ref="AK194" ca="1">IFERROR(IF(INDEX($G194:$W194,,MATCH(AM$3,$G$3:$W$3,0))=$Z$15,"Yes",""),"")</f>
        <v/>
      </c>
      <c r="AL194" s="939" t="str">
        <f ca="1">IF(AK194="Yes", '6'!$E$22,"")</f>
        <v/>
      </c>
      <c r="AM194" s="480" t="str">
        <f ca="1">IF(AK194="Yes", '6'!$E$20,"")</f>
        <v/>
      </c>
      <c r="AN194" s="934"/>
      <c r="AO194" s="370" t="str" cm="1">
        <f t="array" aca="1" ref="AO194" ca="1">IFERROR(IF(INDEX($G194:$W194,,MATCH(AQ$3,$G$3:$W$3,0))=$Z$15,"Yes",""),"")</f>
        <v/>
      </c>
      <c r="AP194" s="939" t="str">
        <f ca="1">IF(AO194="Yes", '6'!$E$29,"")</f>
        <v/>
      </c>
      <c r="AQ194" s="480" t="str">
        <f ca="1">IF(AO194="Yes", '6'!$E$27,"")</f>
        <v/>
      </c>
      <c r="AR194" s="934"/>
      <c r="AS194" s="434" t="str" cm="1">
        <f t="array" aca="1" ref="AS194" ca="1">IFERROR(IF(INDEX($G194:$W194,,MATCH(AU$3,$G$3:$W$3,0))=$Z$15,"Yes",""),"")</f>
        <v/>
      </c>
      <c r="AT194" s="941" t="str">
        <f ca="1">IF(AS194="Yes", '6'!$E$36,"")</f>
        <v/>
      </c>
      <c r="AU194" s="480" t="str">
        <f ca="1">IF(AS194="Yes", '6'!$E$34,"")</f>
        <v/>
      </c>
      <c r="AV194" s="934"/>
      <c r="AW194" s="370" t="str" cm="1">
        <f t="array" aca="1" ref="AW194" ca="1">IFERROR(IF(INDEX($G194:$W194,,MATCH(AY$3,$G$3:$W$3,0))=$Z$15,"Yes",""),"")</f>
        <v/>
      </c>
      <c r="AX194" s="939" t="str">
        <f ca="1">IF(AW194="Yes", '6'!$E$43,"")</f>
        <v/>
      </c>
      <c r="AY194" s="480" t="str">
        <f ca="1">IF(AW194="Yes", '6'!$E$41,"")</f>
        <v/>
      </c>
    </row>
    <row r="195" spans="2:79" ht="15.5">
      <c r="B195" s="1278"/>
      <c r="C195" s="386" t="s">
        <v>800</v>
      </c>
      <c r="D195" s="390">
        <f>'4'!X30</f>
        <v>0</v>
      </c>
      <c r="E195" s="1279">
        <f>'4'!T71</f>
        <v>0</v>
      </c>
      <c r="G195" s="370" t="str">
        <f>'7'!G195</f>
        <v>Select from List</v>
      </c>
      <c r="H195" s="480" t="e" cm="1">
        <f t="array" ref="H195">INDEX($AC195:$AY195,,MATCH(G$3,$AC$3:$AY$3,0))</f>
        <v>#N/A</v>
      </c>
      <c r="I195" s="316"/>
      <c r="J195" s="434" t="str">
        <f>'7'!J195</f>
        <v>Select from List</v>
      </c>
      <c r="K195" s="480" t="e" cm="1">
        <f t="array" ref="K195">INDEX($AC195:$AY195,,MATCH(J$3,$AC$3:$AY$3,0))</f>
        <v>#N/A</v>
      </c>
      <c r="L195" s="316"/>
      <c r="M195" s="370" t="str">
        <f>'7'!M195</f>
        <v>Select from List</v>
      </c>
      <c r="N195" s="480" t="e" cm="1">
        <f t="array" ref="N195">INDEX($AC195:$AY195,,MATCH(M$3,$AC$3:$AY$3,0))</f>
        <v>#N/A</v>
      </c>
      <c r="O195" s="316"/>
      <c r="P195" s="370" t="str">
        <f>'7'!P195</f>
        <v>Select from List</v>
      </c>
      <c r="Q195" s="480" t="e" cm="1">
        <f t="array" ref="Q195">INDEX($AC195:$AY195,,MATCH(P$3,$AC$3:$AY$3,0))</f>
        <v>#N/A</v>
      </c>
      <c r="R195" s="316"/>
      <c r="S195" s="370" t="str">
        <f>'7'!S195</f>
        <v>Select from List</v>
      </c>
      <c r="T195" s="480" t="e" cm="1">
        <f t="array" ref="T195">INDEX($AC195:$AY195,,MATCH(S$3,$AC$3:$AY$3,0))</f>
        <v>#N/A</v>
      </c>
      <c r="U195" s="494"/>
      <c r="V195" s="370" t="str">
        <f>'7'!V195</f>
        <v>Select from List</v>
      </c>
      <c r="W195" s="480" t="e" cm="1">
        <f t="array" ref="W195">INDEX($AC195:$AY195,,MATCH(V$3,$AC$3:$AY$3,0))</f>
        <v>#N/A</v>
      </c>
      <c r="AC195" s="370" t="str" cm="1">
        <f t="array" aca="1" ref="AC195" ca="1">IFERROR(IF(INDEX($G195:$W195,,MATCH(AE$3,$G$3:$W$3,0))=$Z$15,"Yes",""),"")</f>
        <v/>
      </c>
      <c r="AD195" s="939" t="str">
        <f ca="1">IF(AC195="Yes", '6'!$E$8,"")</f>
        <v/>
      </c>
      <c r="AE195" s="480" t="str">
        <f ca="1">IF(AC195="Yes", '6'!$E$6,"")</f>
        <v/>
      </c>
      <c r="AG195" s="370" t="str" cm="1">
        <f t="array" aca="1" ref="AG195" ca="1">IFERROR(IF(INDEX($G195:$W195,,MATCH(AI$3,$G$3:$W$3,0))=$Z$15,"Yes",""),"")</f>
        <v/>
      </c>
      <c r="AH195" s="939" t="str">
        <f ca="1">IF(AG195="Yes",'6'!$E$15,"")</f>
        <v/>
      </c>
      <c r="AI195" s="480" t="str">
        <f ca="1">IF(AG195="Yes",'6'!$E$13,"")</f>
        <v/>
      </c>
      <c r="AK195" s="370" t="str" cm="1">
        <f t="array" aca="1" ref="AK195" ca="1">IFERROR(IF(INDEX($G195:$W195,,MATCH(AM$3,$G$3:$W$3,0))=$Z$15,"Yes",""),"")</f>
        <v/>
      </c>
      <c r="AL195" s="939" t="str">
        <f ca="1">IF(AK195="Yes", '6'!$E$22,"")</f>
        <v/>
      </c>
      <c r="AM195" s="480" t="str">
        <f ca="1">IF(AK195="Yes", '6'!$E$20,"")</f>
        <v/>
      </c>
      <c r="AN195" s="934"/>
      <c r="AO195" s="370" t="str" cm="1">
        <f t="array" aca="1" ref="AO195" ca="1">IFERROR(IF(INDEX($G195:$W195,,MATCH(AQ$3,$G$3:$W$3,0))=$Z$15,"Yes",""),"")</f>
        <v/>
      </c>
      <c r="AP195" s="939" t="str">
        <f ca="1">IF(AO195="Yes", '6'!$E$29,"")</f>
        <v/>
      </c>
      <c r="AQ195" s="480" t="str">
        <f ca="1">IF(AO195="Yes", '6'!$E$27,"")</f>
        <v/>
      </c>
      <c r="AR195" s="934"/>
      <c r="AS195" s="434" t="str" cm="1">
        <f t="array" aca="1" ref="AS195" ca="1">IFERROR(IF(INDEX($G195:$W195,,MATCH(AU$3,$G$3:$W$3,0))=$Z$15,"Yes",""),"")</f>
        <v/>
      </c>
      <c r="AT195" s="941" t="str">
        <f ca="1">IF(AS195="Yes", '6'!$E$36,"")</f>
        <v/>
      </c>
      <c r="AU195" s="480" t="str">
        <f ca="1">IF(AS195="Yes", '6'!$E$34,"")</f>
        <v/>
      </c>
      <c r="AV195" s="934"/>
      <c r="AW195" s="370" t="str" cm="1">
        <f t="array" aca="1" ref="AW195" ca="1">IFERROR(IF(INDEX($G195:$W195,,MATCH(AY$3,$G$3:$W$3,0))=$Z$15,"Yes",""),"")</f>
        <v/>
      </c>
      <c r="AX195" s="939" t="str">
        <f ca="1">IF(AW195="Yes", '6'!$E$43,"")</f>
        <v/>
      </c>
      <c r="AY195" s="480" t="str">
        <f ca="1">IF(AW195="Yes", '6'!$E$41,"")</f>
        <v/>
      </c>
    </row>
    <row r="196" spans="2:79" ht="15.5">
      <c r="B196" s="1277">
        <f>'4'!V31</f>
        <v>0</v>
      </c>
      <c r="C196" s="384" t="s">
        <v>799</v>
      </c>
      <c r="D196" s="389">
        <f>'4'!X31</f>
        <v>0</v>
      </c>
      <c r="E196" s="1279" t="str">
        <f>'4'!Y31</f>
        <v xml:space="preserve"> </v>
      </c>
      <c r="G196" s="370" t="str">
        <f>'7'!G196</f>
        <v>Select from List</v>
      </c>
      <c r="H196" s="480" t="e" cm="1">
        <f t="array" ref="H196">INDEX($AC196:$AY196,,MATCH(G$3,$AC$3:$AY$3,0))</f>
        <v>#N/A</v>
      </c>
      <c r="I196" s="316"/>
      <c r="J196" s="434" t="str">
        <f>'7'!J196</f>
        <v>Select from List</v>
      </c>
      <c r="K196" s="480" t="e" cm="1">
        <f t="array" ref="K196">INDEX($AC196:$AY196,,MATCH(J$3,$AC$3:$AY$3,0))</f>
        <v>#N/A</v>
      </c>
      <c r="L196" s="316"/>
      <c r="M196" s="370" t="str">
        <f>'7'!M196</f>
        <v>Select from List</v>
      </c>
      <c r="N196" s="480" t="e" cm="1">
        <f t="array" ref="N196">INDEX($AC196:$AY196,,MATCH(M$3,$AC$3:$AY$3,0))</f>
        <v>#N/A</v>
      </c>
      <c r="O196" s="316"/>
      <c r="P196" s="370" t="str">
        <f>'7'!P196</f>
        <v>Select from List</v>
      </c>
      <c r="Q196" s="480" t="e" cm="1">
        <f t="array" ref="Q196">INDEX($AC196:$AY196,,MATCH(P$3,$AC$3:$AY$3,0))</f>
        <v>#N/A</v>
      </c>
      <c r="R196" s="316"/>
      <c r="S196" s="370" t="str">
        <f>'7'!S196</f>
        <v>Select from List</v>
      </c>
      <c r="T196" s="480" t="e" cm="1">
        <f t="array" ref="T196">INDEX($AC196:$AY196,,MATCH(S$3,$AC$3:$AY$3,0))</f>
        <v>#N/A</v>
      </c>
      <c r="U196" s="494"/>
      <c r="V196" s="370" t="str">
        <f>'7'!V196</f>
        <v>Select from List</v>
      </c>
      <c r="W196" s="480" t="e" cm="1">
        <f t="array" ref="W196">INDEX($AC196:$AY196,,MATCH(V$3,$AC$3:$AY$3,0))</f>
        <v>#N/A</v>
      </c>
      <c r="AC196" s="370" t="str" cm="1">
        <f t="array" aca="1" ref="AC196" ca="1">IFERROR(IF(INDEX($G196:$W196,,MATCH(AE$3,$G$3:$W$3,0))=$Z$15,"Yes",""),"")</f>
        <v/>
      </c>
      <c r="AD196" s="939" t="str">
        <f ca="1">IF(AC196="Yes", '6'!$E$8,"")</f>
        <v/>
      </c>
      <c r="AE196" s="480" t="str">
        <f ca="1">IF(AC196="Yes", '6'!$E$6,"")</f>
        <v/>
      </c>
      <c r="AG196" s="370" t="str" cm="1">
        <f t="array" aca="1" ref="AG196" ca="1">IFERROR(IF(INDEX($G196:$W196,,MATCH(AI$3,$G$3:$W$3,0))=$Z$15,"Yes",""),"")</f>
        <v/>
      </c>
      <c r="AH196" s="939" t="str">
        <f ca="1">IF(AG196="Yes",'6'!$E$15,"")</f>
        <v/>
      </c>
      <c r="AI196" s="480" t="str">
        <f ca="1">IF(AG196="Yes",'6'!$E$13,"")</f>
        <v/>
      </c>
      <c r="AK196" s="370" t="str" cm="1">
        <f t="array" aca="1" ref="AK196" ca="1">IFERROR(IF(INDEX($G196:$W196,,MATCH(AM$3,$G$3:$W$3,0))=$Z$15,"Yes",""),"")</f>
        <v/>
      </c>
      <c r="AL196" s="939" t="str">
        <f ca="1">IF(AK196="Yes", '6'!$E$22,"")</f>
        <v/>
      </c>
      <c r="AM196" s="480" t="str">
        <f ca="1">IF(AK196="Yes", '6'!$E$20,"")</f>
        <v/>
      </c>
      <c r="AN196" s="934"/>
      <c r="AO196" s="370" t="str" cm="1">
        <f t="array" aca="1" ref="AO196" ca="1">IFERROR(IF(INDEX($G196:$W196,,MATCH(AQ$3,$G$3:$W$3,0))=$Z$15,"Yes",""),"")</f>
        <v/>
      </c>
      <c r="AP196" s="939" t="str">
        <f ca="1">IF(AO196="Yes", '6'!$E$29,"")</f>
        <v/>
      </c>
      <c r="AQ196" s="480" t="str">
        <f ca="1">IF(AO196="Yes", '6'!$E$27,"")</f>
        <v/>
      </c>
      <c r="AR196" s="934"/>
      <c r="AS196" s="434" t="str" cm="1">
        <f t="array" aca="1" ref="AS196" ca="1">IFERROR(IF(INDEX($G196:$W196,,MATCH(AU$3,$G$3:$W$3,0))=$Z$15,"Yes",""),"")</f>
        <v/>
      </c>
      <c r="AT196" s="941" t="str">
        <f ca="1">IF(AS196="Yes", '6'!$E$36,"")</f>
        <v/>
      </c>
      <c r="AU196" s="480" t="str">
        <f ca="1">IF(AS196="Yes", '6'!$E$34,"")</f>
        <v/>
      </c>
      <c r="AV196" s="934"/>
      <c r="AW196" s="370" t="str" cm="1">
        <f t="array" aca="1" ref="AW196" ca="1">IFERROR(IF(INDEX($G196:$W196,,MATCH(AY$3,$G$3:$W$3,0))=$Z$15,"Yes",""),"")</f>
        <v/>
      </c>
      <c r="AX196" s="939" t="str">
        <f ca="1">IF(AW196="Yes", '6'!$E$43,"")</f>
        <v/>
      </c>
      <c r="AY196" s="480" t="str">
        <f ca="1">IF(AW196="Yes", '6'!$E$41,"")</f>
        <v/>
      </c>
    </row>
    <row r="197" spans="2:79" ht="15.5">
      <c r="B197" s="1278"/>
      <c r="C197" s="386" t="s">
        <v>800</v>
      </c>
      <c r="D197" s="390">
        <f>'4'!X32</f>
        <v>0</v>
      </c>
      <c r="E197" s="1279">
        <f>'4'!T73</f>
        <v>0</v>
      </c>
      <c r="G197" s="370" t="str">
        <f>'7'!G197</f>
        <v>Select from List</v>
      </c>
      <c r="H197" s="480" t="e" cm="1">
        <f t="array" ref="H197">INDEX($AC197:$AY197,,MATCH(G$3,$AC$3:$AY$3,0))</f>
        <v>#N/A</v>
      </c>
      <c r="I197" s="316"/>
      <c r="J197" s="434" t="str">
        <f>'7'!J197</f>
        <v>Select from List</v>
      </c>
      <c r="K197" s="480" t="e" cm="1">
        <f t="array" ref="K197">INDEX($AC197:$AY197,,MATCH(J$3,$AC$3:$AY$3,0))</f>
        <v>#N/A</v>
      </c>
      <c r="L197" s="316"/>
      <c r="M197" s="370" t="str">
        <f>'7'!M197</f>
        <v>Select from List</v>
      </c>
      <c r="N197" s="480" t="e" cm="1">
        <f t="array" ref="N197">INDEX($AC197:$AY197,,MATCH(M$3,$AC$3:$AY$3,0))</f>
        <v>#N/A</v>
      </c>
      <c r="O197" s="316"/>
      <c r="P197" s="370" t="str">
        <f>'7'!P197</f>
        <v>Select from List</v>
      </c>
      <c r="Q197" s="480" t="e" cm="1">
        <f t="array" ref="Q197">INDEX($AC197:$AY197,,MATCH(P$3,$AC$3:$AY$3,0))</f>
        <v>#N/A</v>
      </c>
      <c r="R197" s="316"/>
      <c r="S197" s="370" t="str">
        <f>'7'!S197</f>
        <v>Select from List</v>
      </c>
      <c r="T197" s="480" t="e" cm="1">
        <f t="array" ref="T197">INDEX($AC197:$AY197,,MATCH(S$3,$AC$3:$AY$3,0))</f>
        <v>#N/A</v>
      </c>
      <c r="U197" s="494"/>
      <c r="V197" s="370" t="str">
        <f>'7'!V197</f>
        <v>Select from List</v>
      </c>
      <c r="W197" s="480" t="e" cm="1">
        <f t="array" ref="W197">INDEX($AC197:$AY197,,MATCH(V$3,$AC$3:$AY$3,0))</f>
        <v>#N/A</v>
      </c>
      <c r="AC197" s="370" t="str" cm="1">
        <f t="array" aca="1" ref="AC197" ca="1">IFERROR(IF(INDEX($G197:$W197,,MATCH(AE$3,$G$3:$W$3,0))=$Z$15,"Yes",""),"")</f>
        <v/>
      </c>
      <c r="AD197" s="939" t="str">
        <f ca="1">IF(AC197="Yes", '6'!$E$8,"")</f>
        <v/>
      </c>
      <c r="AE197" s="480" t="str">
        <f ca="1">IF(AC197="Yes", '6'!$E$6,"")</f>
        <v/>
      </c>
      <c r="AG197" s="370" t="str" cm="1">
        <f t="array" aca="1" ref="AG197" ca="1">IFERROR(IF(INDEX($G197:$W197,,MATCH(AI$3,$G$3:$W$3,0))=$Z$15,"Yes",""),"")</f>
        <v/>
      </c>
      <c r="AH197" s="939" t="str">
        <f ca="1">IF(AG197="Yes",'6'!$E$15,"")</f>
        <v/>
      </c>
      <c r="AI197" s="480" t="str">
        <f ca="1">IF(AG197="Yes",'6'!$E$13,"")</f>
        <v/>
      </c>
      <c r="AK197" s="370" t="str" cm="1">
        <f t="array" aca="1" ref="AK197" ca="1">IFERROR(IF(INDEX($G197:$W197,,MATCH(AM$3,$G$3:$W$3,0))=$Z$15,"Yes",""),"")</f>
        <v/>
      </c>
      <c r="AL197" s="939" t="str">
        <f ca="1">IF(AK197="Yes", '6'!$E$22,"")</f>
        <v/>
      </c>
      <c r="AM197" s="480" t="str">
        <f ca="1">IF(AK197="Yes", '6'!$E$20,"")</f>
        <v/>
      </c>
      <c r="AN197" s="934"/>
      <c r="AO197" s="370" t="str" cm="1">
        <f t="array" aca="1" ref="AO197" ca="1">IFERROR(IF(INDEX($G197:$W197,,MATCH(AQ$3,$G$3:$W$3,0))=$Z$15,"Yes",""),"")</f>
        <v/>
      </c>
      <c r="AP197" s="939" t="str">
        <f ca="1">IF(AO197="Yes", '6'!$E$29,"")</f>
        <v/>
      </c>
      <c r="AQ197" s="480" t="str">
        <f ca="1">IF(AO197="Yes", '6'!$E$27,"")</f>
        <v/>
      </c>
      <c r="AR197" s="934"/>
      <c r="AS197" s="434" t="str" cm="1">
        <f t="array" aca="1" ref="AS197" ca="1">IFERROR(IF(INDEX($G197:$W197,,MATCH(AU$3,$G$3:$W$3,0))=$Z$15,"Yes",""),"")</f>
        <v/>
      </c>
      <c r="AT197" s="941" t="str">
        <f ca="1">IF(AS197="Yes", '6'!$E$36,"")</f>
        <v/>
      </c>
      <c r="AU197" s="480" t="str">
        <f ca="1">IF(AS197="Yes", '6'!$E$34,"")</f>
        <v/>
      </c>
      <c r="AV197" s="934"/>
      <c r="AW197" s="370" t="str" cm="1">
        <f t="array" aca="1" ref="AW197" ca="1">IFERROR(IF(INDEX($G197:$W197,,MATCH(AY$3,$G$3:$W$3,0))=$Z$15,"Yes",""),"")</f>
        <v/>
      </c>
      <c r="AX197" s="939" t="str">
        <f ca="1">IF(AW197="Yes", '6'!$E$43,"")</f>
        <v/>
      </c>
      <c r="AY197" s="480" t="str">
        <f ca="1">IF(AW197="Yes", '6'!$E$41,"")</f>
        <v/>
      </c>
    </row>
    <row r="198" spans="2:79" ht="15.5">
      <c r="B198" s="1280">
        <f>'4'!V33</f>
        <v>0</v>
      </c>
      <c r="C198" s="384" t="s">
        <v>799</v>
      </c>
      <c r="D198" s="389">
        <f>'4'!X33</f>
        <v>0</v>
      </c>
      <c r="E198" s="1279" t="str">
        <f>'4'!Y33</f>
        <v xml:space="preserve"> </v>
      </c>
      <c r="G198" s="370" t="str">
        <f>'7'!G198</f>
        <v>Select from List</v>
      </c>
      <c r="H198" s="480" t="e" cm="1">
        <f t="array" ref="H198">INDEX($AC198:$AY198,,MATCH(G$3,$AC$3:$AY$3,0))</f>
        <v>#N/A</v>
      </c>
      <c r="I198" s="316"/>
      <c r="J198" s="434" t="str">
        <f>'7'!J198</f>
        <v>Select from List</v>
      </c>
      <c r="K198" s="480" t="e" cm="1">
        <f t="array" ref="K198">INDEX($AC198:$AY198,,MATCH(J$3,$AC$3:$AY$3,0))</f>
        <v>#N/A</v>
      </c>
      <c r="L198" s="316"/>
      <c r="M198" s="370" t="str">
        <f>'7'!M198</f>
        <v>Select from List</v>
      </c>
      <c r="N198" s="480" t="e" cm="1">
        <f t="array" ref="N198">INDEX($AC198:$AY198,,MATCH(M$3,$AC$3:$AY$3,0))</f>
        <v>#N/A</v>
      </c>
      <c r="O198" s="316"/>
      <c r="P198" s="370" t="str">
        <f>'7'!P198</f>
        <v>Select from List</v>
      </c>
      <c r="Q198" s="480" t="e" cm="1">
        <f t="array" ref="Q198">INDEX($AC198:$AY198,,MATCH(P$3,$AC$3:$AY$3,0))</f>
        <v>#N/A</v>
      </c>
      <c r="R198" s="316"/>
      <c r="S198" s="370" t="str">
        <f>'7'!S198</f>
        <v>Select from List</v>
      </c>
      <c r="T198" s="480" t="e" cm="1">
        <f t="array" ref="T198">INDEX($AC198:$AY198,,MATCH(S$3,$AC$3:$AY$3,0))</f>
        <v>#N/A</v>
      </c>
      <c r="U198" s="494"/>
      <c r="V198" s="370" t="str">
        <f>'7'!V198</f>
        <v>Select from List</v>
      </c>
      <c r="W198" s="480" t="e" cm="1">
        <f t="array" ref="W198">INDEX($AC198:$AY198,,MATCH(V$3,$AC$3:$AY$3,0))</f>
        <v>#N/A</v>
      </c>
      <c r="AC198" s="370" t="str" cm="1">
        <f t="array" aca="1" ref="AC198" ca="1">IFERROR(IF(INDEX($G198:$W198,,MATCH(AE$3,$G$3:$W$3,0))=$Z$15,"Yes",""),"")</f>
        <v/>
      </c>
      <c r="AD198" s="939" t="str">
        <f ca="1">IF(AC198="Yes", '6'!$E$8,"")</f>
        <v/>
      </c>
      <c r="AE198" s="480" t="str">
        <f ca="1">IF(AC198="Yes", '6'!$E$6,"")</f>
        <v/>
      </c>
      <c r="AG198" s="370" t="str" cm="1">
        <f t="array" aca="1" ref="AG198" ca="1">IFERROR(IF(INDEX($G198:$W198,,MATCH(AI$3,$G$3:$W$3,0))=$Z$15,"Yes",""),"")</f>
        <v/>
      </c>
      <c r="AH198" s="939" t="str">
        <f ca="1">IF(AG198="Yes",'6'!$E$15,"")</f>
        <v/>
      </c>
      <c r="AI198" s="480" t="str">
        <f ca="1">IF(AG198="Yes",'6'!$E$13,"")</f>
        <v/>
      </c>
      <c r="AK198" s="370" t="str" cm="1">
        <f t="array" aca="1" ref="AK198" ca="1">IFERROR(IF(INDEX($G198:$W198,,MATCH(AM$3,$G$3:$W$3,0))=$Z$15,"Yes",""),"")</f>
        <v/>
      </c>
      <c r="AL198" s="939" t="str">
        <f ca="1">IF(AK198="Yes", '6'!$E$22,"")</f>
        <v/>
      </c>
      <c r="AM198" s="480" t="str">
        <f ca="1">IF(AK198="Yes", '6'!$E$20,"")</f>
        <v/>
      </c>
      <c r="AN198" s="934"/>
      <c r="AO198" s="370" t="str" cm="1">
        <f t="array" aca="1" ref="AO198" ca="1">IFERROR(IF(INDEX($G198:$W198,,MATCH(AQ$3,$G$3:$W$3,0))=$Z$15,"Yes",""),"")</f>
        <v/>
      </c>
      <c r="AP198" s="939" t="str">
        <f ca="1">IF(AO198="Yes", '6'!$E$29,"")</f>
        <v/>
      </c>
      <c r="AQ198" s="480" t="str">
        <f ca="1">IF(AO198="Yes", '6'!$E$27,"")</f>
        <v/>
      </c>
      <c r="AR198" s="934"/>
      <c r="AS198" s="434" t="str" cm="1">
        <f t="array" aca="1" ref="AS198" ca="1">IFERROR(IF(INDEX($G198:$W198,,MATCH(AU$3,$G$3:$W$3,0))=$Z$15,"Yes",""),"")</f>
        <v/>
      </c>
      <c r="AT198" s="941" t="str">
        <f ca="1">IF(AS198="Yes", '6'!$E$36,"")</f>
        <v/>
      </c>
      <c r="AU198" s="480" t="str">
        <f ca="1">IF(AS198="Yes", '6'!$E$34,"")</f>
        <v/>
      </c>
      <c r="AV198" s="934"/>
      <c r="AW198" s="370" t="str" cm="1">
        <f t="array" aca="1" ref="AW198" ca="1">IFERROR(IF(INDEX($G198:$W198,,MATCH(AY$3,$G$3:$W$3,0))=$Z$15,"Yes",""),"")</f>
        <v/>
      </c>
      <c r="AX198" s="939" t="str">
        <f ca="1">IF(AW198="Yes", '6'!$E$43,"")</f>
        <v/>
      </c>
      <c r="AY198" s="480" t="str">
        <f ca="1">IF(AW198="Yes", '6'!$E$41,"")</f>
        <v/>
      </c>
    </row>
    <row r="199" spans="2:79" ht="15.5">
      <c r="B199" s="1278"/>
      <c r="C199" s="386" t="s">
        <v>800</v>
      </c>
      <c r="D199" s="390">
        <f>'4'!X34</f>
        <v>0</v>
      </c>
      <c r="E199" s="1279">
        <f>'4'!T75</f>
        <v>0</v>
      </c>
      <c r="G199" s="370" t="str">
        <f>'7'!G199</f>
        <v>Select from List</v>
      </c>
      <c r="H199" s="480" t="e" cm="1">
        <f t="array" ref="H199">INDEX($AC199:$AY199,,MATCH(G$3,$AC$3:$AY$3,0))</f>
        <v>#N/A</v>
      </c>
      <c r="I199" s="316"/>
      <c r="J199" s="434" t="str">
        <f>'7'!J199</f>
        <v>Select from List</v>
      </c>
      <c r="K199" s="480" t="e" cm="1">
        <f t="array" ref="K199">INDEX($AC199:$AY199,,MATCH(J$3,$AC$3:$AY$3,0))</f>
        <v>#N/A</v>
      </c>
      <c r="L199" s="316"/>
      <c r="M199" s="370" t="str">
        <f>'7'!M199</f>
        <v>Select from List</v>
      </c>
      <c r="N199" s="480" t="e" cm="1">
        <f t="array" ref="N199">INDEX($AC199:$AY199,,MATCH(M$3,$AC$3:$AY$3,0))</f>
        <v>#N/A</v>
      </c>
      <c r="O199" s="316"/>
      <c r="P199" s="370" t="str">
        <f>'7'!P199</f>
        <v>Select from List</v>
      </c>
      <c r="Q199" s="480" t="e" cm="1">
        <f t="array" ref="Q199">INDEX($AC199:$AY199,,MATCH(P$3,$AC$3:$AY$3,0))</f>
        <v>#N/A</v>
      </c>
      <c r="R199" s="316"/>
      <c r="S199" s="370" t="str">
        <f>'7'!S199</f>
        <v>Select from List</v>
      </c>
      <c r="T199" s="480" t="e" cm="1">
        <f t="array" ref="T199">INDEX($AC199:$AY199,,MATCH(S$3,$AC$3:$AY$3,0))</f>
        <v>#N/A</v>
      </c>
      <c r="U199" s="494"/>
      <c r="V199" s="370" t="str">
        <f>'7'!V199</f>
        <v>Select from List</v>
      </c>
      <c r="W199" s="480" t="e" cm="1">
        <f t="array" ref="W199">INDEX($AC199:$AY199,,MATCH(V$3,$AC$3:$AY$3,0))</f>
        <v>#N/A</v>
      </c>
      <c r="AC199" s="370" t="str" cm="1">
        <f t="array" aca="1" ref="AC199" ca="1">IFERROR(IF(INDEX($G199:$W199,,MATCH(AE$3,$G$3:$W$3,0))=$Z$15,"Yes",""),"")</f>
        <v/>
      </c>
      <c r="AD199" s="939" t="str">
        <f ca="1">IF(AC199="Yes", '6'!$E$8,"")</f>
        <v/>
      </c>
      <c r="AE199" s="480" t="str">
        <f ca="1">IF(AC199="Yes", '6'!$E$6,"")</f>
        <v/>
      </c>
      <c r="AG199" s="370" t="str" cm="1">
        <f t="array" aca="1" ref="AG199" ca="1">IFERROR(IF(INDEX($G199:$W199,,MATCH(AI$3,$G$3:$W$3,0))=$Z$15,"Yes",""),"")</f>
        <v/>
      </c>
      <c r="AH199" s="939" t="str">
        <f ca="1">IF(AG199="Yes",'6'!$E$15,"")</f>
        <v/>
      </c>
      <c r="AI199" s="480" t="str">
        <f ca="1">IF(AG199="Yes",'6'!$E$13,"")</f>
        <v/>
      </c>
      <c r="AK199" s="370" t="str" cm="1">
        <f t="array" aca="1" ref="AK199" ca="1">IFERROR(IF(INDEX($G199:$W199,,MATCH(AM$3,$G$3:$W$3,0))=$Z$15,"Yes",""),"")</f>
        <v/>
      </c>
      <c r="AL199" s="939" t="str">
        <f ca="1">IF(AK199="Yes", '6'!$E$22,"")</f>
        <v/>
      </c>
      <c r="AM199" s="480" t="str">
        <f ca="1">IF(AK199="Yes", '6'!$E$20,"")</f>
        <v/>
      </c>
      <c r="AN199" s="934"/>
      <c r="AO199" s="370" t="str" cm="1">
        <f t="array" aca="1" ref="AO199" ca="1">IFERROR(IF(INDEX($G199:$W199,,MATCH(AQ$3,$G$3:$W$3,0))=$Z$15,"Yes",""),"")</f>
        <v/>
      </c>
      <c r="AP199" s="939" t="str">
        <f ca="1">IF(AO199="Yes", '6'!$E$29,"")</f>
        <v/>
      </c>
      <c r="AQ199" s="480" t="str">
        <f ca="1">IF(AO199="Yes", '6'!$E$27,"")</f>
        <v/>
      </c>
      <c r="AR199" s="934"/>
      <c r="AS199" s="434" t="str" cm="1">
        <f t="array" aca="1" ref="AS199" ca="1">IFERROR(IF(INDEX($G199:$W199,,MATCH(AU$3,$G$3:$W$3,0))=$Z$15,"Yes",""),"")</f>
        <v/>
      </c>
      <c r="AT199" s="941" t="str">
        <f ca="1">IF(AS199="Yes", '6'!$E$36,"")</f>
        <v/>
      </c>
      <c r="AU199" s="480" t="str">
        <f ca="1">IF(AS199="Yes", '6'!$E$34,"")</f>
        <v/>
      </c>
      <c r="AV199" s="934"/>
      <c r="AW199" s="370" t="str" cm="1">
        <f t="array" aca="1" ref="AW199" ca="1">IFERROR(IF(INDEX($G199:$W199,,MATCH(AY$3,$G$3:$W$3,0))=$Z$15,"Yes",""),"")</f>
        <v/>
      </c>
      <c r="AX199" s="939" t="str">
        <f ca="1">IF(AW199="Yes", '6'!$E$43,"")</f>
        <v/>
      </c>
      <c r="AY199" s="480" t="str">
        <f ca="1">IF(AW199="Yes", '6'!$E$41,"")</f>
        <v/>
      </c>
    </row>
    <row r="200" spans="2:79" ht="15.5">
      <c r="B200" s="1277">
        <f>'4'!V35</f>
        <v>0</v>
      </c>
      <c r="C200" s="384" t="s">
        <v>799</v>
      </c>
      <c r="D200" s="389">
        <f>'4'!X35</f>
        <v>0</v>
      </c>
      <c r="E200" s="1279" t="str">
        <f>'4'!Y35</f>
        <v xml:space="preserve"> </v>
      </c>
      <c r="G200" s="370" t="str">
        <f>'7'!G200</f>
        <v>Select from List</v>
      </c>
      <c r="H200" s="480" t="e" cm="1">
        <f t="array" ref="H200">INDEX($AC200:$AY200,,MATCH(G$3,$AC$3:$AY$3,0))</f>
        <v>#N/A</v>
      </c>
      <c r="I200" s="316"/>
      <c r="J200" s="434" t="str">
        <f>'7'!J200</f>
        <v>Select from List</v>
      </c>
      <c r="K200" s="480" t="e" cm="1">
        <f t="array" ref="K200">INDEX($AC200:$AY200,,MATCH(J$3,$AC$3:$AY$3,0))</f>
        <v>#N/A</v>
      </c>
      <c r="L200" s="316"/>
      <c r="M200" s="370" t="str">
        <f>'7'!M200</f>
        <v>Select from List</v>
      </c>
      <c r="N200" s="480" t="e" cm="1">
        <f t="array" ref="N200">INDEX($AC200:$AY200,,MATCH(M$3,$AC$3:$AY$3,0))</f>
        <v>#N/A</v>
      </c>
      <c r="O200" s="316"/>
      <c r="P200" s="370" t="str">
        <f>'7'!P200</f>
        <v>Select from List</v>
      </c>
      <c r="Q200" s="480" t="e" cm="1">
        <f t="array" ref="Q200">INDEX($AC200:$AY200,,MATCH(P$3,$AC$3:$AY$3,0))</f>
        <v>#N/A</v>
      </c>
      <c r="R200" s="316"/>
      <c r="S200" s="370" t="str">
        <f>'7'!S200</f>
        <v>Select from List</v>
      </c>
      <c r="T200" s="480" t="e" cm="1">
        <f t="array" ref="T200">INDEX($AC200:$AY200,,MATCH(S$3,$AC$3:$AY$3,0))</f>
        <v>#N/A</v>
      </c>
      <c r="U200" s="494"/>
      <c r="V200" s="370" t="str">
        <f>'7'!V200</f>
        <v>Select from List</v>
      </c>
      <c r="W200" s="480" t="e" cm="1">
        <f t="array" ref="W200">INDEX($AC200:$AY200,,MATCH(V$3,$AC$3:$AY$3,0))</f>
        <v>#N/A</v>
      </c>
      <c r="AC200" s="370" t="str" cm="1">
        <f t="array" aca="1" ref="AC200" ca="1">IFERROR(IF(INDEX($G200:$W200,,MATCH(AE$3,$G$3:$W$3,0))=$Z$15,"Yes",""),"")</f>
        <v/>
      </c>
      <c r="AD200" s="939" t="str">
        <f ca="1">IF(AC200="Yes", '6'!$E$8,"")</f>
        <v/>
      </c>
      <c r="AE200" s="480" t="str">
        <f ca="1">IF(AC200="Yes", '6'!$E$6,"")</f>
        <v/>
      </c>
      <c r="AG200" s="370" t="str" cm="1">
        <f t="array" aca="1" ref="AG200" ca="1">IFERROR(IF(INDEX($G200:$W200,,MATCH(AI$3,$G$3:$W$3,0))=$Z$15,"Yes",""),"")</f>
        <v/>
      </c>
      <c r="AH200" s="939" t="str">
        <f ca="1">IF(AG200="Yes",'6'!$E$15,"")</f>
        <v/>
      </c>
      <c r="AI200" s="480" t="str">
        <f ca="1">IF(AG200="Yes",'6'!$E$13,"")</f>
        <v/>
      </c>
      <c r="AK200" s="370" t="str" cm="1">
        <f t="array" aca="1" ref="AK200" ca="1">IFERROR(IF(INDEX($G200:$W200,,MATCH(AM$3,$G$3:$W$3,0))=$Z$15,"Yes",""),"")</f>
        <v/>
      </c>
      <c r="AL200" s="939" t="str">
        <f ca="1">IF(AK200="Yes", '6'!$E$22,"")</f>
        <v/>
      </c>
      <c r="AM200" s="480" t="str">
        <f ca="1">IF(AK200="Yes", '6'!$E$20,"")</f>
        <v/>
      </c>
      <c r="AN200" s="934"/>
      <c r="AO200" s="370" t="str" cm="1">
        <f t="array" aca="1" ref="AO200" ca="1">IFERROR(IF(INDEX($G200:$W200,,MATCH(AQ$3,$G$3:$W$3,0))=$Z$15,"Yes",""),"")</f>
        <v/>
      </c>
      <c r="AP200" s="939" t="str">
        <f ca="1">IF(AO200="Yes", '6'!$E$29,"")</f>
        <v/>
      </c>
      <c r="AQ200" s="480" t="str">
        <f ca="1">IF(AO200="Yes", '6'!$E$27,"")</f>
        <v/>
      </c>
      <c r="AR200" s="934"/>
      <c r="AS200" s="434" t="str" cm="1">
        <f t="array" aca="1" ref="AS200" ca="1">IFERROR(IF(INDEX($G200:$W200,,MATCH(AU$3,$G$3:$W$3,0))=$Z$15,"Yes",""),"")</f>
        <v/>
      </c>
      <c r="AT200" s="941" t="str">
        <f ca="1">IF(AS200="Yes", '6'!$E$36,"")</f>
        <v/>
      </c>
      <c r="AU200" s="480" t="str">
        <f ca="1">IF(AS200="Yes", '6'!$E$34,"")</f>
        <v/>
      </c>
      <c r="AV200" s="934"/>
      <c r="AW200" s="370" t="str" cm="1">
        <f t="array" aca="1" ref="AW200" ca="1">IFERROR(IF(INDEX($G200:$W200,,MATCH(AY$3,$G$3:$W$3,0))=$Z$15,"Yes",""),"")</f>
        <v/>
      </c>
      <c r="AX200" s="939" t="str">
        <f ca="1">IF(AW200="Yes", '6'!$E$43,"")</f>
        <v/>
      </c>
      <c r="AY200" s="480" t="str">
        <f ca="1">IF(AW200="Yes", '6'!$E$41,"")</f>
        <v/>
      </c>
    </row>
    <row r="201" spans="2:79" ht="15.5">
      <c r="B201" s="1278"/>
      <c r="C201" s="386" t="s">
        <v>800</v>
      </c>
      <c r="D201" s="390">
        <f>'4'!X36</f>
        <v>0</v>
      </c>
      <c r="E201" s="1279">
        <f>'4'!T77</f>
        <v>0</v>
      </c>
      <c r="G201" s="370" t="str">
        <f>'7'!G201</f>
        <v>Select from List</v>
      </c>
      <c r="H201" s="480" t="e" cm="1">
        <f t="array" ref="H201">INDEX($AC201:$AY201,,MATCH(G$3,$AC$3:$AY$3,0))</f>
        <v>#N/A</v>
      </c>
      <c r="I201" s="316"/>
      <c r="J201" s="434" t="str">
        <f>'7'!J201</f>
        <v>Select from List</v>
      </c>
      <c r="K201" s="480" t="e" cm="1">
        <f t="array" ref="K201">INDEX($AC201:$AY201,,MATCH(J$3,$AC$3:$AY$3,0))</f>
        <v>#N/A</v>
      </c>
      <c r="L201" s="316"/>
      <c r="M201" s="370" t="str">
        <f>'7'!M201</f>
        <v>Select from List</v>
      </c>
      <c r="N201" s="480" t="e" cm="1">
        <f t="array" ref="N201">INDEX($AC201:$AY201,,MATCH(M$3,$AC$3:$AY$3,0))</f>
        <v>#N/A</v>
      </c>
      <c r="O201" s="316"/>
      <c r="P201" s="370" t="str">
        <f>'7'!P201</f>
        <v>Select from List</v>
      </c>
      <c r="Q201" s="480" t="e" cm="1">
        <f t="array" ref="Q201">INDEX($AC201:$AY201,,MATCH(P$3,$AC$3:$AY$3,0))</f>
        <v>#N/A</v>
      </c>
      <c r="R201" s="316"/>
      <c r="S201" s="370" t="str">
        <f>'7'!S201</f>
        <v>Select from List</v>
      </c>
      <c r="T201" s="480" t="e" cm="1">
        <f t="array" ref="T201">INDEX($AC201:$AY201,,MATCH(S$3,$AC$3:$AY$3,0))</f>
        <v>#N/A</v>
      </c>
      <c r="U201" s="494"/>
      <c r="V201" s="370" t="str">
        <f>'7'!V201</f>
        <v>Select from List</v>
      </c>
      <c r="W201" s="480" t="e" cm="1">
        <f t="array" ref="W201">INDEX($AC201:$AY201,,MATCH(V$3,$AC$3:$AY$3,0))</f>
        <v>#N/A</v>
      </c>
      <c r="AC201" s="370" t="str" cm="1">
        <f t="array" aca="1" ref="AC201" ca="1">IFERROR(IF(INDEX($G201:$W201,,MATCH(AE$3,$G$3:$W$3,0))=$Z$15,"Yes",""),"")</f>
        <v/>
      </c>
      <c r="AD201" s="939" t="str">
        <f ca="1">IF(AC201="Yes", '6'!$E$8,"")</f>
        <v/>
      </c>
      <c r="AE201" s="480" t="str">
        <f ca="1">IF(AC201="Yes", '6'!$E$6,"")</f>
        <v/>
      </c>
      <c r="AG201" s="370" t="str" cm="1">
        <f t="array" aca="1" ref="AG201" ca="1">IFERROR(IF(INDEX($G201:$W201,,MATCH(AI$3,$G$3:$W$3,0))=$Z$15,"Yes",""),"")</f>
        <v/>
      </c>
      <c r="AH201" s="939" t="str">
        <f ca="1">IF(AG201="Yes",'6'!$E$15,"")</f>
        <v/>
      </c>
      <c r="AI201" s="480" t="str">
        <f ca="1">IF(AG201="Yes",'6'!$E$13,"")</f>
        <v/>
      </c>
      <c r="AK201" s="370" t="str" cm="1">
        <f t="array" aca="1" ref="AK201" ca="1">IFERROR(IF(INDEX($G201:$W201,,MATCH(AM$3,$G$3:$W$3,0))=$Z$15,"Yes",""),"")</f>
        <v/>
      </c>
      <c r="AL201" s="939" t="str">
        <f ca="1">IF(AK201="Yes", '6'!$E$22,"")</f>
        <v/>
      </c>
      <c r="AM201" s="480" t="str">
        <f ca="1">IF(AK201="Yes", '6'!$E$20,"")</f>
        <v/>
      </c>
      <c r="AN201" s="934"/>
      <c r="AO201" s="370" t="str" cm="1">
        <f t="array" aca="1" ref="AO201" ca="1">IFERROR(IF(INDEX($G201:$W201,,MATCH(AQ$3,$G$3:$W$3,0))=$Z$15,"Yes",""),"")</f>
        <v/>
      </c>
      <c r="AP201" s="939" t="str">
        <f ca="1">IF(AO201="Yes", '6'!$E$29,"")</f>
        <v/>
      </c>
      <c r="AQ201" s="480" t="str">
        <f ca="1">IF(AO201="Yes", '6'!$E$27,"")</f>
        <v/>
      </c>
      <c r="AR201" s="934"/>
      <c r="AS201" s="434" t="str" cm="1">
        <f t="array" aca="1" ref="AS201" ca="1">IFERROR(IF(INDEX($G201:$W201,,MATCH(AU$3,$G$3:$W$3,0))=$Z$15,"Yes",""),"")</f>
        <v/>
      </c>
      <c r="AT201" s="941" t="str">
        <f ca="1">IF(AS201="Yes", '6'!$E$36,"")</f>
        <v/>
      </c>
      <c r="AU201" s="480" t="str">
        <f ca="1">IF(AS201="Yes", '6'!$E$34,"")</f>
        <v/>
      </c>
      <c r="AV201" s="934"/>
      <c r="AW201" s="370" t="str" cm="1">
        <f t="array" aca="1" ref="AW201" ca="1">IFERROR(IF(INDEX($G201:$W201,,MATCH(AY$3,$G$3:$W$3,0))=$Z$15,"Yes",""),"")</f>
        <v/>
      </c>
      <c r="AX201" s="939" t="str">
        <f ca="1">IF(AW201="Yes", '6'!$E$43,"")</f>
        <v/>
      </c>
      <c r="AY201" s="480" t="str">
        <f ca="1">IF(AW201="Yes", '6'!$E$41,"")</f>
        <v/>
      </c>
    </row>
    <row r="202" spans="2:79" ht="15.5">
      <c r="B202" s="1280">
        <f>'4'!V37</f>
        <v>0</v>
      </c>
      <c r="C202" s="384" t="s">
        <v>799</v>
      </c>
      <c r="D202" s="389">
        <f>'4'!X37</f>
        <v>0</v>
      </c>
      <c r="E202" s="1279" t="str">
        <f>'4'!Y37</f>
        <v xml:space="preserve"> </v>
      </c>
      <c r="G202" s="370" t="str">
        <f>'7'!G202</f>
        <v>Select from List</v>
      </c>
      <c r="H202" s="480" t="e" cm="1">
        <f t="array" ref="H202">INDEX($AC202:$AY202,,MATCH(G$3,$AC$3:$AY$3,0))</f>
        <v>#N/A</v>
      </c>
      <c r="I202" s="316"/>
      <c r="J202" s="434" t="str">
        <f>'7'!J202</f>
        <v>Select from List</v>
      </c>
      <c r="K202" s="480" t="e" cm="1">
        <f t="array" ref="K202">INDEX($AC202:$AY202,,MATCH(J$3,$AC$3:$AY$3,0))</f>
        <v>#N/A</v>
      </c>
      <c r="L202" s="316"/>
      <c r="M202" s="370" t="str">
        <f>'7'!M202</f>
        <v>Select from List</v>
      </c>
      <c r="N202" s="480" t="e" cm="1">
        <f t="array" ref="N202">INDEX($AC202:$AY202,,MATCH(M$3,$AC$3:$AY$3,0))</f>
        <v>#N/A</v>
      </c>
      <c r="O202" s="316"/>
      <c r="P202" s="370" t="str">
        <f>'7'!P202</f>
        <v>Select from List</v>
      </c>
      <c r="Q202" s="480" t="e" cm="1">
        <f t="array" ref="Q202">INDEX($AC202:$AY202,,MATCH(P$3,$AC$3:$AY$3,0))</f>
        <v>#N/A</v>
      </c>
      <c r="R202" s="316"/>
      <c r="S202" s="370" t="str">
        <f>'7'!S202</f>
        <v>Select from List</v>
      </c>
      <c r="T202" s="480" t="e" cm="1">
        <f t="array" ref="T202">INDEX($AC202:$AY202,,MATCH(S$3,$AC$3:$AY$3,0))</f>
        <v>#N/A</v>
      </c>
      <c r="U202" s="494"/>
      <c r="V202" s="370" t="str">
        <f>'7'!V202</f>
        <v>Select from List</v>
      </c>
      <c r="W202" s="480" t="e" cm="1">
        <f t="array" ref="W202">INDEX($AC202:$AY202,,MATCH(V$3,$AC$3:$AY$3,0))</f>
        <v>#N/A</v>
      </c>
      <c r="AC202" s="370" t="str" cm="1">
        <f t="array" aca="1" ref="AC202" ca="1">IFERROR(IF(INDEX($G202:$W202,,MATCH(AE$3,$G$3:$W$3,0))=$Z$15,"Yes",""),"")</f>
        <v/>
      </c>
      <c r="AD202" s="939" t="str">
        <f ca="1">IF(AC202="Yes", '6'!$E$8,"")</f>
        <v/>
      </c>
      <c r="AE202" s="480" t="str">
        <f ca="1">IF(AC202="Yes", '6'!$E$6,"")</f>
        <v/>
      </c>
      <c r="AG202" s="370" t="str" cm="1">
        <f t="array" aca="1" ref="AG202" ca="1">IFERROR(IF(INDEX($G202:$W202,,MATCH(AI$3,$G$3:$W$3,0))=$Z$15,"Yes",""),"")</f>
        <v/>
      </c>
      <c r="AH202" s="939" t="str">
        <f ca="1">IF(AG202="Yes",'6'!$E$15,"")</f>
        <v/>
      </c>
      <c r="AI202" s="480" t="str">
        <f ca="1">IF(AG202="Yes",'6'!$E$13,"")</f>
        <v/>
      </c>
      <c r="AK202" s="370" t="str" cm="1">
        <f t="array" aca="1" ref="AK202" ca="1">IFERROR(IF(INDEX($G202:$W202,,MATCH(AM$3,$G$3:$W$3,0))=$Z$15,"Yes",""),"")</f>
        <v/>
      </c>
      <c r="AL202" s="939" t="str">
        <f ca="1">IF(AK202="Yes", '6'!$E$22,"")</f>
        <v/>
      </c>
      <c r="AM202" s="480" t="str">
        <f ca="1">IF(AK202="Yes", '6'!$E$20,"")</f>
        <v/>
      </c>
      <c r="AN202" s="934"/>
      <c r="AO202" s="370" t="str" cm="1">
        <f t="array" aca="1" ref="AO202" ca="1">IFERROR(IF(INDEX($G202:$W202,,MATCH(AQ$3,$G$3:$W$3,0))=$Z$15,"Yes",""),"")</f>
        <v/>
      </c>
      <c r="AP202" s="939" t="str">
        <f ca="1">IF(AO202="Yes", '6'!$E$29,"")</f>
        <v/>
      </c>
      <c r="AQ202" s="480" t="str">
        <f ca="1">IF(AO202="Yes", '6'!$E$27,"")</f>
        <v/>
      </c>
      <c r="AR202" s="934"/>
      <c r="AS202" s="434" t="str" cm="1">
        <f t="array" aca="1" ref="AS202" ca="1">IFERROR(IF(INDEX($G202:$W202,,MATCH(AU$3,$G$3:$W$3,0))=$Z$15,"Yes",""),"")</f>
        <v/>
      </c>
      <c r="AT202" s="941" t="str">
        <f ca="1">IF(AS202="Yes", '6'!$E$36,"")</f>
        <v/>
      </c>
      <c r="AU202" s="480" t="str">
        <f ca="1">IF(AS202="Yes", '6'!$E$34,"")</f>
        <v/>
      </c>
      <c r="AV202" s="934"/>
      <c r="AW202" s="370" t="str" cm="1">
        <f t="array" aca="1" ref="AW202" ca="1">IFERROR(IF(INDEX($G202:$W202,,MATCH(AY$3,$G$3:$W$3,0))=$Z$15,"Yes",""),"")</f>
        <v/>
      </c>
      <c r="AX202" s="939" t="str">
        <f ca="1">IF(AW202="Yes", '6'!$E$43,"")</f>
        <v/>
      </c>
      <c r="AY202" s="480" t="str">
        <f ca="1">IF(AW202="Yes", '6'!$E$41,"")</f>
        <v/>
      </c>
    </row>
    <row r="203" spans="2:79" ht="15.5">
      <c r="B203" s="1278"/>
      <c r="C203" s="386" t="s">
        <v>800</v>
      </c>
      <c r="D203" s="390">
        <f>'4'!X38</f>
        <v>0</v>
      </c>
      <c r="E203" s="1279">
        <f>'4'!T79</f>
        <v>0</v>
      </c>
      <c r="G203" s="370" t="str">
        <f>'7'!G203</f>
        <v>Select from List</v>
      </c>
      <c r="H203" s="480" t="e" cm="1">
        <f t="array" ref="H203">INDEX($AC203:$AY203,,MATCH(G$3,$AC$3:$AY$3,0))</f>
        <v>#N/A</v>
      </c>
      <c r="I203" s="316"/>
      <c r="J203" s="434" t="str">
        <f>'7'!J203</f>
        <v>Select from List</v>
      </c>
      <c r="K203" s="480" t="e" cm="1">
        <f t="array" ref="K203">INDEX($AC203:$AY203,,MATCH(J$3,$AC$3:$AY$3,0))</f>
        <v>#N/A</v>
      </c>
      <c r="L203" s="316"/>
      <c r="M203" s="370" t="str">
        <f>'7'!M203</f>
        <v>Select from List</v>
      </c>
      <c r="N203" s="480" t="e" cm="1">
        <f t="array" ref="N203">INDEX($AC203:$AY203,,MATCH(M$3,$AC$3:$AY$3,0))</f>
        <v>#N/A</v>
      </c>
      <c r="O203" s="316"/>
      <c r="P203" s="370" t="str">
        <f>'7'!P203</f>
        <v>Select from List</v>
      </c>
      <c r="Q203" s="480" t="e" cm="1">
        <f t="array" ref="Q203">INDEX($AC203:$AY203,,MATCH(P$3,$AC$3:$AY$3,0))</f>
        <v>#N/A</v>
      </c>
      <c r="R203" s="316"/>
      <c r="S203" s="370" t="str">
        <f>'7'!S203</f>
        <v>Select from List</v>
      </c>
      <c r="T203" s="480" t="e" cm="1">
        <f t="array" ref="T203">INDEX($AC203:$AY203,,MATCH(S$3,$AC$3:$AY$3,0))</f>
        <v>#N/A</v>
      </c>
      <c r="U203" s="494"/>
      <c r="V203" s="370" t="str">
        <f>'7'!V203</f>
        <v>Select from List</v>
      </c>
      <c r="W203" s="480" t="e" cm="1">
        <f t="array" ref="W203">INDEX($AC203:$AY203,,MATCH(V$3,$AC$3:$AY$3,0))</f>
        <v>#N/A</v>
      </c>
      <c r="AC203" s="370" t="str" cm="1">
        <f t="array" aca="1" ref="AC203" ca="1">IFERROR(IF(INDEX($G203:$W203,,MATCH(AE$3,$G$3:$W$3,0))=$Z$15,"Yes",""),"")</f>
        <v/>
      </c>
      <c r="AD203" s="939" t="str">
        <f ca="1">IF(AC203="Yes", '6'!$E$8,"")</f>
        <v/>
      </c>
      <c r="AE203" s="480" t="str">
        <f ca="1">IF(AC203="Yes", '6'!$E$6,"")</f>
        <v/>
      </c>
      <c r="AG203" s="370" t="str" cm="1">
        <f t="array" aca="1" ref="AG203" ca="1">IFERROR(IF(INDEX($G203:$W203,,MATCH(AI$3,$G$3:$W$3,0))=$Z$15,"Yes",""),"")</f>
        <v/>
      </c>
      <c r="AH203" s="939" t="str">
        <f ca="1">IF(AG203="Yes",'6'!$E$15,"")</f>
        <v/>
      </c>
      <c r="AI203" s="480" t="str">
        <f ca="1">IF(AG203="Yes",'6'!$E$13,"")</f>
        <v/>
      </c>
      <c r="AK203" s="370" t="str" cm="1">
        <f t="array" aca="1" ref="AK203" ca="1">IFERROR(IF(INDEX($G203:$W203,,MATCH(AM$3,$G$3:$W$3,0))=$Z$15,"Yes",""),"")</f>
        <v/>
      </c>
      <c r="AL203" s="939" t="str">
        <f ca="1">IF(AK203="Yes", '6'!$E$22,"")</f>
        <v/>
      </c>
      <c r="AM203" s="480" t="str">
        <f ca="1">IF(AK203="Yes", '6'!$E$20,"")</f>
        <v/>
      </c>
      <c r="AN203" s="934"/>
      <c r="AO203" s="370" t="str" cm="1">
        <f t="array" aca="1" ref="AO203" ca="1">IFERROR(IF(INDEX($G203:$W203,,MATCH(AQ$3,$G$3:$W$3,0))=$Z$15,"Yes",""),"")</f>
        <v/>
      </c>
      <c r="AP203" s="939" t="str">
        <f ca="1">IF(AO203="Yes", '6'!$E$29,"")</f>
        <v/>
      </c>
      <c r="AQ203" s="480" t="str">
        <f ca="1">IF(AO203="Yes", '6'!$E$27,"")</f>
        <v/>
      </c>
      <c r="AR203" s="934"/>
      <c r="AS203" s="434" t="str" cm="1">
        <f t="array" aca="1" ref="AS203" ca="1">IFERROR(IF(INDEX($G203:$W203,,MATCH(AU$3,$G$3:$W$3,0))=$Z$15,"Yes",""),"")</f>
        <v/>
      </c>
      <c r="AT203" s="941" t="str">
        <f ca="1">IF(AS203="Yes", '6'!$E$36,"")</f>
        <v/>
      </c>
      <c r="AU203" s="480" t="str">
        <f ca="1">IF(AS203="Yes", '6'!$E$34,"")</f>
        <v/>
      </c>
      <c r="AV203" s="934"/>
      <c r="AW203" s="370" t="str" cm="1">
        <f t="array" aca="1" ref="AW203" ca="1">IFERROR(IF(INDEX($G203:$W203,,MATCH(AY$3,$G$3:$W$3,0))=$Z$15,"Yes",""),"")</f>
        <v/>
      </c>
      <c r="AX203" s="939" t="str">
        <f ca="1">IF(AW203="Yes", '6'!$E$43,"")</f>
        <v/>
      </c>
      <c r="AY203" s="480" t="str">
        <f ca="1">IF(AW203="Yes", '6'!$E$41,"")</f>
        <v/>
      </c>
    </row>
    <row r="204" spans="2:79" ht="15.5">
      <c r="B204" s="1277">
        <f>'4'!V39</f>
        <v>0</v>
      </c>
      <c r="C204" s="384" t="s">
        <v>799</v>
      </c>
      <c r="D204" s="389">
        <f>'4'!X39</f>
        <v>0</v>
      </c>
      <c r="E204" s="1279" t="str">
        <f>'4'!Y39</f>
        <v xml:space="preserve"> </v>
      </c>
      <c r="G204" s="370" t="str">
        <f>'7'!G204</f>
        <v>Select from List</v>
      </c>
      <c r="H204" s="480" t="e" cm="1">
        <f t="array" ref="H204">INDEX($AC204:$AY204,,MATCH(G$3,$AC$3:$AY$3,0))</f>
        <v>#N/A</v>
      </c>
      <c r="I204" s="316"/>
      <c r="J204" s="434" t="str">
        <f>'7'!J204</f>
        <v>Select from List</v>
      </c>
      <c r="K204" s="480" t="e" cm="1">
        <f t="array" ref="K204">INDEX($AC204:$AY204,,MATCH(J$3,$AC$3:$AY$3,0))</f>
        <v>#N/A</v>
      </c>
      <c r="L204" s="316"/>
      <c r="M204" s="370" t="str">
        <f>'7'!M204</f>
        <v>Select from List</v>
      </c>
      <c r="N204" s="480" t="e" cm="1">
        <f t="array" ref="N204">INDEX($AC204:$AY204,,MATCH(M$3,$AC$3:$AY$3,0))</f>
        <v>#N/A</v>
      </c>
      <c r="O204" s="316"/>
      <c r="P204" s="370" t="str">
        <f>'7'!P204</f>
        <v>Select from List</v>
      </c>
      <c r="Q204" s="480" t="e" cm="1">
        <f t="array" ref="Q204">INDEX($AC204:$AY204,,MATCH(P$3,$AC$3:$AY$3,0))</f>
        <v>#N/A</v>
      </c>
      <c r="R204" s="316"/>
      <c r="S204" s="370" t="str">
        <f>'7'!S204</f>
        <v>Select from List</v>
      </c>
      <c r="T204" s="480" t="e" cm="1">
        <f t="array" ref="T204">INDEX($AC204:$AY204,,MATCH(S$3,$AC$3:$AY$3,0))</f>
        <v>#N/A</v>
      </c>
      <c r="U204" s="494"/>
      <c r="V204" s="370" t="str">
        <f>'7'!V204</f>
        <v>Select from List</v>
      </c>
      <c r="W204" s="480" t="e" cm="1">
        <f t="array" ref="W204">INDEX($AC204:$AY204,,MATCH(V$3,$AC$3:$AY$3,0))</f>
        <v>#N/A</v>
      </c>
      <c r="AC204" s="370" t="str" cm="1">
        <f t="array" aca="1" ref="AC204" ca="1">IFERROR(IF(INDEX($G204:$W204,,MATCH(AE$3,$G$3:$W$3,0))=$Z$15,"Yes",""),"")</f>
        <v/>
      </c>
      <c r="AD204" s="939" t="str">
        <f ca="1">IF(AC204="Yes", '6'!$E$8,"")</f>
        <v/>
      </c>
      <c r="AE204" s="480" t="str">
        <f ca="1">IF(AC204="Yes", '6'!$E$6,"")</f>
        <v/>
      </c>
      <c r="AG204" s="370" t="str" cm="1">
        <f t="array" aca="1" ref="AG204" ca="1">IFERROR(IF(INDEX($G204:$W204,,MATCH(AI$3,$G$3:$W$3,0))=$Z$15,"Yes",""),"")</f>
        <v/>
      </c>
      <c r="AH204" s="939" t="str">
        <f ca="1">IF(AG204="Yes",'6'!$E$15,"")</f>
        <v/>
      </c>
      <c r="AI204" s="480" t="str">
        <f ca="1">IF(AG204="Yes",'6'!$E$13,"")</f>
        <v/>
      </c>
      <c r="AK204" s="370" t="str" cm="1">
        <f t="array" aca="1" ref="AK204" ca="1">IFERROR(IF(INDEX($G204:$W204,,MATCH(AM$3,$G$3:$W$3,0))=$Z$15,"Yes",""),"")</f>
        <v/>
      </c>
      <c r="AL204" s="939" t="str">
        <f ca="1">IF(AK204="Yes", '6'!$E$22,"")</f>
        <v/>
      </c>
      <c r="AM204" s="480" t="str">
        <f ca="1">IF(AK204="Yes", '6'!$E$20,"")</f>
        <v/>
      </c>
      <c r="AN204" s="934"/>
      <c r="AO204" s="370" t="str" cm="1">
        <f t="array" aca="1" ref="AO204" ca="1">IFERROR(IF(INDEX($G204:$W204,,MATCH(AQ$3,$G$3:$W$3,0))=$Z$15,"Yes",""),"")</f>
        <v/>
      </c>
      <c r="AP204" s="939" t="str">
        <f ca="1">IF(AO204="Yes", '6'!$E$29,"")</f>
        <v/>
      </c>
      <c r="AQ204" s="480" t="str">
        <f ca="1">IF(AO204="Yes", '6'!$E$27,"")</f>
        <v/>
      </c>
      <c r="AR204" s="934"/>
      <c r="AS204" s="434" t="str" cm="1">
        <f t="array" aca="1" ref="AS204" ca="1">IFERROR(IF(INDEX($G204:$W204,,MATCH(AU$3,$G$3:$W$3,0))=$Z$15,"Yes",""),"")</f>
        <v/>
      </c>
      <c r="AT204" s="941" t="str">
        <f ca="1">IF(AS204="Yes", '6'!$E$36,"")</f>
        <v/>
      </c>
      <c r="AU204" s="480" t="str">
        <f ca="1">IF(AS204="Yes", '6'!$E$34,"")</f>
        <v/>
      </c>
      <c r="AV204" s="934"/>
      <c r="AW204" s="370" t="str" cm="1">
        <f t="array" aca="1" ref="AW204" ca="1">IFERROR(IF(INDEX($G204:$W204,,MATCH(AY$3,$G$3:$W$3,0))=$Z$15,"Yes",""),"")</f>
        <v/>
      </c>
      <c r="AX204" s="939" t="str">
        <f ca="1">IF(AW204="Yes", '6'!$E$43,"")</f>
        <v/>
      </c>
      <c r="AY204" s="480" t="str">
        <f ca="1">IF(AW204="Yes", '6'!$E$41,"")</f>
        <v/>
      </c>
    </row>
    <row r="205" spans="2:79" ht="15.5">
      <c r="B205" s="1278"/>
      <c r="C205" s="386" t="s">
        <v>800</v>
      </c>
      <c r="D205" s="390">
        <f>'4'!X40</f>
        <v>0</v>
      </c>
      <c r="E205" s="1279">
        <f>'4'!T81</f>
        <v>0</v>
      </c>
      <c r="G205" s="370" t="str">
        <f>'7'!G205</f>
        <v>Select from List</v>
      </c>
      <c r="H205" s="480" t="e" cm="1">
        <f t="array" ref="H205">INDEX($AC205:$AY205,,MATCH(G$3,$AC$3:$AY$3,0))</f>
        <v>#N/A</v>
      </c>
      <c r="I205" s="316"/>
      <c r="J205" s="434" t="str">
        <f>'7'!J205</f>
        <v>Select from List</v>
      </c>
      <c r="K205" s="480" t="e" cm="1">
        <f t="array" ref="K205">INDEX($AC205:$AY205,,MATCH(J$3,$AC$3:$AY$3,0))</f>
        <v>#N/A</v>
      </c>
      <c r="L205" s="316"/>
      <c r="M205" s="370" t="str">
        <f>'7'!M205</f>
        <v>Select from List</v>
      </c>
      <c r="N205" s="480" t="e" cm="1">
        <f t="array" ref="N205">INDEX($AC205:$AY205,,MATCH(M$3,$AC$3:$AY$3,0))</f>
        <v>#N/A</v>
      </c>
      <c r="O205" s="316"/>
      <c r="P205" s="370" t="str">
        <f>'7'!P205</f>
        <v>Select from List</v>
      </c>
      <c r="Q205" s="480" t="e" cm="1">
        <f t="array" ref="Q205">INDEX($AC205:$AY205,,MATCH(P$3,$AC$3:$AY$3,0))</f>
        <v>#N/A</v>
      </c>
      <c r="R205" s="316"/>
      <c r="S205" s="370" t="str">
        <f>'7'!S205</f>
        <v>Select from List</v>
      </c>
      <c r="T205" s="480" t="e" cm="1">
        <f t="array" ref="T205">INDEX($AC205:$AY205,,MATCH(S$3,$AC$3:$AY$3,0))</f>
        <v>#N/A</v>
      </c>
      <c r="U205" s="494"/>
      <c r="V205" s="370" t="str">
        <f>'7'!V205</f>
        <v>Select from List</v>
      </c>
      <c r="W205" s="480" t="e" cm="1">
        <f t="array" ref="W205">INDEX($AC205:$AY205,,MATCH(V$3,$AC$3:$AY$3,0))</f>
        <v>#N/A</v>
      </c>
      <c r="AC205" s="370" t="str" cm="1">
        <f t="array" aca="1" ref="AC205" ca="1">IFERROR(IF(INDEX($G205:$W205,,MATCH(AE$3,$G$3:$W$3,0))=$Z$15,"Yes",""),"")</f>
        <v/>
      </c>
      <c r="AD205" s="939" t="str">
        <f ca="1">IF(AC205="Yes", '6'!$E$8,"")</f>
        <v/>
      </c>
      <c r="AE205" s="480" t="str">
        <f ca="1">IF(AC205="Yes", '6'!$E$6,"")</f>
        <v/>
      </c>
      <c r="AG205" s="370" t="str" cm="1">
        <f t="array" aca="1" ref="AG205" ca="1">IFERROR(IF(INDEX($G205:$W205,,MATCH(AI$3,$G$3:$W$3,0))=$Z$15,"Yes",""),"")</f>
        <v/>
      </c>
      <c r="AH205" s="939" t="str">
        <f ca="1">IF(AG205="Yes",'6'!$E$15,"")</f>
        <v/>
      </c>
      <c r="AI205" s="480" t="str">
        <f ca="1">IF(AG205="Yes",'6'!$E$13,"")</f>
        <v/>
      </c>
      <c r="AK205" s="370" t="str" cm="1">
        <f t="array" aca="1" ref="AK205" ca="1">IFERROR(IF(INDEX($G205:$W205,,MATCH(AM$3,$G$3:$W$3,0))=$Z$15,"Yes",""),"")</f>
        <v/>
      </c>
      <c r="AL205" s="939" t="str">
        <f ca="1">IF(AK205="Yes", '6'!$E$22,"")</f>
        <v/>
      </c>
      <c r="AM205" s="480" t="str">
        <f ca="1">IF(AK205="Yes", '6'!$E$20,"")</f>
        <v/>
      </c>
      <c r="AN205" s="934"/>
      <c r="AO205" s="370" t="str" cm="1">
        <f t="array" aca="1" ref="AO205" ca="1">IFERROR(IF(INDEX($G205:$W205,,MATCH(AQ$3,$G$3:$W$3,0))=$Z$15,"Yes",""),"")</f>
        <v/>
      </c>
      <c r="AP205" s="939" t="str">
        <f ca="1">IF(AO205="Yes", '6'!$E$29,"")</f>
        <v/>
      </c>
      <c r="AQ205" s="480" t="str">
        <f ca="1">IF(AO205="Yes", '6'!$E$27,"")</f>
        <v/>
      </c>
      <c r="AR205" s="934"/>
      <c r="AS205" s="434" t="str" cm="1">
        <f t="array" aca="1" ref="AS205" ca="1">IFERROR(IF(INDEX($G205:$W205,,MATCH(AU$3,$G$3:$W$3,0))=$Z$15,"Yes",""),"")</f>
        <v/>
      </c>
      <c r="AT205" s="941" t="str">
        <f ca="1">IF(AS205="Yes", '6'!$E$36,"")</f>
        <v/>
      </c>
      <c r="AU205" s="480" t="str">
        <f ca="1">IF(AS205="Yes", '6'!$E$34,"")</f>
        <v/>
      </c>
      <c r="AV205" s="934"/>
      <c r="AW205" s="370" t="str" cm="1">
        <f t="array" aca="1" ref="AW205" ca="1">IFERROR(IF(INDEX($G205:$W205,,MATCH(AY$3,$G$3:$W$3,0))=$Z$15,"Yes",""),"")</f>
        <v/>
      </c>
      <c r="AX205" s="939" t="str">
        <f ca="1">IF(AW205="Yes", '6'!$E$43,"")</f>
        <v/>
      </c>
      <c r="AY205" s="480" t="str">
        <f ca="1">IF(AW205="Yes", '6'!$E$41,"")</f>
        <v/>
      </c>
    </row>
    <row r="206" spans="2:79" ht="15.5">
      <c r="B206" s="1280">
        <f>'4'!V41</f>
        <v>0</v>
      </c>
      <c r="C206" s="384" t="s">
        <v>799</v>
      </c>
      <c r="D206" s="389">
        <f>'4'!X41</f>
        <v>0</v>
      </c>
      <c r="E206" s="1279" t="str">
        <f>'4'!Y41</f>
        <v xml:space="preserve"> </v>
      </c>
      <c r="G206" s="370" t="str">
        <f>'7'!G206</f>
        <v>Select from List</v>
      </c>
      <c r="H206" s="480" t="e" cm="1">
        <f t="array" ref="H206">INDEX($AC206:$AY206,,MATCH(G$3,$AC$3:$AY$3,0))</f>
        <v>#N/A</v>
      </c>
      <c r="I206" s="316"/>
      <c r="J206" s="434" t="str">
        <f>'7'!J206</f>
        <v>Select from List</v>
      </c>
      <c r="K206" s="480" t="e" cm="1">
        <f t="array" ref="K206">INDEX($AC206:$AY206,,MATCH(J$3,$AC$3:$AY$3,0))</f>
        <v>#N/A</v>
      </c>
      <c r="L206" s="316"/>
      <c r="M206" s="370" t="str">
        <f>'7'!M206</f>
        <v>Select from List</v>
      </c>
      <c r="N206" s="480" t="e" cm="1">
        <f t="array" ref="N206">INDEX($AC206:$AY206,,MATCH(M$3,$AC$3:$AY$3,0))</f>
        <v>#N/A</v>
      </c>
      <c r="O206" s="316"/>
      <c r="P206" s="370" t="str">
        <f>'7'!P206</f>
        <v>Select from List</v>
      </c>
      <c r="Q206" s="480" t="e" cm="1">
        <f t="array" ref="Q206">INDEX($AC206:$AY206,,MATCH(P$3,$AC$3:$AY$3,0))</f>
        <v>#N/A</v>
      </c>
      <c r="R206" s="316"/>
      <c r="S206" s="370" t="str">
        <f>'7'!S206</f>
        <v>Select from List</v>
      </c>
      <c r="T206" s="480" t="e" cm="1">
        <f t="array" ref="T206">INDEX($AC206:$AY206,,MATCH(S$3,$AC$3:$AY$3,0))</f>
        <v>#N/A</v>
      </c>
      <c r="U206" s="494"/>
      <c r="V206" s="370" t="str">
        <f>'7'!V206</f>
        <v>Select from List</v>
      </c>
      <c r="W206" s="480" t="e" cm="1">
        <f t="array" ref="W206">INDEX($AC206:$AY206,,MATCH(V$3,$AC$3:$AY$3,0))</f>
        <v>#N/A</v>
      </c>
      <c r="AC206" s="370" t="str" cm="1">
        <f t="array" aca="1" ref="AC206" ca="1">IFERROR(IF(INDEX($G206:$W206,,MATCH(AE$3,$G$3:$W$3,0))=$Z$15,"Yes",""),"")</f>
        <v/>
      </c>
      <c r="AD206" s="939" t="str">
        <f ca="1">IF(AC206="Yes", '6'!$E$8,"")</f>
        <v/>
      </c>
      <c r="AE206" s="480" t="str">
        <f ca="1">IF(AC206="Yes", '6'!$E$6,"")</f>
        <v/>
      </c>
      <c r="AG206" s="370" t="str" cm="1">
        <f t="array" aca="1" ref="AG206" ca="1">IFERROR(IF(INDEX($G206:$W206,,MATCH(AI$3,$G$3:$W$3,0))=$Z$15,"Yes",""),"")</f>
        <v/>
      </c>
      <c r="AH206" s="939" t="str">
        <f ca="1">IF(AG206="Yes",'6'!$E$15,"")</f>
        <v/>
      </c>
      <c r="AI206" s="480" t="str">
        <f ca="1">IF(AG206="Yes",'6'!$E$13,"")</f>
        <v/>
      </c>
      <c r="AK206" s="370" t="str" cm="1">
        <f t="array" aca="1" ref="AK206" ca="1">IFERROR(IF(INDEX($G206:$W206,,MATCH(AM$3,$G$3:$W$3,0))=$Z$15,"Yes",""),"")</f>
        <v/>
      </c>
      <c r="AL206" s="939" t="str">
        <f ca="1">IF(AK206="Yes", '6'!$E$22,"")</f>
        <v/>
      </c>
      <c r="AM206" s="480" t="str">
        <f ca="1">IF(AK206="Yes", '6'!$E$20,"")</f>
        <v/>
      </c>
      <c r="AN206" s="934"/>
      <c r="AO206" s="370" t="str" cm="1">
        <f t="array" aca="1" ref="AO206" ca="1">IFERROR(IF(INDEX($G206:$W206,,MATCH(AQ$3,$G$3:$W$3,0))=$Z$15,"Yes",""),"")</f>
        <v/>
      </c>
      <c r="AP206" s="939" t="str">
        <f ca="1">IF(AO206="Yes", '6'!$E$29,"")</f>
        <v/>
      </c>
      <c r="AQ206" s="480" t="str">
        <f ca="1">IF(AO206="Yes", '6'!$E$27,"")</f>
        <v/>
      </c>
      <c r="AR206" s="934"/>
      <c r="AS206" s="434" t="str" cm="1">
        <f t="array" aca="1" ref="AS206" ca="1">IFERROR(IF(INDEX($G206:$W206,,MATCH(AU$3,$G$3:$W$3,0))=$Z$15,"Yes",""),"")</f>
        <v/>
      </c>
      <c r="AT206" s="941" t="str">
        <f ca="1">IF(AS206="Yes", '6'!$E$36,"")</f>
        <v/>
      </c>
      <c r="AU206" s="480" t="str">
        <f ca="1">IF(AS206="Yes", '6'!$E$34,"")</f>
        <v/>
      </c>
      <c r="AV206" s="934"/>
      <c r="AW206" s="370" t="str" cm="1">
        <f t="array" aca="1" ref="AW206" ca="1">IFERROR(IF(INDEX($G206:$W206,,MATCH(AY$3,$G$3:$W$3,0))=$Z$15,"Yes",""),"")</f>
        <v/>
      </c>
      <c r="AX206" s="939" t="str">
        <f ca="1">IF(AW206="Yes", '6'!$E$43,"")</f>
        <v/>
      </c>
      <c r="AY206" s="480" t="str">
        <f ca="1">IF(AW206="Yes", '6'!$E$41,"")</f>
        <v/>
      </c>
    </row>
    <row r="207" spans="2:79" ht="15.5">
      <c r="B207" s="1278"/>
      <c r="C207" s="386" t="s">
        <v>800</v>
      </c>
      <c r="D207" s="390">
        <f>'4'!X42</f>
        <v>0</v>
      </c>
      <c r="E207" s="1279">
        <f>'4'!T83</f>
        <v>0</v>
      </c>
      <c r="G207" s="370" t="str">
        <f>'7'!G207</f>
        <v>Select from List</v>
      </c>
      <c r="H207" s="480" t="e" cm="1">
        <f t="array" ref="H207">INDEX($AC207:$AY207,,MATCH(G$3,$AC$3:$AY$3,0))</f>
        <v>#N/A</v>
      </c>
      <c r="I207" s="316"/>
      <c r="J207" s="434" t="str">
        <f>'7'!J207</f>
        <v>Select from List</v>
      </c>
      <c r="K207" s="480" t="e" cm="1">
        <f t="array" ref="K207">INDEX($AC207:$AY207,,MATCH(J$3,$AC$3:$AY$3,0))</f>
        <v>#N/A</v>
      </c>
      <c r="L207" s="316"/>
      <c r="M207" s="370" t="str">
        <f>'7'!M207</f>
        <v>Select from List</v>
      </c>
      <c r="N207" s="480" t="e" cm="1">
        <f t="array" ref="N207">INDEX($AC207:$AY207,,MATCH(M$3,$AC$3:$AY$3,0))</f>
        <v>#N/A</v>
      </c>
      <c r="O207" s="316"/>
      <c r="P207" s="370" t="str">
        <f>'7'!P207</f>
        <v>Select from List</v>
      </c>
      <c r="Q207" s="480" t="e" cm="1">
        <f t="array" ref="Q207">INDEX($AC207:$AY207,,MATCH(P$3,$AC$3:$AY$3,0))</f>
        <v>#N/A</v>
      </c>
      <c r="R207" s="316"/>
      <c r="S207" s="370" t="str">
        <f>'7'!S207</f>
        <v>Select from List</v>
      </c>
      <c r="T207" s="480" t="e" cm="1">
        <f t="array" ref="T207">INDEX($AC207:$AY207,,MATCH(S$3,$AC$3:$AY$3,0))</f>
        <v>#N/A</v>
      </c>
      <c r="U207" s="494"/>
      <c r="V207" s="370" t="str">
        <f>'7'!V207</f>
        <v>Select from List</v>
      </c>
      <c r="W207" s="480" t="e" cm="1">
        <f t="array" ref="W207">INDEX($AC207:$AY207,,MATCH(V$3,$AC$3:$AY$3,0))</f>
        <v>#N/A</v>
      </c>
      <c r="AC207" s="370" t="str" cm="1">
        <f t="array" aca="1" ref="AC207" ca="1">IFERROR(IF(INDEX($G207:$W207,,MATCH(AE$3,$G$3:$W$3,0))=$Z$15,"Yes",""),"")</f>
        <v/>
      </c>
      <c r="AD207" s="939" t="str">
        <f ca="1">IF(AC207="Yes", '6'!$E$8,"")</f>
        <v/>
      </c>
      <c r="AE207" s="480" t="str">
        <f ca="1">IF(AC207="Yes", '6'!$E$6,"")</f>
        <v/>
      </c>
      <c r="AG207" s="370" t="str" cm="1">
        <f t="array" aca="1" ref="AG207" ca="1">IFERROR(IF(INDEX($G207:$W207,,MATCH(AI$3,$G$3:$W$3,0))=$Z$15,"Yes",""),"")</f>
        <v/>
      </c>
      <c r="AH207" s="939" t="str">
        <f ca="1">IF(AG207="Yes",'6'!$E$15,"")</f>
        <v/>
      </c>
      <c r="AI207" s="480" t="str">
        <f ca="1">IF(AG207="Yes",'6'!$E$13,"")</f>
        <v/>
      </c>
      <c r="AK207" s="370" t="str" cm="1">
        <f t="array" aca="1" ref="AK207" ca="1">IFERROR(IF(INDEX($G207:$W207,,MATCH(AM$3,$G$3:$W$3,0))=$Z$15,"Yes",""),"")</f>
        <v/>
      </c>
      <c r="AL207" s="939" t="str">
        <f ca="1">IF(AK207="Yes", '6'!$E$22,"")</f>
        <v/>
      </c>
      <c r="AM207" s="480" t="str">
        <f ca="1">IF(AK207="Yes", '6'!$E$20,"")</f>
        <v/>
      </c>
      <c r="AN207" s="934"/>
      <c r="AO207" s="370" t="str" cm="1">
        <f t="array" aca="1" ref="AO207" ca="1">IFERROR(IF(INDEX($G207:$W207,,MATCH(AQ$3,$G$3:$W$3,0))=$Z$15,"Yes",""),"")</f>
        <v/>
      </c>
      <c r="AP207" s="939" t="str">
        <f ca="1">IF(AO207="Yes", '6'!$E$29,"")</f>
        <v/>
      </c>
      <c r="AQ207" s="480" t="str">
        <f ca="1">IF(AO207="Yes", '6'!$E$27,"")</f>
        <v/>
      </c>
      <c r="AR207" s="934"/>
      <c r="AS207" s="434" t="str" cm="1">
        <f t="array" aca="1" ref="AS207" ca="1">IFERROR(IF(INDEX($G207:$W207,,MATCH(AU$3,$G$3:$W$3,0))=$Z$15,"Yes",""),"")</f>
        <v/>
      </c>
      <c r="AT207" s="941" t="str">
        <f ca="1">IF(AS207="Yes", '6'!$E$36,"")</f>
        <v/>
      </c>
      <c r="AU207" s="480" t="str">
        <f ca="1">IF(AS207="Yes", '6'!$E$34,"")</f>
        <v/>
      </c>
      <c r="AV207" s="934"/>
      <c r="AW207" s="370" t="str" cm="1">
        <f t="array" aca="1" ref="AW207" ca="1">IFERROR(IF(INDEX($G207:$W207,,MATCH(AY$3,$G$3:$W$3,0))=$Z$15,"Yes",""),"")</f>
        <v/>
      </c>
      <c r="AX207" s="939" t="str">
        <f ca="1">IF(AW207="Yes", '6'!$E$43,"")</f>
        <v/>
      </c>
      <c r="AY207" s="480" t="str">
        <f ca="1">IF(AW207="Yes", '6'!$E$41,"")</f>
        <v/>
      </c>
    </row>
    <row r="208" spans="2:79" ht="15.5">
      <c r="B208" s="1277">
        <f>'4'!V43</f>
        <v>0</v>
      </c>
      <c r="C208" s="384" t="s">
        <v>799</v>
      </c>
      <c r="D208" s="389">
        <f>'4'!X43</f>
        <v>0</v>
      </c>
      <c r="E208" s="1279" t="str">
        <f>'4'!Y43</f>
        <v xml:space="preserve"> </v>
      </c>
      <c r="G208" s="370" t="str">
        <f>'7'!G208</f>
        <v>Select from List</v>
      </c>
      <c r="H208" s="480" t="e" cm="1">
        <f t="array" ref="H208">INDEX($AC208:$AY208,,MATCH(G$3,$AC$3:$AY$3,0))</f>
        <v>#N/A</v>
      </c>
      <c r="I208" s="316"/>
      <c r="J208" s="434" t="str">
        <f>'7'!J208</f>
        <v>Select from List</v>
      </c>
      <c r="K208" s="480" t="e" cm="1">
        <f t="array" ref="K208">INDEX($AC208:$AY208,,MATCH(J$3,$AC$3:$AY$3,0))</f>
        <v>#N/A</v>
      </c>
      <c r="L208" s="316"/>
      <c r="M208" s="370" t="str">
        <f>'7'!M208</f>
        <v>Select from List</v>
      </c>
      <c r="N208" s="480" t="e" cm="1">
        <f t="array" ref="N208">INDEX($AC208:$AY208,,MATCH(M$3,$AC$3:$AY$3,0))</f>
        <v>#N/A</v>
      </c>
      <c r="O208" s="316"/>
      <c r="P208" s="370" t="str">
        <f>'7'!P208</f>
        <v>Select from List</v>
      </c>
      <c r="Q208" s="480" t="e" cm="1">
        <f t="array" ref="Q208">INDEX($AC208:$AY208,,MATCH(P$3,$AC$3:$AY$3,0))</f>
        <v>#N/A</v>
      </c>
      <c r="R208" s="316"/>
      <c r="S208" s="370" t="str">
        <f>'7'!S208</f>
        <v>Select from List</v>
      </c>
      <c r="T208" s="480" t="e" cm="1">
        <f t="array" ref="T208">INDEX($AC208:$AY208,,MATCH(S$3,$AC$3:$AY$3,0))</f>
        <v>#N/A</v>
      </c>
      <c r="U208" s="494"/>
      <c r="V208" s="370" t="str">
        <f>'7'!V208</f>
        <v>Select from List</v>
      </c>
      <c r="W208" s="480" t="e" cm="1">
        <f t="array" ref="W208">INDEX($AC208:$AY208,,MATCH(V$3,$AC$3:$AY$3,0))</f>
        <v>#N/A</v>
      </c>
      <c r="AC208" s="370" t="str" cm="1">
        <f t="array" aca="1" ref="AC208" ca="1">IFERROR(IF(INDEX($G208:$W208,,MATCH(AE$3,$G$3:$W$3,0))=$Z$15,"Yes",""),"")</f>
        <v/>
      </c>
      <c r="AD208" s="939" t="str">
        <f ca="1">IF(AC208="Yes", '6'!$E$8,"")</f>
        <v/>
      </c>
      <c r="AE208" s="480" t="str">
        <f ca="1">IF(AC208="Yes", '6'!$E$6,"")</f>
        <v/>
      </c>
      <c r="AG208" s="370" t="str" cm="1">
        <f t="array" aca="1" ref="AG208" ca="1">IFERROR(IF(INDEX($G208:$W208,,MATCH(AI$3,$G$3:$W$3,0))=$Z$15,"Yes",""),"")</f>
        <v/>
      </c>
      <c r="AH208" s="939" t="str">
        <f ca="1">IF(AG208="Yes",'6'!$E$15,"")</f>
        <v/>
      </c>
      <c r="AI208" s="480" t="str">
        <f ca="1">IF(AG208="Yes",'6'!$E$13,"")</f>
        <v/>
      </c>
      <c r="AK208" s="370" t="str" cm="1">
        <f t="array" aca="1" ref="AK208" ca="1">IFERROR(IF(INDEX($G208:$W208,,MATCH(AM$3,$G$3:$W$3,0))=$Z$15,"Yes",""),"")</f>
        <v/>
      </c>
      <c r="AL208" s="939" t="str">
        <f ca="1">IF(AK208="Yes", '6'!$E$22,"")</f>
        <v/>
      </c>
      <c r="AM208" s="480" t="str">
        <f ca="1">IF(AK208="Yes", '6'!$E$20,"")</f>
        <v/>
      </c>
      <c r="AN208" s="934"/>
      <c r="AO208" s="370" t="str" cm="1">
        <f t="array" aca="1" ref="AO208" ca="1">IFERROR(IF(INDEX($G208:$W208,,MATCH(AQ$3,$G$3:$W$3,0))=$Z$15,"Yes",""),"")</f>
        <v/>
      </c>
      <c r="AP208" s="939" t="str">
        <f ca="1">IF(AO208="Yes", '6'!$E$29,"")</f>
        <v/>
      </c>
      <c r="AQ208" s="480" t="str">
        <f ca="1">IF(AO208="Yes", '6'!$E$27,"")</f>
        <v/>
      </c>
      <c r="AR208" s="934"/>
      <c r="AS208" s="434" t="str" cm="1">
        <f t="array" aca="1" ref="AS208" ca="1">IFERROR(IF(INDEX($G208:$W208,,MATCH(AU$3,$G$3:$W$3,0))=$Z$15,"Yes",""),"")</f>
        <v/>
      </c>
      <c r="AT208" s="941" t="str">
        <f ca="1">IF(AS208="Yes", '6'!$E$36,"")</f>
        <v/>
      </c>
      <c r="AU208" s="480" t="str">
        <f ca="1">IF(AS208="Yes", '6'!$E$34,"")</f>
        <v/>
      </c>
      <c r="AV208" s="934"/>
      <c r="AW208" s="370" t="str" cm="1">
        <f t="array" aca="1" ref="AW208" ca="1">IFERROR(IF(INDEX($G208:$W208,,MATCH(AY$3,$G$3:$W$3,0))=$Z$15,"Yes",""),"")</f>
        <v/>
      </c>
      <c r="AX208" s="939" t="str">
        <f ca="1">IF(AW208="Yes", '6'!$E$43,"")</f>
        <v/>
      </c>
      <c r="AY208" s="480" t="str">
        <f ca="1">IF(AW208="Yes", '6'!$E$41,"")</f>
        <v/>
      </c>
      <c r="BM208" s="494"/>
      <c r="BN208" s="494"/>
      <c r="BO208" s="494"/>
      <c r="BP208" s="494"/>
      <c r="BQ208" s="494"/>
      <c r="BR208" s="494"/>
      <c r="BS208" s="494"/>
      <c r="BT208" s="494"/>
      <c r="BU208" s="494"/>
      <c r="BV208" s="494"/>
      <c r="BW208" s="494"/>
      <c r="BX208" s="494"/>
      <c r="BY208" s="494"/>
      <c r="BZ208" s="494"/>
      <c r="CA208" s="494"/>
    </row>
    <row r="209" spans="2:79" ht="15.5">
      <c r="B209" s="1278"/>
      <c r="C209" s="386" t="s">
        <v>800</v>
      </c>
      <c r="D209" s="390">
        <f>'4'!X44</f>
        <v>0</v>
      </c>
      <c r="E209" s="1279">
        <f>'4'!T85</f>
        <v>0</v>
      </c>
      <c r="G209" s="370" t="str">
        <f>'7'!G209</f>
        <v>Select from List</v>
      </c>
      <c r="H209" s="480" t="e" cm="1">
        <f t="array" ref="H209">INDEX($AC209:$AY209,,MATCH(G$3,$AC$3:$AY$3,0))</f>
        <v>#N/A</v>
      </c>
      <c r="I209" s="316"/>
      <c r="J209" s="434" t="str">
        <f>'7'!J209</f>
        <v>Select from List</v>
      </c>
      <c r="K209" s="480" t="e" cm="1">
        <f t="array" ref="K209">INDEX($AC209:$AY209,,MATCH(J$3,$AC$3:$AY$3,0))</f>
        <v>#N/A</v>
      </c>
      <c r="L209" s="316"/>
      <c r="M209" s="370" t="str">
        <f>'7'!M209</f>
        <v>Select from List</v>
      </c>
      <c r="N209" s="480" t="e" cm="1">
        <f t="array" ref="N209">INDEX($AC209:$AY209,,MATCH(M$3,$AC$3:$AY$3,0))</f>
        <v>#N/A</v>
      </c>
      <c r="O209" s="316"/>
      <c r="P209" s="370" t="str">
        <f>'7'!P209</f>
        <v>Select from List</v>
      </c>
      <c r="Q209" s="480" t="e" cm="1">
        <f t="array" ref="Q209">INDEX($AC209:$AY209,,MATCH(P$3,$AC$3:$AY$3,0))</f>
        <v>#N/A</v>
      </c>
      <c r="R209" s="316"/>
      <c r="S209" s="370" t="str">
        <f>'7'!S209</f>
        <v>Select from List</v>
      </c>
      <c r="T209" s="480" t="e" cm="1">
        <f t="array" ref="T209">INDEX($AC209:$AY209,,MATCH(S$3,$AC$3:$AY$3,0))</f>
        <v>#N/A</v>
      </c>
      <c r="U209" s="494"/>
      <c r="V209" s="370" t="str">
        <f>'7'!V209</f>
        <v>Select from List</v>
      </c>
      <c r="W209" s="480" t="e" cm="1">
        <f t="array" ref="W209">INDEX($AC209:$AY209,,MATCH(V$3,$AC$3:$AY$3,0))</f>
        <v>#N/A</v>
      </c>
      <c r="AC209" s="370" t="str" cm="1">
        <f t="array" aca="1" ref="AC209" ca="1">IFERROR(IF(INDEX($G209:$W209,,MATCH(AE$3,$G$3:$W$3,0))=$Z$15,"Yes",""),"")</f>
        <v/>
      </c>
      <c r="AD209" s="939" t="str">
        <f ca="1">IF(AC209="Yes", '6'!$E$8,"")</f>
        <v/>
      </c>
      <c r="AE209" s="480" t="str">
        <f ca="1">IF(AC209="Yes", '6'!$E$6,"")</f>
        <v/>
      </c>
      <c r="AG209" s="370" t="str" cm="1">
        <f t="array" aca="1" ref="AG209" ca="1">IFERROR(IF(INDEX($G209:$W209,,MATCH(AI$3,$G$3:$W$3,0))=$Z$15,"Yes",""),"")</f>
        <v/>
      </c>
      <c r="AH209" s="939" t="str">
        <f ca="1">IF(AG209="Yes",'6'!$E$15,"")</f>
        <v/>
      </c>
      <c r="AI209" s="480" t="str">
        <f ca="1">IF(AG209="Yes",'6'!$E$13,"")</f>
        <v/>
      </c>
      <c r="AK209" s="370" t="str" cm="1">
        <f t="array" aca="1" ref="AK209" ca="1">IFERROR(IF(INDEX($G209:$W209,,MATCH(AM$3,$G$3:$W$3,0))=$Z$15,"Yes",""),"")</f>
        <v/>
      </c>
      <c r="AL209" s="939" t="str">
        <f ca="1">IF(AK209="Yes", '6'!$E$22,"")</f>
        <v/>
      </c>
      <c r="AM209" s="480" t="str">
        <f ca="1">IF(AK209="Yes", '6'!$E$20,"")</f>
        <v/>
      </c>
      <c r="AN209" s="934"/>
      <c r="AO209" s="370" t="str" cm="1">
        <f t="array" aca="1" ref="AO209" ca="1">IFERROR(IF(INDEX($G209:$W209,,MATCH(AQ$3,$G$3:$W$3,0))=$Z$15,"Yes",""),"")</f>
        <v/>
      </c>
      <c r="AP209" s="939" t="str">
        <f ca="1">IF(AO209="Yes", '6'!$E$29,"")</f>
        <v/>
      </c>
      <c r="AQ209" s="480" t="str">
        <f ca="1">IF(AO209="Yes", '6'!$E$27,"")</f>
        <v/>
      </c>
      <c r="AR209" s="934"/>
      <c r="AS209" s="434" t="str" cm="1">
        <f t="array" aca="1" ref="AS209" ca="1">IFERROR(IF(INDEX($G209:$W209,,MATCH(AU$3,$G$3:$W$3,0))=$Z$15,"Yes",""),"")</f>
        <v/>
      </c>
      <c r="AT209" s="941" t="str">
        <f ca="1">IF(AS209="Yes", '6'!$E$36,"")</f>
        <v/>
      </c>
      <c r="AU209" s="480" t="str">
        <f ca="1">IF(AS209="Yes", '6'!$E$34,"")</f>
        <v/>
      </c>
      <c r="AV209" s="934"/>
      <c r="AW209" s="370" t="str" cm="1">
        <f t="array" aca="1" ref="AW209" ca="1">IFERROR(IF(INDEX($G209:$W209,,MATCH(AY$3,$G$3:$W$3,0))=$Z$15,"Yes",""),"")</f>
        <v/>
      </c>
      <c r="AX209" s="939" t="str">
        <f ca="1">IF(AW209="Yes", '6'!$E$43,"")</f>
        <v/>
      </c>
      <c r="AY209" s="480" t="str">
        <f ca="1">IF(AW209="Yes", '6'!$E$41,"")</f>
        <v/>
      </c>
      <c r="BM209" s="494"/>
      <c r="BN209" s="494"/>
      <c r="BO209" s="494"/>
      <c r="BP209" s="494"/>
      <c r="BQ209" s="494"/>
      <c r="BR209" s="494"/>
      <c r="BS209" s="494"/>
      <c r="BT209" s="494"/>
      <c r="BU209" s="494"/>
      <c r="BV209" s="494"/>
      <c r="BW209" s="494"/>
      <c r="BX209" s="494"/>
      <c r="BY209" s="494"/>
      <c r="BZ209" s="494"/>
      <c r="CA209" s="494"/>
    </row>
    <row r="210" spans="2:79" ht="15.5">
      <c r="B210" s="311" t="str">
        <f>"Work Area: "&amp;'3'!J89</f>
        <v xml:space="preserve">Work Area: </v>
      </c>
      <c r="C210" s="486"/>
      <c r="D210" s="486"/>
      <c r="E210" s="485"/>
      <c r="F210" s="485"/>
      <c r="G210" s="485"/>
      <c r="H210" s="487"/>
      <c r="I210" s="485"/>
      <c r="J210" s="485"/>
      <c r="K210" s="488"/>
      <c r="L210" s="485"/>
      <c r="M210" s="485"/>
      <c r="N210" s="487"/>
      <c r="O210" s="485"/>
      <c r="P210" s="485"/>
      <c r="Q210" s="487"/>
      <c r="R210" s="485"/>
      <c r="S210" s="485"/>
      <c r="T210" s="487"/>
      <c r="U210" s="485"/>
      <c r="V210" s="485"/>
      <c r="W210" s="487"/>
      <c r="AC210" s="485"/>
      <c r="AD210" s="485"/>
      <c r="AE210" s="487"/>
      <c r="AG210" s="485"/>
      <c r="AH210" s="485"/>
      <c r="AI210" s="487"/>
      <c r="AK210" s="485"/>
      <c r="AL210" s="485"/>
      <c r="AM210" s="487"/>
      <c r="AN210" s="934"/>
      <c r="AO210" s="485"/>
      <c r="AP210" s="485"/>
      <c r="AQ210" s="487"/>
      <c r="AR210" s="934"/>
      <c r="AS210" s="485"/>
      <c r="AT210" s="485"/>
      <c r="AU210" s="488"/>
      <c r="AV210" s="934"/>
      <c r="AW210" s="485"/>
      <c r="AX210" s="485"/>
      <c r="AY210" s="487"/>
      <c r="AZ210" s="494"/>
      <c r="BA210" s="494"/>
      <c r="BB210" s="494"/>
      <c r="BM210" s="494"/>
      <c r="BN210" s="494"/>
      <c r="BO210" s="494"/>
      <c r="BP210" s="494"/>
      <c r="BQ210" s="494"/>
      <c r="BR210" s="494"/>
      <c r="BS210" s="494"/>
      <c r="BT210" s="494"/>
      <c r="BU210" s="494"/>
      <c r="BV210" s="494"/>
      <c r="BW210" s="494"/>
      <c r="BX210" s="494"/>
      <c r="BY210" s="494"/>
      <c r="BZ210" s="494"/>
      <c r="CA210" s="494"/>
    </row>
    <row r="211" spans="2:79" ht="15.5">
      <c r="B211" s="1280">
        <f>'4'!AA5</f>
        <v>0</v>
      </c>
      <c r="C211" s="384" t="s">
        <v>799</v>
      </c>
      <c r="D211" s="389">
        <f>'4'!AC5</f>
        <v>0</v>
      </c>
      <c r="E211" s="1279" t="str">
        <f>'4'!AD5</f>
        <v xml:space="preserve"> </v>
      </c>
      <c r="G211" s="370" t="str">
        <f>'7'!G211</f>
        <v>Select from List</v>
      </c>
      <c r="H211" s="480" t="e" cm="1">
        <f t="array" ref="H211">INDEX($AC211:$AY211,,MATCH(G$3,$AC$3:$AY$3,0))</f>
        <v>#N/A</v>
      </c>
      <c r="I211" s="316"/>
      <c r="J211" s="434" t="str">
        <f>'7'!J211</f>
        <v>Select from List</v>
      </c>
      <c r="K211" s="480" t="e" cm="1">
        <f t="array" ref="K211">INDEX($AC211:$AY211,,MATCH(J$3,$AC$3:$AY$3,0))</f>
        <v>#N/A</v>
      </c>
      <c r="L211" s="316"/>
      <c r="M211" s="370" t="str">
        <f>'7'!M211</f>
        <v>Select from List</v>
      </c>
      <c r="N211" s="480" t="e" cm="1">
        <f t="array" ref="N211">INDEX($AC211:$AY211,,MATCH(M$3,$AC$3:$AY$3,0))</f>
        <v>#N/A</v>
      </c>
      <c r="O211" s="316"/>
      <c r="P211" s="370" t="str">
        <f>'7'!P211</f>
        <v>Select from List</v>
      </c>
      <c r="Q211" s="480" t="e" cm="1">
        <f t="array" ref="Q211">INDEX($AC211:$AY211,,MATCH(P$3,$AC$3:$AY$3,0))</f>
        <v>#N/A</v>
      </c>
      <c r="R211" s="316"/>
      <c r="S211" s="370" t="str">
        <f>'7'!S211</f>
        <v>Select from List</v>
      </c>
      <c r="T211" s="480" t="e" cm="1">
        <f t="array" ref="T211">INDEX($AC211:$AY211,,MATCH(S$3,$AC$3:$AY$3,0))</f>
        <v>#N/A</v>
      </c>
      <c r="U211" s="494"/>
      <c r="V211" s="370" t="str">
        <f>'7'!V211</f>
        <v>Select from List</v>
      </c>
      <c r="W211" s="480" t="e" cm="1">
        <f t="array" ref="W211">INDEX($AC211:$AY211,,MATCH(V$3,$AC$3:$AY$3,0))</f>
        <v>#N/A</v>
      </c>
      <c r="AC211" s="370" t="str" cm="1">
        <f t="array" aca="1" ref="AC211" ca="1">IFERROR(IF(INDEX($G211:$W211,,MATCH(AE$3,$G$3:$W$3,0))=$Z$15,"Yes",""),"")</f>
        <v/>
      </c>
      <c r="AD211" s="939" t="str">
        <f ca="1">IF(AC211="Yes", '6'!$E$8,"")</f>
        <v/>
      </c>
      <c r="AE211" s="480" t="str">
        <f ca="1">IF(AC211="Yes", '6'!$E$6,"")</f>
        <v/>
      </c>
      <c r="AG211" s="370" t="str" cm="1">
        <f t="array" aca="1" ref="AG211" ca="1">IFERROR(IF(INDEX($G211:$W211,,MATCH(AI$3,$G$3:$W$3,0))=$Z$15,"Yes",""),"")</f>
        <v/>
      </c>
      <c r="AH211" s="939" t="str">
        <f ca="1">IF(AG211="Yes",'6'!$E$15,"")</f>
        <v/>
      </c>
      <c r="AI211" s="480" t="str">
        <f ca="1">IF(AG211="Yes",'6'!$E$13,"")</f>
        <v/>
      </c>
      <c r="AK211" s="370" t="str" cm="1">
        <f t="array" aca="1" ref="AK211" ca="1">IFERROR(IF(INDEX($G211:$W211,,MATCH(AM$3,$G$3:$W$3,0))=$Z$15,"Yes",""),"")</f>
        <v/>
      </c>
      <c r="AL211" s="939" t="str">
        <f ca="1">IF(AK211="Yes", '6'!$E$22,"")</f>
        <v/>
      </c>
      <c r="AM211" s="480" t="str">
        <f ca="1">IF(AK211="Yes", '6'!$E$20,"")</f>
        <v/>
      </c>
      <c r="AN211" s="934"/>
      <c r="AO211" s="370" t="str" cm="1">
        <f t="array" aca="1" ref="AO211" ca="1">IFERROR(IF(INDEX($G211:$W211,,MATCH(AQ$3,$G$3:$W$3,0))=$Z$15,"Yes",""),"")</f>
        <v/>
      </c>
      <c r="AP211" s="939" t="str">
        <f ca="1">IF(AO211="Yes", '6'!$E$29,"")</f>
        <v/>
      </c>
      <c r="AQ211" s="480" t="str">
        <f ca="1">IF(AO211="Yes", '6'!$E$27,"")</f>
        <v/>
      </c>
      <c r="AR211" s="934"/>
      <c r="AS211" s="434" t="str" cm="1">
        <f t="array" aca="1" ref="AS211" ca="1">IFERROR(IF(INDEX($G211:$W211,,MATCH(AU$3,$G$3:$W$3,0))=$Z$15,"Yes",""),"")</f>
        <v/>
      </c>
      <c r="AT211" s="941" t="str">
        <f ca="1">IF(AS211="Yes", '6'!$E$36,"")</f>
        <v/>
      </c>
      <c r="AU211" s="480" t="str">
        <f ca="1">IF(AS211="Yes", '6'!$E$34,"")</f>
        <v/>
      </c>
      <c r="AV211" s="934"/>
      <c r="AW211" s="370" t="str" cm="1">
        <f t="array" aca="1" ref="AW211" ca="1">IFERROR(IF(INDEX($G211:$W211,,MATCH(AY$3,$G$3:$W$3,0))=$Z$15,"Yes",""),"")</f>
        <v/>
      </c>
      <c r="AX211" s="939" t="str">
        <f ca="1">IF(AW211="Yes", '6'!$E$43,"")</f>
        <v/>
      </c>
      <c r="AY211" s="480" t="str">
        <f ca="1">IF(AW211="Yes", '6'!$E$41,"")</f>
        <v/>
      </c>
      <c r="BM211" s="494"/>
      <c r="BN211" s="494"/>
      <c r="BO211" s="494"/>
      <c r="BP211" s="494"/>
      <c r="BQ211" s="494"/>
      <c r="BR211" s="494"/>
      <c r="BS211" s="494"/>
      <c r="BT211" s="494"/>
      <c r="BU211" s="494"/>
      <c r="BV211" s="494"/>
      <c r="BW211" s="494"/>
      <c r="BX211" s="494"/>
      <c r="BY211" s="494"/>
      <c r="BZ211" s="494"/>
      <c r="CA211" s="494"/>
    </row>
    <row r="212" spans="2:79" ht="15.5">
      <c r="B212" s="1278"/>
      <c r="C212" s="386" t="s">
        <v>800</v>
      </c>
      <c r="D212" s="390">
        <f>'4'!AC6</f>
        <v>0</v>
      </c>
      <c r="E212" s="1279">
        <f>'4'!T88</f>
        <v>0</v>
      </c>
      <c r="G212" s="370" t="str">
        <f>'7'!G212</f>
        <v>Select from List</v>
      </c>
      <c r="H212" s="480" t="e" cm="1">
        <f t="array" ref="H212">INDEX($AC212:$AY212,,MATCH(G$3,$AC$3:$AY$3,0))</f>
        <v>#N/A</v>
      </c>
      <c r="I212" s="316"/>
      <c r="J212" s="434" t="str">
        <f>'7'!J212</f>
        <v>Select from List</v>
      </c>
      <c r="K212" s="480" t="e" cm="1">
        <f t="array" ref="K212">INDEX($AC212:$AY212,,MATCH(J$3,$AC$3:$AY$3,0))</f>
        <v>#N/A</v>
      </c>
      <c r="L212" s="316"/>
      <c r="M212" s="370" t="str">
        <f>'7'!M212</f>
        <v>Select from List</v>
      </c>
      <c r="N212" s="480" t="e" cm="1">
        <f t="array" ref="N212">INDEX($AC212:$AY212,,MATCH(M$3,$AC$3:$AY$3,0))</f>
        <v>#N/A</v>
      </c>
      <c r="O212" s="316"/>
      <c r="P212" s="370" t="str">
        <f>'7'!P212</f>
        <v>Select from List</v>
      </c>
      <c r="Q212" s="480" t="e" cm="1">
        <f t="array" ref="Q212">INDEX($AC212:$AY212,,MATCH(P$3,$AC$3:$AY$3,0))</f>
        <v>#N/A</v>
      </c>
      <c r="R212" s="316"/>
      <c r="S212" s="370" t="str">
        <f>'7'!S212</f>
        <v>Select from List</v>
      </c>
      <c r="T212" s="480" t="e" cm="1">
        <f t="array" ref="T212">INDEX($AC212:$AY212,,MATCH(S$3,$AC$3:$AY$3,0))</f>
        <v>#N/A</v>
      </c>
      <c r="U212" s="494"/>
      <c r="V212" s="370" t="str">
        <f>'7'!V212</f>
        <v>Select from List</v>
      </c>
      <c r="W212" s="480" t="e" cm="1">
        <f t="array" ref="W212">INDEX($AC212:$AY212,,MATCH(V$3,$AC$3:$AY$3,0))</f>
        <v>#N/A</v>
      </c>
      <c r="AC212" s="370" t="str" cm="1">
        <f t="array" aca="1" ref="AC212" ca="1">IFERROR(IF(INDEX($G212:$W212,,MATCH(AE$3,$G$3:$W$3,0))=$Z$15,"Yes",""),"")</f>
        <v/>
      </c>
      <c r="AD212" s="939" t="str">
        <f ca="1">IF(AC212="Yes", '6'!$E$8,"")</f>
        <v/>
      </c>
      <c r="AE212" s="480" t="str">
        <f ca="1">IF(AC212="Yes", '6'!$E$6,"")</f>
        <v/>
      </c>
      <c r="AG212" s="370" t="str" cm="1">
        <f t="array" aca="1" ref="AG212" ca="1">IFERROR(IF(INDEX($G212:$W212,,MATCH(AI$3,$G$3:$W$3,0))=$Z$15,"Yes",""),"")</f>
        <v/>
      </c>
      <c r="AH212" s="939" t="str">
        <f ca="1">IF(AG212="Yes",'6'!$E$15,"")</f>
        <v/>
      </c>
      <c r="AI212" s="480" t="str">
        <f ca="1">IF(AG212="Yes",'6'!$E$13,"")</f>
        <v/>
      </c>
      <c r="AK212" s="370" t="str" cm="1">
        <f t="array" aca="1" ref="AK212" ca="1">IFERROR(IF(INDEX($G212:$W212,,MATCH(AM$3,$G$3:$W$3,0))=$Z$15,"Yes",""),"")</f>
        <v/>
      </c>
      <c r="AL212" s="939" t="str">
        <f ca="1">IF(AK212="Yes", '6'!$E$22,"")</f>
        <v/>
      </c>
      <c r="AM212" s="480" t="str">
        <f ca="1">IF(AK212="Yes", '6'!$E$20,"")</f>
        <v/>
      </c>
      <c r="AN212" s="934"/>
      <c r="AO212" s="370" t="str" cm="1">
        <f t="array" aca="1" ref="AO212" ca="1">IFERROR(IF(INDEX($G212:$W212,,MATCH(AQ$3,$G$3:$W$3,0))=$Z$15,"Yes",""),"")</f>
        <v/>
      </c>
      <c r="AP212" s="939" t="str">
        <f ca="1">IF(AO212="Yes", '6'!$E$29,"")</f>
        <v/>
      </c>
      <c r="AQ212" s="480" t="str">
        <f ca="1">IF(AO212="Yes", '6'!$E$27,"")</f>
        <v/>
      </c>
      <c r="AR212" s="934"/>
      <c r="AS212" s="434" t="str" cm="1">
        <f t="array" aca="1" ref="AS212" ca="1">IFERROR(IF(INDEX($G212:$W212,,MATCH(AU$3,$G$3:$W$3,0))=$Z$15,"Yes",""),"")</f>
        <v/>
      </c>
      <c r="AT212" s="941" t="str">
        <f ca="1">IF(AS212="Yes", '6'!$E$36,"")</f>
        <v/>
      </c>
      <c r="AU212" s="480" t="str">
        <f ca="1">IF(AS212="Yes", '6'!$E$34,"")</f>
        <v/>
      </c>
      <c r="AV212" s="934"/>
      <c r="AW212" s="370" t="str" cm="1">
        <f t="array" aca="1" ref="AW212" ca="1">IFERROR(IF(INDEX($G212:$W212,,MATCH(AY$3,$G$3:$W$3,0))=$Z$15,"Yes",""),"")</f>
        <v/>
      </c>
      <c r="AX212" s="939" t="str">
        <f ca="1">IF(AW212="Yes", '6'!$E$43,"")</f>
        <v/>
      </c>
      <c r="AY212" s="480" t="str">
        <f ca="1">IF(AW212="Yes", '6'!$E$41,"")</f>
        <v/>
      </c>
      <c r="BM212" s="494"/>
      <c r="BN212" s="494"/>
      <c r="BO212" s="494"/>
      <c r="BP212" s="494"/>
      <c r="BQ212" s="494"/>
      <c r="BR212" s="494"/>
      <c r="BS212" s="494"/>
      <c r="BT212" s="494"/>
      <c r="BU212" s="494"/>
      <c r="BV212" s="494"/>
      <c r="BW212" s="494"/>
      <c r="BX212" s="494"/>
      <c r="BY212" s="494"/>
      <c r="BZ212" s="494"/>
      <c r="CA212" s="494"/>
    </row>
    <row r="213" spans="2:79" ht="15.5">
      <c r="B213" s="1277">
        <f>'4'!AA7</f>
        <v>0</v>
      </c>
      <c r="C213" s="384" t="s">
        <v>799</v>
      </c>
      <c r="D213" s="389">
        <f>'4'!AC7</f>
        <v>0</v>
      </c>
      <c r="E213" s="1279" t="str">
        <f>'4'!AD7</f>
        <v xml:space="preserve"> </v>
      </c>
      <c r="G213" s="370" t="str">
        <f>'7'!G213</f>
        <v>Select from List</v>
      </c>
      <c r="H213" s="480" t="e" cm="1">
        <f t="array" ref="H213">INDEX($AC213:$AY213,,MATCH(G$3,$AC$3:$AY$3,0))</f>
        <v>#N/A</v>
      </c>
      <c r="I213" s="316"/>
      <c r="J213" s="434" t="str">
        <f>'7'!J213</f>
        <v>Select from List</v>
      </c>
      <c r="K213" s="480" t="e" cm="1">
        <f t="array" ref="K213">INDEX($AC213:$AY213,,MATCH(J$3,$AC$3:$AY$3,0))</f>
        <v>#N/A</v>
      </c>
      <c r="L213" s="316"/>
      <c r="M213" s="370" t="str">
        <f>'7'!M213</f>
        <v>Select from List</v>
      </c>
      <c r="N213" s="480" t="e" cm="1">
        <f t="array" ref="N213">INDEX($AC213:$AY213,,MATCH(M$3,$AC$3:$AY$3,0))</f>
        <v>#N/A</v>
      </c>
      <c r="O213" s="316"/>
      <c r="P213" s="370" t="str">
        <f>'7'!P213</f>
        <v>Select from List</v>
      </c>
      <c r="Q213" s="480" t="e" cm="1">
        <f t="array" ref="Q213">INDEX($AC213:$AY213,,MATCH(P$3,$AC$3:$AY$3,0))</f>
        <v>#N/A</v>
      </c>
      <c r="R213" s="316"/>
      <c r="S213" s="370" t="str">
        <f>'7'!S213</f>
        <v>Select from List</v>
      </c>
      <c r="T213" s="480" t="e" cm="1">
        <f t="array" ref="T213">INDEX($AC213:$AY213,,MATCH(S$3,$AC$3:$AY$3,0))</f>
        <v>#N/A</v>
      </c>
      <c r="U213" s="494"/>
      <c r="V213" s="370" t="str">
        <f>'7'!V213</f>
        <v>Select from List</v>
      </c>
      <c r="W213" s="480" t="e" cm="1">
        <f t="array" ref="W213">INDEX($AC213:$AY213,,MATCH(V$3,$AC$3:$AY$3,0))</f>
        <v>#N/A</v>
      </c>
      <c r="AC213" s="370" t="str" cm="1">
        <f t="array" aca="1" ref="AC213" ca="1">IFERROR(IF(INDEX($G213:$W213,,MATCH(AE$3,$G$3:$W$3,0))=$Z$15,"Yes",""),"")</f>
        <v/>
      </c>
      <c r="AD213" s="939" t="str">
        <f ca="1">IF(AC213="Yes", '6'!$E$8,"")</f>
        <v/>
      </c>
      <c r="AE213" s="480" t="str">
        <f ca="1">IF(AC213="Yes", '6'!$E$6,"")</f>
        <v/>
      </c>
      <c r="AG213" s="370" t="str" cm="1">
        <f t="array" aca="1" ref="AG213" ca="1">IFERROR(IF(INDEX($G213:$W213,,MATCH(AI$3,$G$3:$W$3,0))=$Z$15,"Yes",""),"")</f>
        <v/>
      </c>
      <c r="AH213" s="939" t="str">
        <f ca="1">IF(AG213="Yes",'6'!$E$15,"")</f>
        <v/>
      </c>
      <c r="AI213" s="480" t="str">
        <f ca="1">IF(AG213="Yes",'6'!$E$13,"")</f>
        <v/>
      </c>
      <c r="AK213" s="370" t="str" cm="1">
        <f t="array" aca="1" ref="AK213" ca="1">IFERROR(IF(INDEX($G213:$W213,,MATCH(AM$3,$G$3:$W$3,0))=$Z$15,"Yes",""),"")</f>
        <v/>
      </c>
      <c r="AL213" s="939" t="str">
        <f ca="1">IF(AK213="Yes", '6'!$E$22,"")</f>
        <v/>
      </c>
      <c r="AM213" s="480" t="str">
        <f ca="1">IF(AK213="Yes", '6'!$E$20,"")</f>
        <v/>
      </c>
      <c r="AN213" s="934"/>
      <c r="AO213" s="370" t="str" cm="1">
        <f t="array" aca="1" ref="AO213" ca="1">IFERROR(IF(INDEX($G213:$W213,,MATCH(AQ$3,$G$3:$W$3,0))=$Z$15,"Yes",""),"")</f>
        <v/>
      </c>
      <c r="AP213" s="939" t="str">
        <f ca="1">IF(AO213="Yes", '6'!$E$29,"")</f>
        <v/>
      </c>
      <c r="AQ213" s="480" t="str">
        <f ca="1">IF(AO213="Yes", '6'!$E$27,"")</f>
        <v/>
      </c>
      <c r="AR213" s="934"/>
      <c r="AS213" s="434" t="str" cm="1">
        <f t="array" aca="1" ref="AS213" ca="1">IFERROR(IF(INDEX($G213:$W213,,MATCH(AU$3,$G$3:$W$3,0))=$Z$15,"Yes",""),"")</f>
        <v/>
      </c>
      <c r="AT213" s="941" t="str">
        <f ca="1">IF(AS213="Yes", '6'!$E$36,"")</f>
        <v/>
      </c>
      <c r="AU213" s="480" t="str">
        <f ca="1">IF(AS213="Yes", '6'!$E$34,"")</f>
        <v/>
      </c>
      <c r="AV213" s="934"/>
      <c r="AW213" s="370" t="str" cm="1">
        <f t="array" aca="1" ref="AW213" ca="1">IFERROR(IF(INDEX($G213:$W213,,MATCH(AY$3,$G$3:$W$3,0))=$Z$15,"Yes",""),"")</f>
        <v/>
      </c>
      <c r="AX213" s="939" t="str">
        <f ca="1">IF(AW213="Yes", '6'!$E$43,"")</f>
        <v/>
      </c>
      <c r="AY213" s="480" t="str">
        <f ca="1">IF(AW213="Yes", '6'!$E$41,"")</f>
        <v/>
      </c>
      <c r="BM213" s="494"/>
      <c r="BN213" s="494"/>
      <c r="BO213" s="494"/>
      <c r="BP213" s="494"/>
      <c r="BQ213" s="494"/>
      <c r="BR213" s="494"/>
      <c r="BS213" s="494"/>
      <c r="BT213" s="494"/>
      <c r="BU213" s="494"/>
      <c r="BV213" s="494"/>
      <c r="BW213" s="494"/>
      <c r="BX213" s="494"/>
      <c r="BY213" s="494"/>
      <c r="BZ213" s="494"/>
      <c r="CA213" s="494"/>
    </row>
    <row r="214" spans="2:79" ht="15.5">
      <c r="B214" s="1278"/>
      <c r="C214" s="386" t="s">
        <v>800</v>
      </c>
      <c r="D214" s="390">
        <f>'4'!AC8</f>
        <v>0</v>
      </c>
      <c r="E214" s="1279">
        <f>'4'!T90</f>
        <v>0</v>
      </c>
      <c r="G214" s="370" t="str">
        <f>'7'!G214</f>
        <v>Select from List</v>
      </c>
      <c r="H214" s="480" t="e" cm="1">
        <f t="array" ref="H214">INDEX($AC214:$AY214,,MATCH(G$3,$AC$3:$AY$3,0))</f>
        <v>#N/A</v>
      </c>
      <c r="I214" s="316"/>
      <c r="J214" s="434" t="str">
        <f>'7'!J214</f>
        <v>Select from List</v>
      </c>
      <c r="K214" s="480" t="e" cm="1">
        <f t="array" ref="K214">INDEX($AC214:$AY214,,MATCH(J$3,$AC$3:$AY$3,0))</f>
        <v>#N/A</v>
      </c>
      <c r="L214" s="316"/>
      <c r="M214" s="370" t="str">
        <f>'7'!M214</f>
        <v>Select from List</v>
      </c>
      <c r="N214" s="480" t="e" cm="1">
        <f t="array" ref="N214">INDEX($AC214:$AY214,,MATCH(M$3,$AC$3:$AY$3,0))</f>
        <v>#N/A</v>
      </c>
      <c r="O214" s="316"/>
      <c r="P214" s="370" t="str">
        <f>'7'!P214</f>
        <v>Select from List</v>
      </c>
      <c r="Q214" s="480" t="e" cm="1">
        <f t="array" ref="Q214">INDEX($AC214:$AY214,,MATCH(P$3,$AC$3:$AY$3,0))</f>
        <v>#N/A</v>
      </c>
      <c r="R214" s="316"/>
      <c r="S214" s="370" t="str">
        <f>'7'!S214</f>
        <v>Select from List</v>
      </c>
      <c r="T214" s="480" t="e" cm="1">
        <f t="array" ref="T214">INDEX($AC214:$AY214,,MATCH(S$3,$AC$3:$AY$3,0))</f>
        <v>#N/A</v>
      </c>
      <c r="U214" s="494"/>
      <c r="V214" s="370" t="str">
        <f>'7'!V214</f>
        <v>Select from List</v>
      </c>
      <c r="W214" s="480" t="e" cm="1">
        <f t="array" ref="W214">INDEX($AC214:$AY214,,MATCH(V$3,$AC$3:$AY$3,0))</f>
        <v>#N/A</v>
      </c>
      <c r="AC214" s="370" t="str" cm="1">
        <f t="array" aca="1" ref="AC214" ca="1">IFERROR(IF(INDEX($G214:$W214,,MATCH(AE$3,$G$3:$W$3,0))=$Z$15,"Yes",""),"")</f>
        <v/>
      </c>
      <c r="AD214" s="939" t="str">
        <f ca="1">IF(AC214="Yes", '6'!$E$8,"")</f>
        <v/>
      </c>
      <c r="AE214" s="480" t="str">
        <f ca="1">IF(AC214="Yes", '6'!$E$6,"")</f>
        <v/>
      </c>
      <c r="AG214" s="370" t="str" cm="1">
        <f t="array" aca="1" ref="AG214" ca="1">IFERROR(IF(INDEX($G214:$W214,,MATCH(AI$3,$G$3:$W$3,0))=$Z$15,"Yes",""),"")</f>
        <v/>
      </c>
      <c r="AH214" s="939" t="str">
        <f ca="1">IF(AG214="Yes",'6'!$E$15,"")</f>
        <v/>
      </c>
      <c r="AI214" s="480" t="str">
        <f ca="1">IF(AG214="Yes",'6'!$E$13,"")</f>
        <v/>
      </c>
      <c r="AK214" s="370" t="str" cm="1">
        <f t="array" aca="1" ref="AK214" ca="1">IFERROR(IF(INDEX($G214:$W214,,MATCH(AM$3,$G$3:$W$3,0))=$Z$15,"Yes",""),"")</f>
        <v/>
      </c>
      <c r="AL214" s="939" t="str">
        <f ca="1">IF(AK214="Yes", '6'!$E$22,"")</f>
        <v/>
      </c>
      <c r="AM214" s="480" t="str">
        <f ca="1">IF(AK214="Yes", '6'!$E$20,"")</f>
        <v/>
      </c>
      <c r="AN214" s="934"/>
      <c r="AO214" s="370" t="str" cm="1">
        <f t="array" aca="1" ref="AO214" ca="1">IFERROR(IF(INDEX($G214:$W214,,MATCH(AQ$3,$G$3:$W$3,0))=$Z$15,"Yes",""),"")</f>
        <v/>
      </c>
      <c r="AP214" s="939" t="str">
        <f ca="1">IF(AO214="Yes", '6'!$E$29,"")</f>
        <v/>
      </c>
      <c r="AQ214" s="480" t="str">
        <f ca="1">IF(AO214="Yes", '6'!$E$27,"")</f>
        <v/>
      </c>
      <c r="AR214" s="934"/>
      <c r="AS214" s="434" t="str" cm="1">
        <f t="array" aca="1" ref="AS214" ca="1">IFERROR(IF(INDEX($G214:$W214,,MATCH(AU$3,$G$3:$W$3,0))=$Z$15,"Yes",""),"")</f>
        <v/>
      </c>
      <c r="AT214" s="941" t="str">
        <f ca="1">IF(AS214="Yes", '6'!$E$36,"")</f>
        <v/>
      </c>
      <c r="AU214" s="480" t="str">
        <f ca="1">IF(AS214="Yes", '6'!$E$34,"")</f>
        <v/>
      </c>
      <c r="AV214" s="934"/>
      <c r="AW214" s="370" t="str" cm="1">
        <f t="array" aca="1" ref="AW214" ca="1">IFERROR(IF(INDEX($G214:$W214,,MATCH(AY$3,$G$3:$W$3,0))=$Z$15,"Yes",""),"")</f>
        <v/>
      </c>
      <c r="AX214" s="939" t="str">
        <f ca="1">IF(AW214="Yes", '6'!$E$43,"")</f>
        <v/>
      </c>
      <c r="AY214" s="480" t="str">
        <f ca="1">IF(AW214="Yes", '6'!$E$41,"")</f>
        <v/>
      </c>
      <c r="BD214" s="494"/>
      <c r="BE214" s="494"/>
      <c r="BF214" s="494"/>
      <c r="BG214" s="494"/>
      <c r="BH214" s="494"/>
      <c r="BI214" s="494"/>
      <c r="BJ214" s="494"/>
      <c r="BK214" s="494"/>
      <c r="BL214" s="494"/>
      <c r="BM214" s="494"/>
      <c r="BN214" s="494"/>
      <c r="BO214" s="494"/>
      <c r="BP214" s="494"/>
      <c r="BQ214" s="494"/>
      <c r="BR214" s="494"/>
      <c r="BS214" s="494"/>
      <c r="BT214" s="494"/>
      <c r="BU214" s="494"/>
      <c r="BV214" s="494"/>
      <c r="BW214" s="494"/>
      <c r="BX214" s="494"/>
      <c r="BY214" s="494"/>
      <c r="BZ214" s="494"/>
      <c r="CA214" s="494"/>
    </row>
    <row r="215" spans="2:79" ht="15.5">
      <c r="B215" s="1280">
        <f>'4'!AA9</f>
        <v>0</v>
      </c>
      <c r="C215" s="384" t="s">
        <v>799</v>
      </c>
      <c r="D215" s="389">
        <f>'4'!AC9</f>
        <v>0</v>
      </c>
      <c r="E215" s="1279" t="str">
        <f>'4'!AD9</f>
        <v xml:space="preserve"> </v>
      </c>
      <c r="G215" s="370" t="str">
        <f>'7'!G215</f>
        <v>Select from List</v>
      </c>
      <c r="H215" s="480" t="e" cm="1">
        <f t="array" ref="H215">INDEX($AC215:$AY215,,MATCH(G$3,$AC$3:$AY$3,0))</f>
        <v>#N/A</v>
      </c>
      <c r="I215" s="316"/>
      <c r="J215" s="434" t="str">
        <f>'7'!J215</f>
        <v>Select from List</v>
      </c>
      <c r="K215" s="480" t="e" cm="1">
        <f t="array" ref="K215">INDEX($AC215:$AY215,,MATCH(J$3,$AC$3:$AY$3,0))</f>
        <v>#N/A</v>
      </c>
      <c r="L215" s="316"/>
      <c r="M215" s="370" t="str">
        <f>'7'!M215</f>
        <v>Select from List</v>
      </c>
      <c r="N215" s="480" t="e" cm="1">
        <f t="array" ref="N215">INDEX($AC215:$AY215,,MATCH(M$3,$AC$3:$AY$3,0))</f>
        <v>#N/A</v>
      </c>
      <c r="O215" s="316"/>
      <c r="P215" s="370" t="str">
        <f>'7'!P215</f>
        <v>Select from List</v>
      </c>
      <c r="Q215" s="480" t="e" cm="1">
        <f t="array" ref="Q215">INDEX($AC215:$AY215,,MATCH(P$3,$AC$3:$AY$3,0))</f>
        <v>#N/A</v>
      </c>
      <c r="R215" s="316"/>
      <c r="S215" s="370" t="str">
        <f>'7'!S215</f>
        <v>Select from List</v>
      </c>
      <c r="T215" s="480" t="e" cm="1">
        <f t="array" ref="T215">INDEX($AC215:$AY215,,MATCH(S$3,$AC$3:$AY$3,0))</f>
        <v>#N/A</v>
      </c>
      <c r="U215" s="494"/>
      <c r="V215" s="370" t="str">
        <f>'7'!V215</f>
        <v>Select from List</v>
      </c>
      <c r="W215" s="480" t="e" cm="1">
        <f t="array" ref="W215">INDEX($AC215:$AY215,,MATCH(V$3,$AC$3:$AY$3,0))</f>
        <v>#N/A</v>
      </c>
      <c r="AC215" s="370" t="str" cm="1">
        <f t="array" aca="1" ref="AC215" ca="1">IFERROR(IF(INDEX($G215:$W215,,MATCH(AE$3,$G$3:$W$3,0))=$Z$15,"Yes",""),"")</f>
        <v/>
      </c>
      <c r="AD215" s="939" t="str">
        <f ca="1">IF(AC215="Yes", '6'!$E$8,"")</f>
        <v/>
      </c>
      <c r="AE215" s="480" t="str">
        <f ca="1">IF(AC215="Yes", '6'!$E$6,"")</f>
        <v/>
      </c>
      <c r="AG215" s="370" t="str" cm="1">
        <f t="array" aca="1" ref="AG215" ca="1">IFERROR(IF(INDEX($G215:$W215,,MATCH(AI$3,$G$3:$W$3,0))=$Z$15,"Yes",""),"")</f>
        <v/>
      </c>
      <c r="AH215" s="939" t="str">
        <f ca="1">IF(AG215="Yes",'6'!$E$15,"")</f>
        <v/>
      </c>
      <c r="AI215" s="480" t="str">
        <f ca="1">IF(AG215="Yes",'6'!$E$13,"")</f>
        <v/>
      </c>
      <c r="AK215" s="370" t="str" cm="1">
        <f t="array" aca="1" ref="AK215" ca="1">IFERROR(IF(INDEX($G215:$W215,,MATCH(AM$3,$G$3:$W$3,0))=$Z$15,"Yes",""),"")</f>
        <v/>
      </c>
      <c r="AL215" s="939" t="str">
        <f ca="1">IF(AK215="Yes", '6'!$E$22,"")</f>
        <v/>
      </c>
      <c r="AM215" s="480" t="str">
        <f ca="1">IF(AK215="Yes", '6'!$E$20,"")</f>
        <v/>
      </c>
      <c r="AN215" s="934"/>
      <c r="AO215" s="370" t="str" cm="1">
        <f t="array" aca="1" ref="AO215" ca="1">IFERROR(IF(INDEX($G215:$W215,,MATCH(AQ$3,$G$3:$W$3,0))=$Z$15,"Yes",""),"")</f>
        <v/>
      </c>
      <c r="AP215" s="939" t="str">
        <f ca="1">IF(AO215="Yes", '6'!$E$29,"")</f>
        <v/>
      </c>
      <c r="AQ215" s="480" t="str">
        <f ca="1">IF(AO215="Yes", '6'!$E$27,"")</f>
        <v/>
      </c>
      <c r="AR215" s="934"/>
      <c r="AS215" s="434" t="str" cm="1">
        <f t="array" aca="1" ref="AS215" ca="1">IFERROR(IF(INDEX($G215:$W215,,MATCH(AU$3,$G$3:$W$3,0))=$Z$15,"Yes",""),"")</f>
        <v/>
      </c>
      <c r="AT215" s="941" t="str">
        <f ca="1">IF(AS215="Yes", '6'!$E$36,"")</f>
        <v/>
      </c>
      <c r="AU215" s="480" t="str">
        <f ca="1">IF(AS215="Yes", '6'!$E$34,"")</f>
        <v/>
      </c>
      <c r="AV215" s="934"/>
      <c r="AW215" s="370" t="str" cm="1">
        <f t="array" aca="1" ref="AW215" ca="1">IFERROR(IF(INDEX($G215:$W215,,MATCH(AY$3,$G$3:$W$3,0))=$Z$15,"Yes",""),"")</f>
        <v/>
      </c>
      <c r="AX215" s="939" t="str">
        <f ca="1">IF(AW215="Yes", '6'!$E$43,"")</f>
        <v/>
      </c>
      <c r="AY215" s="480" t="str">
        <f ca="1">IF(AW215="Yes", '6'!$E$41,"")</f>
        <v/>
      </c>
      <c r="BM215" s="494"/>
      <c r="BN215" s="494"/>
      <c r="BO215" s="494"/>
      <c r="BP215" s="494"/>
      <c r="BQ215" s="494"/>
      <c r="BR215" s="494"/>
      <c r="BS215" s="494"/>
      <c r="BT215" s="494"/>
      <c r="BU215" s="494"/>
      <c r="BV215" s="494"/>
      <c r="BW215" s="494"/>
      <c r="BX215" s="494"/>
      <c r="BY215" s="494"/>
      <c r="BZ215" s="494"/>
      <c r="CA215" s="494"/>
    </row>
    <row r="216" spans="2:79" ht="15.5">
      <c r="B216" s="1278"/>
      <c r="C216" s="386" t="s">
        <v>800</v>
      </c>
      <c r="D216" s="390">
        <f>'4'!AC10</f>
        <v>0</v>
      </c>
      <c r="E216" s="1279">
        <f>'4'!T92</f>
        <v>0</v>
      </c>
      <c r="G216" s="370" t="str">
        <f>'7'!G216</f>
        <v>Select from List</v>
      </c>
      <c r="H216" s="480" t="e" cm="1">
        <f t="array" ref="H216">INDEX($AC216:$AY216,,MATCH(G$3,$AC$3:$AY$3,0))</f>
        <v>#N/A</v>
      </c>
      <c r="I216" s="316"/>
      <c r="J216" s="434" t="str">
        <f>'7'!J216</f>
        <v>Select from List</v>
      </c>
      <c r="K216" s="480" t="e" cm="1">
        <f t="array" ref="K216">INDEX($AC216:$AY216,,MATCH(J$3,$AC$3:$AY$3,0))</f>
        <v>#N/A</v>
      </c>
      <c r="L216" s="316"/>
      <c r="M216" s="370" t="str">
        <f>'7'!M216</f>
        <v>Select from List</v>
      </c>
      <c r="N216" s="480" t="e" cm="1">
        <f t="array" ref="N216">INDEX($AC216:$AY216,,MATCH(M$3,$AC$3:$AY$3,0))</f>
        <v>#N/A</v>
      </c>
      <c r="O216" s="316"/>
      <c r="P216" s="370" t="str">
        <f>'7'!P216</f>
        <v>Select from List</v>
      </c>
      <c r="Q216" s="480" t="e" cm="1">
        <f t="array" ref="Q216">INDEX($AC216:$AY216,,MATCH(P$3,$AC$3:$AY$3,0))</f>
        <v>#N/A</v>
      </c>
      <c r="R216" s="316"/>
      <c r="S216" s="370" t="str">
        <f>'7'!S216</f>
        <v>Select from List</v>
      </c>
      <c r="T216" s="480" t="e" cm="1">
        <f t="array" ref="T216">INDEX($AC216:$AY216,,MATCH(S$3,$AC$3:$AY$3,0))</f>
        <v>#N/A</v>
      </c>
      <c r="U216" s="494"/>
      <c r="V216" s="370" t="str">
        <f>'7'!V216</f>
        <v>Select from List</v>
      </c>
      <c r="W216" s="480" t="e" cm="1">
        <f t="array" ref="W216">INDEX($AC216:$AY216,,MATCH(V$3,$AC$3:$AY$3,0))</f>
        <v>#N/A</v>
      </c>
      <c r="AC216" s="370" t="str" cm="1">
        <f t="array" aca="1" ref="AC216" ca="1">IFERROR(IF(INDEX($G216:$W216,,MATCH(AE$3,$G$3:$W$3,0))=$Z$15,"Yes",""),"")</f>
        <v/>
      </c>
      <c r="AD216" s="939" t="str">
        <f ca="1">IF(AC216="Yes", '6'!$E$8,"")</f>
        <v/>
      </c>
      <c r="AE216" s="480" t="str">
        <f ca="1">IF(AC216="Yes", '6'!$E$6,"")</f>
        <v/>
      </c>
      <c r="AG216" s="370" t="str" cm="1">
        <f t="array" aca="1" ref="AG216" ca="1">IFERROR(IF(INDEX($G216:$W216,,MATCH(AI$3,$G$3:$W$3,0))=$Z$15,"Yes",""),"")</f>
        <v/>
      </c>
      <c r="AH216" s="939" t="str">
        <f ca="1">IF(AG216="Yes",'6'!$E$15,"")</f>
        <v/>
      </c>
      <c r="AI216" s="480" t="str">
        <f ca="1">IF(AG216="Yes",'6'!$E$13,"")</f>
        <v/>
      </c>
      <c r="AK216" s="370" t="str" cm="1">
        <f t="array" aca="1" ref="AK216" ca="1">IFERROR(IF(INDEX($G216:$W216,,MATCH(AM$3,$G$3:$W$3,0))=$Z$15,"Yes",""),"")</f>
        <v/>
      </c>
      <c r="AL216" s="939" t="str">
        <f ca="1">IF(AK216="Yes", '6'!$E$22,"")</f>
        <v/>
      </c>
      <c r="AM216" s="480" t="str">
        <f ca="1">IF(AK216="Yes", '6'!$E$20,"")</f>
        <v/>
      </c>
      <c r="AN216" s="934"/>
      <c r="AO216" s="370" t="str" cm="1">
        <f t="array" aca="1" ref="AO216" ca="1">IFERROR(IF(INDEX($G216:$W216,,MATCH(AQ$3,$G$3:$W$3,0))=$Z$15,"Yes",""),"")</f>
        <v/>
      </c>
      <c r="AP216" s="939" t="str">
        <f ca="1">IF(AO216="Yes", '6'!$E$29,"")</f>
        <v/>
      </c>
      <c r="AQ216" s="480" t="str">
        <f ca="1">IF(AO216="Yes", '6'!$E$27,"")</f>
        <v/>
      </c>
      <c r="AR216" s="934"/>
      <c r="AS216" s="434" t="str" cm="1">
        <f t="array" aca="1" ref="AS216" ca="1">IFERROR(IF(INDEX($G216:$W216,,MATCH(AU$3,$G$3:$W$3,0))=$Z$15,"Yes",""),"")</f>
        <v/>
      </c>
      <c r="AT216" s="941" t="str">
        <f ca="1">IF(AS216="Yes", '6'!$E$36,"")</f>
        <v/>
      </c>
      <c r="AU216" s="480" t="str">
        <f ca="1">IF(AS216="Yes", '6'!$E$34,"")</f>
        <v/>
      </c>
      <c r="AV216" s="934"/>
      <c r="AW216" s="370" t="str" cm="1">
        <f t="array" aca="1" ref="AW216" ca="1">IFERROR(IF(INDEX($G216:$W216,,MATCH(AY$3,$G$3:$W$3,0))=$Z$15,"Yes",""),"")</f>
        <v/>
      </c>
      <c r="AX216" s="939" t="str">
        <f ca="1">IF(AW216="Yes", '6'!$E$43,"")</f>
        <v/>
      </c>
      <c r="AY216" s="480" t="str">
        <f ca="1">IF(AW216="Yes", '6'!$E$41,"")</f>
        <v/>
      </c>
      <c r="BM216" s="494"/>
      <c r="BN216" s="494"/>
      <c r="BO216" s="494"/>
      <c r="BP216" s="494"/>
      <c r="BQ216" s="494"/>
      <c r="BR216" s="494"/>
      <c r="BS216" s="494"/>
      <c r="BT216" s="494"/>
      <c r="BU216" s="494"/>
      <c r="BV216" s="494"/>
      <c r="BW216" s="494"/>
      <c r="BX216" s="494"/>
      <c r="BY216" s="494"/>
      <c r="BZ216" s="494"/>
      <c r="CA216" s="494"/>
    </row>
    <row r="217" spans="2:79" ht="15.5">
      <c r="B217" s="1277">
        <f>'4'!AA11</f>
        <v>0</v>
      </c>
      <c r="C217" s="384" t="s">
        <v>799</v>
      </c>
      <c r="D217" s="389">
        <f>'4'!AC11</f>
        <v>0</v>
      </c>
      <c r="E217" s="1279" t="str">
        <f>'4'!AD11</f>
        <v xml:space="preserve"> </v>
      </c>
      <c r="G217" s="370" t="str">
        <f>'7'!G217</f>
        <v>Select from List</v>
      </c>
      <c r="H217" s="480" t="e" cm="1">
        <f t="array" ref="H217">INDEX($AC217:$AY217,,MATCH(G$3,$AC$3:$AY$3,0))</f>
        <v>#N/A</v>
      </c>
      <c r="I217" s="316"/>
      <c r="J217" s="434" t="str">
        <f>'7'!J217</f>
        <v>Select from List</v>
      </c>
      <c r="K217" s="480" t="e" cm="1">
        <f t="array" ref="K217">INDEX($AC217:$AY217,,MATCH(J$3,$AC$3:$AY$3,0))</f>
        <v>#N/A</v>
      </c>
      <c r="L217" s="316"/>
      <c r="M217" s="370" t="str">
        <f>'7'!M217</f>
        <v>Select from List</v>
      </c>
      <c r="N217" s="480" t="e" cm="1">
        <f t="array" ref="N217">INDEX($AC217:$AY217,,MATCH(M$3,$AC$3:$AY$3,0))</f>
        <v>#N/A</v>
      </c>
      <c r="O217" s="316"/>
      <c r="P217" s="370" t="str">
        <f>'7'!P217</f>
        <v>Select from List</v>
      </c>
      <c r="Q217" s="480" t="e" cm="1">
        <f t="array" ref="Q217">INDEX($AC217:$AY217,,MATCH(P$3,$AC$3:$AY$3,0))</f>
        <v>#N/A</v>
      </c>
      <c r="R217" s="316"/>
      <c r="S217" s="370" t="str">
        <f>'7'!S217</f>
        <v>Select from List</v>
      </c>
      <c r="T217" s="480" t="e" cm="1">
        <f t="array" ref="T217">INDEX($AC217:$AY217,,MATCH(S$3,$AC$3:$AY$3,0))</f>
        <v>#N/A</v>
      </c>
      <c r="U217" s="494"/>
      <c r="V217" s="370" t="str">
        <f>'7'!V217</f>
        <v>Select from List</v>
      </c>
      <c r="W217" s="480" t="e" cm="1">
        <f t="array" ref="W217">INDEX($AC217:$AY217,,MATCH(V$3,$AC$3:$AY$3,0))</f>
        <v>#N/A</v>
      </c>
      <c r="AC217" s="370" t="str" cm="1">
        <f t="array" aca="1" ref="AC217" ca="1">IFERROR(IF(INDEX($G217:$W217,,MATCH(AE$3,$G$3:$W$3,0))=$Z$15,"Yes",""),"")</f>
        <v/>
      </c>
      <c r="AD217" s="939" t="str">
        <f ca="1">IF(AC217="Yes", '6'!$E$8,"")</f>
        <v/>
      </c>
      <c r="AE217" s="480" t="str">
        <f ca="1">IF(AC217="Yes", '6'!$E$6,"")</f>
        <v/>
      </c>
      <c r="AG217" s="370" t="str" cm="1">
        <f t="array" aca="1" ref="AG217" ca="1">IFERROR(IF(INDEX($G217:$W217,,MATCH(AI$3,$G$3:$W$3,0))=$Z$15,"Yes",""),"")</f>
        <v/>
      </c>
      <c r="AH217" s="939" t="str">
        <f ca="1">IF(AG217="Yes",'6'!$E$15,"")</f>
        <v/>
      </c>
      <c r="AI217" s="480" t="str">
        <f ca="1">IF(AG217="Yes",'6'!$E$13,"")</f>
        <v/>
      </c>
      <c r="AK217" s="370" t="str" cm="1">
        <f t="array" aca="1" ref="AK217" ca="1">IFERROR(IF(INDEX($G217:$W217,,MATCH(AM$3,$G$3:$W$3,0))=$Z$15,"Yes",""),"")</f>
        <v/>
      </c>
      <c r="AL217" s="939" t="str">
        <f ca="1">IF(AK217="Yes", '6'!$E$22,"")</f>
        <v/>
      </c>
      <c r="AM217" s="480" t="str">
        <f ca="1">IF(AK217="Yes", '6'!$E$20,"")</f>
        <v/>
      </c>
      <c r="AN217" s="934"/>
      <c r="AO217" s="370" t="str" cm="1">
        <f t="array" aca="1" ref="AO217" ca="1">IFERROR(IF(INDEX($G217:$W217,,MATCH(AQ$3,$G$3:$W$3,0))=$Z$15,"Yes",""),"")</f>
        <v/>
      </c>
      <c r="AP217" s="939" t="str">
        <f ca="1">IF(AO217="Yes", '6'!$E$29,"")</f>
        <v/>
      </c>
      <c r="AQ217" s="480" t="str">
        <f ca="1">IF(AO217="Yes", '6'!$E$27,"")</f>
        <v/>
      </c>
      <c r="AR217" s="934"/>
      <c r="AS217" s="434" t="str" cm="1">
        <f t="array" aca="1" ref="AS217" ca="1">IFERROR(IF(INDEX($G217:$W217,,MATCH(AU$3,$G$3:$W$3,0))=$Z$15,"Yes",""),"")</f>
        <v/>
      </c>
      <c r="AT217" s="941" t="str">
        <f ca="1">IF(AS217="Yes", '6'!$E$36,"")</f>
        <v/>
      </c>
      <c r="AU217" s="480" t="str">
        <f ca="1">IF(AS217="Yes", '6'!$E$34,"")</f>
        <v/>
      </c>
      <c r="AV217" s="934"/>
      <c r="AW217" s="370" t="str" cm="1">
        <f t="array" aca="1" ref="AW217" ca="1">IFERROR(IF(INDEX($G217:$W217,,MATCH(AY$3,$G$3:$W$3,0))=$Z$15,"Yes",""),"")</f>
        <v/>
      </c>
      <c r="AX217" s="939" t="str">
        <f ca="1">IF(AW217="Yes", '6'!$E$43,"")</f>
        <v/>
      </c>
      <c r="AY217" s="480" t="str">
        <f ca="1">IF(AW217="Yes", '6'!$E$41,"")</f>
        <v/>
      </c>
      <c r="BM217" s="494"/>
      <c r="BN217" s="494"/>
      <c r="BO217" s="494"/>
      <c r="BP217" s="494"/>
      <c r="BQ217" s="494"/>
      <c r="BR217" s="494"/>
      <c r="BS217" s="494"/>
      <c r="BT217" s="494"/>
      <c r="BU217" s="494"/>
      <c r="BV217" s="494"/>
      <c r="BW217" s="494"/>
      <c r="BX217" s="494"/>
      <c r="BY217" s="494"/>
      <c r="BZ217" s="494"/>
      <c r="CA217" s="494"/>
    </row>
    <row r="218" spans="2:79" ht="15.5">
      <c r="B218" s="1278"/>
      <c r="C218" s="386" t="s">
        <v>800</v>
      </c>
      <c r="D218" s="390">
        <f>'4'!AC12</f>
        <v>0</v>
      </c>
      <c r="E218" s="1279">
        <f>'4'!T94</f>
        <v>0</v>
      </c>
      <c r="G218" s="370" t="str">
        <f>'7'!G218</f>
        <v>Select from List</v>
      </c>
      <c r="H218" s="480" t="e" cm="1">
        <f t="array" ref="H218">INDEX($AC218:$AY218,,MATCH(G$3,$AC$3:$AY$3,0))</f>
        <v>#N/A</v>
      </c>
      <c r="I218" s="316"/>
      <c r="J218" s="434" t="str">
        <f>'7'!J218</f>
        <v>Select from List</v>
      </c>
      <c r="K218" s="480" t="e" cm="1">
        <f t="array" ref="K218">INDEX($AC218:$AY218,,MATCH(J$3,$AC$3:$AY$3,0))</f>
        <v>#N/A</v>
      </c>
      <c r="L218" s="316"/>
      <c r="M218" s="370" t="str">
        <f>'7'!M218</f>
        <v>Select from List</v>
      </c>
      <c r="N218" s="480" t="e" cm="1">
        <f t="array" ref="N218">INDEX($AC218:$AY218,,MATCH(M$3,$AC$3:$AY$3,0))</f>
        <v>#N/A</v>
      </c>
      <c r="O218" s="316"/>
      <c r="P218" s="370" t="str">
        <f>'7'!P218</f>
        <v>Select from List</v>
      </c>
      <c r="Q218" s="480" t="e" cm="1">
        <f t="array" ref="Q218">INDEX($AC218:$AY218,,MATCH(P$3,$AC$3:$AY$3,0))</f>
        <v>#N/A</v>
      </c>
      <c r="R218" s="316"/>
      <c r="S218" s="370" t="str">
        <f>'7'!S218</f>
        <v>Select from List</v>
      </c>
      <c r="T218" s="480" t="e" cm="1">
        <f t="array" ref="T218">INDEX($AC218:$AY218,,MATCH(S$3,$AC$3:$AY$3,0))</f>
        <v>#N/A</v>
      </c>
      <c r="U218" s="494"/>
      <c r="V218" s="370" t="str">
        <f>'7'!V218</f>
        <v>Select from List</v>
      </c>
      <c r="W218" s="480" t="e" cm="1">
        <f t="array" ref="W218">INDEX($AC218:$AY218,,MATCH(V$3,$AC$3:$AY$3,0))</f>
        <v>#N/A</v>
      </c>
      <c r="AC218" s="370" t="str" cm="1">
        <f t="array" aca="1" ref="AC218" ca="1">IFERROR(IF(INDEX($G218:$W218,,MATCH(AE$3,$G$3:$W$3,0))=$Z$15,"Yes",""),"")</f>
        <v/>
      </c>
      <c r="AD218" s="939" t="str">
        <f ca="1">IF(AC218="Yes", '6'!$E$8,"")</f>
        <v/>
      </c>
      <c r="AE218" s="480" t="str">
        <f ca="1">IF(AC218="Yes", '6'!$E$6,"")</f>
        <v/>
      </c>
      <c r="AG218" s="370" t="str" cm="1">
        <f t="array" aca="1" ref="AG218" ca="1">IFERROR(IF(INDEX($G218:$W218,,MATCH(AI$3,$G$3:$W$3,0))=$Z$15,"Yes",""),"")</f>
        <v/>
      </c>
      <c r="AH218" s="939" t="str">
        <f ca="1">IF(AG218="Yes",'6'!$E$15,"")</f>
        <v/>
      </c>
      <c r="AI218" s="480" t="str">
        <f ca="1">IF(AG218="Yes",'6'!$E$13,"")</f>
        <v/>
      </c>
      <c r="AK218" s="370" t="str" cm="1">
        <f t="array" aca="1" ref="AK218" ca="1">IFERROR(IF(INDEX($G218:$W218,,MATCH(AM$3,$G$3:$W$3,0))=$Z$15,"Yes",""),"")</f>
        <v/>
      </c>
      <c r="AL218" s="939" t="str">
        <f ca="1">IF(AK218="Yes", '6'!$E$22,"")</f>
        <v/>
      </c>
      <c r="AM218" s="480" t="str">
        <f ca="1">IF(AK218="Yes", '6'!$E$20,"")</f>
        <v/>
      </c>
      <c r="AN218" s="934"/>
      <c r="AO218" s="370" t="str" cm="1">
        <f t="array" aca="1" ref="AO218" ca="1">IFERROR(IF(INDEX($G218:$W218,,MATCH(AQ$3,$G$3:$W$3,0))=$Z$15,"Yes",""),"")</f>
        <v/>
      </c>
      <c r="AP218" s="939" t="str">
        <f ca="1">IF(AO218="Yes", '6'!$E$29,"")</f>
        <v/>
      </c>
      <c r="AQ218" s="480" t="str">
        <f ca="1">IF(AO218="Yes", '6'!$E$27,"")</f>
        <v/>
      </c>
      <c r="AR218" s="934"/>
      <c r="AS218" s="434" t="str" cm="1">
        <f t="array" aca="1" ref="AS218" ca="1">IFERROR(IF(INDEX($G218:$W218,,MATCH(AU$3,$G$3:$W$3,0))=$Z$15,"Yes",""),"")</f>
        <v/>
      </c>
      <c r="AT218" s="941" t="str">
        <f ca="1">IF(AS218="Yes", '6'!$E$36,"")</f>
        <v/>
      </c>
      <c r="AU218" s="480" t="str">
        <f ca="1">IF(AS218="Yes", '6'!$E$34,"")</f>
        <v/>
      </c>
      <c r="AV218" s="934"/>
      <c r="AW218" s="370" t="str" cm="1">
        <f t="array" aca="1" ref="AW218" ca="1">IFERROR(IF(INDEX($G218:$W218,,MATCH(AY$3,$G$3:$W$3,0))=$Z$15,"Yes",""),"")</f>
        <v/>
      </c>
      <c r="AX218" s="939" t="str">
        <f ca="1">IF(AW218="Yes", '6'!$E$43,"")</f>
        <v/>
      </c>
      <c r="AY218" s="480" t="str">
        <f ca="1">IF(AW218="Yes", '6'!$E$41,"")</f>
        <v/>
      </c>
      <c r="BM218" s="494"/>
      <c r="BN218" s="494"/>
      <c r="BO218" s="494"/>
      <c r="BP218" s="494"/>
      <c r="BQ218" s="494"/>
      <c r="BR218" s="494"/>
      <c r="BS218" s="494"/>
      <c r="BT218" s="494"/>
      <c r="BU218" s="494"/>
      <c r="BV218" s="494"/>
      <c r="BW218" s="494"/>
      <c r="BX218" s="494"/>
      <c r="BY218" s="494"/>
      <c r="BZ218" s="494"/>
      <c r="CA218" s="494"/>
    </row>
    <row r="219" spans="2:79" ht="15.5">
      <c r="B219" s="1280">
        <f>'4'!AA13</f>
        <v>0</v>
      </c>
      <c r="C219" s="384" t="s">
        <v>799</v>
      </c>
      <c r="D219" s="389">
        <f>'4'!AC13</f>
        <v>0</v>
      </c>
      <c r="E219" s="1279" t="str">
        <f>'4'!AD13</f>
        <v xml:space="preserve"> </v>
      </c>
      <c r="G219" s="370" t="str">
        <f>'7'!G219</f>
        <v>Select from List</v>
      </c>
      <c r="H219" s="480" t="e" cm="1">
        <f t="array" ref="H219">INDEX($AC219:$AY219,,MATCH(G$3,$AC$3:$AY$3,0))</f>
        <v>#N/A</v>
      </c>
      <c r="I219" s="316"/>
      <c r="J219" s="434" t="str">
        <f>'7'!J219</f>
        <v>Select from List</v>
      </c>
      <c r="K219" s="480" t="e" cm="1">
        <f t="array" ref="K219">INDEX($AC219:$AY219,,MATCH(J$3,$AC$3:$AY$3,0))</f>
        <v>#N/A</v>
      </c>
      <c r="L219" s="316"/>
      <c r="M219" s="370" t="str">
        <f>'7'!M219</f>
        <v>Select from List</v>
      </c>
      <c r="N219" s="480" t="e" cm="1">
        <f t="array" ref="N219">INDEX($AC219:$AY219,,MATCH(M$3,$AC$3:$AY$3,0))</f>
        <v>#N/A</v>
      </c>
      <c r="O219" s="316"/>
      <c r="P219" s="370" t="str">
        <f>'7'!P219</f>
        <v>Select from List</v>
      </c>
      <c r="Q219" s="480" t="e" cm="1">
        <f t="array" ref="Q219">INDEX($AC219:$AY219,,MATCH(P$3,$AC$3:$AY$3,0))</f>
        <v>#N/A</v>
      </c>
      <c r="R219" s="316"/>
      <c r="S219" s="370" t="str">
        <f>'7'!S219</f>
        <v>Select from List</v>
      </c>
      <c r="T219" s="480" t="e" cm="1">
        <f t="array" ref="T219">INDEX($AC219:$AY219,,MATCH(S$3,$AC$3:$AY$3,0))</f>
        <v>#N/A</v>
      </c>
      <c r="U219" s="494"/>
      <c r="V219" s="370" t="str">
        <f>'7'!V219</f>
        <v>Select from List</v>
      </c>
      <c r="W219" s="480" t="e" cm="1">
        <f t="array" ref="W219">INDEX($AC219:$AY219,,MATCH(V$3,$AC$3:$AY$3,0))</f>
        <v>#N/A</v>
      </c>
      <c r="AC219" s="370" t="str" cm="1">
        <f t="array" aca="1" ref="AC219" ca="1">IFERROR(IF(INDEX($G219:$W219,,MATCH(AE$3,$G$3:$W$3,0))=$Z$15,"Yes",""),"")</f>
        <v/>
      </c>
      <c r="AD219" s="939" t="str">
        <f ca="1">IF(AC219="Yes", '6'!$E$8,"")</f>
        <v/>
      </c>
      <c r="AE219" s="480" t="str">
        <f ca="1">IF(AC219="Yes", '6'!$E$6,"")</f>
        <v/>
      </c>
      <c r="AG219" s="370" t="str" cm="1">
        <f t="array" aca="1" ref="AG219" ca="1">IFERROR(IF(INDEX($G219:$W219,,MATCH(AI$3,$G$3:$W$3,0))=$Z$15,"Yes",""),"")</f>
        <v/>
      </c>
      <c r="AH219" s="939" t="str">
        <f ca="1">IF(AG219="Yes",'6'!$E$15,"")</f>
        <v/>
      </c>
      <c r="AI219" s="480" t="str">
        <f ca="1">IF(AG219="Yes",'6'!$E$13,"")</f>
        <v/>
      </c>
      <c r="AK219" s="370" t="str" cm="1">
        <f t="array" aca="1" ref="AK219" ca="1">IFERROR(IF(INDEX($G219:$W219,,MATCH(AM$3,$G$3:$W$3,0))=$Z$15,"Yes",""),"")</f>
        <v/>
      </c>
      <c r="AL219" s="939" t="str">
        <f ca="1">IF(AK219="Yes", '6'!$E$22,"")</f>
        <v/>
      </c>
      <c r="AM219" s="480" t="str">
        <f ca="1">IF(AK219="Yes", '6'!$E$20,"")</f>
        <v/>
      </c>
      <c r="AN219" s="934"/>
      <c r="AO219" s="370" t="str" cm="1">
        <f t="array" aca="1" ref="AO219" ca="1">IFERROR(IF(INDEX($G219:$W219,,MATCH(AQ$3,$G$3:$W$3,0))=$Z$15,"Yes",""),"")</f>
        <v/>
      </c>
      <c r="AP219" s="939" t="str">
        <f ca="1">IF(AO219="Yes", '6'!$E$29,"")</f>
        <v/>
      </c>
      <c r="AQ219" s="480" t="str">
        <f ca="1">IF(AO219="Yes", '6'!$E$27,"")</f>
        <v/>
      </c>
      <c r="AR219" s="934"/>
      <c r="AS219" s="434" t="str" cm="1">
        <f t="array" aca="1" ref="AS219" ca="1">IFERROR(IF(INDEX($G219:$W219,,MATCH(AU$3,$G$3:$W$3,0))=$Z$15,"Yes",""),"")</f>
        <v/>
      </c>
      <c r="AT219" s="941" t="str">
        <f ca="1">IF(AS219="Yes", '6'!$E$36,"")</f>
        <v/>
      </c>
      <c r="AU219" s="480" t="str">
        <f ca="1">IF(AS219="Yes", '6'!$E$34,"")</f>
        <v/>
      </c>
      <c r="AV219" s="934"/>
      <c r="AW219" s="370" t="str" cm="1">
        <f t="array" aca="1" ref="AW219" ca="1">IFERROR(IF(INDEX($G219:$W219,,MATCH(AY$3,$G$3:$W$3,0))=$Z$15,"Yes",""),"")</f>
        <v/>
      </c>
      <c r="AX219" s="939" t="str">
        <f ca="1">IF(AW219="Yes", '6'!$E$43,"")</f>
        <v/>
      </c>
      <c r="AY219" s="480" t="str">
        <f ca="1">IF(AW219="Yes", '6'!$E$41,"")</f>
        <v/>
      </c>
      <c r="BM219" s="494"/>
      <c r="BN219" s="494"/>
      <c r="BO219" s="494"/>
      <c r="BP219" s="494"/>
      <c r="BQ219" s="494"/>
      <c r="BR219" s="494"/>
      <c r="BS219" s="494"/>
      <c r="BT219" s="494"/>
      <c r="BU219" s="494"/>
      <c r="BV219" s="494"/>
      <c r="BW219" s="494"/>
      <c r="BX219" s="494"/>
      <c r="BY219" s="494"/>
      <c r="BZ219" s="494"/>
      <c r="CA219" s="494"/>
    </row>
    <row r="220" spans="2:79" ht="15.5">
      <c r="B220" s="1278"/>
      <c r="C220" s="386" t="s">
        <v>800</v>
      </c>
      <c r="D220" s="390">
        <f>'4'!AC14</f>
        <v>0</v>
      </c>
      <c r="E220" s="1279">
        <f>'4'!T96</f>
        <v>0</v>
      </c>
      <c r="G220" s="370" t="str">
        <f>'7'!G220</f>
        <v>Select from List</v>
      </c>
      <c r="H220" s="480" t="e" cm="1">
        <f t="array" ref="H220">INDEX($AC220:$AY220,,MATCH(G$3,$AC$3:$AY$3,0))</f>
        <v>#N/A</v>
      </c>
      <c r="I220" s="316"/>
      <c r="J220" s="434" t="str">
        <f>'7'!J220</f>
        <v>Select from List</v>
      </c>
      <c r="K220" s="480" t="e" cm="1">
        <f t="array" ref="K220">INDEX($AC220:$AY220,,MATCH(J$3,$AC$3:$AY$3,0))</f>
        <v>#N/A</v>
      </c>
      <c r="L220" s="316"/>
      <c r="M220" s="370" t="str">
        <f>'7'!M220</f>
        <v>Select from List</v>
      </c>
      <c r="N220" s="480" t="e" cm="1">
        <f t="array" ref="N220">INDEX($AC220:$AY220,,MATCH(M$3,$AC$3:$AY$3,0))</f>
        <v>#N/A</v>
      </c>
      <c r="O220" s="316"/>
      <c r="P220" s="370" t="str">
        <f>'7'!P220</f>
        <v>Select from List</v>
      </c>
      <c r="Q220" s="480" t="e" cm="1">
        <f t="array" ref="Q220">INDEX($AC220:$AY220,,MATCH(P$3,$AC$3:$AY$3,0))</f>
        <v>#N/A</v>
      </c>
      <c r="R220" s="316"/>
      <c r="S220" s="370" t="str">
        <f>'7'!S220</f>
        <v>Select from List</v>
      </c>
      <c r="T220" s="480" t="e" cm="1">
        <f t="array" ref="T220">INDEX($AC220:$AY220,,MATCH(S$3,$AC$3:$AY$3,0))</f>
        <v>#N/A</v>
      </c>
      <c r="U220" s="494"/>
      <c r="V220" s="370" t="str">
        <f>'7'!V220</f>
        <v>Select from List</v>
      </c>
      <c r="W220" s="480" t="e" cm="1">
        <f t="array" ref="W220">INDEX($AC220:$AY220,,MATCH(V$3,$AC$3:$AY$3,0))</f>
        <v>#N/A</v>
      </c>
      <c r="AC220" s="370" t="str" cm="1">
        <f t="array" aca="1" ref="AC220" ca="1">IFERROR(IF(INDEX($G220:$W220,,MATCH(AE$3,$G$3:$W$3,0))=$Z$15,"Yes",""),"")</f>
        <v/>
      </c>
      <c r="AD220" s="939" t="str">
        <f ca="1">IF(AC220="Yes", '6'!$E$8,"")</f>
        <v/>
      </c>
      <c r="AE220" s="480" t="str">
        <f ca="1">IF(AC220="Yes", '6'!$E$6,"")</f>
        <v/>
      </c>
      <c r="AG220" s="370" t="str" cm="1">
        <f t="array" aca="1" ref="AG220" ca="1">IFERROR(IF(INDEX($G220:$W220,,MATCH(AI$3,$G$3:$W$3,0))=$Z$15,"Yes",""),"")</f>
        <v/>
      </c>
      <c r="AH220" s="939" t="str">
        <f ca="1">IF(AG220="Yes",'6'!$E$15,"")</f>
        <v/>
      </c>
      <c r="AI220" s="480" t="str">
        <f ca="1">IF(AG220="Yes",'6'!$E$13,"")</f>
        <v/>
      </c>
      <c r="AK220" s="370" t="str" cm="1">
        <f t="array" aca="1" ref="AK220" ca="1">IFERROR(IF(INDEX($G220:$W220,,MATCH(AM$3,$G$3:$W$3,0))=$Z$15,"Yes",""),"")</f>
        <v/>
      </c>
      <c r="AL220" s="939" t="str">
        <f ca="1">IF(AK220="Yes", '6'!$E$22,"")</f>
        <v/>
      </c>
      <c r="AM220" s="480" t="str">
        <f ca="1">IF(AK220="Yes", '6'!$E$20,"")</f>
        <v/>
      </c>
      <c r="AN220" s="934"/>
      <c r="AO220" s="370" t="str" cm="1">
        <f t="array" aca="1" ref="AO220" ca="1">IFERROR(IF(INDEX($G220:$W220,,MATCH(AQ$3,$G$3:$W$3,0))=$Z$15,"Yes",""),"")</f>
        <v/>
      </c>
      <c r="AP220" s="939" t="str">
        <f ca="1">IF(AO220="Yes", '6'!$E$29,"")</f>
        <v/>
      </c>
      <c r="AQ220" s="480" t="str">
        <f ca="1">IF(AO220="Yes", '6'!$E$27,"")</f>
        <v/>
      </c>
      <c r="AR220" s="934"/>
      <c r="AS220" s="434" t="str" cm="1">
        <f t="array" aca="1" ref="AS220" ca="1">IFERROR(IF(INDEX($G220:$W220,,MATCH(AU$3,$G$3:$W$3,0))=$Z$15,"Yes",""),"")</f>
        <v/>
      </c>
      <c r="AT220" s="941" t="str">
        <f ca="1">IF(AS220="Yes", '6'!$E$36,"")</f>
        <v/>
      </c>
      <c r="AU220" s="480" t="str">
        <f ca="1">IF(AS220="Yes", '6'!$E$34,"")</f>
        <v/>
      </c>
      <c r="AV220" s="934"/>
      <c r="AW220" s="370" t="str" cm="1">
        <f t="array" aca="1" ref="AW220" ca="1">IFERROR(IF(INDEX($G220:$W220,,MATCH(AY$3,$G$3:$W$3,0))=$Z$15,"Yes",""),"")</f>
        <v/>
      </c>
      <c r="AX220" s="939" t="str">
        <f ca="1">IF(AW220="Yes", '6'!$E$43,"")</f>
        <v/>
      </c>
      <c r="AY220" s="480" t="str">
        <f ca="1">IF(AW220="Yes", '6'!$E$41,"")</f>
        <v/>
      </c>
      <c r="BM220" s="494"/>
      <c r="BN220" s="494"/>
      <c r="BO220" s="494"/>
      <c r="BP220" s="494"/>
      <c r="BQ220" s="494"/>
      <c r="BR220" s="494"/>
      <c r="BS220" s="494"/>
      <c r="BT220" s="494"/>
      <c r="BU220" s="494"/>
      <c r="BV220" s="494"/>
      <c r="BW220" s="494"/>
      <c r="BX220" s="494"/>
      <c r="BY220" s="494"/>
      <c r="BZ220" s="494"/>
      <c r="CA220" s="494"/>
    </row>
    <row r="221" spans="2:79" ht="15.5">
      <c r="B221" s="1277">
        <f>'4'!AA15</f>
        <v>0</v>
      </c>
      <c r="C221" s="384" t="s">
        <v>799</v>
      </c>
      <c r="D221" s="389">
        <f>'4'!AC15</f>
        <v>0</v>
      </c>
      <c r="E221" s="1279" t="str">
        <f>'4'!AD15</f>
        <v xml:space="preserve"> </v>
      </c>
      <c r="G221" s="370" t="str">
        <f>'7'!G221</f>
        <v>Select from List</v>
      </c>
      <c r="H221" s="480" t="e" cm="1">
        <f t="array" ref="H221">INDEX($AC221:$AY221,,MATCH(G$3,$AC$3:$AY$3,0))</f>
        <v>#N/A</v>
      </c>
      <c r="I221" s="316"/>
      <c r="J221" s="434" t="str">
        <f>'7'!J221</f>
        <v>Select from List</v>
      </c>
      <c r="K221" s="480" t="e" cm="1">
        <f t="array" ref="K221">INDEX($AC221:$AY221,,MATCH(J$3,$AC$3:$AY$3,0))</f>
        <v>#N/A</v>
      </c>
      <c r="L221" s="316"/>
      <c r="M221" s="370" t="str">
        <f>'7'!M221</f>
        <v>Select from List</v>
      </c>
      <c r="N221" s="480" t="e" cm="1">
        <f t="array" ref="N221">INDEX($AC221:$AY221,,MATCH(M$3,$AC$3:$AY$3,0))</f>
        <v>#N/A</v>
      </c>
      <c r="O221" s="316"/>
      <c r="P221" s="370" t="str">
        <f>'7'!P221</f>
        <v>Select from List</v>
      </c>
      <c r="Q221" s="480" t="e" cm="1">
        <f t="array" ref="Q221">INDEX($AC221:$AY221,,MATCH(P$3,$AC$3:$AY$3,0))</f>
        <v>#N/A</v>
      </c>
      <c r="R221" s="316"/>
      <c r="S221" s="370" t="str">
        <f>'7'!S221</f>
        <v>Select from List</v>
      </c>
      <c r="T221" s="480" t="e" cm="1">
        <f t="array" ref="T221">INDEX($AC221:$AY221,,MATCH(S$3,$AC$3:$AY$3,0))</f>
        <v>#N/A</v>
      </c>
      <c r="U221" s="494"/>
      <c r="V221" s="370" t="str">
        <f>'7'!V221</f>
        <v>Select from List</v>
      </c>
      <c r="W221" s="480" t="e" cm="1">
        <f t="array" ref="W221">INDEX($AC221:$AY221,,MATCH(V$3,$AC$3:$AY$3,0))</f>
        <v>#N/A</v>
      </c>
      <c r="AC221" s="370" t="str" cm="1">
        <f t="array" aca="1" ref="AC221" ca="1">IFERROR(IF(INDEX($G221:$W221,,MATCH(AE$3,$G$3:$W$3,0))=$Z$15,"Yes",""),"")</f>
        <v/>
      </c>
      <c r="AD221" s="939" t="str">
        <f ca="1">IF(AC221="Yes", '6'!$E$8,"")</f>
        <v/>
      </c>
      <c r="AE221" s="480" t="str">
        <f ca="1">IF(AC221="Yes", '6'!$E$6,"")</f>
        <v/>
      </c>
      <c r="AG221" s="370" t="str" cm="1">
        <f t="array" aca="1" ref="AG221" ca="1">IFERROR(IF(INDEX($G221:$W221,,MATCH(AI$3,$G$3:$W$3,0))=$Z$15,"Yes",""),"")</f>
        <v/>
      </c>
      <c r="AH221" s="939" t="str">
        <f ca="1">IF(AG221="Yes",'6'!$E$15,"")</f>
        <v/>
      </c>
      <c r="AI221" s="480" t="str">
        <f ca="1">IF(AG221="Yes",'6'!$E$13,"")</f>
        <v/>
      </c>
      <c r="AK221" s="370" t="str" cm="1">
        <f t="array" aca="1" ref="AK221" ca="1">IFERROR(IF(INDEX($G221:$W221,,MATCH(AM$3,$G$3:$W$3,0))=$Z$15,"Yes",""),"")</f>
        <v/>
      </c>
      <c r="AL221" s="939" t="str">
        <f ca="1">IF(AK221="Yes", '6'!$E$22,"")</f>
        <v/>
      </c>
      <c r="AM221" s="480" t="str">
        <f ca="1">IF(AK221="Yes", '6'!$E$20,"")</f>
        <v/>
      </c>
      <c r="AN221" s="934"/>
      <c r="AO221" s="370" t="str" cm="1">
        <f t="array" aca="1" ref="AO221" ca="1">IFERROR(IF(INDEX($G221:$W221,,MATCH(AQ$3,$G$3:$W$3,0))=$Z$15,"Yes",""),"")</f>
        <v/>
      </c>
      <c r="AP221" s="939" t="str">
        <f ca="1">IF(AO221="Yes", '6'!$E$29,"")</f>
        <v/>
      </c>
      <c r="AQ221" s="480" t="str">
        <f ca="1">IF(AO221="Yes", '6'!$E$27,"")</f>
        <v/>
      </c>
      <c r="AR221" s="934"/>
      <c r="AS221" s="434" t="str" cm="1">
        <f t="array" aca="1" ref="AS221" ca="1">IFERROR(IF(INDEX($G221:$W221,,MATCH(AU$3,$G$3:$W$3,0))=$Z$15,"Yes",""),"")</f>
        <v/>
      </c>
      <c r="AT221" s="941" t="str">
        <f ca="1">IF(AS221="Yes", '6'!$E$36,"")</f>
        <v/>
      </c>
      <c r="AU221" s="480" t="str">
        <f ca="1">IF(AS221="Yes", '6'!$E$34,"")</f>
        <v/>
      </c>
      <c r="AV221" s="934"/>
      <c r="AW221" s="370" t="str" cm="1">
        <f t="array" aca="1" ref="AW221" ca="1">IFERROR(IF(INDEX($G221:$W221,,MATCH(AY$3,$G$3:$W$3,0))=$Z$15,"Yes",""),"")</f>
        <v/>
      </c>
      <c r="AX221" s="939" t="str">
        <f ca="1">IF(AW221="Yes", '6'!$E$43,"")</f>
        <v/>
      </c>
      <c r="AY221" s="480" t="str">
        <f ca="1">IF(AW221="Yes", '6'!$E$41,"")</f>
        <v/>
      </c>
      <c r="BM221" s="494"/>
      <c r="BN221" s="494"/>
      <c r="BO221" s="494"/>
      <c r="BP221" s="494"/>
      <c r="BQ221" s="494"/>
      <c r="BR221" s="494"/>
      <c r="BS221" s="494"/>
      <c r="BT221" s="494"/>
      <c r="BU221" s="494"/>
      <c r="BV221" s="494"/>
      <c r="BW221" s="494"/>
      <c r="BX221" s="494"/>
      <c r="BY221" s="494"/>
      <c r="BZ221" s="494"/>
      <c r="CA221" s="494"/>
    </row>
    <row r="222" spans="2:79" ht="15.5">
      <c r="B222" s="1278"/>
      <c r="C222" s="386" t="s">
        <v>800</v>
      </c>
      <c r="D222" s="390">
        <f>'4'!AC16</f>
        <v>0</v>
      </c>
      <c r="E222" s="1279">
        <f>'4'!T98</f>
        <v>0</v>
      </c>
      <c r="G222" s="370" t="str">
        <f>'7'!G222</f>
        <v>Select from List</v>
      </c>
      <c r="H222" s="480" t="e" cm="1">
        <f t="array" ref="H222">INDEX($AC222:$AY222,,MATCH(G$3,$AC$3:$AY$3,0))</f>
        <v>#N/A</v>
      </c>
      <c r="I222" s="316"/>
      <c r="J222" s="434" t="str">
        <f>'7'!J222</f>
        <v>Select from List</v>
      </c>
      <c r="K222" s="480" t="e" cm="1">
        <f t="array" ref="K222">INDEX($AC222:$AY222,,MATCH(J$3,$AC$3:$AY$3,0))</f>
        <v>#N/A</v>
      </c>
      <c r="L222" s="316"/>
      <c r="M222" s="370" t="str">
        <f>'7'!M222</f>
        <v>Select from List</v>
      </c>
      <c r="N222" s="480" t="e" cm="1">
        <f t="array" ref="N222">INDEX($AC222:$AY222,,MATCH(M$3,$AC$3:$AY$3,0))</f>
        <v>#N/A</v>
      </c>
      <c r="O222" s="316"/>
      <c r="P222" s="370" t="str">
        <f>'7'!P222</f>
        <v>Select from List</v>
      </c>
      <c r="Q222" s="480" t="e" cm="1">
        <f t="array" ref="Q222">INDEX($AC222:$AY222,,MATCH(P$3,$AC$3:$AY$3,0))</f>
        <v>#N/A</v>
      </c>
      <c r="R222" s="316"/>
      <c r="S222" s="370" t="str">
        <f>'7'!S222</f>
        <v>Select from List</v>
      </c>
      <c r="T222" s="480" t="e" cm="1">
        <f t="array" ref="T222">INDEX($AC222:$AY222,,MATCH(S$3,$AC$3:$AY$3,0))</f>
        <v>#N/A</v>
      </c>
      <c r="U222" s="494"/>
      <c r="V222" s="370" t="str">
        <f>'7'!V222</f>
        <v>Select from List</v>
      </c>
      <c r="W222" s="480" t="e" cm="1">
        <f t="array" ref="W222">INDEX($AC222:$AY222,,MATCH(V$3,$AC$3:$AY$3,0))</f>
        <v>#N/A</v>
      </c>
      <c r="AC222" s="370" t="str" cm="1">
        <f t="array" aca="1" ref="AC222" ca="1">IFERROR(IF(INDEX($G222:$W222,,MATCH(AE$3,$G$3:$W$3,0))=$Z$15,"Yes",""),"")</f>
        <v/>
      </c>
      <c r="AD222" s="939" t="str">
        <f ca="1">IF(AC222="Yes", '6'!$E$8,"")</f>
        <v/>
      </c>
      <c r="AE222" s="480" t="str">
        <f ca="1">IF(AC222="Yes", '6'!$E$6,"")</f>
        <v/>
      </c>
      <c r="AG222" s="370" t="str" cm="1">
        <f t="array" aca="1" ref="AG222" ca="1">IFERROR(IF(INDEX($G222:$W222,,MATCH(AI$3,$G$3:$W$3,0))=$Z$15,"Yes",""),"")</f>
        <v/>
      </c>
      <c r="AH222" s="939" t="str">
        <f ca="1">IF(AG222="Yes",'6'!$E$15,"")</f>
        <v/>
      </c>
      <c r="AI222" s="480" t="str">
        <f ca="1">IF(AG222="Yes",'6'!$E$13,"")</f>
        <v/>
      </c>
      <c r="AK222" s="370" t="str" cm="1">
        <f t="array" aca="1" ref="AK222" ca="1">IFERROR(IF(INDEX($G222:$W222,,MATCH(AM$3,$G$3:$W$3,0))=$Z$15,"Yes",""),"")</f>
        <v/>
      </c>
      <c r="AL222" s="939" t="str">
        <f ca="1">IF(AK222="Yes", '6'!$E$22,"")</f>
        <v/>
      </c>
      <c r="AM222" s="480" t="str">
        <f ca="1">IF(AK222="Yes", '6'!$E$20,"")</f>
        <v/>
      </c>
      <c r="AN222" s="934"/>
      <c r="AO222" s="370" t="str" cm="1">
        <f t="array" aca="1" ref="AO222" ca="1">IFERROR(IF(INDEX($G222:$W222,,MATCH(AQ$3,$G$3:$W$3,0))=$Z$15,"Yes",""),"")</f>
        <v/>
      </c>
      <c r="AP222" s="939" t="str">
        <f ca="1">IF(AO222="Yes", '6'!$E$29,"")</f>
        <v/>
      </c>
      <c r="AQ222" s="480" t="str">
        <f ca="1">IF(AO222="Yes", '6'!$E$27,"")</f>
        <v/>
      </c>
      <c r="AR222" s="934"/>
      <c r="AS222" s="434" t="str" cm="1">
        <f t="array" aca="1" ref="AS222" ca="1">IFERROR(IF(INDEX($G222:$W222,,MATCH(AU$3,$G$3:$W$3,0))=$Z$15,"Yes",""),"")</f>
        <v/>
      </c>
      <c r="AT222" s="941" t="str">
        <f ca="1">IF(AS222="Yes", '6'!$E$36,"")</f>
        <v/>
      </c>
      <c r="AU222" s="480" t="str">
        <f ca="1">IF(AS222="Yes", '6'!$E$34,"")</f>
        <v/>
      </c>
      <c r="AV222" s="934"/>
      <c r="AW222" s="370" t="str" cm="1">
        <f t="array" aca="1" ref="AW222" ca="1">IFERROR(IF(INDEX($G222:$W222,,MATCH(AY$3,$G$3:$W$3,0))=$Z$15,"Yes",""),"")</f>
        <v/>
      </c>
      <c r="AX222" s="939" t="str">
        <f ca="1">IF(AW222="Yes", '6'!$E$43,"")</f>
        <v/>
      </c>
      <c r="AY222" s="480" t="str">
        <f ca="1">IF(AW222="Yes", '6'!$E$41,"")</f>
        <v/>
      </c>
      <c r="BM222" s="494"/>
      <c r="BN222" s="494"/>
      <c r="BO222" s="494"/>
      <c r="BP222" s="494"/>
      <c r="BQ222" s="494"/>
      <c r="BR222" s="494"/>
      <c r="BS222" s="494"/>
      <c r="BT222" s="494"/>
      <c r="BU222" s="494"/>
      <c r="BV222" s="494"/>
      <c r="BW222" s="494"/>
      <c r="BX222" s="494"/>
      <c r="BY222" s="494"/>
      <c r="BZ222" s="494"/>
      <c r="CA222" s="494"/>
    </row>
    <row r="223" spans="2:79" ht="15.5">
      <c r="B223" s="1280">
        <f>'4'!AA17</f>
        <v>0</v>
      </c>
      <c r="C223" s="384" t="s">
        <v>799</v>
      </c>
      <c r="D223" s="389">
        <f>'4'!AC17</f>
        <v>0</v>
      </c>
      <c r="E223" s="1279" t="str">
        <f>'4'!AD17</f>
        <v xml:space="preserve"> </v>
      </c>
      <c r="G223" s="370" t="str">
        <f>'7'!G223</f>
        <v>Select from List</v>
      </c>
      <c r="H223" s="480" t="e" cm="1">
        <f t="array" ref="H223">INDEX($AC223:$AY223,,MATCH(G$3,$AC$3:$AY$3,0))</f>
        <v>#N/A</v>
      </c>
      <c r="I223" s="316"/>
      <c r="J223" s="434" t="str">
        <f>'7'!J223</f>
        <v>Select from List</v>
      </c>
      <c r="K223" s="480" t="e" cm="1">
        <f t="array" ref="K223">INDEX($AC223:$AY223,,MATCH(J$3,$AC$3:$AY$3,0))</f>
        <v>#N/A</v>
      </c>
      <c r="L223" s="316"/>
      <c r="M223" s="370" t="str">
        <f>'7'!M223</f>
        <v>Select from List</v>
      </c>
      <c r="N223" s="480" t="e" cm="1">
        <f t="array" ref="N223">INDEX($AC223:$AY223,,MATCH(M$3,$AC$3:$AY$3,0))</f>
        <v>#N/A</v>
      </c>
      <c r="O223" s="316"/>
      <c r="P223" s="370" t="str">
        <f>'7'!P223</f>
        <v>Select from List</v>
      </c>
      <c r="Q223" s="480" t="e" cm="1">
        <f t="array" ref="Q223">INDEX($AC223:$AY223,,MATCH(P$3,$AC$3:$AY$3,0))</f>
        <v>#N/A</v>
      </c>
      <c r="R223" s="316"/>
      <c r="S223" s="370" t="str">
        <f>'7'!S223</f>
        <v>Select from List</v>
      </c>
      <c r="T223" s="480" t="e" cm="1">
        <f t="array" ref="T223">INDEX($AC223:$AY223,,MATCH(S$3,$AC$3:$AY$3,0))</f>
        <v>#N/A</v>
      </c>
      <c r="U223" s="494"/>
      <c r="V223" s="370" t="str">
        <f>'7'!V223</f>
        <v>Select from List</v>
      </c>
      <c r="W223" s="480" t="e" cm="1">
        <f t="array" ref="W223">INDEX($AC223:$AY223,,MATCH(V$3,$AC$3:$AY$3,0))</f>
        <v>#N/A</v>
      </c>
      <c r="AC223" s="370" t="str" cm="1">
        <f t="array" aca="1" ref="AC223" ca="1">IFERROR(IF(INDEX($G223:$W223,,MATCH(AE$3,$G$3:$W$3,0))=$Z$15,"Yes",""),"")</f>
        <v/>
      </c>
      <c r="AD223" s="939" t="str">
        <f ca="1">IF(AC223="Yes", '6'!$E$8,"")</f>
        <v/>
      </c>
      <c r="AE223" s="480" t="str">
        <f ca="1">IF(AC223="Yes", '6'!$E$6,"")</f>
        <v/>
      </c>
      <c r="AG223" s="370" t="str" cm="1">
        <f t="array" aca="1" ref="AG223" ca="1">IFERROR(IF(INDEX($G223:$W223,,MATCH(AI$3,$G$3:$W$3,0))=$Z$15,"Yes",""),"")</f>
        <v/>
      </c>
      <c r="AH223" s="939" t="str">
        <f ca="1">IF(AG223="Yes",'6'!$E$15,"")</f>
        <v/>
      </c>
      <c r="AI223" s="480" t="str">
        <f ca="1">IF(AG223="Yes",'6'!$E$13,"")</f>
        <v/>
      </c>
      <c r="AK223" s="370" t="str" cm="1">
        <f t="array" aca="1" ref="AK223" ca="1">IFERROR(IF(INDEX($G223:$W223,,MATCH(AM$3,$G$3:$W$3,0))=$Z$15,"Yes",""),"")</f>
        <v/>
      </c>
      <c r="AL223" s="939" t="str">
        <f ca="1">IF(AK223="Yes", '6'!$E$22,"")</f>
        <v/>
      </c>
      <c r="AM223" s="480" t="str">
        <f ca="1">IF(AK223="Yes", '6'!$E$20,"")</f>
        <v/>
      </c>
      <c r="AN223" s="934"/>
      <c r="AO223" s="370" t="str" cm="1">
        <f t="array" aca="1" ref="AO223" ca="1">IFERROR(IF(INDEX($G223:$W223,,MATCH(AQ$3,$G$3:$W$3,0))=$Z$15,"Yes",""),"")</f>
        <v/>
      </c>
      <c r="AP223" s="939" t="str">
        <f ca="1">IF(AO223="Yes", '6'!$E$29,"")</f>
        <v/>
      </c>
      <c r="AQ223" s="480" t="str">
        <f ca="1">IF(AO223="Yes", '6'!$E$27,"")</f>
        <v/>
      </c>
      <c r="AR223" s="934"/>
      <c r="AS223" s="434" t="str" cm="1">
        <f t="array" aca="1" ref="AS223" ca="1">IFERROR(IF(INDEX($G223:$W223,,MATCH(AU$3,$G$3:$W$3,0))=$Z$15,"Yes",""),"")</f>
        <v/>
      </c>
      <c r="AT223" s="941" t="str">
        <f ca="1">IF(AS223="Yes", '6'!$E$36,"")</f>
        <v/>
      </c>
      <c r="AU223" s="480" t="str">
        <f ca="1">IF(AS223="Yes", '6'!$E$34,"")</f>
        <v/>
      </c>
      <c r="AV223" s="934"/>
      <c r="AW223" s="370" t="str" cm="1">
        <f t="array" aca="1" ref="AW223" ca="1">IFERROR(IF(INDEX($G223:$W223,,MATCH(AY$3,$G$3:$W$3,0))=$Z$15,"Yes",""),"")</f>
        <v/>
      </c>
      <c r="AX223" s="939" t="str">
        <f ca="1">IF(AW223="Yes", '6'!$E$43,"")</f>
        <v/>
      </c>
      <c r="AY223" s="480" t="str">
        <f ca="1">IF(AW223="Yes", '6'!$E$41,"")</f>
        <v/>
      </c>
      <c r="BM223" s="494"/>
      <c r="BN223" s="494"/>
      <c r="BO223" s="494"/>
      <c r="BP223" s="494"/>
      <c r="BQ223" s="494"/>
      <c r="BR223" s="494"/>
      <c r="BS223" s="494"/>
      <c r="BT223" s="494"/>
      <c r="BU223" s="494"/>
      <c r="BV223" s="494"/>
      <c r="BW223" s="494"/>
      <c r="BX223" s="494"/>
      <c r="BY223" s="494"/>
      <c r="BZ223" s="494"/>
      <c r="CA223" s="494"/>
    </row>
    <row r="224" spans="2:79" ht="15.5">
      <c r="B224" s="1278"/>
      <c r="C224" s="386" t="s">
        <v>800</v>
      </c>
      <c r="D224" s="390">
        <f>'4'!AC18</f>
        <v>0</v>
      </c>
      <c r="E224" s="1279">
        <f>'4'!T100</f>
        <v>0</v>
      </c>
      <c r="G224" s="370" t="str">
        <f>'7'!G224</f>
        <v>Select from List</v>
      </c>
      <c r="H224" s="480" t="e" cm="1">
        <f t="array" ref="H224">INDEX($AC224:$AY224,,MATCH(G$3,$AC$3:$AY$3,0))</f>
        <v>#N/A</v>
      </c>
      <c r="I224" s="316"/>
      <c r="J224" s="434" t="str">
        <f>'7'!J224</f>
        <v>Select from List</v>
      </c>
      <c r="K224" s="480" t="e" cm="1">
        <f t="array" ref="K224">INDEX($AC224:$AY224,,MATCH(J$3,$AC$3:$AY$3,0))</f>
        <v>#N/A</v>
      </c>
      <c r="L224" s="316"/>
      <c r="M224" s="370" t="str">
        <f>'7'!M224</f>
        <v>Select from List</v>
      </c>
      <c r="N224" s="480" t="e" cm="1">
        <f t="array" ref="N224">INDEX($AC224:$AY224,,MATCH(M$3,$AC$3:$AY$3,0))</f>
        <v>#N/A</v>
      </c>
      <c r="O224" s="316"/>
      <c r="P224" s="370" t="str">
        <f>'7'!P224</f>
        <v>Select from List</v>
      </c>
      <c r="Q224" s="480" t="e" cm="1">
        <f t="array" ref="Q224">INDEX($AC224:$AY224,,MATCH(P$3,$AC$3:$AY$3,0))</f>
        <v>#N/A</v>
      </c>
      <c r="R224" s="316"/>
      <c r="S224" s="370" t="str">
        <f>'7'!S224</f>
        <v>Select from List</v>
      </c>
      <c r="T224" s="480" t="e" cm="1">
        <f t="array" ref="T224">INDEX($AC224:$AY224,,MATCH(S$3,$AC$3:$AY$3,0))</f>
        <v>#N/A</v>
      </c>
      <c r="U224" s="494"/>
      <c r="V224" s="370" t="str">
        <f>'7'!V224</f>
        <v>Select from List</v>
      </c>
      <c r="W224" s="480" t="e" cm="1">
        <f t="array" ref="W224">INDEX($AC224:$AY224,,MATCH(V$3,$AC$3:$AY$3,0))</f>
        <v>#N/A</v>
      </c>
      <c r="AC224" s="370" t="str" cm="1">
        <f t="array" aca="1" ref="AC224" ca="1">IFERROR(IF(INDEX($G224:$W224,,MATCH(AE$3,$G$3:$W$3,0))=$Z$15,"Yes",""),"")</f>
        <v/>
      </c>
      <c r="AD224" s="939" t="str">
        <f ca="1">IF(AC224="Yes", '6'!$E$8,"")</f>
        <v/>
      </c>
      <c r="AE224" s="480" t="str">
        <f ca="1">IF(AC224="Yes", '6'!$E$6,"")</f>
        <v/>
      </c>
      <c r="AG224" s="370" t="str" cm="1">
        <f t="array" aca="1" ref="AG224" ca="1">IFERROR(IF(INDEX($G224:$W224,,MATCH(AI$3,$G$3:$W$3,0))=$Z$15,"Yes",""),"")</f>
        <v/>
      </c>
      <c r="AH224" s="939" t="str">
        <f ca="1">IF(AG224="Yes",'6'!$E$15,"")</f>
        <v/>
      </c>
      <c r="AI224" s="480" t="str">
        <f ca="1">IF(AG224="Yes",'6'!$E$13,"")</f>
        <v/>
      </c>
      <c r="AK224" s="370" t="str" cm="1">
        <f t="array" aca="1" ref="AK224" ca="1">IFERROR(IF(INDEX($G224:$W224,,MATCH(AM$3,$G$3:$W$3,0))=$Z$15,"Yes",""),"")</f>
        <v/>
      </c>
      <c r="AL224" s="939" t="str">
        <f ca="1">IF(AK224="Yes", '6'!$E$22,"")</f>
        <v/>
      </c>
      <c r="AM224" s="480" t="str">
        <f ca="1">IF(AK224="Yes", '6'!$E$20,"")</f>
        <v/>
      </c>
      <c r="AN224" s="934"/>
      <c r="AO224" s="370" t="str" cm="1">
        <f t="array" aca="1" ref="AO224" ca="1">IFERROR(IF(INDEX($G224:$W224,,MATCH(AQ$3,$G$3:$W$3,0))=$Z$15,"Yes",""),"")</f>
        <v/>
      </c>
      <c r="AP224" s="939" t="str">
        <f ca="1">IF(AO224="Yes", '6'!$E$29,"")</f>
        <v/>
      </c>
      <c r="AQ224" s="480" t="str">
        <f ca="1">IF(AO224="Yes", '6'!$E$27,"")</f>
        <v/>
      </c>
      <c r="AR224" s="934"/>
      <c r="AS224" s="434" t="str" cm="1">
        <f t="array" aca="1" ref="AS224" ca="1">IFERROR(IF(INDEX($G224:$W224,,MATCH(AU$3,$G$3:$W$3,0))=$Z$15,"Yes",""),"")</f>
        <v/>
      </c>
      <c r="AT224" s="941" t="str">
        <f ca="1">IF(AS224="Yes", '6'!$E$36,"")</f>
        <v/>
      </c>
      <c r="AU224" s="480" t="str">
        <f ca="1">IF(AS224="Yes", '6'!$E$34,"")</f>
        <v/>
      </c>
      <c r="AV224" s="934"/>
      <c r="AW224" s="370" t="str" cm="1">
        <f t="array" aca="1" ref="AW224" ca="1">IFERROR(IF(INDEX($G224:$W224,,MATCH(AY$3,$G$3:$W$3,0))=$Z$15,"Yes",""),"")</f>
        <v/>
      </c>
      <c r="AX224" s="939" t="str">
        <f ca="1">IF(AW224="Yes", '6'!$E$43,"")</f>
        <v/>
      </c>
      <c r="AY224" s="480" t="str">
        <f ca="1">IF(AW224="Yes", '6'!$E$41,"")</f>
        <v/>
      </c>
      <c r="BM224" s="494"/>
      <c r="BN224" s="494"/>
      <c r="BO224" s="494"/>
      <c r="BP224" s="494"/>
      <c r="BQ224" s="494"/>
      <c r="BR224" s="494"/>
      <c r="BS224" s="494"/>
      <c r="BT224" s="494"/>
      <c r="BU224" s="494"/>
      <c r="BV224" s="494"/>
      <c r="BW224" s="494"/>
      <c r="BX224" s="494"/>
      <c r="BY224" s="494"/>
      <c r="BZ224" s="494"/>
      <c r="CA224" s="494"/>
    </row>
    <row r="225" spans="2:79" ht="15.5">
      <c r="B225" s="1277">
        <f>'4'!AA19</f>
        <v>0</v>
      </c>
      <c r="C225" s="384" t="s">
        <v>799</v>
      </c>
      <c r="D225" s="389">
        <f>'4'!AC19</f>
        <v>0</v>
      </c>
      <c r="E225" s="1279" t="str">
        <f>'4'!AD19</f>
        <v xml:space="preserve"> </v>
      </c>
      <c r="G225" s="370" t="str">
        <f>'7'!G225</f>
        <v>Select from List</v>
      </c>
      <c r="H225" s="480" t="e" cm="1">
        <f t="array" ref="H225">INDEX($AC225:$AY225,,MATCH(G$3,$AC$3:$AY$3,0))</f>
        <v>#N/A</v>
      </c>
      <c r="I225" s="316"/>
      <c r="J225" s="434" t="str">
        <f>'7'!J225</f>
        <v>Select from List</v>
      </c>
      <c r="K225" s="480" t="e" cm="1">
        <f t="array" ref="K225">INDEX($AC225:$AY225,,MATCH(J$3,$AC$3:$AY$3,0))</f>
        <v>#N/A</v>
      </c>
      <c r="L225" s="316"/>
      <c r="M225" s="370" t="str">
        <f>'7'!M225</f>
        <v>Select from List</v>
      </c>
      <c r="N225" s="480" t="e" cm="1">
        <f t="array" ref="N225">INDEX($AC225:$AY225,,MATCH(M$3,$AC$3:$AY$3,0))</f>
        <v>#N/A</v>
      </c>
      <c r="O225" s="316"/>
      <c r="P225" s="370" t="str">
        <f>'7'!P225</f>
        <v>Select from List</v>
      </c>
      <c r="Q225" s="480" t="e" cm="1">
        <f t="array" ref="Q225">INDEX($AC225:$AY225,,MATCH(P$3,$AC$3:$AY$3,0))</f>
        <v>#N/A</v>
      </c>
      <c r="R225" s="316"/>
      <c r="S225" s="370" t="str">
        <f>'7'!S225</f>
        <v>Select from List</v>
      </c>
      <c r="T225" s="480" t="e" cm="1">
        <f t="array" ref="T225">INDEX($AC225:$AY225,,MATCH(S$3,$AC$3:$AY$3,0))</f>
        <v>#N/A</v>
      </c>
      <c r="U225" s="494"/>
      <c r="V225" s="370" t="str">
        <f>'7'!V225</f>
        <v>Select from List</v>
      </c>
      <c r="W225" s="480" t="e" cm="1">
        <f t="array" ref="W225">INDEX($AC225:$AY225,,MATCH(V$3,$AC$3:$AY$3,0))</f>
        <v>#N/A</v>
      </c>
      <c r="AC225" s="370" t="str" cm="1">
        <f t="array" aca="1" ref="AC225" ca="1">IFERROR(IF(INDEX($G225:$W225,,MATCH(AE$3,$G$3:$W$3,0))=$Z$15,"Yes",""),"")</f>
        <v/>
      </c>
      <c r="AD225" s="939" t="str">
        <f ca="1">IF(AC225="Yes", '6'!$E$8,"")</f>
        <v/>
      </c>
      <c r="AE225" s="480" t="str">
        <f ca="1">IF(AC225="Yes", '6'!$E$6,"")</f>
        <v/>
      </c>
      <c r="AG225" s="370" t="str" cm="1">
        <f t="array" aca="1" ref="AG225" ca="1">IFERROR(IF(INDEX($G225:$W225,,MATCH(AI$3,$G$3:$W$3,0))=$Z$15,"Yes",""),"")</f>
        <v/>
      </c>
      <c r="AH225" s="939" t="str">
        <f ca="1">IF(AG225="Yes",'6'!$E$15,"")</f>
        <v/>
      </c>
      <c r="AI225" s="480" t="str">
        <f ca="1">IF(AG225="Yes",'6'!$E$13,"")</f>
        <v/>
      </c>
      <c r="AK225" s="370" t="str" cm="1">
        <f t="array" aca="1" ref="AK225" ca="1">IFERROR(IF(INDEX($G225:$W225,,MATCH(AM$3,$G$3:$W$3,0))=$Z$15,"Yes",""),"")</f>
        <v/>
      </c>
      <c r="AL225" s="939" t="str">
        <f ca="1">IF(AK225="Yes", '6'!$E$22,"")</f>
        <v/>
      </c>
      <c r="AM225" s="480" t="str">
        <f ca="1">IF(AK225="Yes", '6'!$E$20,"")</f>
        <v/>
      </c>
      <c r="AN225" s="934"/>
      <c r="AO225" s="370" t="str" cm="1">
        <f t="array" aca="1" ref="AO225" ca="1">IFERROR(IF(INDEX($G225:$W225,,MATCH(AQ$3,$G$3:$W$3,0))=$Z$15,"Yes",""),"")</f>
        <v/>
      </c>
      <c r="AP225" s="939" t="str">
        <f ca="1">IF(AO225="Yes", '6'!$E$29,"")</f>
        <v/>
      </c>
      <c r="AQ225" s="480" t="str">
        <f ca="1">IF(AO225="Yes", '6'!$E$27,"")</f>
        <v/>
      </c>
      <c r="AR225" s="934"/>
      <c r="AS225" s="434" t="str" cm="1">
        <f t="array" aca="1" ref="AS225" ca="1">IFERROR(IF(INDEX($G225:$W225,,MATCH(AU$3,$G$3:$W$3,0))=$Z$15,"Yes",""),"")</f>
        <v/>
      </c>
      <c r="AT225" s="941" t="str">
        <f ca="1">IF(AS225="Yes", '6'!$E$36,"")</f>
        <v/>
      </c>
      <c r="AU225" s="480" t="str">
        <f ca="1">IF(AS225="Yes", '6'!$E$34,"")</f>
        <v/>
      </c>
      <c r="AV225" s="934"/>
      <c r="AW225" s="370" t="str" cm="1">
        <f t="array" aca="1" ref="AW225" ca="1">IFERROR(IF(INDEX($G225:$W225,,MATCH(AY$3,$G$3:$W$3,0))=$Z$15,"Yes",""),"")</f>
        <v/>
      </c>
      <c r="AX225" s="939" t="str">
        <f ca="1">IF(AW225="Yes", '6'!$E$43,"")</f>
        <v/>
      </c>
      <c r="AY225" s="480" t="str">
        <f ca="1">IF(AW225="Yes", '6'!$E$41,"")</f>
        <v/>
      </c>
      <c r="BM225" s="494"/>
      <c r="BN225" s="494"/>
      <c r="BO225" s="494"/>
      <c r="BP225" s="494"/>
      <c r="BQ225" s="494"/>
      <c r="BR225" s="494"/>
      <c r="BS225" s="494"/>
      <c r="BT225" s="494"/>
      <c r="BU225" s="494"/>
      <c r="BV225" s="494"/>
      <c r="BW225" s="494"/>
      <c r="BX225" s="494"/>
      <c r="BY225" s="494"/>
      <c r="BZ225" s="494"/>
      <c r="CA225" s="494"/>
    </row>
    <row r="226" spans="2:79" ht="15.5">
      <c r="B226" s="1278"/>
      <c r="C226" s="386" t="s">
        <v>800</v>
      </c>
      <c r="D226" s="390">
        <f>'4'!AC20</f>
        <v>0</v>
      </c>
      <c r="E226" s="1279">
        <f>'4'!T102</f>
        <v>0</v>
      </c>
      <c r="G226" s="370" t="str">
        <f>'7'!G226</f>
        <v>Select from List</v>
      </c>
      <c r="H226" s="480" t="e" cm="1">
        <f t="array" ref="H226">INDEX($AC226:$AY226,,MATCH(G$3,$AC$3:$AY$3,0))</f>
        <v>#N/A</v>
      </c>
      <c r="I226" s="316"/>
      <c r="J226" s="434" t="str">
        <f>'7'!J226</f>
        <v>Select from List</v>
      </c>
      <c r="K226" s="480" t="e" cm="1">
        <f t="array" ref="K226">INDEX($AC226:$AY226,,MATCH(J$3,$AC$3:$AY$3,0))</f>
        <v>#N/A</v>
      </c>
      <c r="L226" s="316"/>
      <c r="M226" s="370" t="str">
        <f>'7'!M226</f>
        <v>Select from List</v>
      </c>
      <c r="N226" s="480" t="e" cm="1">
        <f t="array" ref="N226">INDEX($AC226:$AY226,,MATCH(M$3,$AC$3:$AY$3,0))</f>
        <v>#N/A</v>
      </c>
      <c r="O226" s="316"/>
      <c r="P226" s="370" t="str">
        <f>'7'!P226</f>
        <v>Select from List</v>
      </c>
      <c r="Q226" s="480" t="e" cm="1">
        <f t="array" ref="Q226">INDEX($AC226:$AY226,,MATCH(P$3,$AC$3:$AY$3,0))</f>
        <v>#N/A</v>
      </c>
      <c r="R226" s="316"/>
      <c r="S226" s="370" t="str">
        <f>'7'!S226</f>
        <v>Select from List</v>
      </c>
      <c r="T226" s="480" t="e" cm="1">
        <f t="array" ref="T226">INDEX($AC226:$AY226,,MATCH(S$3,$AC$3:$AY$3,0))</f>
        <v>#N/A</v>
      </c>
      <c r="U226" s="494"/>
      <c r="V226" s="370" t="str">
        <f>'7'!V226</f>
        <v>Select from List</v>
      </c>
      <c r="W226" s="480" t="e" cm="1">
        <f t="array" ref="W226">INDEX($AC226:$AY226,,MATCH(V$3,$AC$3:$AY$3,0))</f>
        <v>#N/A</v>
      </c>
      <c r="AC226" s="370" t="str" cm="1">
        <f t="array" aca="1" ref="AC226" ca="1">IFERROR(IF(INDEX($G226:$W226,,MATCH(AE$3,$G$3:$W$3,0))=$Z$15,"Yes",""),"")</f>
        <v/>
      </c>
      <c r="AD226" s="939" t="str">
        <f ca="1">IF(AC226="Yes", '6'!$E$8,"")</f>
        <v/>
      </c>
      <c r="AE226" s="480" t="str">
        <f ca="1">IF(AC226="Yes", '6'!$E$6,"")</f>
        <v/>
      </c>
      <c r="AG226" s="370" t="str" cm="1">
        <f t="array" aca="1" ref="AG226" ca="1">IFERROR(IF(INDEX($G226:$W226,,MATCH(AI$3,$G$3:$W$3,0))=$Z$15,"Yes",""),"")</f>
        <v/>
      </c>
      <c r="AH226" s="939" t="str">
        <f ca="1">IF(AG226="Yes",'6'!$E$15,"")</f>
        <v/>
      </c>
      <c r="AI226" s="480" t="str">
        <f ca="1">IF(AG226="Yes",'6'!$E$13,"")</f>
        <v/>
      </c>
      <c r="AK226" s="370" t="str" cm="1">
        <f t="array" aca="1" ref="AK226" ca="1">IFERROR(IF(INDEX($G226:$W226,,MATCH(AM$3,$G$3:$W$3,0))=$Z$15,"Yes",""),"")</f>
        <v/>
      </c>
      <c r="AL226" s="939" t="str">
        <f ca="1">IF(AK226="Yes", '6'!$E$22,"")</f>
        <v/>
      </c>
      <c r="AM226" s="480" t="str">
        <f ca="1">IF(AK226="Yes", '6'!$E$20,"")</f>
        <v/>
      </c>
      <c r="AN226" s="934"/>
      <c r="AO226" s="370" t="str" cm="1">
        <f t="array" aca="1" ref="AO226" ca="1">IFERROR(IF(INDEX($G226:$W226,,MATCH(AQ$3,$G$3:$W$3,0))=$Z$15,"Yes",""),"")</f>
        <v/>
      </c>
      <c r="AP226" s="939" t="str">
        <f ca="1">IF(AO226="Yes", '6'!$E$29,"")</f>
        <v/>
      </c>
      <c r="AQ226" s="480" t="str">
        <f ca="1">IF(AO226="Yes", '6'!$E$27,"")</f>
        <v/>
      </c>
      <c r="AR226" s="934"/>
      <c r="AS226" s="434" t="str" cm="1">
        <f t="array" aca="1" ref="AS226" ca="1">IFERROR(IF(INDEX($G226:$W226,,MATCH(AU$3,$G$3:$W$3,0))=$Z$15,"Yes",""),"")</f>
        <v/>
      </c>
      <c r="AT226" s="941" t="str">
        <f ca="1">IF(AS226="Yes", '6'!$E$36,"")</f>
        <v/>
      </c>
      <c r="AU226" s="480" t="str">
        <f ca="1">IF(AS226="Yes", '6'!$E$34,"")</f>
        <v/>
      </c>
      <c r="AV226" s="934"/>
      <c r="AW226" s="370" t="str" cm="1">
        <f t="array" aca="1" ref="AW226" ca="1">IFERROR(IF(INDEX($G226:$W226,,MATCH(AY$3,$G$3:$W$3,0))=$Z$15,"Yes",""),"")</f>
        <v/>
      </c>
      <c r="AX226" s="939" t="str">
        <f ca="1">IF(AW226="Yes", '6'!$E$43,"")</f>
        <v/>
      </c>
      <c r="AY226" s="480" t="str">
        <f ca="1">IF(AW226="Yes", '6'!$E$41,"")</f>
        <v/>
      </c>
    </row>
    <row r="227" spans="2:79" ht="15.5">
      <c r="B227" s="1280">
        <f>'4'!AA21</f>
        <v>0</v>
      </c>
      <c r="C227" s="384" t="s">
        <v>799</v>
      </c>
      <c r="D227" s="389">
        <f>'4'!AC21</f>
        <v>0</v>
      </c>
      <c r="E227" s="1279" t="str">
        <f>'4'!AD21</f>
        <v xml:space="preserve"> </v>
      </c>
      <c r="G227" s="370" t="str">
        <f>'7'!G227</f>
        <v>Select from List</v>
      </c>
      <c r="H227" s="480" t="e" cm="1">
        <f t="array" ref="H227">INDEX($AC227:$AY227,,MATCH(G$3,$AC$3:$AY$3,0))</f>
        <v>#N/A</v>
      </c>
      <c r="I227" s="316"/>
      <c r="J227" s="434" t="str">
        <f>'7'!J227</f>
        <v>Select from List</v>
      </c>
      <c r="K227" s="480" t="e" cm="1">
        <f t="array" ref="K227">INDEX($AC227:$AY227,,MATCH(J$3,$AC$3:$AY$3,0))</f>
        <v>#N/A</v>
      </c>
      <c r="L227" s="316"/>
      <c r="M227" s="370" t="str">
        <f>'7'!M227</f>
        <v>Select from List</v>
      </c>
      <c r="N227" s="480" t="e" cm="1">
        <f t="array" ref="N227">INDEX($AC227:$AY227,,MATCH(M$3,$AC$3:$AY$3,0))</f>
        <v>#N/A</v>
      </c>
      <c r="O227" s="316"/>
      <c r="P227" s="370" t="str">
        <f>'7'!P227</f>
        <v>Select from List</v>
      </c>
      <c r="Q227" s="480" t="e" cm="1">
        <f t="array" ref="Q227">INDEX($AC227:$AY227,,MATCH(P$3,$AC$3:$AY$3,0))</f>
        <v>#N/A</v>
      </c>
      <c r="R227" s="316"/>
      <c r="S227" s="370" t="str">
        <f>'7'!S227</f>
        <v>Select from List</v>
      </c>
      <c r="T227" s="480" t="e" cm="1">
        <f t="array" ref="T227">INDEX($AC227:$AY227,,MATCH(S$3,$AC$3:$AY$3,0))</f>
        <v>#N/A</v>
      </c>
      <c r="U227" s="494"/>
      <c r="V227" s="370" t="str">
        <f>'7'!V227</f>
        <v>Select from List</v>
      </c>
      <c r="W227" s="480" t="e" cm="1">
        <f t="array" ref="W227">INDEX($AC227:$AY227,,MATCH(V$3,$AC$3:$AY$3,0))</f>
        <v>#N/A</v>
      </c>
      <c r="AC227" s="370" t="str" cm="1">
        <f t="array" aca="1" ref="AC227" ca="1">IFERROR(IF(INDEX($G227:$W227,,MATCH(AE$3,$G$3:$W$3,0))=$Z$15,"Yes",""),"")</f>
        <v/>
      </c>
      <c r="AD227" s="939" t="str">
        <f ca="1">IF(AC227="Yes", '6'!$E$8,"")</f>
        <v/>
      </c>
      <c r="AE227" s="480" t="str">
        <f ca="1">IF(AC227="Yes", '6'!$E$6,"")</f>
        <v/>
      </c>
      <c r="AG227" s="370" t="str" cm="1">
        <f t="array" aca="1" ref="AG227" ca="1">IFERROR(IF(INDEX($G227:$W227,,MATCH(AI$3,$G$3:$W$3,0))=$Z$15,"Yes",""),"")</f>
        <v/>
      </c>
      <c r="AH227" s="939" t="str">
        <f ca="1">IF(AG227="Yes",'6'!$E$15,"")</f>
        <v/>
      </c>
      <c r="AI227" s="480" t="str">
        <f ca="1">IF(AG227="Yes",'6'!$E$13,"")</f>
        <v/>
      </c>
      <c r="AK227" s="370" t="str" cm="1">
        <f t="array" aca="1" ref="AK227" ca="1">IFERROR(IF(INDEX($G227:$W227,,MATCH(AM$3,$G$3:$W$3,0))=$Z$15,"Yes",""),"")</f>
        <v/>
      </c>
      <c r="AL227" s="939" t="str">
        <f ca="1">IF(AK227="Yes", '6'!$E$22,"")</f>
        <v/>
      </c>
      <c r="AM227" s="480" t="str">
        <f ca="1">IF(AK227="Yes", '6'!$E$20,"")</f>
        <v/>
      </c>
      <c r="AN227" s="934"/>
      <c r="AO227" s="370" t="str" cm="1">
        <f t="array" aca="1" ref="AO227" ca="1">IFERROR(IF(INDEX($G227:$W227,,MATCH(AQ$3,$G$3:$W$3,0))=$Z$15,"Yes",""),"")</f>
        <v/>
      </c>
      <c r="AP227" s="939" t="str">
        <f ca="1">IF(AO227="Yes", '6'!$E$29,"")</f>
        <v/>
      </c>
      <c r="AQ227" s="480" t="str">
        <f ca="1">IF(AO227="Yes", '6'!$E$27,"")</f>
        <v/>
      </c>
      <c r="AR227" s="934"/>
      <c r="AS227" s="434" t="str" cm="1">
        <f t="array" aca="1" ref="AS227" ca="1">IFERROR(IF(INDEX($G227:$W227,,MATCH(AU$3,$G$3:$W$3,0))=$Z$15,"Yes",""),"")</f>
        <v/>
      </c>
      <c r="AT227" s="941" t="str">
        <f ca="1">IF(AS227="Yes", '6'!$E$36,"")</f>
        <v/>
      </c>
      <c r="AU227" s="480" t="str">
        <f ca="1">IF(AS227="Yes", '6'!$E$34,"")</f>
        <v/>
      </c>
      <c r="AV227" s="934"/>
      <c r="AW227" s="370" t="str" cm="1">
        <f t="array" aca="1" ref="AW227" ca="1">IFERROR(IF(INDEX($G227:$W227,,MATCH(AY$3,$G$3:$W$3,0))=$Z$15,"Yes",""),"")</f>
        <v/>
      </c>
      <c r="AX227" s="939" t="str">
        <f ca="1">IF(AW227="Yes", '6'!$E$43,"")</f>
        <v/>
      </c>
      <c r="AY227" s="480" t="str">
        <f ca="1">IF(AW227="Yes", '6'!$E$41,"")</f>
        <v/>
      </c>
    </row>
    <row r="228" spans="2:79" ht="15.5">
      <c r="B228" s="1278"/>
      <c r="C228" s="386" t="s">
        <v>800</v>
      </c>
      <c r="D228" s="390">
        <f>'4'!AC22</f>
        <v>0</v>
      </c>
      <c r="E228" s="1279">
        <f>'4'!T104</f>
        <v>0</v>
      </c>
      <c r="G228" s="370" t="str">
        <f>'7'!G228</f>
        <v>Select from List</v>
      </c>
      <c r="H228" s="480" t="e" cm="1">
        <f t="array" ref="H228">INDEX($AC228:$AY228,,MATCH(G$3,$AC$3:$AY$3,0))</f>
        <v>#N/A</v>
      </c>
      <c r="I228" s="316"/>
      <c r="J228" s="434" t="str">
        <f>'7'!J228</f>
        <v>Select from List</v>
      </c>
      <c r="K228" s="480" t="e" cm="1">
        <f t="array" ref="K228">INDEX($AC228:$AY228,,MATCH(J$3,$AC$3:$AY$3,0))</f>
        <v>#N/A</v>
      </c>
      <c r="L228" s="316"/>
      <c r="M228" s="370" t="str">
        <f>'7'!M228</f>
        <v>Select from List</v>
      </c>
      <c r="N228" s="480" t="e" cm="1">
        <f t="array" ref="N228">INDEX($AC228:$AY228,,MATCH(M$3,$AC$3:$AY$3,0))</f>
        <v>#N/A</v>
      </c>
      <c r="O228" s="316"/>
      <c r="P228" s="370" t="str">
        <f>'7'!P228</f>
        <v>Select from List</v>
      </c>
      <c r="Q228" s="480" t="e" cm="1">
        <f t="array" ref="Q228">INDEX($AC228:$AY228,,MATCH(P$3,$AC$3:$AY$3,0))</f>
        <v>#N/A</v>
      </c>
      <c r="R228" s="316"/>
      <c r="S228" s="370" t="str">
        <f>'7'!S228</f>
        <v>Select from List</v>
      </c>
      <c r="T228" s="480" t="e" cm="1">
        <f t="array" ref="T228">INDEX($AC228:$AY228,,MATCH(S$3,$AC$3:$AY$3,0))</f>
        <v>#N/A</v>
      </c>
      <c r="U228" s="494"/>
      <c r="V228" s="370" t="str">
        <f>'7'!V228</f>
        <v>Select from List</v>
      </c>
      <c r="W228" s="480" t="e" cm="1">
        <f t="array" ref="W228">INDEX($AC228:$AY228,,MATCH(V$3,$AC$3:$AY$3,0))</f>
        <v>#N/A</v>
      </c>
      <c r="AC228" s="370" t="str" cm="1">
        <f t="array" aca="1" ref="AC228" ca="1">IFERROR(IF(INDEX($G228:$W228,,MATCH(AE$3,$G$3:$W$3,0))=$Z$15,"Yes",""),"")</f>
        <v/>
      </c>
      <c r="AD228" s="939" t="str">
        <f ca="1">IF(AC228="Yes", '6'!$E$8,"")</f>
        <v/>
      </c>
      <c r="AE228" s="480" t="str">
        <f ca="1">IF(AC228="Yes", '6'!$E$6,"")</f>
        <v/>
      </c>
      <c r="AG228" s="370" t="str" cm="1">
        <f t="array" aca="1" ref="AG228" ca="1">IFERROR(IF(INDEX($G228:$W228,,MATCH(AI$3,$G$3:$W$3,0))=$Z$15,"Yes",""),"")</f>
        <v/>
      </c>
      <c r="AH228" s="939" t="str">
        <f ca="1">IF(AG228="Yes",'6'!$E$15,"")</f>
        <v/>
      </c>
      <c r="AI228" s="480" t="str">
        <f ca="1">IF(AG228="Yes",'6'!$E$13,"")</f>
        <v/>
      </c>
      <c r="AK228" s="370" t="str" cm="1">
        <f t="array" aca="1" ref="AK228" ca="1">IFERROR(IF(INDEX($G228:$W228,,MATCH(AM$3,$G$3:$W$3,0))=$Z$15,"Yes",""),"")</f>
        <v/>
      </c>
      <c r="AL228" s="939" t="str">
        <f ca="1">IF(AK228="Yes", '6'!$E$22,"")</f>
        <v/>
      </c>
      <c r="AM228" s="480" t="str">
        <f ca="1">IF(AK228="Yes", '6'!$E$20,"")</f>
        <v/>
      </c>
      <c r="AN228" s="934"/>
      <c r="AO228" s="370" t="str" cm="1">
        <f t="array" aca="1" ref="AO228" ca="1">IFERROR(IF(INDEX($G228:$W228,,MATCH(AQ$3,$G$3:$W$3,0))=$Z$15,"Yes",""),"")</f>
        <v/>
      </c>
      <c r="AP228" s="939" t="str">
        <f ca="1">IF(AO228="Yes", '6'!$E$29,"")</f>
        <v/>
      </c>
      <c r="AQ228" s="480" t="str">
        <f ca="1">IF(AO228="Yes", '6'!$E$27,"")</f>
        <v/>
      </c>
      <c r="AR228" s="934"/>
      <c r="AS228" s="434" t="str" cm="1">
        <f t="array" aca="1" ref="AS228" ca="1">IFERROR(IF(INDEX($G228:$W228,,MATCH(AU$3,$G$3:$W$3,0))=$Z$15,"Yes",""),"")</f>
        <v/>
      </c>
      <c r="AT228" s="941" t="str">
        <f ca="1">IF(AS228="Yes", '6'!$E$36,"")</f>
        <v/>
      </c>
      <c r="AU228" s="480" t="str">
        <f ca="1">IF(AS228="Yes", '6'!$E$34,"")</f>
        <v/>
      </c>
      <c r="AV228" s="934"/>
      <c r="AW228" s="370" t="str" cm="1">
        <f t="array" aca="1" ref="AW228" ca="1">IFERROR(IF(INDEX($G228:$W228,,MATCH(AY$3,$G$3:$W$3,0))=$Z$15,"Yes",""),"")</f>
        <v/>
      </c>
      <c r="AX228" s="939" t="str">
        <f ca="1">IF(AW228="Yes", '6'!$E$43,"")</f>
        <v/>
      </c>
      <c r="AY228" s="480" t="str">
        <f ca="1">IF(AW228="Yes", '6'!$E$41,"")</f>
        <v/>
      </c>
    </row>
    <row r="229" spans="2:79" ht="15.5">
      <c r="B229" s="1277">
        <f>'4'!AA23</f>
        <v>0</v>
      </c>
      <c r="C229" s="384" t="s">
        <v>799</v>
      </c>
      <c r="D229" s="389">
        <f>'4'!AC23</f>
        <v>0</v>
      </c>
      <c r="E229" s="1279" t="str">
        <f>'4'!AD23</f>
        <v xml:space="preserve"> </v>
      </c>
      <c r="G229" s="370" t="str">
        <f>'7'!G229</f>
        <v>Select from List</v>
      </c>
      <c r="H229" s="480" t="e" cm="1">
        <f t="array" ref="H229">INDEX($AC229:$AY229,,MATCH(G$3,$AC$3:$AY$3,0))</f>
        <v>#N/A</v>
      </c>
      <c r="I229" s="316"/>
      <c r="J229" s="434" t="str">
        <f>'7'!J229</f>
        <v>Select from List</v>
      </c>
      <c r="K229" s="480" t="e" cm="1">
        <f t="array" ref="K229">INDEX($AC229:$AY229,,MATCH(J$3,$AC$3:$AY$3,0))</f>
        <v>#N/A</v>
      </c>
      <c r="L229" s="316"/>
      <c r="M229" s="370" t="str">
        <f>'7'!M229</f>
        <v>Select from List</v>
      </c>
      <c r="N229" s="480" t="e" cm="1">
        <f t="array" ref="N229">INDEX($AC229:$AY229,,MATCH(M$3,$AC$3:$AY$3,0))</f>
        <v>#N/A</v>
      </c>
      <c r="O229" s="316"/>
      <c r="P229" s="370" t="str">
        <f>'7'!P229</f>
        <v>Select from List</v>
      </c>
      <c r="Q229" s="480" t="e" cm="1">
        <f t="array" ref="Q229">INDEX($AC229:$AY229,,MATCH(P$3,$AC$3:$AY$3,0))</f>
        <v>#N/A</v>
      </c>
      <c r="R229" s="316"/>
      <c r="S229" s="370" t="str">
        <f>'7'!S229</f>
        <v>Select from List</v>
      </c>
      <c r="T229" s="480" t="e" cm="1">
        <f t="array" ref="T229">INDEX($AC229:$AY229,,MATCH(S$3,$AC$3:$AY$3,0))</f>
        <v>#N/A</v>
      </c>
      <c r="U229" s="494"/>
      <c r="V229" s="370" t="str">
        <f>'7'!V229</f>
        <v>Select from List</v>
      </c>
      <c r="W229" s="480" t="e" cm="1">
        <f t="array" ref="W229">INDEX($AC229:$AY229,,MATCH(V$3,$AC$3:$AY$3,0))</f>
        <v>#N/A</v>
      </c>
      <c r="AC229" s="370" t="str" cm="1">
        <f t="array" aca="1" ref="AC229" ca="1">IFERROR(IF(INDEX($G229:$W229,,MATCH(AE$3,$G$3:$W$3,0))=$Z$15,"Yes",""),"")</f>
        <v/>
      </c>
      <c r="AD229" s="939" t="str">
        <f ca="1">IF(AC229="Yes", '6'!$E$8,"")</f>
        <v/>
      </c>
      <c r="AE229" s="480" t="str">
        <f ca="1">IF(AC229="Yes", '6'!$E$6,"")</f>
        <v/>
      </c>
      <c r="AG229" s="370" t="str" cm="1">
        <f t="array" aca="1" ref="AG229" ca="1">IFERROR(IF(INDEX($G229:$W229,,MATCH(AI$3,$G$3:$W$3,0))=$Z$15,"Yes",""),"")</f>
        <v/>
      </c>
      <c r="AH229" s="939" t="str">
        <f ca="1">IF(AG229="Yes",'6'!$E$15,"")</f>
        <v/>
      </c>
      <c r="AI229" s="480" t="str">
        <f ca="1">IF(AG229="Yes",'6'!$E$13,"")</f>
        <v/>
      </c>
      <c r="AK229" s="370" t="str" cm="1">
        <f t="array" aca="1" ref="AK229" ca="1">IFERROR(IF(INDEX($G229:$W229,,MATCH(AM$3,$G$3:$W$3,0))=$Z$15,"Yes",""),"")</f>
        <v/>
      </c>
      <c r="AL229" s="939" t="str">
        <f ca="1">IF(AK229="Yes", '6'!$E$22,"")</f>
        <v/>
      </c>
      <c r="AM229" s="480" t="str">
        <f ca="1">IF(AK229="Yes", '6'!$E$20,"")</f>
        <v/>
      </c>
      <c r="AN229" s="934"/>
      <c r="AO229" s="370" t="str" cm="1">
        <f t="array" aca="1" ref="AO229" ca="1">IFERROR(IF(INDEX($G229:$W229,,MATCH(AQ$3,$G$3:$W$3,0))=$Z$15,"Yes",""),"")</f>
        <v/>
      </c>
      <c r="AP229" s="939" t="str">
        <f ca="1">IF(AO229="Yes", '6'!$E$29,"")</f>
        <v/>
      </c>
      <c r="AQ229" s="480" t="str">
        <f ca="1">IF(AO229="Yes", '6'!$E$27,"")</f>
        <v/>
      </c>
      <c r="AR229" s="934"/>
      <c r="AS229" s="434" t="str" cm="1">
        <f t="array" aca="1" ref="AS229" ca="1">IFERROR(IF(INDEX($G229:$W229,,MATCH(AU$3,$G$3:$W$3,0))=$Z$15,"Yes",""),"")</f>
        <v/>
      </c>
      <c r="AT229" s="941" t="str">
        <f ca="1">IF(AS229="Yes", '6'!$E$36,"")</f>
        <v/>
      </c>
      <c r="AU229" s="480" t="str">
        <f ca="1">IF(AS229="Yes", '6'!$E$34,"")</f>
        <v/>
      </c>
      <c r="AV229" s="934"/>
      <c r="AW229" s="370" t="str" cm="1">
        <f t="array" aca="1" ref="AW229" ca="1">IFERROR(IF(INDEX($G229:$W229,,MATCH(AY$3,$G$3:$W$3,0))=$Z$15,"Yes",""),"")</f>
        <v/>
      </c>
      <c r="AX229" s="939" t="str">
        <f ca="1">IF(AW229="Yes", '6'!$E$43,"")</f>
        <v/>
      </c>
      <c r="AY229" s="480" t="str">
        <f ca="1">IF(AW229="Yes", '6'!$E$41,"")</f>
        <v/>
      </c>
    </row>
    <row r="230" spans="2:79" ht="15.5">
      <c r="B230" s="1278"/>
      <c r="C230" s="386" t="s">
        <v>800</v>
      </c>
      <c r="D230" s="390">
        <f>'4'!AC24</f>
        <v>0</v>
      </c>
      <c r="E230" s="1279">
        <f>'4'!T106</f>
        <v>0</v>
      </c>
      <c r="G230" s="370" t="str">
        <f>'7'!G230</f>
        <v>Select from List</v>
      </c>
      <c r="H230" s="480" t="e" cm="1">
        <f t="array" ref="H230">INDEX($AC230:$AY230,,MATCH(G$3,$AC$3:$AY$3,0))</f>
        <v>#N/A</v>
      </c>
      <c r="I230" s="316"/>
      <c r="J230" s="434" t="str">
        <f>'7'!J230</f>
        <v>Select from List</v>
      </c>
      <c r="K230" s="480" t="e" cm="1">
        <f t="array" ref="K230">INDEX($AC230:$AY230,,MATCH(J$3,$AC$3:$AY$3,0))</f>
        <v>#N/A</v>
      </c>
      <c r="L230" s="316"/>
      <c r="M230" s="370" t="str">
        <f>'7'!M230</f>
        <v>Select from List</v>
      </c>
      <c r="N230" s="480" t="e" cm="1">
        <f t="array" ref="N230">INDEX($AC230:$AY230,,MATCH(M$3,$AC$3:$AY$3,0))</f>
        <v>#N/A</v>
      </c>
      <c r="O230" s="316"/>
      <c r="P230" s="370" t="str">
        <f>'7'!P230</f>
        <v>Select from List</v>
      </c>
      <c r="Q230" s="480" t="e" cm="1">
        <f t="array" ref="Q230">INDEX($AC230:$AY230,,MATCH(P$3,$AC$3:$AY$3,0))</f>
        <v>#N/A</v>
      </c>
      <c r="R230" s="316"/>
      <c r="S230" s="370" t="str">
        <f>'7'!S230</f>
        <v>Select from List</v>
      </c>
      <c r="T230" s="480" t="e" cm="1">
        <f t="array" ref="T230">INDEX($AC230:$AY230,,MATCH(S$3,$AC$3:$AY$3,0))</f>
        <v>#N/A</v>
      </c>
      <c r="U230" s="494"/>
      <c r="V230" s="370" t="str">
        <f>'7'!V230</f>
        <v>Select from List</v>
      </c>
      <c r="W230" s="480" t="e" cm="1">
        <f t="array" ref="W230">INDEX($AC230:$AY230,,MATCH(V$3,$AC$3:$AY$3,0))</f>
        <v>#N/A</v>
      </c>
      <c r="AC230" s="370" t="str" cm="1">
        <f t="array" aca="1" ref="AC230" ca="1">IFERROR(IF(INDEX($G230:$W230,,MATCH(AE$3,$G$3:$W$3,0))=$Z$15,"Yes",""),"")</f>
        <v/>
      </c>
      <c r="AD230" s="939" t="str">
        <f ca="1">IF(AC230="Yes", '6'!$E$8,"")</f>
        <v/>
      </c>
      <c r="AE230" s="480" t="str">
        <f ca="1">IF(AC230="Yes", '6'!$E$6,"")</f>
        <v/>
      </c>
      <c r="AG230" s="370" t="str" cm="1">
        <f t="array" aca="1" ref="AG230" ca="1">IFERROR(IF(INDEX($G230:$W230,,MATCH(AI$3,$G$3:$W$3,0))=$Z$15,"Yes",""),"")</f>
        <v/>
      </c>
      <c r="AH230" s="939" t="str">
        <f ca="1">IF(AG230="Yes",'6'!$E$15,"")</f>
        <v/>
      </c>
      <c r="AI230" s="480" t="str">
        <f ca="1">IF(AG230="Yes",'6'!$E$13,"")</f>
        <v/>
      </c>
      <c r="AK230" s="370" t="str" cm="1">
        <f t="array" aca="1" ref="AK230" ca="1">IFERROR(IF(INDEX($G230:$W230,,MATCH(AM$3,$G$3:$W$3,0))=$Z$15,"Yes",""),"")</f>
        <v/>
      </c>
      <c r="AL230" s="939" t="str">
        <f ca="1">IF(AK230="Yes", '6'!$E$22,"")</f>
        <v/>
      </c>
      <c r="AM230" s="480" t="str">
        <f ca="1">IF(AK230="Yes", '6'!$E$20,"")</f>
        <v/>
      </c>
      <c r="AN230" s="934"/>
      <c r="AO230" s="370" t="str" cm="1">
        <f t="array" aca="1" ref="AO230" ca="1">IFERROR(IF(INDEX($G230:$W230,,MATCH(AQ$3,$G$3:$W$3,0))=$Z$15,"Yes",""),"")</f>
        <v/>
      </c>
      <c r="AP230" s="939" t="str">
        <f ca="1">IF(AO230="Yes", '6'!$E$29,"")</f>
        <v/>
      </c>
      <c r="AQ230" s="480" t="str">
        <f ca="1">IF(AO230="Yes", '6'!$E$27,"")</f>
        <v/>
      </c>
      <c r="AR230" s="934"/>
      <c r="AS230" s="434" t="str" cm="1">
        <f t="array" aca="1" ref="AS230" ca="1">IFERROR(IF(INDEX($G230:$W230,,MATCH(AU$3,$G$3:$W$3,0))=$Z$15,"Yes",""),"")</f>
        <v/>
      </c>
      <c r="AT230" s="941" t="str">
        <f ca="1">IF(AS230="Yes", '6'!$E$36,"")</f>
        <v/>
      </c>
      <c r="AU230" s="480" t="str">
        <f ca="1">IF(AS230="Yes", '6'!$E$34,"")</f>
        <v/>
      </c>
      <c r="AV230" s="934"/>
      <c r="AW230" s="370" t="str" cm="1">
        <f t="array" aca="1" ref="AW230" ca="1">IFERROR(IF(INDEX($G230:$W230,,MATCH(AY$3,$G$3:$W$3,0))=$Z$15,"Yes",""),"")</f>
        <v/>
      </c>
      <c r="AX230" s="939" t="str">
        <f ca="1">IF(AW230="Yes", '6'!$E$43,"")</f>
        <v/>
      </c>
      <c r="AY230" s="480" t="str">
        <f ca="1">IF(AW230="Yes", '6'!$E$41,"")</f>
        <v/>
      </c>
    </row>
    <row r="231" spans="2:79" ht="15.5">
      <c r="B231" s="1280">
        <f>'4'!AA25</f>
        <v>0</v>
      </c>
      <c r="C231" s="384" t="s">
        <v>799</v>
      </c>
      <c r="D231" s="389">
        <f>'4'!AC25</f>
        <v>0</v>
      </c>
      <c r="E231" s="1279" t="str">
        <f>'4'!AD25</f>
        <v xml:space="preserve"> </v>
      </c>
      <c r="G231" s="370" t="str">
        <f>'7'!G231</f>
        <v>Select from List</v>
      </c>
      <c r="H231" s="480" t="e" cm="1">
        <f t="array" ref="H231">INDEX($AC231:$AY231,,MATCH(G$3,$AC$3:$AY$3,0))</f>
        <v>#N/A</v>
      </c>
      <c r="I231" s="316"/>
      <c r="J231" s="434" t="str">
        <f>'7'!J231</f>
        <v>Select from List</v>
      </c>
      <c r="K231" s="480" t="e" cm="1">
        <f t="array" ref="K231">INDEX($AC231:$AY231,,MATCH(J$3,$AC$3:$AY$3,0))</f>
        <v>#N/A</v>
      </c>
      <c r="L231" s="316"/>
      <c r="M231" s="370" t="str">
        <f>'7'!M231</f>
        <v>Select from List</v>
      </c>
      <c r="N231" s="480" t="e" cm="1">
        <f t="array" ref="N231">INDEX($AC231:$AY231,,MATCH(M$3,$AC$3:$AY$3,0))</f>
        <v>#N/A</v>
      </c>
      <c r="O231" s="316"/>
      <c r="P231" s="370" t="str">
        <f>'7'!P231</f>
        <v>Select from List</v>
      </c>
      <c r="Q231" s="480" t="e" cm="1">
        <f t="array" ref="Q231">INDEX($AC231:$AY231,,MATCH(P$3,$AC$3:$AY$3,0))</f>
        <v>#N/A</v>
      </c>
      <c r="R231" s="316"/>
      <c r="S231" s="370" t="str">
        <f>'7'!S231</f>
        <v>Select from List</v>
      </c>
      <c r="T231" s="480" t="e" cm="1">
        <f t="array" ref="T231">INDEX($AC231:$AY231,,MATCH(S$3,$AC$3:$AY$3,0))</f>
        <v>#N/A</v>
      </c>
      <c r="U231" s="494"/>
      <c r="V231" s="370" t="str">
        <f>'7'!V231</f>
        <v>Select from List</v>
      </c>
      <c r="W231" s="480" t="e" cm="1">
        <f t="array" ref="W231">INDEX($AC231:$AY231,,MATCH(V$3,$AC$3:$AY$3,0))</f>
        <v>#N/A</v>
      </c>
      <c r="AC231" s="370" t="str" cm="1">
        <f t="array" aca="1" ref="AC231" ca="1">IFERROR(IF(INDEX($G231:$W231,,MATCH(AE$3,$G$3:$W$3,0))=$Z$15,"Yes",""),"")</f>
        <v/>
      </c>
      <c r="AD231" s="939" t="str">
        <f ca="1">IF(AC231="Yes", '6'!$E$8,"")</f>
        <v/>
      </c>
      <c r="AE231" s="480" t="str">
        <f ca="1">IF(AC231="Yes", '6'!$E$6,"")</f>
        <v/>
      </c>
      <c r="AG231" s="370" t="str" cm="1">
        <f t="array" aca="1" ref="AG231" ca="1">IFERROR(IF(INDEX($G231:$W231,,MATCH(AI$3,$G$3:$W$3,0))=$Z$15,"Yes",""),"")</f>
        <v/>
      </c>
      <c r="AH231" s="939" t="str">
        <f ca="1">IF(AG231="Yes",'6'!$E$15,"")</f>
        <v/>
      </c>
      <c r="AI231" s="480" t="str">
        <f ca="1">IF(AG231="Yes",'6'!$E$13,"")</f>
        <v/>
      </c>
      <c r="AK231" s="370" t="str" cm="1">
        <f t="array" aca="1" ref="AK231" ca="1">IFERROR(IF(INDEX($G231:$W231,,MATCH(AM$3,$G$3:$W$3,0))=$Z$15,"Yes",""),"")</f>
        <v/>
      </c>
      <c r="AL231" s="939" t="str">
        <f ca="1">IF(AK231="Yes", '6'!$E$22,"")</f>
        <v/>
      </c>
      <c r="AM231" s="480" t="str">
        <f ca="1">IF(AK231="Yes", '6'!$E$20,"")</f>
        <v/>
      </c>
      <c r="AN231" s="934"/>
      <c r="AO231" s="370" t="str" cm="1">
        <f t="array" aca="1" ref="AO231" ca="1">IFERROR(IF(INDEX($G231:$W231,,MATCH(AQ$3,$G$3:$W$3,0))=$Z$15,"Yes",""),"")</f>
        <v/>
      </c>
      <c r="AP231" s="939" t="str">
        <f ca="1">IF(AO231="Yes", '6'!$E$29,"")</f>
        <v/>
      </c>
      <c r="AQ231" s="480" t="str">
        <f ca="1">IF(AO231="Yes", '6'!$E$27,"")</f>
        <v/>
      </c>
      <c r="AR231" s="934"/>
      <c r="AS231" s="434" t="str" cm="1">
        <f t="array" aca="1" ref="AS231" ca="1">IFERROR(IF(INDEX($G231:$W231,,MATCH(AU$3,$G$3:$W$3,0))=$Z$15,"Yes",""),"")</f>
        <v/>
      </c>
      <c r="AT231" s="941" t="str">
        <f ca="1">IF(AS231="Yes", '6'!$E$36,"")</f>
        <v/>
      </c>
      <c r="AU231" s="480" t="str">
        <f ca="1">IF(AS231="Yes", '6'!$E$34,"")</f>
        <v/>
      </c>
      <c r="AV231" s="934"/>
      <c r="AW231" s="370" t="str" cm="1">
        <f t="array" aca="1" ref="AW231" ca="1">IFERROR(IF(INDEX($G231:$W231,,MATCH(AY$3,$G$3:$W$3,0))=$Z$15,"Yes",""),"")</f>
        <v/>
      </c>
      <c r="AX231" s="939" t="str">
        <f ca="1">IF(AW231="Yes", '6'!$E$43,"")</f>
        <v/>
      </c>
      <c r="AY231" s="480" t="str">
        <f ca="1">IF(AW231="Yes", '6'!$E$41,"")</f>
        <v/>
      </c>
    </row>
    <row r="232" spans="2:79" ht="15.5">
      <c r="B232" s="1278"/>
      <c r="C232" s="386" t="s">
        <v>800</v>
      </c>
      <c r="D232" s="390">
        <f>'4'!AC26</f>
        <v>0</v>
      </c>
      <c r="E232" s="1279">
        <f>'4'!T108</f>
        <v>0</v>
      </c>
      <c r="G232" s="370" t="str">
        <f>'7'!G232</f>
        <v>Select from List</v>
      </c>
      <c r="H232" s="480" t="e" cm="1">
        <f t="array" ref="H232">INDEX($AC232:$AY232,,MATCH(G$3,$AC$3:$AY$3,0))</f>
        <v>#N/A</v>
      </c>
      <c r="I232" s="316"/>
      <c r="J232" s="434" t="str">
        <f>'7'!J232</f>
        <v>Select from List</v>
      </c>
      <c r="K232" s="480" t="e" cm="1">
        <f t="array" ref="K232">INDEX($AC232:$AY232,,MATCH(J$3,$AC$3:$AY$3,0))</f>
        <v>#N/A</v>
      </c>
      <c r="L232" s="316"/>
      <c r="M232" s="370" t="str">
        <f>'7'!M232</f>
        <v>Select from List</v>
      </c>
      <c r="N232" s="480" t="e" cm="1">
        <f t="array" ref="N232">INDEX($AC232:$AY232,,MATCH(M$3,$AC$3:$AY$3,0))</f>
        <v>#N/A</v>
      </c>
      <c r="O232" s="316"/>
      <c r="P232" s="370" t="str">
        <f>'7'!P232</f>
        <v>Select from List</v>
      </c>
      <c r="Q232" s="480" t="e" cm="1">
        <f t="array" ref="Q232">INDEX($AC232:$AY232,,MATCH(P$3,$AC$3:$AY$3,0))</f>
        <v>#N/A</v>
      </c>
      <c r="R232" s="316"/>
      <c r="S232" s="370" t="str">
        <f>'7'!S232</f>
        <v>Select from List</v>
      </c>
      <c r="T232" s="480" t="e" cm="1">
        <f t="array" ref="T232">INDEX($AC232:$AY232,,MATCH(S$3,$AC$3:$AY$3,0))</f>
        <v>#N/A</v>
      </c>
      <c r="U232" s="494"/>
      <c r="V232" s="370" t="str">
        <f>'7'!V232</f>
        <v>Select from List</v>
      </c>
      <c r="W232" s="480" t="e" cm="1">
        <f t="array" ref="W232">INDEX($AC232:$AY232,,MATCH(V$3,$AC$3:$AY$3,0))</f>
        <v>#N/A</v>
      </c>
      <c r="AC232" s="370" t="str" cm="1">
        <f t="array" aca="1" ref="AC232" ca="1">IFERROR(IF(INDEX($G232:$W232,,MATCH(AE$3,$G$3:$W$3,0))=$Z$15,"Yes",""),"")</f>
        <v/>
      </c>
      <c r="AD232" s="939" t="str">
        <f ca="1">IF(AC232="Yes", '6'!$E$8,"")</f>
        <v/>
      </c>
      <c r="AE232" s="480" t="str">
        <f ca="1">IF(AC232="Yes", '6'!$E$6,"")</f>
        <v/>
      </c>
      <c r="AG232" s="370" t="str" cm="1">
        <f t="array" aca="1" ref="AG232" ca="1">IFERROR(IF(INDEX($G232:$W232,,MATCH(AI$3,$G$3:$W$3,0))=$Z$15,"Yes",""),"")</f>
        <v/>
      </c>
      <c r="AH232" s="939" t="str">
        <f ca="1">IF(AG232="Yes",'6'!$E$15,"")</f>
        <v/>
      </c>
      <c r="AI232" s="480" t="str">
        <f ca="1">IF(AG232="Yes",'6'!$E$13,"")</f>
        <v/>
      </c>
      <c r="AK232" s="370" t="str" cm="1">
        <f t="array" aca="1" ref="AK232" ca="1">IFERROR(IF(INDEX($G232:$W232,,MATCH(AM$3,$G$3:$W$3,0))=$Z$15,"Yes",""),"")</f>
        <v/>
      </c>
      <c r="AL232" s="939" t="str">
        <f ca="1">IF(AK232="Yes", '6'!$E$22,"")</f>
        <v/>
      </c>
      <c r="AM232" s="480" t="str">
        <f ca="1">IF(AK232="Yes", '6'!$E$20,"")</f>
        <v/>
      </c>
      <c r="AN232" s="934"/>
      <c r="AO232" s="370" t="str" cm="1">
        <f t="array" aca="1" ref="AO232" ca="1">IFERROR(IF(INDEX($G232:$W232,,MATCH(AQ$3,$G$3:$W$3,0))=$Z$15,"Yes",""),"")</f>
        <v/>
      </c>
      <c r="AP232" s="939" t="str">
        <f ca="1">IF(AO232="Yes", '6'!$E$29,"")</f>
        <v/>
      </c>
      <c r="AQ232" s="480" t="str">
        <f ca="1">IF(AO232="Yes", '6'!$E$27,"")</f>
        <v/>
      </c>
      <c r="AR232" s="934"/>
      <c r="AS232" s="434" t="str" cm="1">
        <f t="array" aca="1" ref="AS232" ca="1">IFERROR(IF(INDEX($G232:$W232,,MATCH(AU$3,$G$3:$W$3,0))=$Z$15,"Yes",""),"")</f>
        <v/>
      </c>
      <c r="AT232" s="941" t="str">
        <f ca="1">IF(AS232="Yes", '6'!$E$36,"")</f>
        <v/>
      </c>
      <c r="AU232" s="480" t="str">
        <f ca="1">IF(AS232="Yes", '6'!$E$34,"")</f>
        <v/>
      </c>
      <c r="AV232" s="934"/>
      <c r="AW232" s="370" t="str" cm="1">
        <f t="array" aca="1" ref="AW232" ca="1">IFERROR(IF(INDEX($G232:$W232,,MATCH(AY$3,$G$3:$W$3,0))=$Z$15,"Yes",""),"")</f>
        <v/>
      </c>
      <c r="AX232" s="939" t="str">
        <f ca="1">IF(AW232="Yes", '6'!$E$43,"")</f>
        <v/>
      </c>
      <c r="AY232" s="480" t="str">
        <f ca="1">IF(AW232="Yes", '6'!$E$41,"")</f>
        <v/>
      </c>
    </row>
    <row r="233" spans="2:79" ht="15.5">
      <c r="B233" s="1277">
        <f>'4'!AA27</f>
        <v>0</v>
      </c>
      <c r="C233" s="384" t="s">
        <v>799</v>
      </c>
      <c r="D233" s="389">
        <f>'4'!AC27</f>
        <v>0</v>
      </c>
      <c r="E233" s="1279" t="str">
        <f>'4'!AD27</f>
        <v xml:space="preserve"> </v>
      </c>
      <c r="G233" s="370" t="str">
        <f>'7'!G233</f>
        <v>Select from List</v>
      </c>
      <c r="H233" s="480" t="e" cm="1">
        <f t="array" ref="H233">INDEX($AC233:$AY233,,MATCH(G$3,$AC$3:$AY$3,0))</f>
        <v>#N/A</v>
      </c>
      <c r="I233" s="316"/>
      <c r="J233" s="434" t="str">
        <f>'7'!J233</f>
        <v>Select from List</v>
      </c>
      <c r="K233" s="480" t="e" cm="1">
        <f t="array" ref="K233">INDEX($AC233:$AY233,,MATCH(J$3,$AC$3:$AY$3,0))</f>
        <v>#N/A</v>
      </c>
      <c r="L233" s="316"/>
      <c r="M233" s="370" t="str">
        <f>'7'!M233</f>
        <v>Select from List</v>
      </c>
      <c r="N233" s="480" t="e" cm="1">
        <f t="array" ref="N233">INDEX($AC233:$AY233,,MATCH(M$3,$AC$3:$AY$3,0))</f>
        <v>#N/A</v>
      </c>
      <c r="O233" s="316"/>
      <c r="P233" s="370" t="str">
        <f>'7'!P233</f>
        <v>Select from List</v>
      </c>
      <c r="Q233" s="480" t="e" cm="1">
        <f t="array" ref="Q233">INDEX($AC233:$AY233,,MATCH(P$3,$AC$3:$AY$3,0))</f>
        <v>#N/A</v>
      </c>
      <c r="R233" s="316"/>
      <c r="S233" s="370" t="str">
        <f>'7'!S233</f>
        <v>Select from List</v>
      </c>
      <c r="T233" s="480" t="e" cm="1">
        <f t="array" ref="T233">INDEX($AC233:$AY233,,MATCH(S$3,$AC$3:$AY$3,0))</f>
        <v>#N/A</v>
      </c>
      <c r="U233" s="494"/>
      <c r="V233" s="370" t="str">
        <f>'7'!V233</f>
        <v>Select from List</v>
      </c>
      <c r="W233" s="480" t="e" cm="1">
        <f t="array" ref="W233">INDEX($AC233:$AY233,,MATCH(V$3,$AC$3:$AY$3,0))</f>
        <v>#N/A</v>
      </c>
      <c r="AC233" s="370" t="str" cm="1">
        <f t="array" aca="1" ref="AC233" ca="1">IFERROR(IF(INDEX($G233:$W233,,MATCH(AE$3,$G$3:$W$3,0))=$Z$15,"Yes",""),"")</f>
        <v/>
      </c>
      <c r="AD233" s="939" t="str">
        <f ca="1">IF(AC233="Yes", '6'!$E$8,"")</f>
        <v/>
      </c>
      <c r="AE233" s="480" t="str">
        <f ca="1">IF(AC233="Yes", '6'!$E$6,"")</f>
        <v/>
      </c>
      <c r="AG233" s="370" t="str" cm="1">
        <f t="array" aca="1" ref="AG233" ca="1">IFERROR(IF(INDEX($G233:$W233,,MATCH(AI$3,$G$3:$W$3,0))=$Z$15,"Yes",""),"")</f>
        <v/>
      </c>
      <c r="AH233" s="939" t="str">
        <f ca="1">IF(AG233="Yes",'6'!$E$15,"")</f>
        <v/>
      </c>
      <c r="AI233" s="480" t="str">
        <f ca="1">IF(AG233="Yes",'6'!$E$13,"")</f>
        <v/>
      </c>
      <c r="AK233" s="370" t="str" cm="1">
        <f t="array" aca="1" ref="AK233" ca="1">IFERROR(IF(INDEX($G233:$W233,,MATCH(AM$3,$G$3:$W$3,0))=$Z$15,"Yes",""),"")</f>
        <v/>
      </c>
      <c r="AL233" s="939" t="str">
        <f ca="1">IF(AK233="Yes", '6'!$E$22,"")</f>
        <v/>
      </c>
      <c r="AM233" s="480" t="str">
        <f ca="1">IF(AK233="Yes", '6'!$E$20,"")</f>
        <v/>
      </c>
      <c r="AN233" s="934"/>
      <c r="AO233" s="370" t="str" cm="1">
        <f t="array" aca="1" ref="AO233" ca="1">IFERROR(IF(INDEX($G233:$W233,,MATCH(AQ$3,$G$3:$W$3,0))=$Z$15,"Yes",""),"")</f>
        <v/>
      </c>
      <c r="AP233" s="939" t="str">
        <f ca="1">IF(AO233="Yes", '6'!$E$29,"")</f>
        <v/>
      </c>
      <c r="AQ233" s="480" t="str">
        <f ca="1">IF(AO233="Yes", '6'!$E$27,"")</f>
        <v/>
      </c>
      <c r="AR233" s="934"/>
      <c r="AS233" s="434" t="str" cm="1">
        <f t="array" aca="1" ref="AS233" ca="1">IFERROR(IF(INDEX($G233:$W233,,MATCH(AU$3,$G$3:$W$3,0))=$Z$15,"Yes",""),"")</f>
        <v/>
      </c>
      <c r="AT233" s="941" t="str">
        <f ca="1">IF(AS233="Yes", '6'!$E$36,"")</f>
        <v/>
      </c>
      <c r="AU233" s="480" t="str">
        <f ca="1">IF(AS233="Yes", '6'!$E$34,"")</f>
        <v/>
      </c>
      <c r="AV233" s="934"/>
      <c r="AW233" s="370" t="str" cm="1">
        <f t="array" aca="1" ref="AW233" ca="1">IFERROR(IF(INDEX($G233:$W233,,MATCH(AY$3,$G$3:$W$3,0))=$Z$15,"Yes",""),"")</f>
        <v/>
      </c>
      <c r="AX233" s="939" t="str">
        <f ca="1">IF(AW233="Yes", '6'!$E$43,"")</f>
        <v/>
      </c>
      <c r="AY233" s="480" t="str">
        <f ca="1">IF(AW233="Yes", '6'!$E$41,"")</f>
        <v/>
      </c>
    </row>
    <row r="234" spans="2:79" ht="15.5">
      <c r="B234" s="1278"/>
      <c r="C234" s="386" t="s">
        <v>800</v>
      </c>
      <c r="D234" s="390">
        <f>'4'!AC28</f>
        <v>0</v>
      </c>
      <c r="E234" s="1279">
        <f>'4'!T110</f>
        <v>0</v>
      </c>
      <c r="G234" s="370" t="str">
        <f>'7'!G234</f>
        <v>Select from List</v>
      </c>
      <c r="H234" s="480" t="e" cm="1">
        <f t="array" ref="H234">INDEX($AC234:$AY234,,MATCH(G$3,$AC$3:$AY$3,0))</f>
        <v>#N/A</v>
      </c>
      <c r="I234" s="316"/>
      <c r="J234" s="434" t="str">
        <f>'7'!J234</f>
        <v>Select from List</v>
      </c>
      <c r="K234" s="480" t="e" cm="1">
        <f t="array" ref="K234">INDEX($AC234:$AY234,,MATCH(J$3,$AC$3:$AY$3,0))</f>
        <v>#N/A</v>
      </c>
      <c r="L234" s="316"/>
      <c r="M234" s="370" t="str">
        <f>'7'!M234</f>
        <v>Select from List</v>
      </c>
      <c r="N234" s="480" t="e" cm="1">
        <f t="array" ref="N234">INDEX($AC234:$AY234,,MATCH(M$3,$AC$3:$AY$3,0))</f>
        <v>#N/A</v>
      </c>
      <c r="O234" s="316"/>
      <c r="P234" s="370" t="str">
        <f>'7'!P234</f>
        <v>Select from List</v>
      </c>
      <c r="Q234" s="480" t="e" cm="1">
        <f t="array" ref="Q234">INDEX($AC234:$AY234,,MATCH(P$3,$AC$3:$AY$3,0))</f>
        <v>#N/A</v>
      </c>
      <c r="R234" s="316"/>
      <c r="S234" s="370" t="str">
        <f>'7'!S234</f>
        <v>Select from List</v>
      </c>
      <c r="T234" s="480" t="e" cm="1">
        <f t="array" ref="T234">INDEX($AC234:$AY234,,MATCH(S$3,$AC$3:$AY$3,0))</f>
        <v>#N/A</v>
      </c>
      <c r="U234" s="494"/>
      <c r="V234" s="370" t="str">
        <f>'7'!V234</f>
        <v>Select from List</v>
      </c>
      <c r="W234" s="480" t="e" cm="1">
        <f t="array" ref="W234">INDEX($AC234:$AY234,,MATCH(V$3,$AC$3:$AY$3,0))</f>
        <v>#N/A</v>
      </c>
      <c r="AC234" s="370" t="str" cm="1">
        <f t="array" aca="1" ref="AC234" ca="1">IFERROR(IF(INDEX($G234:$W234,,MATCH(AE$3,$G$3:$W$3,0))=$Z$15,"Yes",""),"")</f>
        <v/>
      </c>
      <c r="AD234" s="939" t="str">
        <f ca="1">IF(AC234="Yes", '6'!$E$8,"")</f>
        <v/>
      </c>
      <c r="AE234" s="480" t="str">
        <f ca="1">IF(AC234="Yes", '6'!$E$6,"")</f>
        <v/>
      </c>
      <c r="AG234" s="370" t="str" cm="1">
        <f t="array" aca="1" ref="AG234" ca="1">IFERROR(IF(INDEX($G234:$W234,,MATCH(AI$3,$G$3:$W$3,0))=$Z$15,"Yes",""),"")</f>
        <v/>
      </c>
      <c r="AH234" s="939" t="str">
        <f ca="1">IF(AG234="Yes",'6'!$E$15,"")</f>
        <v/>
      </c>
      <c r="AI234" s="480" t="str">
        <f ca="1">IF(AG234="Yes",'6'!$E$13,"")</f>
        <v/>
      </c>
      <c r="AK234" s="370" t="str" cm="1">
        <f t="array" aca="1" ref="AK234" ca="1">IFERROR(IF(INDEX($G234:$W234,,MATCH(AM$3,$G$3:$W$3,0))=$Z$15,"Yes",""),"")</f>
        <v/>
      </c>
      <c r="AL234" s="939" t="str">
        <f ca="1">IF(AK234="Yes", '6'!$E$22,"")</f>
        <v/>
      </c>
      <c r="AM234" s="480" t="str">
        <f ca="1">IF(AK234="Yes", '6'!$E$20,"")</f>
        <v/>
      </c>
      <c r="AN234" s="934"/>
      <c r="AO234" s="370" t="str" cm="1">
        <f t="array" aca="1" ref="AO234" ca="1">IFERROR(IF(INDEX($G234:$W234,,MATCH(AQ$3,$G$3:$W$3,0))=$Z$15,"Yes",""),"")</f>
        <v/>
      </c>
      <c r="AP234" s="939" t="str">
        <f ca="1">IF(AO234="Yes", '6'!$E$29,"")</f>
        <v/>
      </c>
      <c r="AQ234" s="480" t="str">
        <f ca="1">IF(AO234="Yes", '6'!$E$27,"")</f>
        <v/>
      </c>
      <c r="AR234" s="934"/>
      <c r="AS234" s="434" t="str" cm="1">
        <f t="array" aca="1" ref="AS234" ca="1">IFERROR(IF(INDEX($G234:$W234,,MATCH(AU$3,$G$3:$W$3,0))=$Z$15,"Yes",""),"")</f>
        <v/>
      </c>
      <c r="AT234" s="941" t="str">
        <f ca="1">IF(AS234="Yes", '6'!$E$36,"")</f>
        <v/>
      </c>
      <c r="AU234" s="480" t="str">
        <f ca="1">IF(AS234="Yes", '6'!$E$34,"")</f>
        <v/>
      </c>
      <c r="AV234" s="934"/>
      <c r="AW234" s="370" t="str" cm="1">
        <f t="array" aca="1" ref="AW234" ca="1">IFERROR(IF(INDEX($G234:$W234,,MATCH(AY$3,$G$3:$W$3,0))=$Z$15,"Yes",""),"")</f>
        <v/>
      </c>
      <c r="AX234" s="939" t="str">
        <f ca="1">IF(AW234="Yes", '6'!$E$43,"")</f>
        <v/>
      </c>
      <c r="AY234" s="480" t="str">
        <f ca="1">IF(AW234="Yes", '6'!$E$41,"")</f>
        <v/>
      </c>
    </row>
    <row r="235" spans="2:79" ht="15.5">
      <c r="B235" s="1280">
        <f>'4'!AA29</f>
        <v>0</v>
      </c>
      <c r="C235" s="384" t="s">
        <v>799</v>
      </c>
      <c r="D235" s="389">
        <f>'4'!AC29</f>
        <v>0</v>
      </c>
      <c r="E235" s="1279" t="str">
        <f>'4'!AD29</f>
        <v xml:space="preserve"> </v>
      </c>
      <c r="G235" s="370" t="str">
        <f>'7'!G235</f>
        <v>Select from List</v>
      </c>
      <c r="H235" s="480" t="e" cm="1">
        <f t="array" ref="H235">INDEX($AC235:$AY235,,MATCH(G$3,$AC$3:$AY$3,0))</f>
        <v>#N/A</v>
      </c>
      <c r="I235" s="316"/>
      <c r="J235" s="434" t="str">
        <f>'7'!J235</f>
        <v>Select from List</v>
      </c>
      <c r="K235" s="480" t="e" cm="1">
        <f t="array" ref="K235">INDEX($AC235:$AY235,,MATCH(J$3,$AC$3:$AY$3,0))</f>
        <v>#N/A</v>
      </c>
      <c r="L235" s="316"/>
      <c r="M235" s="370" t="str">
        <f>'7'!M235</f>
        <v>Select from List</v>
      </c>
      <c r="N235" s="480" t="e" cm="1">
        <f t="array" ref="N235">INDEX($AC235:$AY235,,MATCH(M$3,$AC$3:$AY$3,0))</f>
        <v>#N/A</v>
      </c>
      <c r="O235" s="316"/>
      <c r="P235" s="370" t="str">
        <f>'7'!P235</f>
        <v>Select from List</v>
      </c>
      <c r="Q235" s="480" t="e" cm="1">
        <f t="array" ref="Q235">INDEX($AC235:$AY235,,MATCH(P$3,$AC$3:$AY$3,0))</f>
        <v>#N/A</v>
      </c>
      <c r="R235" s="316"/>
      <c r="S235" s="370" t="str">
        <f>'7'!S235</f>
        <v>Select from List</v>
      </c>
      <c r="T235" s="480" t="e" cm="1">
        <f t="array" ref="T235">INDEX($AC235:$AY235,,MATCH(S$3,$AC$3:$AY$3,0))</f>
        <v>#N/A</v>
      </c>
      <c r="U235" s="494"/>
      <c r="V235" s="370" t="str">
        <f>'7'!V235</f>
        <v>Select from List</v>
      </c>
      <c r="W235" s="480" t="e" cm="1">
        <f t="array" ref="W235">INDEX($AC235:$AY235,,MATCH(V$3,$AC$3:$AY$3,0))</f>
        <v>#N/A</v>
      </c>
      <c r="AC235" s="370" t="str" cm="1">
        <f t="array" aca="1" ref="AC235" ca="1">IFERROR(IF(INDEX($G235:$W235,,MATCH(AE$3,$G$3:$W$3,0))=$Z$15,"Yes",""),"")</f>
        <v/>
      </c>
      <c r="AD235" s="939" t="str">
        <f ca="1">IF(AC235="Yes", '6'!$E$8,"")</f>
        <v/>
      </c>
      <c r="AE235" s="480" t="str">
        <f ca="1">IF(AC235="Yes", '6'!$E$6,"")</f>
        <v/>
      </c>
      <c r="AG235" s="370" t="str" cm="1">
        <f t="array" aca="1" ref="AG235" ca="1">IFERROR(IF(INDEX($G235:$W235,,MATCH(AI$3,$G$3:$W$3,0))=$Z$15,"Yes",""),"")</f>
        <v/>
      </c>
      <c r="AH235" s="939" t="str">
        <f ca="1">IF(AG235="Yes",'6'!$E$15,"")</f>
        <v/>
      </c>
      <c r="AI235" s="480" t="str">
        <f ca="1">IF(AG235="Yes",'6'!$E$13,"")</f>
        <v/>
      </c>
      <c r="AK235" s="370" t="str" cm="1">
        <f t="array" aca="1" ref="AK235" ca="1">IFERROR(IF(INDEX($G235:$W235,,MATCH(AM$3,$G$3:$W$3,0))=$Z$15,"Yes",""),"")</f>
        <v/>
      </c>
      <c r="AL235" s="939" t="str">
        <f ca="1">IF(AK235="Yes", '6'!$E$22,"")</f>
        <v/>
      </c>
      <c r="AM235" s="480" t="str">
        <f ca="1">IF(AK235="Yes", '6'!$E$20,"")</f>
        <v/>
      </c>
      <c r="AN235" s="934"/>
      <c r="AO235" s="370" t="str" cm="1">
        <f t="array" aca="1" ref="AO235" ca="1">IFERROR(IF(INDEX($G235:$W235,,MATCH(AQ$3,$G$3:$W$3,0))=$Z$15,"Yes",""),"")</f>
        <v/>
      </c>
      <c r="AP235" s="939" t="str">
        <f ca="1">IF(AO235="Yes", '6'!$E$29,"")</f>
        <v/>
      </c>
      <c r="AQ235" s="480" t="str">
        <f ca="1">IF(AO235="Yes", '6'!$E$27,"")</f>
        <v/>
      </c>
      <c r="AR235" s="934"/>
      <c r="AS235" s="434" t="str" cm="1">
        <f t="array" aca="1" ref="AS235" ca="1">IFERROR(IF(INDEX($G235:$W235,,MATCH(AU$3,$G$3:$W$3,0))=$Z$15,"Yes",""),"")</f>
        <v/>
      </c>
      <c r="AT235" s="941" t="str">
        <f ca="1">IF(AS235="Yes", '6'!$E$36,"")</f>
        <v/>
      </c>
      <c r="AU235" s="480" t="str">
        <f ca="1">IF(AS235="Yes", '6'!$E$34,"")</f>
        <v/>
      </c>
      <c r="AV235" s="934"/>
      <c r="AW235" s="370" t="str" cm="1">
        <f t="array" aca="1" ref="AW235" ca="1">IFERROR(IF(INDEX($G235:$W235,,MATCH(AY$3,$G$3:$W$3,0))=$Z$15,"Yes",""),"")</f>
        <v/>
      </c>
      <c r="AX235" s="939" t="str">
        <f ca="1">IF(AW235="Yes", '6'!$E$43,"")</f>
        <v/>
      </c>
      <c r="AY235" s="480" t="str">
        <f ca="1">IF(AW235="Yes", '6'!$E$41,"")</f>
        <v/>
      </c>
    </row>
    <row r="236" spans="2:79" ht="15.5">
      <c r="B236" s="1278"/>
      <c r="C236" s="386" t="s">
        <v>800</v>
      </c>
      <c r="D236" s="390">
        <f>'4'!AC30</f>
        <v>0</v>
      </c>
      <c r="E236" s="1279">
        <f>'4'!T112</f>
        <v>0</v>
      </c>
      <c r="G236" s="370" t="str">
        <f>'7'!G236</f>
        <v>Select from List</v>
      </c>
      <c r="H236" s="480" t="e" cm="1">
        <f t="array" ref="H236">INDEX($AC236:$AY236,,MATCH(G$3,$AC$3:$AY$3,0))</f>
        <v>#N/A</v>
      </c>
      <c r="I236" s="316"/>
      <c r="J236" s="434" t="str">
        <f>'7'!J236</f>
        <v>Select from List</v>
      </c>
      <c r="K236" s="480" t="e" cm="1">
        <f t="array" ref="K236">INDEX($AC236:$AY236,,MATCH(J$3,$AC$3:$AY$3,0))</f>
        <v>#N/A</v>
      </c>
      <c r="L236" s="316"/>
      <c r="M236" s="370" t="str">
        <f>'7'!M236</f>
        <v>Select from List</v>
      </c>
      <c r="N236" s="480" t="e" cm="1">
        <f t="array" ref="N236">INDEX($AC236:$AY236,,MATCH(M$3,$AC$3:$AY$3,0))</f>
        <v>#N/A</v>
      </c>
      <c r="O236" s="316"/>
      <c r="P236" s="370" t="str">
        <f>'7'!P236</f>
        <v>Select from List</v>
      </c>
      <c r="Q236" s="480" t="e" cm="1">
        <f t="array" ref="Q236">INDEX($AC236:$AY236,,MATCH(P$3,$AC$3:$AY$3,0))</f>
        <v>#N/A</v>
      </c>
      <c r="R236" s="316"/>
      <c r="S236" s="370" t="str">
        <f>'7'!S236</f>
        <v>Select from List</v>
      </c>
      <c r="T236" s="480" t="e" cm="1">
        <f t="array" ref="T236">INDEX($AC236:$AY236,,MATCH(S$3,$AC$3:$AY$3,0))</f>
        <v>#N/A</v>
      </c>
      <c r="U236" s="494"/>
      <c r="V236" s="370" t="str">
        <f>'7'!V236</f>
        <v>Select from List</v>
      </c>
      <c r="W236" s="480" t="e" cm="1">
        <f t="array" ref="W236">INDEX($AC236:$AY236,,MATCH(V$3,$AC$3:$AY$3,0))</f>
        <v>#N/A</v>
      </c>
      <c r="AC236" s="370" t="str" cm="1">
        <f t="array" aca="1" ref="AC236" ca="1">IFERROR(IF(INDEX($G236:$W236,,MATCH(AE$3,$G$3:$W$3,0))=$Z$15,"Yes",""),"")</f>
        <v/>
      </c>
      <c r="AD236" s="939" t="str">
        <f ca="1">IF(AC236="Yes", '6'!$E$8,"")</f>
        <v/>
      </c>
      <c r="AE236" s="480" t="str">
        <f ca="1">IF(AC236="Yes", '6'!$E$6,"")</f>
        <v/>
      </c>
      <c r="AG236" s="370" t="str" cm="1">
        <f t="array" aca="1" ref="AG236" ca="1">IFERROR(IF(INDEX($G236:$W236,,MATCH(AI$3,$G$3:$W$3,0))=$Z$15,"Yes",""),"")</f>
        <v/>
      </c>
      <c r="AH236" s="939" t="str">
        <f ca="1">IF(AG236="Yes",'6'!$E$15,"")</f>
        <v/>
      </c>
      <c r="AI236" s="480" t="str">
        <f ca="1">IF(AG236="Yes",'6'!$E$13,"")</f>
        <v/>
      </c>
      <c r="AK236" s="370" t="str" cm="1">
        <f t="array" aca="1" ref="AK236" ca="1">IFERROR(IF(INDEX($G236:$W236,,MATCH(AM$3,$G$3:$W$3,0))=$Z$15,"Yes",""),"")</f>
        <v/>
      </c>
      <c r="AL236" s="939" t="str">
        <f ca="1">IF(AK236="Yes", '6'!$E$22,"")</f>
        <v/>
      </c>
      <c r="AM236" s="480" t="str">
        <f ca="1">IF(AK236="Yes", '6'!$E$20,"")</f>
        <v/>
      </c>
      <c r="AN236" s="934"/>
      <c r="AO236" s="370" t="str" cm="1">
        <f t="array" aca="1" ref="AO236" ca="1">IFERROR(IF(INDEX($G236:$W236,,MATCH(AQ$3,$G$3:$W$3,0))=$Z$15,"Yes",""),"")</f>
        <v/>
      </c>
      <c r="AP236" s="939" t="str">
        <f ca="1">IF(AO236="Yes", '6'!$E$29,"")</f>
        <v/>
      </c>
      <c r="AQ236" s="480" t="str">
        <f ca="1">IF(AO236="Yes", '6'!$E$27,"")</f>
        <v/>
      </c>
      <c r="AR236" s="934"/>
      <c r="AS236" s="434" t="str" cm="1">
        <f t="array" aca="1" ref="AS236" ca="1">IFERROR(IF(INDEX($G236:$W236,,MATCH(AU$3,$G$3:$W$3,0))=$Z$15,"Yes",""),"")</f>
        <v/>
      </c>
      <c r="AT236" s="941" t="str">
        <f ca="1">IF(AS236="Yes", '6'!$E$36,"")</f>
        <v/>
      </c>
      <c r="AU236" s="480" t="str">
        <f ca="1">IF(AS236="Yes", '6'!$E$34,"")</f>
        <v/>
      </c>
      <c r="AV236" s="934"/>
      <c r="AW236" s="370" t="str" cm="1">
        <f t="array" aca="1" ref="AW236" ca="1">IFERROR(IF(INDEX($G236:$W236,,MATCH(AY$3,$G$3:$W$3,0))=$Z$15,"Yes",""),"")</f>
        <v/>
      </c>
      <c r="AX236" s="939" t="str">
        <f ca="1">IF(AW236="Yes", '6'!$E$43,"")</f>
        <v/>
      </c>
      <c r="AY236" s="480" t="str">
        <f ca="1">IF(AW236="Yes", '6'!$E$41,"")</f>
        <v/>
      </c>
    </row>
    <row r="237" spans="2:79" ht="15.5">
      <c r="B237" s="1277">
        <f>'4'!AA31</f>
        <v>0</v>
      </c>
      <c r="C237" s="384" t="s">
        <v>799</v>
      </c>
      <c r="D237" s="389">
        <f>'4'!AC31</f>
        <v>0</v>
      </c>
      <c r="E237" s="1279" t="str">
        <f>'4'!AD31</f>
        <v xml:space="preserve"> </v>
      </c>
      <c r="G237" s="370" t="str">
        <f>'7'!G237</f>
        <v>Select from List</v>
      </c>
      <c r="H237" s="480" t="e" cm="1">
        <f t="array" ref="H237">INDEX($AC237:$AY237,,MATCH(G$3,$AC$3:$AY$3,0))</f>
        <v>#N/A</v>
      </c>
      <c r="I237" s="316"/>
      <c r="J237" s="434" t="str">
        <f>'7'!J237</f>
        <v>Select from List</v>
      </c>
      <c r="K237" s="480" t="e" cm="1">
        <f t="array" ref="K237">INDEX($AC237:$AY237,,MATCH(J$3,$AC$3:$AY$3,0))</f>
        <v>#N/A</v>
      </c>
      <c r="L237" s="316"/>
      <c r="M237" s="370" t="str">
        <f>'7'!M237</f>
        <v>Select from List</v>
      </c>
      <c r="N237" s="480" t="e" cm="1">
        <f t="array" ref="N237">INDEX($AC237:$AY237,,MATCH(M$3,$AC$3:$AY$3,0))</f>
        <v>#N/A</v>
      </c>
      <c r="O237" s="316"/>
      <c r="P237" s="370" t="str">
        <f>'7'!P237</f>
        <v>Select from List</v>
      </c>
      <c r="Q237" s="480" t="e" cm="1">
        <f t="array" ref="Q237">INDEX($AC237:$AY237,,MATCH(P$3,$AC$3:$AY$3,0))</f>
        <v>#N/A</v>
      </c>
      <c r="R237" s="316"/>
      <c r="S237" s="370" t="str">
        <f>'7'!S237</f>
        <v>Select from List</v>
      </c>
      <c r="T237" s="480" t="e" cm="1">
        <f t="array" ref="T237">INDEX($AC237:$AY237,,MATCH(S$3,$AC$3:$AY$3,0))</f>
        <v>#N/A</v>
      </c>
      <c r="U237" s="494"/>
      <c r="V237" s="370" t="str">
        <f>'7'!V237</f>
        <v>Select from List</v>
      </c>
      <c r="W237" s="480" t="e" cm="1">
        <f t="array" ref="W237">INDEX($AC237:$AY237,,MATCH(V$3,$AC$3:$AY$3,0))</f>
        <v>#N/A</v>
      </c>
      <c r="AC237" s="370" t="str" cm="1">
        <f t="array" aca="1" ref="AC237" ca="1">IFERROR(IF(INDEX($G237:$W237,,MATCH(AE$3,$G$3:$W$3,0))=$Z$15,"Yes",""),"")</f>
        <v/>
      </c>
      <c r="AD237" s="939" t="str">
        <f ca="1">IF(AC237="Yes", '6'!$E$8,"")</f>
        <v/>
      </c>
      <c r="AE237" s="480" t="str">
        <f ca="1">IF(AC237="Yes", '6'!$E$6,"")</f>
        <v/>
      </c>
      <c r="AG237" s="370" t="str" cm="1">
        <f t="array" aca="1" ref="AG237" ca="1">IFERROR(IF(INDEX($G237:$W237,,MATCH(AI$3,$G$3:$W$3,0))=$Z$15,"Yes",""),"")</f>
        <v/>
      </c>
      <c r="AH237" s="939" t="str">
        <f ca="1">IF(AG237="Yes",'6'!$E$15,"")</f>
        <v/>
      </c>
      <c r="AI237" s="480" t="str">
        <f ca="1">IF(AG237="Yes",'6'!$E$13,"")</f>
        <v/>
      </c>
      <c r="AK237" s="370" t="str" cm="1">
        <f t="array" aca="1" ref="AK237" ca="1">IFERROR(IF(INDEX($G237:$W237,,MATCH(AM$3,$G$3:$W$3,0))=$Z$15,"Yes",""),"")</f>
        <v/>
      </c>
      <c r="AL237" s="939" t="str">
        <f ca="1">IF(AK237="Yes", '6'!$E$22,"")</f>
        <v/>
      </c>
      <c r="AM237" s="480" t="str">
        <f ca="1">IF(AK237="Yes", '6'!$E$20,"")</f>
        <v/>
      </c>
      <c r="AN237" s="934"/>
      <c r="AO237" s="370" t="str" cm="1">
        <f t="array" aca="1" ref="AO237" ca="1">IFERROR(IF(INDEX($G237:$W237,,MATCH(AQ$3,$G$3:$W$3,0))=$Z$15,"Yes",""),"")</f>
        <v/>
      </c>
      <c r="AP237" s="939" t="str">
        <f ca="1">IF(AO237="Yes", '6'!$E$29,"")</f>
        <v/>
      </c>
      <c r="AQ237" s="480" t="str">
        <f ca="1">IF(AO237="Yes", '6'!$E$27,"")</f>
        <v/>
      </c>
      <c r="AR237" s="934"/>
      <c r="AS237" s="434" t="str" cm="1">
        <f t="array" aca="1" ref="AS237" ca="1">IFERROR(IF(INDEX($G237:$W237,,MATCH(AU$3,$G$3:$W$3,0))=$Z$15,"Yes",""),"")</f>
        <v/>
      </c>
      <c r="AT237" s="941" t="str">
        <f ca="1">IF(AS237="Yes", '6'!$E$36,"")</f>
        <v/>
      </c>
      <c r="AU237" s="480" t="str">
        <f ca="1">IF(AS237="Yes", '6'!$E$34,"")</f>
        <v/>
      </c>
      <c r="AV237" s="934"/>
      <c r="AW237" s="370" t="str" cm="1">
        <f t="array" aca="1" ref="AW237" ca="1">IFERROR(IF(INDEX($G237:$W237,,MATCH(AY$3,$G$3:$W$3,0))=$Z$15,"Yes",""),"")</f>
        <v/>
      </c>
      <c r="AX237" s="939" t="str">
        <f ca="1">IF(AW237="Yes", '6'!$E$43,"")</f>
        <v/>
      </c>
      <c r="AY237" s="480" t="str">
        <f ca="1">IF(AW237="Yes", '6'!$E$41,"")</f>
        <v/>
      </c>
    </row>
    <row r="238" spans="2:79" ht="15.5">
      <c r="B238" s="1278"/>
      <c r="C238" s="386" t="s">
        <v>800</v>
      </c>
      <c r="D238" s="390">
        <f>'4'!AC32</f>
        <v>0</v>
      </c>
      <c r="E238" s="1279">
        <f>'4'!T114</f>
        <v>0</v>
      </c>
      <c r="G238" s="370" t="str">
        <f>'7'!G238</f>
        <v>Select from List</v>
      </c>
      <c r="H238" s="480" t="e" cm="1">
        <f t="array" ref="H238">INDEX($AC238:$AY238,,MATCH(G$3,$AC$3:$AY$3,0))</f>
        <v>#N/A</v>
      </c>
      <c r="I238" s="316"/>
      <c r="J238" s="434" t="str">
        <f>'7'!J238</f>
        <v>Select from List</v>
      </c>
      <c r="K238" s="480" t="e" cm="1">
        <f t="array" ref="K238">INDEX($AC238:$AY238,,MATCH(J$3,$AC$3:$AY$3,0))</f>
        <v>#N/A</v>
      </c>
      <c r="L238" s="316"/>
      <c r="M238" s="370" t="str">
        <f>'7'!M238</f>
        <v>Select from List</v>
      </c>
      <c r="N238" s="480" t="e" cm="1">
        <f t="array" ref="N238">INDEX($AC238:$AY238,,MATCH(M$3,$AC$3:$AY$3,0))</f>
        <v>#N/A</v>
      </c>
      <c r="O238" s="316"/>
      <c r="P238" s="370" t="str">
        <f>'7'!P238</f>
        <v>Select from List</v>
      </c>
      <c r="Q238" s="480" t="e" cm="1">
        <f t="array" ref="Q238">INDEX($AC238:$AY238,,MATCH(P$3,$AC$3:$AY$3,0))</f>
        <v>#N/A</v>
      </c>
      <c r="R238" s="316"/>
      <c r="S238" s="370" t="str">
        <f>'7'!S238</f>
        <v>Select from List</v>
      </c>
      <c r="T238" s="480" t="e" cm="1">
        <f t="array" ref="T238">INDEX($AC238:$AY238,,MATCH(S$3,$AC$3:$AY$3,0))</f>
        <v>#N/A</v>
      </c>
      <c r="U238" s="494"/>
      <c r="V238" s="370" t="str">
        <f>'7'!V238</f>
        <v>Select from List</v>
      </c>
      <c r="W238" s="480" t="e" cm="1">
        <f t="array" ref="W238">INDEX($AC238:$AY238,,MATCH(V$3,$AC$3:$AY$3,0))</f>
        <v>#N/A</v>
      </c>
      <c r="AC238" s="370" t="str" cm="1">
        <f t="array" aca="1" ref="AC238" ca="1">IFERROR(IF(INDEX($G238:$W238,,MATCH(AE$3,$G$3:$W$3,0))=$Z$15,"Yes",""),"")</f>
        <v/>
      </c>
      <c r="AD238" s="939" t="str">
        <f ca="1">IF(AC238="Yes", '6'!$E$8,"")</f>
        <v/>
      </c>
      <c r="AE238" s="480" t="str">
        <f ca="1">IF(AC238="Yes", '6'!$E$6,"")</f>
        <v/>
      </c>
      <c r="AG238" s="370" t="str" cm="1">
        <f t="array" aca="1" ref="AG238" ca="1">IFERROR(IF(INDEX($G238:$W238,,MATCH(AI$3,$G$3:$W$3,0))=$Z$15,"Yes",""),"")</f>
        <v/>
      </c>
      <c r="AH238" s="939" t="str">
        <f ca="1">IF(AG238="Yes",'6'!$E$15,"")</f>
        <v/>
      </c>
      <c r="AI238" s="480" t="str">
        <f ca="1">IF(AG238="Yes",'6'!$E$13,"")</f>
        <v/>
      </c>
      <c r="AK238" s="370" t="str" cm="1">
        <f t="array" aca="1" ref="AK238" ca="1">IFERROR(IF(INDEX($G238:$W238,,MATCH(AM$3,$G$3:$W$3,0))=$Z$15,"Yes",""),"")</f>
        <v/>
      </c>
      <c r="AL238" s="939" t="str">
        <f ca="1">IF(AK238="Yes", '6'!$E$22,"")</f>
        <v/>
      </c>
      <c r="AM238" s="480" t="str">
        <f ca="1">IF(AK238="Yes", '6'!$E$20,"")</f>
        <v/>
      </c>
      <c r="AN238" s="934"/>
      <c r="AO238" s="370" t="str" cm="1">
        <f t="array" aca="1" ref="AO238" ca="1">IFERROR(IF(INDEX($G238:$W238,,MATCH(AQ$3,$G$3:$W$3,0))=$Z$15,"Yes",""),"")</f>
        <v/>
      </c>
      <c r="AP238" s="939" t="str">
        <f ca="1">IF(AO238="Yes", '6'!$E$29,"")</f>
        <v/>
      </c>
      <c r="AQ238" s="480" t="str">
        <f ca="1">IF(AO238="Yes", '6'!$E$27,"")</f>
        <v/>
      </c>
      <c r="AR238" s="934"/>
      <c r="AS238" s="434" t="str" cm="1">
        <f t="array" aca="1" ref="AS238" ca="1">IFERROR(IF(INDEX($G238:$W238,,MATCH(AU$3,$G$3:$W$3,0))=$Z$15,"Yes",""),"")</f>
        <v/>
      </c>
      <c r="AT238" s="941" t="str">
        <f ca="1">IF(AS238="Yes", '6'!$E$36,"")</f>
        <v/>
      </c>
      <c r="AU238" s="480" t="str">
        <f ca="1">IF(AS238="Yes", '6'!$E$34,"")</f>
        <v/>
      </c>
      <c r="AV238" s="934"/>
      <c r="AW238" s="370" t="str" cm="1">
        <f t="array" aca="1" ref="AW238" ca="1">IFERROR(IF(INDEX($G238:$W238,,MATCH(AY$3,$G$3:$W$3,0))=$Z$15,"Yes",""),"")</f>
        <v/>
      </c>
      <c r="AX238" s="939" t="str">
        <f ca="1">IF(AW238="Yes", '6'!$E$43,"")</f>
        <v/>
      </c>
      <c r="AY238" s="480" t="str">
        <f ca="1">IF(AW238="Yes", '6'!$E$41,"")</f>
        <v/>
      </c>
    </row>
    <row r="239" spans="2:79" ht="15.5">
      <c r="B239" s="1280">
        <f>'4'!AA33</f>
        <v>0</v>
      </c>
      <c r="C239" s="384" t="s">
        <v>799</v>
      </c>
      <c r="D239" s="389">
        <f>'4'!AC33</f>
        <v>0</v>
      </c>
      <c r="E239" s="1279" t="str">
        <f>'4'!AD33</f>
        <v xml:space="preserve"> </v>
      </c>
      <c r="G239" s="370" t="str">
        <f>'7'!G239</f>
        <v>Select from List</v>
      </c>
      <c r="H239" s="480" t="e" cm="1">
        <f t="array" ref="H239">INDEX($AC239:$AY239,,MATCH(G$3,$AC$3:$AY$3,0))</f>
        <v>#N/A</v>
      </c>
      <c r="I239" s="316"/>
      <c r="J239" s="434" t="str">
        <f>'7'!J239</f>
        <v>Select from List</v>
      </c>
      <c r="K239" s="480" t="e" cm="1">
        <f t="array" ref="K239">INDEX($AC239:$AY239,,MATCH(J$3,$AC$3:$AY$3,0))</f>
        <v>#N/A</v>
      </c>
      <c r="L239" s="316"/>
      <c r="M239" s="370" t="str">
        <f>'7'!M239</f>
        <v>Select from List</v>
      </c>
      <c r="N239" s="480" t="e" cm="1">
        <f t="array" ref="N239">INDEX($AC239:$AY239,,MATCH(M$3,$AC$3:$AY$3,0))</f>
        <v>#N/A</v>
      </c>
      <c r="O239" s="316"/>
      <c r="P239" s="370" t="str">
        <f>'7'!P239</f>
        <v>Select from List</v>
      </c>
      <c r="Q239" s="480" t="e" cm="1">
        <f t="array" ref="Q239">INDEX($AC239:$AY239,,MATCH(P$3,$AC$3:$AY$3,0))</f>
        <v>#N/A</v>
      </c>
      <c r="R239" s="316"/>
      <c r="S239" s="370" t="str">
        <f>'7'!S239</f>
        <v>Select from List</v>
      </c>
      <c r="T239" s="480" t="e" cm="1">
        <f t="array" ref="T239">INDEX($AC239:$AY239,,MATCH(S$3,$AC$3:$AY$3,0))</f>
        <v>#N/A</v>
      </c>
      <c r="U239" s="494"/>
      <c r="V239" s="370" t="str">
        <f>'7'!V239</f>
        <v>Select from List</v>
      </c>
      <c r="W239" s="480" t="e" cm="1">
        <f t="array" ref="W239">INDEX($AC239:$AY239,,MATCH(V$3,$AC$3:$AY$3,0))</f>
        <v>#N/A</v>
      </c>
      <c r="AC239" s="370" t="str" cm="1">
        <f t="array" aca="1" ref="AC239" ca="1">IFERROR(IF(INDEX($G239:$W239,,MATCH(AE$3,$G$3:$W$3,0))=$Z$15,"Yes",""),"")</f>
        <v/>
      </c>
      <c r="AD239" s="939" t="str">
        <f ca="1">IF(AC239="Yes", '6'!$E$8,"")</f>
        <v/>
      </c>
      <c r="AE239" s="480" t="str">
        <f ca="1">IF(AC239="Yes", '6'!$E$6,"")</f>
        <v/>
      </c>
      <c r="AG239" s="370" t="str" cm="1">
        <f t="array" aca="1" ref="AG239" ca="1">IFERROR(IF(INDEX($G239:$W239,,MATCH(AI$3,$G$3:$W$3,0))=$Z$15,"Yes",""),"")</f>
        <v/>
      </c>
      <c r="AH239" s="939" t="str">
        <f ca="1">IF(AG239="Yes",'6'!$E$15,"")</f>
        <v/>
      </c>
      <c r="AI239" s="480" t="str">
        <f ca="1">IF(AG239="Yes",'6'!$E$13,"")</f>
        <v/>
      </c>
      <c r="AK239" s="370" t="str" cm="1">
        <f t="array" aca="1" ref="AK239" ca="1">IFERROR(IF(INDEX($G239:$W239,,MATCH(AM$3,$G$3:$W$3,0))=$Z$15,"Yes",""),"")</f>
        <v/>
      </c>
      <c r="AL239" s="939" t="str">
        <f ca="1">IF(AK239="Yes", '6'!$E$22,"")</f>
        <v/>
      </c>
      <c r="AM239" s="480" t="str">
        <f ca="1">IF(AK239="Yes", '6'!$E$20,"")</f>
        <v/>
      </c>
      <c r="AN239" s="934"/>
      <c r="AO239" s="370" t="str" cm="1">
        <f t="array" aca="1" ref="AO239" ca="1">IFERROR(IF(INDEX($G239:$W239,,MATCH(AQ$3,$G$3:$W$3,0))=$Z$15,"Yes",""),"")</f>
        <v/>
      </c>
      <c r="AP239" s="939" t="str">
        <f ca="1">IF(AO239="Yes", '6'!$E$29,"")</f>
        <v/>
      </c>
      <c r="AQ239" s="480" t="str">
        <f ca="1">IF(AO239="Yes", '6'!$E$27,"")</f>
        <v/>
      </c>
      <c r="AR239" s="934"/>
      <c r="AS239" s="434" t="str" cm="1">
        <f t="array" aca="1" ref="AS239" ca="1">IFERROR(IF(INDEX($G239:$W239,,MATCH(AU$3,$G$3:$W$3,0))=$Z$15,"Yes",""),"")</f>
        <v/>
      </c>
      <c r="AT239" s="941" t="str">
        <f ca="1">IF(AS239="Yes", '6'!$E$36,"")</f>
        <v/>
      </c>
      <c r="AU239" s="480" t="str">
        <f ca="1">IF(AS239="Yes", '6'!$E$34,"")</f>
        <v/>
      </c>
      <c r="AV239" s="934"/>
      <c r="AW239" s="370" t="str" cm="1">
        <f t="array" aca="1" ref="AW239" ca="1">IFERROR(IF(INDEX($G239:$W239,,MATCH(AY$3,$G$3:$W$3,0))=$Z$15,"Yes",""),"")</f>
        <v/>
      </c>
      <c r="AX239" s="939" t="str">
        <f ca="1">IF(AW239="Yes", '6'!$E$43,"")</f>
        <v/>
      </c>
      <c r="AY239" s="480" t="str">
        <f ca="1">IF(AW239="Yes", '6'!$E$41,"")</f>
        <v/>
      </c>
    </row>
    <row r="240" spans="2:79" ht="15.5">
      <c r="B240" s="1278"/>
      <c r="C240" s="386" t="s">
        <v>800</v>
      </c>
      <c r="D240" s="390">
        <f>'4'!AC34</f>
        <v>0</v>
      </c>
      <c r="E240" s="1279">
        <f>'4'!T116</f>
        <v>0</v>
      </c>
      <c r="G240" s="370" t="str">
        <f>'7'!G240</f>
        <v>Select from List</v>
      </c>
      <c r="H240" s="480" t="e" cm="1">
        <f t="array" ref="H240">INDEX($AC240:$AY240,,MATCH(G$3,$AC$3:$AY$3,0))</f>
        <v>#N/A</v>
      </c>
      <c r="I240" s="316"/>
      <c r="J240" s="434" t="str">
        <f>'7'!J240</f>
        <v>Select from List</v>
      </c>
      <c r="K240" s="480" t="e" cm="1">
        <f t="array" ref="K240">INDEX($AC240:$AY240,,MATCH(J$3,$AC$3:$AY$3,0))</f>
        <v>#N/A</v>
      </c>
      <c r="L240" s="316"/>
      <c r="M240" s="370" t="str">
        <f>'7'!M240</f>
        <v>Select from List</v>
      </c>
      <c r="N240" s="480" t="e" cm="1">
        <f t="array" ref="N240">INDEX($AC240:$AY240,,MATCH(M$3,$AC$3:$AY$3,0))</f>
        <v>#N/A</v>
      </c>
      <c r="O240" s="316"/>
      <c r="P240" s="370" t="str">
        <f>'7'!P240</f>
        <v>Select from List</v>
      </c>
      <c r="Q240" s="480" t="e" cm="1">
        <f t="array" ref="Q240">INDEX($AC240:$AY240,,MATCH(P$3,$AC$3:$AY$3,0))</f>
        <v>#N/A</v>
      </c>
      <c r="R240" s="316"/>
      <c r="S240" s="370" t="str">
        <f>'7'!S240</f>
        <v>Select from List</v>
      </c>
      <c r="T240" s="480" t="e" cm="1">
        <f t="array" ref="T240">INDEX($AC240:$AY240,,MATCH(S$3,$AC$3:$AY$3,0))</f>
        <v>#N/A</v>
      </c>
      <c r="U240" s="494"/>
      <c r="V240" s="370" t="str">
        <f>'7'!V240</f>
        <v>Select from List</v>
      </c>
      <c r="W240" s="480" t="e" cm="1">
        <f t="array" ref="W240">INDEX($AC240:$AY240,,MATCH(V$3,$AC$3:$AY$3,0))</f>
        <v>#N/A</v>
      </c>
      <c r="AC240" s="370" t="str" cm="1">
        <f t="array" aca="1" ref="AC240" ca="1">IFERROR(IF(INDEX($G240:$W240,,MATCH(AE$3,$G$3:$W$3,0))=$Z$15,"Yes",""),"")</f>
        <v/>
      </c>
      <c r="AD240" s="939" t="str">
        <f ca="1">IF(AC240="Yes", '6'!$E$8,"")</f>
        <v/>
      </c>
      <c r="AE240" s="480" t="str">
        <f ca="1">IF(AC240="Yes", '6'!$E$6,"")</f>
        <v/>
      </c>
      <c r="AG240" s="370" t="str" cm="1">
        <f t="array" aca="1" ref="AG240" ca="1">IFERROR(IF(INDEX($G240:$W240,,MATCH(AI$3,$G$3:$W$3,0))=$Z$15,"Yes",""),"")</f>
        <v/>
      </c>
      <c r="AH240" s="939" t="str">
        <f ca="1">IF(AG240="Yes",'6'!$E$15,"")</f>
        <v/>
      </c>
      <c r="AI240" s="480" t="str">
        <f ca="1">IF(AG240="Yes",'6'!$E$13,"")</f>
        <v/>
      </c>
      <c r="AK240" s="370" t="str" cm="1">
        <f t="array" aca="1" ref="AK240" ca="1">IFERROR(IF(INDEX($G240:$W240,,MATCH(AM$3,$G$3:$W$3,0))=$Z$15,"Yes",""),"")</f>
        <v/>
      </c>
      <c r="AL240" s="939" t="str">
        <f ca="1">IF(AK240="Yes", '6'!$E$22,"")</f>
        <v/>
      </c>
      <c r="AM240" s="480" t="str">
        <f ca="1">IF(AK240="Yes", '6'!$E$20,"")</f>
        <v/>
      </c>
      <c r="AN240" s="934"/>
      <c r="AO240" s="370" t="str" cm="1">
        <f t="array" aca="1" ref="AO240" ca="1">IFERROR(IF(INDEX($G240:$W240,,MATCH(AQ$3,$G$3:$W$3,0))=$Z$15,"Yes",""),"")</f>
        <v/>
      </c>
      <c r="AP240" s="939" t="str">
        <f ca="1">IF(AO240="Yes", '6'!$E$29,"")</f>
        <v/>
      </c>
      <c r="AQ240" s="480" t="str">
        <f ca="1">IF(AO240="Yes", '6'!$E$27,"")</f>
        <v/>
      </c>
      <c r="AR240" s="934"/>
      <c r="AS240" s="434" t="str" cm="1">
        <f t="array" aca="1" ref="AS240" ca="1">IFERROR(IF(INDEX($G240:$W240,,MATCH(AU$3,$G$3:$W$3,0))=$Z$15,"Yes",""),"")</f>
        <v/>
      </c>
      <c r="AT240" s="941" t="str">
        <f ca="1">IF(AS240="Yes", '6'!$E$36,"")</f>
        <v/>
      </c>
      <c r="AU240" s="480" t="str">
        <f ca="1">IF(AS240="Yes", '6'!$E$34,"")</f>
        <v/>
      </c>
      <c r="AV240" s="934"/>
      <c r="AW240" s="370" t="str" cm="1">
        <f t="array" aca="1" ref="AW240" ca="1">IFERROR(IF(INDEX($G240:$W240,,MATCH(AY$3,$G$3:$W$3,0))=$Z$15,"Yes",""),"")</f>
        <v/>
      </c>
      <c r="AX240" s="939" t="str">
        <f ca="1">IF(AW240="Yes", '6'!$E$43,"")</f>
        <v/>
      </c>
      <c r="AY240" s="480" t="str">
        <f ca="1">IF(AW240="Yes", '6'!$E$41,"")</f>
        <v/>
      </c>
    </row>
    <row r="241" spans="2:51" ht="15.5">
      <c r="B241" s="1277">
        <f>'4'!AA35</f>
        <v>0</v>
      </c>
      <c r="C241" s="384" t="s">
        <v>799</v>
      </c>
      <c r="D241" s="389">
        <f>'4'!AC35</f>
        <v>0</v>
      </c>
      <c r="E241" s="1279" t="str">
        <f>'4'!AD35</f>
        <v xml:space="preserve"> </v>
      </c>
      <c r="G241" s="370" t="str">
        <f>'7'!G241</f>
        <v>Select from List</v>
      </c>
      <c r="H241" s="480" t="e" cm="1">
        <f t="array" ref="H241">INDEX($AC241:$AY241,,MATCH(G$3,$AC$3:$AY$3,0))</f>
        <v>#N/A</v>
      </c>
      <c r="I241" s="316"/>
      <c r="J241" s="434" t="str">
        <f>'7'!J241</f>
        <v>Select from List</v>
      </c>
      <c r="K241" s="480" t="e" cm="1">
        <f t="array" ref="K241">INDEX($AC241:$AY241,,MATCH(J$3,$AC$3:$AY$3,0))</f>
        <v>#N/A</v>
      </c>
      <c r="L241" s="316"/>
      <c r="M241" s="370" t="str">
        <f>'7'!M241</f>
        <v>Select from List</v>
      </c>
      <c r="N241" s="480" t="e" cm="1">
        <f t="array" ref="N241">INDEX($AC241:$AY241,,MATCH(M$3,$AC$3:$AY$3,0))</f>
        <v>#N/A</v>
      </c>
      <c r="O241" s="316"/>
      <c r="P241" s="370" t="str">
        <f>'7'!P241</f>
        <v>Select from List</v>
      </c>
      <c r="Q241" s="480" t="e" cm="1">
        <f t="array" ref="Q241">INDEX($AC241:$AY241,,MATCH(P$3,$AC$3:$AY$3,0))</f>
        <v>#N/A</v>
      </c>
      <c r="R241" s="316"/>
      <c r="S241" s="370" t="str">
        <f>'7'!S241</f>
        <v>Select from List</v>
      </c>
      <c r="T241" s="480" t="e" cm="1">
        <f t="array" ref="T241">INDEX($AC241:$AY241,,MATCH(S$3,$AC$3:$AY$3,0))</f>
        <v>#N/A</v>
      </c>
      <c r="U241" s="494"/>
      <c r="V241" s="370" t="str">
        <f>'7'!V241</f>
        <v>Select from List</v>
      </c>
      <c r="W241" s="480" t="e" cm="1">
        <f t="array" ref="W241">INDEX($AC241:$AY241,,MATCH(V$3,$AC$3:$AY$3,0))</f>
        <v>#N/A</v>
      </c>
      <c r="AC241" s="370" t="str" cm="1">
        <f t="array" aca="1" ref="AC241" ca="1">IFERROR(IF(INDEX($G241:$W241,,MATCH(AE$3,$G$3:$W$3,0))=$Z$15,"Yes",""),"")</f>
        <v/>
      </c>
      <c r="AD241" s="939" t="str">
        <f ca="1">IF(AC241="Yes", '6'!$E$8,"")</f>
        <v/>
      </c>
      <c r="AE241" s="480" t="str">
        <f ca="1">IF(AC241="Yes", '6'!$E$6,"")</f>
        <v/>
      </c>
      <c r="AG241" s="370" t="str" cm="1">
        <f t="array" aca="1" ref="AG241" ca="1">IFERROR(IF(INDEX($G241:$W241,,MATCH(AI$3,$G$3:$W$3,0))=$Z$15,"Yes",""),"")</f>
        <v/>
      </c>
      <c r="AH241" s="939" t="str">
        <f ca="1">IF(AG241="Yes",'6'!$E$15,"")</f>
        <v/>
      </c>
      <c r="AI241" s="480" t="str">
        <f ca="1">IF(AG241="Yes",'6'!$E$13,"")</f>
        <v/>
      </c>
      <c r="AK241" s="370" t="str" cm="1">
        <f t="array" aca="1" ref="AK241" ca="1">IFERROR(IF(INDEX($G241:$W241,,MATCH(AM$3,$G$3:$W$3,0))=$Z$15,"Yes",""),"")</f>
        <v/>
      </c>
      <c r="AL241" s="939" t="str">
        <f ca="1">IF(AK241="Yes", '6'!$E$22,"")</f>
        <v/>
      </c>
      <c r="AM241" s="480" t="str">
        <f ca="1">IF(AK241="Yes", '6'!$E$20,"")</f>
        <v/>
      </c>
      <c r="AN241" s="934"/>
      <c r="AO241" s="370" t="str" cm="1">
        <f t="array" aca="1" ref="AO241" ca="1">IFERROR(IF(INDEX($G241:$W241,,MATCH(AQ$3,$G$3:$W$3,0))=$Z$15,"Yes",""),"")</f>
        <v/>
      </c>
      <c r="AP241" s="939" t="str">
        <f ca="1">IF(AO241="Yes", '6'!$E$29,"")</f>
        <v/>
      </c>
      <c r="AQ241" s="480" t="str">
        <f ca="1">IF(AO241="Yes", '6'!$E$27,"")</f>
        <v/>
      </c>
      <c r="AR241" s="934"/>
      <c r="AS241" s="434" t="str" cm="1">
        <f t="array" aca="1" ref="AS241" ca="1">IFERROR(IF(INDEX($G241:$W241,,MATCH(AU$3,$G$3:$W$3,0))=$Z$15,"Yes",""),"")</f>
        <v/>
      </c>
      <c r="AT241" s="941" t="str">
        <f ca="1">IF(AS241="Yes", '6'!$E$36,"")</f>
        <v/>
      </c>
      <c r="AU241" s="480" t="str">
        <f ca="1">IF(AS241="Yes", '6'!$E$34,"")</f>
        <v/>
      </c>
      <c r="AV241" s="934"/>
      <c r="AW241" s="370" t="str" cm="1">
        <f t="array" aca="1" ref="AW241" ca="1">IFERROR(IF(INDEX($G241:$W241,,MATCH(AY$3,$G$3:$W$3,0))=$Z$15,"Yes",""),"")</f>
        <v/>
      </c>
      <c r="AX241" s="939" t="str">
        <f ca="1">IF(AW241="Yes", '6'!$E$43,"")</f>
        <v/>
      </c>
      <c r="AY241" s="480" t="str">
        <f ca="1">IF(AW241="Yes", '6'!$E$41,"")</f>
        <v/>
      </c>
    </row>
    <row r="242" spans="2:51" ht="15.5">
      <c r="B242" s="1278"/>
      <c r="C242" s="386" t="s">
        <v>800</v>
      </c>
      <c r="D242" s="390">
        <f>'4'!AC36</f>
        <v>0</v>
      </c>
      <c r="E242" s="1279">
        <f>'4'!T118</f>
        <v>0</v>
      </c>
      <c r="G242" s="370" t="str">
        <f>'7'!G242</f>
        <v>Select from List</v>
      </c>
      <c r="H242" s="480" t="e" cm="1">
        <f t="array" ref="H242">INDEX($AC242:$AY242,,MATCH(G$3,$AC$3:$AY$3,0))</f>
        <v>#N/A</v>
      </c>
      <c r="I242" s="316"/>
      <c r="J242" s="434" t="str">
        <f>'7'!J242</f>
        <v>Select from List</v>
      </c>
      <c r="K242" s="480" t="e" cm="1">
        <f t="array" ref="K242">INDEX($AC242:$AY242,,MATCH(J$3,$AC$3:$AY$3,0))</f>
        <v>#N/A</v>
      </c>
      <c r="L242" s="316"/>
      <c r="M242" s="370" t="str">
        <f>'7'!M242</f>
        <v>Select from List</v>
      </c>
      <c r="N242" s="480" t="e" cm="1">
        <f t="array" ref="N242">INDEX($AC242:$AY242,,MATCH(M$3,$AC$3:$AY$3,0))</f>
        <v>#N/A</v>
      </c>
      <c r="O242" s="316"/>
      <c r="P242" s="370" t="str">
        <f>'7'!P242</f>
        <v>Select from List</v>
      </c>
      <c r="Q242" s="480" t="e" cm="1">
        <f t="array" ref="Q242">INDEX($AC242:$AY242,,MATCH(P$3,$AC$3:$AY$3,0))</f>
        <v>#N/A</v>
      </c>
      <c r="R242" s="316"/>
      <c r="S242" s="370" t="str">
        <f>'7'!S242</f>
        <v>Select from List</v>
      </c>
      <c r="T242" s="480" t="e" cm="1">
        <f t="array" ref="T242">INDEX($AC242:$AY242,,MATCH(S$3,$AC$3:$AY$3,0))</f>
        <v>#N/A</v>
      </c>
      <c r="U242" s="494"/>
      <c r="V242" s="370" t="str">
        <f>'7'!V242</f>
        <v>Select from List</v>
      </c>
      <c r="W242" s="480" t="e" cm="1">
        <f t="array" ref="W242">INDEX($AC242:$AY242,,MATCH(V$3,$AC$3:$AY$3,0))</f>
        <v>#N/A</v>
      </c>
      <c r="AC242" s="370" t="str" cm="1">
        <f t="array" aca="1" ref="AC242" ca="1">IFERROR(IF(INDEX($G242:$W242,,MATCH(AE$3,$G$3:$W$3,0))=$Z$15,"Yes",""),"")</f>
        <v/>
      </c>
      <c r="AD242" s="939" t="str">
        <f ca="1">IF(AC242="Yes", '6'!$E$8,"")</f>
        <v/>
      </c>
      <c r="AE242" s="480" t="str">
        <f ca="1">IF(AC242="Yes", '6'!$E$6,"")</f>
        <v/>
      </c>
      <c r="AG242" s="370" t="str" cm="1">
        <f t="array" aca="1" ref="AG242" ca="1">IFERROR(IF(INDEX($G242:$W242,,MATCH(AI$3,$G$3:$W$3,0))=$Z$15,"Yes",""),"")</f>
        <v/>
      </c>
      <c r="AH242" s="939" t="str">
        <f ca="1">IF(AG242="Yes",'6'!$E$15,"")</f>
        <v/>
      </c>
      <c r="AI242" s="480" t="str">
        <f ca="1">IF(AG242="Yes",'6'!$E$13,"")</f>
        <v/>
      </c>
      <c r="AK242" s="370" t="str" cm="1">
        <f t="array" aca="1" ref="AK242" ca="1">IFERROR(IF(INDEX($G242:$W242,,MATCH(AM$3,$G$3:$W$3,0))=$Z$15,"Yes",""),"")</f>
        <v/>
      </c>
      <c r="AL242" s="939" t="str">
        <f ca="1">IF(AK242="Yes", '6'!$E$22,"")</f>
        <v/>
      </c>
      <c r="AM242" s="480" t="str">
        <f ca="1">IF(AK242="Yes", '6'!$E$20,"")</f>
        <v/>
      </c>
      <c r="AN242" s="934"/>
      <c r="AO242" s="370" t="str" cm="1">
        <f t="array" aca="1" ref="AO242" ca="1">IFERROR(IF(INDEX($G242:$W242,,MATCH(AQ$3,$G$3:$W$3,0))=$Z$15,"Yes",""),"")</f>
        <v/>
      </c>
      <c r="AP242" s="939" t="str">
        <f ca="1">IF(AO242="Yes", '6'!$E$29,"")</f>
        <v/>
      </c>
      <c r="AQ242" s="480" t="str">
        <f ca="1">IF(AO242="Yes", '6'!$E$27,"")</f>
        <v/>
      </c>
      <c r="AR242" s="934"/>
      <c r="AS242" s="434" t="str" cm="1">
        <f t="array" aca="1" ref="AS242" ca="1">IFERROR(IF(INDEX($G242:$W242,,MATCH(AU$3,$G$3:$W$3,0))=$Z$15,"Yes",""),"")</f>
        <v/>
      </c>
      <c r="AT242" s="941" t="str">
        <f ca="1">IF(AS242="Yes", '6'!$E$36,"")</f>
        <v/>
      </c>
      <c r="AU242" s="480" t="str">
        <f ca="1">IF(AS242="Yes", '6'!$E$34,"")</f>
        <v/>
      </c>
      <c r="AV242" s="934"/>
      <c r="AW242" s="370" t="str" cm="1">
        <f t="array" aca="1" ref="AW242" ca="1">IFERROR(IF(INDEX($G242:$W242,,MATCH(AY$3,$G$3:$W$3,0))=$Z$15,"Yes",""),"")</f>
        <v/>
      </c>
      <c r="AX242" s="939" t="str">
        <f ca="1">IF(AW242="Yes", '6'!$E$43,"")</f>
        <v/>
      </c>
      <c r="AY242" s="480" t="str">
        <f ca="1">IF(AW242="Yes", '6'!$E$41,"")</f>
        <v/>
      </c>
    </row>
    <row r="243" spans="2:51" ht="15.5">
      <c r="B243" s="1280">
        <f>'4'!AA37</f>
        <v>0</v>
      </c>
      <c r="C243" s="384" t="s">
        <v>799</v>
      </c>
      <c r="D243" s="389">
        <f>'4'!AC37</f>
        <v>0</v>
      </c>
      <c r="E243" s="1279" t="str">
        <f>'4'!AD37</f>
        <v xml:space="preserve"> </v>
      </c>
      <c r="G243" s="370" t="str">
        <f>'7'!G243</f>
        <v>Select from List</v>
      </c>
      <c r="H243" s="480" t="e" cm="1">
        <f t="array" ref="H243">INDEX($AC243:$AY243,,MATCH(G$3,$AC$3:$AY$3,0))</f>
        <v>#N/A</v>
      </c>
      <c r="I243" s="316"/>
      <c r="J243" s="434" t="str">
        <f>'7'!J243</f>
        <v>Select from List</v>
      </c>
      <c r="K243" s="480" t="e" cm="1">
        <f t="array" ref="K243">INDEX($AC243:$AY243,,MATCH(J$3,$AC$3:$AY$3,0))</f>
        <v>#N/A</v>
      </c>
      <c r="L243" s="316"/>
      <c r="M243" s="370" t="str">
        <f>'7'!M243</f>
        <v>Select from List</v>
      </c>
      <c r="N243" s="480" t="e" cm="1">
        <f t="array" ref="N243">INDEX($AC243:$AY243,,MATCH(M$3,$AC$3:$AY$3,0))</f>
        <v>#N/A</v>
      </c>
      <c r="O243" s="316"/>
      <c r="P243" s="370" t="str">
        <f>'7'!P243</f>
        <v>Select from List</v>
      </c>
      <c r="Q243" s="480" t="e" cm="1">
        <f t="array" ref="Q243">INDEX($AC243:$AY243,,MATCH(P$3,$AC$3:$AY$3,0))</f>
        <v>#N/A</v>
      </c>
      <c r="R243" s="316"/>
      <c r="S243" s="370" t="str">
        <f>'7'!S243</f>
        <v>Select from List</v>
      </c>
      <c r="T243" s="480" t="e" cm="1">
        <f t="array" ref="T243">INDEX($AC243:$AY243,,MATCH(S$3,$AC$3:$AY$3,0))</f>
        <v>#N/A</v>
      </c>
      <c r="U243" s="494"/>
      <c r="V243" s="370" t="str">
        <f>'7'!V243</f>
        <v>Select from List</v>
      </c>
      <c r="W243" s="480" t="e" cm="1">
        <f t="array" ref="W243">INDEX($AC243:$AY243,,MATCH(V$3,$AC$3:$AY$3,0))</f>
        <v>#N/A</v>
      </c>
      <c r="AC243" s="370" t="str" cm="1">
        <f t="array" aca="1" ref="AC243" ca="1">IFERROR(IF(INDEX($G243:$W243,,MATCH(AE$3,$G$3:$W$3,0))=$Z$15,"Yes",""),"")</f>
        <v/>
      </c>
      <c r="AD243" s="939" t="str">
        <f ca="1">IF(AC243="Yes", '6'!$E$8,"")</f>
        <v/>
      </c>
      <c r="AE243" s="480" t="str">
        <f ca="1">IF(AC243="Yes", '6'!$E$6,"")</f>
        <v/>
      </c>
      <c r="AG243" s="370" t="str" cm="1">
        <f t="array" aca="1" ref="AG243" ca="1">IFERROR(IF(INDEX($G243:$W243,,MATCH(AI$3,$G$3:$W$3,0))=$Z$15,"Yes",""),"")</f>
        <v/>
      </c>
      <c r="AH243" s="939" t="str">
        <f ca="1">IF(AG243="Yes",'6'!$E$15,"")</f>
        <v/>
      </c>
      <c r="AI243" s="480" t="str">
        <f ca="1">IF(AG243="Yes",'6'!$E$13,"")</f>
        <v/>
      </c>
      <c r="AK243" s="370" t="str" cm="1">
        <f t="array" aca="1" ref="AK243" ca="1">IFERROR(IF(INDEX($G243:$W243,,MATCH(AM$3,$G$3:$W$3,0))=$Z$15,"Yes",""),"")</f>
        <v/>
      </c>
      <c r="AL243" s="939" t="str">
        <f ca="1">IF(AK243="Yes", '6'!$E$22,"")</f>
        <v/>
      </c>
      <c r="AM243" s="480" t="str">
        <f ca="1">IF(AK243="Yes", '6'!$E$20,"")</f>
        <v/>
      </c>
      <c r="AN243" s="934"/>
      <c r="AO243" s="370" t="str" cm="1">
        <f t="array" aca="1" ref="AO243" ca="1">IFERROR(IF(INDEX($G243:$W243,,MATCH(AQ$3,$G$3:$W$3,0))=$Z$15,"Yes",""),"")</f>
        <v/>
      </c>
      <c r="AP243" s="939" t="str">
        <f ca="1">IF(AO243="Yes", '6'!$E$29,"")</f>
        <v/>
      </c>
      <c r="AQ243" s="480" t="str">
        <f ca="1">IF(AO243="Yes", '6'!$E$27,"")</f>
        <v/>
      </c>
      <c r="AR243" s="934"/>
      <c r="AS243" s="434" t="str" cm="1">
        <f t="array" aca="1" ref="AS243" ca="1">IFERROR(IF(INDEX($G243:$W243,,MATCH(AU$3,$G$3:$W$3,0))=$Z$15,"Yes",""),"")</f>
        <v/>
      </c>
      <c r="AT243" s="941" t="str">
        <f ca="1">IF(AS243="Yes", '6'!$E$36,"")</f>
        <v/>
      </c>
      <c r="AU243" s="480" t="str">
        <f ca="1">IF(AS243="Yes", '6'!$E$34,"")</f>
        <v/>
      </c>
      <c r="AV243" s="934"/>
      <c r="AW243" s="370" t="str" cm="1">
        <f t="array" aca="1" ref="AW243" ca="1">IFERROR(IF(INDEX($G243:$W243,,MATCH(AY$3,$G$3:$W$3,0))=$Z$15,"Yes",""),"")</f>
        <v/>
      </c>
      <c r="AX243" s="939" t="str">
        <f ca="1">IF(AW243="Yes", '6'!$E$43,"")</f>
        <v/>
      </c>
      <c r="AY243" s="480" t="str">
        <f ca="1">IF(AW243="Yes", '6'!$E$41,"")</f>
        <v/>
      </c>
    </row>
    <row r="244" spans="2:51" ht="15.5">
      <c r="B244" s="1278"/>
      <c r="C244" s="386" t="s">
        <v>800</v>
      </c>
      <c r="D244" s="390">
        <f>'4'!AC38</f>
        <v>0</v>
      </c>
      <c r="E244" s="1279">
        <f>'4'!T120</f>
        <v>0</v>
      </c>
      <c r="G244" s="370" t="str">
        <f>'7'!G244</f>
        <v>Select from List</v>
      </c>
      <c r="H244" s="480" t="e" cm="1">
        <f t="array" ref="H244">INDEX($AC244:$AY244,,MATCH(G$3,$AC$3:$AY$3,0))</f>
        <v>#N/A</v>
      </c>
      <c r="I244" s="316"/>
      <c r="J244" s="434" t="str">
        <f>'7'!J244</f>
        <v>Select from List</v>
      </c>
      <c r="K244" s="480" t="e" cm="1">
        <f t="array" ref="K244">INDEX($AC244:$AY244,,MATCH(J$3,$AC$3:$AY$3,0))</f>
        <v>#N/A</v>
      </c>
      <c r="L244" s="316"/>
      <c r="M244" s="370" t="str">
        <f>'7'!M244</f>
        <v>Select from List</v>
      </c>
      <c r="N244" s="480" t="e" cm="1">
        <f t="array" ref="N244">INDEX($AC244:$AY244,,MATCH(M$3,$AC$3:$AY$3,0))</f>
        <v>#N/A</v>
      </c>
      <c r="O244" s="316"/>
      <c r="P244" s="370" t="str">
        <f>'7'!P244</f>
        <v>Select from List</v>
      </c>
      <c r="Q244" s="480" t="e" cm="1">
        <f t="array" ref="Q244">INDEX($AC244:$AY244,,MATCH(P$3,$AC$3:$AY$3,0))</f>
        <v>#N/A</v>
      </c>
      <c r="R244" s="316"/>
      <c r="S244" s="370" t="str">
        <f>'7'!S244</f>
        <v>Select from List</v>
      </c>
      <c r="T244" s="480" t="e" cm="1">
        <f t="array" ref="T244">INDEX($AC244:$AY244,,MATCH(S$3,$AC$3:$AY$3,0))</f>
        <v>#N/A</v>
      </c>
      <c r="U244" s="494"/>
      <c r="V244" s="370" t="str">
        <f>'7'!V244</f>
        <v>Select from List</v>
      </c>
      <c r="W244" s="480" t="e" cm="1">
        <f t="array" ref="W244">INDEX($AC244:$AY244,,MATCH(V$3,$AC$3:$AY$3,0))</f>
        <v>#N/A</v>
      </c>
      <c r="AC244" s="370" t="str" cm="1">
        <f t="array" aca="1" ref="AC244" ca="1">IFERROR(IF(INDEX($G244:$W244,,MATCH(AE$3,$G$3:$W$3,0))=$Z$15,"Yes",""),"")</f>
        <v/>
      </c>
      <c r="AD244" s="939" t="str">
        <f ca="1">IF(AC244="Yes", '6'!$E$8,"")</f>
        <v/>
      </c>
      <c r="AE244" s="480" t="str">
        <f ca="1">IF(AC244="Yes", '6'!$E$6,"")</f>
        <v/>
      </c>
      <c r="AG244" s="370" t="str" cm="1">
        <f t="array" aca="1" ref="AG244" ca="1">IFERROR(IF(INDEX($G244:$W244,,MATCH(AI$3,$G$3:$W$3,0))=$Z$15,"Yes",""),"")</f>
        <v/>
      </c>
      <c r="AH244" s="939" t="str">
        <f ca="1">IF(AG244="Yes",'6'!$E$15,"")</f>
        <v/>
      </c>
      <c r="AI244" s="480" t="str">
        <f ca="1">IF(AG244="Yes",'6'!$E$13,"")</f>
        <v/>
      </c>
      <c r="AK244" s="370" t="str" cm="1">
        <f t="array" aca="1" ref="AK244" ca="1">IFERROR(IF(INDEX($G244:$W244,,MATCH(AM$3,$G$3:$W$3,0))=$Z$15,"Yes",""),"")</f>
        <v/>
      </c>
      <c r="AL244" s="939" t="str">
        <f ca="1">IF(AK244="Yes", '6'!$E$22,"")</f>
        <v/>
      </c>
      <c r="AM244" s="480" t="str">
        <f ca="1">IF(AK244="Yes", '6'!$E$20,"")</f>
        <v/>
      </c>
      <c r="AN244" s="934"/>
      <c r="AO244" s="370" t="str" cm="1">
        <f t="array" aca="1" ref="AO244" ca="1">IFERROR(IF(INDEX($G244:$W244,,MATCH(AQ$3,$G$3:$W$3,0))=$Z$15,"Yes",""),"")</f>
        <v/>
      </c>
      <c r="AP244" s="939" t="str">
        <f ca="1">IF(AO244="Yes", '6'!$E$29,"")</f>
        <v/>
      </c>
      <c r="AQ244" s="480" t="str">
        <f ca="1">IF(AO244="Yes", '6'!$E$27,"")</f>
        <v/>
      </c>
      <c r="AR244" s="934"/>
      <c r="AS244" s="434" t="str" cm="1">
        <f t="array" aca="1" ref="AS244" ca="1">IFERROR(IF(INDEX($G244:$W244,,MATCH(AU$3,$G$3:$W$3,0))=$Z$15,"Yes",""),"")</f>
        <v/>
      </c>
      <c r="AT244" s="941" t="str">
        <f ca="1">IF(AS244="Yes", '6'!$E$36,"")</f>
        <v/>
      </c>
      <c r="AU244" s="480" t="str">
        <f ca="1">IF(AS244="Yes", '6'!$E$34,"")</f>
        <v/>
      </c>
      <c r="AV244" s="934"/>
      <c r="AW244" s="370" t="str" cm="1">
        <f t="array" aca="1" ref="AW244" ca="1">IFERROR(IF(INDEX($G244:$W244,,MATCH(AY$3,$G$3:$W$3,0))=$Z$15,"Yes",""),"")</f>
        <v/>
      </c>
      <c r="AX244" s="939" t="str">
        <f ca="1">IF(AW244="Yes", '6'!$E$43,"")</f>
        <v/>
      </c>
      <c r="AY244" s="480" t="str">
        <f ca="1">IF(AW244="Yes", '6'!$E$41,"")</f>
        <v/>
      </c>
    </row>
    <row r="245" spans="2:51" ht="15.5">
      <c r="B245" s="1277">
        <f>'4'!AA39</f>
        <v>0</v>
      </c>
      <c r="C245" s="384" t="s">
        <v>799</v>
      </c>
      <c r="D245" s="389">
        <f>'4'!AC39</f>
        <v>0</v>
      </c>
      <c r="E245" s="1279" t="str">
        <f>'4'!AD39</f>
        <v xml:space="preserve"> </v>
      </c>
      <c r="G245" s="370" t="str">
        <f>'7'!G245</f>
        <v>Select from List</v>
      </c>
      <c r="H245" s="480" t="e" cm="1">
        <f t="array" ref="H245">INDEX($AC245:$AY245,,MATCH(G$3,$AC$3:$AY$3,0))</f>
        <v>#N/A</v>
      </c>
      <c r="I245" s="316"/>
      <c r="J245" s="434" t="str">
        <f>'7'!J245</f>
        <v>Select from List</v>
      </c>
      <c r="K245" s="480" t="e" cm="1">
        <f t="array" ref="K245">INDEX($AC245:$AY245,,MATCH(J$3,$AC$3:$AY$3,0))</f>
        <v>#N/A</v>
      </c>
      <c r="L245" s="316"/>
      <c r="M245" s="370" t="str">
        <f>'7'!M245</f>
        <v>Select from List</v>
      </c>
      <c r="N245" s="480" t="e" cm="1">
        <f t="array" ref="N245">INDEX($AC245:$AY245,,MATCH(M$3,$AC$3:$AY$3,0))</f>
        <v>#N/A</v>
      </c>
      <c r="O245" s="316"/>
      <c r="P245" s="370" t="str">
        <f>'7'!P245</f>
        <v>Select from List</v>
      </c>
      <c r="Q245" s="480" t="e" cm="1">
        <f t="array" ref="Q245">INDEX($AC245:$AY245,,MATCH(P$3,$AC$3:$AY$3,0))</f>
        <v>#N/A</v>
      </c>
      <c r="R245" s="316"/>
      <c r="S245" s="370" t="str">
        <f>'7'!S245</f>
        <v>Select from List</v>
      </c>
      <c r="T245" s="480" t="e" cm="1">
        <f t="array" ref="T245">INDEX($AC245:$AY245,,MATCH(S$3,$AC$3:$AY$3,0))</f>
        <v>#N/A</v>
      </c>
      <c r="U245" s="494"/>
      <c r="V245" s="370" t="str">
        <f>'7'!V245</f>
        <v>Select from List</v>
      </c>
      <c r="W245" s="480" t="e" cm="1">
        <f t="array" ref="W245">INDEX($AC245:$AY245,,MATCH(V$3,$AC$3:$AY$3,0))</f>
        <v>#N/A</v>
      </c>
      <c r="AC245" s="370" t="str" cm="1">
        <f t="array" aca="1" ref="AC245" ca="1">IFERROR(IF(INDEX($G245:$W245,,MATCH(AE$3,$G$3:$W$3,0))=$Z$15,"Yes",""),"")</f>
        <v/>
      </c>
      <c r="AD245" s="939" t="str">
        <f ca="1">IF(AC245="Yes", '6'!$E$8,"")</f>
        <v/>
      </c>
      <c r="AE245" s="480" t="str">
        <f ca="1">IF(AC245="Yes", '6'!$E$6,"")</f>
        <v/>
      </c>
      <c r="AG245" s="370" t="str" cm="1">
        <f t="array" aca="1" ref="AG245" ca="1">IFERROR(IF(INDEX($G245:$W245,,MATCH(AI$3,$G$3:$W$3,0))=$Z$15,"Yes",""),"")</f>
        <v/>
      </c>
      <c r="AH245" s="939" t="str">
        <f ca="1">IF(AG245="Yes",'6'!$E$15,"")</f>
        <v/>
      </c>
      <c r="AI245" s="480" t="str">
        <f ca="1">IF(AG245="Yes",'6'!$E$13,"")</f>
        <v/>
      </c>
      <c r="AK245" s="370" t="str" cm="1">
        <f t="array" aca="1" ref="AK245" ca="1">IFERROR(IF(INDEX($G245:$W245,,MATCH(AM$3,$G$3:$W$3,0))=$Z$15,"Yes",""),"")</f>
        <v/>
      </c>
      <c r="AL245" s="939" t="str">
        <f ca="1">IF(AK245="Yes", '6'!$E$22,"")</f>
        <v/>
      </c>
      <c r="AM245" s="480" t="str">
        <f ca="1">IF(AK245="Yes", '6'!$E$20,"")</f>
        <v/>
      </c>
      <c r="AN245" s="934"/>
      <c r="AO245" s="370" t="str" cm="1">
        <f t="array" aca="1" ref="AO245" ca="1">IFERROR(IF(INDEX($G245:$W245,,MATCH(AQ$3,$G$3:$W$3,0))=$Z$15,"Yes",""),"")</f>
        <v/>
      </c>
      <c r="AP245" s="939" t="str">
        <f ca="1">IF(AO245="Yes", '6'!$E$29,"")</f>
        <v/>
      </c>
      <c r="AQ245" s="480" t="str">
        <f ca="1">IF(AO245="Yes", '6'!$E$27,"")</f>
        <v/>
      </c>
      <c r="AR245" s="934"/>
      <c r="AS245" s="434" t="str" cm="1">
        <f t="array" aca="1" ref="AS245" ca="1">IFERROR(IF(INDEX($G245:$W245,,MATCH(AU$3,$G$3:$W$3,0))=$Z$15,"Yes",""),"")</f>
        <v/>
      </c>
      <c r="AT245" s="941" t="str">
        <f ca="1">IF(AS245="Yes", '6'!$E$36,"")</f>
        <v/>
      </c>
      <c r="AU245" s="480" t="str">
        <f ca="1">IF(AS245="Yes", '6'!$E$34,"")</f>
        <v/>
      </c>
      <c r="AV245" s="934"/>
      <c r="AW245" s="370" t="str" cm="1">
        <f t="array" aca="1" ref="AW245" ca="1">IFERROR(IF(INDEX($G245:$W245,,MATCH(AY$3,$G$3:$W$3,0))=$Z$15,"Yes",""),"")</f>
        <v/>
      </c>
      <c r="AX245" s="939" t="str">
        <f ca="1">IF(AW245="Yes", '6'!$E$43,"")</f>
        <v/>
      </c>
      <c r="AY245" s="480" t="str">
        <f ca="1">IF(AW245="Yes", '6'!$E$41,"")</f>
        <v/>
      </c>
    </row>
    <row r="246" spans="2:51" ht="15.5">
      <c r="B246" s="1278"/>
      <c r="C246" s="386" t="s">
        <v>800</v>
      </c>
      <c r="D246" s="390">
        <f>'4'!AC40</f>
        <v>0</v>
      </c>
      <c r="E246" s="1279">
        <f>'4'!T122</f>
        <v>0</v>
      </c>
      <c r="G246" s="370" t="str">
        <f>'7'!G246</f>
        <v>Select from List</v>
      </c>
      <c r="H246" s="480" t="e" cm="1">
        <f t="array" ref="H246">INDEX($AC246:$AY246,,MATCH(G$3,$AC$3:$AY$3,0))</f>
        <v>#N/A</v>
      </c>
      <c r="I246" s="316"/>
      <c r="J246" s="434" t="str">
        <f>'7'!J246</f>
        <v>Select from List</v>
      </c>
      <c r="K246" s="480" t="e" cm="1">
        <f t="array" ref="K246">INDEX($AC246:$AY246,,MATCH(J$3,$AC$3:$AY$3,0))</f>
        <v>#N/A</v>
      </c>
      <c r="L246" s="316"/>
      <c r="M246" s="370" t="str">
        <f>'7'!M246</f>
        <v>Select from List</v>
      </c>
      <c r="N246" s="480" t="e" cm="1">
        <f t="array" ref="N246">INDEX($AC246:$AY246,,MATCH(M$3,$AC$3:$AY$3,0))</f>
        <v>#N/A</v>
      </c>
      <c r="O246" s="316"/>
      <c r="P246" s="370" t="str">
        <f>'7'!P246</f>
        <v>Select from List</v>
      </c>
      <c r="Q246" s="480" t="e" cm="1">
        <f t="array" ref="Q246">INDEX($AC246:$AY246,,MATCH(P$3,$AC$3:$AY$3,0))</f>
        <v>#N/A</v>
      </c>
      <c r="R246" s="316"/>
      <c r="S246" s="370" t="str">
        <f>'7'!S246</f>
        <v>Select from List</v>
      </c>
      <c r="T246" s="480" t="e" cm="1">
        <f t="array" ref="T246">INDEX($AC246:$AY246,,MATCH(S$3,$AC$3:$AY$3,0))</f>
        <v>#N/A</v>
      </c>
      <c r="U246" s="494"/>
      <c r="V246" s="370" t="str">
        <f>'7'!V246</f>
        <v>Select from List</v>
      </c>
      <c r="W246" s="480" t="e" cm="1">
        <f t="array" ref="W246">INDEX($AC246:$AY246,,MATCH(V$3,$AC$3:$AY$3,0))</f>
        <v>#N/A</v>
      </c>
      <c r="AC246" s="370" t="str" cm="1">
        <f t="array" aca="1" ref="AC246" ca="1">IFERROR(IF(INDEX($G246:$W246,,MATCH(AE$3,$G$3:$W$3,0))=$Z$15,"Yes",""),"")</f>
        <v/>
      </c>
      <c r="AD246" s="939" t="str">
        <f ca="1">IF(AC246="Yes", '6'!$E$8,"")</f>
        <v/>
      </c>
      <c r="AE246" s="480" t="str">
        <f ca="1">IF(AC246="Yes", '6'!$E$6,"")</f>
        <v/>
      </c>
      <c r="AG246" s="370" t="str" cm="1">
        <f t="array" aca="1" ref="AG246" ca="1">IFERROR(IF(INDEX($G246:$W246,,MATCH(AI$3,$G$3:$W$3,0))=$Z$15,"Yes",""),"")</f>
        <v/>
      </c>
      <c r="AH246" s="939" t="str">
        <f ca="1">IF(AG246="Yes",'6'!$E$15,"")</f>
        <v/>
      </c>
      <c r="AI246" s="480" t="str">
        <f ca="1">IF(AG246="Yes",'6'!$E$13,"")</f>
        <v/>
      </c>
      <c r="AK246" s="370" t="str" cm="1">
        <f t="array" aca="1" ref="AK246" ca="1">IFERROR(IF(INDEX($G246:$W246,,MATCH(AM$3,$G$3:$W$3,0))=$Z$15,"Yes",""),"")</f>
        <v/>
      </c>
      <c r="AL246" s="939" t="str">
        <f ca="1">IF(AK246="Yes", '6'!$E$22,"")</f>
        <v/>
      </c>
      <c r="AM246" s="480" t="str">
        <f ca="1">IF(AK246="Yes", '6'!$E$20,"")</f>
        <v/>
      </c>
      <c r="AN246" s="934"/>
      <c r="AO246" s="370" t="str" cm="1">
        <f t="array" aca="1" ref="AO246" ca="1">IFERROR(IF(INDEX($G246:$W246,,MATCH(AQ$3,$G$3:$W$3,0))=$Z$15,"Yes",""),"")</f>
        <v/>
      </c>
      <c r="AP246" s="939" t="str">
        <f ca="1">IF(AO246="Yes", '6'!$E$29,"")</f>
        <v/>
      </c>
      <c r="AQ246" s="480" t="str">
        <f ca="1">IF(AO246="Yes", '6'!$E$27,"")</f>
        <v/>
      </c>
      <c r="AR246" s="934"/>
      <c r="AS246" s="434" t="str" cm="1">
        <f t="array" aca="1" ref="AS246" ca="1">IFERROR(IF(INDEX($G246:$W246,,MATCH(AU$3,$G$3:$W$3,0))=$Z$15,"Yes",""),"")</f>
        <v/>
      </c>
      <c r="AT246" s="941" t="str">
        <f ca="1">IF(AS246="Yes", '6'!$E$36,"")</f>
        <v/>
      </c>
      <c r="AU246" s="480" t="str">
        <f ca="1">IF(AS246="Yes", '6'!$E$34,"")</f>
        <v/>
      </c>
      <c r="AV246" s="934"/>
      <c r="AW246" s="370" t="str" cm="1">
        <f t="array" aca="1" ref="AW246" ca="1">IFERROR(IF(INDEX($G246:$W246,,MATCH(AY$3,$G$3:$W$3,0))=$Z$15,"Yes",""),"")</f>
        <v/>
      </c>
      <c r="AX246" s="939" t="str">
        <f ca="1">IF(AW246="Yes", '6'!$E$43,"")</f>
        <v/>
      </c>
      <c r="AY246" s="480" t="str">
        <f ca="1">IF(AW246="Yes", '6'!$E$41,"")</f>
        <v/>
      </c>
    </row>
    <row r="247" spans="2:51" ht="15.5">
      <c r="B247" s="1280">
        <f>'4'!AA41</f>
        <v>0</v>
      </c>
      <c r="C247" s="384" t="s">
        <v>799</v>
      </c>
      <c r="D247" s="389">
        <f>'4'!AC41</f>
        <v>0</v>
      </c>
      <c r="E247" s="1279" t="str">
        <f>'4'!AD41</f>
        <v xml:space="preserve"> </v>
      </c>
      <c r="G247" s="370" t="str">
        <f>'7'!G247</f>
        <v>Select from List</v>
      </c>
      <c r="H247" s="480" t="e" cm="1">
        <f t="array" ref="H247">INDEX($AC247:$AY247,,MATCH(G$3,$AC$3:$AY$3,0))</f>
        <v>#N/A</v>
      </c>
      <c r="I247" s="316"/>
      <c r="J247" s="434" t="str">
        <f>'7'!J247</f>
        <v>Select from List</v>
      </c>
      <c r="K247" s="480" t="e" cm="1">
        <f t="array" ref="K247">INDEX($AC247:$AY247,,MATCH(J$3,$AC$3:$AY$3,0))</f>
        <v>#N/A</v>
      </c>
      <c r="L247" s="316"/>
      <c r="M247" s="370" t="str">
        <f>'7'!M247</f>
        <v>Select from List</v>
      </c>
      <c r="N247" s="480" t="e" cm="1">
        <f t="array" ref="N247">INDEX($AC247:$AY247,,MATCH(M$3,$AC$3:$AY$3,0))</f>
        <v>#N/A</v>
      </c>
      <c r="O247" s="316"/>
      <c r="P247" s="370" t="str">
        <f>'7'!P247</f>
        <v>Select from List</v>
      </c>
      <c r="Q247" s="480" t="e" cm="1">
        <f t="array" ref="Q247">INDEX($AC247:$AY247,,MATCH(P$3,$AC$3:$AY$3,0))</f>
        <v>#N/A</v>
      </c>
      <c r="R247" s="316"/>
      <c r="S247" s="370" t="str">
        <f>'7'!S247</f>
        <v>Select from List</v>
      </c>
      <c r="T247" s="480" t="e" cm="1">
        <f t="array" ref="T247">INDEX($AC247:$AY247,,MATCH(S$3,$AC$3:$AY$3,0))</f>
        <v>#N/A</v>
      </c>
      <c r="U247" s="494"/>
      <c r="V247" s="370" t="str">
        <f>'7'!V247</f>
        <v>Select from List</v>
      </c>
      <c r="W247" s="480" t="e" cm="1">
        <f t="array" ref="W247">INDEX($AC247:$AY247,,MATCH(V$3,$AC$3:$AY$3,0))</f>
        <v>#N/A</v>
      </c>
      <c r="AC247" s="370" t="str" cm="1">
        <f t="array" aca="1" ref="AC247" ca="1">IFERROR(IF(INDEX($G247:$W247,,MATCH(AE$3,$G$3:$W$3,0))=$Z$15,"Yes",""),"")</f>
        <v/>
      </c>
      <c r="AD247" s="939" t="str">
        <f ca="1">IF(AC247="Yes", '6'!$E$8,"")</f>
        <v/>
      </c>
      <c r="AE247" s="480" t="str">
        <f ca="1">IF(AC247="Yes", '6'!$E$6,"")</f>
        <v/>
      </c>
      <c r="AG247" s="370" t="str" cm="1">
        <f t="array" aca="1" ref="AG247" ca="1">IFERROR(IF(INDEX($G247:$W247,,MATCH(AI$3,$G$3:$W$3,0))=$Z$15,"Yes",""),"")</f>
        <v/>
      </c>
      <c r="AH247" s="939" t="str">
        <f ca="1">IF(AG247="Yes",'6'!$E$15,"")</f>
        <v/>
      </c>
      <c r="AI247" s="480" t="str">
        <f ca="1">IF(AG247="Yes",'6'!$E$13,"")</f>
        <v/>
      </c>
      <c r="AK247" s="370" t="str" cm="1">
        <f t="array" aca="1" ref="AK247" ca="1">IFERROR(IF(INDEX($G247:$W247,,MATCH(AM$3,$G$3:$W$3,0))=$Z$15,"Yes",""),"")</f>
        <v/>
      </c>
      <c r="AL247" s="939" t="str">
        <f ca="1">IF(AK247="Yes", '6'!$E$22,"")</f>
        <v/>
      </c>
      <c r="AM247" s="480" t="str">
        <f ca="1">IF(AK247="Yes", '6'!$E$20,"")</f>
        <v/>
      </c>
      <c r="AN247" s="934"/>
      <c r="AO247" s="370" t="str" cm="1">
        <f t="array" aca="1" ref="AO247" ca="1">IFERROR(IF(INDEX($G247:$W247,,MATCH(AQ$3,$G$3:$W$3,0))=$Z$15,"Yes",""),"")</f>
        <v/>
      </c>
      <c r="AP247" s="939" t="str">
        <f ca="1">IF(AO247="Yes", '6'!$E$29,"")</f>
        <v/>
      </c>
      <c r="AQ247" s="480" t="str">
        <f ca="1">IF(AO247="Yes", '6'!$E$27,"")</f>
        <v/>
      </c>
      <c r="AR247" s="934"/>
      <c r="AS247" s="434" t="str" cm="1">
        <f t="array" aca="1" ref="AS247" ca="1">IFERROR(IF(INDEX($G247:$W247,,MATCH(AU$3,$G$3:$W$3,0))=$Z$15,"Yes",""),"")</f>
        <v/>
      </c>
      <c r="AT247" s="941" t="str">
        <f ca="1">IF(AS247="Yes", '6'!$E$36,"")</f>
        <v/>
      </c>
      <c r="AU247" s="480" t="str">
        <f ca="1">IF(AS247="Yes", '6'!$E$34,"")</f>
        <v/>
      </c>
      <c r="AV247" s="934"/>
      <c r="AW247" s="370" t="str" cm="1">
        <f t="array" aca="1" ref="AW247" ca="1">IFERROR(IF(INDEX($G247:$W247,,MATCH(AY$3,$G$3:$W$3,0))=$Z$15,"Yes",""),"")</f>
        <v/>
      </c>
      <c r="AX247" s="939" t="str">
        <f ca="1">IF(AW247="Yes", '6'!$E$43,"")</f>
        <v/>
      </c>
      <c r="AY247" s="480" t="str">
        <f ca="1">IF(AW247="Yes", '6'!$E$41,"")</f>
        <v/>
      </c>
    </row>
    <row r="248" spans="2:51" ht="15.5">
      <c r="B248" s="1278"/>
      <c r="C248" s="386" t="s">
        <v>800</v>
      </c>
      <c r="D248" s="390">
        <f>'4'!AC42</f>
        <v>0</v>
      </c>
      <c r="E248" s="1279">
        <f>'4'!T124</f>
        <v>0</v>
      </c>
      <c r="G248" s="370" t="str">
        <f>'7'!G248</f>
        <v>Select from List</v>
      </c>
      <c r="H248" s="480" t="e" cm="1">
        <f t="array" ref="H248">INDEX($AC248:$AY248,,MATCH(G$3,$AC$3:$AY$3,0))</f>
        <v>#N/A</v>
      </c>
      <c r="I248" s="316"/>
      <c r="J248" s="434" t="str">
        <f>'7'!J248</f>
        <v>Select from List</v>
      </c>
      <c r="K248" s="480" t="e" cm="1">
        <f t="array" ref="K248">INDEX($AC248:$AY248,,MATCH(J$3,$AC$3:$AY$3,0))</f>
        <v>#N/A</v>
      </c>
      <c r="L248" s="316"/>
      <c r="M248" s="370" t="str">
        <f>'7'!M248</f>
        <v>Select from List</v>
      </c>
      <c r="N248" s="480" t="e" cm="1">
        <f t="array" ref="N248">INDEX($AC248:$AY248,,MATCH(M$3,$AC$3:$AY$3,0))</f>
        <v>#N/A</v>
      </c>
      <c r="O248" s="316"/>
      <c r="P248" s="370" t="str">
        <f>'7'!P248</f>
        <v>Select from List</v>
      </c>
      <c r="Q248" s="480" t="e" cm="1">
        <f t="array" ref="Q248">INDEX($AC248:$AY248,,MATCH(P$3,$AC$3:$AY$3,0))</f>
        <v>#N/A</v>
      </c>
      <c r="R248" s="316"/>
      <c r="S248" s="370" t="str">
        <f>'7'!S248</f>
        <v>Select from List</v>
      </c>
      <c r="T248" s="480" t="e" cm="1">
        <f t="array" ref="T248">INDEX($AC248:$AY248,,MATCH(S$3,$AC$3:$AY$3,0))</f>
        <v>#N/A</v>
      </c>
      <c r="U248" s="494"/>
      <c r="V248" s="370" t="str">
        <f>'7'!V248</f>
        <v>Select from List</v>
      </c>
      <c r="W248" s="480" t="e" cm="1">
        <f t="array" ref="W248">INDEX($AC248:$AY248,,MATCH(V$3,$AC$3:$AY$3,0))</f>
        <v>#N/A</v>
      </c>
      <c r="AC248" s="370" t="str" cm="1">
        <f t="array" aca="1" ref="AC248" ca="1">IFERROR(IF(INDEX($G248:$W248,,MATCH(AE$3,$G$3:$W$3,0))=$Z$15,"Yes",""),"")</f>
        <v/>
      </c>
      <c r="AD248" s="939" t="str">
        <f ca="1">IF(AC248="Yes", '6'!$E$8,"")</f>
        <v/>
      </c>
      <c r="AE248" s="480" t="str">
        <f ca="1">IF(AC248="Yes", '6'!$E$6,"")</f>
        <v/>
      </c>
      <c r="AG248" s="370" t="str" cm="1">
        <f t="array" aca="1" ref="AG248" ca="1">IFERROR(IF(INDEX($G248:$W248,,MATCH(AI$3,$G$3:$W$3,0))=$Z$15,"Yes",""),"")</f>
        <v/>
      </c>
      <c r="AH248" s="939" t="str">
        <f ca="1">IF(AG248="Yes",'6'!$E$15,"")</f>
        <v/>
      </c>
      <c r="AI248" s="480" t="str">
        <f ca="1">IF(AG248="Yes",'6'!$E$13,"")</f>
        <v/>
      </c>
      <c r="AK248" s="370" t="str" cm="1">
        <f t="array" aca="1" ref="AK248" ca="1">IFERROR(IF(INDEX($G248:$W248,,MATCH(AM$3,$G$3:$W$3,0))=$Z$15,"Yes",""),"")</f>
        <v/>
      </c>
      <c r="AL248" s="939" t="str">
        <f ca="1">IF(AK248="Yes", '6'!$E$22,"")</f>
        <v/>
      </c>
      <c r="AM248" s="480" t="str">
        <f ca="1">IF(AK248="Yes", '6'!$E$20,"")</f>
        <v/>
      </c>
      <c r="AN248" s="934"/>
      <c r="AO248" s="370" t="str" cm="1">
        <f t="array" aca="1" ref="AO248" ca="1">IFERROR(IF(INDEX($G248:$W248,,MATCH(AQ$3,$G$3:$W$3,0))=$Z$15,"Yes",""),"")</f>
        <v/>
      </c>
      <c r="AP248" s="939" t="str">
        <f ca="1">IF(AO248="Yes", '6'!$E$29,"")</f>
        <v/>
      </c>
      <c r="AQ248" s="480" t="str">
        <f ca="1">IF(AO248="Yes", '6'!$E$27,"")</f>
        <v/>
      </c>
      <c r="AR248" s="934"/>
      <c r="AS248" s="434" t="str" cm="1">
        <f t="array" aca="1" ref="AS248" ca="1">IFERROR(IF(INDEX($G248:$W248,,MATCH(AU$3,$G$3:$W$3,0))=$Z$15,"Yes",""),"")</f>
        <v/>
      </c>
      <c r="AT248" s="941" t="str">
        <f ca="1">IF(AS248="Yes", '6'!$E$36,"")</f>
        <v/>
      </c>
      <c r="AU248" s="480" t="str">
        <f ca="1">IF(AS248="Yes", '6'!$E$34,"")</f>
        <v/>
      </c>
      <c r="AV248" s="934"/>
      <c r="AW248" s="370" t="str" cm="1">
        <f t="array" aca="1" ref="AW248" ca="1">IFERROR(IF(INDEX($G248:$W248,,MATCH(AY$3,$G$3:$W$3,0))=$Z$15,"Yes",""),"")</f>
        <v/>
      </c>
      <c r="AX248" s="939" t="str">
        <f ca="1">IF(AW248="Yes", '6'!$E$43,"")</f>
        <v/>
      </c>
      <c r="AY248" s="480" t="str">
        <f ca="1">IF(AW248="Yes", '6'!$E$41,"")</f>
        <v/>
      </c>
    </row>
    <row r="249" spans="2:51" ht="15.5">
      <c r="B249" s="1277">
        <f>'4'!AA43</f>
        <v>0</v>
      </c>
      <c r="C249" s="384" t="s">
        <v>799</v>
      </c>
      <c r="D249" s="389">
        <f>'4'!AC43</f>
        <v>0</v>
      </c>
      <c r="E249" s="1279" t="str">
        <f>'4'!AD43</f>
        <v xml:space="preserve"> </v>
      </c>
      <c r="G249" s="370" t="str">
        <f>'7'!G249</f>
        <v>Select from List</v>
      </c>
      <c r="H249" s="480" t="e" cm="1">
        <f t="array" ref="H249">INDEX($AC249:$AY249,,MATCH(G$3,$AC$3:$AY$3,0))</f>
        <v>#N/A</v>
      </c>
      <c r="I249" s="316"/>
      <c r="J249" s="434" t="str">
        <f>'7'!J249</f>
        <v>Select from List</v>
      </c>
      <c r="K249" s="480" t="e" cm="1">
        <f t="array" ref="K249">INDEX($AC249:$AY249,,MATCH(J$3,$AC$3:$AY$3,0))</f>
        <v>#N/A</v>
      </c>
      <c r="L249" s="316"/>
      <c r="M249" s="370" t="str">
        <f>'7'!M249</f>
        <v>Select from List</v>
      </c>
      <c r="N249" s="480" t="e" cm="1">
        <f t="array" ref="N249">INDEX($AC249:$AY249,,MATCH(M$3,$AC$3:$AY$3,0))</f>
        <v>#N/A</v>
      </c>
      <c r="O249" s="316"/>
      <c r="P249" s="370" t="str">
        <f>'7'!P249</f>
        <v>Select from List</v>
      </c>
      <c r="Q249" s="480" t="e" cm="1">
        <f t="array" ref="Q249">INDEX($AC249:$AY249,,MATCH(P$3,$AC$3:$AY$3,0))</f>
        <v>#N/A</v>
      </c>
      <c r="R249" s="316"/>
      <c r="S249" s="370" t="str">
        <f>'7'!S249</f>
        <v>Select from List</v>
      </c>
      <c r="T249" s="480" t="e" cm="1">
        <f t="array" ref="T249">INDEX($AC249:$AY249,,MATCH(S$3,$AC$3:$AY$3,0))</f>
        <v>#N/A</v>
      </c>
      <c r="U249" s="494"/>
      <c r="V249" s="370" t="str">
        <f>'7'!V249</f>
        <v>Select from List</v>
      </c>
      <c r="W249" s="480" t="e" cm="1">
        <f t="array" ref="W249">INDEX($AC249:$AY249,,MATCH(V$3,$AC$3:$AY$3,0))</f>
        <v>#N/A</v>
      </c>
      <c r="AC249" s="370" t="str" cm="1">
        <f t="array" aca="1" ref="AC249" ca="1">IFERROR(IF(INDEX($G249:$W249,,MATCH(AE$3,$G$3:$W$3,0))=$Z$15,"Yes",""),"")</f>
        <v/>
      </c>
      <c r="AD249" s="939" t="str">
        <f ca="1">IF(AC249="Yes", '6'!$E$8,"")</f>
        <v/>
      </c>
      <c r="AE249" s="480" t="str">
        <f ca="1">IF(AC249="Yes", '6'!$E$6,"")</f>
        <v/>
      </c>
      <c r="AG249" s="370" t="str" cm="1">
        <f t="array" aca="1" ref="AG249" ca="1">IFERROR(IF(INDEX($G249:$W249,,MATCH(AI$3,$G$3:$W$3,0))=$Z$15,"Yes",""),"")</f>
        <v/>
      </c>
      <c r="AH249" s="939" t="str">
        <f ca="1">IF(AG249="Yes",'6'!$E$15,"")</f>
        <v/>
      </c>
      <c r="AI249" s="480" t="str">
        <f ca="1">IF(AG249="Yes",'6'!$E$13,"")</f>
        <v/>
      </c>
      <c r="AK249" s="370" t="str" cm="1">
        <f t="array" aca="1" ref="AK249" ca="1">IFERROR(IF(INDEX($G249:$W249,,MATCH(AM$3,$G$3:$W$3,0))=$Z$15,"Yes",""),"")</f>
        <v/>
      </c>
      <c r="AL249" s="939" t="str">
        <f ca="1">IF(AK249="Yes", '6'!$E$22,"")</f>
        <v/>
      </c>
      <c r="AM249" s="480" t="str">
        <f ca="1">IF(AK249="Yes", '6'!$E$20,"")</f>
        <v/>
      </c>
      <c r="AN249" s="934"/>
      <c r="AO249" s="370" t="str" cm="1">
        <f t="array" aca="1" ref="AO249" ca="1">IFERROR(IF(INDEX($G249:$W249,,MATCH(AQ$3,$G$3:$W$3,0))=$Z$15,"Yes",""),"")</f>
        <v/>
      </c>
      <c r="AP249" s="939" t="str">
        <f ca="1">IF(AO249="Yes", '6'!$E$29,"")</f>
        <v/>
      </c>
      <c r="AQ249" s="480" t="str">
        <f ca="1">IF(AO249="Yes", '6'!$E$27,"")</f>
        <v/>
      </c>
      <c r="AR249" s="934"/>
      <c r="AS249" s="434" t="str" cm="1">
        <f t="array" aca="1" ref="AS249" ca="1">IFERROR(IF(INDEX($G249:$W249,,MATCH(AU$3,$G$3:$W$3,0))=$Z$15,"Yes",""),"")</f>
        <v/>
      </c>
      <c r="AT249" s="941" t="str">
        <f ca="1">IF(AS249="Yes", '6'!$E$36,"")</f>
        <v/>
      </c>
      <c r="AU249" s="480" t="str">
        <f ca="1">IF(AS249="Yes", '6'!$E$34,"")</f>
        <v/>
      </c>
      <c r="AV249" s="934"/>
      <c r="AW249" s="370" t="str" cm="1">
        <f t="array" aca="1" ref="AW249" ca="1">IFERROR(IF(INDEX($G249:$W249,,MATCH(AY$3,$G$3:$W$3,0))=$Z$15,"Yes",""),"")</f>
        <v/>
      </c>
      <c r="AX249" s="939" t="str">
        <f ca="1">IF(AW249="Yes", '6'!$E$43,"")</f>
        <v/>
      </c>
      <c r="AY249" s="480" t="str">
        <f ca="1">IF(AW249="Yes", '6'!$E$41,"")</f>
        <v/>
      </c>
    </row>
    <row r="250" spans="2:51" ht="15.5">
      <c r="B250" s="1278"/>
      <c r="C250" s="386" t="s">
        <v>800</v>
      </c>
      <c r="D250" s="390">
        <f>'4'!AC44</f>
        <v>0</v>
      </c>
      <c r="E250" s="1279">
        <f>'4'!T126</f>
        <v>0</v>
      </c>
      <c r="G250" s="370" t="str">
        <f>'7'!G250</f>
        <v>Select from List</v>
      </c>
      <c r="H250" s="480" t="e" cm="1">
        <f t="array" ref="H250">INDEX($AC250:$AY250,,MATCH(G$3,$AC$3:$AY$3,0))</f>
        <v>#N/A</v>
      </c>
      <c r="I250" s="316"/>
      <c r="J250" s="434" t="str">
        <f>'7'!J250</f>
        <v>Select from List</v>
      </c>
      <c r="K250" s="480" t="e" cm="1">
        <f t="array" ref="K250">INDEX($AC250:$AY250,,MATCH(J$3,$AC$3:$AY$3,0))</f>
        <v>#N/A</v>
      </c>
      <c r="L250" s="316"/>
      <c r="M250" s="370" t="str">
        <f>'7'!M250</f>
        <v>Select from List</v>
      </c>
      <c r="N250" s="480" t="e" cm="1">
        <f t="array" ref="N250">INDEX($AC250:$AY250,,MATCH(M$3,$AC$3:$AY$3,0))</f>
        <v>#N/A</v>
      </c>
      <c r="O250" s="316"/>
      <c r="P250" s="370" t="str">
        <f>'7'!P250</f>
        <v>Select from List</v>
      </c>
      <c r="Q250" s="480" t="e" cm="1">
        <f t="array" ref="Q250">INDEX($AC250:$AY250,,MATCH(P$3,$AC$3:$AY$3,0))</f>
        <v>#N/A</v>
      </c>
      <c r="R250" s="316"/>
      <c r="S250" s="370" t="str">
        <f>'7'!S250</f>
        <v>Select from List</v>
      </c>
      <c r="T250" s="480" t="e" cm="1">
        <f t="array" ref="T250">INDEX($AC250:$AY250,,MATCH(S$3,$AC$3:$AY$3,0))</f>
        <v>#N/A</v>
      </c>
      <c r="U250" s="494"/>
      <c r="V250" s="370" t="str">
        <f>'7'!V250</f>
        <v>Select from List</v>
      </c>
      <c r="W250" s="480" t="e" cm="1">
        <f t="array" ref="W250">INDEX($AC250:$AY250,,MATCH(V$3,$AC$3:$AY$3,0))</f>
        <v>#N/A</v>
      </c>
      <c r="AC250" s="370" t="str" cm="1">
        <f t="array" aca="1" ref="AC250" ca="1">IFERROR(IF(INDEX($G250:$W250,,MATCH(AE$3,$G$3:$W$3,0))=$Z$15,"Yes",""),"")</f>
        <v/>
      </c>
      <c r="AD250" s="939" t="str">
        <f ca="1">IF(AC250="Yes", '6'!$E$8,"")</f>
        <v/>
      </c>
      <c r="AE250" s="480" t="str">
        <f ca="1">IF(AC250="Yes", '6'!$E$6,"")</f>
        <v/>
      </c>
      <c r="AG250" s="370" t="str" cm="1">
        <f t="array" aca="1" ref="AG250" ca="1">IFERROR(IF(INDEX($G250:$W250,,MATCH(AI$3,$G$3:$W$3,0))=$Z$15,"Yes",""),"")</f>
        <v/>
      </c>
      <c r="AH250" s="939" t="str">
        <f ca="1">IF(AG250="Yes",'6'!$E$15,"")</f>
        <v/>
      </c>
      <c r="AI250" s="480" t="str">
        <f ca="1">IF(AG250="Yes",'6'!$E$13,"")</f>
        <v/>
      </c>
      <c r="AK250" s="370" t="str" cm="1">
        <f t="array" aca="1" ref="AK250" ca="1">IFERROR(IF(INDEX($G250:$W250,,MATCH(AM$3,$G$3:$W$3,0))=$Z$15,"Yes",""),"")</f>
        <v/>
      </c>
      <c r="AL250" s="939" t="str">
        <f ca="1">IF(AK250="Yes", '6'!$E$22,"")</f>
        <v/>
      </c>
      <c r="AM250" s="480" t="str">
        <f ca="1">IF(AK250="Yes", '6'!$E$20,"")</f>
        <v/>
      </c>
      <c r="AN250" s="934"/>
      <c r="AO250" s="370" t="str" cm="1">
        <f t="array" aca="1" ref="AO250" ca="1">IFERROR(IF(INDEX($G250:$W250,,MATCH(AQ$3,$G$3:$W$3,0))=$Z$15,"Yes",""),"")</f>
        <v/>
      </c>
      <c r="AP250" s="939" t="str">
        <f ca="1">IF(AO250="Yes", '6'!$E$29,"")</f>
        <v/>
      </c>
      <c r="AQ250" s="480" t="str">
        <f ca="1">IF(AO250="Yes", '6'!$E$27,"")</f>
        <v/>
      </c>
      <c r="AR250" s="934"/>
      <c r="AS250" s="434" t="str" cm="1">
        <f t="array" aca="1" ref="AS250" ca="1">IFERROR(IF(INDEX($G250:$W250,,MATCH(AU$3,$G$3:$W$3,0))=$Z$15,"Yes",""),"")</f>
        <v/>
      </c>
      <c r="AT250" s="941" t="str">
        <f ca="1">IF(AS250="Yes", '6'!$E$36,"")</f>
        <v/>
      </c>
      <c r="AU250" s="480" t="str">
        <f ca="1">IF(AS250="Yes", '6'!$E$34,"")</f>
        <v/>
      </c>
      <c r="AV250" s="934"/>
      <c r="AW250" s="370" t="str" cm="1">
        <f t="array" aca="1" ref="AW250" ca="1">IFERROR(IF(INDEX($G250:$W250,,MATCH(AY$3,$G$3:$W$3,0))=$Z$15,"Yes",""),"")</f>
        <v/>
      </c>
      <c r="AX250" s="939" t="str">
        <f ca="1">IF(AW250="Yes", '6'!$E$43,"")</f>
        <v/>
      </c>
      <c r="AY250" s="480" t="str">
        <f ca="1">IF(AW250="Yes", '6'!$E$41,"")</f>
        <v/>
      </c>
    </row>
    <row r="256" spans="2:51">
      <c r="B256" s="351"/>
    </row>
  </sheetData>
  <sheetProtection algorithmName="SHA-512" hashValue="4r6WDpFc+qGRpU9hBq9Suxwrc5ur8BvHYCxsI0YetO6/w7O81nGU1/5STHPuBeYF5kz+RlyaZiPmgI0iBKoJkQ==" saltValue="fvc3s6Osmk2k+CRoSKsTAQ==" spinCount="100000" sheet="1" formatCells="0"/>
  <mergeCells count="242">
    <mergeCell ref="B14:B15"/>
    <mergeCell ref="E14:E15"/>
    <mergeCell ref="C4:D4"/>
    <mergeCell ref="B6:B7"/>
    <mergeCell ref="E6:E7"/>
    <mergeCell ref="B8:B9"/>
    <mergeCell ref="E8:E9"/>
    <mergeCell ref="B3:E3"/>
    <mergeCell ref="B10:B11"/>
    <mergeCell ref="E10:E11"/>
    <mergeCell ref="B12:B13"/>
    <mergeCell ref="E12:E13"/>
    <mergeCell ref="B22:B23"/>
    <mergeCell ref="E22:E23"/>
    <mergeCell ref="B24:B25"/>
    <mergeCell ref="E24:E25"/>
    <mergeCell ref="B26:B27"/>
    <mergeCell ref="E26:E27"/>
    <mergeCell ref="B16:B17"/>
    <mergeCell ref="E16:E17"/>
    <mergeCell ref="B18:B19"/>
    <mergeCell ref="E18:E19"/>
    <mergeCell ref="B20:B21"/>
    <mergeCell ref="E20:E21"/>
    <mergeCell ref="B34:B35"/>
    <mergeCell ref="E34:E35"/>
    <mergeCell ref="B36:B37"/>
    <mergeCell ref="E36:E37"/>
    <mergeCell ref="B38:B39"/>
    <mergeCell ref="E38:E39"/>
    <mergeCell ref="B28:B29"/>
    <mergeCell ref="E28:E29"/>
    <mergeCell ref="B30:B31"/>
    <mergeCell ref="E30:E31"/>
    <mergeCell ref="B32:B33"/>
    <mergeCell ref="E32:E33"/>
    <mergeCell ref="B47:B48"/>
    <mergeCell ref="E47:E48"/>
    <mergeCell ref="B49:B50"/>
    <mergeCell ref="E49:E50"/>
    <mergeCell ref="B51:B52"/>
    <mergeCell ref="E51:E52"/>
    <mergeCell ref="B40:B41"/>
    <mergeCell ref="E40:E41"/>
    <mergeCell ref="B42:B43"/>
    <mergeCell ref="E42:E43"/>
    <mergeCell ref="B44:B45"/>
    <mergeCell ref="E44:E45"/>
    <mergeCell ref="B59:B60"/>
    <mergeCell ref="E59:E60"/>
    <mergeCell ref="B61:B62"/>
    <mergeCell ref="E61:E62"/>
    <mergeCell ref="B63:B64"/>
    <mergeCell ref="E63:E64"/>
    <mergeCell ref="B53:B54"/>
    <mergeCell ref="E53:E54"/>
    <mergeCell ref="B55:B56"/>
    <mergeCell ref="E55:E56"/>
    <mergeCell ref="B57:B58"/>
    <mergeCell ref="E57:E58"/>
    <mergeCell ref="B71:B72"/>
    <mergeCell ref="E71:E72"/>
    <mergeCell ref="B73:B74"/>
    <mergeCell ref="E73:E74"/>
    <mergeCell ref="B75:B76"/>
    <mergeCell ref="E75:E76"/>
    <mergeCell ref="B65:B66"/>
    <mergeCell ref="E65:E66"/>
    <mergeCell ref="B67:B68"/>
    <mergeCell ref="E67:E68"/>
    <mergeCell ref="B69:B70"/>
    <mergeCell ref="E69:E70"/>
    <mergeCell ref="B83:B84"/>
    <mergeCell ref="E83:E84"/>
    <mergeCell ref="B85:B86"/>
    <mergeCell ref="E85:E86"/>
    <mergeCell ref="B88:B89"/>
    <mergeCell ref="E88:E89"/>
    <mergeCell ref="B77:B78"/>
    <mergeCell ref="E77:E78"/>
    <mergeCell ref="B79:B80"/>
    <mergeCell ref="E79:E80"/>
    <mergeCell ref="B81:B82"/>
    <mergeCell ref="E81:E82"/>
    <mergeCell ref="B96:B97"/>
    <mergeCell ref="E96:E97"/>
    <mergeCell ref="B98:B99"/>
    <mergeCell ref="E98:E99"/>
    <mergeCell ref="B100:B101"/>
    <mergeCell ref="E100:E101"/>
    <mergeCell ref="B90:B91"/>
    <mergeCell ref="E90:E91"/>
    <mergeCell ref="B92:B93"/>
    <mergeCell ref="E92:E93"/>
    <mergeCell ref="B94:B95"/>
    <mergeCell ref="E94:E95"/>
    <mergeCell ref="B108:B109"/>
    <mergeCell ref="E108:E109"/>
    <mergeCell ref="B110:B111"/>
    <mergeCell ref="E110:E111"/>
    <mergeCell ref="B112:B113"/>
    <mergeCell ref="E112:E113"/>
    <mergeCell ref="B102:B103"/>
    <mergeCell ref="E102:E103"/>
    <mergeCell ref="B104:B105"/>
    <mergeCell ref="E104:E105"/>
    <mergeCell ref="B106:B107"/>
    <mergeCell ref="E106:E107"/>
    <mergeCell ref="B120:B121"/>
    <mergeCell ref="E120:E121"/>
    <mergeCell ref="B122:B123"/>
    <mergeCell ref="E122:E123"/>
    <mergeCell ref="B124:B125"/>
    <mergeCell ref="E124:E125"/>
    <mergeCell ref="B114:B115"/>
    <mergeCell ref="E114:E115"/>
    <mergeCell ref="B116:B117"/>
    <mergeCell ref="E116:E117"/>
    <mergeCell ref="B118:B119"/>
    <mergeCell ref="E118:E119"/>
    <mergeCell ref="B133:B134"/>
    <mergeCell ref="E133:E134"/>
    <mergeCell ref="B135:B136"/>
    <mergeCell ref="E135:E136"/>
    <mergeCell ref="B137:B138"/>
    <mergeCell ref="E137:E138"/>
    <mergeCell ref="B126:B127"/>
    <mergeCell ref="E126:E127"/>
    <mergeCell ref="B129:B130"/>
    <mergeCell ref="E129:E130"/>
    <mergeCell ref="B131:B132"/>
    <mergeCell ref="E131:E132"/>
    <mergeCell ref="B145:B146"/>
    <mergeCell ref="E145:E146"/>
    <mergeCell ref="B147:B148"/>
    <mergeCell ref="E147:E148"/>
    <mergeCell ref="B149:B150"/>
    <mergeCell ref="E149:E150"/>
    <mergeCell ref="B139:B140"/>
    <mergeCell ref="E139:E140"/>
    <mergeCell ref="B141:B142"/>
    <mergeCell ref="E141:E142"/>
    <mergeCell ref="B143:B144"/>
    <mergeCell ref="E143:E144"/>
    <mergeCell ref="B157:B158"/>
    <mergeCell ref="E157:E158"/>
    <mergeCell ref="B159:B160"/>
    <mergeCell ref="E159:E160"/>
    <mergeCell ref="B161:B162"/>
    <mergeCell ref="E161:E162"/>
    <mergeCell ref="B151:B152"/>
    <mergeCell ref="E151:E152"/>
    <mergeCell ref="B153:B154"/>
    <mergeCell ref="E153:E154"/>
    <mergeCell ref="B155:B156"/>
    <mergeCell ref="E155:E156"/>
    <mergeCell ref="B170:B171"/>
    <mergeCell ref="E170:E171"/>
    <mergeCell ref="B172:B173"/>
    <mergeCell ref="E172:E173"/>
    <mergeCell ref="B174:B175"/>
    <mergeCell ref="E174:E175"/>
    <mergeCell ref="B163:B164"/>
    <mergeCell ref="E163:E164"/>
    <mergeCell ref="B165:B166"/>
    <mergeCell ref="E165:E166"/>
    <mergeCell ref="B167:B168"/>
    <mergeCell ref="E167:E168"/>
    <mergeCell ref="B182:B183"/>
    <mergeCell ref="E182:E183"/>
    <mergeCell ref="B184:B185"/>
    <mergeCell ref="E184:E185"/>
    <mergeCell ref="B186:B187"/>
    <mergeCell ref="E186:E187"/>
    <mergeCell ref="B176:B177"/>
    <mergeCell ref="E176:E177"/>
    <mergeCell ref="B178:B179"/>
    <mergeCell ref="E178:E179"/>
    <mergeCell ref="B180:B181"/>
    <mergeCell ref="E180:E181"/>
    <mergeCell ref="B194:B195"/>
    <mergeCell ref="E194:E195"/>
    <mergeCell ref="B196:B197"/>
    <mergeCell ref="E196:E197"/>
    <mergeCell ref="B198:B199"/>
    <mergeCell ref="E198:E199"/>
    <mergeCell ref="B188:B189"/>
    <mergeCell ref="E188:E189"/>
    <mergeCell ref="B190:B191"/>
    <mergeCell ref="E190:E191"/>
    <mergeCell ref="B192:B193"/>
    <mergeCell ref="E192:E193"/>
    <mergeCell ref="B206:B207"/>
    <mergeCell ref="E206:E207"/>
    <mergeCell ref="B208:B209"/>
    <mergeCell ref="E208:E209"/>
    <mergeCell ref="B211:B212"/>
    <mergeCell ref="E211:E212"/>
    <mergeCell ref="B200:B201"/>
    <mergeCell ref="E200:E201"/>
    <mergeCell ref="B202:B203"/>
    <mergeCell ref="E202:E203"/>
    <mergeCell ref="B204:B205"/>
    <mergeCell ref="E204:E205"/>
    <mergeCell ref="B219:B220"/>
    <mergeCell ref="E219:E220"/>
    <mergeCell ref="B221:B222"/>
    <mergeCell ref="E221:E222"/>
    <mergeCell ref="B223:B224"/>
    <mergeCell ref="E223:E224"/>
    <mergeCell ref="B213:B214"/>
    <mergeCell ref="E213:E214"/>
    <mergeCell ref="B215:B216"/>
    <mergeCell ref="E215:E216"/>
    <mergeCell ref="B217:B218"/>
    <mergeCell ref="E217:E218"/>
    <mergeCell ref="B231:B232"/>
    <mergeCell ref="E231:E232"/>
    <mergeCell ref="B233:B234"/>
    <mergeCell ref="E233:E234"/>
    <mergeCell ref="B235:B236"/>
    <mergeCell ref="E235:E236"/>
    <mergeCell ref="B225:B226"/>
    <mergeCell ref="E225:E226"/>
    <mergeCell ref="B227:B228"/>
    <mergeCell ref="E227:E228"/>
    <mergeCell ref="B229:B230"/>
    <mergeCell ref="E229:E230"/>
    <mergeCell ref="B249:B250"/>
    <mergeCell ref="E249:E250"/>
    <mergeCell ref="B243:B244"/>
    <mergeCell ref="E243:E244"/>
    <mergeCell ref="B245:B246"/>
    <mergeCell ref="E245:E246"/>
    <mergeCell ref="B247:B248"/>
    <mergeCell ref="E247:E248"/>
    <mergeCell ref="B237:B238"/>
    <mergeCell ref="E237:E238"/>
    <mergeCell ref="B239:B240"/>
    <mergeCell ref="E239:E240"/>
    <mergeCell ref="B241:B242"/>
    <mergeCell ref="E241:E242"/>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12C4-6887-4DD4-9AFB-CE62BFE90417}">
  <sheetPr codeName="Sheet101">
    <tabColor rgb="FFCCDE82"/>
    <pageSetUpPr fitToPage="1"/>
  </sheetPr>
  <dimension ref="B1:AV257"/>
  <sheetViews>
    <sheetView showGridLines="0" showZeros="0" zoomScale="70" zoomScaleNormal="70" workbookViewId="0">
      <pane ySplit="5" topLeftCell="A6" activePane="bottomLeft" state="frozen"/>
      <selection activeCell="C11" sqref="C11:C12"/>
      <selection pane="bottomLeft" activeCell="C5" sqref="C5"/>
    </sheetView>
  </sheetViews>
  <sheetFormatPr defaultColWidth="11.453125" defaultRowHeight="13.5"/>
  <cols>
    <col min="1" max="1" width="4.453125" style="553" customWidth="1"/>
    <col min="2" max="2" width="69.54296875" style="554" customWidth="1"/>
    <col min="3" max="3" width="23.54296875" style="553" customWidth="1"/>
    <col min="4" max="4" width="5.54296875" style="555" customWidth="1"/>
    <col min="5" max="5" width="25.54296875" style="435" customWidth="1"/>
    <col min="6" max="6" width="15" style="556" customWidth="1"/>
    <col min="7" max="7" width="29.54296875" style="557" bestFit="1" customWidth="1"/>
    <col min="8" max="8" width="22.453125" style="558" customWidth="1"/>
    <col min="9" max="9" width="17.1796875" style="558" customWidth="1"/>
    <col min="10" max="10" width="18.7265625" style="558" customWidth="1"/>
    <col min="11" max="11" width="16" style="558" customWidth="1"/>
    <col min="12" max="12" width="31.453125" style="558" hidden="1" customWidth="1"/>
    <col min="13" max="13" width="13.26953125" style="558" customWidth="1"/>
    <col min="14" max="14" width="4.453125" style="558" customWidth="1"/>
    <col min="15" max="16" width="11.453125" style="553"/>
    <col min="17" max="17" width="32.453125" style="553" customWidth="1"/>
    <col min="18" max="20" width="11.453125" style="553"/>
    <col min="21" max="23" width="2.7265625" style="553" customWidth="1"/>
    <col min="24" max="16384" width="11.453125" style="553"/>
  </cols>
  <sheetData>
    <row r="1" spans="2:48" s="549" customFormat="1" ht="44.5" customHeight="1" thickBot="1">
      <c r="B1" s="548" t="str">
        <f>INDEX(Languages1!$C$1:$AB$1998,MATCH(Results_V2!B1,Languages1!$C$1:$C$1998,0),MATCH('1'!$C$5,Languages1!$C$1:$AB$1,0))</f>
        <v>Resultados</v>
      </c>
      <c r="C1" s="1288" t="str">
        <f>Results_V2!Q27</f>
        <v>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v>
      </c>
      <c r="D1" s="1288"/>
      <c r="E1" s="1288"/>
      <c r="F1" s="1288"/>
      <c r="G1" s="1288"/>
      <c r="H1" s="1288"/>
      <c r="I1" s="1288"/>
      <c r="J1" s="1288"/>
      <c r="K1" s="128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8"/>
      <c r="AT1" s="548"/>
      <c r="AU1" s="548"/>
      <c r="AV1" s="548"/>
    </row>
    <row r="2" spans="2:48" ht="13" customHeight="1" thickTop="1">
      <c r="B2" s="550"/>
      <c r="C2" s="1288"/>
      <c r="D2" s="1288"/>
      <c r="E2" s="1288"/>
      <c r="F2" s="1288"/>
      <c r="G2" s="1288"/>
      <c r="H2" s="1288"/>
      <c r="I2" s="1288"/>
      <c r="J2" s="1288"/>
      <c r="K2" s="1288"/>
      <c r="L2" s="551"/>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row>
    <row r="3" spans="2:48" ht="40" customHeight="1">
      <c r="C3" s="555"/>
      <c r="O3" s="1289" t="str">
        <f>Results_V2!Q30</f>
        <v>Parabéns! Você completou a Matriz Salarial Nessa página, você verá quatro tabelas que resumem os resultados. Caso você esteja interessado em uma visualização completa desses resultados, similar ao gráfico abaixo, envie um e-mail para o IDH: 
livingwagematrix@idhtrade.org</v>
      </c>
      <c r="P3" s="1290"/>
      <c r="Q3" s="1290"/>
      <c r="R3" s="1290"/>
      <c r="S3" s="1290"/>
      <c r="T3" s="1290"/>
      <c r="U3" s="1290"/>
      <c r="V3" s="1290"/>
      <c r="W3" s="1291"/>
    </row>
    <row r="4" spans="2:48" ht="31" customHeight="1">
      <c r="B4" s="559" t="str">
        <f>INDEX(Languages1!$C$1:$AB$1998,MATCH(Results_V2!B4,Languages1!$C$1:$C$1998,0),MATCH('1'!$C$5,Languages1!$C$1:$AB$1,0))</f>
        <v>Insira a Metodologia de Referência para Salário Digno:</v>
      </c>
      <c r="C4" s="560"/>
      <c r="E4" s="1287" t="str">
        <f>INDEX(Languages1!$C$1:$AB$1998,MATCH(Results_V2!E4,Languages1!$C$1:$C$1998,0),MATCH('1'!$C$5,Languages1!$C$1:$AB$1,0))</f>
        <v>Tabela 4: Resultados detalhados</v>
      </c>
      <c r="F4" s="1287"/>
      <c r="G4" s="1287"/>
      <c r="H4" s="1287"/>
      <c r="I4" s="1287"/>
      <c r="J4" s="1287"/>
      <c r="K4" s="1287"/>
      <c r="L4" s="561"/>
      <c r="M4" s="562"/>
      <c r="O4" s="1292"/>
      <c r="P4" s="1293"/>
      <c r="Q4" s="1293"/>
      <c r="R4" s="1293"/>
      <c r="S4" s="1293"/>
      <c r="T4" s="1293"/>
      <c r="U4" s="1293"/>
      <c r="V4" s="1293"/>
      <c r="W4" s="1294"/>
    </row>
    <row r="5" spans="2:48" ht="53.5" customHeight="1">
      <c r="B5" s="559" t="str">
        <f>INDEX(Languages1!$C$1:$AB$1998,MATCH(Results_V2!B5,Languages1!$C$1:$C$1998,0),MATCH('1'!$C$5,Languages1!$C$1:$AB$1,0))</f>
        <v>Insira a Estimativa de Referência de Salário Digno Bruto Mensal</v>
      </c>
      <c r="C5" s="560"/>
      <c r="E5" s="559" t="str">
        <f>INDEX(Languages1!$C$1:$AB$1998,MATCH(Results_V2!E5,Languages1!$C$1:$C$1998,0),MATCH('1'!$C$5,Languages1!$C$1:$AB$1,0))</f>
        <v>Categoria de Trabalho</v>
      </c>
      <c r="F5" s="563" t="str">
        <f>INDEX(Languages1!$C$1:$AB$1998,MATCH(Results_V2!F5,Languages1!$C$1:$C$1998,0),MATCH('1'!$C$5,Languages1!$C$1:$AB$1,0))</f>
        <v>Número de trabalhadores</v>
      </c>
      <c r="G5" s="564" t="str">
        <f>INDEX(Languages1!$C$1:$AB$1998,MATCH(Results_V2!G5,Languages1!C1:C1998,0),MATCH('1'!C5,Languages1!C1:AB1,0))</f>
        <v>Benefícios não-financeiros mensais (não ultrapassar 30%)</v>
      </c>
      <c r="H5" s="564" t="str">
        <f>INDEX(Languages1!$C$1:$AB$1998,MATCH(Results_V2!H5,Languages1!C1:C1998,0),MATCH('1'!C5,Languages1!C1:AB1,0))</f>
        <v>Gratificações ajustadas por mês</v>
      </c>
      <c r="I5" s="564" t="str">
        <f>INDEX(Languages1!$C$1:$AB$1998,MATCH(Results_V2!I5,Languages1!C1:C1998,0),MATCH('1'!C5,Languages1!C1:AB1,0))</f>
        <v xml:space="preserve">Salário mensal </v>
      </c>
      <c r="J5" s="563" t="str">
        <f>INDEX(Languages1!$C$1:$AB$1998,MATCH(Results_V2!J5,Languages1!$C$1:$C$1998,0),MATCH('1'!$C$5,Languages1!$C$1:$AB$1,0))</f>
        <v>Remuneração total</v>
      </c>
      <c r="K5" s="563" t="str">
        <f>INDEX(Languages1!$C$1:$AB$1998,MATCH(Results_V2!K5,Languages1!$C$1:$C$1998,0),MATCH('1'!$C$5,Languages1!$C$1:$AB$1,0))</f>
        <v>Diferença para o Salário Digno</v>
      </c>
      <c r="L5" s="564" t="e">
        <f>INDEX(Languages1!$C$1:$AB$1998,MATCH(Results_V2!L5,Languages1!$C$1:$C$1998,0),MATCH('1'!$C$5,Languages1!$C$1:$AB$1,0))&amp;"("&amp;'3'!$D$4&amp;")"&amp;" ("&amp;INDEX(Languages1!$C$1:$AB$1998,MATCH(Results_V2!L6,Languages1!$C$1:$C$1998,0),MATCH('1'!$C$5,Languages1!$C$1:$AB$1,0))&amp;")"</f>
        <v>#N/A</v>
      </c>
      <c r="M5" s="565" t="str">
        <f>INDEX(Languages1!$C$1:$AB$1998,MATCH(Results_V2!M5,Languages1!$C$1:$C$1998,0),MATCH('1'!$C$5,Languages1!$C$1:$AB$1,0))</f>
        <v>Diferença para o Salário Digno (não ultrapassar 30%)</v>
      </c>
      <c r="O5" s="1284" t="s">
        <v>1744</v>
      </c>
      <c r="P5" s="1285"/>
      <c r="Q5" s="1285"/>
      <c r="R5" s="1285"/>
      <c r="S5" s="1285"/>
      <c r="T5" s="1285"/>
      <c r="U5" s="1285"/>
      <c r="V5" s="1285"/>
      <c r="W5" s="1286"/>
    </row>
    <row r="6" spans="2:48">
      <c r="B6" s="566"/>
      <c r="C6" s="566"/>
      <c r="D6" s="567"/>
      <c r="E6" s="568"/>
      <c r="F6" s="569"/>
      <c r="G6" s="569"/>
      <c r="H6" s="569"/>
      <c r="I6" s="569"/>
      <c r="J6" s="551"/>
      <c r="K6" s="551"/>
      <c r="L6" s="551"/>
      <c r="O6" s="570"/>
      <c r="P6" s="571"/>
      <c r="Q6" s="571"/>
      <c r="R6" s="571"/>
      <c r="S6" s="571"/>
      <c r="T6" s="571"/>
      <c r="U6" s="571"/>
      <c r="V6" s="571"/>
      <c r="W6" s="572"/>
    </row>
    <row r="7" spans="2:48" ht="14">
      <c r="B7" s="573" t="str">
        <f>INDEX(Languages1!$C$1:$AB$1998,MATCH(Results_V2!B7,Languages1!$C$1:$C$1998,0),MATCH('1'!$C$5,Languages1!$C$1:$AB$1,0))</f>
        <v>Tabela 1: Sumário do Detentor do Certificado</v>
      </c>
      <c r="C7" s="574"/>
      <c r="D7" s="567"/>
      <c r="E7" s="575"/>
      <c r="F7" s="576"/>
      <c r="G7" s="577"/>
      <c r="H7" s="578" t="str">
        <f>'5'!B7</f>
        <v xml:space="preserve">Área de Trabalho: </v>
      </c>
      <c r="I7" s="577"/>
      <c r="J7" s="577"/>
      <c r="K7" s="579"/>
      <c r="L7" s="580"/>
      <c r="M7" s="562"/>
      <c r="O7" s="570"/>
      <c r="P7" s="571"/>
      <c r="Q7" s="571"/>
      <c r="R7" s="571"/>
      <c r="S7" s="571"/>
      <c r="T7" s="571"/>
      <c r="U7" s="571"/>
      <c r="V7" s="571"/>
      <c r="W7" s="572"/>
    </row>
    <row r="8" spans="2:48" ht="14">
      <c r="B8" s="559" t="str">
        <f>INDEX(Languages1!$C$1:$AB$1998,MATCH(Results_V2!B8,Languages1!$C$1:$C$1998,0),MATCH('1'!$C$5,Languages1!$C$1:$AB$1,0))</f>
        <v>Nome do Detentor do Certificado</v>
      </c>
      <c r="C8" s="870">
        <f>'Back End 2'!C7</f>
        <v>0</v>
      </c>
      <c r="D8" s="567"/>
      <c r="E8" s="581" t="str">
        <f>IF(' '!E8&gt;0,' '!B8&amp;" "&amp;' '!C8, "")</f>
        <v/>
      </c>
      <c r="F8" s="582">
        <f>'Back End 2'!F10</f>
        <v>0</v>
      </c>
      <c r="G8" s="583">
        <f ca="1">'Back End 2'!G10</f>
        <v>0</v>
      </c>
      <c r="H8" s="583">
        <f>'Back End 2'!H10</f>
        <v>0</v>
      </c>
      <c r="I8" s="583">
        <f>'Back End 2'!I10</f>
        <v>0</v>
      </c>
      <c r="J8" s="583">
        <f ca="1">'Back End 2'!J10</f>
        <v>0</v>
      </c>
      <c r="K8" s="584" t="str">
        <f t="shared" ref="K8:K27" si="0">IF(E8="","", IF(AND(J8&lt;$C$5, J8&gt;0), ($C$5-J8)/$C$5, "0%"))</f>
        <v/>
      </c>
      <c r="L8" s="585">
        <f ca="1">' '!CM8</f>
        <v>0</v>
      </c>
      <c r="M8" s="586" t="str">
        <f>IF(E8=""," ", IF(AND(SUM(H8,I8,L8)&lt;$C$5, SUM(H8,I8,L8)&gt;0), ($C$5-SUM(H8,I8,L8))/$C$5, "0%"))</f>
        <v xml:space="preserve"> </v>
      </c>
      <c r="N8" s="587"/>
      <c r="O8" s="570"/>
      <c r="P8" s="571"/>
      <c r="Q8" s="571"/>
      <c r="R8" s="571"/>
      <c r="S8" s="571"/>
      <c r="T8" s="571"/>
      <c r="U8" s="571"/>
      <c r="V8" s="571"/>
      <c r="W8" s="572"/>
    </row>
    <row r="9" spans="2:48" ht="14">
      <c r="B9" s="559" t="str">
        <f>INDEX(Languages1!$C$1:$AB$1998,MATCH(Results_V2!B9,Languages1!$C$1:$C$1998,0),MATCH('1'!$C$5,Languages1!$C$1:$AB$1,0))</f>
        <v>Pessoa para contato</v>
      </c>
      <c r="C9" s="871">
        <f>'Back End 2'!C8</f>
        <v>0</v>
      </c>
      <c r="D9" s="567"/>
      <c r="E9" s="581" t="str">
        <f>IF(' '!E9&gt;0,' '!B8&amp;" "&amp;' '!C9, "")</f>
        <v/>
      </c>
      <c r="F9" s="582">
        <f>'Back End 2'!F11</f>
        <v>0</v>
      </c>
      <c r="G9" s="583">
        <f ca="1">'Back End 2'!G11</f>
        <v>0</v>
      </c>
      <c r="H9" s="583">
        <f>'Back End 2'!H11</f>
        <v>0</v>
      </c>
      <c r="I9" s="583">
        <f>'Back End 2'!I11</f>
        <v>0</v>
      </c>
      <c r="J9" s="583">
        <f ca="1">'Back End 2'!J11</f>
        <v>0</v>
      </c>
      <c r="K9" s="584" t="str">
        <f t="shared" si="0"/>
        <v/>
      </c>
      <c r="L9" s="585">
        <f ca="1">' '!CM9</f>
        <v>0</v>
      </c>
      <c r="M9" s="586" t="str">
        <f t="shared" ref="M9:M47" si="1">IF(E9=""," ", IF(AND(SUM(H9,I9,L9)&lt;$C$5, SUM(H9,I9,L9)&gt;0), ($C$5-SUM(H9,I9,L9))/$C$5, "0%"))</f>
        <v xml:space="preserve"> </v>
      </c>
      <c r="N9" s="588"/>
      <c r="O9" s="570"/>
      <c r="P9" s="571"/>
      <c r="Q9" s="571"/>
      <c r="R9" s="571"/>
      <c r="S9" s="571"/>
      <c r="T9" s="571"/>
      <c r="U9" s="571"/>
      <c r="V9" s="571"/>
      <c r="W9" s="572"/>
    </row>
    <row r="10" spans="2:48">
      <c r="B10" s="559" t="str">
        <f>INDEX(Languages1!$C$1:$AB$1998,MATCH(Results_V2!B10,Languages1!$C$1:$C$1998,0),MATCH('1'!$C$5,Languages1!$C$1:$AB$1,0))</f>
        <v>Número de telefone</v>
      </c>
      <c r="C10" s="871">
        <f>'Back End 2'!C9</f>
        <v>0</v>
      </c>
      <c r="D10" s="567"/>
      <c r="E10" s="581" t="str">
        <f>IF(' '!E10&gt;0,' '!B10&amp;" "&amp;' '!C10, "")</f>
        <v/>
      </c>
      <c r="F10" s="582">
        <f>'Back End 2'!F12</f>
        <v>0</v>
      </c>
      <c r="G10" s="583">
        <f ca="1">'Back End 2'!G12</f>
        <v>0</v>
      </c>
      <c r="H10" s="583">
        <f>'Back End 2'!H12</f>
        <v>0</v>
      </c>
      <c r="I10" s="583">
        <f>'Back End 2'!I12</f>
        <v>0</v>
      </c>
      <c r="J10" s="583">
        <f ca="1">'Back End 2'!J12</f>
        <v>0</v>
      </c>
      <c r="K10" s="584" t="str">
        <f t="shared" si="0"/>
        <v/>
      </c>
      <c r="L10" s="585">
        <f ca="1">' '!CM10</f>
        <v>0</v>
      </c>
      <c r="M10" s="586" t="str">
        <f t="shared" si="1"/>
        <v xml:space="preserve"> </v>
      </c>
      <c r="O10" s="570"/>
      <c r="P10" s="571"/>
      <c r="Q10" s="571"/>
      <c r="R10" s="571"/>
      <c r="S10" s="571"/>
      <c r="T10" s="571"/>
      <c r="U10" s="571"/>
      <c r="V10" s="571"/>
      <c r="W10" s="572"/>
    </row>
    <row r="11" spans="2:48">
      <c r="B11" s="559" t="str">
        <f>INDEX(Languages1!$C$1:$AB$1998,MATCH(Results_V2!B11,Languages1!$C$1:$C$1998,0),MATCH('1'!$C$5,Languages1!$C$1:$AB$1,0))</f>
        <v>E-mail</v>
      </c>
      <c r="C11" s="871">
        <f>'Back End 2'!C10</f>
        <v>0</v>
      </c>
      <c r="D11" s="567"/>
      <c r="E11" s="581" t="str">
        <f>IF(' '!E11&gt;0,' '!B10&amp;" "&amp;' '!C11, "")</f>
        <v/>
      </c>
      <c r="F11" s="582">
        <f>'Back End 2'!F13</f>
        <v>0</v>
      </c>
      <c r="G11" s="583">
        <f ca="1">'Back End 2'!G13</f>
        <v>0</v>
      </c>
      <c r="H11" s="583">
        <f>'Back End 2'!H13</f>
        <v>0</v>
      </c>
      <c r="I11" s="583">
        <f>'Back End 2'!I13</f>
        <v>0</v>
      </c>
      <c r="J11" s="583">
        <f ca="1">'Back End 2'!J13</f>
        <v>0</v>
      </c>
      <c r="K11" s="584" t="str">
        <f t="shared" si="0"/>
        <v/>
      </c>
      <c r="L11" s="585">
        <f ca="1">' '!CM11</f>
        <v>0</v>
      </c>
      <c r="M11" s="586" t="str">
        <f t="shared" si="1"/>
        <v xml:space="preserve"> </v>
      </c>
      <c r="N11" s="553"/>
      <c r="O11" s="570"/>
      <c r="P11" s="571"/>
      <c r="Q11" s="571"/>
      <c r="R11" s="571"/>
      <c r="S11" s="571"/>
      <c r="T11" s="571"/>
      <c r="U11" s="571"/>
      <c r="V11" s="571"/>
      <c r="W11" s="572"/>
    </row>
    <row r="12" spans="2:48">
      <c r="B12" s="559" t="str">
        <f>INDEX(Languages1!$C$1:$AB$1998,MATCH(Results_V2!B12,Languages1!$C$1:$C$1998,0),MATCH('1'!$C$5,Languages1!$C$1:$AB$1,0))</f>
        <v>País do Detentor do Certificado</v>
      </c>
      <c r="C12" s="871" t="str">
        <f>IF('Back End 2'!C11="Select One","", 'Back End 2'!C11)</f>
        <v>Select from list</v>
      </c>
      <c r="D12" s="567"/>
      <c r="E12" s="581" t="str">
        <f>IF(' '!E12&gt;0,' '!B12&amp;" "&amp;' '!C12, "")</f>
        <v/>
      </c>
      <c r="F12" s="582">
        <f>'Back End 2'!F14</f>
        <v>0</v>
      </c>
      <c r="G12" s="583">
        <f ca="1">'Back End 2'!G14</f>
        <v>0</v>
      </c>
      <c r="H12" s="583">
        <f>'Back End 2'!H14</f>
        <v>0</v>
      </c>
      <c r="I12" s="583">
        <f>'Back End 2'!I14</f>
        <v>0</v>
      </c>
      <c r="J12" s="583">
        <f ca="1">'Back End 2'!J14</f>
        <v>0</v>
      </c>
      <c r="K12" s="584" t="str">
        <f t="shared" si="0"/>
        <v/>
      </c>
      <c r="L12" s="585">
        <f ca="1">' '!CM12</f>
        <v>0</v>
      </c>
      <c r="M12" s="586" t="str">
        <f t="shared" si="1"/>
        <v xml:space="preserve"> </v>
      </c>
      <c r="O12" s="589"/>
      <c r="P12" s="590"/>
      <c r="Q12" s="590"/>
      <c r="R12" s="590"/>
      <c r="S12" s="590"/>
      <c r="T12" s="590"/>
      <c r="U12" s="590"/>
      <c r="V12" s="590"/>
      <c r="W12" s="591"/>
      <c r="X12" s="592"/>
      <c r="Y12" s="592"/>
      <c r="Z12" s="592"/>
    </row>
    <row r="13" spans="2:48">
      <c r="B13" s="559" t="str">
        <f>INDEX(Languages1!$C$1:$AB$1998,MATCH(Results_V2!B13,Languages1!$C$1:$C$1998,0),MATCH('1'!$C$5,Languages1!$C$1:$AB$1,0))</f>
        <v>Semana de Trabalho Padrão</v>
      </c>
      <c r="C13" s="871" t="str">
        <f>IFERROR(Workweek&amp;" hours","")</f>
        <v>40 hours</v>
      </c>
      <c r="D13" s="567"/>
      <c r="E13" s="581" t="str">
        <f>IF(' '!E13&gt;0,' '!B12&amp;" "&amp;' '!C13, "")</f>
        <v/>
      </c>
      <c r="F13" s="582">
        <f>'Back End 2'!F15</f>
        <v>0</v>
      </c>
      <c r="G13" s="583">
        <f ca="1">'Back End 2'!G15</f>
        <v>0</v>
      </c>
      <c r="H13" s="583">
        <f>'Back End 2'!H15</f>
        <v>0</v>
      </c>
      <c r="I13" s="583">
        <f>'Back End 2'!I15</f>
        <v>0</v>
      </c>
      <c r="J13" s="583">
        <f ca="1">'Back End 2'!J15</f>
        <v>0</v>
      </c>
      <c r="K13" s="584" t="str">
        <f t="shared" si="0"/>
        <v/>
      </c>
      <c r="L13" s="585">
        <f ca="1">' '!CM13</f>
        <v>0</v>
      </c>
      <c r="M13" s="586" t="str">
        <f t="shared" si="1"/>
        <v xml:space="preserve"> </v>
      </c>
      <c r="O13" s="570"/>
      <c r="P13" s="571"/>
      <c r="Q13" s="571"/>
      <c r="R13" s="571"/>
      <c r="S13" s="571"/>
      <c r="T13" s="571"/>
      <c r="U13" s="571"/>
      <c r="V13" s="571"/>
      <c r="W13" s="572"/>
    </row>
    <row r="14" spans="2:48" ht="14">
      <c r="B14" s="559" t="str">
        <f>INDEX(Languages1!$C$1:$AB$1998,MATCH(Results_V2!B14,Languages1!$C$1:$C$1998,0),MATCH('1'!$C$5,Languages1!$C$1:$AB$1,0))</f>
        <v>Região do Detentor do Certificado</v>
      </c>
      <c r="C14" s="871">
        <f>'Back End 2'!C12</f>
        <v>0</v>
      </c>
      <c r="D14" s="567"/>
      <c r="E14" s="581" t="str">
        <f>IF(' '!E14&gt;0,' '!B14&amp;" "&amp;' '!C14, "")</f>
        <v/>
      </c>
      <c r="F14" s="582">
        <f>'Back End 2'!F16</f>
        <v>0</v>
      </c>
      <c r="G14" s="583">
        <f ca="1">'Back End 2'!G16</f>
        <v>0</v>
      </c>
      <c r="H14" s="583">
        <f>'Back End 2'!H16</f>
        <v>0</v>
      </c>
      <c r="I14" s="583">
        <f>'Back End 2'!I16</f>
        <v>0</v>
      </c>
      <c r="J14" s="583">
        <f ca="1">'Back End 2'!J16</f>
        <v>0</v>
      </c>
      <c r="K14" s="584" t="str">
        <f t="shared" si="0"/>
        <v/>
      </c>
      <c r="L14" s="585">
        <f ca="1">' '!CM14</f>
        <v>0</v>
      </c>
      <c r="M14" s="586" t="str">
        <f t="shared" si="1"/>
        <v xml:space="preserve"> </v>
      </c>
      <c r="O14" s="593"/>
      <c r="P14" s="594"/>
      <c r="Q14" s="594"/>
      <c r="R14" s="594"/>
      <c r="S14" s="594"/>
      <c r="T14" s="594"/>
      <c r="U14" s="594"/>
      <c r="V14" s="594"/>
      <c r="W14" s="595"/>
      <c r="X14" s="596"/>
      <c r="Y14" s="596"/>
      <c r="Z14" s="596"/>
    </row>
    <row r="15" spans="2:48">
      <c r="B15" s="559" t="str">
        <f>INDEX(Languages1!$C$1:$AB$1998,MATCH(Results_V2!B15,Languages1!$C$1:$C$1998,0),MATCH('1'!$C$5,Languages1!$C$1:$AB$1,0))</f>
        <v>Endereço do Detentor do Certificado</v>
      </c>
      <c r="C15" s="871">
        <f>'Back End 2'!C13</f>
        <v>0</v>
      </c>
      <c r="D15" s="567"/>
      <c r="E15" s="581" t="str">
        <f>IF(' '!E15&gt;0,' '!B14&amp;" "&amp;' '!C15, "")</f>
        <v/>
      </c>
      <c r="F15" s="582">
        <f>'Back End 2'!F17</f>
        <v>0</v>
      </c>
      <c r="G15" s="583">
        <f ca="1">'Back End 2'!G17</f>
        <v>0</v>
      </c>
      <c r="H15" s="583">
        <f>'Back End 2'!H17</f>
        <v>0</v>
      </c>
      <c r="I15" s="583">
        <f>'Back End 2'!I17</f>
        <v>0</v>
      </c>
      <c r="J15" s="583">
        <f ca="1">'Back End 2'!J17</f>
        <v>0</v>
      </c>
      <c r="K15" s="584" t="str">
        <f t="shared" si="0"/>
        <v/>
      </c>
      <c r="L15" s="585">
        <f ca="1">' '!CM15</f>
        <v>0</v>
      </c>
      <c r="M15" s="586" t="str">
        <f t="shared" si="1"/>
        <v xml:space="preserve"> </v>
      </c>
      <c r="O15" s="597"/>
      <c r="P15" s="598"/>
      <c r="Q15" s="598"/>
      <c r="R15" s="598"/>
      <c r="S15" s="598"/>
      <c r="T15" s="598"/>
      <c r="U15" s="598"/>
      <c r="V15" s="598"/>
      <c r="W15" s="599"/>
      <c r="X15" s="600"/>
      <c r="Y15" s="600"/>
      <c r="Z15" s="600"/>
    </row>
    <row r="16" spans="2:48">
      <c r="B16" s="568"/>
      <c r="C16" s="552">
        <f>'Back End 2'!C14</f>
        <v>0</v>
      </c>
      <c r="D16" s="567"/>
      <c r="E16" s="581" t="str">
        <f>IF(' '!E16&gt;0,' '!B16&amp;" "&amp;' '!C16, "")</f>
        <v/>
      </c>
      <c r="F16" s="582">
        <f>'Back End 2'!F18</f>
        <v>0</v>
      </c>
      <c r="G16" s="583">
        <f ca="1">'Back End 2'!G18</f>
        <v>0</v>
      </c>
      <c r="H16" s="583">
        <f>'Back End 2'!H18</f>
        <v>0</v>
      </c>
      <c r="I16" s="583">
        <f>'Back End 2'!I18</f>
        <v>0</v>
      </c>
      <c r="J16" s="583">
        <f ca="1">'Back End 2'!J18</f>
        <v>0</v>
      </c>
      <c r="K16" s="584" t="str">
        <f t="shared" si="0"/>
        <v/>
      </c>
      <c r="L16" s="585">
        <f ca="1">' '!CM16</f>
        <v>0</v>
      </c>
      <c r="M16" s="586" t="str">
        <f t="shared" si="1"/>
        <v xml:space="preserve"> </v>
      </c>
      <c r="O16" s="570"/>
      <c r="P16" s="571"/>
      <c r="Q16" s="571"/>
      <c r="R16" s="571"/>
      <c r="S16" s="571"/>
      <c r="T16" s="571"/>
      <c r="U16" s="571"/>
      <c r="V16" s="571"/>
      <c r="W16" s="572"/>
    </row>
    <row r="17" spans="2:26">
      <c r="B17" s="559" t="str">
        <f>INDEX(Languages1!$C$1:$AB$1998,MATCH(Results_V2!B17,Languages1!$C$1:$C$1998,0),MATCH('1'!$C$5,Languages1!$C$1:$AB$1,0))</f>
        <v>Área de Produção (ha)</v>
      </c>
      <c r="C17" s="869">
        <f>'Back End 2'!C15</f>
        <v>0</v>
      </c>
      <c r="D17" s="567"/>
      <c r="E17" s="581" t="str">
        <f>IF(' '!E17&gt;0,' '!B16&amp;" "&amp;' '!C17, "")</f>
        <v/>
      </c>
      <c r="F17" s="582">
        <f>'Back End 2'!F19</f>
        <v>0</v>
      </c>
      <c r="G17" s="583">
        <f ca="1">'Back End 2'!G19</f>
        <v>0</v>
      </c>
      <c r="H17" s="583">
        <f>'Back End 2'!H19</f>
        <v>0</v>
      </c>
      <c r="I17" s="583">
        <f>'Back End 2'!I19</f>
        <v>0</v>
      </c>
      <c r="J17" s="583">
        <f ca="1">'Back End 2'!J19</f>
        <v>0</v>
      </c>
      <c r="K17" s="584" t="str">
        <f t="shared" si="0"/>
        <v/>
      </c>
      <c r="L17" s="585">
        <f ca="1">' '!CM17</f>
        <v>0</v>
      </c>
      <c r="M17" s="586" t="str">
        <f t="shared" si="1"/>
        <v xml:space="preserve"> </v>
      </c>
      <c r="O17" s="570"/>
      <c r="P17" s="571"/>
      <c r="Q17" s="571"/>
      <c r="R17" s="571"/>
      <c r="S17" s="571"/>
      <c r="T17" s="571"/>
      <c r="U17" s="571"/>
      <c r="V17" s="571"/>
      <c r="W17" s="572"/>
    </row>
    <row r="18" spans="2:26" s="592" customFormat="1" ht="14.15" customHeight="1">
      <c r="B18" s="559" t="str">
        <f>INDEX(Languages1!$C$1:$AB$1998,MATCH(Results_V2!B18,Languages1!$C$1:$C$1998,0),MATCH('1'!$C$5,Languages1!$C$1:$AB$1,0))</f>
        <v>Cultivo</v>
      </c>
      <c r="C18" s="869">
        <f>'Back End 2'!C16</f>
        <v>0</v>
      </c>
      <c r="D18" s="602"/>
      <c r="E18" s="581" t="str">
        <f>IF(' '!E18&gt;0,' '!B18&amp;" "&amp;' '!C18, "")</f>
        <v/>
      </c>
      <c r="F18" s="582">
        <f>'Back End 2'!F20</f>
        <v>0</v>
      </c>
      <c r="G18" s="583">
        <f ca="1">'Back End 2'!G20</f>
        <v>0</v>
      </c>
      <c r="H18" s="583">
        <f>'Back End 2'!H20</f>
        <v>0</v>
      </c>
      <c r="I18" s="583">
        <f>'Back End 2'!I20</f>
        <v>0</v>
      </c>
      <c r="J18" s="583">
        <f ca="1">'Back End 2'!J20</f>
        <v>0</v>
      </c>
      <c r="K18" s="584" t="str">
        <f t="shared" si="0"/>
        <v/>
      </c>
      <c r="L18" s="585">
        <f ca="1">' '!CM18</f>
        <v>0</v>
      </c>
      <c r="M18" s="586" t="str">
        <f t="shared" si="1"/>
        <v xml:space="preserve"> </v>
      </c>
      <c r="O18" s="570"/>
      <c r="P18" s="571"/>
      <c r="Q18" s="571"/>
      <c r="R18" s="571"/>
      <c r="S18" s="571"/>
      <c r="T18" s="571"/>
      <c r="U18" s="571"/>
      <c r="V18" s="571"/>
      <c r="W18" s="572"/>
      <c r="X18" s="553"/>
      <c r="Y18" s="553"/>
      <c r="Z18" s="553"/>
    </row>
    <row r="19" spans="2:26" ht="17.149999999999999" customHeight="1">
      <c r="B19" s="559" t="str">
        <f>INDEX(Languages1!$C$1:$AB$1998,MATCH(Results_V2!B19,Languages1!$C$1:$C$1998,0),MATCH('1'!$C$5,Languages1!$C$1:$AB$1,0))</f>
        <v>Variedades cultivadas</v>
      </c>
      <c r="C19" s="869">
        <f>'Back End 2'!C17</f>
        <v>0</v>
      </c>
      <c r="D19" s="567"/>
      <c r="E19" s="581" t="str">
        <f>IF(' '!E19&gt;0,' '!B18&amp;" "&amp;' '!C19, "")</f>
        <v/>
      </c>
      <c r="F19" s="582">
        <f>'Back End 2'!F21</f>
        <v>0</v>
      </c>
      <c r="G19" s="583">
        <f ca="1">'Back End 2'!G21</f>
        <v>0</v>
      </c>
      <c r="H19" s="583">
        <f>'Back End 2'!H21</f>
        <v>0</v>
      </c>
      <c r="I19" s="583">
        <f>'Back End 2'!I21</f>
        <v>0</v>
      </c>
      <c r="J19" s="583">
        <f ca="1">'Back End 2'!J21</f>
        <v>0</v>
      </c>
      <c r="K19" s="584" t="str">
        <f t="shared" si="0"/>
        <v/>
      </c>
      <c r="L19" s="585">
        <f ca="1">' '!CM19</f>
        <v>0</v>
      </c>
      <c r="M19" s="586" t="str">
        <f t="shared" si="1"/>
        <v xml:space="preserve"> </v>
      </c>
      <c r="O19" s="570"/>
      <c r="P19" s="571"/>
      <c r="Q19" s="571"/>
      <c r="R19" s="571"/>
      <c r="S19" s="571"/>
      <c r="T19" s="571"/>
      <c r="U19" s="571"/>
      <c r="V19" s="571"/>
      <c r="W19" s="572"/>
    </row>
    <row r="20" spans="2:26" s="596" customFormat="1" ht="14">
      <c r="B20" s="559" t="str">
        <f>INDEX(Languages1!$C$1:$AB$1998,MATCH(Results_V2!B20,Languages1!$C$1:$C$1998,0),MATCH('1'!$C$5,Languages1!$C$1:$AB$1,0))</f>
        <v>Unidades de Produção</v>
      </c>
      <c r="C20" s="869">
        <f>'Back End 2'!C18</f>
        <v>0</v>
      </c>
      <c r="D20" s="603"/>
      <c r="E20" s="581" t="str">
        <f>IF(' '!E20&gt;0,' '!B20&amp;" "&amp;' '!C20, "")</f>
        <v/>
      </c>
      <c r="F20" s="582">
        <f>'Back End 2'!F22</f>
        <v>0</v>
      </c>
      <c r="G20" s="583">
        <f ca="1">'Back End 2'!G22</f>
        <v>0</v>
      </c>
      <c r="H20" s="583">
        <f>'Back End 2'!H22</f>
        <v>0</v>
      </c>
      <c r="I20" s="583">
        <f>'Back End 2'!I22</f>
        <v>0</v>
      </c>
      <c r="J20" s="583">
        <f ca="1">'Back End 2'!J22</f>
        <v>0</v>
      </c>
      <c r="K20" s="584" t="str">
        <f t="shared" si="0"/>
        <v/>
      </c>
      <c r="L20" s="585">
        <f ca="1">' '!CM20</f>
        <v>0</v>
      </c>
      <c r="M20" s="586" t="str">
        <f t="shared" si="1"/>
        <v xml:space="preserve"> </v>
      </c>
      <c r="N20" s="553"/>
      <c r="O20" s="570"/>
      <c r="P20" s="571"/>
      <c r="Q20" s="571"/>
      <c r="R20" s="571"/>
      <c r="S20" s="571"/>
      <c r="T20" s="571"/>
      <c r="U20" s="571"/>
      <c r="V20" s="571"/>
      <c r="W20" s="572"/>
      <c r="X20" s="553"/>
      <c r="Y20" s="553"/>
      <c r="Z20" s="553"/>
    </row>
    <row r="21" spans="2:26" s="600" customFormat="1">
      <c r="B21" s="559" t="str">
        <f>INDEX(Languages1!$C$1:$AB$1998,MATCH(Results_V2!B21,Languages1!$C$1:$C$1998,0),MATCH('1'!$C$5,Languages1!$C$1:$AB$1,0))</f>
        <v>Produção anual total</v>
      </c>
      <c r="C21" s="869">
        <f>'Back End 2'!C19</f>
        <v>0</v>
      </c>
      <c r="D21" s="604"/>
      <c r="E21" s="581" t="str">
        <f>IF(' '!E21&gt;0,' '!B20&amp;" "&amp;' '!C21, "")</f>
        <v/>
      </c>
      <c r="F21" s="582">
        <f>'Back End 2'!F23</f>
        <v>0</v>
      </c>
      <c r="G21" s="583">
        <f ca="1">'Back End 2'!G23</f>
        <v>0</v>
      </c>
      <c r="H21" s="583">
        <f>'Back End 2'!H23</f>
        <v>0</v>
      </c>
      <c r="I21" s="583">
        <f>'Back End 2'!I23</f>
        <v>0</v>
      </c>
      <c r="J21" s="583">
        <f ca="1">'Back End 2'!J23</f>
        <v>0</v>
      </c>
      <c r="K21" s="584" t="str">
        <f t="shared" si="0"/>
        <v/>
      </c>
      <c r="L21" s="585">
        <f ca="1">' '!CM21</f>
        <v>0</v>
      </c>
      <c r="M21" s="586" t="str">
        <f t="shared" si="1"/>
        <v xml:space="preserve"> </v>
      </c>
      <c r="N21" s="553"/>
      <c r="O21" s="570"/>
      <c r="P21" s="571"/>
      <c r="Q21" s="571"/>
      <c r="R21" s="571"/>
      <c r="S21" s="571"/>
      <c r="T21" s="571"/>
      <c r="U21" s="571"/>
      <c r="V21" s="571"/>
      <c r="W21" s="572"/>
      <c r="X21" s="553"/>
      <c r="Y21" s="553"/>
      <c r="Z21" s="553"/>
    </row>
    <row r="22" spans="2:26">
      <c r="B22" s="559" t="str">
        <f>INDEX(Languages1!$C$1:$AB$1998,MATCH(Results_V2!B22,Languages1!$C$1:$C$1998,0),MATCH('1'!$C$5,Languages1!$C$1:$AB$1,0))</f>
        <v>Normas e Certificações</v>
      </c>
      <c r="C22" s="869">
        <f>'Back End 2'!C20</f>
        <v>0</v>
      </c>
      <c r="D22" s="567"/>
      <c r="E22" s="581" t="str">
        <f>IF(' '!E22&gt;0,' '!B22&amp;" "&amp;' '!C22, "")</f>
        <v/>
      </c>
      <c r="F22" s="582">
        <f>'Back End 2'!F24</f>
        <v>0</v>
      </c>
      <c r="G22" s="583">
        <f ca="1">'Back End 2'!G24</f>
        <v>0</v>
      </c>
      <c r="H22" s="583">
        <f>'Back End 2'!H24</f>
        <v>0</v>
      </c>
      <c r="I22" s="583">
        <f>'Back End 2'!I24</f>
        <v>0</v>
      </c>
      <c r="J22" s="583">
        <f ca="1">'Back End 2'!J24</f>
        <v>0</v>
      </c>
      <c r="K22" s="584" t="str">
        <f t="shared" si="0"/>
        <v/>
      </c>
      <c r="L22" s="585">
        <f ca="1">' '!CM22</f>
        <v>0</v>
      </c>
      <c r="M22" s="586" t="str">
        <f t="shared" si="1"/>
        <v xml:space="preserve"> </v>
      </c>
      <c r="N22" s="553"/>
      <c r="O22" s="605"/>
      <c r="P22" s="606"/>
      <c r="Q22" s="606"/>
      <c r="R22" s="606"/>
      <c r="S22" s="606"/>
      <c r="T22" s="606"/>
      <c r="U22" s="606"/>
      <c r="V22" s="606"/>
      <c r="W22" s="607"/>
    </row>
    <row r="23" spans="2:26">
      <c r="B23" s="559" t="str">
        <f>INDEX(Languages1!$C$1:$AB$1998,MATCH(Results_V2!B23,Languages1!$C$1:$C$1998,0),MATCH('1'!$C$5,Languages1!$C$1:$AB$1,0))</f>
        <v>Ano da coleta de dados</v>
      </c>
      <c r="C23" s="869">
        <f>'Back End 2'!C21</f>
        <v>0</v>
      </c>
      <c r="D23" s="567"/>
      <c r="E23" s="581" t="str">
        <f>IF(' '!E23&gt;0,' '!B22&amp;" "&amp;' '!C23, "")</f>
        <v/>
      </c>
      <c r="F23" s="582">
        <f>'Back End 2'!F25</f>
        <v>0</v>
      </c>
      <c r="G23" s="583">
        <f ca="1">'Back End 2'!G25</f>
        <v>0</v>
      </c>
      <c r="H23" s="583">
        <f>'Back End 2'!H25</f>
        <v>0</v>
      </c>
      <c r="I23" s="583">
        <f>'Back End 2'!I25</f>
        <v>0</v>
      </c>
      <c r="J23" s="583">
        <f ca="1">'Back End 2'!J25</f>
        <v>0</v>
      </c>
      <c r="K23" s="584" t="str">
        <f t="shared" si="0"/>
        <v/>
      </c>
      <c r="L23" s="585">
        <f ca="1">' '!CM23</f>
        <v>0</v>
      </c>
      <c r="M23" s="586" t="str">
        <f t="shared" si="1"/>
        <v xml:space="preserve"> </v>
      </c>
      <c r="N23" s="553"/>
    </row>
    <row r="24" spans="2:26">
      <c r="B24" s="559" t="str">
        <f>INDEX(Languages1!$C$1:$AB$1998,MATCH(Results_V2!B24,Languages1!$C$1:$C$1998,0),MATCH('1'!$C$5,Languages1!$C$1:$AB$1,0))</f>
        <v>Número de safras</v>
      </c>
      <c r="C24" s="869" t="str">
        <f>IF('Back End 2'!C22="Select One", "", 'Back End 2'!C22)</f>
        <v>Select from List</v>
      </c>
      <c r="D24" s="567"/>
      <c r="E24" s="581" t="str">
        <f>IF(' '!E24&gt;0,' '!B24&amp;" "&amp;' '!C24, "")</f>
        <v/>
      </c>
      <c r="F24" s="582">
        <f>'Back End 2'!F26</f>
        <v>0</v>
      </c>
      <c r="G24" s="583">
        <f ca="1">'Back End 2'!G26</f>
        <v>0</v>
      </c>
      <c r="H24" s="583">
        <f>'Back End 2'!H26</f>
        <v>0</v>
      </c>
      <c r="I24" s="583">
        <f>'Back End 2'!I26</f>
        <v>0</v>
      </c>
      <c r="J24" s="583">
        <f ca="1">'Back End 2'!J26</f>
        <v>0</v>
      </c>
      <c r="K24" s="584" t="str">
        <f t="shared" si="0"/>
        <v/>
      </c>
      <c r="L24" s="585">
        <f ca="1">' '!CM24</f>
        <v>0</v>
      </c>
      <c r="M24" s="586" t="str">
        <f t="shared" si="1"/>
        <v xml:space="preserve"> </v>
      </c>
      <c r="N24" s="553"/>
      <c r="P24" s="552"/>
    </row>
    <row r="25" spans="2:26">
      <c r="B25" s="608"/>
      <c r="C25" s="609">
        <f>'Back End 2'!C23</f>
        <v>0</v>
      </c>
      <c r="D25" s="567"/>
      <c r="E25" s="581" t="str">
        <f>IF(' '!E25&gt;0,' '!B24&amp;" "&amp;' '!C25, "")</f>
        <v/>
      </c>
      <c r="F25" s="582">
        <f>'Back End 2'!F27</f>
        <v>0</v>
      </c>
      <c r="G25" s="583">
        <f ca="1">'Back End 2'!G27</f>
        <v>0</v>
      </c>
      <c r="H25" s="583">
        <f>'Back End 2'!H27</f>
        <v>0</v>
      </c>
      <c r="I25" s="583">
        <f>'Back End 2'!I27</f>
        <v>0</v>
      </c>
      <c r="J25" s="583">
        <f ca="1">'Back End 2'!J27</f>
        <v>0</v>
      </c>
      <c r="K25" s="584" t="str">
        <f t="shared" si="0"/>
        <v/>
      </c>
      <c r="L25" s="585">
        <f ca="1">' '!CM25</f>
        <v>0</v>
      </c>
      <c r="M25" s="586" t="str">
        <f t="shared" si="1"/>
        <v xml:space="preserve"> </v>
      </c>
      <c r="N25" s="553"/>
    </row>
    <row r="26" spans="2:26" ht="14">
      <c r="B26" s="573" t="str">
        <f>INDEX(Languages1!$C$1:$AB$1998,MATCH(Results_V2!B26,Languages1!$C$1:$C$1998,0),MATCH('1'!$C$5,Languages1!$C$1:$AB$1,0))</f>
        <v>Tabela 2: Resumo dos Resultados</v>
      </c>
      <c r="C26" s="574"/>
      <c r="D26" s="567"/>
      <c r="E26" s="581" t="str">
        <f>IF(' '!E26&gt;0,' '!B26&amp;" "&amp;' '!C26, "")</f>
        <v/>
      </c>
      <c r="F26" s="582">
        <f>'Back End 2'!F28</f>
        <v>0</v>
      </c>
      <c r="G26" s="583">
        <f ca="1">'Back End 2'!G28</f>
        <v>0</v>
      </c>
      <c r="H26" s="583">
        <f>'Back End 2'!H28</f>
        <v>0</v>
      </c>
      <c r="I26" s="583">
        <f>'Back End 2'!I28</f>
        <v>0</v>
      </c>
      <c r="J26" s="583">
        <f ca="1">'Back End 2'!J28</f>
        <v>0</v>
      </c>
      <c r="K26" s="584" t="str">
        <f t="shared" si="0"/>
        <v/>
      </c>
      <c r="L26" s="585">
        <f ca="1">' '!CM26</f>
        <v>0</v>
      </c>
      <c r="M26" s="586" t="str">
        <f t="shared" si="1"/>
        <v xml:space="preserve"> </v>
      </c>
      <c r="N26" s="553"/>
    </row>
    <row r="27" spans="2:26">
      <c r="B27" s="559" t="str">
        <f>INDEX(Languages1!$C$1:$AB$1998,MATCH(Results_V2!B27,Languages1!$C$1:$C$1998,0),MATCH('1'!$C$5,Languages1!$C$1:$AB$1,0))</f>
        <v>Fonte da Referência para Salário Digno</v>
      </c>
      <c r="C27" s="1093">
        <f>C4</f>
        <v>0</v>
      </c>
      <c r="D27" s="567"/>
      <c r="E27" s="581" t="str">
        <f>IF(' '!E27&gt;0,' '!B26&amp;" "&amp;' '!C27, "")</f>
        <v/>
      </c>
      <c r="F27" s="582">
        <f>'Back End 2'!F29</f>
        <v>0</v>
      </c>
      <c r="G27" s="583">
        <f ca="1">'Back End 2'!G29</f>
        <v>0</v>
      </c>
      <c r="H27" s="583">
        <f>'Back End 2'!H29</f>
        <v>0</v>
      </c>
      <c r="I27" s="583">
        <f>'Back End 2'!I29</f>
        <v>0</v>
      </c>
      <c r="J27" s="583">
        <f ca="1">'Back End 2'!J29</f>
        <v>0</v>
      </c>
      <c r="K27" s="584" t="str">
        <f t="shared" si="0"/>
        <v/>
      </c>
      <c r="L27" s="585">
        <f ca="1">' '!CM27</f>
        <v>0</v>
      </c>
      <c r="M27" s="586" t="str">
        <f t="shared" si="1"/>
        <v xml:space="preserve"> </v>
      </c>
      <c r="N27" s="553"/>
    </row>
    <row r="28" spans="2:26">
      <c r="B28" s="559" t="str">
        <f>INDEX(Languages1!$C$1:$AB$1998,MATCH(Results_V2!B28,Languages1!$C$1:$C$1998,0),MATCH('1'!$C$5,Languages1!$C$1:$AB$1,0))</f>
        <v>Referência de Salário Digno</v>
      </c>
      <c r="C28" s="582">
        <f>C5</f>
        <v>0</v>
      </c>
      <c r="D28" s="567"/>
      <c r="E28" s="581" t="str">
        <f>IF(' '!E28&gt;0,' '!B28&amp;" "&amp;' '!C28, "")</f>
        <v/>
      </c>
      <c r="F28" s="582">
        <f>'Back End 2'!F30</f>
        <v>0</v>
      </c>
      <c r="G28" s="583">
        <f ca="1">'Back End 2'!G30</f>
        <v>0</v>
      </c>
      <c r="H28" s="583">
        <f>'Back End 2'!H30</f>
        <v>0</v>
      </c>
      <c r="I28" s="583">
        <f>'Back End 2'!I30</f>
        <v>0</v>
      </c>
      <c r="J28" s="583">
        <f ca="1">'Back End 2'!J30</f>
        <v>0</v>
      </c>
      <c r="K28" s="584" t="str">
        <f t="shared" ref="K28:K47" si="2">IF(E28="","", IF(AND(J28&lt;$C$5, J28&gt;0), ($C$5-J28)/$C$5, "0%"))</f>
        <v/>
      </c>
      <c r="L28" s="585">
        <f ca="1">' '!CM28</f>
        <v>0</v>
      </c>
      <c r="M28" s="586" t="str">
        <f t="shared" si="1"/>
        <v xml:space="preserve"> </v>
      </c>
      <c r="N28" s="553"/>
    </row>
    <row r="29" spans="2:26">
      <c r="B29" s="559" t="str">
        <f>INDEX(Languages1!$C$1:$AB$1998,MATCH(Results_V2!B29,Languages1!$C$1:$C$1998,0),MATCH('1'!$C$5,Languages1!$C$1:$AB$1,0))</f>
        <v>Moeda</v>
      </c>
      <c r="C29" s="601" t="str">
        <f>IFERROR(IF('Back End 2'!C26="Local Currency", "", 'Back End 2'!C26),"")</f>
        <v/>
      </c>
      <c r="D29" s="567"/>
      <c r="E29" s="581" t="str">
        <f>IF(' '!E29&gt;0,' '!B28&amp;" "&amp;' '!C29, "")</f>
        <v/>
      </c>
      <c r="F29" s="582">
        <f>'Back End 2'!F31</f>
        <v>0</v>
      </c>
      <c r="G29" s="583">
        <f ca="1">'Back End 2'!G31</f>
        <v>0</v>
      </c>
      <c r="H29" s="583">
        <f>'Back End 2'!H31</f>
        <v>0</v>
      </c>
      <c r="I29" s="583">
        <f>'Back End 2'!I31</f>
        <v>0</v>
      </c>
      <c r="J29" s="583">
        <f ca="1">'Back End 2'!J31</f>
        <v>0</v>
      </c>
      <c r="K29" s="584" t="str">
        <f t="shared" si="2"/>
        <v/>
      </c>
      <c r="L29" s="585">
        <f ca="1">' '!CM29</f>
        <v>0</v>
      </c>
      <c r="M29" s="586" t="str">
        <f t="shared" si="1"/>
        <v xml:space="preserve"> </v>
      </c>
      <c r="N29" s="553"/>
    </row>
    <row r="30" spans="2:26">
      <c r="B30" s="559" t="str">
        <f>INDEX(Languages1!$C$1:$AB$1998,MATCH(Results_V2!B30,Languages1!$C$1:$C$1998,0),MATCH('1'!$C$5,Languages1!$C$1:$AB$1,0))</f>
        <v>Número total de trabalhadores</v>
      </c>
      <c r="C30" s="601">
        <f>SUM(' '!E8:E252)</f>
        <v>0</v>
      </c>
      <c r="D30" s="567"/>
      <c r="E30" s="581" t="str">
        <f>IF(' '!E30&gt;0,' '!B30&amp;" "&amp;' '!C30, "")</f>
        <v/>
      </c>
      <c r="F30" s="582">
        <f>'Back End 2'!F32</f>
        <v>0</v>
      </c>
      <c r="G30" s="583">
        <f ca="1">'Back End 2'!G32</f>
        <v>0</v>
      </c>
      <c r="H30" s="583">
        <f>'Back End 2'!H32</f>
        <v>0</v>
      </c>
      <c r="I30" s="583">
        <f>'Back End 2'!I32</f>
        <v>0</v>
      </c>
      <c r="J30" s="583">
        <f ca="1">'Back End 2'!J32</f>
        <v>0</v>
      </c>
      <c r="K30" s="584" t="str">
        <f t="shared" si="2"/>
        <v/>
      </c>
      <c r="L30" s="585">
        <f ca="1">' '!CM30</f>
        <v>0</v>
      </c>
      <c r="M30" s="586" t="str">
        <f t="shared" si="1"/>
        <v xml:space="preserve"> </v>
      </c>
      <c r="N30" s="553"/>
    </row>
    <row r="31" spans="2:26">
      <c r="B31" s="559" t="str">
        <f>INDEX(Languages1!$C$1:$AB$1998,MATCH(Results_V2!B31,Languages1!$C$1:$C$1998,0),MATCH('1'!$C$5,Languages1!$C$1:$AB$1,0))</f>
        <v>Trabalhadores apenas com salários abaixo do SD (#)</v>
      </c>
      <c r="C31" s="601">
        <f>SUMIFS(' '!$E$8:$E$252,' '!$CR$8:$CR$252,"&lt;"&amp;' '!$D$3,' '!$CR$8:$CR$252,"&gt;0")</f>
        <v>0</v>
      </c>
      <c r="D31" s="567"/>
      <c r="E31" s="581" t="str">
        <f>IF(' '!E31&gt;0,' '!B30&amp;" "&amp;' '!C31, "")</f>
        <v/>
      </c>
      <c r="F31" s="582">
        <f>'Back End 2'!F33</f>
        <v>0</v>
      </c>
      <c r="G31" s="583">
        <f ca="1">'Back End 2'!G33</f>
        <v>0</v>
      </c>
      <c r="H31" s="583">
        <f>'Back End 2'!H33</f>
        <v>0</v>
      </c>
      <c r="I31" s="583">
        <f>'Back End 2'!I33</f>
        <v>0</v>
      </c>
      <c r="J31" s="583">
        <f ca="1">'Back End 2'!J33</f>
        <v>0</v>
      </c>
      <c r="K31" s="584" t="str">
        <f t="shared" si="2"/>
        <v/>
      </c>
      <c r="L31" s="585">
        <f ca="1">' '!CM31</f>
        <v>0</v>
      </c>
      <c r="M31" s="586" t="str">
        <f t="shared" si="1"/>
        <v xml:space="preserve"> </v>
      </c>
      <c r="N31" s="553"/>
      <c r="P31" s="610"/>
    </row>
    <row r="32" spans="2:26">
      <c r="B32" s="559" t="str">
        <f>INDEX(Languages1!$C$1:$AB$1998,MATCH(Results_V2!B32,Languages1!$C$1:$C$1998,0),MATCH('1'!$C$5,Languages1!$C$1:$AB$1,0))</f>
        <v>Trabalhadores apenas com salários abaixo do SD (%)</v>
      </c>
      <c r="C32" s="584" t="str">
        <f>IFERROR($C$31/$C$30,"")</f>
        <v/>
      </c>
      <c r="D32" s="611"/>
      <c r="E32" s="581" t="str">
        <f>IF(' '!E32&gt;0,' '!B32&amp;" "&amp;' '!C32, "")</f>
        <v/>
      </c>
      <c r="F32" s="582">
        <f>'Back End 2'!F34</f>
        <v>0</v>
      </c>
      <c r="G32" s="583">
        <f ca="1">'Back End 2'!G34</f>
        <v>0</v>
      </c>
      <c r="H32" s="583">
        <f>'Back End 2'!H34</f>
        <v>0</v>
      </c>
      <c r="I32" s="583">
        <f>'Back End 2'!I34</f>
        <v>0</v>
      </c>
      <c r="J32" s="583">
        <f ca="1">'Back End 2'!J34</f>
        <v>0</v>
      </c>
      <c r="K32" s="584" t="str">
        <f t="shared" si="2"/>
        <v/>
      </c>
      <c r="L32" s="585">
        <f ca="1">' '!CM32</f>
        <v>0</v>
      </c>
      <c r="M32" s="586" t="str">
        <f t="shared" si="1"/>
        <v xml:space="preserve"> </v>
      </c>
      <c r="N32" s="553"/>
    </row>
    <row r="33" spans="2:14">
      <c r="B33" s="559" t="str">
        <f>INDEX(Languages1!$C$1:$AB$1998,MATCH(Results_V2!B33,Languages1!$C$1:$C$1998,0),MATCH('1'!$C$5,Languages1!$C$1:$AB$1,0))</f>
        <v>Trabalhadores com remuneração total abaixo do SD (#)</v>
      </c>
      <c r="C33" s="582">
        <f ca="1">SUMIFS(' '!$E$8:$E$252,' '!$CV$8:$CV$252,"&lt;"&amp;' '!$D$3,' '!$CV$8:$CV$252,"&gt;0")</f>
        <v>0</v>
      </c>
      <c r="D33" s="567"/>
      <c r="E33" s="581" t="str">
        <f>IF(' '!E33&gt;0,' '!B32&amp;" "&amp;' '!C33, "")</f>
        <v/>
      </c>
      <c r="F33" s="582">
        <f>'Back End 2'!F35</f>
        <v>0</v>
      </c>
      <c r="G33" s="583">
        <f ca="1">'Back End 2'!G35</f>
        <v>0</v>
      </c>
      <c r="H33" s="583">
        <f>'Back End 2'!H35</f>
        <v>0</v>
      </c>
      <c r="I33" s="583">
        <f>'Back End 2'!I35</f>
        <v>0</v>
      </c>
      <c r="J33" s="583">
        <f ca="1">'Back End 2'!J35</f>
        <v>0</v>
      </c>
      <c r="K33" s="584" t="str">
        <f t="shared" si="2"/>
        <v/>
      </c>
      <c r="L33" s="585">
        <f ca="1">' '!CM33</f>
        <v>0</v>
      </c>
      <c r="M33" s="586" t="str">
        <f t="shared" si="1"/>
        <v xml:space="preserve"> </v>
      </c>
      <c r="N33" s="553"/>
    </row>
    <row r="34" spans="2:14" ht="17.25" customHeight="1">
      <c r="B34" s="559" t="str">
        <f>INDEX(Languages1!$C$1:$AB$1998,MATCH(Results_V2!B34,Languages1!$C$1:$C$1998,0),MATCH('1'!$C$5,Languages1!$C$1:$AB$1,0))</f>
        <v>Trabalhadores com remuneração total abaixo do SD (%)</v>
      </c>
      <c r="C34" s="584" t="str">
        <f ca="1">IFERROR($C$33/$C$30,"")</f>
        <v/>
      </c>
      <c r="D34" s="567"/>
      <c r="E34" s="581" t="str">
        <f>IF(' '!E34&gt;0,' '!B34&amp;" "&amp;' '!C34, "")</f>
        <v/>
      </c>
      <c r="F34" s="582">
        <f>'Back End 2'!F36</f>
        <v>0</v>
      </c>
      <c r="G34" s="583">
        <f ca="1">'Back End 2'!G36</f>
        <v>0</v>
      </c>
      <c r="H34" s="583">
        <f>'Back End 2'!H36</f>
        <v>0</v>
      </c>
      <c r="I34" s="583">
        <f>'Back End 2'!I36</f>
        <v>0</v>
      </c>
      <c r="J34" s="583">
        <f ca="1">'Back End 2'!J36</f>
        <v>0</v>
      </c>
      <c r="K34" s="584" t="str">
        <f t="shared" si="2"/>
        <v/>
      </c>
      <c r="L34" s="585">
        <f ca="1">' '!CM34</f>
        <v>0</v>
      </c>
      <c r="M34" s="586" t="str">
        <f t="shared" si="1"/>
        <v xml:space="preserve"> </v>
      </c>
      <c r="N34" s="553"/>
    </row>
    <row r="35" spans="2:14">
      <c r="B35" s="559" t="str">
        <f>INDEX(Languages1!$C$1:$AB$1998,MATCH(Results_V2!B35,Languages1!$C$1:$C$1998,0),MATCH('1'!$C$5,Languages1!$C$1:$AB$1,0))</f>
        <v>Média da diferença para o Salário Digno (% do SD)</v>
      </c>
      <c r="C35" s="584">
        <f ca="1">'Back End 2'!C32</f>
        <v>0</v>
      </c>
      <c r="D35" s="612"/>
      <c r="E35" s="581" t="str">
        <f>IF(' '!E35&gt;0,' '!B34&amp;" "&amp;' '!C35, "")</f>
        <v/>
      </c>
      <c r="F35" s="582">
        <f>'Back End 2'!F37</f>
        <v>0</v>
      </c>
      <c r="G35" s="583">
        <f ca="1">'Back End 2'!G37</f>
        <v>0</v>
      </c>
      <c r="H35" s="583">
        <f>'Back End 2'!H37</f>
        <v>0</v>
      </c>
      <c r="I35" s="583">
        <f>'Back End 2'!I37</f>
        <v>0</v>
      </c>
      <c r="J35" s="583">
        <f ca="1">'Back End 2'!J37</f>
        <v>0</v>
      </c>
      <c r="K35" s="584" t="str">
        <f t="shared" si="2"/>
        <v/>
      </c>
      <c r="L35" s="585">
        <f ca="1">' '!CM35</f>
        <v>0</v>
      </c>
      <c r="M35" s="586" t="str">
        <f t="shared" si="1"/>
        <v xml:space="preserve"> </v>
      </c>
      <c r="N35" s="553"/>
    </row>
    <row r="36" spans="2:14">
      <c r="B36" s="559" t="str">
        <f>INDEX(Languages1!$C$1:$AB$1998,MATCH(Results_V2!B36,Languages1!$C$1:$C$1998,0),MATCH('1'!$C$5,Languages1!$C$1:$AB$1,0))</f>
        <v>% Média total dos salários pagos em benefícios não-financeiros</v>
      </c>
      <c r="C36" s="613" t="str">
        <f ca="1">'Back End 2'!C48</f>
        <v/>
      </c>
      <c r="D36" s="567"/>
      <c r="E36" s="581" t="str">
        <f>IF(' '!E36&gt;0,' '!B36&amp;" "&amp;' '!C36, "")</f>
        <v/>
      </c>
      <c r="F36" s="582">
        <f>'Back End 2'!F38</f>
        <v>0</v>
      </c>
      <c r="G36" s="583">
        <f ca="1">'Back End 2'!G38</f>
        <v>0</v>
      </c>
      <c r="H36" s="583">
        <f>'Back End 2'!H38</f>
        <v>0</v>
      </c>
      <c r="I36" s="583">
        <f>'Back End 2'!I38</f>
        <v>0</v>
      </c>
      <c r="J36" s="583">
        <f ca="1">'Back End 2'!J38</f>
        <v>0</v>
      </c>
      <c r="K36" s="584" t="str">
        <f t="shared" si="2"/>
        <v/>
      </c>
      <c r="L36" s="585">
        <f ca="1">' '!CM36</f>
        <v>0</v>
      </c>
      <c r="M36" s="586" t="str">
        <f t="shared" si="1"/>
        <v xml:space="preserve"> </v>
      </c>
      <c r="N36" s="553"/>
    </row>
    <row r="37" spans="2:14">
      <c r="B37" s="568"/>
      <c r="C37" s="552"/>
      <c r="D37" s="567"/>
      <c r="E37" s="581" t="str">
        <f>IF(' '!E37&gt;0,' '!B36&amp;" "&amp;' '!C37, "")</f>
        <v/>
      </c>
      <c r="F37" s="582">
        <f>'Back End 2'!F39</f>
        <v>0</v>
      </c>
      <c r="G37" s="583">
        <f ca="1">'Back End 2'!G39</f>
        <v>0</v>
      </c>
      <c r="H37" s="583">
        <f>'Back End 2'!H39</f>
        <v>0</v>
      </c>
      <c r="I37" s="583">
        <f>'Back End 2'!I39</f>
        <v>0</v>
      </c>
      <c r="J37" s="583">
        <f ca="1">'Back End 2'!J39</f>
        <v>0</v>
      </c>
      <c r="K37" s="584" t="str">
        <f t="shared" si="2"/>
        <v/>
      </c>
      <c r="L37" s="585">
        <f ca="1">' '!CM37</f>
        <v>0</v>
      </c>
      <c r="M37" s="586" t="str">
        <f t="shared" si="1"/>
        <v xml:space="preserve"> </v>
      </c>
      <c r="N37" s="553"/>
    </row>
    <row r="38" spans="2:14" ht="14">
      <c r="B38" s="573" t="str">
        <f>INDEX(Languages1!$C$1:$AB$1998,MATCH(Results_V2!B38,Languages1!$C$1:$C$1998,0),MATCH('1'!$C$5,Languages1!$C$1:$AB$1,0))</f>
        <v>Tabela 3: Gênero</v>
      </c>
      <c r="C38" s="574"/>
      <c r="D38" s="567"/>
      <c r="E38" s="581" t="str">
        <f>IF(' '!E38&gt;0,' '!B38&amp;" "&amp;' '!C38, "")</f>
        <v/>
      </c>
      <c r="F38" s="582">
        <f>'Back End 2'!F40</f>
        <v>0</v>
      </c>
      <c r="G38" s="583">
        <f ca="1">'Back End 2'!G40</f>
        <v>0</v>
      </c>
      <c r="H38" s="583">
        <f>'Back End 2'!H40</f>
        <v>0</v>
      </c>
      <c r="I38" s="583">
        <f>'Back End 2'!I40</f>
        <v>0</v>
      </c>
      <c r="J38" s="583">
        <f ca="1">'Back End 2'!J40</f>
        <v>0</v>
      </c>
      <c r="K38" s="584" t="str">
        <f t="shared" si="2"/>
        <v/>
      </c>
      <c r="L38" s="585">
        <f ca="1">' '!CM38</f>
        <v>0</v>
      </c>
      <c r="M38" s="586" t="str">
        <f t="shared" si="1"/>
        <v xml:space="preserve"> </v>
      </c>
      <c r="N38" s="553"/>
    </row>
    <row r="39" spans="2:14" ht="16.5" customHeight="1">
      <c r="B39" s="559" t="str">
        <f>INDEX(Languages1!$C$1:$AB$1998,MATCH(Results_V2!B39,Languages1!$C$1:$C$1998,0),MATCH('1'!$C$5,Languages1!$C$1:$AB$1,0))</f>
        <v>Número total de homens</v>
      </c>
      <c r="C39" s="601">
        <f>'Back End 2'!C36</f>
        <v>0</v>
      </c>
      <c r="D39" s="567"/>
      <c r="E39" s="581" t="str">
        <f>IF(' '!E39&gt;0,' '!B38&amp;" "&amp;' '!C39, "")</f>
        <v/>
      </c>
      <c r="F39" s="582">
        <f>'Back End 2'!F41</f>
        <v>0</v>
      </c>
      <c r="G39" s="583">
        <f ca="1">'Back End 2'!G41</f>
        <v>0</v>
      </c>
      <c r="H39" s="583">
        <f>'Back End 2'!H41</f>
        <v>0</v>
      </c>
      <c r="I39" s="583">
        <f>'Back End 2'!I41</f>
        <v>0</v>
      </c>
      <c r="J39" s="583">
        <f ca="1">'Back End 2'!J41</f>
        <v>0</v>
      </c>
      <c r="K39" s="584" t="str">
        <f t="shared" si="2"/>
        <v/>
      </c>
      <c r="L39" s="585">
        <f ca="1">' '!CM39</f>
        <v>0</v>
      </c>
      <c r="M39" s="586" t="str">
        <f t="shared" si="1"/>
        <v xml:space="preserve"> </v>
      </c>
      <c r="N39" s="553"/>
    </row>
    <row r="40" spans="2:14" ht="16.5" customHeight="1">
      <c r="B40" s="559" t="str">
        <f>INDEX(Languages1!$C$1:$AB$1998,MATCH(Results_V2!B40,Languages1!$C$1:$C$1998,0),MATCH('1'!$C$5,Languages1!$C$1:$AB$1,0))</f>
        <v>Número total de mulheres</v>
      </c>
      <c r="C40" s="601">
        <f>'Back End 2'!C37</f>
        <v>0</v>
      </c>
      <c r="D40" s="567"/>
      <c r="E40" s="581" t="str">
        <f>IF(' '!E40&gt;0,' '!B40&amp;" "&amp;' '!C40, "")</f>
        <v/>
      </c>
      <c r="F40" s="582">
        <f>'Back End 2'!F42</f>
        <v>0</v>
      </c>
      <c r="G40" s="583">
        <f ca="1">'Back End 2'!G42</f>
        <v>0</v>
      </c>
      <c r="H40" s="583">
        <f>'Back End 2'!H42</f>
        <v>0</v>
      </c>
      <c r="I40" s="583">
        <f>'Back End 2'!I42</f>
        <v>0</v>
      </c>
      <c r="J40" s="583">
        <f ca="1">'Back End 2'!J42</f>
        <v>0</v>
      </c>
      <c r="K40" s="584" t="str">
        <f t="shared" si="2"/>
        <v/>
      </c>
      <c r="L40" s="585">
        <f ca="1">' '!CM40</f>
        <v>0</v>
      </c>
      <c r="M40" s="586" t="str">
        <f t="shared" si="1"/>
        <v xml:space="preserve"> </v>
      </c>
      <c r="N40" s="553"/>
    </row>
    <row r="41" spans="2:14" ht="16.5" customHeight="1">
      <c r="B41" s="559" t="str">
        <f>INDEX(Languages1!$C$1:$AB$1998,MATCH(Results_V2!B41,Languages1!$C$1:$C$1998,0),MATCH('1'!$C$5,Languages1!$C$1:$AB$1,0))</f>
        <v>Homens com diferenças para o SD (#)</v>
      </c>
      <c r="C41" s="601">
        <f ca="1">'Back End 2'!C38</f>
        <v>0</v>
      </c>
      <c r="D41" s="567"/>
      <c r="E41" s="581" t="str">
        <f>IF(' '!E41&gt;0,' '!B40&amp;" "&amp;' '!C41, "")</f>
        <v/>
      </c>
      <c r="F41" s="582">
        <f>'Back End 2'!F43</f>
        <v>0</v>
      </c>
      <c r="G41" s="583">
        <f ca="1">'Back End 2'!G43</f>
        <v>0</v>
      </c>
      <c r="H41" s="583">
        <f>'Back End 2'!H43</f>
        <v>0</v>
      </c>
      <c r="I41" s="583">
        <f>'Back End 2'!I43</f>
        <v>0</v>
      </c>
      <c r="J41" s="583">
        <f ca="1">'Back End 2'!J43</f>
        <v>0</v>
      </c>
      <c r="K41" s="584" t="str">
        <f t="shared" si="2"/>
        <v/>
      </c>
      <c r="L41" s="585">
        <f ca="1">' '!CM41</f>
        <v>0</v>
      </c>
      <c r="M41" s="586" t="str">
        <f t="shared" si="1"/>
        <v xml:space="preserve"> </v>
      </c>
      <c r="N41" s="553"/>
    </row>
    <row r="42" spans="2:14" ht="16.5" customHeight="1">
      <c r="B42" s="559" t="str">
        <f>INDEX(Languages1!$C$1:$AB$1998,MATCH(Results_V2!B42,Languages1!$C$1:$C$1998,0),MATCH('1'!$C$5,Languages1!$C$1:$AB$1,0))</f>
        <v>Homens com diferenças para o SD (%)</v>
      </c>
      <c r="C42" s="584" t="str">
        <f ca="1">IFERROR('Back End 2'!C39,"")</f>
        <v/>
      </c>
      <c r="D42" s="567"/>
      <c r="E42" s="581" t="str">
        <f>IF(' '!E42&gt;0,' '!B42&amp;" "&amp;' '!C42, "")</f>
        <v/>
      </c>
      <c r="F42" s="582">
        <f>'Back End 2'!F44</f>
        <v>0</v>
      </c>
      <c r="G42" s="583">
        <f ca="1">'Back End 2'!G44</f>
        <v>0</v>
      </c>
      <c r="H42" s="583">
        <f>'Back End 2'!H44</f>
        <v>0</v>
      </c>
      <c r="I42" s="583">
        <f>'Back End 2'!I44</f>
        <v>0</v>
      </c>
      <c r="J42" s="583">
        <f ca="1">'Back End 2'!J44</f>
        <v>0</v>
      </c>
      <c r="K42" s="584" t="str">
        <f t="shared" si="2"/>
        <v/>
      </c>
      <c r="L42" s="585">
        <f ca="1">' '!CM42</f>
        <v>0</v>
      </c>
      <c r="M42" s="586" t="str">
        <f t="shared" si="1"/>
        <v xml:space="preserve"> </v>
      </c>
      <c r="N42" s="553"/>
    </row>
    <row r="43" spans="2:14" ht="16.5" customHeight="1">
      <c r="B43" s="559" t="str">
        <f>INDEX(Languages1!$C$1:$AB$1998,MATCH(Results_V2!B43,Languages1!$C$1:$C$1998,0),MATCH('1'!$C$5,Languages1!$C$1:$AB$1,0))</f>
        <v>Mulheres com diferenças para o SD (#)</v>
      </c>
      <c r="C43" s="601">
        <f ca="1">'Back End 2'!C40</f>
        <v>0</v>
      </c>
      <c r="D43" s="567"/>
      <c r="E43" s="581" t="str">
        <f>IF(' '!E43&gt;0,' '!B42&amp;" "&amp;' '!C43, "")</f>
        <v/>
      </c>
      <c r="F43" s="582">
        <f>'Back End 2'!F45</f>
        <v>0</v>
      </c>
      <c r="G43" s="583">
        <f ca="1">'Back End 2'!G45</f>
        <v>0</v>
      </c>
      <c r="H43" s="583">
        <f>'Back End 2'!H45</f>
        <v>0</v>
      </c>
      <c r="I43" s="583">
        <f>'Back End 2'!I45</f>
        <v>0</v>
      </c>
      <c r="J43" s="583">
        <f ca="1">'Back End 2'!J45</f>
        <v>0</v>
      </c>
      <c r="K43" s="584" t="str">
        <f t="shared" si="2"/>
        <v/>
      </c>
      <c r="L43" s="585">
        <f ca="1">' '!CM43</f>
        <v>0</v>
      </c>
      <c r="M43" s="586" t="str">
        <f t="shared" si="1"/>
        <v xml:space="preserve"> </v>
      </c>
      <c r="N43" s="553"/>
    </row>
    <row r="44" spans="2:14" ht="16.5" customHeight="1">
      <c r="B44" s="559" t="str">
        <f>INDEX(Languages1!$C$1:$AB$1998,MATCH(Results_V2!B44,Languages1!$C$1:$C$1998,0),MATCH('1'!$C$5,Languages1!$C$1:$AB$1,0))</f>
        <v>Mulheres com diferenças para o SD (%)</v>
      </c>
      <c r="C44" s="584" t="str">
        <f ca="1">IFERROR('Back End 2'!C41,"")</f>
        <v/>
      </c>
      <c r="D44" s="567"/>
      <c r="E44" s="581" t="str">
        <f>IF(' '!E44&gt;0,' '!B44&amp;" "&amp;' '!C44, "")</f>
        <v/>
      </c>
      <c r="F44" s="582">
        <f>'Back End 2'!F46</f>
        <v>0</v>
      </c>
      <c r="G44" s="583">
        <f ca="1">'Back End 2'!G46</f>
        <v>0</v>
      </c>
      <c r="H44" s="583">
        <f>'Back End 2'!H46</f>
        <v>0</v>
      </c>
      <c r="I44" s="583">
        <f>'Back End 2'!I46</f>
        <v>0</v>
      </c>
      <c r="J44" s="583">
        <f ca="1">'Back End 2'!J46</f>
        <v>0</v>
      </c>
      <c r="K44" s="584" t="str">
        <f t="shared" si="2"/>
        <v/>
      </c>
      <c r="L44" s="585">
        <f ca="1">' '!CM44</f>
        <v>0</v>
      </c>
      <c r="M44" s="586" t="str">
        <f t="shared" si="1"/>
        <v xml:space="preserve"> </v>
      </c>
      <c r="N44" s="553"/>
    </row>
    <row r="45" spans="2:14" ht="16.5" customHeight="1">
      <c r="B45" s="559" t="str">
        <f>INDEX(Languages1!$C$1:$AB$1998,MATCH(Results_V2!B45,Languages1!$C$1:$C$1998,0),MATCH('1'!$C$5,Languages1!$C$1:$AB$1,0))</f>
        <v>Média da diferença para o SD para homens (%)</v>
      </c>
      <c r="C45" s="584">
        <f ca="1">'Back End 2'!C42</f>
        <v>0</v>
      </c>
      <c r="D45" s="567"/>
      <c r="E45" s="581" t="str">
        <f>IF(' '!E45&gt;0,' '!B44&amp;" "&amp;' '!C45, "")</f>
        <v/>
      </c>
      <c r="F45" s="582">
        <f>'Back End 2'!F47</f>
        <v>0</v>
      </c>
      <c r="G45" s="583">
        <f ca="1">'Back End 2'!G47</f>
        <v>0</v>
      </c>
      <c r="H45" s="583">
        <f>'Back End 2'!H47</f>
        <v>0</v>
      </c>
      <c r="I45" s="583">
        <f>'Back End 2'!I47</f>
        <v>0</v>
      </c>
      <c r="J45" s="583">
        <f ca="1">'Back End 2'!J47</f>
        <v>0</v>
      </c>
      <c r="K45" s="584" t="str">
        <f t="shared" si="2"/>
        <v/>
      </c>
      <c r="L45" s="585">
        <f ca="1">' '!CM45</f>
        <v>0</v>
      </c>
      <c r="M45" s="586" t="str">
        <f t="shared" si="1"/>
        <v xml:space="preserve"> </v>
      </c>
      <c r="N45" s="553"/>
    </row>
    <row r="46" spans="2:14" ht="16.5" customHeight="1">
      <c r="B46" s="559" t="str">
        <f>INDEX(Languages1!$C$1:$AB$1998,MATCH(Results_V2!B46,Languages1!$C$1:$C$1998,0),MATCH('1'!$C$5,Languages1!$C$1:$AB$1,0))</f>
        <v>Média da diferença para o SD para mulheres (%)</v>
      </c>
      <c r="C46" s="584">
        <f ca="1">'Back End 2'!C44</f>
        <v>0</v>
      </c>
      <c r="D46" s="567"/>
      <c r="E46" s="581" t="str">
        <f>IF(' '!E46&gt;0,' '!B46&amp;" "&amp;' '!C46, "")</f>
        <v/>
      </c>
      <c r="F46" s="582">
        <f>'Back End 2'!F48</f>
        <v>0</v>
      </c>
      <c r="G46" s="583">
        <f ca="1">'Back End 2'!G48</f>
        <v>0</v>
      </c>
      <c r="H46" s="583">
        <f>'Back End 2'!H48</f>
        <v>0</v>
      </c>
      <c r="I46" s="583">
        <f>'Back End 2'!I48</f>
        <v>0</v>
      </c>
      <c r="J46" s="583">
        <f ca="1">'Back End 2'!J48</f>
        <v>0</v>
      </c>
      <c r="K46" s="584" t="str">
        <f t="shared" si="2"/>
        <v/>
      </c>
      <c r="L46" s="585">
        <f ca="1">' '!CM46</f>
        <v>0</v>
      </c>
      <c r="M46" s="586" t="str">
        <f t="shared" si="1"/>
        <v xml:space="preserve"> </v>
      </c>
      <c r="N46" s="553"/>
    </row>
    <row r="47" spans="2:14">
      <c r="B47" s="614"/>
      <c r="C47" s="566"/>
      <c r="D47" s="567"/>
      <c r="E47" s="581" t="str">
        <f>IF(' '!E47&gt;0,' '!B46&amp;" "&amp;' '!C47, "")</f>
        <v/>
      </c>
      <c r="F47" s="582">
        <f>'Back End 2'!F49</f>
        <v>0</v>
      </c>
      <c r="G47" s="583">
        <f ca="1">'Back End 2'!G49</f>
        <v>0</v>
      </c>
      <c r="H47" s="583">
        <f>'Back End 2'!H49</f>
        <v>0</v>
      </c>
      <c r="I47" s="583">
        <f>'Back End 2'!I49</f>
        <v>0</v>
      </c>
      <c r="J47" s="583">
        <f ca="1">'Back End 2'!J49</f>
        <v>0</v>
      </c>
      <c r="K47" s="584" t="str">
        <f t="shared" si="2"/>
        <v/>
      </c>
      <c r="L47" s="585">
        <f ca="1">' '!CM47</f>
        <v>0</v>
      </c>
      <c r="M47" s="586" t="str">
        <f t="shared" si="1"/>
        <v xml:space="preserve"> </v>
      </c>
      <c r="N47" s="553"/>
    </row>
    <row r="48" spans="2:14">
      <c r="B48" s="615"/>
      <c r="C48" s="566"/>
      <c r="D48" s="567"/>
      <c r="E48" s="616"/>
      <c r="F48" s="617"/>
      <c r="G48" s="618"/>
      <c r="H48" s="618"/>
      <c r="I48" s="618"/>
      <c r="J48" s="618"/>
      <c r="K48" s="619"/>
      <c r="L48" s="619"/>
      <c r="M48" s="619"/>
      <c r="N48" s="553"/>
    </row>
    <row r="49" spans="2:14" ht="14">
      <c r="B49" s="615"/>
      <c r="C49" s="566"/>
      <c r="D49" s="567"/>
      <c r="E49" s="575"/>
      <c r="F49" s="576"/>
      <c r="G49" s="620"/>
      <c r="H49" s="621" t="str">
        <f>'5'!B48</f>
        <v xml:space="preserve">Área de Trabalho: </v>
      </c>
      <c r="I49" s="620"/>
      <c r="J49" s="620"/>
      <c r="K49" s="622"/>
      <c r="L49" s="623"/>
      <c r="M49" s="562"/>
      <c r="N49" s="553"/>
    </row>
    <row r="50" spans="2:14">
      <c r="B50" s="615"/>
      <c r="C50" s="566"/>
      <c r="D50" s="567"/>
      <c r="E50" s="581" t="str">
        <f>IF(' '!E49&gt;0,' '!B49&amp;" "&amp;' '!C49, "")</f>
        <v/>
      </c>
      <c r="F50" s="582">
        <f>'Back End 2'!F52</f>
        <v>0</v>
      </c>
      <c r="G50" s="583">
        <f ca="1">'Back End 2'!G52</f>
        <v>0</v>
      </c>
      <c r="H50" s="583">
        <f>'Back End 2'!H52</f>
        <v>0</v>
      </c>
      <c r="I50" s="583">
        <f>'Back End 2'!I52</f>
        <v>0</v>
      </c>
      <c r="J50" s="583">
        <f ca="1">'Back End 2'!J52</f>
        <v>0</v>
      </c>
      <c r="K50" s="584" t="str">
        <f t="shared" ref="K50:K69" si="3">IF(E50="","", IF(AND(J50&lt;$C$5, J50&gt;0), ($C$5-J50)/$C$5, "0%"))</f>
        <v/>
      </c>
      <c r="L50" s="585">
        <f ca="1">' '!CM49</f>
        <v>0</v>
      </c>
      <c r="M50" s="586" t="str">
        <f>IF(E50=""," ", IF(AND(SUM(H50,I50,L50)&lt;$C$5, SUM(H50,I50,L50)&gt;0), ($C$5-SUM(H50,I50,L50))/$C$5, "0%"))</f>
        <v xml:space="preserve"> </v>
      </c>
      <c r="N50" s="553"/>
    </row>
    <row r="51" spans="2:14">
      <c r="B51" s="615"/>
      <c r="C51" s="566"/>
      <c r="D51" s="567"/>
      <c r="E51" s="581" t="str">
        <f>IF(' '!E50&gt;0,' '!B49&amp;" "&amp;' '!C50, "")</f>
        <v/>
      </c>
      <c r="F51" s="582">
        <f>'Back End 2'!F53</f>
        <v>0</v>
      </c>
      <c r="G51" s="583">
        <f ca="1">'Back End 2'!G53</f>
        <v>0</v>
      </c>
      <c r="H51" s="583">
        <f>'Back End 2'!H53</f>
        <v>0</v>
      </c>
      <c r="I51" s="583">
        <f>'Back End 2'!I53</f>
        <v>0</v>
      </c>
      <c r="J51" s="583">
        <f ca="1">'Back End 2'!J53</f>
        <v>0</v>
      </c>
      <c r="K51" s="584" t="str">
        <f t="shared" si="3"/>
        <v/>
      </c>
      <c r="L51" s="585">
        <f ca="1">' '!CM50</f>
        <v>0</v>
      </c>
      <c r="M51" s="586" t="str">
        <f t="shared" ref="M51:M89" si="4">IF(E51=""," ", IF(AND(SUM(H51,I51,L51)&lt;$C$5, SUM(H51,I51,L51)&gt;0), ($C$5-SUM(H51,I51,L51))/$C$5, "0%"))</f>
        <v xml:space="preserve"> </v>
      </c>
      <c r="N51" s="553"/>
    </row>
    <row r="52" spans="2:14">
      <c r="B52" s="615"/>
      <c r="C52" s="566"/>
      <c r="D52" s="567"/>
      <c r="E52" s="581" t="str">
        <f>IF(' '!E51&gt;0,' '!B51&amp;" "&amp;' '!C51, "")</f>
        <v/>
      </c>
      <c r="F52" s="582">
        <f>'Back End 2'!F54</f>
        <v>0</v>
      </c>
      <c r="G52" s="583">
        <f ca="1">'Back End 2'!G54</f>
        <v>0</v>
      </c>
      <c r="H52" s="583">
        <f>'Back End 2'!H54</f>
        <v>0</v>
      </c>
      <c r="I52" s="583">
        <f>'Back End 2'!I54</f>
        <v>0</v>
      </c>
      <c r="J52" s="583">
        <f ca="1">'Back End 2'!J54</f>
        <v>0</v>
      </c>
      <c r="K52" s="584" t="str">
        <f t="shared" si="3"/>
        <v/>
      </c>
      <c r="L52" s="585">
        <f ca="1">' '!CM51</f>
        <v>0</v>
      </c>
      <c r="M52" s="586" t="str">
        <f t="shared" si="4"/>
        <v xml:space="preserve"> </v>
      </c>
      <c r="N52" s="553"/>
    </row>
    <row r="53" spans="2:14">
      <c r="B53" s="624"/>
      <c r="C53" s="566"/>
      <c r="D53" s="567"/>
      <c r="E53" s="581" t="str">
        <f>IF(' '!E52&gt;0,' '!B51&amp;" "&amp;' '!C52, "")</f>
        <v/>
      </c>
      <c r="F53" s="582">
        <f>'Back End 2'!F55</f>
        <v>0</v>
      </c>
      <c r="G53" s="583">
        <f ca="1">'Back End 2'!G55</f>
        <v>0</v>
      </c>
      <c r="H53" s="583">
        <f>'Back End 2'!H55</f>
        <v>0</v>
      </c>
      <c r="I53" s="583">
        <f>'Back End 2'!I55</f>
        <v>0</v>
      </c>
      <c r="J53" s="583">
        <f ca="1">'Back End 2'!J55</f>
        <v>0</v>
      </c>
      <c r="K53" s="584" t="str">
        <f t="shared" si="3"/>
        <v/>
      </c>
      <c r="L53" s="585">
        <f ca="1">' '!CM52</f>
        <v>0</v>
      </c>
      <c r="M53" s="586" t="str">
        <f t="shared" si="4"/>
        <v xml:space="preserve"> </v>
      </c>
      <c r="N53" s="553"/>
    </row>
    <row r="54" spans="2:14">
      <c r="B54" s="624"/>
      <c r="C54" s="566"/>
      <c r="D54" s="567"/>
      <c r="E54" s="581" t="str">
        <f>IF(' '!E53&gt;0,' '!B53&amp;" "&amp;' '!C53, "")</f>
        <v/>
      </c>
      <c r="F54" s="582">
        <f>'Back End 2'!F56</f>
        <v>0</v>
      </c>
      <c r="G54" s="583">
        <f ca="1">'Back End 2'!G56</f>
        <v>0</v>
      </c>
      <c r="H54" s="583">
        <f>'Back End 2'!H56</f>
        <v>0</v>
      </c>
      <c r="I54" s="583">
        <f>'Back End 2'!I56</f>
        <v>0</v>
      </c>
      <c r="J54" s="583">
        <f ca="1">'Back End 2'!J56</f>
        <v>0</v>
      </c>
      <c r="K54" s="584" t="str">
        <f>IF(E54="","", IF(AND(J54&lt;$C$5, J54&gt;0), ($C$5-J54)/$C$5, "0%"))</f>
        <v/>
      </c>
      <c r="L54" s="585">
        <f ca="1">' '!CM53</f>
        <v>0</v>
      </c>
      <c r="M54" s="586" t="str">
        <f t="shared" si="4"/>
        <v xml:space="preserve"> </v>
      </c>
      <c r="N54" s="553"/>
    </row>
    <row r="55" spans="2:14">
      <c r="B55" s="614"/>
      <c r="C55" s="566"/>
      <c r="D55" s="567"/>
      <c r="E55" s="581" t="str">
        <f>IF(' '!E54&gt;0,' '!B53&amp;" "&amp;' '!C54, "")</f>
        <v/>
      </c>
      <c r="F55" s="582">
        <f>'Back End 2'!F57</f>
        <v>0</v>
      </c>
      <c r="G55" s="583">
        <f ca="1">'Back End 2'!G57</f>
        <v>0</v>
      </c>
      <c r="H55" s="583">
        <f>'Back End 2'!H57</f>
        <v>0</v>
      </c>
      <c r="I55" s="583">
        <f>'Back End 2'!I57</f>
        <v>0</v>
      </c>
      <c r="J55" s="583">
        <f ca="1">'Back End 2'!J57</f>
        <v>0</v>
      </c>
      <c r="K55" s="584" t="str">
        <f t="shared" si="3"/>
        <v/>
      </c>
      <c r="L55" s="585">
        <f ca="1">' '!CM54</f>
        <v>0</v>
      </c>
      <c r="M55" s="586" t="str">
        <f t="shared" si="4"/>
        <v xml:space="preserve"> </v>
      </c>
      <c r="N55" s="553"/>
    </row>
    <row r="56" spans="2:14">
      <c r="B56" s="615"/>
      <c r="C56" s="566"/>
      <c r="D56" s="567"/>
      <c r="E56" s="581" t="str">
        <f>IF(' '!E55&gt;0,' '!B55&amp;" "&amp;' '!C55, "")</f>
        <v/>
      </c>
      <c r="F56" s="582">
        <f>'Back End 2'!F58</f>
        <v>0</v>
      </c>
      <c r="G56" s="583">
        <f ca="1">'Back End 2'!G58</f>
        <v>0</v>
      </c>
      <c r="H56" s="583">
        <f>'Back End 2'!H58</f>
        <v>0</v>
      </c>
      <c r="I56" s="583">
        <f>'Back End 2'!I58</f>
        <v>0</v>
      </c>
      <c r="J56" s="583">
        <f ca="1">'Back End 2'!J58</f>
        <v>0</v>
      </c>
      <c r="K56" s="584" t="str">
        <f t="shared" si="3"/>
        <v/>
      </c>
      <c r="L56" s="585">
        <f ca="1">' '!CM55</f>
        <v>0</v>
      </c>
      <c r="M56" s="586" t="str">
        <f t="shared" si="4"/>
        <v xml:space="preserve"> </v>
      </c>
      <c r="N56" s="553"/>
    </row>
    <row r="57" spans="2:14">
      <c r="B57" s="614"/>
      <c r="C57" s="566"/>
      <c r="D57" s="567"/>
      <c r="E57" s="581" t="str">
        <f>IF(' '!E56&gt;0,' '!B55&amp;" "&amp;' '!C56, "")</f>
        <v/>
      </c>
      <c r="F57" s="582">
        <f>'Back End 2'!F59</f>
        <v>0</v>
      </c>
      <c r="G57" s="583">
        <f ca="1">'Back End 2'!G59</f>
        <v>0</v>
      </c>
      <c r="H57" s="583">
        <f>'Back End 2'!H59</f>
        <v>0</v>
      </c>
      <c r="I57" s="583">
        <f>'Back End 2'!I59</f>
        <v>0</v>
      </c>
      <c r="J57" s="583">
        <f ca="1">'Back End 2'!J59</f>
        <v>0</v>
      </c>
      <c r="K57" s="584" t="str">
        <f t="shared" si="3"/>
        <v/>
      </c>
      <c r="L57" s="585">
        <f ca="1">' '!CM56</f>
        <v>0</v>
      </c>
      <c r="M57" s="586" t="str">
        <f t="shared" si="4"/>
        <v xml:space="preserve"> </v>
      </c>
      <c r="N57" s="553"/>
    </row>
    <row r="58" spans="2:14">
      <c r="B58" s="614"/>
      <c r="C58" s="566"/>
      <c r="D58" s="567"/>
      <c r="E58" s="581" t="str">
        <f>IF(' '!E57&gt;0,' '!B57&amp;" "&amp;' '!C57, "")</f>
        <v/>
      </c>
      <c r="F58" s="582">
        <f>'Back End 2'!F60</f>
        <v>0</v>
      </c>
      <c r="G58" s="583">
        <f ca="1">'Back End 2'!G60</f>
        <v>0</v>
      </c>
      <c r="H58" s="583">
        <f>'Back End 2'!H60</f>
        <v>0</v>
      </c>
      <c r="I58" s="583">
        <f>'Back End 2'!I60</f>
        <v>0</v>
      </c>
      <c r="J58" s="583">
        <f ca="1">'Back End 2'!J60</f>
        <v>0</v>
      </c>
      <c r="K58" s="584" t="str">
        <f t="shared" si="3"/>
        <v/>
      </c>
      <c r="L58" s="585">
        <f ca="1">' '!CM57</f>
        <v>0</v>
      </c>
      <c r="M58" s="586" t="str">
        <f t="shared" si="4"/>
        <v xml:space="preserve"> </v>
      </c>
      <c r="N58" s="553"/>
    </row>
    <row r="59" spans="2:14">
      <c r="B59" s="614"/>
      <c r="C59" s="566"/>
      <c r="D59" s="567"/>
      <c r="E59" s="581" t="str">
        <f>IF(' '!E58&gt;0,' '!B57&amp;" "&amp;' '!C58, "")</f>
        <v/>
      </c>
      <c r="F59" s="582">
        <f>'Back End 2'!F61</f>
        <v>0</v>
      </c>
      <c r="G59" s="583">
        <f ca="1">'Back End 2'!G61</f>
        <v>0</v>
      </c>
      <c r="H59" s="583">
        <f>'Back End 2'!H61</f>
        <v>0</v>
      </c>
      <c r="I59" s="583">
        <f>'Back End 2'!I61</f>
        <v>0</v>
      </c>
      <c r="J59" s="583">
        <f ca="1">'Back End 2'!J61</f>
        <v>0</v>
      </c>
      <c r="K59" s="584" t="str">
        <f t="shared" si="3"/>
        <v/>
      </c>
      <c r="L59" s="585">
        <f ca="1">' '!CM58</f>
        <v>0</v>
      </c>
      <c r="M59" s="586" t="str">
        <f t="shared" si="4"/>
        <v xml:space="preserve"> </v>
      </c>
      <c r="N59" s="553"/>
    </row>
    <row r="60" spans="2:14">
      <c r="B60" s="614"/>
      <c r="C60" s="566"/>
      <c r="D60" s="567"/>
      <c r="E60" s="581" t="str">
        <f>IF(' '!E59&gt;0,' '!B59&amp;" "&amp;' '!C59, "")</f>
        <v/>
      </c>
      <c r="F60" s="582">
        <f>'Back End 2'!F62</f>
        <v>0</v>
      </c>
      <c r="G60" s="583">
        <f ca="1">'Back End 2'!G62</f>
        <v>0</v>
      </c>
      <c r="H60" s="583">
        <f>'Back End 2'!H62</f>
        <v>0</v>
      </c>
      <c r="I60" s="583">
        <f>'Back End 2'!I62</f>
        <v>0</v>
      </c>
      <c r="J60" s="583">
        <f ca="1">'Back End 2'!J62</f>
        <v>0</v>
      </c>
      <c r="K60" s="584" t="str">
        <f t="shared" si="3"/>
        <v/>
      </c>
      <c r="L60" s="585">
        <f ca="1">' '!CM59</f>
        <v>0</v>
      </c>
      <c r="M60" s="586" t="str">
        <f t="shared" si="4"/>
        <v xml:space="preserve"> </v>
      </c>
      <c r="N60" s="553"/>
    </row>
    <row r="61" spans="2:14">
      <c r="B61" s="614"/>
      <c r="C61" s="566"/>
      <c r="D61" s="567"/>
      <c r="E61" s="581" t="str">
        <f>IF(' '!E60&gt;0,' '!B59&amp;" "&amp;' '!C60, "")</f>
        <v/>
      </c>
      <c r="F61" s="582">
        <f>'Back End 2'!F63</f>
        <v>0</v>
      </c>
      <c r="G61" s="583">
        <f ca="1">'Back End 2'!G63</f>
        <v>0</v>
      </c>
      <c r="H61" s="583">
        <f>'Back End 2'!H63</f>
        <v>0</v>
      </c>
      <c r="I61" s="583">
        <f>'Back End 2'!I63</f>
        <v>0</v>
      </c>
      <c r="J61" s="583">
        <f ca="1">'Back End 2'!J63</f>
        <v>0</v>
      </c>
      <c r="K61" s="584" t="str">
        <f t="shared" si="3"/>
        <v/>
      </c>
      <c r="L61" s="585">
        <f ca="1">' '!CM60</f>
        <v>0</v>
      </c>
      <c r="M61" s="586" t="str">
        <f t="shared" si="4"/>
        <v xml:space="preserve"> </v>
      </c>
      <c r="N61" s="553"/>
    </row>
    <row r="62" spans="2:14">
      <c r="B62" s="614"/>
      <c r="C62" s="566"/>
      <c r="D62" s="567"/>
      <c r="E62" s="581" t="str">
        <f>IF(' '!E61&gt;0,' '!B61&amp;" "&amp;' '!C61, "")</f>
        <v/>
      </c>
      <c r="F62" s="582">
        <f>'Back End 2'!F64</f>
        <v>0</v>
      </c>
      <c r="G62" s="583">
        <f ca="1">'Back End 2'!G64</f>
        <v>0</v>
      </c>
      <c r="H62" s="583">
        <f>'Back End 2'!H64</f>
        <v>0</v>
      </c>
      <c r="I62" s="583">
        <f>'Back End 2'!I64</f>
        <v>0</v>
      </c>
      <c r="J62" s="583">
        <f ca="1">'Back End 2'!J64</f>
        <v>0</v>
      </c>
      <c r="K62" s="584" t="str">
        <f t="shared" si="3"/>
        <v/>
      </c>
      <c r="L62" s="585">
        <f ca="1">' '!CM61</f>
        <v>0</v>
      </c>
      <c r="M62" s="586" t="str">
        <f t="shared" si="4"/>
        <v xml:space="preserve"> </v>
      </c>
      <c r="N62" s="553"/>
    </row>
    <row r="63" spans="2:14">
      <c r="B63" s="614"/>
      <c r="C63" s="566"/>
      <c r="D63" s="567"/>
      <c r="E63" s="581" t="str">
        <f>IF(' '!E62&gt;0,' '!B61&amp;" "&amp;' '!C62, "")</f>
        <v/>
      </c>
      <c r="F63" s="582">
        <f>'Back End 2'!F65</f>
        <v>0</v>
      </c>
      <c r="G63" s="583">
        <f ca="1">'Back End 2'!G65</f>
        <v>0</v>
      </c>
      <c r="H63" s="583">
        <f>'Back End 2'!H65</f>
        <v>0</v>
      </c>
      <c r="I63" s="583">
        <f>'Back End 2'!I65</f>
        <v>0</v>
      </c>
      <c r="J63" s="583">
        <f ca="1">'Back End 2'!J65</f>
        <v>0</v>
      </c>
      <c r="K63" s="584" t="str">
        <f t="shared" si="3"/>
        <v/>
      </c>
      <c r="L63" s="585">
        <f ca="1">' '!CM62</f>
        <v>0</v>
      </c>
      <c r="M63" s="586" t="str">
        <f t="shared" si="4"/>
        <v xml:space="preserve"> </v>
      </c>
      <c r="N63" s="553"/>
    </row>
    <row r="64" spans="2:14">
      <c r="B64" s="614"/>
      <c r="C64" s="566"/>
      <c r="D64" s="567"/>
      <c r="E64" s="581" t="str">
        <f>IF(' '!E63&gt;0,' '!B63&amp;" "&amp;' '!C63, "")</f>
        <v/>
      </c>
      <c r="F64" s="582">
        <f>'Back End 2'!F66</f>
        <v>0</v>
      </c>
      <c r="G64" s="583">
        <f ca="1">'Back End 2'!G66</f>
        <v>0</v>
      </c>
      <c r="H64" s="583">
        <f>'Back End 2'!H66</f>
        <v>0</v>
      </c>
      <c r="I64" s="583">
        <f>'Back End 2'!I66</f>
        <v>0</v>
      </c>
      <c r="J64" s="583">
        <f ca="1">'Back End 2'!J66</f>
        <v>0</v>
      </c>
      <c r="K64" s="584" t="str">
        <f t="shared" si="3"/>
        <v/>
      </c>
      <c r="L64" s="585">
        <f ca="1">' '!CM63</f>
        <v>0</v>
      </c>
      <c r="M64" s="586" t="str">
        <f t="shared" si="4"/>
        <v xml:space="preserve"> </v>
      </c>
      <c r="N64" s="553"/>
    </row>
    <row r="65" spans="2:14">
      <c r="B65" s="614"/>
      <c r="C65" s="566"/>
      <c r="D65" s="567"/>
      <c r="E65" s="581" t="str">
        <f>IF(' '!E64&gt;0,' '!B63&amp;" "&amp;' '!C64, "")</f>
        <v/>
      </c>
      <c r="F65" s="582">
        <f>'Back End 2'!F67</f>
        <v>0</v>
      </c>
      <c r="G65" s="583">
        <f ca="1">'Back End 2'!G67</f>
        <v>0</v>
      </c>
      <c r="H65" s="583">
        <f>'Back End 2'!H67</f>
        <v>0</v>
      </c>
      <c r="I65" s="583">
        <f>'Back End 2'!I67</f>
        <v>0</v>
      </c>
      <c r="J65" s="583">
        <f ca="1">'Back End 2'!J67</f>
        <v>0</v>
      </c>
      <c r="K65" s="584" t="str">
        <f t="shared" si="3"/>
        <v/>
      </c>
      <c r="L65" s="585">
        <f ca="1">' '!CM64</f>
        <v>0</v>
      </c>
      <c r="M65" s="586" t="str">
        <f t="shared" si="4"/>
        <v xml:space="preserve"> </v>
      </c>
      <c r="N65" s="553"/>
    </row>
    <row r="66" spans="2:14">
      <c r="B66" s="614"/>
      <c r="C66" s="566"/>
      <c r="D66" s="567"/>
      <c r="E66" s="581" t="str">
        <f>IF(' '!E65&gt;0,' '!B65&amp;" "&amp;' '!C65, "")</f>
        <v/>
      </c>
      <c r="F66" s="582">
        <f>'Back End 2'!F68</f>
        <v>0</v>
      </c>
      <c r="G66" s="583">
        <f ca="1">'Back End 2'!G68</f>
        <v>0</v>
      </c>
      <c r="H66" s="583">
        <f>'Back End 2'!H68</f>
        <v>0</v>
      </c>
      <c r="I66" s="583">
        <f>'Back End 2'!I68</f>
        <v>0</v>
      </c>
      <c r="J66" s="583">
        <f ca="1">'Back End 2'!J68</f>
        <v>0</v>
      </c>
      <c r="K66" s="584" t="str">
        <f t="shared" si="3"/>
        <v/>
      </c>
      <c r="L66" s="585">
        <f ca="1">' '!CM65</f>
        <v>0</v>
      </c>
      <c r="M66" s="586" t="str">
        <f t="shared" si="4"/>
        <v xml:space="preserve"> </v>
      </c>
      <c r="N66" s="553"/>
    </row>
    <row r="67" spans="2:14">
      <c r="B67" s="614"/>
      <c r="C67" s="566"/>
      <c r="D67" s="567"/>
      <c r="E67" s="581" t="str">
        <f>IF(' '!E66&gt;0,' '!B65&amp;" "&amp;' '!C66, "")</f>
        <v/>
      </c>
      <c r="F67" s="582">
        <f>'Back End 2'!F69</f>
        <v>0</v>
      </c>
      <c r="G67" s="583">
        <f ca="1">'Back End 2'!G69</f>
        <v>0</v>
      </c>
      <c r="H67" s="583">
        <f>'Back End 2'!H69</f>
        <v>0</v>
      </c>
      <c r="I67" s="583">
        <f>'Back End 2'!I69</f>
        <v>0</v>
      </c>
      <c r="J67" s="583">
        <f ca="1">'Back End 2'!J69</f>
        <v>0</v>
      </c>
      <c r="K67" s="584" t="str">
        <f t="shared" si="3"/>
        <v/>
      </c>
      <c r="L67" s="585">
        <f ca="1">' '!CM66</f>
        <v>0</v>
      </c>
      <c r="M67" s="586" t="str">
        <f t="shared" si="4"/>
        <v xml:space="preserve"> </v>
      </c>
      <c r="N67" s="553"/>
    </row>
    <row r="68" spans="2:14">
      <c r="B68" s="614"/>
      <c r="C68" s="566"/>
      <c r="D68" s="567"/>
      <c r="E68" s="581" t="str">
        <f>IF(' '!E67&gt;0,' '!B67&amp;" "&amp;' '!C67, "")</f>
        <v/>
      </c>
      <c r="F68" s="582">
        <f>'Back End 2'!F70</f>
        <v>0</v>
      </c>
      <c r="G68" s="583">
        <f ca="1">'Back End 2'!G70</f>
        <v>0</v>
      </c>
      <c r="H68" s="583">
        <f>'Back End 2'!H70</f>
        <v>0</v>
      </c>
      <c r="I68" s="583">
        <f>'Back End 2'!I70</f>
        <v>0</v>
      </c>
      <c r="J68" s="583">
        <f ca="1">'Back End 2'!J70</f>
        <v>0</v>
      </c>
      <c r="K68" s="584" t="str">
        <f t="shared" si="3"/>
        <v/>
      </c>
      <c r="L68" s="585">
        <f ca="1">' '!CM67</f>
        <v>0</v>
      </c>
      <c r="M68" s="586" t="str">
        <f t="shared" si="4"/>
        <v xml:space="preserve"> </v>
      </c>
      <c r="N68" s="553"/>
    </row>
    <row r="69" spans="2:14">
      <c r="B69" s="614"/>
      <c r="C69" s="566"/>
      <c r="D69" s="567"/>
      <c r="E69" s="581" t="str">
        <f>IF(' '!E68&gt;0,' '!B67&amp;" "&amp;' '!C68, "")</f>
        <v/>
      </c>
      <c r="F69" s="582">
        <f>'Back End 2'!F71</f>
        <v>0</v>
      </c>
      <c r="G69" s="583">
        <f ca="1">'Back End 2'!G71</f>
        <v>0</v>
      </c>
      <c r="H69" s="583">
        <f>'Back End 2'!H71</f>
        <v>0</v>
      </c>
      <c r="I69" s="583">
        <f>'Back End 2'!I71</f>
        <v>0</v>
      </c>
      <c r="J69" s="583">
        <f ca="1">'Back End 2'!J71</f>
        <v>0</v>
      </c>
      <c r="K69" s="584" t="str">
        <f t="shared" si="3"/>
        <v/>
      </c>
      <c r="L69" s="585">
        <f ca="1">' '!CM68</f>
        <v>0</v>
      </c>
      <c r="M69" s="586" t="str">
        <f t="shared" si="4"/>
        <v xml:space="preserve"> </v>
      </c>
      <c r="N69" s="553"/>
    </row>
    <row r="70" spans="2:14">
      <c r="B70" s="614"/>
      <c r="C70" s="566"/>
      <c r="D70" s="567"/>
      <c r="E70" s="581" t="str">
        <f>IF(' '!E69&gt;0,' '!B69&amp;" "&amp;' '!C69, "")</f>
        <v/>
      </c>
      <c r="F70" s="582">
        <f>'Back End 2'!F72</f>
        <v>0</v>
      </c>
      <c r="G70" s="583">
        <f ca="1">'Back End 2'!G72</f>
        <v>0</v>
      </c>
      <c r="H70" s="583">
        <f>'Back End 2'!H72</f>
        <v>0</v>
      </c>
      <c r="I70" s="583">
        <f>'Back End 2'!I72</f>
        <v>0</v>
      </c>
      <c r="J70" s="583">
        <f ca="1">'Back End 2'!J72</f>
        <v>0</v>
      </c>
      <c r="K70" s="584" t="str">
        <f t="shared" ref="K70:K73" si="5">IF(E70="","", IF(AND(J70&lt;$C$5, J70&gt;0), ($C$5-J70)/$C$5, "0%"))</f>
        <v/>
      </c>
      <c r="L70" s="585">
        <f ca="1">' '!CM69</f>
        <v>0</v>
      </c>
      <c r="M70" s="586" t="str">
        <f t="shared" si="4"/>
        <v xml:space="preserve"> </v>
      </c>
      <c r="N70" s="553"/>
    </row>
    <row r="71" spans="2:14">
      <c r="B71" s="614"/>
      <c r="C71" s="566"/>
      <c r="D71" s="567"/>
      <c r="E71" s="581" t="str">
        <f>IF(' '!E70&gt;0,' '!B69&amp;" "&amp;' '!C70, "")</f>
        <v/>
      </c>
      <c r="F71" s="582">
        <f>'Back End 2'!F73</f>
        <v>0</v>
      </c>
      <c r="G71" s="583">
        <f ca="1">'Back End 2'!G73</f>
        <v>0</v>
      </c>
      <c r="H71" s="583">
        <f>'Back End 2'!H73</f>
        <v>0</v>
      </c>
      <c r="I71" s="583">
        <f>'Back End 2'!I73</f>
        <v>0</v>
      </c>
      <c r="J71" s="583">
        <f ca="1">'Back End 2'!J73</f>
        <v>0</v>
      </c>
      <c r="K71" s="584" t="str">
        <f t="shared" si="5"/>
        <v/>
      </c>
      <c r="L71" s="585">
        <f ca="1">' '!CM70</f>
        <v>0</v>
      </c>
      <c r="M71" s="586" t="str">
        <f t="shared" si="4"/>
        <v xml:space="preserve"> </v>
      </c>
      <c r="N71" s="553"/>
    </row>
    <row r="72" spans="2:14">
      <c r="B72" s="614"/>
      <c r="C72" s="566"/>
      <c r="D72" s="567"/>
      <c r="E72" s="581" t="str">
        <f>IF(' '!E71&gt;0,' '!B71&amp;" "&amp;' '!C71, "")</f>
        <v/>
      </c>
      <c r="F72" s="582">
        <f>'Back End 2'!F74</f>
        <v>0</v>
      </c>
      <c r="G72" s="583">
        <f ca="1">'Back End 2'!G74</f>
        <v>0</v>
      </c>
      <c r="H72" s="583">
        <f>'Back End 2'!H74</f>
        <v>0</v>
      </c>
      <c r="I72" s="583">
        <f>'Back End 2'!I74</f>
        <v>0</v>
      </c>
      <c r="J72" s="583">
        <f ca="1">'Back End 2'!J74</f>
        <v>0</v>
      </c>
      <c r="K72" s="584" t="str">
        <f t="shared" si="5"/>
        <v/>
      </c>
      <c r="L72" s="585">
        <f ca="1">' '!CM71</f>
        <v>0</v>
      </c>
      <c r="M72" s="586" t="str">
        <f t="shared" si="4"/>
        <v xml:space="preserve"> </v>
      </c>
      <c r="N72" s="553"/>
    </row>
    <row r="73" spans="2:14">
      <c r="B73" s="614"/>
      <c r="C73" s="566"/>
      <c r="D73" s="567"/>
      <c r="E73" s="581" t="str">
        <f>IF(' '!E72&gt;0,' '!B71&amp;" "&amp;' '!C72, "")</f>
        <v/>
      </c>
      <c r="F73" s="582">
        <f>'Back End 2'!F75</f>
        <v>0</v>
      </c>
      <c r="G73" s="583">
        <f ca="1">'Back End 2'!G75</f>
        <v>0</v>
      </c>
      <c r="H73" s="583">
        <f>'Back End 2'!H75</f>
        <v>0</v>
      </c>
      <c r="I73" s="583">
        <f>'Back End 2'!I75</f>
        <v>0</v>
      </c>
      <c r="J73" s="583">
        <f ca="1">'Back End 2'!J75</f>
        <v>0</v>
      </c>
      <c r="K73" s="584" t="str">
        <f t="shared" si="5"/>
        <v/>
      </c>
      <c r="L73" s="585">
        <f ca="1">' '!CM72</f>
        <v>0</v>
      </c>
      <c r="M73" s="586" t="str">
        <f t="shared" si="4"/>
        <v xml:space="preserve"> </v>
      </c>
      <c r="N73" s="553"/>
    </row>
    <row r="74" spans="2:14">
      <c r="B74" s="614"/>
      <c r="C74" s="566"/>
      <c r="D74" s="567"/>
      <c r="E74" s="581" t="str">
        <f>IF(' '!E73&gt;0,' '!B73&amp;" "&amp;' '!C73, "")</f>
        <v/>
      </c>
      <c r="F74" s="582">
        <f>'Back End 2'!F76</f>
        <v>0</v>
      </c>
      <c r="G74" s="583">
        <f ca="1">'Back End 2'!G76</f>
        <v>0</v>
      </c>
      <c r="H74" s="583">
        <f>'Back End 2'!H76</f>
        <v>0</v>
      </c>
      <c r="I74" s="583">
        <f>'Back End 2'!I76</f>
        <v>0</v>
      </c>
      <c r="J74" s="583">
        <f ca="1">'Back End 2'!J76</f>
        <v>0</v>
      </c>
      <c r="K74" s="584" t="str">
        <f>IF(E74="","", IF(AND(J74&lt;$C$5, J74&gt;0), ($C$5-J74)/$C$5, "0%"))</f>
        <v/>
      </c>
      <c r="L74" s="585">
        <f ca="1">' '!CM73</f>
        <v>0</v>
      </c>
      <c r="M74" s="586" t="str">
        <f t="shared" si="4"/>
        <v xml:space="preserve"> </v>
      </c>
      <c r="N74" s="553"/>
    </row>
    <row r="75" spans="2:14">
      <c r="B75" s="614"/>
      <c r="C75" s="566"/>
      <c r="D75" s="567"/>
      <c r="E75" s="581" t="str">
        <f>IF(' '!E74&gt;0,' '!B73&amp;" "&amp;' '!C74, "")</f>
        <v/>
      </c>
      <c r="F75" s="582">
        <f>'Back End 2'!F77</f>
        <v>0</v>
      </c>
      <c r="G75" s="583">
        <f ca="1">'Back End 2'!G77</f>
        <v>0</v>
      </c>
      <c r="H75" s="583">
        <f>'Back End 2'!H77</f>
        <v>0</v>
      </c>
      <c r="I75" s="583">
        <f>'Back End 2'!I77</f>
        <v>0</v>
      </c>
      <c r="J75" s="583">
        <f ca="1">'Back End 2'!J77</f>
        <v>0</v>
      </c>
      <c r="K75" s="584" t="str">
        <f t="shared" ref="K75:K89" si="6">IF(E75="","", IF(AND(J75&lt;$C$5, J75&gt;0), ($C$5-J75)/$C$5, "0%"))</f>
        <v/>
      </c>
      <c r="L75" s="585">
        <f ca="1">' '!CM74</f>
        <v>0</v>
      </c>
      <c r="M75" s="586" t="str">
        <f t="shared" si="4"/>
        <v xml:space="preserve"> </v>
      </c>
      <c r="N75" s="553"/>
    </row>
    <row r="76" spans="2:14">
      <c r="B76" s="614"/>
      <c r="C76" s="566"/>
      <c r="D76" s="567"/>
      <c r="E76" s="581" t="str">
        <f>IF(' '!E75&gt;0,' '!B75&amp;" "&amp;' '!C75, "")</f>
        <v/>
      </c>
      <c r="F76" s="582">
        <f>'Back End 2'!F78</f>
        <v>0</v>
      </c>
      <c r="G76" s="583">
        <f ca="1">'Back End 2'!G78</f>
        <v>0</v>
      </c>
      <c r="H76" s="583">
        <f>'Back End 2'!H78</f>
        <v>0</v>
      </c>
      <c r="I76" s="583">
        <f>'Back End 2'!I78</f>
        <v>0</v>
      </c>
      <c r="J76" s="583">
        <f ca="1">'Back End 2'!J78</f>
        <v>0</v>
      </c>
      <c r="K76" s="584" t="str">
        <f t="shared" si="6"/>
        <v/>
      </c>
      <c r="L76" s="585">
        <f ca="1">' '!CM75</f>
        <v>0</v>
      </c>
      <c r="M76" s="586" t="str">
        <f t="shared" si="4"/>
        <v xml:space="preserve"> </v>
      </c>
      <c r="N76" s="553"/>
    </row>
    <row r="77" spans="2:14">
      <c r="B77" s="614"/>
      <c r="C77" s="566"/>
      <c r="D77" s="567"/>
      <c r="E77" s="581" t="str">
        <f>IF(' '!E76&gt;0,' '!B75&amp;" "&amp;' '!C76, "")</f>
        <v/>
      </c>
      <c r="F77" s="582">
        <f>'Back End 2'!F79</f>
        <v>0</v>
      </c>
      <c r="G77" s="583">
        <f ca="1">'Back End 2'!G79</f>
        <v>0</v>
      </c>
      <c r="H77" s="583">
        <f>'Back End 2'!H79</f>
        <v>0</v>
      </c>
      <c r="I77" s="583">
        <f>'Back End 2'!I79</f>
        <v>0</v>
      </c>
      <c r="J77" s="583">
        <f ca="1">'Back End 2'!J79</f>
        <v>0</v>
      </c>
      <c r="K77" s="584" t="str">
        <f t="shared" si="6"/>
        <v/>
      </c>
      <c r="L77" s="585">
        <f ca="1">' '!CM76</f>
        <v>0</v>
      </c>
      <c r="M77" s="586" t="str">
        <f t="shared" si="4"/>
        <v xml:space="preserve"> </v>
      </c>
      <c r="N77" s="553"/>
    </row>
    <row r="78" spans="2:14">
      <c r="B78" s="614"/>
      <c r="C78" s="566"/>
      <c r="D78" s="567"/>
      <c r="E78" s="581" t="str">
        <f>IF(' '!E77&gt;0,' '!B77&amp;" "&amp;' '!C77, "")</f>
        <v/>
      </c>
      <c r="F78" s="582">
        <f>'Back End 2'!F80</f>
        <v>0</v>
      </c>
      <c r="G78" s="583">
        <f ca="1">'Back End 2'!G80</f>
        <v>0</v>
      </c>
      <c r="H78" s="583">
        <f>'Back End 2'!H80</f>
        <v>0</v>
      </c>
      <c r="I78" s="583">
        <f>'Back End 2'!I80</f>
        <v>0</v>
      </c>
      <c r="J78" s="583">
        <f ca="1">'Back End 2'!J80</f>
        <v>0</v>
      </c>
      <c r="K78" s="584" t="str">
        <f t="shared" si="6"/>
        <v/>
      </c>
      <c r="L78" s="585">
        <f ca="1">' '!CM77</f>
        <v>0</v>
      </c>
      <c r="M78" s="586" t="str">
        <f t="shared" si="4"/>
        <v xml:space="preserve"> </v>
      </c>
      <c r="N78" s="553"/>
    </row>
    <row r="79" spans="2:14">
      <c r="B79" s="614"/>
      <c r="C79" s="566"/>
      <c r="D79" s="567"/>
      <c r="E79" s="581" t="str">
        <f>IF(' '!E78&gt;0,' '!B77&amp;" "&amp;' '!C78, "")</f>
        <v/>
      </c>
      <c r="F79" s="582">
        <f>'Back End 2'!F81</f>
        <v>0</v>
      </c>
      <c r="G79" s="583">
        <f ca="1">'Back End 2'!G81</f>
        <v>0</v>
      </c>
      <c r="H79" s="583">
        <f>'Back End 2'!H81</f>
        <v>0</v>
      </c>
      <c r="I79" s="583">
        <f>'Back End 2'!I81</f>
        <v>0</v>
      </c>
      <c r="J79" s="583">
        <f ca="1">'Back End 2'!J81</f>
        <v>0</v>
      </c>
      <c r="K79" s="584" t="str">
        <f t="shared" si="6"/>
        <v/>
      </c>
      <c r="L79" s="585">
        <f ca="1">' '!CM78</f>
        <v>0</v>
      </c>
      <c r="M79" s="586" t="str">
        <f t="shared" si="4"/>
        <v xml:space="preserve"> </v>
      </c>
      <c r="N79" s="553"/>
    </row>
    <row r="80" spans="2:14">
      <c r="B80" s="614"/>
      <c r="C80" s="566"/>
      <c r="D80" s="567"/>
      <c r="E80" s="581" t="str">
        <f>IF(' '!E79&gt;0,' '!B79&amp;" "&amp;' '!C79, "")</f>
        <v/>
      </c>
      <c r="F80" s="582">
        <f>'Back End 2'!F82</f>
        <v>0</v>
      </c>
      <c r="G80" s="583">
        <f ca="1">'Back End 2'!G82</f>
        <v>0</v>
      </c>
      <c r="H80" s="583">
        <f>'Back End 2'!H82</f>
        <v>0</v>
      </c>
      <c r="I80" s="583">
        <f>'Back End 2'!I82</f>
        <v>0</v>
      </c>
      <c r="J80" s="583">
        <f ca="1">'Back End 2'!J82</f>
        <v>0</v>
      </c>
      <c r="K80" s="584" t="str">
        <f t="shared" si="6"/>
        <v/>
      </c>
      <c r="L80" s="585">
        <f ca="1">' '!CM79</f>
        <v>0</v>
      </c>
      <c r="M80" s="586" t="str">
        <f t="shared" si="4"/>
        <v xml:space="preserve"> </v>
      </c>
      <c r="N80" s="553"/>
    </row>
    <row r="81" spans="2:14">
      <c r="B81" s="614"/>
      <c r="C81" s="566"/>
      <c r="D81" s="567"/>
      <c r="E81" s="581" t="str">
        <f>IF(' '!E80&gt;0,' '!B79&amp;" "&amp;' '!C80, "")</f>
        <v/>
      </c>
      <c r="F81" s="582">
        <f>'Back End 2'!F83</f>
        <v>0</v>
      </c>
      <c r="G81" s="583">
        <f ca="1">'Back End 2'!G83</f>
        <v>0</v>
      </c>
      <c r="H81" s="583">
        <f>'Back End 2'!H83</f>
        <v>0</v>
      </c>
      <c r="I81" s="583">
        <f>'Back End 2'!I83</f>
        <v>0</v>
      </c>
      <c r="J81" s="583">
        <f ca="1">'Back End 2'!J83</f>
        <v>0</v>
      </c>
      <c r="K81" s="584" t="str">
        <f t="shared" si="6"/>
        <v/>
      </c>
      <c r="L81" s="585">
        <f ca="1">' '!CM80</f>
        <v>0</v>
      </c>
      <c r="M81" s="586" t="str">
        <f t="shared" si="4"/>
        <v xml:space="preserve"> </v>
      </c>
      <c r="N81" s="553"/>
    </row>
    <row r="82" spans="2:14">
      <c r="B82" s="614"/>
      <c r="C82" s="566"/>
      <c r="D82" s="567"/>
      <c r="E82" s="581" t="str">
        <f>IF(' '!E81&gt;0,' '!B81&amp;" "&amp;' '!C81, "")</f>
        <v/>
      </c>
      <c r="F82" s="582">
        <f>'Back End 2'!F84</f>
        <v>0</v>
      </c>
      <c r="G82" s="583">
        <f ca="1">'Back End 2'!G84</f>
        <v>0</v>
      </c>
      <c r="H82" s="583">
        <f>'Back End 2'!H84</f>
        <v>0</v>
      </c>
      <c r="I82" s="583">
        <f>'Back End 2'!I84</f>
        <v>0</v>
      </c>
      <c r="J82" s="583">
        <f ca="1">'Back End 2'!J84</f>
        <v>0</v>
      </c>
      <c r="K82" s="584" t="str">
        <f t="shared" si="6"/>
        <v/>
      </c>
      <c r="L82" s="585">
        <f ca="1">' '!CM81</f>
        <v>0</v>
      </c>
      <c r="M82" s="586" t="str">
        <f t="shared" si="4"/>
        <v xml:space="preserve"> </v>
      </c>
      <c r="N82" s="553"/>
    </row>
    <row r="83" spans="2:14">
      <c r="B83" s="614"/>
      <c r="C83" s="566"/>
      <c r="D83" s="567"/>
      <c r="E83" s="581" t="str">
        <f>IF(' '!E82&gt;0,' '!B81&amp;" "&amp;' '!C82, "")</f>
        <v/>
      </c>
      <c r="F83" s="582">
        <f>'Back End 2'!F85</f>
        <v>0</v>
      </c>
      <c r="G83" s="583">
        <f ca="1">'Back End 2'!G85</f>
        <v>0</v>
      </c>
      <c r="H83" s="583">
        <f>'Back End 2'!H85</f>
        <v>0</v>
      </c>
      <c r="I83" s="583">
        <f>'Back End 2'!I85</f>
        <v>0</v>
      </c>
      <c r="J83" s="583">
        <f ca="1">'Back End 2'!J85</f>
        <v>0</v>
      </c>
      <c r="K83" s="584" t="str">
        <f t="shared" si="6"/>
        <v/>
      </c>
      <c r="L83" s="585">
        <f ca="1">' '!CM82</f>
        <v>0</v>
      </c>
      <c r="M83" s="586" t="str">
        <f t="shared" si="4"/>
        <v xml:space="preserve"> </v>
      </c>
      <c r="N83" s="553"/>
    </row>
    <row r="84" spans="2:14">
      <c r="B84" s="614"/>
      <c r="C84" s="566"/>
      <c r="D84" s="567"/>
      <c r="E84" s="581" t="str">
        <f>IF(' '!E83&gt;0,' '!B83&amp;" "&amp;' '!C83, "")</f>
        <v/>
      </c>
      <c r="F84" s="582">
        <f>'Back End 2'!F86</f>
        <v>0</v>
      </c>
      <c r="G84" s="583">
        <f ca="1">'Back End 2'!G86</f>
        <v>0</v>
      </c>
      <c r="H84" s="583">
        <f>'Back End 2'!H86</f>
        <v>0</v>
      </c>
      <c r="I84" s="583">
        <f>'Back End 2'!I86</f>
        <v>0</v>
      </c>
      <c r="J84" s="583">
        <f ca="1">'Back End 2'!J86</f>
        <v>0</v>
      </c>
      <c r="K84" s="584" t="str">
        <f t="shared" si="6"/>
        <v/>
      </c>
      <c r="L84" s="585">
        <f ca="1">' '!CM83</f>
        <v>0</v>
      </c>
      <c r="M84" s="586" t="str">
        <f t="shared" si="4"/>
        <v xml:space="preserve"> </v>
      </c>
      <c r="N84" s="553"/>
    </row>
    <row r="85" spans="2:14">
      <c r="B85" s="614"/>
      <c r="C85" s="566"/>
      <c r="D85" s="567"/>
      <c r="E85" s="581" t="str">
        <f>IF(' '!E84&gt;0,' '!B83&amp;" "&amp;' '!C84, "")</f>
        <v/>
      </c>
      <c r="F85" s="582">
        <f>'Back End 2'!F87</f>
        <v>0</v>
      </c>
      <c r="G85" s="583">
        <f ca="1">'Back End 2'!G87</f>
        <v>0</v>
      </c>
      <c r="H85" s="583">
        <f>'Back End 2'!H87</f>
        <v>0</v>
      </c>
      <c r="I85" s="583">
        <f>'Back End 2'!I87</f>
        <v>0</v>
      </c>
      <c r="J85" s="583">
        <f ca="1">'Back End 2'!J87</f>
        <v>0</v>
      </c>
      <c r="K85" s="584" t="str">
        <f t="shared" si="6"/>
        <v/>
      </c>
      <c r="L85" s="585">
        <f ca="1">' '!CM84</f>
        <v>0</v>
      </c>
      <c r="M85" s="586" t="str">
        <f t="shared" si="4"/>
        <v xml:space="preserve"> </v>
      </c>
      <c r="N85" s="553"/>
    </row>
    <row r="86" spans="2:14">
      <c r="B86" s="614"/>
      <c r="C86" s="566"/>
      <c r="D86" s="567"/>
      <c r="E86" s="581" t="str">
        <f>IF(' '!E85&gt;0,' '!B85&amp;" "&amp;' '!C85, "")</f>
        <v/>
      </c>
      <c r="F86" s="582">
        <f>'Back End 2'!F88</f>
        <v>0</v>
      </c>
      <c r="G86" s="583">
        <f ca="1">'Back End 2'!G88</f>
        <v>0</v>
      </c>
      <c r="H86" s="583">
        <f>'Back End 2'!H88</f>
        <v>0</v>
      </c>
      <c r="I86" s="583">
        <f>'Back End 2'!I88</f>
        <v>0</v>
      </c>
      <c r="J86" s="583">
        <f ca="1">'Back End 2'!J88</f>
        <v>0</v>
      </c>
      <c r="K86" s="584" t="str">
        <f t="shared" si="6"/>
        <v/>
      </c>
      <c r="L86" s="585">
        <f ca="1">' '!CM85</f>
        <v>0</v>
      </c>
      <c r="M86" s="586" t="str">
        <f t="shared" si="4"/>
        <v xml:space="preserve"> </v>
      </c>
      <c r="N86" s="553"/>
    </row>
    <row r="87" spans="2:14">
      <c r="B87" s="614"/>
      <c r="C87" s="566"/>
      <c r="D87" s="567"/>
      <c r="E87" s="581" t="str">
        <f>IF(' '!E86&gt;0,' '!B85&amp;" "&amp;' '!C86, "")</f>
        <v/>
      </c>
      <c r="F87" s="582">
        <f>'Back End 2'!F89</f>
        <v>0</v>
      </c>
      <c r="G87" s="583">
        <f ca="1">'Back End 2'!G89</f>
        <v>0</v>
      </c>
      <c r="H87" s="583">
        <f>'Back End 2'!H89</f>
        <v>0</v>
      </c>
      <c r="I87" s="583">
        <f>'Back End 2'!I89</f>
        <v>0</v>
      </c>
      <c r="J87" s="583">
        <f ca="1">'Back End 2'!J89</f>
        <v>0</v>
      </c>
      <c r="K87" s="584" t="str">
        <f t="shared" si="6"/>
        <v/>
      </c>
      <c r="L87" s="585">
        <f ca="1">' '!CM86</f>
        <v>0</v>
      </c>
      <c r="M87" s="586" t="str">
        <f t="shared" si="4"/>
        <v xml:space="preserve"> </v>
      </c>
      <c r="N87" s="553"/>
    </row>
    <row r="88" spans="2:14">
      <c r="B88" s="614"/>
      <c r="C88" s="566"/>
      <c r="D88" s="567"/>
      <c r="E88" s="581" t="str">
        <f>IF(' '!E87&gt;0,' '!B87&amp;" "&amp;' '!C87, "")</f>
        <v/>
      </c>
      <c r="F88" s="582">
        <f>'Back End 2'!F90</f>
        <v>0</v>
      </c>
      <c r="G88" s="583">
        <f ca="1">'Back End 2'!G90</f>
        <v>0</v>
      </c>
      <c r="H88" s="583">
        <f>'Back End 2'!H90</f>
        <v>0</v>
      </c>
      <c r="I88" s="583">
        <f>'Back End 2'!I90</f>
        <v>0</v>
      </c>
      <c r="J88" s="583">
        <f ca="1">'Back End 2'!J90</f>
        <v>0</v>
      </c>
      <c r="K88" s="584" t="str">
        <f t="shared" si="6"/>
        <v/>
      </c>
      <c r="L88" s="585">
        <f ca="1">' '!CM87</f>
        <v>0</v>
      </c>
      <c r="M88" s="586" t="str">
        <f t="shared" si="4"/>
        <v xml:space="preserve"> </v>
      </c>
      <c r="N88" s="553"/>
    </row>
    <row r="89" spans="2:14">
      <c r="B89" s="614"/>
      <c r="C89" s="566"/>
      <c r="D89" s="567"/>
      <c r="E89" s="581" t="str">
        <f>IF(' '!E88&gt;0,' '!B87&amp;" "&amp;' '!C88, "")</f>
        <v/>
      </c>
      <c r="F89" s="582">
        <f>'Back End 2'!F91</f>
        <v>0</v>
      </c>
      <c r="G89" s="583">
        <f ca="1">'Back End 2'!G91</f>
        <v>0</v>
      </c>
      <c r="H89" s="583">
        <f>'Back End 2'!H91</f>
        <v>0</v>
      </c>
      <c r="I89" s="583">
        <f>'Back End 2'!I91</f>
        <v>0</v>
      </c>
      <c r="J89" s="583">
        <f ca="1">'Back End 2'!J91</f>
        <v>0</v>
      </c>
      <c r="K89" s="584" t="str">
        <f t="shared" si="6"/>
        <v/>
      </c>
      <c r="L89" s="585">
        <f ca="1">' '!CM88</f>
        <v>0</v>
      </c>
      <c r="M89" s="586" t="str">
        <f t="shared" si="4"/>
        <v xml:space="preserve"> </v>
      </c>
      <c r="N89" s="553"/>
    </row>
    <row r="90" spans="2:14">
      <c r="B90" s="614"/>
      <c r="C90" s="566"/>
      <c r="D90" s="567"/>
      <c r="E90" s="616"/>
      <c r="F90" s="617"/>
      <c r="G90" s="618"/>
      <c r="H90" s="618"/>
      <c r="I90" s="618"/>
      <c r="J90" s="618"/>
      <c r="K90" s="619"/>
      <c r="L90" s="619"/>
      <c r="M90" s="619"/>
    </row>
    <row r="91" spans="2:14" ht="14">
      <c r="B91" s="614"/>
      <c r="C91" s="566"/>
      <c r="D91" s="567"/>
      <c r="E91" s="575"/>
      <c r="F91" s="576"/>
      <c r="G91" s="620"/>
      <c r="H91" s="621" t="str">
        <f>'5'!B89</f>
        <v xml:space="preserve">Área de Trabalho: </v>
      </c>
      <c r="I91" s="620"/>
      <c r="J91" s="620"/>
      <c r="K91" s="622"/>
      <c r="L91" s="623"/>
      <c r="M91" s="562"/>
    </row>
    <row r="92" spans="2:14">
      <c r="B92" s="614"/>
      <c r="C92" s="566"/>
      <c r="D92" s="567"/>
      <c r="E92" s="581" t="str">
        <f>IF(' '!E90&gt;0,' '!B90&amp;" "&amp;' '!C90, "")</f>
        <v/>
      </c>
      <c r="F92" s="582">
        <f>'Back End 2'!F94</f>
        <v>0</v>
      </c>
      <c r="G92" s="583">
        <f ca="1">'Back End 2'!G94</f>
        <v>0</v>
      </c>
      <c r="H92" s="583">
        <f>'Back End 2'!H94</f>
        <v>0</v>
      </c>
      <c r="I92" s="583">
        <f>'Back End 2'!I94</f>
        <v>0</v>
      </c>
      <c r="J92" s="583">
        <f ca="1">'Back End 2'!J94</f>
        <v>0</v>
      </c>
      <c r="K92" s="584" t="str">
        <f t="shared" ref="K92:K111" si="7">IF(E92="","", IF(AND(J92&lt;$C$5, J92&gt;0), ($C$5-J92)/$C$5, "0%"))</f>
        <v/>
      </c>
      <c r="L92" s="585">
        <f ca="1">' '!CM90</f>
        <v>0</v>
      </c>
      <c r="M92" s="586" t="str">
        <f>IF(E92=""," ", IF(AND(SUM(H92,I92,L92)&lt;$C$5, SUM(H92,I92,L92)&gt;0), ($C$5-SUM(H92,I92,L92))/$C$5, "0%"))</f>
        <v xml:space="preserve"> </v>
      </c>
    </row>
    <row r="93" spans="2:14">
      <c r="B93" s="614"/>
      <c r="C93" s="566"/>
      <c r="D93" s="567"/>
      <c r="E93" s="581" t="str">
        <f>IF(' '!E91&gt;0,' '!B90&amp;" "&amp;' '!C91, "")</f>
        <v/>
      </c>
      <c r="F93" s="582">
        <f>'Back End 2'!F95</f>
        <v>0</v>
      </c>
      <c r="G93" s="583">
        <f ca="1">'Back End 2'!G95</f>
        <v>0</v>
      </c>
      <c r="H93" s="583">
        <f>'Back End 2'!H95</f>
        <v>0</v>
      </c>
      <c r="I93" s="583">
        <f>'Back End 2'!I95</f>
        <v>0</v>
      </c>
      <c r="J93" s="583">
        <f ca="1">'Back End 2'!J95</f>
        <v>0</v>
      </c>
      <c r="K93" s="584" t="str">
        <f t="shared" si="7"/>
        <v/>
      </c>
      <c r="L93" s="585">
        <f ca="1">' '!CM91</f>
        <v>0</v>
      </c>
      <c r="M93" s="586" t="str">
        <f t="shared" ref="M93:M131" si="8">IF(E93=""," ", IF(AND(SUM(H93,I93,L93)&lt;$C$5, SUM(H93,I93,L93)&gt;0), ($C$5-SUM(H93,I93,L93))/$C$5, "0%"))</f>
        <v xml:space="preserve"> </v>
      </c>
    </row>
    <row r="94" spans="2:14">
      <c r="E94" s="581" t="str">
        <f>IF(' '!E92&gt;0,' '!B92&amp;" "&amp;' '!C92, "")</f>
        <v/>
      </c>
      <c r="F94" s="582">
        <f>'Back End 2'!F96</f>
        <v>0</v>
      </c>
      <c r="G94" s="583">
        <f ca="1">'Back End 2'!G96</f>
        <v>0</v>
      </c>
      <c r="H94" s="583">
        <f>'Back End 2'!H96</f>
        <v>0</v>
      </c>
      <c r="I94" s="583">
        <f>'Back End 2'!I96</f>
        <v>0</v>
      </c>
      <c r="J94" s="583">
        <f ca="1">'Back End 2'!J96</f>
        <v>0</v>
      </c>
      <c r="K94" s="584" t="str">
        <f t="shared" si="7"/>
        <v/>
      </c>
      <c r="L94" s="585">
        <f ca="1">' '!CM92</f>
        <v>0</v>
      </c>
      <c r="M94" s="586" t="str">
        <f t="shared" si="8"/>
        <v xml:space="preserve"> </v>
      </c>
    </row>
    <row r="95" spans="2:14">
      <c r="E95" s="581" t="str">
        <f>IF(' '!E93&gt;0,' '!B92&amp;" "&amp;' '!C93, "")</f>
        <v/>
      </c>
      <c r="F95" s="582">
        <f>'Back End 2'!F97</f>
        <v>0</v>
      </c>
      <c r="G95" s="583">
        <f ca="1">'Back End 2'!G97</f>
        <v>0</v>
      </c>
      <c r="H95" s="583">
        <f>'Back End 2'!H97</f>
        <v>0</v>
      </c>
      <c r="I95" s="583">
        <f>'Back End 2'!I97</f>
        <v>0</v>
      </c>
      <c r="J95" s="583">
        <f ca="1">'Back End 2'!J97</f>
        <v>0</v>
      </c>
      <c r="K95" s="584" t="str">
        <f t="shared" si="7"/>
        <v/>
      </c>
      <c r="L95" s="585">
        <f ca="1">' '!CM93</f>
        <v>0</v>
      </c>
      <c r="M95" s="586" t="str">
        <f t="shared" si="8"/>
        <v xml:space="preserve"> </v>
      </c>
    </row>
    <row r="96" spans="2:14">
      <c r="E96" s="581" t="str">
        <f>IF(' '!E94&gt;0,' '!B94&amp;" "&amp;' '!C94, "")</f>
        <v/>
      </c>
      <c r="F96" s="582">
        <f>'Back End 2'!F98</f>
        <v>0</v>
      </c>
      <c r="G96" s="583">
        <f ca="1">'Back End 2'!G98</f>
        <v>0</v>
      </c>
      <c r="H96" s="583">
        <f>'Back End 2'!H98</f>
        <v>0</v>
      </c>
      <c r="I96" s="583">
        <f>'Back End 2'!I98</f>
        <v>0</v>
      </c>
      <c r="J96" s="583">
        <f ca="1">'Back End 2'!J98</f>
        <v>0</v>
      </c>
      <c r="K96" s="584" t="str">
        <f t="shared" si="7"/>
        <v/>
      </c>
      <c r="L96" s="585">
        <f ca="1">' '!CM94</f>
        <v>0</v>
      </c>
      <c r="M96" s="586" t="str">
        <f t="shared" si="8"/>
        <v xml:space="preserve"> </v>
      </c>
    </row>
    <row r="97" spans="5:14">
      <c r="E97" s="581" t="str">
        <f>IF(' '!E95&gt;0,' '!B94&amp;" "&amp;' '!C95, "")</f>
        <v/>
      </c>
      <c r="F97" s="582">
        <f>'Back End 2'!F99</f>
        <v>0</v>
      </c>
      <c r="G97" s="583">
        <f ca="1">'Back End 2'!G99</f>
        <v>0</v>
      </c>
      <c r="H97" s="583">
        <f>'Back End 2'!H99</f>
        <v>0</v>
      </c>
      <c r="I97" s="583">
        <f>'Back End 2'!I99</f>
        <v>0</v>
      </c>
      <c r="J97" s="583">
        <f ca="1">'Back End 2'!J99</f>
        <v>0</v>
      </c>
      <c r="K97" s="584" t="str">
        <f t="shared" si="7"/>
        <v/>
      </c>
      <c r="L97" s="585">
        <f ca="1">' '!CM95</f>
        <v>0</v>
      </c>
      <c r="M97" s="586" t="str">
        <f t="shared" si="8"/>
        <v xml:space="preserve"> </v>
      </c>
      <c r="N97" s="557"/>
    </row>
    <row r="98" spans="5:14">
      <c r="E98" s="581" t="str">
        <f>IF(' '!E96&gt;0,' '!B96&amp;" "&amp;' '!C96, "")</f>
        <v/>
      </c>
      <c r="F98" s="582">
        <f>'Back End 2'!F100</f>
        <v>0</v>
      </c>
      <c r="G98" s="583">
        <f ca="1">'Back End 2'!G100</f>
        <v>0</v>
      </c>
      <c r="H98" s="583">
        <f>'Back End 2'!H100</f>
        <v>0</v>
      </c>
      <c r="I98" s="583">
        <f>'Back End 2'!I100</f>
        <v>0</v>
      </c>
      <c r="J98" s="583">
        <f ca="1">'Back End 2'!J100</f>
        <v>0</v>
      </c>
      <c r="K98" s="584" t="str">
        <f t="shared" si="7"/>
        <v/>
      </c>
      <c r="L98" s="585">
        <f ca="1">' '!CM96</f>
        <v>0</v>
      </c>
      <c r="M98" s="586" t="str">
        <f t="shared" si="8"/>
        <v xml:space="preserve"> </v>
      </c>
      <c r="N98" s="557"/>
    </row>
    <row r="99" spans="5:14">
      <c r="E99" s="581" t="str">
        <f>IF(' '!E97&gt;0,' '!B96&amp;" "&amp;' '!C97, "")</f>
        <v/>
      </c>
      <c r="F99" s="582">
        <f>'Back End 2'!F101</f>
        <v>0</v>
      </c>
      <c r="G99" s="583">
        <f ca="1">'Back End 2'!G101</f>
        <v>0</v>
      </c>
      <c r="H99" s="583">
        <f>'Back End 2'!H101</f>
        <v>0</v>
      </c>
      <c r="I99" s="583">
        <f>'Back End 2'!I101</f>
        <v>0</v>
      </c>
      <c r="J99" s="583">
        <f ca="1">'Back End 2'!J101</f>
        <v>0</v>
      </c>
      <c r="K99" s="584" t="str">
        <f t="shared" si="7"/>
        <v/>
      </c>
      <c r="L99" s="585">
        <f ca="1">' '!CM97</f>
        <v>0</v>
      </c>
      <c r="M99" s="586" t="str">
        <f t="shared" si="8"/>
        <v xml:space="preserve"> </v>
      </c>
      <c r="N99" s="557"/>
    </row>
    <row r="100" spans="5:14">
      <c r="E100" s="581" t="str">
        <f>IF(' '!E98&gt;0,' '!B98&amp;" "&amp;' '!C98, "")</f>
        <v/>
      </c>
      <c r="F100" s="582">
        <f>'Back End 2'!F102</f>
        <v>0</v>
      </c>
      <c r="G100" s="583">
        <f ca="1">'Back End 2'!G102</f>
        <v>0</v>
      </c>
      <c r="H100" s="583">
        <f>'Back End 2'!H102</f>
        <v>0</v>
      </c>
      <c r="I100" s="583">
        <f>'Back End 2'!I102</f>
        <v>0</v>
      </c>
      <c r="J100" s="583">
        <f ca="1">'Back End 2'!J102</f>
        <v>0</v>
      </c>
      <c r="K100" s="584" t="str">
        <f t="shared" si="7"/>
        <v/>
      </c>
      <c r="L100" s="585">
        <f ca="1">' '!CM98</f>
        <v>0</v>
      </c>
      <c r="M100" s="586" t="str">
        <f t="shared" si="8"/>
        <v xml:space="preserve"> </v>
      </c>
      <c r="N100" s="557"/>
    </row>
    <row r="101" spans="5:14">
      <c r="E101" s="581" t="str">
        <f>IF(' '!E99&gt;0,' '!B98&amp;" "&amp;' '!C99, "")</f>
        <v/>
      </c>
      <c r="F101" s="582">
        <f>'Back End 2'!F103</f>
        <v>0</v>
      </c>
      <c r="G101" s="583">
        <f ca="1">'Back End 2'!G103</f>
        <v>0</v>
      </c>
      <c r="H101" s="583">
        <f>'Back End 2'!H103</f>
        <v>0</v>
      </c>
      <c r="I101" s="583">
        <f>'Back End 2'!I103</f>
        <v>0</v>
      </c>
      <c r="J101" s="583">
        <f ca="1">'Back End 2'!J103</f>
        <v>0</v>
      </c>
      <c r="K101" s="584" t="str">
        <f t="shared" si="7"/>
        <v/>
      </c>
      <c r="L101" s="585">
        <f ca="1">' '!CM99</f>
        <v>0</v>
      </c>
      <c r="M101" s="586" t="str">
        <f t="shared" si="8"/>
        <v xml:space="preserve"> </v>
      </c>
      <c r="N101" s="557"/>
    </row>
    <row r="102" spans="5:14">
      <c r="E102" s="581" t="str">
        <f>IF(' '!E100&gt;0,' '!B100&amp;" "&amp;' '!C100, "")</f>
        <v/>
      </c>
      <c r="F102" s="582">
        <f>'Back End 2'!F104</f>
        <v>0</v>
      </c>
      <c r="G102" s="583">
        <f ca="1">'Back End 2'!G104</f>
        <v>0</v>
      </c>
      <c r="H102" s="583">
        <f>'Back End 2'!H104</f>
        <v>0</v>
      </c>
      <c r="I102" s="583">
        <f>'Back End 2'!I104</f>
        <v>0</v>
      </c>
      <c r="J102" s="583">
        <f ca="1">'Back End 2'!J104</f>
        <v>0</v>
      </c>
      <c r="K102" s="584" t="str">
        <f t="shared" si="7"/>
        <v/>
      </c>
      <c r="L102" s="585">
        <f ca="1">' '!CM100</f>
        <v>0</v>
      </c>
      <c r="M102" s="586" t="str">
        <f t="shared" si="8"/>
        <v xml:space="preserve"> </v>
      </c>
      <c r="N102" s="557"/>
    </row>
    <row r="103" spans="5:14">
      <c r="E103" s="581" t="str">
        <f>IF(' '!E101&gt;0,' '!B100&amp;" "&amp;' '!C101, "")</f>
        <v/>
      </c>
      <c r="F103" s="582">
        <f>'Back End 2'!F105</f>
        <v>0</v>
      </c>
      <c r="G103" s="583">
        <f ca="1">'Back End 2'!G105</f>
        <v>0</v>
      </c>
      <c r="H103" s="583">
        <f>'Back End 2'!H105</f>
        <v>0</v>
      </c>
      <c r="I103" s="583">
        <f>'Back End 2'!I105</f>
        <v>0</v>
      </c>
      <c r="J103" s="583">
        <f ca="1">'Back End 2'!J105</f>
        <v>0</v>
      </c>
      <c r="K103" s="584" t="str">
        <f t="shared" si="7"/>
        <v/>
      </c>
      <c r="L103" s="585">
        <f ca="1">' '!CM101</f>
        <v>0</v>
      </c>
      <c r="M103" s="586" t="str">
        <f t="shared" si="8"/>
        <v xml:space="preserve"> </v>
      </c>
      <c r="N103" s="557"/>
    </row>
    <row r="104" spans="5:14">
      <c r="E104" s="581" t="str">
        <f>IF(' '!E102&gt;0,' '!B102&amp;" "&amp;' '!C102, "")</f>
        <v/>
      </c>
      <c r="F104" s="582">
        <f>'Back End 2'!F106</f>
        <v>0</v>
      </c>
      <c r="G104" s="583">
        <f ca="1">'Back End 2'!G106</f>
        <v>0</v>
      </c>
      <c r="H104" s="583">
        <f>'Back End 2'!H106</f>
        <v>0</v>
      </c>
      <c r="I104" s="583">
        <f>'Back End 2'!I106</f>
        <v>0</v>
      </c>
      <c r="J104" s="583">
        <f ca="1">'Back End 2'!J106</f>
        <v>0</v>
      </c>
      <c r="K104" s="584" t="str">
        <f t="shared" si="7"/>
        <v/>
      </c>
      <c r="L104" s="585">
        <f ca="1">' '!CM102</f>
        <v>0</v>
      </c>
      <c r="M104" s="586" t="str">
        <f t="shared" si="8"/>
        <v xml:space="preserve"> </v>
      </c>
      <c r="N104" s="557"/>
    </row>
    <row r="105" spans="5:14">
      <c r="E105" s="581" t="str">
        <f>IF(' '!E103&gt;0,' '!B102&amp;" "&amp;' '!C103, "")</f>
        <v/>
      </c>
      <c r="F105" s="582">
        <f>'Back End 2'!F107</f>
        <v>0</v>
      </c>
      <c r="G105" s="583">
        <f ca="1">'Back End 2'!G107</f>
        <v>0</v>
      </c>
      <c r="H105" s="583">
        <f>'Back End 2'!H107</f>
        <v>0</v>
      </c>
      <c r="I105" s="583">
        <f>'Back End 2'!I107</f>
        <v>0</v>
      </c>
      <c r="J105" s="583">
        <f ca="1">'Back End 2'!J107</f>
        <v>0</v>
      </c>
      <c r="K105" s="584" t="str">
        <f t="shared" si="7"/>
        <v/>
      </c>
      <c r="L105" s="585">
        <f ca="1">' '!CM103</f>
        <v>0</v>
      </c>
      <c r="M105" s="586" t="str">
        <f t="shared" si="8"/>
        <v xml:space="preserve"> </v>
      </c>
      <c r="N105" s="557"/>
    </row>
    <row r="106" spans="5:14">
      <c r="E106" s="581" t="str">
        <f>IF(' '!E104&gt;0,' '!B104&amp;" "&amp;' '!C104, "")</f>
        <v/>
      </c>
      <c r="F106" s="582">
        <f>'Back End 2'!F108</f>
        <v>0</v>
      </c>
      <c r="G106" s="583">
        <f ca="1">'Back End 2'!G108</f>
        <v>0</v>
      </c>
      <c r="H106" s="583">
        <f>'Back End 2'!H108</f>
        <v>0</v>
      </c>
      <c r="I106" s="583">
        <f>'Back End 2'!I108</f>
        <v>0</v>
      </c>
      <c r="J106" s="583">
        <f ca="1">'Back End 2'!J108</f>
        <v>0</v>
      </c>
      <c r="K106" s="584" t="str">
        <f t="shared" si="7"/>
        <v/>
      </c>
      <c r="L106" s="585">
        <f ca="1">' '!CM104</f>
        <v>0</v>
      </c>
      <c r="M106" s="586" t="str">
        <f t="shared" si="8"/>
        <v xml:space="preserve"> </v>
      </c>
      <c r="N106" s="557"/>
    </row>
    <row r="107" spans="5:14">
      <c r="E107" s="581" t="str">
        <f>IF(' '!E105&gt;0,' '!B104&amp;" "&amp;' '!C105, "")</f>
        <v/>
      </c>
      <c r="F107" s="582">
        <f>'Back End 2'!F109</f>
        <v>0</v>
      </c>
      <c r="G107" s="583">
        <f ca="1">'Back End 2'!G109</f>
        <v>0</v>
      </c>
      <c r="H107" s="583">
        <f>'Back End 2'!H109</f>
        <v>0</v>
      </c>
      <c r="I107" s="583">
        <f>'Back End 2'!I109</f>
        <v>0</v>
      </c>
      <c r="J107" s="583">
        <f ca="1">'Back End 2'!J109</f>
        <v>0</v>
      </c>
      <c r="K107" s="584" t="str">
        <f t="shared" si="7"/>
        <v/>
      </c>
      <c r="L107" s="585">
        <f ca="1">' '!CM105</f>
        <v>0</v>
      </c>
      <c r="M107" s="586" t="str">
        <f t="shared" si="8"/>
        <v xml:space="preserve"> </v>
      </c>
      <c r="N107" s="557"/>
    </row>
    <row r="108" spans="5:14">
      <c r="E108" s="581" t="str">
        <f>IF(' '!E106&gt;0,' '!B106&amp;" "&amp;' '!C106, "")</f>
        <v/>
      </c>
      <c r="F108" s="582">
        <f>'Back End 2'!F110</f>
        <v>0</v>
      </c>
      <c r="G108" s="583">
        <f ca="1">'Back End 2'!G110</f>
        <v>0</v>
      </c>
      <c r="H108" s="583">
        <f>'Back End 2'!H110</f>
        <v>0</v>
      </c>
      <c r="I108" s="583">
        <f>'Back End 2'!I110</f>
        <v>0</v>
      </c>
      <c r="J108" s="583">
        <f ca="1">'Back End 2'!J110</f>
        <v>0</v>
      </c>
      <c r="K108" s="584" t="str">
        <f t="shared" si="7"/>
        <v/>
      </c>
      <c r="L108" s="585">
        <f ca="1">' '!CM106</f>
        <v>0</v>
      </c>
      <c r="M108" s="586" t="str">
        <f t="shared" si="8"/>
        <v xml:space="preserve"> </v>
      </c>
      <c r="N108" s="557"/>
    </row>
    <row r="109" spans="5:14">
      <c r="E109" s="581" t="str">
        <f>IF(' '!E107&gt;0,' '!B106&amp;" "&amp;' '!C107, "")</f>
        <v/>
      </c>
      <c r="F109" s="582">
        <f>'Back End 2'!F111</f>
        <v>0</v>
      </c>
      <c r="G109" s="583">
        <f ca="1">'Back End 2'!G111</f>
        <v>0</v>
      </c>
      <c r="H109" s="583">
        <f>'Back End 2'!H111</f>
        <v>0</v>
      </c>
      <c r="I109" s="583">
        <f>'Back End 2'!I111</f>
        <v>0</v>
      </c>
      <c r="J109" s="583">
        <f ca="1">'Back End 2'!J111</f>
        <v>0</v>
      </c>
      <c r="K109" s="584" t="str">
        <f t="shared" si="7"/>
        <v/>
      </c>
      <c r="L109" s="585">
        <f ca="1">' '!CM107</f>
        <v>0</v>
      </c>
      <c r="M109" s="586" t="str">
        <f t="shared" si="8"/>
        <v xml:space="preserve"> </v>
      </c>
      <c r="N109" s="557"/>
    </row>
    <row r="110" spans="5:14">
      <c r="E110" s="581" t="str">
        <f>IF(' '!E108&gt;0,' '!B108&amp;" "&amp;' '!C108, "")</f>
        <v/>
      </c>
      <c r="F110" s="582">
        <f>'Back End 2'!F112</f>
        <v>0</v>
      </c>
      <c r="G110" s="583">
        <f ca="1">'Back End 2'!G112</f>
        <v>0</v>
      </c>
      <c r="H110" s="583">
        <f>'Back End 2'!H112</f>
        <v>0</v>
      </c>
      <c r="I110" s="583">
        <f>'Back End 2'!I112</f>
        <v>0</v>
      </c>
      <c r="J110" s="583">
        <f ca="1">'Back End 2'!J112</f>
        <v>0</v>
      </c>
      <c r="K110" s="584" t="str">
        <f t="shared" si="7"/>
        <v/>
      </c>
      <c r="L110" s="585">
        <f ca="1">' '!CM108</f>
        <v>0</v>
      </c>
      <c r="M110" s="586" t="str">
        <f t="shared" si="8"/>
        <v xml:space="preserve"> </v>
      </c>
      <c r="N110" s="557"/>
    </row>
    <row r="111" spans="5:14">
      <c r="E111" s="581" t="str">
        <f>IF(' '!E109&gt;0,' '!B108&amp;" "&amp;' '!C109, "")</f>
        <v/>
      </c>
      <c r="F111" s="582">
        <f>'Back End 2'!F113</f>
        <v>0</v>
      </c>
      <c r="G111" s="583">
        <f ca="1">'Back End 2'!G113</f>
        <v>0</v>
      </c>
      <c r="H111" s="583">
        <f>'Back End 2'!H113</f>
        <v>0</v>
      </c>
      <c r="I111" s="583">
        <f>'Back End 2'!I113</f>
        <v>0</v>
      </c>
      <c r="J111" s="583">
        <f ca="1">'Back End 2'!J113</f>
        <v>0</v>
      </c>
      <c r="K111" s="584" t="str">
        <f t="shared" si="7"/>
        <v/>
      </c>
      <c r="L111" s="585">
        <f ca="1">' '!CM109</f>
        <v>0</v>
      </c>
      <c r="M111" s="586" t="str">
        <f t="shared" si="8"/>
        <v xml:space="preserve"> </v>
      </c>
      <c r="N111" s="557"/>
    </row>
    <row r="112" spans="5:14">
      <c r="E112" s="581" t="str">
        <f>IF(' '!E110&gt;0,' '!B110&amp;" "&amp;' '!C110, "")</f>
        <v/>
      </c>
      <c r="F112" s="582">
        <f>'Back End 2'!F114</f>
        <v>0</v>
      </c>
      <c r="G112" s="583">
        <f ca="1">'Back End 2'!G114</f>
        <v>0</v>
      </c>
      <c r="H112" s="583">
        <f>'Back End 2'!H114</f>
        <v>0</v>
      </c>
      <c r="I112" s="583">
        <f>'Back End 2'!I114</f>
        <v>0</v>
      </c>
      <c r="J112" s="583">
        <f ca="1">'Back End 2'!J114</f>
        <v>0</v>
      </c>
      <c r="K112" s="584" t="str">
        <f t="shared" ref="K112:K131" si="9">IF(E112="","", IF(AND(J112&lt;$C$5, J112&gt;0), ($C$5-J112)/$C$5, "0%"))</f>
        <v/>
      </c>
      <c r="L112" s="585">
        <f ca="1">' '!CM110</f>
        <v>0</v>
      </c>
      <c r="M112" s="586" t="str">
        <f t="shared" si="8"/>
        <v xml:space="preserve"> </v>
      </c>
      <c r="N112" s="557"/>
    </row>
    <row r="113" spans="5:14">
      <c r="E113" s="581" t="str">
        <f>IF(' '!E111&gt;0,' '!B110&amp;" "&amp;' '!C111, "")</f>
        <v/>
      </c>
      <c r="F113" s="582">
        <f>'Back End 2'!F115</f>
        <v>0</v>
      </c>
      <c r="G113" s="583">
        <f ca="1">'Back End 2'!G115</f>
        <v>0</v>
      </c>
      <c r="H113" s="583">
        <f>'Back End 2'!H115</f>
        <v>0</v>
      </c>
      <c r="I113" s="583">
        <f>'Back End 2'!I115</f>
        <v>0</v>
      </c>
      <c r="J113" s="583">
        <f ca="1">'Back End 2'!J115</f>
        <v>0</v>
      </c>
      <c r="K113" s="584" t="str">
        <f t="shared" si="9"/>
        <v/>
      </c>
      <c r="L113" s="585">
        <f ca="1">' '!CM111</f>
        <v>0</v>
      </c>
      <c r="M113" s="586" t="str">
        <f t="shared" si="8"/>
        <v xml:space="preserve"> </v>
      </c>
      <c r="N113" s="557"/>
    </row>
    <row r="114" spans="5:14">
      <c r="E114" s="581" t="str">
        <f>IF(' '!E112&gt;0,' '!B112&amp;" "&amp;' '!C112, "")</f>
        <v/>
      </c>
      <c r="F114" s="582">
        <f>'Back End 2'!F116</f>
        <v>0</v>
      </c>
      <c r="G114" s="583">
        <f ca="1">'Back End 2'!G116</f>
        <v>0</v>
      </c>
      <c r="H114" s="583">
        <f>'Back End 2'!H116</f>
        <v>0</v>
      </c>
      <c r="I114" s="583">
        <f>'Back End 2'!I116</f>
        <v>0</v>
      </c>
      <c r="J114" s="583">
        <f ca="1">'Back End 2'!J116</f>
        <v>0</v>
      </c>
      <c r="K114" s="584" t="str">
        <f t="shared" si="9"/>
        <v/>
      </c>
      <c r="L114" s="585">
        <f ca="1">' '!CM112</f>
        <v>0</v>
      </c>
      <c r="M114" s="586" t="str">
        <f t="shared" si="8"/>
        <v xml:space="preserve"> </v>
      </c>
      <c r="N114" s="557"/>
    </row>
    <row r="115" spans="5:14">
      <c r="E115" s="581" t="str">
        <f>IF(' '!E113&gt;0,' '!B112&amp;" "&amp;' '!C113, "")</f>
        <v/>
      </c>
      <c r="F115" s="582">
        <f>'Back End 2'!F117</f>
        <v>0</v>
      </c>
      <c r="G115" s="583">
        <f ca="1">'Back End 2'!G117</f>
        <v>0</v>
      </c>
      <c r="H115" s="583">
        <f>'Back End 2'!H117</f>
        <v>0</v>
      </c>
      <c r="I115" s="583">
        <f>'Back End 2'!I117</f>
        <v>0</v>
      </c>
      <c r="J115" s="583">
        <f ca="1">'Back End 2'!J117</f>
        <v>0</v>
      </c>
      <c r="K115" s="584" t="str">
        <f t="shared" si="9"/>
        <v/>
      </c>
      <c r="L115" s="585">
        <f ca="1">' '!CM113</f>
        <v>0</v>
      </c>
      <c r="M115" s="586" t="str">
        <f t="shared" si="8"/>
        <v xml:space="preserve"> </v>
      </c>
      <c r="N115" s="557"/>
    </row>
    <row r="116" spans="5:14">
      <c r="E116" s="581" t="str">
        <f>IF(' '!E114&gt;0,' '!B114&amp;" "&amp;' '!C114, "")</f>
        <v/>
      </c>
      <c r="F116" s="582">
        <f>'Back End 2'!F118</f>
        <v>0</v>
      </c>
      <c r="G116" s="583">
        <f ca="1">'Back End 2'!G118</f>
        <v>0</v>
      </c>
      <c r="H116" s="583">
        <f>'Back End 2'!H118</f>
        <v>0</v>
      </c>
      <c r="I116" s="583">
        <f>'Back End 2'!I118</f>
        <v>0</v>
      </c>
      <c r="J116" s="583">
        <f ca="1">'Back End 2'!J118</f>
        <v>0</v>
      </c>
      <c r="K116" s="584" t="str">
        <f t="shared" si="9"/>
        <v/>
      </c>
      <c r="L116" s="585">
        <f ca="1">' '!CM114</f>
        <v>0</v>
      </c>
      <c r="M116" s="586" t="str">
        <f t="shared" si="8"/>
        <v xml:space="preserve"> </v>
      </c>
      <c r="N116" s="557"/>
    </row>
    <row r="117" spans="5:14">
      <c r="E117" s="581" t="str">
        <f>IF(' '!E115&gt;0,' '!B114&amp;" "&amp;' '!C115, "")</f>
        <v/>
      </c>
      <c r="F117" s="582">
        <f>'Back End 2'!F119</f>
        <v>0</v>
      </c>
      <c r="G117" s="583">
        <f ca="1">'Back End 2'!G119</f>
        <v>0</v>
      </c>
      <c r="H117" s="583">
        <f>'Back End 2'!H119</f>
        <v>0</v>
      </c>
      <c r="I117" s="583">
        <f>'Back End 2'!I119</f>
        <v>0</v>
      </c>
      <c r="J117" s="583">
        <f ca="1">'Back End 2'!J119</f>
        <v>0</v>
      </c>
      <c r="K117" s="584" t="str">
        <f t="shared" si="9"/>
        <v/>
      </c>
      <c r="L117" s="585">
        <f ca="1">' '!CM115</f>
        <v>0</v>
      </c>
      <c r="M117" s="586" t="str">
        <f t="shared" si="8"/>
        <v xml:space="preserve"> </v>
      </c>
      <c r="N117" s="557"/>
    </row>
    <row r="118" spans="5:14">
      <c r="E118" s="581" t="str">
        <f>IF(' '!E116&gt;0,' '!B116&amp;" "&amp;' '!C116, "")</f>
        <v/>
      </c>
      <c r="F118" s="582">
        <f>'Back End 2'!F120</f>
        <v>0</v>
      </c>
      <c r="G118" s="583">
        <f ca="1">'Back End 2'!G120</f>
        <v>0</v>
      </c>
      <c r="H118" s="583">
        <f>'Back End 2'!H120</f>
        <v>0</v>
      </c>
      <c r="I118" s="583">
        <f>'Back End 2'!I120</f>
        <v>0</v>
      </c>
      <c r="J118" s="583">
        <f ca="1">'Back End 2'!J120</f>
        <v>0</v>
      </c>
      <c r="K118" s="584" t="str">
        <f t="shared" si="9"/>
        <v/>
      </c>
      <c r="L118" s="585">
        <f ca="1">' '!CM116</f>
        <v>0</v>
      </c>
      <c r="M118" s="586" t="str">
        <f t="shared" si="8"/>
        <v xml:space="preserve"> </v>
      </c>
      <c r="N118" s="557"/>
    </row>
    <row r="119" spans="5:14">
      <c r="E119" s="581" t="str">
        <f>IF(' '!E117&gt;0,' '!B116&amp;" "&amp;' '!C117, "")</f>
        <v/>
      </c>
      <c r="F119" s="582">
        <f>'Back End 2'!F121</f>
        <v>0</v>
      </c>
      <c r="G119" s="583">
        <f ca="1">'Back End 2'!G121</f>
        <v>0</v>
      </c>
      <c r="H119" s="583">
        <f>'Back End 2'!H121</f>
        <v>0</v>
      </c>
      <c r="I119" s="583">
        <f>'Back End 2'!I121</f>
        <v>0</v>
      </c>
      <c r="J119" s="583">
        <f ca="1">'Back End 2'!J121</f>
        <v>0</v>
      </c>
      <c r="K119" s="584" t="str">
        <f t="shared" si="9"/>
        <v/>
      </c>
      <c r="L119" s="585">
        <f ca="1">' '!CM117</f>
        <v>0</v>
      </c>
      <c r="M119" s="586" t="str">
        <f t="shared" si="8"/>
        <v xml:space="preserve"> </v>
      </c>
      <c r="N119" s="557"/>
    </row>
    <row r="120" spans="5:14">
      <c r="E120" s="581" t="str">
        <f>IF(' '!E118&gt;0,' '!B118&amp;" "&amp;' '!C118, "")</f>
        <v/>
      </c>
      <c r="F120" s="582">
        <f>'Back End 2'!F122</f>
        <v>0</v>
      </c>
      <c r="G120" s="583">
        <f ca="1">'Back End 2'!G122</f>
        <v>0</v>
      </c>
      <c r="H120" s="583">
        <f>'Back End 2'!H122</f>
        <v>0</v>
      </c>
      <c r="I120" s="583">
        <f>'Back End 2'!I122</f>
        <v>0</v>
      </c>
      <c r="J120" s="583">
        <f ca="1">'Back End 2'!J122</f>
        <v>0</v>
      </c>
      <c r="K120" s="584" t="str">
        <f t="shared" si="9"/>
        <v/>
      </c>
      <c r="L120" s="585">
        <f ca="1">' '!CM118</f>
        <v>0</v>
      </c>
      <c r="M120" s="586" t="str">
        <f t="shared" si="8"/>
        <v xml:space="preserve"> </v>
      </c>
      <c r="N120" s="557"/>
    </row>
    <row r="121" spans="5:14">
      <c r="E121" s="581" t="str">
        <f>IF(' '!E119&gt;0,' '!B118&amp;" "&amp;' '!C119, "")</f>
        <v/>
      </c>
      <c r="F121" s="582">
        <f>'Back End 2'!F123</f>
        <v>0</v>
      </c>
      <c r="G121" s="583">
        <f ca="1">'Back End 2'!G123</f>
        <v>0</v>
      </c>
      <c r="H121" s="583">
        <f>'Back End 2'!H123</f>
        <v>0</v>
      </c>
      <c r="I121" s="583">
        <f>'Back End 2'!I123</f>
        <v>0</v>
      </c>
      <c r="J121" s="583">
        <f ca="1">'Back End 2'!J123</f>
        <v>0</v>
      </c>
      <c r="K121" s="584" t="str">
        <f t="shared" si="9"/>
        <v/>
      </c>
      <c r="L121" s="585">
        <f ca="1">' '!CM119</f>
        <v>0</v>
      </c>
      <c r="M121" s="586" t="str">
        <f t="shared" si="8"/>
        <v xml:space="preserve"> </v>
      </c>
      <c r="N121" s="557"/>
    </row>
    <row r="122" spans="5:14">
      <c r="E122" s="581" t="str">
        <f>IF(' '!E120&gt;0,' '!B120&amp;" "&amp;' '!C120, "")</f>
        <v/>
      </c>
      <c r="F122" s="582">
        <f>'Back End 2'!F124</f>
        <v>0</v>
      </c>
      <c r="G122" s="583">
        <f ca="1">'Back End 2'!G124</f>
        <v>0</v>
      </c>
      <c r="H122" s="583">
        <f>'Back End 2'!H124</f>
        <v>0</v>
      </c>
      <c r="I122" s="583">
        <f>'Back End 2'!I124</f>
        <v>0</v>
      </c>
      <c r="J122" s="583">
        <f ca="1">'Back End 2'!J124</f>
        <v>0</v>
      </c>
      <c r="K122" s="584" t="str">
        <f t="shared" si="9"/>
        <v/>
      </c>
      <c r="L122" s="585">
        <f ca="1">' '!CM120</f>
        <v>0</v>
      </c>
      <c r="M122" s="586" t="str">
        <f t="shared" si="8"/>
        <v xml:space="preserve"> </v>
      </c>
      <c r="N122" s="557"/>
    </row>
    <row r="123" spans="5:14">
      <c r="E123" s="581" t="str">
        <f>IF(' '!E121&gt;0,' '!B120&amp;" "&amp;' '!C121, "")</f>
        <v/>
      </c>
      <c r="F123" s="582">
        <f>'Back End 2'!F125</f>
        <v>0</v>
      </c>
      <c r="G123" s="583">
        <f ca="1">'Back End 2'!G125</f>
        <v>0</v>
      </c>
      <c r="H123" s="583">
        <f>'Back End 2'!H125</f>
        <v>0</v>
      </c>
      <c r="I123" s="583">
        <f>'Back End 2'!I125</f>
        <v>0</v>
      </c>
      <c r="J123" s="583">
        <f ca="1">'Back End 2'!J125</f>
        <v>0</v>
      </c>
      <c r="K123" s="584" t="str">
        <f t="shared" si="9"/>
        <v/>
      </c>
      <c r="L123" s="585">
        <f ca="1">' '!CM121</f>
        <v>0</v>
      </c>
      <c r="M123" s="586" t="str">
        <f t="shared" si="8"/>
        <v xml:space="preserve"> </v>
      </c>
      <c r="N123" s="557"/>
    </row>
    <row r="124" spans="5:14">
      <c r="E124" s="581" t="str">
        <f>IF(' '!E122&gt;0,' '!B122&amp;" "&amp;' '!C122, "")</f>
        <v/>
      </c>
      <c r="F124" s="582">
        <f>'Back End 2'!F126</f>
        <v>0</v>
      </c>
      <c r="G124" s="583">
        <f ca="1">'Back End 2'!G126</f>
        <v>0</v>
      </c>
      <c r="H124" s="583">
        <f>'Back End 2'!H126</f>
        <v>0</v>
      </c>
      <c r="I124" s="583">
        <f>'Back End 2'!I126</f>
        <v>0</v>
      </c>
      <c r="J124" s="583">
        <f ca="1">'Back End 2'!J126</f>
        <v>0</v>
      </c>
      <c r="K124" s="584" t="str">
        <f t="shared" si="9"/>
        <v/>
      </c>
      <c r="L124" s="585">
        <f ca="1">' '!CM122</f>
        <v>0</v>
      </c>
      <c r="M124" s="586" t="str">
        <f t="shared" si="8"/>
        <v xml:space="preserve"> </v>
      </c>
      <c r="N124" s="557"/>
    </row>
    <row r="125" spans="5:14">
      <c r="E125" s="581" t="str">
        <f>IF(' '!E123&gt;0,' '!B122&amp;" "&amp;' '!C123, "")</f>
        <v/>
      </c>
      <c r="F125" s="582">
        <f>'Back End 2'!F127</f>
        <v>0</v>
      </c>
      <c r="G125" s="583">
        <f ca="1">'Back End 2'!G127</f>
        <v>0</v>
      </c>
      <c r="H125" s="583">
        <f>'Back End 2'!H127</f>
        <v>0</v>
      </c>
      <c r="I125" s="583">
        <f>'Back End 2'!I127</f>
        <v>0</v>
      </c>
      <c r="J125" s="583">
        <f ca="1">'Back End 2'!J127</f>
        <v>0</v>
      </c>
      <c r="K125" s="584" t="str">
        <f t="shared" si="9"/>
        <v/>
      </c>
      <c r="L125" s="585">
        <f ca="1">' '!CM123</f>
        <v>0</v>
      </c>
      <c r="M125" s="586" t="str">
        <f t="shared" si="8"/>
        <v xml:space="preserve"> </v>
      </c>
      <c r="N125" s="557"/>
    </row>
    <row r="126" spans="5:14">
      <c r="E126" s="581" t="str">
        <f>IF(' '!E124&gt;0,' '!B124&amp;" "&amp;' '!C124, "")</f>
        <v/>
      </c>
      <c r="F126" s="582">
        <f>'Back End 2'!F128</f>
        <v>0</v>
      </c>
      <c r="G126" s="583">
        <f ca="1">'Back End 2'!G128</f>
        <v>0</v>
      </c>
      <c r="H126" s="583">
        <f>'Back End 2'!H128</f>
        <v>0</v>
      </c>
      <c r="I126" s="583">
        <f>'Back End 2'!I128</f>
        <v>0</v>
      </c>
      <c r="J126" s="583">
        <f ca="1">'Back End 2'!J128</f>
        <v>0</v>
      </c>
      <c r="K126" s="584" t="str">
        <f t="shared" si="9"/>
        <v/>
      </c>
      <c r="L126" s="585">
        <f ca="1">' '!CM124</f>
        <v>0</v>
      </c>
      <c r="M126" s="586" t="str">
        <f t="shared" si="8"/>
        <v xml:space="preserve"> </v>
      </c>
      <c r="N126" s="557"/>
    </row>
    <row r="127" spans="5:14">
      <c r="E127" s="581" t="str">
        <f>IF(' '!E125&gt;0,' '!B124&amp;" "&amp;' '!C125, "")</f>
        <v/>
      </c>
      <c r="F127" s="582">
        <f>'Back End 2'!F129</f>
        <v>0</v>
      </c>
      <c r="G127" s="583">
        <f ca="1">'Back End 2'!G129</f>
        <v>0</v>
      </c>
      <c r="H127" s="583">
        <f>'Back End 2'!H129</f>
        <v>0</v>
      </c>
      <c r="I127" s="583">
        <f>'Back End 2'!I129</f>
        <v>0</v>
      </c>
      <c r="J127" s="583">
        <f ca="1">'Back End 2'!J129</f>
        <v>0</v>
      </c>
      <c r="K127" s="584" t="str">
        <f t="shared" si="9"/>
        <v/>
      </c>
      <c r="L127" s="585">
        <f ca="1">' '!CM125</f>
        <v>0</v>
      </c>
      <c r="M127" s="586" t="str">
        <f t="shared" si="8"/>
        <v xml:space="preserve"> </v>
      </c>
      <c r="N127" s="557"/>
    </row>
    <row r="128" spans="5:14">
      <c r="E128" s="581" t="str">
        <f>IF(' '!E126&gt;0,' '!B126&amp;" "&amp;' '!C126, "")</f>
        <v/>
      </c>
      <c r="F128" s="582">
        <f>'Back End 2'!F130</f>
        <v>0</v>
      </c>
      <c r="G128" s="583">
        <f ca="1">'Back End 2'!G130</f>
        <v>0</v>
      </c>
      <c r="H128" s="583">
        <f>'Back End 2'!H130</f>
        <v>0</v>
      </c>
      <c r="I128" s="583">
        <f>'Back End 2'!I130</f>
        <v>0</v>
      </c>
      <c r="J128" s="583">
        <f ca="1">'Back End 2'!J130</f>
        <v>0</v>
      </c>
      <c r="K128" s="584" t="str">
        <f t="shared" si="9"/>
        <v/>
      </c>
      <c r="L128" s="585">
        <f ca="1">' '!CM126</f>
        <v>0</v>
      </c>
      <c r="M128" s="586" t="str">
        <f t="shared" si="8"/>
        <v xml:space="preserve"> </v>
      </c>
    </row>
    <row r="129" spans="5:14">
      <c r="E129" s="581" t="str">
        <f>IF(' '!E127&gt;0,' '!B126&amp;" "&amp;' '!C127, "")</f>
        <v/>
      </c>
      <c r="F129" s="582">
        <f>'Back End 2'!F131</f>
        <v>0</v>
      </c>
      <c r="G129" s="583">
        <f ca="1">'Back End 2'!G131</f>
        <v>0</v>
      </c>
      <c r="H129" s="583">
        <f>'Back End 2'!H131</f>
        <v>0</v>
      </c>
      <c r="I129" s="583">
        <f>'Back End 2'!I131</f>
        <v>0</v>
      </c>
      <c r="J129" s="583">
        <f ca="1">'Back End 2'!J131</f>
        <v>0</v>
      </c>
      <c r="K129" s="584" t="str">
        <f t="shared" si="9"/>
        <v/>
      </c>
      <c r="L129" s="585">
        <f ca="1">' '!CM127</f>
        <v>0</v>
      </c>
      <c r="M129" s="586" t="str">
        <f t="shared" si="8"/>
        <v xml:space="preserve"> </v>
      </c>
    </row>
    <row r="130" spans="5:14">
      <c r="E130" s="581" t="str">
        <f>IF(' '!E128&gt;0,' '!B128&amp;" "&amp;' '!C128, "")</f>
        <v/>
      </c>
      <c r="F130" s="582">
        <f>'Back End 2'!F132</f>
        <v>0</v>
      </c>
      <c r="G130" s="583">
        <f ca="1">'Back End 2'!G132</f>
        <v>0</v>
      </c>
      <c r="H130" s="583">
        <f>'Back End 2'!H132</f>
        <v>0</v>
      </c>
      <c r="I130" s="583">
        <f>'Back End 2'!I132</f>
        <v>0</v>
      </c>
      <c r="J130" s="583">
        <f ca="1">'Back End 2'!J132</f>
        <v>0</v>
      </c>
      <c r="K130" s="584" t="str">
        <f t="shared" si="9"/>
        <v/>
      </c>
      <c r="L130" s="585">
        <f ca="1">' '!CM128</f>
        <v>0</v>
      </c>
      <c r="M130" s="586" t="str">
        <f t="shared" si="8"/>
        <v xml:space="preserve"> </v>
      </c>
    </row>
    <row r="131" spans="5:14">
      <c r="E131" s="581" t="str">
        <f>IF(' '!E129&gt;0,' '!B128&amp;" "&amp;' '!C129, "")</f>
        <v/>
      </c>
      <c r="F131" s="582">
        <f>'Back End 2'!F133</f>
        <v>0</v>
      </c>
      <c r="G131" s="583">
        <f ca="1">'Back End 2'!G133</f>
        <v>0</v>
      </c>
      <c r="H131" s="583">
        <f>'Back End 2'!H133</f>
        <v>0</v>
      </c>
      <c r="I131" s="583">
        <f>'Back End 2'!I133</f>
        <v>0</v>
      </c>
      <c r="J131" s="583">
        <f ca="1">'Back End 2'!J133</f>
        <v>0</v>
      </c>
      <c r="K131" s="584" t="str">
        <f t="shared" si="9"/>
        <v/>
      </c>
      <c r="L131" s="585">
        <f ca="1">' '!CM129</f>
        <v>0</v>
      </c>
      <c r="M131" s="586" t="str">
        <f t="shared" si="8"/>
        <v xml:space="preserve"> </v>
      </c>
    </row>
    <row r="132" spans="5:14">
      <c r="E132" s="616"/>
      <c r="F132" s="617"/>
      <c r="G132" s="618"/>
      <c r="H132" s="618"/>
      <c r="I132" s="618"/>
      <c r="J132" s="618"/>
      <c r="K132" s="619"/>
      <c r="L132" s="619"/>
      <c r="M132" s="619"/>
    </row>
    <row r="133" spans="5:14" ht="14">
      <c r="E133" s="575"/>
      <c r="F133" s="576"/>
      <c r="G133" s="620"/>
      <c r="H133" s="621" t="str">
        <f>'5'!B130</f>
        <v xml:space="preserve">Área de Trabalho: </v>
      </c>
      <c r="I133" s="620"/>
      <c r="J133" s="620"/>
      <c r="K133" s="622"/>
      <c r="L133" s="622"/>
      <c r="M133" s="562"/>
      <c r="N133" s="557"/>
    </row>
    <row r="134" spans="5:14">
      <c r="E134" s="581" t="str">
        <f>IF(' '!E131&gt;0,' '!B131&amp;" "&amp;' '!C131, "")</f>
        <v/>
      </c>
      <c r="F134" s="582">
        <f>'Back End 2'!F136</f>
        <v>0</v>
      </c>
      <c r="G134" s="583">
        <f ca="1">'Back End 2'!G136</f>
        <v>0</v>
      </c>
      <c r="H134" s="583">
        <f>'Back End 2'!H136</f>
        <v>0</v>
      </c>
      <c r="I134" s="583">
        <f>'Back End 2'!I136</f>
        <v>0</v>
      </c>
      <c r="J134" s="583">
        <f ca="1">'Back End 2'!J136</f>
        <v>0</v>
      </c>
      <c r="K134" s="584" t="str">
        <f t="shared" ref="K134:K153" si="10">IF(E134="","", IF(AND(J134&lt;$C$5, J134&gt;0), ($C$5-J134)/$C$5, "0%"))</f>
        <v/>
      </c>
      <c r="L134" s="585">
        <f ca="1">' '!CM131</f>
        <v>0</v>
      </c>
      <c r="M134" s="586" t="str">
        <f>IF(E134=""," ", IF(AND(SUM(H134,I134,L134)&lt;$C$5, SUM(H134,I134,L134)&gt;0), ($C$5-SUM(H134,I134,L134))/$C$5, "0%"))</f>
        <v xml:space="preserve"> </v>
      </c>
      <c r="N134" s="557"/>
    </row>
    <row r="135" spans="5:14">
      <c r="E135" s="581" t="str">
        <f>IF(' '!E132&gt;0,' '!B131&amp;" "&amp;' '!C132, "")</f>
        <v/>
      </c>
      <c r="F135" s="582">
        <f>'Back End 2'!F137</f>
        <v>0</v>
      </c>
      <c r="G135" s="583">
        <f ca="1">'Back End 2'!G137</f>
        <v>0</v>
      </c>
      <c r="H135" s="583">
        <f>'Back End 2'!H137</f>
        <v>0</v>
      </c>
      <c r="I135" s="583">
        <f>'Back End 2'!I137</f>
        <v>0</v>
      </c>
      <c r="J135" s="583">
        <f ca="1">'Back End 2'!J137</f>
        <v>0</v>
      </c>
      <c r="K135" s="584" t="str">
        <f t="shared" si="10"/>
        <v/>
      </c>
      <c r="L135" s="585">
        <f ca="1">' '!CM132</f>
        <v>0</v>
      </c>
      <c r="M135" s="586" t="str">
        <f t="shared" ref="M135:M173" si="11">IF(E135=""," ", IF(AND(SUM(H135,I135,L135)&lt;$C$5, SUM(H135,I135,L135)&gt;0), ($C$5-SUM(H135,I135,L135))/$C$5, "0%"))</f>
        <v xml:space="preserve"> </v>
      </c>
      <c r="N135" s="557"/>
    </row>
    <row r="136" spans="5:14">
      <c r="E136" s="581" t="str">
        <f>IF(' '!E133&gt;0,' '!B133&amp;" "&amp;' '!C133, "")</f>
        <v/>
      </c>
      <c r="F136" s="582">
        <f>'Back End 2'!F138</f>
        <v>0</v>
      </c>
      <c r="G136" s="583">
        <f ca="1">'Back End 2'!G138</f>
        <v>0</v>
      </c>
      <c r="H136" s="583">
        <f>'Back End 2'!H138</f>
        <v>0</v>
      </c>
      <c r="I136" s="583">
        <f>'Back End 2'!I138</f>
        <v>0</v>
      </c>
      <c r="J136" s="583">
        <f ca="1">'Back End 2'!J138</f>
        <v>0</v>
      </c>
      <c r="K136" s="584" t="str">
        <f t="shared" si="10"/>
        <v/>
      </c>
      <c r="L136" s="585">
        <f ca="1">' '!CM133</f>
        <v>0</v>
      </c>
      <c r="M136" s="586" t="str">
        <f t="shared" si="11"/>
        <v xml:space="preserve"> </v>
      </c>
      <c r="N136" s="557"/>
    </row>
    <row r="137" spans="5:14">
      <c r="E137" s="581" t="str">
        <f>IF(' '!E134&gt;0,' '!B133&amp;" "&amp;' '!C134, "")</f>
        <v/>
      </c>
      <c r="F137" s="582">
        <f>'Back End 2'!F139</f>
        <v>0</v>
      </c>
      <c r="G137" s="583">
        <f ca="1">'Back End 2'!G139</f>
        <v>0</v>
      </c>
      <c r="H137" s="583">
        <f>'Back End 2'!H139</f>
        <v>0</v>
      </c>
      <c r="I137" s="583">
        <f>'Back End 2'!I139</f>
        <v>0</v>
      </c>
      <c r="J137" s="583">
        <f ca="1">'Back End 2'!J139</f>
        <v>0</v>
      </c>
      <c r="K137" s="584" t="str">
        <f t="shared" si="10"/>
        <v/>
      </c>
      <c r="L137" s="585">
        <f ca="1">' '!CM134</f>
        <v>0</v>
      </c>
      <c r="M137" s="586" t="str">
        <f t="shared" si="11"/>
        <v xml:space="preserve"> </v>
      </c>
      <c r="N137" s="557"/>
    </row>
    <row r="138" spans="5:14">
      <c r="E138" s="581" t="str">
        <f>IF(' '!E135&gt;0,' '!B135&amp;" "&amp;' '!C135, "")</f>
        <v/>
      </c>
      <c r="F138" s="582">
        <f>'Back End 2'!F140</f>
        <v>0</v>
      </c>
      <c r="G138" s="583">
        <f ca="1">'Back End 2'!G140</f>
        <v>0</v>
      </c>
      <c r="H138" s="583">
        <f>'Back End 2'!H140</f>
        <v>0</v>
      </c>
      <c r="I138" s="583">
        <f>'Back End 2'!I140</f>
        <v>0</v>
      </c>
      <c r="J138" s="583">
        <f ca="1">'Back End 2'!J140</f>
        <v>0</v>
      </c>
      <c r="K138" s="584" t="str">
        <f t="shared" si="10"/>
        <v/>
      </c>
      <c r="L138" s="585">
        <f ca="1">' '!CM135</f>
        <v>0</v>
      </c>
      <c r="M138" s="586" t="str">
        <f t="shared" si="11"/>
        <v xml:space="preserve"> </v>
      </c>
      <c r="N138" s="557"/>
    </row>
    <row r="139" spans="5:14">
      <c r="E139" s="581" t="str">
        <f>IF(' '!E136&gt;0,' '!B135&amp;" "&amp;' '!C136, "")</f>
        <v/>
      </c>
      <c r="F139" s="582">
        <f>'Back End 2'!F141</f>
        <v>0</v>
      </c>
      <c r="G139" s="583">
        <f ca="1">'Back End 2'!G141</f>
        <v>0</v>
      </c>
      <c r="H139" s="583">
        <f>'Back End 2'!H141</f>
        <v>0</v>
      </c>
      <c r="I139" s="583">
        <f>'Back End 2'!I141</f>
        <v>0</v>
      </c>
      <c r="J139" s="583">
        <f ca="1">'Back End 2'!J141</f>
        <v>0</v>
      </c>
      <c r="K139" s="584" t="str">
        <f t="shared" si="10"/>
        <v/>
      </c>
      <c r="L139" s="585">
        <f ca="1">' '!CM136</f>
        <v>0</v>
      </c>
      <c r="M139" s="586" t="str">
        <f t="shared" si="11"/>
        <v xml:space="preserve"> </v>
      </c>
      <c r="N139" s="557"/>
    </row>
    <row r="140" spans="5:14">
      <c r="E140" s="581" t="str">
        <f>IF(' '!E137&gt;0,' '!B137&amp;" "&amp;' '!C137, "")</f>
        <v/>
      </c>
      <c r="F140" s="582">
        <f>'Back End 2'!F142</f>
        <v>0</v>
      </c>
      <c r="G140" s="583">
        <f ca="1">'Back End 2'!G142</f>
        <v>0</v>
      </c>
      <c r="H140" s="583">
        <f>'Back End 2'!H142</f>
        <v>0</v>
      </c>
      <c r="I140" s="583">
        <f>'Back End 2'!I142</f>
        <v>0</v>
      </c>
      <c r="J140" s="583">
        <f ca="1">'Back End 2'!J142</f>
        <v>0</v>
      </c>
      <c r="K140" s="584" t="str">
        <f t="shared" si="10"/>
        <v/>
      </c>
      <c r="L140" s="585">
        <f ca="1">' '!CM137</f>
        <v>0</v>
      </c>
      <c r="M140" s="586" t="str">
        <f t="shared" si="11"/>
        <v xml:space="preserve"> </v>
      </c>
      <c r="N140" s="557"/>
    </row>
    <row r="141" spans="5:14">
      <c r="E141" s="581" t="str">
        <f>IF(' '!E138&gt;0,' '!B137&amp;" "&amp;' '!C138, "")</f>
        <v/>
      </c>
      <c r="F141" s="582">
        <f>'Back End 2'!F143</f>
        <v>0</v>
      </c>
      <c r="G141" s="583">
        <f ca="1">'Back End 2'!G143</f>
        <v>0</v>
      </c>
      <c r="H141" s="583">
        <f>'Back End 2'!H143</f>
        <v>0</v>
      </c>
      <c r="I141" s="583">
        <f>'Back End 2'!I143</f>
        <v>0</v>
      </c>
      <c r="J141" s="583">
        <f ca="1">'Back End 2'!J143</f>
        <v>0</v>
      </c>
      <c r="K141" s="584" t="str">
        <f t="shared" si="10"/>
        <v/>
      </c>
      <c r="L141" s="585">
        <f ca="1">' '!CM138</f>
        <v>0</v>
      </c>
      <c r="M141" s="586" t="str">
        <f t="shared" si="11"/>
        <v xml:space="preserve"> </v>
      </c>
      <c r="N141" s="557"/>
    </row>
    <row r="142" spans="5:14">
      <c r="E142" s="581" t="str">
        <f>IF(' '!E139&gt;0,' '!B139&amp;" "&amp;' '!C139, "")</f>
        <v/>
      </c>
      <c r="F142" s="582">
        <f>'Back End 2'!F144</f>
        <v>0</v>
      </c>
      <c r="G142" s="583">
        <f ca="1">'Back End 2'!G144</f>
        <v>0</v>
      </c>
      <c r="H142" s="583">
        <f>'Back End 2'!H144</f>
        <v>0</v>
      </c>
      <c r="I142" s="583">
        <f>'Back End 2'!I144</f>
        <v>0</v>
      </c>
      <c r="J142" s="583">
        <f ca="1">'Back End 2'!J144</f>
        <v>0</v>
      </c>
      <c r="K142" s="584" t="str">
        <f t="shared" si="10"/>
        <v/>
      </c>
      <c r="L142" s="585">
        <f ca="1">' '!CM139</f>
        <v>0</v>
      </c>
      <c r="M142" s="586" t="str">
        <f t="shared" si="11"/>
        <v xml:space="preserve"> </v>
      </c>
      <c r="N142" s="557"/>
    </row>
    <row r="143" spans="5:14">
      <c r="E143" s="581" t="str">
        <f>IF(' '!E140&gt;0,' '!B139&amp;" "&amp;' '!C140, "")</f>
        <v/>
      </c>
      <c r="F143" s="582">
        <f>'Back End 2'!F145</f>
        <v>0</v>
      </c>
      <c r="G143" s="583">
        <f ca="1">'Back End 2'!G145</f>
        <v>0</v>
      </c>
      <c r="H143" s="583">
        <f>'Back End 2'!H145</f>
        <v>0</v>
      </c>
      <c r="I143" s="583">
        <f>'Back End 2'!I145</f>
        <v>0</v>
      </c>
      <c r="J143" s="583">
        <f ca="1">'Back End 2'!J145</f>
        <v>0</v>
      </c>
      <c r="K143" s="584" t="str">
        <f t="shared" si="10"/>
        <v/>
      </c>
      <c r="L143" s="585">
        <f ca="1">' '!CM140</f>
        <v>0</v>
      </c>
      <c r="M143" s="586" t="str">
        <f t="shared" si="11"/>
        <v xml:space="preserve"> </v>
      </c>
      <c r="N143" s="557"/>
    </row>
    <row r="144" spans="5:14">
      <c r="E144" s="581" t="str">
        <f>IF(' '!E141&gt;0,' '!B141&amp;" "&amp;' '!C141, "")</f>
        <v/>
      </c>
      <c r="F144" s="582">
        <f>'Back End 2'!F146</f>
        <v>0</v>
      </c>
      <c r="G144" s="583">
        <f ca="1">'Back End 2'!G146</f>
        <v>0</v>
      </c>
      <c r="H144" s="583">
        <f>'Back End 2'!H146</f>
        <v>0</v>
      </c>
      <c r="I144" s="583">
        <f>'Back End 2'!I146</f>
        <v>0</v>
      </c>
      <c r="J144" s="583">
        <f ca="1">'Back End 2'!J146</f>
        <v>0</v>
      </c>
      <c r="K144" s="584" t="str">
        <f t="shared" si="10"/>
        <v/>
      </c>
      <c r="L144" s="585">
        <f ca="1">' '!CM141</f>
        <v>0</v>
      </c>
      <c r="M144" s="586" t="str">
        <f t="shared" si="11"/>
        <v xml:space="preserve"> </v>
      </c>
      <c r="N144" s="557"/>
    </row>
    <row r="145" spans="5:13">
      <c r="E145" s="581" t="str">
        <f>IF(' '!E142&gt;0,' '!B141&amp;" "&amp;' '!C142, "")</f>
        <v/>
      </c>
      <c r="F145" s="582">
        <f>'Back End 2'!F147</f>
        <v>0</v>
      </c>
      <c r="G145" s="583">
        <f ca="1">'Back End 2'!G147</f>
        <v>0</v>
      </c>
      <c r="H145" s="583">
        <f>'Back End 2'!H147</f>
        <v>0</v>
      </c>
      <c r="I145" s="583">
        <f>'Back End 2'!I147</f>
        <v>0</v>
      </c>
      <c r="J145" s="583">
        <f ca="1">'Back End 2'!J147</f>
        <v>0</v>
      </c>
      <c r="K145" s="584" t="str">
        <f t="shared" si="10"/>
        <v/>
      </c>
      <c r="L145" s="585">
        <f ca="1">' '!CM142</f>
        <v>0</v>
      </c>
      <c r="M145" s="586" t="str">
        <f t="shared" si="11"/>
        <v xml:space="preserve"> </v>
      </c>
    </row>
    <row r="146" spans="5:13">
      <c r="E146" s="581" t="str">
        <f>IF(' '!E143&gt;0,' '!B143&amp;" "&amp;' '!C143, "")</f>
        <v/>
      </c>
      <c r="F146" s="582">
        <f>'Back End 2'!F148</f>
        <v>0</v>
      </c>
      <c r="G146" s="583">
        <f ca="1">'Back End 2'!G148</f>
        <v>0</v>
      </c>
      <c r="H146" s="583">
        <f>'Back End 2'!H148</f>
        <v>0</v>
      </c>
      <c r="I146" s="583">
        <f>'Back End 2'!I148</f>
        <v>0</v>
      </c>
      <c r="J146" s="583">
        <f ca="1">'Back End 2'!J148</f>
        <v>0</v>
      </c>
      <c r="K146" s="584" t="str">
        <f t="shared" si="10"/>
        <v/>
      </c>
      <c r="L146" s="585">
        <f ca="1">' '!CM143</f>
        <v>0</v>
      </c>
      <c r="M146" s="586" t="str">
        <f t="shared" si="11"/>
        <v xml:space="preserve"> </v>
      </c>
    </row>
    <row r="147" spans="5:13">
      <c r="E147" s="581" t="str">
        <f>IF(' '!E144&gt;0,' '!B143&amp;" "&amp;' '!C144, "")</f>
        <v/>
      </c>
      <c r="F147" s="582">
        <f>'Back End 2'!F149</f>
        <v>0</v>
      </c>
      <c r="G147" s="583">
        <f ca="1">'Back End 2'!G149</f>
        <v>0</v>
      </c>
      <c r="H147" s="583">
        <f>'Back End 2'!H149</f>
        <v>0</v>
      </c>
      <c r="I147" s="583">
        <f>'Back End 2'!I149</f>
        <v>0</v>
      </c>
      <c r="J147" s="583">
        <f ca="1">'Back End 2'!J149</f>
        <v>0</v>
      </c>
      <c r="K147" s="584" t="str">
        <f t="shared" si="10"/>
        <v/>
      </c>
      <c r="L147" s="585">
        <f ca="1">' '!CM144</f>
        <v>0</v>
      </c>
      <c r="M147" s="586" t="str">
        <f t="shared" si="11"/>
        <v xml:space="preserve"> </v>
      </c>
    </row>
    <row r="148" spans="5:13">
      <c r="E148" s="581" t="str">
        <f>IF(' '!E145&gt;0,' '!B145&amp;" "&amp;' '!C145, "")</f>
        <v/>
      </c>
      <c r="F148" s="582">
        <f>'Back End 2'!F150</f>
        <v>0</v>
      </c>
      <c r="G148" s="583">
        <f ca="1">'Back End 2'!G150</f>
        <v>0</v>
      </c>
      <c r="H148" s="583">
        <f>'Back End 2'!H150</f>
        <v>0</v>
      </c>
      <c r="I148" s="583">
        <f>'Back End 2'!I150</f>
        <v>0</v>
      </c>
      <c r="J148" s="583">
        <f ca="1">'Back End 2'!J150</f>
        <v>0</v>
      </c>
      <c r="K148" s="584" t="str">
        <f t="shared" si="10"/>
        <v/>
      </c>
      <c r="L148" s="585">
        <f ca="1">' '!CM145</f>
        <v>0</v>
      </c>
      <c r="M148" s="586" t="str">
        <f t="shared" si="11"/>
        <v xml:space="preserve"> </v>
      </c>
    </row>
    <row r="149" spans="5:13">
      <c r="E149" s="581" t="str">
        <f>IF(' '!E146&gt;0,' '!B145&amp;" "&amp;' '!C146, "")</f>
        <v/>
      </c>
      <c r="F149" s="582">
        <f>'Back End 2'!F151</f>
        <v>0</v>
      </c>
      <c r="G149" s="583">
        <f ca="1">'Back End 2'!G151</f>
        <v>0</v>
      </c>
      <c r="H149" s="583">
        <f>'Back End 2'!H151</f>
        <v>0</v>
      </c>
      <c r="I149" s="583">
        <f>'Back End 2'!I151</f>
        <v>0</v>
      </c>
      <c r="J149" s="583">
        <f ca="1">'Back End 2'!J151</f>
        <v>0</v>
      </c>
      <c r="K149" s="584" t="str">
        <f t="shared" si="10"/>
        <v/>
      </c>
      <c r="L149" s="585">
        <f ca="1">' '!CM146</f>
        <v>0</v>
      </c>
      <c r="M149" s="586" t="str">
        <f t="shared" si="11"/>
        <v xml:space="preserve"> </v>
      </c>
    </row>
    <row r="150" spans="5:13">
      <c r="E150" s="581" t="str">
        <f>IF(' '!E147&gt;0,' '!B147&amp;" "&amp;' '!C147, "")</f>
        <v/>
      </c>
      <c r="F150" s="582">
        <f>'Back End 2'!F152</f>
        <v>0</v>
      </c>
      <c r="G150" s="583">
        <f ca="1">'Back End 2'!G152</f>
        <v>0</v>
      </c>
      <c r="H150" s="583">
        <f>'Back End 2'!H152</f>
        <v>0</v>
      </c>
      <c r="I150" s="583">
        <f>'Back End 2'!I152</f>
        <v>0</v>
      </c>
      <c r="J150" s="583">
        <f ca="1">'Back End 2'!J152</f>
        <v>0</v>
      </c>
      <c r="K150" s="584" t="str">
        <f t="shared" si="10"/>
        <v/>
      </c>
      <c r="L150" s="585">
        <f ca="1">' '!CM147</f>
        <v>0</v>
      </c>
      <c r="M150" s="586" t="str">
        <f t="shared" si="11"/>
        <v xml:space="preserve"> </v>
      </c>
    </row>
    <row r="151" spans="5:13">
      <c r="E151" s="581" t="str">
        <f>IF(' '!E148&gt;0,' '!B147&amp;" "&amp;' '!C148, "")</f>
        <v/>
      </c>
      <c r="F151" s="582">
        <f>'Back End 2'!F153</f>
        <v>0</v>
      </c>
      <c r="G151" s="583">
        <f ca="1">'Back End 2'!G153</f>
        <v>0</v>
      </c>
      <c r="H151" s="583">
        <f>'Back End 2'!H153</f>
        <v>0</v>
      </c>
      <c r="I151" s="583">
        <f>'Back End 2'!I153</f>
        <v>0</v>
      </c>
      <c r="J151" s="583">
        <f ca="1">'Back End 2'!J153</f>
        <v>0</v>
      </c>
      <c r="K151" s="584" t="str">
        <f t="shared" si="10"/>
        <v/>
      </c>
      <c r="L151" s="585">
        <f ca="1">' '!CM148</f>
        <v>0</v>
      </c>
      <c r="M151" s="586" t="str">
        <f t="shared" si="11"/>
        <v xml:space="preserve"> </v>
      </c>
    </row>
    <row r="152" spans="5:13">
      <c r="E152" s="581" t="str">
        <f>IF(' '!E149&gt;0,' '!B149&amp;" "&amp;' '!C149, "")</f>
        <v/>
      </c>
      <c r="F152" s="582">
        <f>'Back End 2'!F154</f>
        <v>0</v>
      </c>
      <c r="G152" s="583">
        <f ca="1">'Back End 2'!G154</f>
        <v>0</v>
      </c>
      <c r="H152" s="583">
        <f>'Back End 2'!H154</f>
        <v>0</v>
      </c>
      <c r="I152" s="583">
        <f>'Back End 2'!I154</f>
        <v>0</v>
      </c>
      <c r="J152" s="583">
        <f ca="1">'Back End 2'!J154</f>
        <v>0</v>
      </c>
      <c r="K152" s="584" t="str">
        <f t="shared" si="10"/>
        <v/>
      </c>
      <c r="L152" s="585">
        <f ca="1">' '!CM149</f>
        <v>0</v>
      </c>
      <c r="M152" s="586" t="str">
        <f t="shared" si="11"/>
        <v xml:space="preserve"> </v>
      </c>
    </row>
    <row r="153" spans="5:13">
      <c r="E153" s="581" t="str">
        <f>IF(' '!E150&gt;0,' '!B149&amp;" "&amp;' '!C150, "")</f>
        <v/>
      </c>
      <c r="F153" s="582">
        <f>'Back End 2'!F155</f>
        <v>0</v>
      </c>
      <c r="G153" s="583">
        <f ca="1">'Back End 2'!G155</f>
        <v>0</v>
      </c>
      <c r="H153" s="583">
        <f>'Back End 2'!H155</f>
        <v>0</v>
      </c>
      <c r="I153" s="583">
        <f>'Back End 2'!I155</f>
        <v>0</v>
      </c>
      <c r="J153" s="583">
        <f ca="1">'Back End 2'!J155</f>
        <v>0</v>
      </c>
      <c r="K153" s="584" t="str">
        <f t="shared" si="10"/>
        <v/>
      </c>
      <c r="L153" s="585">
        <f ca="1">' '!CM150</f>
        <v>0</v>
      </c>
      <c r="M153" s="586" t="str">
        <f t="shared" si="11"/>
        <v xml:space="preserve"> </v>
      </c>
    </row>
    <row r="154" spans="5:13">
      <c r="E154" s="581" t="str">
        <f>IF(' '!E151&gt;0,' '!B151&amp;" "&amp;' '!C151, "")</f>
        <v/>
      </c>
      <c r="F154" s="582">
        <f>'Back End 2'!F156</f>
        <v>0</v>
      </c>
      <c r="G154" s="583">
        <f ca="1">'Back End 2'!G156</f>
        <v>0</v>
      </c>
      <c r="H154" s="583">
        <f>'Back End 2'!H156</f>
        <v>0</v>
      </c>
      <c r="I154" s="583">
        <f>'Back End 2'!I156</f>
        <v>0</v>
      </c>
      <c r="J154" s="583">
        <f ca="1">'Back End 2'!J156</f>
        <v>0</v>
      </c>
      <c r="K154" s="584" t="str">
        <f t="shared" ref="K154:K173" si="12">IF(E154="","", IF(AND(J154&lt;$C$5, J154&gt;0), ($C$5-J154)/$C$5, "0%"))</f>
        <v/>
      </c>
      <c r="L154" s="585">
        <f ca="1">' '!CM151</f>
        <v>0</v>
      </c>
      <c r="M154" s="586" t="str">
        <f t="shared" si="11"/>
        <v xml:space="preserve"> </v>
      </c>
    </row>
    <row r="155" spans="5:13">
      <c r="E155" s="581" t="str">
        <f>IF(' '!E152&gt;0,' '!B151&amp;" "&amp;' '!C152, "")</f>
        <v/>
      </c>
      <c r="F155" s="582">
        <f>'Back End 2'!F157</f>
        <v>0</v>
      </c>
      <c r="G155" s="583">
        <f ca="1">'Back End 2'!G157</f>
        <v>0</v>
      </c>
      <c r="H155" s="583">
        <f>'Back End 2'!H157</f>
        <v>0</v>
      </c>
      <c r="I155" s="583">
        <f>'Back End 2'!I157</f>
        <v>0</v>
      </c>
      <c r="J155" s="583">
        <f ca="1">'Back End 2'!J157</f>
        <v>0</v>
      </c>
      <c r="K155" s="584" t="str">
        <f t="shared" si="12"/>
        <v/>
      </c>
      <c r="L155" s="585">
        <f ca="1">' '!CM152</f>
        <v>0</v>
      </c>
      <c r="M155" s="586" t="str">
        <f t="shared" si="11"/>
        <v xml:space="preserve"> </v>
      </c>
    </row>
    <row r="156" spans="5:13">
      <c r="E156" s="581" t="str">
        <f>IF(' '!E153&gt;0,' '!B153&amp;" "&amp;' '!C153, "")</f>
        <v/>
      </c>
      <c r="F156" s="582">
        <f>'Back End 2'!F158</f>
        <v>0</v>
      </c>
      <c r="G156" s="583">
        <f ca="1">'Back End 2'!G158</f>
        <v>0</v>
      </c>
      <c r="H156" s="583">
        <f>'Back End 2'!H158</f>
        <v>0</v>
      </c>
      <c r="I156" s="583">
        <f>'Back End 2'!I158</f>
        <v>0</v>
      </c>
      <c r="J156" s="583">
        <f ca="1">'Back End 2'!J158</f>
        <v>0</v>
      </c>
      <c r="K156" s="584" t="str">
        <f t="shared" si="12"/>
        <v/>
      </c>
      <c r="L156" s="585">
        <f ca="1">' '!CM153</f>
        <v>0</v>
      </c>
      <c r="M156" s="586" t="str">
        <f t="shared" si="11"/>
        <v xml:space="preserve"> </v>
      </c>
    </row>
    <row r="157" spans="5:13">
      <c r="E157" s="581" t="str">
        <f>IF(' '!E154&gt;0,' '!B153&amp;" "&amp;' '!C154, "")</f>
        <v/>
      </c>
      <c r="F157" s="582">
        <f>'Back End 2'!F159</f>
        <v>0</v>
      </c>
      <c r="G157" s="583">
        <f ca="1">'Back End 2'!G159</f>
        <v>0</v>
      </c>
      <c r="H157" s="583">
        <f>'Back End 2'!H159</f>
        <v>0</v>
      </c>
      <c r="I157" s="583">
        <f>'Back End 2'!I159</f>
        <v>0</v>
      </c>
      <c r="J157" s="583">
        <f ca="1">'Back End 2'!J159</f>
        <v>0</v>
      </c>
      <c r="K157" s="584" t="str">
        <f t="shared" si="12"/>
        <v/>
      </c>
      <c r="L157" s="585">
        <f ca="1">' '!CM154</f>
        <v>0</v>
      </c>
      <c r="M157" s="586" t="str">
        <f t="shared" si="11"/>
        <v xml:space="preserve"> </v>
      </c>
    </row>
    <row r="158" spans="5:13">
      <c r="E158" s="581" t="str">
        <f>IF(' '!E155&gt;0,' '!B155&amp;" "&amp;' '!C155, "")</f>
        <v/>
      </c>
      <c r="F158" s="582">
        <f>'Back End 2'!F160</f>
        <v>0</v>
      </c>
      <c r="G158" s="583">
        <f ca="1">'Back End 2'!G160</f>
        <v>0</v>
      </c>
      <c r="H158" s="583">
        <f>'Back End 2'!H160</f>
        <v>0</v>
      </c>
      <c r="I158" s="583">
        <f>'Back End 2'!I160</f>
        <v>0</v>
      </c>
      <c r="J158" s="583">
        <f ca="1">'Back End 2'!J160</f>
        <v>0</v>
      </c>
      <c r="K158" s="584" t="str">
        <f t="shared" si="12"/>
        <v/>
      </c>
      <c r="L158" s="585">
        <f ca="1">' '!CM155</f>
        <v>0</v>
      </c>
      <c r="M158" s="586" t="str">
        <f t="shared" si="11"/>
        <v xml:space="preserve"> </v>
      </c>
    </row>
    <row r="159" spans="5:13">
      <c r="E159" s="581" t="str">
        <f>IF(' '!E156&gt;0,' '!B155&amp;" "&amp;' '!C156, "")</f>
        <v/>
      </c>
      <c r="F159" s="582">
        <f>'Back End 2'!F161</f>
        <v>0</v>
      </c>
      <c r="G159" s="583">
        <f ca="1">'Back End 2'!G161</f>
        <v>0</v>
      </c>
      <c r="H159" s="583">
        <f>'Back End 2'!H161</f>
        <v>0</v>
      </c>
      <c r="I159" s="583">
        <f>'Back End 2'!I161</f>
        <v>0</v>
      </c>
      <c r="J159" s="583">
        <f ca="1">'Back End 2'!J161</f>
        <v>0</v>
      </c>
      <c r="K159" s="584" t="str">
        <f t="shared" si="12"/>
        <v/>
      </c>
      <c r="L159" s="585">
        <f ca="1">' '!CM156</f>
        <v>0</v>
      </c>
      <c r="M159" s="586" t="str">
        <f t="shared" si="11"/>
        <v xml:space="preserve"> </v>
      </c>
    </row>
    <row r="160" spans="5:13">
      <c r="E160" s="581" t="str">
        <f>IF(' '!E157&gt;0,' '!B157&amp;" "&amp;' '!C157, "")</f>
        <v/>
      </c>
      <c r="F160" s="582">
        <f>'Back End 2'!F162</f>
        <v>0</v>
      </c>
      <c r="G160" s="583">
        <f ca="1">'Back End 2'!G162</f>
        <v>0</v>
      </c>
      <c r="H160" s="583">
        <f>'Back End 2'!H162</f>
        <v>0</v>
      </c>
      <c r="I160" s="583">
        <f>'Back End 2'!I162</f>
        <v>0</v>
      </c>
      <c r="J160" s="583">
        <f ca="1">'Back End 2'!J162</f>
        <v>0</v>
      </c>
      <c r="K160" s="584" t="str">
        <f t="shared" si="12"/>
        <v/>
      </c>
      <c r="L160" s="585">
        <f ca="1">' '!CM157</f>
        <v>0</v>
      </c>
      <c r="M160" s="586" t="str">
        <f t="shared" si="11"/>
        <v xml:space="preserve"> </v>
      </c>
    </row>
    <row r="161" spans="5:13">
      <c r="E161" s="581" t="str">
        <f>IF(' '!E158&gt;0,' '!B157&amp;" "&amp;' '!C158, "")</f>
        <v/>
      </c>
      <c r="F161" s="582">
        <f>'Back End 2'!F163</f>
        <v>0</v>
      </c>
      <c r="G161" s="583">
        <f ca="1">'Back End 2'!G163</f>
        <v>0</v>
      </c>
      <c r="H161" s="583">
        <f>'Back End 2'!H163</f>
        <v>0</v>
      </c>
      <c r="I161" s="583">
        <f>'Back End 2'!I163</f>
        <v>0</v>
      </c>
      <c r="J161" s="583">
        <f ca="1">'Back End 2'!J163</f>
        <v>0</v>
      </c>
      <c r="K161" s="584" t="str">
        <f t="shared" si="12"/>
        <v/>
      </c>
      <c r="L161" s="585">
        <f ca="1">' '!CM158</f>
        <v>0</v>
      </c>
      <c r="M161" s="586" t="str">
        <f t="shared" si="11"/>
        <v xml:space="preserve"> </v>
      </c>
    </row>
    <row r="162" spans="5:13">
      <c r="E162" s="581" t="str">
        <f>IF(' '!E159&gt;0,' '!B159&amp;" "&amp;' '!C159, "")</f>
        <v/>
      </c>
      <c r="F162" s="582">
        <f>'Back End 2'!F164</f>
        <v>0</v>
      </c>
      <c r="G162" s="583">
        <f ca="1">'Back End 2'!G164</f>
        <v>0</v>
      </c>
      <c r="H162" s="583">
        <f>'Back End 2'!H164</f>
        <v>0</v>
      </c>
      <c r="I162" s="583">
        <f>'Back End 2'!I164</f>
        <v>0</v>
      </c>
      <c r="J162" s="583">
        <f ca="1">'Back End 2'!J164</f>
        <v>0</v>
      </c>
      <c r="K162" s="584" t="str">
        <f t="shared" si="12"/>
        <v/>
      </c>
      <c r="L162" s="585">
        <f ca="1">' '!CM159</f>
        <v>0</v>
      </c>
      <c r="M162" s="586" t="str">
        <f t="shared" si="11"/>
        <v xml:space="preserve"> </v>
      </c>
    </row>
    <row r="163" spans="5:13">
      <c r="E163" s="581" t="str">
        <f>IF(' '!E160&gt;0,' '!B159&amp;" "&amp;' '!C160, "")</f>
        <v/>
      </c>
      <c r="F163" s="582">
        <f>'Back End 2'!F165</f>
        <v>0</v>
      </c>
      <c r="G163" s="583">
        <f ca="1">'Back End 2'!G165</f>
        <v>0</v>
      </c>
      <c r="H163" s="583">
        <f>'Back End 2'!H165</f>
        <v>0</v>
      </c>
      <c r="I163" s="583">
        <f>'Back End 2'!I165</f>
        <v>0</v>
      </c>
      <c r="J163" s="583">
        <f ca="1">'Back End 2'!J165</f>
        <v>0</v>
      </c>
      <c r="K163" s="584" t="str">
        <f t="shared" si="12"/>
        <v/>
      </c>
      <c r="L163" s="585">
        <f ca="1">' '!CM160</f>
        <v>0</v>
      </c>
      <c r="M163" s="586" t="str">
        <f t="shared" si="11"/>
        <v xml:space="preserve"> </v>
      </c>
    </row>
    <row r="164" spans="5:13">
      <c r="E164" s="581" t="str">
        <f>IF(' '!E161&gt;0,' '!B161&amp;" "&amp;' '!C161, "")</f>
        <v/>
      </c>
      <c r="F164" s="582">
        <f>'Back End 2'!F166</f>
        <v>0</v>
      </c>
      <c r="G164" s="583">
        <f ca="1">'Back End 2'!G166</f>
        <v>0</v>
      </c>
      <c r="H164" s="583">
        <f>'Back End 2'!H166</f>
        <v>0</v>
      </c>
      <c r="I164" s="583">
        <f>'Back End 2'!I166</f>
        <v>0</v>
      </c>
      <c r="J164" s="583">
        <f ca="1">'Back End 2'!J166</f>
        <v>0</v>
      </c>
      <c r="K164" s="584" t="str">
        <f t="shared" si="12"/>
        <v/>
      </c>
      <c r="L164" s="585">
        <f ca="1">' '!CM161</f>
        <v>0</v>
      </c>
      <c r="M164" s="586" t="str">
        <f t="shared" si="11"/>
        <v xml:space="preserve"> </v>
      </c>
    </row>
    <row r="165" spans="5:13">
      <c r="E165" s="581" t="str">
        <f>IF(' '!E162&gt;0,' '!B161&amp;" "&amp;' '!C162, "")</f>
        <v/>
      </c>
      <c r="F165" s="582">
        <f>'Back End 2'!F167</f>
        <v>0</v>
      </c>
      <c r="G165" s="583">
        <f ca="1">'Back End 2'!G167</f>
        <v>0</v>
      </c>
      <c r="H165" s="583">
        <f>'Back End 2'!H167</f>
        <v>0</v>
      </c>
      <c r="I165" s="583">
        <f>'Back End 2'!I167</f>
        <v>0</v>
      </c>
      <c r="J165" s="583">
        <f ca="1">'Back End 2'!J167</f>
        <v>0</v>
      </c>
      <c r="K165" s="584" t="str">
        <f t="shared" si="12"/>
        <v/>
      </c>
      <c r="L165" s="585">
        <f ca="1">' '!CM162</f>
        <v>0</v>
      </c>
      <c r="M165" s="586" t="str">
        <f t="shared" si="11"/>
        <v xml:space="preserve"> </v>
      </c>
    </row>
    <row r="166" spans="5:13">
      <c r="E166" s="581" t="str">
        <f>IF(' '!E163&gt;0,' '!B163&amp;" "&amp;' '!C163, "")</f>
        <v/>
      </c>
      <c r="F166" s="582">
        <f>'Back End 2'!F168</f>
        <v>0</v>
      </c>
      <c r="G166" s="583">
        <f ca="1">'Back End 2'!G168</f>
        <v>0</v>
      </c>
      <c r="H166" s="583">
        <f>'Back End 2'!H168</f>
        <v>0</v>
      </c>
      <c r="I166" s="583">
        <f>'Back End 2'!I168</f>
        <v>0</v>
      </c>
      <c r="J166" s="583">
        <f ca="1">'Back End 2'!J168</f>
        <v>0</v>
      </c>
      <c r="K166" s="584" t="str">
        <f t="shared" si="12"/>
        <v/>
      </c>
      <c r="L166" s="585">
        <f ca="1">' '!CM163</f>
        <v>0</v>
      </c>
      <c r="M166" s="586" t="str">
        <f t="shared" si="11"/>
        <v xml:space="preserve"> </v>
      </c>
    </row>
    <row r="167" spans="5:13">
      <c r="E167" s="581" t="str">
        <f>IF(' '!E164&gt;0,' '!B163&amp;" "&amp;' '!C164, "")</f>
        <v/>
      </c>
      <c r="F167" s="582">
        <f>'Back End 2'!F169</f>
        <v>0</v>
      </c>
      <c r="G167" s="583">
        <f ca="1">'Back End 2'!G169</f>
        <v>0</v>
      </c>
      <c r="H167" s="583">
        <f>'Back End 2'!H169</f>
        <v>0</v>
      </c>
      <c r="I167" s="583">
        <f>'Back End 2'!I169</f>
        <v>0</v>
      </c>
      <c r="J167" s="583">
        <f ca="1">'Back End 2'!J169</f>
        <v>0</v>
      </c>
      <c r="K167" s="584" t="str">
        <f t="shared" si="12"/>
        <v/>
      </c>
      <c r="L167" s="585">
        <f ca="1">' '!CM164</f>
        <v>0</v>
      </c>
      <c r="M167" s="586" t="str">
        <f t="shared" si="11"/>
        <v xml:space="preserve"> </v>
      </c>
    </row>
    <row r="168" spans="5:13">
      <c r="E168" s="581" t="str">
        <f>IF(' '!E165&gt;0,' '!B165&amp;" "&amp;' '!C165, "")</f>
        <v/>
      </c>
      <c r="F168" s="582">
        <f>'Back End 2'!F170</f>
        <v>0</v>
      </c>
      <c r="G168" s="583">
        <f ca="1">'Back End 2'!G170</f>
        <v>0</v>
      </c>
      <c r="H168" s="583">
        <f>'Back End 2'!H170</f>
        <v>0</v>
      </c>
      <c r="I168" s="583">
        <f>'Back End 2'!I170</f>
        <v>0</v>
      </c>
      <c r="J168" s="583">
        <f ca="1">'Back End 2'!J170</f>
        <v>0</v>
      </c>
      <c r="K168" s="584" t="str">
        <f t="shared" si="12"/>
        <v/>
      </c>
      <c r="L168" s="585">
        <f ca="1">' '!CM165</f>
        <v>0</v>
      </c>
      <c r="M168" s="586" t="str">
        <f t="shared" si="11"/>
        <v xml:space="preserve"> </v>
      </c>
    </row>
    <row r="169" spans="5:13">
      <c r="E169" s="581" t="str">
        <f>IF(' '!E166&gt;0,' '!B165&amp;" "&amp;' '!C166, "")</f>
        <v/>
      </c>
      <c r="F169" s="582">
        <f>'Back End 2'!F171</f>
        <v>0</v>
      </c>
      <c r="G169" s="583">
        <f ca="1">'Back End 2'!G171</f>
        <v>0</v>
      </c>
      <c r="H169" s="583">
        <f>'Back End 2'!H171</f>
        <v>0</v>
      </c>
      <c r="I169" s="583">
        <f>'Back End 2'!I171</f>
        <v>0</v>
      </c>
      <c r="J169" s="583">
        <f ca="1">'Back End 2'!J171</f>
        <v>0</v>
      </c>
      <c r="K169" s="584" t="str">
        <f t="shared" si="12"/>
        <v/>
      </c>
      <c r="L169" s="585">
        <f ca="1">' '!CM166</f>
        <v>0</v>
      </c>
      <c r="M169" s="586" t="str">
        <f t="shared" si="11"/>
        <v xml:space="preserve"> </v>
      </c>
    </row>
    <row r="170" spans="5:13">
      <c r="E170" s="581" t="str">
        <f>IF(' '!E167&gt;0,' '!B167&amp;" "&amp;' '!C167, "")</f>
        <v/>
      </c>
      <c r="F170" s="582">
        <f>'Back End 2'!F172</f>
        <v>0</v>
      </c>
      <c r="G170" s="583">
        <f ca="1">'Back End 2'!G172</f>
        <v>0</v>
      </c>
      <c r="H170" s="583">
        <f>'Back End 2'!H172</f>
        <v>0</v>
      </c>
      <c r="I170" s="583">
        <f>'Back End 2'!I172</f>
        <v>0</v>
      </c>
      <c r="J170" s="583">
        <f ca="1">'Back End 2'!J172</f>
        <v>0</v>
      </c>
      <c r="K170" s="584" t="str">
        <f t="shared" si="12"/>
        <v/>
      </c>
      <c r="L170" s="585">
        <f ca="1">' '!CM167</f>
        <v>0</v>
      </c>
      <c r="M170" s="586" t="str">
        <f t="shared" si="11"/>
        <v xml:space="preserve"> </v>
      </c>
    </row>
    <row r="171" spans="5:13">
      <c r="E171" s="581" t="str">
        <f>IF(' '!E168&gt;0,' '!B167&amp;" "&amp;' '!C168, "")</f>
        <v/>
      </c>
      <c r="F171" s="582">
        <f>'Back End 2'!F173</f>
        <v>0</v>
      </c>
      <c r="G171" s="583">
        <f ca="1">'Back End 2'!G173</f>
        <v>0</v>
      </c>
      <c r="H171" s="583">
        <f>'Back End 2'!H173</f>
        <v>0</v>
      </c>
      <c r="I171" s="583">
        <f>'Back End 2'!I173</f>
        <v>0</v>
      </c>
      <c r="J171" s="583">
        <f ca="1">'Back End 2'!J173</f>
        <v>0</v>
      </c>
      <c r="K171" s="584" t="str">
        <f>IF(E171="","", IF(AND(J171&lt;$C$5, J171&gt;0), ($C$5-J171)/$C$5, "0%"))</f>
        <v/>
      </c>
      <c r="L171" s="585">
        <f ca="1">' '!CM168</f>
        <v>0</v>
      </c>
      <c r="M171" s="586" t="str">
        <f t="shared" si="11"/>
        <v xml:space="preserve"> </v>
      </c>
    </row>
    <row r="172" spans="5:13">
      <c r="E172" s="581" t="str">
        <f>IF(' '!E169&gt;0,' '!B169&amp;" "&amp;' '!C169, "")</f>
        <v/>
      </c>
      <c r="F172" s="582">
        <f>'Back End 2'!F174</f>
        <v>0</v>
      </c>
      <c r="G172" s="583">
        <f ca="1">'Back End 2'!G174</f>
        <v>0</v>
      </c>
      <c r="H172" s="583">
        <f>'Back End 2'!H174</f>
        <v>0</v>
      </c>
      <c r="I172" s="583">
        <f>'Back End 2'!I174</f>
        <v>0</v>
      </c>
      <c r="J172" s="583">
        <f ca="1">'Back End 2'!J174</f>
        <v>0</v>
      </c>
      <c r="K172" s="584" t="str">
        <f t="shared" si="12"/>
        <v/>
      </c>
      <c r="L172" s="585">
        <f ca="1">' '!CM169</f>
        <v>0</v>
      </c>
      <c r="M172" s="586" t="str">
        <f t="shared" si="11"/>
        <v xml:space="preserve"> </v>
      </c>
    </row>
    <row r="173" spans="5:13">
      <c r="E173" s="581" t="str">
        <f>IF(' '!E170&gt;0,' '!B169&amp;" "&amp;' '!C170, "")</f>
        <v/>
      </c>
      <c r="F173" s="582">
        <f>'Back End 2'!F175</f>
        <v>0</v>
      </c>
      <c r="G173" s="583">
        <f ca="1">'Back End 2'!G175</f>
        <v>0</v>
      </c>
      <c r="H173" s="583">
        <f>'Back End 2'!H175</f>
        <v>0</v>
      </c>
      <c r="I173" s="583">
        <f>'Back End 2'!I175</f>
        <v>0</v>
      </c>
      <c r="J173" s="583">
        <f ca="1">'Back End 2'!J175</f>
        <v>0</v>
      </c>
      <c r="K173" s="584" t="str">
        <f t="shared" si="12"/>
        <v/>
      </c>
      <c r="L173" s="585">
        <f ca="1">' '!CM170</f>
        <v>0</v>
      </c>
      <c r="M173" s="586" t="str">
        <f t="shared" si="11"/>
        <v xml:space="preserve"> </v>
      </c>
    </row>
    <row r="174" spans="5:13">
      <c r="E174" s="616"/>
      <c r="F174" s="617"/>
      <c r="G174" s="618"/>
      <c r="H174" s="618"/>
      <c r="I174" s="618"/>
      <c r="J174" s="618"/>
      <c r="K174" s="619"/>
      <c r="L174" s="619"/>
      <c r="M174" s="619"/>
    </row>
    <row r="175" spans="5:13" ht="14">
      <c r="E175" s="575"/>
      <c r="F175" s="576"/>
      <c r="G175" s="620"/>
      <c r="H175" s="621" t="str">
        <f>'5'!B171</f>
        <v xml:space="preserve">Área de Trabalho: </v>
      </c>
      <c r="I175" s="620"/>
      <c r="J175" s="620"/>
      <c r="K175" s="622"/>
      <c r="L175" s="622"/>
      <c r="M175" s="562"/>
    </row>
    <row r="176" spans="5:13">
      <c r="E176" s="581" t="str">
        <f>IF(' '!E172&gt;0,' '!B172&amp;" "&amp;' '!C172, "")</f>
        <v/>
      </c>
      <c r="F176" s="582">
        <f>'Back End 2'!F178</f>
        <v>0</v>
      </c>
      <c r="G176" s="583">
        <f ca="1">'Back End 2'!G178</f>
        <v>0</v>
      </c>
      <c r="H176" s="583">
        <f>'Back End 2'!H178</f>
        <v>0</v>
      </c>
      <c r="I176" s="583">
        <f>'Back End 2'!I178</f>
        <v>0</v>
      </c>
      <c r="J176" s="583">
        <f ca="1">'Back End 2'!J178</f>
        <v>0</v>
      </c>
      <c r="K176" s="584" t="str">
        <f t="shared" ref="K176:K215" si="13">IF(E176="","", IF(AND(J176&lt;$C$5, J176&gt;0), ($C$5-J176)/$C$5, "0%"))</f>
        <v/>
      </c>
      <c r="L176" s="585">
        <f ca="1">' '!CM172</f>
        <v>0</v>
      </c>
      <c r="M176" s="586" t="str">
        <f>IF(E176=""," ", IF(AND(SUM(H176,I176,L176)&lt;$C$5, SUM(H176,I176,L176)&gt;0), ($C$5-SUM(H176,I176,L176))/$C$5, "0%"))</f>
        <v xml:space="preserve"> </v>
      </c>
    </row>
    <row r="177" spans="5:13">
      <c r="E177" s="581" t="str">
        <f>IF(' '!E173&gt;0,' '!B172&amp;" "&amp;' '!C173, "")</f>
        <v/>
      </c>
      <c r="F177" s="582">
        <f>'Back End 2'!F179</f>
        <v>0</v>
      </c>
      <c r="G177" s="583">
        <f ca="1">'Back End 2'!G179</f>
        <v>0</v>
      </c>
      <c r="H177" s="583">
        <f>'Back End 2'!H179</f>
        <v>0</v>
      </c>
      <c r="I177" s="583">
        <f>'Back End 2'!I179</f>
        <v>0</v>
      </c>
      <c r="J177" s="583">
        <f ca="1">'Back End 2'!J179</f>
        <v>0</v>
      </c>
      <c r="K177" s="584" t="str">
        <f t="shared" si="13"/>
        <v/>
      </c>
      <c r="L177" s="585">
        <f ca="1">' '!CM173</f>
        <v>0</v>
      </c>
      <c r="M177" s="586" t="str">
        <f t="shared" ref="M177:M215" si="14">IF(E177=""," ", IF(AND(SUM(H177,I177,L177)&lt;$C$5, SUM(H177,I177,L177)&gt;0), ($C$5-SUM(H177,I177,L177))/$C$5, "0%"))</f>
        <v xml:space="preserve"> </v>
      </c>
    </row>
    <row r="178" spans="5:13">
      <c r="E178" s="581" t="str">
        <f>IF(' '!E174&gt;0,' '!B174&amp;" "&amp;' '!C174, "")</f>
        <v/>
      </c>
      <c r="F178" s="582">
        <f>'Back End 2'!F180</f>
        <v>0</v>
      </c>
      <c r="G178" s="583">
        <f ca="1">'Back End 2'!G180</f>
        <v>0</v>
      </c>
      <c r="H178" s="583">
        <f>'Back End 2'!H180</f>
        <v>0</v>
      </c>
      <c r="I178" s="583">
        <f>'Back End 2'!I180</f>
        <v>0</v>
      </c>
      <c r="J178" s="583">
        <f ca="1">'Back End 2'!J180</f>
        <v>0</v>
      </c>
      <c r="K178" s="584" t="str">
        <f t="shared" si="13"/>
        <v/>
      </c>
      <c r="L178" s="585">
        <f ca="1">' '!CM174</f>
        <v>0</v>
      </c>
      <c r="M178" s="586" t="str">
        <f t="shared" si="14"/>
        <v xml:space="preserve"> </v>
      </c>
    </row>
    <row r="179" spans="5:13">
      <c r="E179" s="581" t="str">
        <f>IF(' '!E175&gt;0,' '!B174&amp;" "&amp;' '!C175, "")</f>
        <v/>
      </c>
      <c r="F179" s="582">
        <f>'Back End 2'!F181</f>
        <v>0</v>
      </c>
      <c r="G179" s="583">
        <f ca="1">'Back End 2'!G181</f>
        <v>0</v>
      </c>
      <c r="H179" s="583">
        <f>'Back End 2'!H181</f>
        <v>0</v>
      </c>
      <c r="I179" s="583">
        <f>'Back End 2'!I181</f>
        <v>0</v>
      </c>
      <c r="J179" s="583">
        <f ca="1">'Back End 2'!J181</f>
        <v>0</v>
      </c>
      <c r="K179" s="584" t="str">
        <f t="shared" si="13"/>
        <v/>
      </c>
      <c r="L179" s="585">
        <f ca="1">' '!CM175</f>
        <v>0</v>
      </c>
      <c r="M179" s="586" t="str">
        <f t="shared" si="14"/>
        <v xml:space="preserve"> </v>
      </c>
    </row>
    <row r="180" spans="5:13">
      <c r="E180" s="581" t="str">
        <f>IF(' '!E176&gt;0,' '!B176&amp;" "&amp;' '!C176, "")</f>
        <v/>
      </c>
      <c r="F180" s="582">
        <f>'Back End 2'!F182</f>
        <v>0</v>
      </c>
      <c r="G180" s="583">
        <f ca="1">'Back End 2'!G182</f>
        <v>0</v>
      </c>
      <c r="H180" s="583">
        <f>'Back End 2'!H182</f>
        <v>0</v>
      </c>
      <c r="I180" s="583">
        <f>'Back End 2'!I182</f>
        <v>0</v>
      </c>
      <c r="J180" s="583">
        <f ca="1">'Back End 2'!J182</f>
        <v>0</v>
      </c>
      <c r="K180" s="584" t="str">
        <f t="shared" si="13"/>
        <v/>
      </c>
      <c r="L180" s="585">
        <f ca="1">' '!CM176</f>
        <v>0</v>
      </c>
      <c r="M180" s="586" t="str">
        <f t="shared" si="14"/>
        <v xml:space="preserve"> </v>
      </c>
    </row>
    <row r="181" spans="5:13">
      <c r="E181" s="581" t="str">
        <f>IF(' '!E177&gt;0,' '!B176&amp;" "&amp;' '!C177, "")</f>
        <v/>
      </c>
      <c r="F181" s="582">
        <f>'Back End 2'!F183</f>
        <v>0</v>
      </c>
      <c r="G181" s="583">
        <f ca="1">'Back End 2'!G183</f>
        <v>0</v>
      </c>
      <c r="H181" s="583">
        <f>'Back End 2'!H183</f>
        <v>0</v>
      </c>
      <c r="I181" s="583">
        <f>'Back End 2'!I183</f>
        <v>0</v>
      </c>
      <c r="J181" s="583">
        <f ca="1">'Back End 2'!J183</f>
        <v>0</v>
      </c>
      <c r="K181" s="584" t="str">
        <f t="shared" si="13"/>
        <v/>
      </c>
      <c r="L181" s="585">
        <f ca="1">' '!CM177</f>
        <v>0</v>
      </c>
      <c r="M181" s="586" t="str">
        <f t="shared" si="14"/>
        <v xml:space="preserve"> </v>
      </c>
    </row>
    <row r="182" spans="5:13">
      <c r="E182" s="581" t="str">
        <f>IF(' '!E178&gt;0,' '!B178&amp;" "&amp;' '!C178, "")</f>
        <v/>
      </c>
      <c r="F182" s="582">
        <f>'Back End 2'!F184</f>
        <v>0</v>
      </c>
      <c r="G182" s="583">
        <f ca="1">'Back End 2'!G184</f>
        <v>0</v>
      </c>
      <c r="H182" s="583">
        <f>'Back End 2'!H184</f>
        <v>0</v>
      </c>
      <c r="I182" s="583">
        <f>'Back End 2'!I184</f>
        <v>0</v>
      </c>
      <c r="J182" s="583">
        <f ca="1">'Back End 2'!J184</f>
        <v>0</v>
      </c>
      <c r="K182" s="584" t="str">
        <f t="shared" si="13"/>
        <v/>
      </c>
      <c r="L182" s="585">
        <f ca="1">' '!CM178</f>
        <v>0</v>
      </c>
      <c r="M182" s="586" t="str">
        <f t="shared" si="14"/>
        <v xml:space="preserve"> </v>
      </c>
    </row>
    <row r="183" spans="5:13">
      <c r="E183" s="581" t="str">
        <f>IF(' '!E179&gt;0,' '!B178&amp;" "&amp;' '!C179, "")</f>
        <v/>
      </c>
      <c r="F183" s="582">
        <f>'Back End 2'!F185</f>
        <v>0</v>
      </c>
      <c r="G183" s="583">
        <f ca="1">'Back End 2'!G185</f>
        <v>0</v>
      </c>
      <c r="H183" s="583">
        <f>'Back End 2'!H185</f>
        <v>0</v>
      </c>
      <c r="I183" s="583">
        <f>'Back End 2'!I185</f>
        <v>0</v>
      </c>
      <c r="J183" s="583">
        <f ca="1">'Back End 2'!J185</f>
        <v>0</v>
      </c>
      <c r="K183" s="584" t="str">
        <f t="shared" si="13"/>
        <v/>
      </c>
      <c r="L183" s="585">
        <f ca="1">' '!CM179</f>
        <v>0</v>
      </c>
      <c r="M183" s="586" t="str">
        <f t="shared" si="14"/>
        <v xml:space="preserve"> </v>
      </c>
    </row>
    <row r="184" spans="5:13">
      <c r="E184" s="581" t="str">
        <f>IF(' '!E180&gt;0,' '!B180&amp;" "&amp;' '!C180, "")</f>
        <v/>
      </c>
      <c r="F184" s="582">
        <f>'Back End 2'!F186</f>
        <v>0</v>
      </c>
      <c r="G184" s="583">
        <f ca="1">'Back End 2'!G186</f>
        <v>0</v>
      </c>
      <c r="H184" s="583">
        <f>'Back End 2'!H186</f>
        <v>0</v>
      </c>
      <c r="I184" s="583">
        <f>'Back End 2'!I186</f>
        <v>0</v>
      </c>
      <c r="J184" s="583">
        <f ca="1">'Back End 2'!J186</f>
        <v>0</v>
      </c>
      <c r="K184" s="584" t="str">
        <f t="shared" si="13"/>
        <v/>
      </c>
      <c r="L184" s="585">
        <f ca="1">' '!CM180</f>
        <v>0</v>
      </c>
      <c r="M184" s="586" t="str">
        <f t="shared" si="14"/>
        <v xml:space="preserve"> </v>
      </c>
    </row>
    <row r="185" spans="5:13">
      <c r="E185" s="581" t="str">
        <f>IF(' '!E181&gt;0,' '!B180&amp;" "&amp;' '!C181, "")</f>
        <v/>
      </c>
      <c r="F185" s="582">
        <f>'Back End 2'!F187</f>
        <v>0</v>
      </c>
      <c r="G185" s="583">
        <f ca="1">'Back End 2'!G187</f>
        <v>0</v>
      </c>
      <c r="H185" s="583">
        <f>'Back End 2'!H187</f>
        <v>0</v>
      </c>
      <c r="I185" s="583">
        <f>'Back End 2'!I187</f>
        <v>0</v>
      </c>
      <c r="J185" s="583">
        <f ca="1">'Back End 2'!J187</f>
        <v>0</v>
      </c>
      <c r="K185" s="584" t="str">
        <f t="shared" si="13"/>
        <v/>
      </c>
      <c r="L185" s="585">
        <f ca="1">' '!CM181</f>
        <v>0</v>
      </c>
      <c r="M185" s="586" t="str">
        <f t="shared" si="14"/>
        <v xml:space="preserve"> </v>
      </c>
    </row>
    <row r="186" spans="5:13">
      <c r="E186" s="581" t="str">
        <f>IF(' '!E182&gt;0,' '!B182&amp;" "&amp;' '!C182, "")</f>
        <v/>
      </c>
      <c r="F186" s="582">
        <f>'Back End 2'!F188</f>
        <v>0</v>
      </c>
      <c r="G186" s="583">
        <f ca="1">'Back End 2'!G188</f>
        <v>0</v>
      </c>
      <c r="H186" s="583">
        <f>'Back End 2'!H188</f>
        <v>0</v>
      </c>
      <c r="I186" s="583">
        <f>'Back End 2'!I188</f>
        <v>0</v>
      </c>
      <c r="J186" s="583">
        <f ca="1">'Back End 2'!J188</f>
        <v>0</v>
      </c>
      <c r="K186" s="584" t="str">
        <f t="shared" si="13"/>
        <v/>
      </c>
      <c r="L186" s="585">
        <f ca="1">' '!CM182</f>
        <v>0</v>
      </c>
      <c r="M186" s="586" t="str">
        <f t="shared" si="14"/>
        <v xml:space="preserve"> </v>
      </c>
    </row>
    <row r="187" spans="5:13">
      <c r="E187" s="581" t="str">
        <f>IF(' '!E183&gt;0,' '!B182&amp;" "&amp;' '!C183, "")</f>
        <v/>
      </c>
      <c r="F187" s="582">
        <f>'Back End 2'!F189</f>
        <v>0</v>
      </c>
      <c r="G187" s="583">
        <f ca="1">'Back End 2'!G189</f>
        <v>0</v>
      </c>
      <c r="H187" s="583">
        <f>'Back End 2'!H189</f>
        <v>0</v>
      </c>
      <c r="I187" s="583">
        <f>'Back End 2'!I189</f>
        <v>0</v>
      </c>
      <c r="J187" s="583">
        <f ca="1">'Back End 2'!J189</f>
        <v>0</v>
      </c>
      <c r="K187" s="584" t="str">
        <f t="shared" si="13"/>
        <v/>
      </c>
      <c r="L187" s="585">
        <f ca="1">' '!CM183</f>
        <v>0</v>
      </c>
      <c r="M187" s="586" t="str">
        <f t="shared" si="14"/>
        <v xml:space="preserve"> </v>
      </c>
    </row>
    <row r="188" spans="5:13">
      <c r="E188" s="581" t="str">
        <f>IF(' '!E184&gt;0,' '!B184&amp;" "&amp;' '!C184, "")</f>
        <v/>
      </c>
      <c r="F188" s="582">
        <f>'Back End 2'!F190</f>
        <v>0</v>
      </c>
      <c r="G188" s="583">
        <f ca="1">'Back End 2'!G190</f>
        <v>0</v>
      </c>
      <c r="H188" s="583">
        <f>'Back End 2'!H190</f>
        <v>0</v>
      </c>
      <c r="I188" s="583">
        <f>'Back End 2'!I190</f>
        <v>0</v>
      </c>
      <c r="J188" s="583">
        <f ca="1">'Back End 2'!J190</f>
        <v>0</v>
      </c>
      <c r="K188" s="584" t="str">
        <f t="shared" si="13"/>
        <v/>
      </c>
      <c r="L188" s="585">
        <f ca="1">' '!CM184</f>
        <v>0</v>
      </c>
      <c r="M188" s="586" t="str">
        <f t="shared" si="14"/>
        <v xml:space="preserve"> </v>
      </c>
    </row>
    <row r="189" spans="5:13">
      <c r="E189" s="581" t="str">
        <f>IF(' '!E185&gt;0,' '!B184&amp;" "&amp;' '!C185, "")</f>
        <v/>
      </c>
      <c r="F189" s="582">
        <f>'Back End 2'!F191</f>
        <v>0</v>
      </c>
      <c r="G189" s="583">
        <f ca="1">'Back End 2'!G191</f>
        <v>0</v>
      </c>
      <c r="H189" s="583">
        <f>'Back End 2'!H191</f>
        <v>0</v>
      </c>
      <c r="I189" s="583">
        <f>'Back End 2'!I191</f>
        <v>0</v>
      </c>
      <c r="J189" s="583">
        <f ca="1">'Back End 2'!J191</f>
        <v>0</v>
      </c>
      <c r="K189" s="584" t="str">
        <f t="shared" si="13"/>
        <v/>
      </c>
      <c r="L189" s="585">
        <f ca="1">' '!CM185</f>
        <v>0</v>
      </c>
      <c r="M189" s="586" t="str">
        <f t="shared" si="14"/>
        <v xml:space="preserve"> </v>
      </c>
    </row>
    <row r="190" spans="5:13">
      <c r="E190" s="581" t="str">
        <f>IF(' '!E186&gt;0,' '!B186&amp;" "&amp;' '!C186, "")</f>
        <v/>
      </c>
      <c r="F190" s="582">
        <f>'Back End 2'!F192</f>
        <v>0</v>
      </c>
      <c r="G190" s="583">
        <f ca="1">'Back End 2'!G192</f>
        <v>0</v>
      </c>
      <c r="H190" s="583">
        <f>'Back End 2'!H192</f>
        <v>0</v>
      </c>
      <c r="I190" s="583">
        <f>'Back End 2'!I192</f>
        <v>0</v>
      </c>
      <c r="J190" s="583">
        <f ca="1">'Back End 2'!J192</f>
        <v>0</v>
      </c>
      <c r="K190" s="584" t="str">
        <f t="shared" si="13"/>
        <v/>
      </c>
      <c r="L190" s="585">
        <f ca="1">' '!CM186</f>
        <v>0</v>
      </c>
      <c r="M190" s="586" t="str">
        <f t="shared" si="14"/>
        <v xml:space="preserve"> </v>
      </c>
    </row>
    <row r="191" spans="5:13">
      <c r="E191" s="581" t="str">
        <f>IF(' '!E187&gt;0,' '!B186&amp;" "&amp;' '!C187, "")</f>
        <v/>
      </c>
      <c r="F191" s="582">
        <f>'Back End 2'!F193</f>
        <v>0</v>
      </c>
      <c r="G191" s="583">
        <f ca="1">'Back End 2'!G193</f>
        <v>0</v>
      </c>
      <c r="H191" s="583">
        <f>'Back End 2'!H193</f>
        <v>0</v>
      </c>
      <c r="I191" s="583">
        <f>'Back End 2'!I193</f>
        <v>0</v>
      </c>
      <c r="J191" s="583">
        <f ca="1">'Back End 2'!J193</f>
        <v>0</v>
      </c>
      <c r="K191" s="584" t="str">
        <f t="shared" si="13"/>
        <v/>
      </c>
      <c r="L191" s="585">
        <f ca="1">' '!CM187</f>
        <v>0</v>
      </c>
      <c r="M191" s="586" t="str">
        <f t="shared" si="14"/>
        <v xml:space="preserve"> </v>
      </c>
    </row>
    <row r="192" spans="5:13">
      <c r="E192" s="581" t="str">
        <f>IF(' '!E188&gt;0,' '!B188&amp;" "&amp;' '!C188, "")</f>
        <v/>
      </c>
      <c r="F192" s="582">
        <f>'Back End 2'!F194</f>
        <v>0</v>
      </c>
      <c r="G192" s="583">
        <f ca="1">'Back End 2'!G194</f>
        <v>0</v>
      </c>
      <c r="H192" s="583">
        <f>'Back End 2'!H194</f>
        <v>0</v>
      </c>
      <c r="I192" s="583">
        <f>'Back End 2'!I194</f>
        <v>0</v>
      </c>
      <c r="J192" s="583">
        <f ca="1">'Back End 2'!J194</f>
        <v>0</v>
      </c>
      <c r="K192" s="584" t="str">
        <f t="shared" si="13"/>
        <v/>
      </c>
      <c r="L192" s="585">
        <f ca="1">' '!CM188</f>
        <v>0</v>
      </c>
      <c r="M192" s="586" t="str">
        <f t="shared" si="14"/>
        <v xml:space="preserve"> </v>
      </c>
    </row>
    <row r="193" spans="5:13">
      <c r="E193" s="581" t="str">
        <f>IF(' '!E189&gt;0,' '!B188&amp;" "&amp;' '!C189, "")</f>
        <v/>
      </c>
      <c r="F193" s="582">
        <f>'Back End 2'!F195</f>
        <v>0</v>
      </c>
      <c r="G193" s="583">
        <f ca="1">'Back End 2'!G195</f>
        <v>0</v>
      </c>
      <c r="H193" s="583">
        <f>'Back End 2'!H195</f>
        <v>0</v>
      </c>
      <c r="I193" s="583">
        <f>'Back End 2'!I195</f>
        <v>0</v>
      </c>
      <c r="J193" s="583">
        <f ca="1">'Back End 2'!J195</f>
        <v>0</v>
      </c>
      <c r="K193" s="584" t="str">
        <f t="shared" si="13"/>
        <v/>
      </c>
      <c r="L193" s="585">
        <f ca="1">' '!CM189</f>
        <v>0</v>
      </c>
      <c r="M193" s="586" t="str">
        <f t="shared" si="14"/>
        <v xml:space="preserve"> </v>
      </c>
    </row>
    <row r="194" spans="5:13">
      <c r="E194" s="581" t="str">
        <f>IF(' '!E190&gt;0,' '!B190&amp;" "&amp;' '!C190, "")</f>
        <v/>
      </c>
      <c r="F194" s="582">
        <f>'Back End 2'!F196</f>
        <v>0</v>
      </c>
      <c r="G194" s="583">
        <f ca="1">'Back End 2'!G196</f>
        <v>0</v>
      </c>
      <c r="H194" s="583">
        <f>'Back End 2'!H196</f>
        <v>0</v>
      </c>
      <c r="I194" s="583">
        <f>'Back End 2'!I196</f>
        <v>0</v>
      </c>
      <c r="J194" s="583">
        <f ca="1">'Back End 2'!J196</f>
        <v>0</v>
      </c>
      <c r="K194" s="584" t="str">
        <f t="shared" si="13"/>
        <v/>
      </c>
      <c r="L194" s="585">
        <f ca="1">' '!CM190</f>
        <v>0</v>
      </c>
      <c r="M194" s="586" t="str">
        <f t="shared" si="14"/>
        <v xml:space="preserve"> </v>
      </c>
    </row>
    <row r="195" spans="5:13">
      <c r="E195" s="581" t="str">
        <f>IF(' '!E191&gt;0,' '!B190&amp;" "&amp;' '!C191, "")</f>
        <v/>
      </c>
      <c r="F195" s="582">
        <f>'Back End 2'!F197</f>
        <v>0</v>
      </c>
      <c r="G195" s="583">
        <f ca="1">'Back End 2'!G197</f>
        <v>0</v>
      </c>
      <c r="H195" s="583">
        <f>'Back End 2'!H197</f>
        <v>0</v>
      </c>
      <c r="I195" s="583">
        <f>'Back End 2'!I197</f>
        <v>0</v>
      </c>
      <c r="J195" s="583">
        <f ca="1">'Back End 2'!J197</f>
        <v>0</v>
      </c>
      <c r="K195" s="584" t="str">
        <f t="shared" si="13"/>
        <v/>
      </c>
      <c r="L195" s="585">
        <f ca="1">' '!CM191</f>
        <v>0</v>
      </c>
      <c r="M195" s="586" t="str">
        <f t="shared" si="14"/>
        <v xml:space="preserve"> </v>
      </c>
    </row>
    <row r="196" spans="5:13">
      <c r="E196" s="581" t="str">
        <f>IF(' '!E192&gt;0,' '!B192&amp;" "&amp;' '!C192, "")</f>
        <v/>
      </c>
      <c r="F196" s="582">
        <f>'Back End 2'!F198</f>
        <v>0</v>
      </c>
      <c r="G196" s="583">
        <f ca="1">'Back End 2'!G198</f>
        <v>0</v>
      </c>
      <c r="H196" s="583">
        <f>'Back End 2'!H198</f>
        <v>0</v>
      </c>
      <c r="I196" s="583">
        <f>'Back End 2'!I198</f>
        <v>0</v>
      </c>
      <c r="J196" s="583">
        <f ca="1">'Back End 2'!J198</f>
        <v>0</v>
      </c>
      <c r="K196" s="584" t="str">
        <f t="shared" si="13"/>
        <v/>
      </c>
      <c r="L196" s="585">
        <f ca="1">' '!CM192</f>
        <v>0</v>
      </c>
      <c r="M196" s="586" t="str">
        <f t="shared" si="14"/>
        <v xml:space="preserve"> </v>
      </c>
    </row>
    <row r="197" spans="5:13">
      <c r="E197" s="581" t="str">
        <f>IF(' '!E193&gt;0,' '!B192&amp;" "&amp;' '!C193, "")</f>
        <v/>
      </c>
      <c r="F197" s="582">
        <f>'Back End 2'!F199</f>
        <v>0</v>
      </c>
      <c r="G197" s="583">
        <f ca="1">'Back End 2'!G199</f>
        <v>0</v>
      </c>
      <c r="H197" s="583">
        <f>'Back End 2'!H199</f>
        <v>0</v>
      </c>
      <c r="I197" s="583">
        <f>'Back End 2'!I199</f>
        <v>0</v>
      </c>
      <c r="J197" s="583">
        <f ca="1">'Back End 2'!J199</f>
        <v>0</v>
      </c>
      <c r="K197" s="584" t="str">
        <f t="shared" si="13"/>
        <v/>
      </c>
      <c r="L197" s="585">
        <f ca="1">' '!CM193</f>
        <v>0</v>
      </c>
      <c r="M197" s="586" t="str">
        <f t="shared" si="14"/>
        <v xml:space="preserve"> </v>
      </c>
    </row>
    <row r="198" spans="5:13">
      <c r="E198" s="581" t="str">
        <f>IF(' '!E194&gt;0,' '!B194&amp;" "&amp;' '!C194, "")</f>
        <v/>
      </c>
      <c r="F198" s="582">
        <f>'Back End 2'!F200</f>
        <v>0</v>
      </c>
      <c r="G198" s="583">
        <f ca="1">'Back End 2'!G200</f>
        <v>0</v>
      </c>
      <c r="H198" s="583">
        <f>'Back End 2'!H200</f>
        <v>0</v>
      </c>
      <c r="I198" s="583">
        <f>'Back End 2'!I200</f>
        <v>0</v>
      </c>
      <c r="J198" s="583">
        <f ca="1">'Back End 2'!J200</f>
        <v>0</v>
      </c>
      <c r="K198" s="584" t="str">
        <f t="shared" si="13"/>
        <v/>
      </c>
      <c r="L198" s="585">
        <f ca="1">' '!CM194</f>
        <v>0</v>
      </c>
      <c r="M198" s="586" t="str">
        <f t="shared" si="14"/>
        <v xml:space="preserve"> </v>
      </c>
    </row>
    <row r="199" spans="5:13">
      <c r="E199" s="581" t="str">
        <f>IF(' '!E195&gt;0,' '!B194&amp;" "&amp;' '!C195, "")</f>
        <v/>
      </c>
      <c r="F199" s="582">
        <f>'Back End 2'!F201</f>
        <v>0</v>
      </c>
      <c r="G199" s="583">
        <f ca="1">'Back End 2'!G201</f>
        <v>0</v>
      </c>
      <c r="H199" s="583">
        <f>'Back End 2'!H201</f>
        <v>0</v>
      </c>
      <c r="I199" s="583">
        <f>'Back End 2'!I201</f>
        <v>0</v>
      </c>
      <c r="J199" s="583">
        <f ca="1">'Back End 2'!J201</f>
        <v>0</v>
      </c>
      <c r="K199" s="584" t="str">
        <f t="shared" si="13"/>
        <v/>
      </c>
      <c r="L199" s="585">
        <f ca="1">' '!CM195</f>
        <v>0</v>
      </c>
      <c r="M199" s="586" t="str">
        <f t="shared" si="14"/>
        <v xml:space="preserve"> </v>
      </c>
    </row>
    <row r="200" spans="5:13">
      <c r="E200" s="581" t="str">
        <f>IF(' '!E196&gt;0,' '!B196&amp;" "&amp;' '!C196, "")</f>
        <v/>
      </c>
      <c r="F200" s="582">
        <f>'Back End 2'!F202</f>
        <v>0</v>
      </c>
      <c r="G200" s="583">
        <f ca="1">'Back End 2'!G202</f>
        <v>0</v>
      </c>
      <c r="H200" s="583">
        <f>'Back End 2'!H202</f>
        <v>0</v>
      </c>
      <c r="I200" s="583">
        <f>'Back End 2'!I202</f>
        <v>0</v>
      </c>
      <c r="J200" s="583">
        <f ca="1">'Back End 2'!J202</f>
        <v>0</v>
      </c>
      <c r="K200" s="584" t="str">
        <f t="shared" si="13"/>
        <v/>
      </c>
      <c r="L200" s="585">
        <f ca="1">' '!CM196</f>
        <v>0</v>
      </c>
      <c r="M200" s="586" t="str">
        <f t="shared" si="14"/>
        <v xml:space="preserve"> </v>
      </c>
    </row>
    <row r="201" spans="5:13">
      <c r="E201" s="581" t="str">
        <f>IF(' '!E197&gt;0,' '!B196&amp;" "&amp;' '!C197, "")</f>
        <v/>
      </c>
      <c r="F201" s="582">
        <f>'Back End 2'!F203</f>
        <v>0</v>
      </c>
      <c r="G201" s="583">
        <f ca="1">'Back End 2'!G203</f>
        <v>0</v>
      </c>
      <c r="H201" s="583">
        <f>'Back End 2'!H203</f>
        <v>0</v>
      </c>
      <c r="I201" s="583">
        <f>'Back End 2'!I203</f>
        <v>0</v>
      </c>
      <c r="J201" s="583">
        <f ca="1">'Back End 2'!J203</f>
        <v>0</v>
      </c>
      <c r="K201" s="584" t="str">
        <f t="shared" si="13"/>
        <v/>
      </c>
      <c r="L201" s="585">
        <f ca="1">' '!CM197</f>
        <v>0</v>
      </c>
      <c r="M201" s="586" t="str">
        <f t="shared" si="14"/>
        <v xml:space="preserve"> </v>
      </c>
    </row>
    <row r="202" spans="5:13">
      <c r="E202" s="581" t="str">
        <f>IF(' '!E198&gt;0,' '!B198&amp;" "&amp;' '!C198, "")</f>
        <v/>
      </c>
      <c r="F202" s="582">
        <f>'Back End 2'!F204</f>
        <v>0</v>
      </c>
      <c r="G202" s="583">
        <f ca="1">'Back End 2'!G204</f>
        <v>0</v>
      </c>
      <c r="H202" s="583">
        <f>'Back End 2'!H204</f>
        <v>0</v>
      </c>
      <c r="I202" s="583">
        <f>'Back End 2'!I204</f>
        <v>0</v>
      </c>
      <c r="J202" s="583">
        <f ca="1">'Back End 2'!J204</f>
        <v>0</v>
      </c>
      <c r="K202" s="584" t="str">
        <f t="shared" si="13"/>
        <v/>
      </c>
      <c r="L202" s="585">
        <f ca="1">' '!CM198</f>
        <v>0</v>
      </c>
      <c r="M202" s="586" t="str">
        <f t="shared" si="14"/>
        <v xml:space="preserve"> </v>
      </c>
    </row>
    <row r="203" spans="5:13">
      <c r="E203" s="581" t="str">
        <f>IF(' '!E199&gt;0,' '!B198&amp;" "&amp;' '!C199, "")</f>
        <v/>
      </c>
      <c r="F203" s="582">
        <f>'Back End 2'!F205</f>
        <v>0</v>
      </c>
      <c r="G203" s="583">
        <f ca="1">'Back End 2'!G205</f>
        <v>0</v>
      </c>
      <c r="H203" s="583">
        <f>'Back End 2'!H205</f>
        <v>0</v>
      </c>
      <c r="I203" s="583">
        <f>'Back End 2'!I205</f>
        <v>0</v>
      </c>
      <c r="J203" s="583">
        <f ca="1">'Back End 2'!J205</f>
        <v>0</v>
      </c>
      <c r="K203" s="584" t="str">
        <f t="shared" si="13"/>
        <v/>
      </c>
      <c r="L203" s="585">
        <f ca="1">' '!CM199</f>
        <v>0</v>
      </c>
      <c r="M203" s="586" t="str">
        <f t="shared" si="14"/>
        <v xml:space="preserve"> </v>
      </c>
    </row>
    <row r="204" spans="5:13">
      <c r="E204" s="581" t="str">
        <f>IF(' '!E200&gt;0,' '!B200&amp;" "&amp;' '!C200, "")</f>
        <v/>
      </c>
      <c r="F204" s="582">
        <f>'Back End 2'!F206</f>
        <v>0</v>
      </c>
      <c r="G204" s="583">
        <f ca="1">'Back End 2'!G206</f>
        <v>0</v>
      </c>
      <c r="H204" s="583">
        <f>'Back End 2'!H206</f>
        <v>0</v>
      </c>
      <c r="I204" s="583">
        <f>'Back End 2'!I206</f>
        <v>0</v>
      </c>
      <c r="J204" s="583">
        <f ca="1">'Back End 2'!J206</f>
        <v>0</v>
      </c>
      <c r="K204" s="584" t="str">
        <f t="shared" si="13"/>
        <v/>
      </c>
      <c r="L204" s="585">
        <f ca="1">' '!CM200</f>
        <v>0</v>
      </c>
      <c r="M204" s="586" t="str">
        <f t="shared" si="14"/>
        <v xml:space="preserve"> </v>
      </c>
    </row>
    <row r="205" spans="5:13">
      <c r="E205" s="581" t="str">
        <f>IF(' '!E201&gt;0,' '!B200&amp;" "&amp;' '!C201, "")</f>
        <v/>
      </c>
      <c r="F205" s="582">
        <f>'Back End 2'!F207</f>
        <v>0</v>
      </c>
      <c r="G205" s="583">
        <f ca="1">'Back End 2'!G207</f>
        <v>0</v>
      </c>
      <c r="H205" s="583">
        <f>'Back End 2'!H207</f>
        <v>0</v>
      </c>
      <c r="I205" s="583">
        <f>'Back End 2'!I207</f>
        <v>0</v>
      </c>
      <c r="J205" s="583">
        <f ca="1">'Back End 2'!J207</f>
        <v>0</v>
      </c>
      <c r="K205" s="584" t="str">
        <f t="shared" si="13"/>
        <v/>
      </c>
      <c r="L205" s="585">
        <f ca="1">' '!CM201</f>
        <v>0</v>
      </c>
      <c r="M205" s="586" t="str">
        <f t="shared" si="14"/>
        <v xml:space="preserve"> </v>
      </c>
    </row>
    <row r="206" spans="5:13">
      <c r="E206" s="581" t="str">
        <f>IF(' '!E202&gt;0,' '!B202&amp;" "&amp;' '!C202, "")</f>
        <v/>
      </c>
      <c r="F206" s="582">
        <f>'Back End 2'!F208</f>
        <v>0</v>
      </c>
      <c r="G206" s="583">
        <f ca="1">'Back End 2'!G208</f>
        <v>0</v>
      </c>
      <c r="H206" s="583">
        <f>'Back End 2'!H208</f>
        <v>0</v>
      </c>
      <c r="I206" s="583">
        <f>'Back End 2'!I208</f>
        <v>0</v>
      </c>
      <c r="J206" s="583">
        <f ca="1">'Back End 2'!J208</f>
        <v>0</v>
      </c>
      <c r="K206" s="584" t="str">
        <f t="shared" si="13"/>
        <v/>
      </c>
      <c r="L206" s="585">
        <f ca="1">' '!CM202</f>
        <v>0</v>
      </c>
      <c r="M206" s="586" t="str">
        <f t="shared" si="14"/>
        <v xml:space="preserve"> </v>
      </c>
    </row>
    <row r="207" spans="5:13">
      <c r="E207" s="581" t="str">
        <f>IF(' '!E203&gt;0,' '!B202&amp;" "&amp;' '!C203, "")</f>
        <v/>
      </c>
      <c r="F207" s="582">
        <f>'Back End 2'!F209</f>
        <v>0</v>
      </c>
      <c r="G207" s="583">
        <f ca="1">'Back End 2'!G209</f>
        <v>0</v>
      </c>
      <c r="H207" s="583">
        <f>'Back End 2'!H209</f>
        <v>0</v>
      </c>
      <c r="I207" s="583">
        <f>'Back End 2'!I209</f>
        <v>0</v>
      </c>
      <c r="J207" s="583">
        <f ca="1">'Back End 2'!J209</f>
        <v>0</v>
      </c>
      <c r="K207" s="584" t="str">
        <f t="shared" si="13"/>
        <v/>
      </c>
      <c r="L207" s="585">
        <f ca="1">' '!CM203</f>
        <v>0</v>
      </c>
      <c r="M207" s="586" t="str">
        <f t="shared" si="14"/>
        <v xml:space="preserve"> </v>
      </c>
    </row>
    <row r="208" spans="5:13">
      <c r="E208" s="581" t="str">
        <f>IF(' '!E204&gt;0,' '!B204&amp;" "&amp;' '!C204, "")</f>
        <v/>
      </c>
      <c r="F208" s="582">
        <f>'Back End 2'!F210</f>
        <v>0</v>
      </c>
      <c r="G208" s="583">
        <f ca="1">'Back End 2'!G210</f>
        <v>0</v>
      </c>
      <c r="H208" s="583">
        <f>'Back End 2'!H210</f>
        <v>0</v>
      </c>
      <c r="I208" s="583">
        <f>'Back End 2'!I210</f>
        <v>0</v>
      </c>
      <c r="J208" s="583">
        <f ca="1">'Back End 2'!J210</f>
        <v>0</v>
      </c>
      <c r="K208" s="584" t="str">
        <f t="shared" si="13"/>
        <v/>
      </c>
      <c r="L208" s="585">
        <f ca="1">' '!CM204</f>
        <v>0</v>
      </c>
      <c r="M208" s="586" t="str">
        <f t="shared" si="14"/>
        <v xml:space="preserve"> </v>
      </c>
    </row>
    <row r="209" spans="5:13">
      <c r="E209" s="581" t="str">
        <f>IF(' '!E205&gt;0,' '!B204&amp;" "&amp;' '!C205, "")</f>
        <v/>
      </c>
      <c r="F209" s="582">
        <f>'Back End 2'!F211</f>
        <v>0</v>
      </c>
      <c r="G209" s="583">
        <f ca="1">'Back End 2'!G211</f>
        <v>0</v>
      </c>
      <c r="H209" s="583">
        <f>'Back End 2'!H211</f>
        <v>0</v>
      </c>
      <c r="I209" s="583">
        <f>'Back End 2'!I211</f>
        <v>0</v>
      </c>
      <c r="J209" s="583">
        <f ca="1">'Back End 2'!J211</f>
        <v>0</v>
      </c>
      <c r="K209" s="584" t="str">
        <f t="shared" si="13"/>
        <v/>
      </c>
      <c r="L209" s="585">
        <f ca="1">' '!CM205</f>
        <v>0</v>
      </c>
      <c r="M209" s="586" t="str">
        <f t="shared" si="14"/>
        <v xml:space="preserve"> </v>
      </c>
    </row>
    <row r="210" spans="5:13">
      <c r="E210" s="581" t="str">
        <f>IF(' '!E206&gt;0,' '!B206&amp;" "&amp;' '!C206, "")</f>
        <v/>
      </c>
      <c r="F210" s="582">
        <f>'Back End 2'!F212</f>
        <v>0</v>
      </c>
      <c r="G210" s="583">
        <f ca="1">'Back End 2'!G212</f>
        <v>0</v>
      </c>
      <c r="H210" s="583">
        <f>'Back End 2'!H212</f>
        <v>0</v>
      </c>
      <c r="I210" s="583">
        <f>'Back End 2'!I212</f>
        <v>0</v>
      </c>
      <c r="J210" s="583">
        <f ca="1">'Back End 2'!J212</f>
        <v>0</v>
      </c>
      <c r="K210" s="584" t="str">
        <f t="shared" si="13"/>
        <v/>
      </c>
      <c r="L210" s="585">
        <f ca="1">' '!CM206</f>
        <v>0</v>
      </c>
      <c r="M210" s="586" t="str">
        <f t="shared" si="14"/>
        <v xml:space="preserve"> </v>
      </c>
    </row>
    <row r="211" spans="5:13">
      <c r="E211" s="581" t="str">
        <f>IF(' '!E207&gt;0,' '!B206&amp;" "&amp;' '!C207, "")</f>
        <v/>
      </c>
      <c r="F211" s="582">
        <f>'Back End 2'!F213</f>
        <v>0</v>
      </c>
      <c r="G211" s="583">
        <f ca="1">'Back End 2'!G213</f>
        <v>0</v>
      </c>
      <c r="H211" s="583">
        <f>'Back End 2'!H213</f>
        <v>0</v>
      </c>
      <c r="I211" s="583">
        <f>'Back End 2'!I213</f>
        <v>0</v>
      </c>
      <c r="J211" s="583">
        <f ca="1">'Back End 2'!J213</f>
        <v>0</v>
      </c>
      <c r="K211" s="584" t="str">
        <f t="shared" si="13"/>
        <v/>
      </c>
      <c r="L211" s="585">
        <f ca="1">' '!CM207</f>
        <v>0</v>
      </c>
      <c r="M211" s="586" t="str">
        <f t="shared" si="14"/>
        <v xml:space="preserve"> </v>
      </c>
    </row>
    <row r="212" spans="5:13">
      <c r="E212" s="581" t="str">
        <f>IF(' '!E208&gt;0,' '!B208&amp;" "&amp;' '!C208, "")</f>
        <v/>
      </c>
      <c r="F212" s="582">
        <f>'Back End 2'!F214</f>
        <v>0</v>
      </c>
      <c r="G212" s="583">
        <f ca="1">'Back End 2'!G214</f>
        <v>0</v>
      </c>
      <c r="H212" s="583">
        <f>'Back End 2'!H214</f>
        <v>0</v>
      </c>
      <c r="I212" s="583">
        <f>'Back End 2'!I214</f>
        <v>0</v>
      </c>
      <c r="J212" s="583">
        <f ca="1">'Back End 2'!J214</f>
        <v>0</v>
      </c>
      <c r="K212" s="584" t="str">
        <f t="shared" si="13"/>
        <v/>
      </c>
      <c r="L212" s="585">
        <f ca="1">' '!CM208</f>
        <v>0</v>
      </c>
      <c r="M212" s="586" t="str">
        <f t="shared" si="14"/>
        <v xml:space="preserve"> </v>
      </c>
    </row>
    <row r="213" spans="5:13">
      <c r="E213" s="581" t="str">
        <f>IF(' '!E209&gt;0,' '!B208&amp;" "&amp;' '!C209, "")</f>
        <v/>
      </c>
      <c r="F213" s="582">
        <f>'Back End 2'!F215</f>
        <v>0</v>
      </c>
      <c r="G213" s="583">
        <f ca="1">'Back End 2'!G215</f>
        <v>0</v>
      </c>
      <c r="H213" s="583">
        <f>'Back End 2'!H215</f>
        <v>0</v>
      </c>
      <c r="I213" s="583">
        <f>'Back End 2'!I215</f>
        <v>0</v>
      </c>
      <c r="J213" s="583">
        <f ca="1">'Back End 2'!J215</f>
        <v>0</v>
      </c>
      <c r="K213" s="584" t="str">
        <f t="shared" si="13"/>
        <v/>
      </c>
      <c r="L213" s="585">
        <f ca="1">' '!CM209</f>
        <v>0</v>
      </c>
      <c r="M213" s="586" t="str">
        <f t="shared" si="14"/>
        <v xml:space="preserve"> </v>
      </c>
    </row>
    <row r="214" spans="5:13">
      <c r="E214" s="581" t="str">
        <f>IF(' '!E210&gt;0,' '!B210&amp;" "&amp;' '!C210, "")</f>
        <v/>
      </c>
      <c r="F214" s="582">
        <f>'Back End 2'!F216</f>
        <v>0</v>
      </c>
      <c r="G214" s="583">
        <f ca="1">'Back End 2'!G216</f>
        <v>0</v>
      </c>
      <c r="H214" s="583">
        <f>'Back End 2'!H216</f>
        <v>0</v>
      </c>
      <c r="I214" s="583">
        <f>'Back End 2'!I216</f>
        <v>0</v>
      </c>
      <c r="J214" s="583">
        <f ca="1">'Back End 2'!J216</f>
        <v>0</v>
      </c>
      <c r="K214" s="584" t="str">
        <f t="shared" si="13"/>
        <v/>
      </c>
      <c r="L214" s="585">
        <f ca="1">' '!CM210</f>
        <v>0</v>
      </c>
      <c r="M214" s="586" t="str">
        <f t="shared" si="14"/>
        <v xml:space="preserve"> </v>
      </c>
    </row>
    <row r="215" spans="5:13">
      <c r="E215" s="581" t="str">
        <f>IF(' '!E211&gt;0,' '!B210&amp;" "&amp;' '!C211, "")</f>
        <v/>
      </c>
      <c r="F215" s="582">
        <f>'Back End 2'!F217</f>
        <v>0</v>
      </c>
      <c r="G215" s="583">
        <f ca="1">'Back End 2'!G217</f>
        <v>0</v>
      </c>
      <c r="H215" s="583">
        <f>'Back End 2'!H217</f>
        <v>0</v>
      </c>
      <c r="I215" s="583">
        <f>'Back End 2'!I217</f>
        <v>0</v>
      </c>
      <c r="J215" s="583">
        <f ca="1">'Back End 2'!J217</f>
        <v>0</v>
      </c>
      <c r="K215" s="584" t="str">
        <f t="shared" si="13"/>
        <v/>
      </c>
      <c r="L215" s="585">
        <f ca="1">' '!CM211</f>
        <v>0</v>
      </c>
      <c r="M215" s="586" t="str">
        <f t="shared" si="14"/>
        <v xml:space="preserve"> </v>
      </c>
    </row>
    <row r="216" spans="5:13">
      <c r="E216" s="616"/>
      <c r="F216" s="617"/>
      <c r="G216" s="618"/>
      <c r="H216" s="618"/>
      <c r="I216" s="618"/>
      <c r="J216" s="618"/>
      <c r="K216" s="619"/>
      <c r="L216" s="619"/>
      <c r="M216" s="619"/>
    </row>
    <row r="217" spans="5:13" ht="14">
      <c r="E217" s="575"/>
      <c r="F217" s="576"/>
      <c r="G217" s="620"/>
      <c r="H217" s="621" t="str">
        <f>'5'!B212</f>
        <v xml:space="preserve">Área de Trabalho: </v>
      </c>
      <c r="I217" s="620"/>
      <c r="J217" s="620"/>
      <c r="K217" s="622"/>
      <c r="L217" s="622"/>
      <c r="M217" s="622"/>
    </row>
    <row r="218" spans="5:13">
      <c r="E218" s="581" t="str">
        <f>IF(' '!E213&gt;0,' '!B213&amp;" "&amp;' '!C213, "")</f>
        <v/>
      </c>
      <c r="F218" s="582">
        <f>'Back End 2'!F220</f>
        <v>0</v>
      </c>
      <c r="G218" s="583">
        <f ca="1">'Back End 2'!G220</f>
        <v>0</v>
      </c>
      <c r="H218" s="583">
        <f>'Back End 2'!H220</f>
        <v>0</v>
      </c>
      <c r="I218" s="583">
        <f>'Back End 2'!I220</f>
        <v>0</v>
      </c>
      <c r="J218" s="583">
        <f ca="1">'Back End 2'!J220</f>
        <v>0</v>
      </c>
      <c r="K218" s="584" t="str">
        <f t="shared" ref="K218:K256" si="15">IF(E218="","", IF(AND(J218&lt;$C$5, J218&gt;0), ($C$5-J218)/$C$5, "0%"))</f>
        <v/>
      </c>
      <c r="L218" s="585">
        <f ca="1">' '!CM213</f>
        <v>0</v>
      </c>
      <c r="M218" s="586" t="str">
        <f>IF(E218=""," ", IF(AND(SUM(H218,I218,L218)&lt;$C$5, SUM(H218,I218,L218)&gt;0), ($C$5-SUM(H218,I218,L218))/$C$5, "0%"))</f>
        <v xml:space="preserve"> </v>
      </c>
    </row>
    <row r="219" spans="5:13">
      <c r="E219" s="581" t="str">
        <f>IF(' '!E214&gt;0,' '!B213&amp;" "&amp;' '!C214, "")</f>
        <v/>
      </c>
      <c r="F219" s="582">
        <f>'Back End 2'!F221</f>
        <v>0</v>
      </c>
      <c r="G219" s="583">
        <f ca="1">'Back End 2'!G221</f>
        <v>0</v>
      </c>
      <c r="H219" s="583">
        <f>'Back End 2'!H221</f>
        <v>0</v>
      </c>
      <c r="I219" s="583">
        <f>'Back End 2'!I221</f>
        <v>0</v>
      </c>
      <c r="J219" s="583">
        <f ca="1">'Back End 2'!J221</f>
        <v>0</v>
      </c>
      <c r="K219" s="584" t="str">
        <f t="shared" si="15"/>
        <v/>
      </c>
      <c r="L219" s="585">
        <f ca="1">' '!CM214</f>
        <v>0</v>
      </c>
      <c r="M219" s="586" t="str">
        <f t="shared" ref="M219:M257" si="16">IF(E219=""," ", IF(AND(SUM(H219,I219,L219)&lt;$C$5, SUM(H219,I219,L219)&gt;0), ($C$5-SUM(H219,I219,L219))/$C$5, "0%"))</f>
        <v xml:space="preserve"> </v>
      </c>
    </row>
    <row r="220" spans="5:13">
      <c r="E220" s="581" t="str">
        <f>IF(' '!E215&gt;0,' '!B215&amp;" "&amp;' '!C215, "")</f>
        <v/>
      </c>
      <c r="F220" s="582">
        <f>'Back End 2'!F222</f>
        <v>0</v>
      </c>
      <c r="G220" s="583">
        <f ca="1">'Back End 2'!G222</f>
        <v>0</v>
      </c>
      <c r="H220" s="583">
        <f>'Back End 2'!H222</f>
        <v>0</v>
      </c>
      <c r="I220" s="583">
        <f>'Back End 2'!I222</f>
        <v>0</v>
      </c>
      <c r="J220" s="583">
        <f ca="1">'Back End 2'!J222</f>
        <v>0</v>
      </c>
      <c r="K220" s="584" t="str">
        <f t="shared" si="15"/>
        <v/>
      </c>
      <c r="L220" s="585">
        <f ca="1">' '!CM215</f>
        <v>0</v>
      </c>
      <c r="M220" s="586" t="str">
        <f t="shared" si="16"/>
        <v xml:space="preserve"> </v>
      </c>
    </row>
    <row r="221" spans="5:13">
      <c r="E221" s="581" t="str">
        <f>IF(' '!E216&gt;0,' '!B215&amp;" "&amp;' '!C216, "")</f>
        <v/>
      </c>
      <c r="F221" s="582">
        <f>'Back End 2'!F223</f>
        <v>0</v>
      </c>
      <c r="G221" s="583">
        <f ca="1">'Back End 2'!G223</f>
        <v>0</v>
      </c>
      <c r="H221" s="583">
        <f>'Back End 2'!H223</f>
        <v>0</v>
      </c>
      <c r="I221" s="583">
        <f>'Back End 2'!I223</f>
        <v>0</v>
      </c>
      <c r="J221" s="583">
        <f ca="1">'Back End 2'!J223</f>
        <v>0</v>
      </c>
      <c r="K221" s="584" t="str">
        <f t="shared" si="15"/>
        <v/>
      </c>
      <c r="L221" s="585">
        <f ca="1">' '!CM216</f>
        <v>0</v>
      </c>
      <c r="M221" s="586" t="str">
        <f t="shared" si="16"/>
        <v xml:space="preserve"> </v>
      </c>
    </row>
    <row r="222" spans="5:13">
      <c r="E222" s="581" t="str">
        <f>IF(' '!E217&gt;0,' '!B217&amp;" "&amp;' '!C217, "")</f>
        <v/>
      </c>
      <c r="F222" s="582">
        <f>'Back End 2'!F224</f>
        <v>0</v>
      </c>
      <c r="G222" s="583">
        <f ca="1">'Back End 2'!G224</f>
        <v>0</v>
      </c>
      <c r="H222" s="583">
        <f>'Back End 2'!H224</f>
        <v>0</v>
      </c>
      <c r="I222" s="583">
        <f>'Back End 2'!I224</f>
        <v>0</v>
      </c>
      <c r="J222" s="583">
        <f ca="1">'Back End 2'!J224</f>
        <v>0</v>
      </c>
      <c r="K222" s="584" t="str">
        <f t="shared" si="15"/>
        <v/>
      </c>
      <c r="L222" s="585">
        <f ca="1">' '!CM217</f>
        <v>0</v>
      </c>
      <c r="M222" s="586" t="str">
        <f t="shared" si="16"/>
        <v xml:space="preserve"> </v>
      </c>
    </row>
    <row r="223" spans="5:13">
      <c r="E223" s="581" t="str">
        <f>IF(' '!E218&gt;0,' '!B217&amp;" "&amp;' '!C218, "")</f>
        <v/>
      </c>
      <c r="F223" s="582">
        <f>'Back End 2'!F225</f>
        <v>0</v>
      </c>
      <c r="G223" s="583">
        <f ca="1">'Back End 2'!G225</f>
        <v>0</v>
      </c>
      <c r="H223" s="583">
        <f>'Back End 2'!H225</f>
        <v>0</v>
      </c>
      <c r="I223" s="583">
        <f>'Back End 2'!I225</f>
        <v>0</v>
      </c>
      <c r="J223" s="583">
        <f ca="1">'Back End 2'!J225</f>
        <v>0</v>
      </c>
      <c r="K223" s="584" t="str">
        <f t="shared" si="15"/>
        <v/>
      </c>
      <c r="L223" s="585">
        <f ca="1">' '!CM218</f>
        <v>0</v>
      </c>
      <c r="M223" s="586" t="str">
        <f t="shared" si="16"/>
        <v xml:space="preserve"> </v>
      </c>
    </row>
    <row r="224" spans="5:13">
      <c r="E224" s="581" t="str">
        <f>IF(' '!E219&gt;0,' '!B219&amp;" "&amp;' '!C219, "")</f>
        <v/>
      </c>
      <c r="F224" s="582">
        <f>'Back End 2'!F226</f>
        <v>0</v>
      </c>
      <c r="G224" s="583">
        <f ca="1">'Back End 2'!G226</f>
        <v>0</v>
      </c>
      <c r="H224" s="583">
        <f>'Back End 2'!H226</f>
        <v>0</v>
      </c>
      <c r="I224" s="583">
        <f>'Back End 2'!I226</f>
        <v>0</v>
      </c>
      <c r="J224" s="583">
        <f ca="1">'Back End 2'!J226</f>
        <v>0</v>
      </c>
      <c r="K224" s="584" t="str">
        <f t="shared" si="15"/>
        <v/>
      </c>
      <c r="L224" s="585">
        <f ca="1">' '!CM219</f>
        <v>0</v>
      </c>
      <c r="M224" s="586" t="str">
        <f t="shared" si="16"/>
        <v xml:space="preserve"> </v>
      </c>
    </row>
    <row r="225" spans="5:13">
      <c r="E225" s="581" t="str">
        <f>IF(' '!E220&gt;0,' '!B219&amp;" "&amp;' '!C220, "")</f>
        <v/>
      </c>
      <c r="F225" s="582">
        <f>'Back End 2'!F227</f>
        <v>0</v>
      </c>
      <c r="G225" s="583">
        <f ca="1">'Back End 2'!G227</f>
        <v>0</v>
      </c>
      <c r="H225" s="583">
        <f>'Back End 2'!H227</f>
        <v>0</v>
      </c>
      <c r="I225" s="583">
        <f>'Back End 2'!I227</f>
        <v>0</v>
      </c>
      <c r="J225" s="583">
        <f ca="1">'Back End 2'!J227</f>
        <v>0</v>
      </c>
      <c r="K225" s="584" t="str">
        <f t="shared" si="15"/>
        <v/>
      </c>
      <c r="L225" s="585">
        <f ca="1">' '!CM220</f>
        <v>0</v>
      </c>
      <c r="M225" s="586" t="str">
        <f t="shared" si="16"/>
        <v xml:space="preserve"> </v>
      </c>
    </row>
    <row r="226" spans="5:13">
      <c r="E226" s="581" t="str">
        <f>IF(' '!E221&gt;0,' '!B221&amp;" "&amp;' '!C221, "")</f>
        <v/>
      </c>
      <c r="F226" s="582">
        <f>'Back End 2'!F228</f>
        <v>0</v>
      </c>
      <c r="G226" s="583">
        <f ca="1">'Back End 2'!G228</f>
        <v>0</v>
      </c>
      <c r="H226" s="583">
        <f>'Back End 2'!H228</f>
        <v>0</v>
      </c>
      <c r="I226" s="583">
        <f>'Back End 2'!I228</f>
        <v>0</v>
      </c>
      <c r="J226" s="583">
        <f ca="1">'Back End 2'!J228</f>
        <v>0</v>
      </c>
      <c r="K226" s="584" t="str">
        <f t="shared" si="15"/>
        <v/>
      </c>
      <c r="L226" s="585">
        <f ca="1">' '!CM221</f>
        <v>0</v>
      </c>
      <c r="M226" s="586" t="str">
        <f t="shared" si="16"/>
        <v xml:space="preserve"> </v>
      </c>
    </row>
    <row r="227" spans="5:13">
      <c r="E227" s="581" t="str">
        <f>IF(' '!E222&gt;0,' '!B221&amp;" "&amp;' '!C222, "")</f>
        <v/>
      </c>
      <c r="F227" s="582">
        <f>'Back End 2'!F229</f>
        <v>0</v>
      </c>
      <c r="G227" s="583">
        <f ca="1">'Back End 2'!G229</f>
        <v>0</v>
      </c>
      <c r="H227" s="583">
        <f>'Back End 2'!H229</f>
        <v>0</v>
      </c>
      <c r="I227" s="583">
        <f>'Back End 2'!I229</f>
        <v>0</v>
      </c>
      <c r="J227" s="583">
        <f ca="1">'Back End 2'!J229</f>
        <v>0</v>
      </c>
      <c r="K227" s="584" t="str">
        <f t="shared" si="15"/>
        <v/>
      </c>
      <c r="L227" s="585">
        <f ca="1">' '!CM222</f>
        <v>0</v>
      </c>
      <c r="M227" s="586" t="str">
        <f t="shared" si="16"/>
        <v xml:space="preserve"> </v>
      </c>
    </row>
    <row r="228" spans="5:13">
      <c r="E228" s="581" t="str">
        <f>IF(' '!E223&gt;0,' '!B223&amp;" "&amp;' '!C223, "")</f>
        <v/>
      </c>
      <c r="F228" s="582">
        <f>'Back End 2'!F230</f>
        <v>0</v>
      </c>
      <c r="G228" s="583">
        <f ca="1">'Back End 2'!G230</f>
        <v>0</v>
      </c>
      <c r="H228" s="583">
        <f>'Back End 2'!H230</f>
        <v>0</v>
      </c>
      <c r="I228" s="583">
        <f>'Back End 2'!I230</f>
        <v>0</v>
      </c>
      <c r="J228" s="583">
        <f ca="1">'Back End 2'!J230</f>
        <v>0</v>
      </c>
      <c r="K228" s="584" t="str">
        <f t="shared" si="15"/>
        <v/>
      </c>
      <c r="L228" s="585">
        <f ca="1">' '!CM223</f>
        <v>0</v>
      </c>
      <c r="M228" s="586" t="str">
        <f t="shared" si="16"/>
        <v xml:space="preserve"> </v>
      </c>
    </row>
    <row r="229" spans="5:13">
      <c r="E229" s="581" t="str">
        <f>IF(' '!E224&gt;0,' '!B223&amp;" "&amp;' '!C224, "")</f>
        <v/>
      </c>
      <c r="F229" s="582">
        <f>'Back End 2'!F231</f>
        <v>0</v>
      </c>
      <c r="G229" s="583">
        <f ca="1">'Back End 2'!G231</f>
        <v>0</v>
      </c>
      <c r="H229" s="583">
        <f>'Back End 2'!H231</f>
        <v>0</v>
      </c>
      <c r="I229" s="583">
        <f>'Back End 2'!I231</f>
        <v>0</v>
      </c>
      <c r="J229" s="583">
        <f ca="1">'Back End 2'!J231</f>
        <v>0</v>
      </c>
      <c r="K229" s="584" t="str">
        <f t="shared" si="15"/>
        <v/>
      </c>
      <c r="L229" s="585">
        <f ca="1">' '!CM224</f>
        <v>0</v>
      </c>
      <c r="M229" s="586" t="str">
        <f t="shared" si="16"/>
        <v xml:space="preserve"> </v>
      </c>
    </row>
    <row r="230" spans="5:13">
      <c r="E230" s="581" t="str">
        <f>IF(' '!E225&gt;0,' '!B225&amp;" "&amp;' '!C225, "")</f>
        <v/>
      </c>
      <c r="F230" s="582">
        <f>'Back End 2'!F232</f>
        <v>0</v>
      </c>
      <c r="G230" s="583">
        <f ca="1">'Back End 2'!G232</f>
        <v>0</v>
      </c>
      <c r="H230" s="583">
        <f>'Back End 2'!H232</f>
        <v>0</v>
      </c>
      <c r="I230" s="583">
        <f>'Back End 2'!I232</f>
        <v>0</v>
      </c>
      <c r="J230" s="583">
        <f ca="1">'Back End 2'!J232</f>
        <v>0</v>
      </c>
      <c r="K230" s="584" t="str">
        <f t="shared" si="15"/>
        <v/>
      </c>
      <c r="L230" s="585">
        <f ca="1">' '!CM225</f>
        <v>0</v>
      </c>
      <c r="M230" s="586" t="str">
        <f t="shared" si="16"/>
        <v xml:space="preserve"> </v>
      </c>
    </row>
    <row r="231" spans="5:13">
      <c r="E231" s="581" t="str">
        <f>IF(' '!E226&gt;0,' '!B225&amp;" "&amp;' '!C226, "")</f>
        <v/>
      </c>
      <c r="F231" s="582">
        <f>'Back End 2'!F233</f>
        <v>0</v>
      </c>
      <c r="G231" s="583">
        <f ca="1">'Back End 2'!G233</f>
        <v>0</v>
      </c>
      <c r="H231" s="583">
        <f>'Back End 2'!H233</f>
        <v>0</v>
      </c>
      <c r="I231" s="583">
        <f>'Back End 2'!I233</f>
        <v>0</v>
      </c>
      <c r="J231" s="583">
        <f ca="1">'Back End 2'!J233</f>
        <v>0</v>
      </c>
      <c r="K231" s="584" t="str">
        <f t="shared" si="15"/>
        <v/>
      </c>
      <c r="L231" s="585">
        <f ca="1">' '!CM226</f>
        <v>0</v>
      </c>
      <c r="M231" s="586" t="str">
        <f t="shared" si="16"/>
        <v xml:space="preserve"> </v>
      </c>
    </row>
    <row r="232" spans="5:13">
      <c r="E232" s="581" t="str">
        <f>IF(' '!E227&gt;0,' '!B227&amp;" "&amp;' '!C227, "")</f>
        <v/>
      </c>
      <c r="F232" s="582">
        <f>'Back End 2'!F234</f>
        <v>0</v>
      </c>
      <c r="G232" s="583">
        <f ca="1">'Back End 2'!G234</f>
        <v>0</v>
      </c>
      <c r="H232" s="583">
        <f>'Back End 2'!H234</f>
        <v>0</v>
      </c>
      <c r="I232" s="583">
        <f>'Back End 2'!I234</f>
        <v>0</v>
      </c>
      <c r="J232" s="583">
        <f ca="1">'Back End 2'!J234</f>
        <v>0</v>
      </c>
      <c r="K232" s="584" t="str">
        <f t="shared" si="15"/>
        <v/>
      </c>
      <c r="L232" s="585">
        <f ca="1">' '!CM227</f>
        <v>0</v>
      </c>
      <c r="M232" s="586" t="str">
        <f t="shared" si="16"/>
        <v xml:space="preserve"> </v>
      </c>
    </row>
    <row r="233" spans="5:13">
      <c r="E233" s="581" t="str">
        <f>IF(' '!E228&gt;0,' '!B227&amp;" "&amp;' '!C228, "")</f>
        <v/>
      </c>
      <c r="F233" s="582">
        <f>'Back End 2'!F235</f>
        <v>0</v>
      </c>
      <c r="G233" s="583">
        <f ca="1">'Back End 2'!G235</f>
        <v>0</v>
      </c>
      <c r="H233" s="583">
        <f>'Back End 2'!H235</f>
        <v>0</v>
      </c>
      <c r="I233" s="583">
        <f>'Back End 2'!I235</f>
        <v>0</v>
      </c>
      <c r="J233" s="583">
        <f ca="1">'Back End 2'!J235</f>
        <v>0</v>
      </c>
      <c r="K233" s="584" t="str">
        <f t="shared" si="15"/>
        <v/>
      </c>
      <c r="L233" s="585">
        <f ca="1">' '!CM228</f>
        <v>0</v>
      </c>
      <c r="M233" s="586" t="str">
        <f t="shared" si="16"/>
        <v xml:space="preserve"> </v>
      </c>
    </row>
    <row r="234" spans="5:13">
      <c r="E234" s="581" t="str">
        <f>IF(' '!E229&gt;0,' '!B229&amp;" "&amp;' '!C229, "")</f>
        <v/>
      </c>
      <c r="F234" s="582">
        <f>'Back End 2'!F236</f>
        <v>0</v>
      </c>
      <c r="G234" s="583">
        <f ca="1">'Back End 2'!G236</f>
        <v>0</v>
      </c>
      <c r="H234" s="583">
        <f>'Back End 2'!H236</f>
        <v>0</v>
      </c>
      <c r="I234" s="583">
        <f>'Back End 2'!I236</f>
        <v>0</v>
      </c>
      <c r="J234" s="583">
        <f ca="1">'Back End 2'!J236</f>
        <v>0</v>
      </c>
      <c r="K234" s="584" t="str">
        <f t="shared" si="15"/>
        <v/>
      </c>
      <c r="L234" s="585">
        <f ca="1">' '!CM229</f>
        <v>0</v>
      </c>
      <c r="M234" s="586" t="str">
        <f t="shared" si="16"/>
        <v xml:space="preserve"> </v>
      </c>
    </row>
    <row r="235" spans="5:13">
      <c r="E235" s="581" t="str">
        <f>IF(' '!E230&gt;0,' '!B229&amp;" "&amp;' '!C230, "")</f>
        <v/>
      </c>
      <c r="F235" s="582">
        <f>'Back End 2'!F237</f>
        <v>0</v>
      </c>
      <c r="G235" s="583">
        <f ca="1">'Back End 2'!G237</f>
        <v>0</v>
      </c>
      <c r="H235" s="583">
        <f>'Back End 2'!H237</f>
        <v>0</v>
      </c>
      <c r="I235" s="583">
        <f>'Back End 2'!I237</f>
        <v>0</v>
      </c>
      <c r="J235" s="583">
        <f ca="1">'Back End 2'!J237</f>
        <v>0</v>
      </c>
      <c r="K235" s="584" t="str">
        <f t="shared" si="15"/>
        <v/>
      </c>
      <c r="L235" s="585">
        <f ca="1">' '!CM230</f>
        <v>0</v>
      </c>
      <c r="M235" s="586" t="str">
        <f t="shared" si="16"/>
        <v xml:space="preserve"> </v>
      </c>
    </row>
    <row r="236" spans="5:13">
      <c r="E236" s="581" t="str">
        <f>IF(' '!E231&gt;0,' '!B231&amp;" "&amp;' '!C231, "")</f>
        <v/>
      </c>
      <c r="F236" s="582">
        <f>'Back End 2'!F238</f>
        <v>0</v>
      </c>
      <c r="G236" s="583">
        <f ca="1">'Back End 2'!G238</f>
        <v>0</v>
      </c>
      <c r="H236" s="583">
        <f>'Back End 2'!H238</f>
        <v>0</v>
      </c>
      <c r="I236" s="583">
        <f>'Back End 2'!I238</f>
        <v>0</v>
      </c>
      <c r="J236" s="583">
        <f ca="1">'Back End 2'!J238</f>
        <v>0</v>
      </c>
      <c r="K236" s="584" t="str">
        <f t="shared" si="15"/>
        <v/>
      </c>
      <c r="L236" s="585">
        <f ca="1">' '!CM231</f>
        <v>0</v>
      </c>
      <c r="M236" s="586" t="str">
        <f t="shared" si="16"/>
        <v xml:space="preserve"> </v>
      </c>
    </row>
    <row r="237" spans="5:13">
      <c r="E237" s="581" t="str">
        <f>IF(' '!E232&gt;0,' '!B231&amp;" "&amp;' '!C232, "")</f>
        <v/>
      </c>
      <c r="F237" s="582">
        <f>'Back End 2'!F239</f>
        <v>0</v>
      </c>
      <c r="G237" s="583">
        <f ca="1">'Back End 2'!G239</f>
        <v>0</v>
      </c>
      <c r="H237" s="583">
        <f>'Back End 2'!H239</f>
        <v>0</v>
      </c>
      <c r="I237" s="583">
        <f>'Back End 2'!I239</f>
        <v>0</v>
      </c>
      <c r="J237" s="583">
        <f ca="1">'Back End 2'!J239</f>
        <v>0</v>
      </c>
      <c r="K237" s="584" t="str">
        <f t="shared" si="15"/>
        <v/>
      </c>
      <c r="L237" s="585">
        <f ca="1">' '!CM232</f>
        <v>0</v>
      </c>
      <c r="M237" s="586" t="str">
        <f t="shared" si="16"/>
        <v xml:space="preserve"> </v>
      </c>
    </row>
    <row r="238" spans="5:13">
      <c r="E238" s="581" t="str">
        <f>IF(' '!E233&gt;0,' '!B233&amp;" "&amp;' '!C233, "")</f>
        <v/>
      </c>
      <c r="F238" s="582">
        <f>'Back End 2'!F240</f>
        <v>0</v>
      </c>
      <c r="G238" s="583">
        <f ca="1">'Back End 2'!G240</f>
        <v>0</v>
      </c>
      <c r="H238" s="583">
        <f>'Back End 2'!H240</f>
        <v>0</v>
      </c>
      <c r="I238" s="583">
        <f>'Back End 2'!I240</f>
        <v>0</v>
      </c>
      <c r="J238" s="583">
        <f ca="1">'Back End 2'!J240</f>
        <v>0</v>
      </c>
      <c r="K238" s="584" t="str">
        <f t="shared" si="15"/>
        <v/>
      </c>
      <c r="L238" s="585">
        <f ca="1">' '!CM233</f>
        <v>0</v>
      </c>
      <c r="M238" s="586" t="str">
        <f t="shared" si="16"/>
        <v xml:space="preserve"> </v>
      </c>
    </row>
    <row r="239" spans="5:13">
      <c r="E239" s="581" t="str">
        <f>IF(' '!E234&gt;0,' '!B233&amp;" "&amp;' '!C234, "")</f>
        <v/>
      </c>
      <c r="F239" s="582">
        <f>'Back End 2'!F241</f>
        <v>0</v>
      </c>
      <c r="G239" s="583">
        <f ca="1">'Back End 2'!G241</f>
        <v>0</v>
      </c>
      <c r="H239" s="583">
        <f>'Back End 2'!H241</f>
        <v>0</v>
      </c>
      <c r="I239" s="583">
        <f>'Back End 2'!I241</f>
        <v>0</v>
      </c>
      <c r="J239" s="583">
        <f ca="1">'Back End 2'!J241</f>
        <v>0</v>
      </c>
      <c r="K239" s="584" t="str">
        <f t="shared" si="15"/>
        <v/>
      </c>
      <c r="L239" s="585">
        <f ca="1">' '!CM234</f>
        <v>0</v>
      </c>
      <c r="M239" s="586" t="str">
        <f t="shared" si="16"/>
        <v xml:space="preserve"> </v>
      </c>
    </row>
    <row r="240" spans="5:13">
      <c r="E240" s="581" t="str">
        <f>IF(' '!E235&gt;0,' '!B235&amp;" "&amp;' '!C235, "")</f>
        <v/>
      </c>
      <c r="F240" s="582">
        <f>'Back End 2'!F242</f>
        <v>0</v>
      </c>
      <c r="G240" s="583">
        <f ca="1">'Back End 2'!G242</f>
        <v>0</v>
      </c>
      <c r="H240" s="583">
        <f>'Back End 2'!H242</f>
        <v>0</v>
      </c>
      <c r="I240" s="583">
        <f>'Back End 2'!I242</f>
        <v>0</v>
      </c>
      <c r="J240" s="583">
        <f ca="1">'Back End 2'!J242</f>
        <v>0</v>
      </c>
      <c r="K240" s="584" t="str">
        <f t="shared" si="15"/>
        <v/>
      </c>
      <c r="L240" s="585">
        <f ca="1">' '!CM235</f>
        <v>0</v>
      </c>
      <c r="M240" s="586" t="str">
        <f t="shared" si="16"/>
        <v xml:space="preserve"> </v>
      </c>
    </row>
    <row r="241" spans="5:13">
      <c r="E241" s="581" t="str">
        <f>IF(' '!E236&gt;0,' '!B235&amp;" "&amp;' '!C236, "")</f>
        <v/>
      </c>
      <c r="F241" s="582">
        <f>'Back End 2'!F243</f>
        <v>0</v>
      </c>
      <c r="G241" s="583">
        <f ca="1">'Back End 2'!G243</f>
        <v>0</v>
      </c>
      <c r="H241" s="583">
        <f>'Back End 2'!H243</f>
        <v>0</v>
      </c>
      <c r="I241" s="583">
        <f>'Back End 2'!I243</f>
        <v>0</v>
      </c>
      <c r="J241" s="583">
        <f ca="1">'Back End 2'!J243</f>
        <v>0</v>
      </c>
      <c r="K241" s="584" t="str">
        <f t="shared" si="15"/>
        <v/>
      </c>
      <c r="L241" s="585">
        <f ca="1">' '!CM236</f>
        <v>0</v>
      </c>
      <c r="M241" s="586" t="str">
        <f t="shared" si="16"/>
        <v xml:space="preserve"> </v>
      </c>
    </row>
    <row r="242" spans="5:13">
      <c r="E242" s="581" t="str">
        <f>IF(' '!E237&gt;0,' '!B237&amp;" "&amp;' '!C237, "")</f>
        <v/>
      </c>
      <c r="F242" s="582">
        <f>'Back End 2'!F244</f>
        <v>0</v>
      </c>
      <c r="G242" s="583">
        <f ca="1">'Back End 2'!G244</f>
        <v>0</v>
      </c>
      <c r="H242" s="583">
        <f>'Back End 2'!H244</f>
        <v>0</v>
      </c>
      <c r="I242" s="583">
        <f>'Back End 2'!I244</f>
        <v>0</v>
      </c>
      <c r="J242" s="583">
        <f ca="1">'Back End 2'!J244</f>
        <v>0</v>
      </c>
      <c r="K242" s="584" t="str">
        <f t="shared" si="15"/>
        <v/>
      </c>
      <c r="L242" s="585">
        <f ca="1">' '!CM237</f>
        <v>0</v>
      </c>
      <c r="M242" s="586" t="str">
        <f t="shared" si="16"/>
        <v xml:space="preserve"> </v>
      </c>
    </row>
    <row r="243" spans="5:13">
      <c r="E243" s="581" t="str">
        <f>IF(' '!E238&gt;0,' '!B237&amp;" "&amp;' '!C238, "")</f>
        <v/>
      </c>
      <c r="F243" s="582">
        <f>'Back End 2'!F245</f>
        <v>0</v>
      </c>
      <c r="G243" s="583">
        <f ca="1">'Back End 2'!G245</f>
        <v>0</v>
      </c>
      <c r="H243" s="583">
        <f>'Back End 2'!H245</f>
        <v>0</v>
      </c>
      <c r="I243" s="583">
        <f>'Back End 2'!I245</f>
        <v>0</v>
      </c>
      <c r="J243" s="583">
        <f ca="1">'Back End 2'!J245</f>
        <v>0</v>
      </c>
      <c r="K243" s="584" t="str">
        <f t="shared" si="15"/>
        <v/>
      </c>
      <c r="L243" s="585">
        <f ca="1">' '!CM238</f>
        <v>0</v>
      </c>
      <c r="M243" s="586" t="str">
        <f t="shared" si="16"/>
        <v xml:space="preserve"> </v>
      </c>
    </row>
    <row r="244" spans="5:13">
      <c r="E244" s="581" t="str">
        <f>IF(' '!E239&gt;0,' '!B239&amp;" "&amp;' '!C239, "")</f>
        <v/>
      </c>
      <c r="F244" s="582">
        <f>'Back End 2'!F246</f>
        <v>0</v>
      </c>
      <c r="G244" s="583">
        <f ca="1">'Back End 2'!G246</f>
        <v>0</v>
      </c>
      <c r="H244" s="583">
        <f>'Back End 2'!H246</f>
        <v>0</v>
      </c>
      <c r="I244" s="583">
        <f>'Back End 2'!I246</f>
        <v>0</v>
      </c>
      <c r="J244" s="583">
        <f ca="1">'Back End 2'!J246</f>
        <v>0</v>
      </c>
      <c r="K244" s="584" t="str">
        <f t="shared" si="15"/>
        <v/>
      </c>
      <c r="L244" s="585">
        <f ca="1">' '!CM239</f>
        <v>0</v>
      </c>
      <c r="M244" s="586" t="str">
        <f t="shared" si="16"/>
        <v xml:space="preserve"> </v>
      </c>
    </row>
    <row r="245" spans="5:13">
      <c r="E245" s="581" t="str">
        <f>IF(' '!E240&gt;0,' '!B239&amp;" "&amp;' '!C240, "")</f>
        <v/>
      </c>
      <c r="F245" s="582">
        <f>'Back End 2'!F247</f>
        <v>0</v>
      </c>
      <c r="G245" s="583">
        <f ca="1">'Back End 2'!G247</f>
        <v>0</v>
      </c>
      <c r="H245" s="583">
        <f>'Back End 2'!H247</f>
        <v>0</v>
      </c>
      <c r="I245" s="583">
        <f>'Back End 2'!I247</f>
        <v>0</v>
      </c>
      <c r="J245" s="583">
        <f ca="1">'Back End 2'!J247</f>
        <v>0</v>
      </c>
      <c r="K245" s="584" t="str">
        <f t="shared" si="15"/>
        <v/>
      </c>
      <c r="L245" s="585">
        <f ca="1">' '!CM240</f>
        <v>0</v>
      </c>
      <c r="M245" s="586" t="str">
        <f t="shared" si="16"/>
        <v xml:space="preserve"> </v>
      </c>
    </row>
    <row r="246" spans="5:13">
      <c r="E246" s="581" t="str">
        <f>IF(' '!E241&gt;0,' '!B241&amp;" "&amp;' '!C241, "")</f>
        <v/>
      </c>
      <c r="F246" s="582">
        <f>'Back End 2'!F248</f>
        <v>0</v>
      </c>
      <c r="G246" s="583">
        <f ca="1">'Back End 2'!G248</f>
        <v>0</v>
      </c>
      <c r="H246" s="583">
        <f>'Back End 2'!H248</f>
        <v>0</v>
      </c>
      <c r="I246" s="583">
        <f>'Back End 2'!I248</f>
        <v>0</v>
      </c>
      <c r="J246" s="583">
        <f ca="1">'Back End 2'!J248</f>
        <v>0</v>
      </c>
      <c r="K246" s="584" t="str">
        <f t="shared" si="15"/>
        <v/>
      </c>
      <c r="L246" s="585">
        <f ca="1">' '!CM241</f>
        <v>0</v>
      </c>
      <c r="M246" s="586" t="str">
        <f t="shared" si="16"/>
        <v xml:space="preserve"> </v>
      </c>
    </row>
    <row r="247" spans="5:13">
      <c r="E247" s="581" t="str">
        <f>IF(' '!E242&gt;0,' '!B241&amp;" "&amp;' '!C242, "")</f>
        <v/>
      </c>
      <c r="F247" s="582">
        <f>'Back End 2'!F249</f>
        <v>0</v>
      </c>
      <c r="G247" s="583">
        <f ca="1">'Back End 2'!G249</f>
        <v>0</v>
      </c>
      <c r="H247" s="583">
        <f>'Back End 2'!H249</f>
        <v>0</v>
      </c>
      <c r="I247" s="583">
        <f>'Back End 2'!I249</f>
        <v>0</v>
      </c>
      <c r="J247" s="583">
        <f ca="1">'Back End 2'!J249</f>
        <v>0</v>
      </c>
      <c r="K247" s="584" t="str">
        <f t="shared" si="15"/>
        <v/>
      </c>
      <c r="L247" s="585">
        <f ca="1">' '!CM242</f>
        <v>0</v>
      </c>
      <c r="M247" s="586" t="str">
        <f t="shared" si="16"/>
        <v xml:space="preserve"> </v>
      </c>
    </row>
    <row r="248" spans="5:13">
      <c r="E248" s="581" t="str">
        <f>IF(' '!E243&gt;0,' '!B243&amp;" "&amp;' '!C243, "")</f>
        <v/>
      </c>
      <c r="F248" s="582">
        <f>'Back End 2'!F250</f>
        <v>0</v>
      </c>
      <c r="G248" s="583">
        <f ca="1">'Back End 2'!G250</f>
        <v>0</v>
      </c>
      <c r="H248" s="583">
        <f>'Back End 2'!H250</f>
        <v>0</v>
      </c>
      <c r="I248" s="583">
        <f>'Back End 2'!I250</f>
        <v>0</v>
      </c>
      <c r="J248" s="583">
        <f ca="1">'Back End 2'!J250</f>
        <v>0</v>
      </c>
      <c r="K248" s="584" t="str">
        <f t="shared" si="15"/>
        <v/>
      </c>
      <c r="L248" s="585">
        <f ca="1">' '!CM243</f>
        <v>0</v>
      </c>
      <c r="M248" s="586" t="str">
        <f t="shared" si="16"/>
        <v xml:space="preserve"> </v>
      </c>
    </row>
    <row r="249" spans="5:13">
      <c r="E249" s="581" t="str">
        <f>IF(' '!E244&gt;0,' '!B243&amp;" "&amp;' '!C244, "")</f>
        <v/>
      </c>
      <c r="F249" s="582">
        <f>'Back End 2'!F251</f>
        <v>0</v>
      </c>
      <c r="G249" s="583">
        <f ca="1">'Back End 2'!G251</f>
        <v>0</v>
      </c>
      <c r="H249" s="583">
        <f>'Back End 2'!H251</f>
        <v>0</v>
      </c>
      <c r="I249" s="583">
        <f>'Back End 2'!I251</f>
        <v>0</v>
      </c>
      <c r="J249" s="583">
        <f ca="1">'Back End 2'!J251</f>
        <v>0</v>
      </c>
      <c r="K249" s="584" t="str">
        <f t="shared" si="15"/>
        <v/>
      </c>
      <c r="L249" s="585">
        <f ca="1">' '!CM244</f>
        <v>0</v>
      </c>
      <c r="M249" s="586" t="str">
        <f t="shared" si="16"/>
        <v xml:space="preserve"> </v>
      </c>
    </row>
    <row r="250" spans="5:13">
      <c r="E250" s="581" t="str">
        <f>IF(' '!E245&gt;0,' '!B245&amp;" "&amp;' '!C245, "")</f>
        <v/>
      </c>
      <c r="F250" s="582">
        <f>'Back End 2'!F252</f>
        <v>0</v>
      </c>
      <c r="G250" s="583">
        <f ca="1">'Back End 2'!G252</f>
        <v>0</v>
      </c>
      <c r="H250" s="583">
        <f>'Back End 2'!H252</f>
        <v>0</v>
      </c>
      <c r="I250" s="583">
        <f>'Back End 2'!I252</f>
        <v>0</v>
      </c>
      <c r="J250" s="583">
        <f ca="1">'Back End 2'!J252</f>
        <v>0</v>
      </c>
      <c r="K250" s="584" t="str">
        <f t="shared" si="15"/>
        <v/>
      </c>
      <c r="L250" s="585">
        <f ca="1">' '!CM245</f>
        <v>0</v>
      </c>
      <c r="M250" s="586" t="str">
        <f t="shared" si="16"/>
        <v xml:space="preserve"> </v>
      </c>
    </row>
    <row r="251" spans="5:13">
      <c r="E251" s="581" t="str">
        <f>IF(' '!E246&gt;0,' '!B245&amp;" "&amp;' '!C246, "")</f>
        <v/>
      </c>
      <c r="F251" s="582">
        <f>'Back End 2'!F253</f>
        <v>0</v>
      </c>
      <c r="G251" s="583">
        <f ca="1">'Back End 2'!G253</f>
        <v>0</v>
      </c>
      <c r="H251" s="583">
        <f>'Back End 2'!H253</f>
        <v>0</v>
      </c>
      <c r="I251" s="583">
        <f>'Back End 2'!I253</f>
        <v>0</v>
      </c>
      <c r="J251" s="583">
        <f ca="1">'Back End 2'!J253</f>
        <v>0</v>
      </c>
      <c r="K251" s="584" t="str">
        <f t="shared" si="15"/>
        <v/>
      </c>
      <c r="L251" s="585">
        <f ca="1">' '!CM246</f>
        <v>0</v>
      </c>
      <c r="M251" s="586" t="str">
        <f t="shared" si="16"/>
        <v xml:space="preserve"> </v>
      </c>
    </row>
    <row r="252" spans="5:13">
      <c r="E252" s="581" t="str">
        <f>IF(' '!E247&gt;0,' '!B247&amp;" "&amp;' '!C247, "")</f>
        <v/>
      </c>
      <c r="F252" s="582">
        <f>'Back End 2'!F254</f>
        <v>0</v>
      </c>
      <c r="G252" s="583">
        <f ca="1">'Back End 2'!G254</f>
        <v>0</v>
      </c>
      <c r="H252" s="583">
        <f>'Back End 2'!H254</f>
        <v>0</v>
      </c>
      <c r="I252" s="583">
        <f>'Back End 2'!I254</f>
        <v>0</v>
      </c>
      <c r="J252" s="583">
        <f ca="1">'Back End 2'!J254</f>
        <v>0</v>
      </c>
      <c r="K252" s="584" t="str">
        <f t="shared" si="15"/>
        <v/>
      </c>
      <c r="L252" s="585">
        <f ca="1">' '!CM247</f>
        <v>0</v>
      </c>
      <c r="M252" s="586" t="str">
        <f t="shared" si="16"/>
        <v xml:space="preserve"> </v>
      </c>
    </row>
    <row r="253" spans="5:13">
      <c r="E253" s="581" t="str">
        <f>IF(' '!E248&gt;0,' '!B247&amp;" "&amp;' '!C248, "")</f>
        <v/>
      </c>
      <c r="F253" s="582">
        <f>'Back End 2'!F255</f>
        <v>0</v>
      </c>
      <c r="G253" s="583">
        <f ca="1">'Back End 2'!G255</f>
        <v>0</v>
      </c>
      <c r="H253" s="583">
        <f>'Back End 2'!H255</f>
        <v>0</v>
      </c>
      <c r="I253" s="583">
        <f>'Back End 2'!I255</f>
        <v>0</v>
      </c>
      <c r="J253" s="583">
        <f ca="1">'Back End 2'!J255</f>
        <v>0</v>
      </c>
      <c r="K253" s="584" t="str">
        <f t="shared" si="15"/>
        <v/>
      </c>
      <c r="L253" s="585">
        <f ca="1">' '!CM248</f>
        <v>0</v>
      </c>
      <c r="M253" s="586" t="str">
        <f t="shared" si="16"/>
        <v xml:space="preserve"> </v>
      </c>
    </row>
    <row r="254" spans="5:13">
      <c r="E254" s="581" t="str">
        <f>IF(' '!E249&gt;0,' '!B249&amp;" "&amp;' '!C249, "")</f>
        <v/>
      </c>
      <c r="F254" s="582">
        <f>'Back End 2'!F256</f>
        <v>0</v>
      </c>
      <c r="G254" s="583">
        <f ca="1">'Back End 2'!G256</f>
        <v>0</v>
      </c>
      <c r="H254" s="583">
        <f>'Back End 2'!H256</f>
        <v>0</v>
      </c>
      <c r="I254" s="583">
        <f>'Back End 2'!I256</f>
        <v>0</v>
      </c>
      <c r="J254" s="583">
        <f ca="1">'Back End 2'!J256</f>
        <v>0</v>
      </c>
      <c r="K254" s="584" t="str">
        <f t="shared" si="15"/>
        <v/>
      </c>
      <c r="L254" s="585">
        <f ca="1">' '!CM249</f>
        <v>0</v>
      </c>
      <c r="M254" s="586" t="str">
        <f t="shared" si="16"/>
        <v xml:space="preserve"> </v>
      </c>
    </row>
    <row r="255" spans="5:13">
      <c r="E255" s="581" t="str">
        <f>IF(' '!E250&gt;0,' '!B249&amp;" "&amp;' '!C250, "")</f>
        <v/>
      </c>
      <c r="F255" s="582">
        <f>'Back End 2'!F257</f>
        <v>0</v>
      </c>
      <c r="G255" s="583">
        <f ca="1">'Back End 2'!G257</f>
        <v>0</v>
      </c>
      <c r="H255" s="583">
        <f>'Back End 2'!H257</f>
        <v>0</v>
      </c>
      <c r="I255" s="583">
        <f>'Back End 2'!I257</f>
        <v>0</v>
      </c>
      <c r="J255" s="583">
        <f ca="1">'Back End 2'!J257</f>
        <v>0</v>
      </c>
      <c r="K255" s="584" t="str">
        <f t="shared" si="15"/>
        <v/>
      </c>
      <c r="L255" s="585">
        <f ca="1">' '!CM250</f>
        <v>0</v>
      </c>
      <c r="M255" s="586" t="str">
        <f t="shared" si="16"/>
        <v xml:space="preserve"> </v>
      </c>
    </row>
    <row r="256" spans="5:13">
      <c r="E256" s="581" t="str">
        <f>IF(' '!E251&gt;0,' '!B251&amp;" "&amp;' '!C251, "")</f>
        <v/>
      </c>
      <c r="F256" s="582">
        <f>'Back End 2'!F258</f>
        <v>0</v>
      </c>
      <c r="G256" s="583">
        <f ca="1">'Back End 2'!G258</f>
        <v>0</v>
      </c>
      <c r="H256" s="583">
        <f>'Back End 2'!H258</f>
        <v>0</v>
      </c>
      <c r="I256" s="583">
        <f>'Back End 2'!I258</f>
        <v>0</v>
      </c>
      <c r="J256" s="583">
        <f ca="1">'Back End 2'!J258</f>
        <v>0</v>
      </c>
      <c r="K256" s="584" t="str">
        <f t="shared" si="15"/>
        <v/>
      </c>
      <c r="L256" s="585">
        <f ca="1">' '!CM251</f>
        <v>0</v>
      </c>
      <c r="M256" s="586" t="str">
        <f t="shared" si="16"/>
        <v xml:space="preserve"> </v>
      </c>
    </row>
    <row r="257" spans="5:13">
      <c r="E257" s="581" t="str">
        <f>IF(' '!E252&gt;0,' '!B251&amp;" "&amp;' '!C252, "")</f>
        <v/>
      </c>
      <c r="F257" s="582">
        <f>'Back End 2'!F259</f>
        <v>0</v>
      </c>
      <c r="G257" s="583">
        <f ca="1">'Back End 2'!G259</f>
        <v>0</v>
      </c>
      <c r="H257" s="583">
        <f>'Back End 2'!H259</f>
        <v>0</v>
      </c>
      <c r="I257" s="583">
        <f>'Back End 2'!I259</f>
        <v>0</v>
      </c>
      <c r="J257" s="583">
        <f ca="1">'Back End 2'!J259</f>
        <v>0</v>
      </c>
      <c r="K257" s="584" t="str">
        <f t="shared" ref="K257" si="17">IF(E257="","", IF(AND(J257&lt;$C$5, J257&gt;0), ($C$5-J257)/$C$5, "0%"))</f>
        <v/>
      </c>
      <c r="L257" s="585">
        <f ca="1">' '!CM252</f>
        <v>0</v>
      </c>
      <c r="M257" s="586" t="str">
        <f t="shared" si="16"/>
        <v xml:space="preserve"> </v>
      </c>
    </row>
  </sheetData>
  <sheetProtection algorithmName="SHA-512" hashValue="6mW1nmc++oU3e4UlvbNgH2eH0C1Qii3nTJwTk584Z1fkF4HjI3pmFJih5S025VSo5ccmuQDgNiQs0KU7ti7tlw==" saltValue="kpbyBF0XTb/jgKMaf2uHDg==" spinCount="100000" sheet="1" formatColumns="0"/>
  <mergeCells count="4">
    <mergeCell ref="O5:W5"/>
    <mergeCell ref="E4:K4"/>
    <mergeCell ref="C1:K2"/>
    <mergeCell ref="O3:W4"/>
  </mergeCells>
  <conditionalFormatting sqref="C36">
    <cfRule type="expression" dxfId="344" priority="39">
      <formula>AND($C$36&gt;0.3, $C$36&lt;&gt;"0%")</formula>
    </cfRule>
  </conditionalFormatting>
  <conditionalFormatting sqref="B53">
    <cfRule type="expression" dxfId="343" priority="2">
      <formula>$E$22=1</formula>
    </cfRule>
  </conditionalFormatting>
  <conditionalFormatting sqref="B54">
    <cfRule type="expression" dxfId="342" priority="1">
      <formula>$E$22=1</formula>
    </cfRule>
  </conditionalFormatting>
  <hyperlinks>
    <hyperlink ref="O5" r:id="rId1" xr:uid="{04415FBC-C33A-43FC-A958-3C8669EA46A9}"/>
  </hyperlinks>
  <printOptions horizontalCentered="1"/>
  <pageMargins left="0" right="0" top="0.74803149606299213" bottom="0.74803149606299213" header="0" footer="0"/>
  <pageSetup paperSize="9" scale="28" orientation="landscape"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48" id="{54DDC73D-BD31-414C-A697-361D33A3989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41" id="{61DEE09E-6413-4ACF-97DE-8ED77D15FE9E}">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33" id="{C75EF003-F44A-0F46-A83A-B88A2B03CA4F}">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34" id="{30178917-92DC-604A-96ED-073AA769916A}">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5" id="{0E16A3B1-8B49-4EE3-B911-2A88AA8FDCEC}">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F1851F6F-0F05-4337-9FD7-FFF9A35BBA55}">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581A-3097-4648-8BB0-2BE081796FF4}">
  <sheetPr codeName="Sheet91">
    <tabColor theme="0" tint="-0.14999847407452621"/>
    <pageSetUpPr fitToPage="1"/>
  </sheetPr>
  <dimension ref="A1:DD257"/>
  <sheetViews>
    <sheetView showGridLines="0" showZeros="0" topLeftCell="BC435" zoomScale="85" zoomScaleNormal="85" workbookViewId="0">
      <selection activeCell="BD496" sqref="BD496"/>
    </sheetView>
  </sheetViews>
  <sheetFormatPr defaultColWidth="11.453125" defaultRowHeight="14.5"/>
  <cols>
    <col min="1" max="1" width="5" style="942" customWidth="1"/>
    <col min="2" max="2" width="33.54296875" style="1067" customWidth="1"/>
    <col min="3" max="3" width="17.1796875" style="1067" customWidth="1"/>
    <col min="4" max="4" width="15.1796875" style="1068" customWidth="1"/>
    <col min="5" max="5" width="11.81640625" style="1068" customWidth="1"/>
    <col min="6" max="6" width="13.81640625" style="1069" customWidth="1"/>
    <col min="7" max="7" width="3.81640625" style="1070" customWidth="1"/>
    <col min="8" max="11" width="16.81640625" style="1068" customWidth="1"/>
    <col min="12" max="12" width="17.81640625" style="1068" customWidth="1"/>
    <col min="13" max="13" width="17.81640625" style="1071" customWidth="1"/>
    <col min="14" max="14" width="5.54296875" style="296" customWidth="1"/>
    <col min="15" max="15" width="11.54296875" style="1068" customWidth="1"/>
    <col min="16" max="17" width="11.54296875" style="296" customWidth="1"/>
    <col min="18" max="19" width="11.54296875" style="1068" customWidth="1"/>
    <col min="20" max="22" width="11.6328125" style="1068" customWidth="1"/>
    <col min="23" max="23" width="15.81640625" style="1068" customWidth="1"/>
    <col min="24" max="24" width="15.81640625" style="1073" customWidth="1"/>
    <col min="25" max="25" width="4.453125" style="296" customWidth="1"/>
    <col min="26" max="30" width="11.54296875" style="296" customWidth="1"/>
    <col min="31" max="31" width="10.81640625" style="1068" customWidth="1"/>
    <col min="32" max="33" width="12" style="1068" customWidth="1"/>
    <col min="34" max="34" width="17.1796875" style="1068" customWidth="1"/>
    <col min="35" max="35" width="12.7265625" style="975" customWidth="1"/>
    <col min="36" max="36" width="4.453125" style="296" customWidth="1"/>
    <col min="37" max="37" width="13.81640625" style="296" customWidth="1"/>
    <col min="38" max="41" width="9.54296875" style="296" customWidth="1"/>
    <col min="42" max="44" width="14.453125" style="1068" customWidth="1"/>
    <col min="45" max="45" width="16" style="1068" customWidth="1"/>
    <col min="46" max="46" width="14.453125" style="1068" customWidth="1"/>
    <col min="47" max="47" width="5.54296875" style="296" customWidth="1"/>
    <col min="48" max="48" width="11.453125" style="296" customWidth="1"/>
    <col min="49" max="50" width="10.453125" style="296" customWidth="1"/>
    <col min="51" max="52" width="10.453125" style="1068" customWidth="1"/>
    <col min="53" max="55" width="11.81640625" style="1068" customWidth="1"/>
    <col min="56" max="56" width="15.81640625" style="1068" customWidth="1"/>
    <col min="57" max="57" width="12.6328125" style="1068" customWidth="1"/>
    <col min="58" max="58" width="5.54296875" style="296" customWidth="1"/>
    <col min="59" max="59" width="16.54296875" style="296" customWidth="1"/>
    <col min="60" max="62" width="11.453125" style="296"/>
    <col min="63" max="63" width="4.453125" style="296" customWidth="1"/>
    <col min="64" max="64" width="21.453125" style="296" customWidth="1"/>
    <col min="65" max="65" width="16.26953125" style="296" customWidth="1"/>
    <col min="66" max="67" width="11.453125" style="296"/>
    <col min="68" max="68" width="2.54296875" style="296" customWidth="1"/>
    <col min="69" max="69" width="17.6328125" style="296" customWidth="1"/>
    <col min="70" max="70" width="15.90625" style="296" customWidth="1"/>
    <col min="71" max="72" width="11.453125" style="296"/>
    <col min="73" max="73" width="3.1796875" style="296" customWidth="1"/>
    <col min="74" max="74" width="16.08984375" style="296" customWidth="1"/>
    <col min="75" max="77" width="11.453125" style="296"/>
    <col min="78" max="78" width="2.81640625" style="296" customWidth="1"/>
    <col min="79" max="79" width="21.81640625" style="296" customWidth="1"/>
    <col min="80" max="82" width="12.453125" style="296" customWidth="1"/>
    <col min="83" max="83" width="3.81640625" style="296" customWidth="1"/>
    <col min="84" max="84" width="17.26953125" style="296" customWidth="1"/>
    <col min="85" max="87" width="11.453125" style="296"/>
    <col min="88" max="88" width="4.453125" style="296" customWidth="1"/>
    <col min="89" max="89" width="17.81640625" style="1075" customWidth="1"/>
    <col min="90" max="90" width="17.81640625" style="296" customWidth="1"/>
    <col min="91" max="91" width="17.81640625" style="974" customWidth="1"/>
    <col min="92" max="93" width="8.81640625" style="975" customWidth="1"/>
    <col min="94" max="94" width="17.81640625" style="974" customWidth="1"/>
    <col min="95" max="95" width="7" style="974" customWidth="1"/>
    <col min="96" max="96" width="20.54296875" style="251" customWidth="1"/>
    <col min="97" max="97" width="11.81640625" style="251" customWidth="1"/>
    <col min="98" max="98" width="20.54296875" style="251" customWidth="1"/>
    <col min="99" max="99" width="13.81640625" style="251" hidden="1" customWidth="1"/>
    <col min="100" max="100" width="12.453125" style="251" customWidth="1"/>
    <col min="101" max="101" width="9.453125" style="296" customWidth="1"/>
    <col min="102" max="105" width="11.453125" style="296"/>
    <col min="106" max="16384" width="11.453125" style="52"/>
  </cols>
  <sheetData>
    <row r="1" spans="1:108" s="16" customFormat="1" ht="21.5" thickBot="1">
      <c r="A1" s="1080"/>
      <c r="B1" s="944" t="s">
        <v>4170</v>
      </c>
      <c r="C1" s="944"/>
      <c r="D1" s="945"/>
      <c r="E1" s="946"/>
      <c r="F1" s="947"/>
      <c r="G1" s="948"/>
      <c r="H1" s="944"/>
      <c r="I1" s="944"/>
      <c r="J1" s="944"/>
      <c r="K1" s="944"/>
      <c r="L1" s="944"/>
      <c r="M1" s="949"/>
      <c r="N1" s="944"/>
      <c r="O1" s="944"/>
      <c r="P1" s="944"/>
      <c r="Q1" s="944"/>
      <c r="R1" s="944"/>
      <c r="S1" s="950"/>
      <c r="T1" s="950"/>
      <c r="U1" s="950"/>
      <c r="V1" s="951"/>
      <c r="W1" s="950"/>
      <c r="X1" s="952"/>
      <c r="Y1" s="950"/>
      <c r="Z1" s="950"/>
      <c r="AA1" s="950"/>
      <c r="AB1" s="950"/>
      <c r="AC1" s="950"/>
      <c r="AD1" s="950"/>
      <c r="AE1" s="950"/>
      <c r="AF1" s="950"/>
      <c r="AG1" s="950"/>
      <c r="AH1" s="950" t="s">
        <v>1089</v>
      </c>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1088" t="s">
        <v>8</v>
      </c>
      <c r="CL1" s="1088"/>
      <c r="CM1" s="1088"/>
      <c r="CN1" s="953"/>
      <c r="CO1" s="953"/>
      <c r="CP1" s="953"/>
      <c r="CQ1" s="953"/>
      <c r="CR1" s="954"/>
      <c r="CS1" s="954"/>
      <c r="CT1" s="954"/>
      <c r="CU1" s="954"/>
      <c r="CV1" s="954"/>
      <c r="CW1" s="953"/>
      <c r="CX1" s="953"/>
      <c r="CY1" s="953"/>
      <c r="CZ1" s="953"/>
      <c r="DA1" s="953"/>
    </row>
    <row r="2" spans="1:108" s="7" customFormat="1" ht="18.649999999999999" customHeight="1" thickTop="1">
      <c r="A2" s="1081"/>
      <c r="B2" s="955"/>
      <c r="C2" s="955"/>
      <c r="D2" s="956"/>
      <c r="E2" s="957"/>
      <c r="F2" s="958"/>
      <c r="G2" s="959"/>
      <c r="H2" s="960"/>
      <c r="I2" s="960"/>
      <c r="J2" s="960"/>
      <c r="K2" s="960"/>
      <c r="L2" s="960"/>
      <c r="M2" s="961"/>
      <c r="N2" s="960"/>
      <c r="O2" s="960"/>
      <c r="P2" s="960"/>
      <c r="Q2" s="960"/>
      <c r="R2" s="960"/>
      <c r="S2" s="962"/>
      <c r="T2" s="963"/>
      <c r="U2" s="963"/>
      <c r="V2" s="963"/>
      <c r="W2" s="963"/>
      <c r="X2" s="964"/>
      <c r="Y2" s="960"/>
      <c r="Z2" s="960"/>
      <c r="AA2" s="960"/>
      <c r="AB2" s="960"/>
      <c r="AC2" s="960"/>
      <c r="AD2" s="960"/>
      <c r="AE2" s="963"/>
      <c r="AF2" s="963"/>
      <c r="AG2" s="963"/>
      <c r="AH2" s="963"/>
      <c r="AI2" s="963"/>
      <c r="AJ2" s="960"/>
      <c r="AK2" s="960"/>
      <c r="AL2" s="960"/>
      <c r="AM2" s="960"/>
      <c r="AN2" s="960"/>
      <c r="AO2" s="960"/>
      <c r="AP2" s="963"/>
      <c r="AQ2" s="963"/>
      <c r="AR2" s="963"/>
      <c r="AS2" s="963"/>
      <c r="AT2" s="963"/>
      <c r="AU2" s="960"/>
      <c r="AV2" s="960"/>
      <c r="AW2" s="960"/>
      <c r="AX2" s="960"/>
      <c r="AY2" s="960"/>
      <c r="AZ2" s="960"/>
      <c r="BA2" s="963"/>
      <c r="BB2" s="963"/>
      <c r="BC2" s="963"/>
      <c r="BD2" s="963"/>
      <c r="BE2" s="963"/>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2"/>
      <c r="CK2" s="965"/>
      <c r="CL2" s="965"/>
      <c r="CM2" s="965"/>
      <c r="CN2" s="966"/>
      <c r="CO2" s="966"/>
      <c r="CP2" s="965"/>
      <c r="CQ2" s="965"/>
      <c r="CR2" s="967"/>
      <c r="CS2" s="967"/>
      <c r="CT2" s="967"/>
      <c r="CU2" s="967"/>
      <c r="CV2" s="967"/>
      <c r="CW2" s="960"/>
      <c r="CX2" s="960"/>
      <c r="CY2" s="960"/>
      <c r="CZ2" s="960"/>
      <c r="DA2" s="960"/>
    </row>
    <row r="3" spans="1:108" ht="17.149999999999999" customHeight="1">
      <c r="A3" s="1082"/>
      <c r="B3" s="1324" t="str">
        <f>" Living Wage and source ("&amp;'3'!D4&amp;")"</f>
        <v xml:space="preserve"> Living Wage and source ()</v>
      </c>
      <c r="C3" s="1325"/>
      <c r="D3" s="968">
        <f>'8'!C5</f>
        <v>0</v>
      </c>
      <c r="E3" s="1305">
        <f>'8'!C4</f>
        <v>0</v>
      </c>
      <c r="F3" s="1306"/>
      <c r="G3" s="969"/>
      <c r="H3" s="969"/>
      <c r="I3" s="969"/>
      <c r="J3" s="969"/>
      <c r="K3" s="969"/>
      <c r="L3" s="969"/>
      <c r="M3" s="970"/>
      <c r="N3" s="969"/>
      <c r="O3" s="969"/>
      <c r="P3" s="969"/>
      <c r="Q3" s="969"/>
      <c r="R3" s="969"/>
      <c r="S3" s="969"/>
      <c r="T3" s="971"/>
      <c r="U3" s="971"/>
      <c r="V3" s="972"/>
      <c r="W3" s="971"/>
      <c r="X3" s="973"/>
      <c r="Y3" s="969"/>
      <c r="Z3" s="969"/>
      <c r="AA3" s="969"/>
      <c r="AB3" s="969"/>
      <c r="AC3" s="969"/>
      <c r="AD3" s="969"/>
      <c r="AE3" s="971"/>
      <c r="AF3" s="971"/>
      <c r="AG3" s="971"/>
      <c r="AH3" s="971"/>
      <c r="AI3" s="971"/>
      <c r="AJ3" s="969"/>
      <c r="AK3" s="969"/>
      <c r="AL3" s="969"/>
      <c r="AM3" s="969"/>
      <c r="AN3" s="969"/>
      <c r="AO3" s="969"/>
      <c r="AP3" s="971"/>
      <c r="AQ3" s="971"/>
      <c r="AR3" s="971"/>
      <c r="AS3" s="971"/>
      <c r="AT3" s="971"/>
      <c r="AU3" s="969"/>
      <c r="AV3" s="969"/>
      <c r="AW3" s="969"/>
      <c r="AX3" s="969"/>
      <c r="AY3" s="969"/>
      <c r="AZ3" s="969"/>
      <c r="BA3" s="971"/>
      <c r="BB3" s="971"/>
      <c r="BC3" s="971"/>
      <c r="BD3" s="971"/>
      <c r="BE3" s="971"/>
      <c r="CK3" s="974"/>
      <c r="CL3" s="974"/>
    </row>
    <row r="4" spans="1:108" s="214" customFormat="1" ht="17.149999999999999" customHeight="1">
      <c r="A4" s="1083"/>
      <c r="B4" s="970"/>
      <c r="C4" s="970"/>
      <c r="D4" s="970"/>
      <c r="E4" s="970"/>
      <c r="F4" s="970"/>
      <c r="G4" s="970"/>
      <c r="H4" s="970"/>
      <c r="I4" s="970"/>
      <c r="J4" s="970"/>
      <c r="K4" s="970"/>
      <c r="L4" s="970"/>
      <c r="M4" s="976"/>
      <c r="N4" s="970"/>
      <c r="O4" s="1087" t="str">
        <f>IF('2'!E22=1,'2'!E27,(IF('2'!E27="Select One",0,'2'!E27)))</f>
        <v>Select from list</v>
      </c>
      <c r="P4" s="970"/>
      <c r="Q4" s="970"/>
      <c r="R4" s="970"/>
      <c r="S4" s="970"/>
      <c r="T4" s="977"/>
      <c r="U4" s="977"/>
      <c r="V4" s="978"/>
      <c r="W4" s="977"/>
      <c r="X4" s="979"/>
      <c r="Y4" s="970"/>
      <c r="Z4" s="1087" t="str">
        <f>IF('2'!E29="Select One", 0,'2'!E29)</f>
        <v>Select from list</v>
      </c>
      <c r="AA4" s="970"/>
      <c r="AB4" s="970"/>
      <c r="AC4" s="970"/>
      <c r="AD4" s="970"/>
      <c r="AE4" s="977"/>
      <c r="AF4" s="977"/>
      <c r="AG4" s="977"/>
      <c r="AH4" s="977"/>
      <c r="AI4" s="977"/>
      <c r="AJ4" s="970"/>
      <c r="AK4" s="1087" t="str">
        <f>IF('2'!E31="Select One", 0, '2'!E31)</f>
        <v>Select from list</v>
      </c>
      <c r="AL4" s="970"/>
      <c r="AM4" s="970"/>
      <c r="AN4" s="970"/>
      <c r="AO4" s="970"/>
      <c r="AP4" s="977"/>
      <c r="AQ4" s="977"/>
      <c r="AR4" s="977"/>
      <c r="AS4" s="977"/>
      <c r="AT4" s="977"/>
      <c r="AU4" s="970"/>
      <c r="AV4" s="1087" t="str">
        <f>IF('2'!E33="Select One", 0, '2'!E33)</f>
        <v>Select from list</v>
      </c>
      <c r="AW4" s="970"/>
      <c r="AX4" s="970"/>
      <c r="AY4" s="970"/>
      <c r="AZ4" s="970"/>
      <c r="BA4" s="977"/>
      <c r="BB4" s="977"/>
      <c r="BC4" s="977"/>
      <c r="BD4" s="977"/>
      <c r="BE4" s="977"/>
      <c r="BF4" s="97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1"/>
      <c r="CM4" s="982"/>
      <c r="CN4" s="983"/>
      <c r="CO4" s="983"/>
      <c r="CP4" s="982"/>
      <c r="CQ4" s="982"/>
      <c r="CR4" s="982"/>
      <c r="CS4" s="982"/>
      <c r="CT4" s="982"/>
      <c r="CU4" s="982"/>
      <c r="CV4" s="982"/>
      <c r="CW4" s="980"/>
      <c r="CX4" s="980"/>
      <c r="CY4" s="980"/>
      <c r="CZ4" s="980"/>
      <c r="DA4" s="980"/>
    </row>
    <row r="5" spans="1:108" s="54" customFormat="1" ht="25" customHeight="1">
      <c r="A5" s="1084"/>
      <c r="B5" s="1310" t="s">
        <v>129</v>
      </c>
      <c r="C5" s="1310"/>
      <c r="D5" s="1310"/>
      <c r="E5" s="1310"/>
      <c r="F5" s="1310"/>
      <c r="G5" s="984"/>
      <c r="H5" s="1313" t="s">
        <v>128</v>
      </c>
      <c r="I5" s="1314"/>
      <c r="J5" s="1314"/>
      <c r="K5" s="1314"/>
      <c r="L5" s="1314"/>
      <c r="M5" s="1315"/>
      <c r="N5" s="984"/>
      <c r="O5" s="1311" t="s">
        <v>156</v>
      </c>
      <c r="P5" s="1312"/>
      <c r="Q5" s="1312"/>
      <c r="R5" s="1312"/>
      <c r="S5" s="1312"/>
      <c r="T5" s="1303" t="s">
        <v>162</v>
      </c>
      <c r="U5" s="1303"/>
      <c r="V5" s="1303"/>
      <c r="W5" s="1303"/>
      <c r="X5" s="1303"/>
      <c r="Y5" s="984"/>
      <c r="Z5" s="1308" t="str">
        <f>IF('2'!E22&gt;1,"Season Two "," ")</f>
        <v xml:space="preserve">Season Two </v>
      </c>
      <c r="AA5" s="1309"/>
      <c r="AB5" s="1309"/>
      <c r="AC5" s="1309"/>
      <c r="AD5" s="1309"/>
      <c r="AE5" s="1303" t="s">
        <v>163</v>
      </c>
      <c r="AF5" s="1303"/>
      <c r="AG5" s="1303"/>
      <c r="AH5" s="1303"/>
      <c r="AI5" s="1303"/>
      <c r="AJ5" s="984"/>
      <c r="AK5" s="1316" t="str">
        <f>IF('2'!E22&gt;2,"Season Three"," ")</f>
        <v>Season Three</v>
      </c>
      <c r="AL5" s="1317"/>
      <c r="AM5" s="1317"/>
      <c r="AN5" s="1317"/>
      <c r="AO5" s="1318"/>
      <c r="AP5" s="1319" t="s">
        <v>164</v>
      </c>
      <c r="AQ5" s="1320"/>
      <c r="AR5" s="1320"/>
      <c r="AS5" s="1320"/>
      <c r="AT5" s="1321"/>
      <c r="AU5" s="984"/>
      <c r="AV5" s="1322" t="str">
        <f>IF('2'!E22&gt;3,"Season Four", " ")</f>
        <v>Season Four</v>
      </c>
      <c r="AW5" s="1323"/>
      <c r="AX5" s="1323"/>
      <c r="AY5" s="1323"/>
      <c r="AZ5" s="1323"/>
      <c r="BA5" s="1303" t="s">
        <v>165</v>
      </c>
      <c r="BB5" s="1303"/>
      <c r="BC5" s="1303"/>
      <c r="BD5" s="1303"/>
      <c r="BE5" s="1303"/>
      <c r="BF5" s="984"/>
      <c r="BG5" s="985" t="s">
        <v>127</v>
      </c>
      <c r="BH5" s="986"/>
      <c r="BI5" s="986"/>
      <c r="BJ5" s="987">
        <v>0.1</v>
      </c>
      <c r="BK5" s="984"/>
      <c r="BL5" s="988" t="s">
        <v>689</v>
      </c>
      <c r="BM5" s="989"/>
      <c r="BN5" s="989"/>
      <c r="BO5" s="990">
        <v>0.1</v>
      </c>
      <c r="BP5" s="984"/>
      <c r="BQ5" s="991" t="s">
        <v>688</v>
      </c>
      <c r="BR5" s="992"/>
      <c r="BS5" s="992"/>
      <c r="BT5" s="993">
        <v>0.15</v>
      </c>
      <c r="BU5" s="984"/>
      <c r="BV5" s="994" t="s">
        <v>687</v>
      </c>
      <c r="BW5" s="995"/>
      <c r="BX5" s="995"/>
      <c r="BY5" s="996">
        <v>0.1</v>
      </c>
      <c r="BZ5" s="984"/>
      <c r="CA5" s="997" t="s">
        <v>686</v>
      </c>
      <c r="CB5" s="998"/>
      <c r="CC5" s="998"/>
      <c r="CD5" s="987">
        <v>0.1</v>
      </c>
      <c r="CE5" s="999"/>
      <c r="CF5" s="988" t="s">
        <v>685</v>
      </c>
      <c r="CG5" s="989"/>
      <c r="CH5" s="989"/>
      <c r="CI5" s="990">
        <v>0.1</v>
      </c>
      <c r="CJ5" s="1000"/>
      <c r="CK5" s="1303" t="s">
        <v>643</v>
      </c>
      <c r="CL5" s="1303"/>
      <c r="CM5" s="1303"/>
      <c r="CN5" s="1303"/>
      <c r="CO5" s="1303"/>
      <c r="CP5" s="1303"/>
      <c r="CQ5" s="1001"/>
      <c r="CR5" s="1304" t="s">
        <v>646</v>
      </c>
      <c r="CS5" s="1304"/>
      <c r="CT5" s="1304"/>
      <c r="CU5" s="1304"/>
      <c r="CV5" s="1304"/>
      <c r="CW5" s="999"/>
      <c r="CX5" s="1299" t="s">
        <v>136</v>
      </c>
      <c r="CY5" s="1300"/>
      <c r="CZ5" s="1300"/>
      <c r="DA5" s="1301"/>
    </row>
    <row r="6" spans="1:108" s="67" customFormat="1" ht="61.5" customHeight="1">
      <c r="A6" s="1085"/>
      <c r="B6" s="1002" t="s">
        <v>0</v>
      </c>
      <c r="C6" s="1002" t="s">
        <v>4166</v>
      </c>
      <c r="D6" s="1307" t="s">
        <v>15</v>
      </c>
      <c r="E6" s="1307"/>
      <c r="F6" s="1003" t="s">
        <v>1</v>
      </c>
      <c r="G6" s="1004"/>
      <c r="H6" s="1005" t="s">
        <v>724</v>
      </c>
      <c r="I6" s="1005" t="s">
        <v>723</v>
      </c>
      <c r="J6" s="1005" t="s">
        <v>722</v>
      </c>
      <c r="K6" s="1005" t="s">
        <v>721</v>
      </c>
      <c r="L6" s="1006" t="s">
        <v>737</v>
      </c>
      <c r="M6" s="1007" t="str">
        <f>"Number of "&amp;'2'!E25&amp;" worked"</f>
        <v>Number of Select from list worked</v>
      </c>
      <c r="N6" s="1004"/>
      <c r="O6" s="1008" t="s">
        <v>2</v>
      </c>
      <c r="P6" s="1008" t="str">
        <f>"Amount per unit ("&amp;'3'!$D$4&amp;")"</f>
        <v>Amount per unit ()</v>
      </c>
      <c r="Q6" s="1008" t="s">
        <v>803</v>
      </c>
      <c r="R6" s="1008" t="s">
        <v>805</v>
      </c>
      <c r="S6" s="1009" t="s">
        <v>804</v>
      </c>
      <c r="T6" s="1010" t="s">
        <v>3</v>
      </c>
      <c r="U6" s="1011" t="s">
        <v>125</v>
      </c>
      <c r="V6" s="1012" t="s">
        <v>126</v>
      </c>
      <c r="W6" s="1011" t="s">
        <v>738</v>
      </c>
      <c r="X6" s="1013" t="s">
        <v>727</v>
      </c>
      <c r="Y6" s="1004"/>
      <c r="Z6" s="1014" t="s">
        <v>2</v>
      </c>
      <c r="AA6" s="1014" t="str">
        <f>"Amount per unit ("&amp;'3'!$D$4&amp;")"</f>
        <v>Amount per unit ()</v>
      </c>
      <c r="AB6" s="1015" t="s">
        <v>803</v>
      </c>
      <c r="AC6" s="1015" t="s">
        <v>805</v>
      </c>
      <c r="AD6" s="1016" t="s">
        <v>804</v>
      </c>
      <c r="AE6" s="1010" t="s">
        <v>3</v>
      </c>
      <c r="AF6" s="1011" t="s">
        <v>125</v>
      </c>
      <c r="AG6" s="1012" t="s">
        <v>126</v>
      </c>
      <c r="AH6" s="1011" t="s">
        <v>738</v>
      </c>
      <c r="AI6" s="1011" t="s">
        <v>732</v>
      </c>
      <c r="AJ6" s="1004"/>
      <c r="AK6" s="1017" t="s">
        <v>2</v>
      </c>
      <c r="AL6" s="1017" t="str">
        <f>"Amount per unit ("&amp;'3'!$D$4&amp;")"</f>
        <v>Amount per unit ()</v>
      </c>
      <c r="AM6" s="1017" t="s">
        <v>803</v>
      </c>
      <c r="AN6" s="1017" t="s">
        <v>805</v>
      </c>
      <c r="AO6" s="1017" t="s">
        <v>804</v>
      </c>
      <c r="AP6" s="1010" t="s">
        <v>3</v>
      </c>
      <c r="AQ6" s="1011" t="s">
        <v>125</v>
      </c>
      <c r="AR6" s="1012" t="s">
        <v>126</v>
      </c>
      <c r="AS6" s="1011" t="s">
        <v>738</v>
      </c>
      <c r="AT6" s="1011" t="s">
        <v>733</v>
      </c>
      <c r="AU6" s="1004"/>
      <c r="AV6" s="1018" t="s">
        <v>2</v>
      </c>
      <c r="AW6" s="1018" t="str">
        <f>"Amount per unit ("&amp;'3'!$D$4&amp;")"</f>
        <v>Amount per unit ()</v>
      </c>
      <c r="AX6" s="1018" t="s">
        <v>803</v>
      </c>
      <c r="AY6" s="1018" t="s">
        <v>805</v>
      </c>
      <c r="AZ6" s="1019" t="s">
        <v>804</v>
      </c>
      <c r="BA6" s="1020" t="s">
        <v>3</v>
      </c>
      <c r="BB6" s="1011" t="s">
        <v>125</v>
      </c>
      <c r="BC6" s="1011" t="s">
        <v>126</v>
      </c>
      <c r="BD6" s="1011" t="s">
        <v>738</v>
      </c>
      <c r="BE6" s="1011" t="s">
        <v>734</v>
      </c>
      <c r="BF6" s="1004"/>
      <c r="BG6" s="1021" t="str">
        <f>"Does job category receive "&amp;BG5&amp;"?"</f>
        <v>Does job category receive Food?</v>
      </c>
      <c r="BH6" s="1021" t="s">
        <v>4160</v>
      </c>
      <c r="BI6" s="1021" t="str">
        <f>"Value per worker per month ("&amp;'3'!$D$4&amp;")"</f>
        <v>Value per worker per month ()</v>
      </c>
      <c r="BJ6" s="1022" t="str">
        <f>BG5&amp;" capped at "&amp;TEXT(BJ5,"0%")</f>
        <v>Food capped at 10%</v>
      </c>
      <c r="BK6" s="1004"/>
      <c r="BL6" s="1023" t="str">
        <f>"Does job category receive "&amp;BL5&amp;"?"</f>
        <v>Does job category receive Transportation?</v>
      </c>
      <c r="BM6" s="1023" t="s">
        <v>4161</v>
      </c>
      <c r="BN6" s="1023" t="str">
        <f>"Value per worker per month ("&amp;'3'!$D$4&amp;")"</f>
        <v>Value per worker per month ()</v>
      </c>
      <c r="BO6" s="1023" t="str">
        <f>BL5&amp;" capped at "&amp;TEXT(BO5,"0%")</f>
        <v>Transportation capped at 10%</v>
      </c>
      <c r="BP6" s="1004"/>
      <c r="BQ6" s="1024" t="str">
        <f>"Does job category receive "&amp;BQ5&amp;"?"</f>
        <v>Does job category receive Housing?</v>
      </c>
      <c r="BR6" s="1024" t="s">
        <v>4162</v>
      </c>
      <c r="BS6" s="1024" t="str">
        <f>"Value per worker per month ("&amp;'3'!$D$4&amp;")"</f>
        <v>Value per worker per month ()</v>
      </c>
      <c r="BT6" s="1024" t="s">
        <v>725</v>
      </c>
      <c r="BU6" s="1004"/>
      <c r="BV6" s="1025" t="str">
        <f>"Does job category receive "&amp;BV5&amp;"?"</f>
        <v>Does job category receive Healthcare?</v>
      </c>
      <c r="BW6" s="1025" t="s">
        <v>4163</v>
      </c>
      <c r="BX6" s="1025" t="str">
        <f>"Value per worker per month ("&amp;'3'!$D$4&amp;")"</f>
        <v>Value per worker per month ()</v>
      </c>
      <c r="BY6" s="1025" t="s">
        <v>725</v>
      </c>
      <c r="BZ6" s="1004"/>
      <c r="CA6" s="1026" t="str">
        <f>"Does job category receive "&amp;CA5&amp;"?"</f>
        <v>Does job category receive Children's education?</v>
      </c>
      <c r="CB6" s="1026" t="s">
        <v>4164</v>
      </c>
      <c r="CC6" s="1026" t="str">
        <f>"Value per worker per month ("&amp;'3'!$D$4&amp;")"</f>
        <v>Value per worker per month ()</v>
      </c>
      <c r="CD6" s="1022" t="s">
        <v>725</v>
      </c>
      <c r="CE6" s="1027"/>
      <c r="CF6" s="1023" t="str">
        <f>"Does job category receive "&amp;CF5&amp;"?"</f>
        <v>Does job category receive Child care?</v>
      </c>
      <c r="CG6" s="1023" t="s">
        <v>4165</v>
      </c>
      <c r="CH6" s="1023" t="str">
        <f>"Value per worker per month ("&amp;'3'!$D$4&amp;")"</f>
        <v>Value per worker per month ()</v>
      </c>
      <c r="CI6" s="1023" t="s">
        <v>725</v>
      </c>
      <c r="CJ6" s="1027"/>
      <c r="CK6" s="1028" t="s">
        <v>641</v>
      </c>
      <c r="CL6" s="1029" t="s">
        <v>642</v>
      </c>
      <c r="CM6" s="1028" t="s">
        <v>792</v>
      </c>
      <c r="CN6" s="1028" t="s">
        <v>873</v>
      </c>
      <c r="CO6" s="1028" t="s">
        <v>874</v>
      </c>
      <c r="CP6" s="1028" t="s">
        <v>137</v>
      </c>
      <c r="CQ6" s="1030"/>
      <c r="CR6" s="1029" t="s">
        <v>729</v>
      </c>
      <c r="CS6" s="1029" t="s">
        <v>642</v>
      </c>
      <c r="CT6" s="1029" t="s">
        <v>793</v>
      </c>
      <c r="CU6" s="1029" t="s">
        <v>704</v>
      </c>
      <c r="CV6" s="1029" t="s">
        <v>137</v>
      </c>
      <c r="CW6" s="1027"/>
      <c r="CX6" s="1012" t="s">
        <v>136</v>
      </c>
      <c r="CY6" s="1012" t="s">
        <v>645</v>
      </c>
      <c r="CZ6" s="1012" t="s">
        <v>700</v>
      </c>
      <c r="DA6" s="1012" t="s">
        <v>879</v>
      </c>
    </row>
    <row r="7" spans="1:108" ht="15" customHeight="1">
      <c r="B7" s="1031">
        <f>'3'!$D$7</f>
        <v>0</v>
      </c>
      <c r="C7" s="1031"/>
      <c r="D7" s="1032"/>
      <c r="E7" s="1032"/>
      <c r="F7" s="1033"/>
      <c r="G7" s="1033"/>
      <c r="H7" s="1034"/>
      <c r="I7" s="1034"/>
      <c r="J7" s="1034"/>
      <c r="K7" s="1034"/>
      <c r="L7" s="1034"/>
      <c r="M7" s="1035"/>
      <c r="N7" s="1032"/>
      <c r="O7" s="1032"/>
      <c r="P7" s="1032"/>
      <c r="Q7" s="1032"/>
      <c r="R7" s="1032"/>
      <c r="S7" s="1032"/>
      <c r="T7" s="1036"/>
      <c r="U7" s="1036"/>
      <c r="V7" s="1036"/>
      <c r="W7" s="1036"/>
      <c r="X7" s="1037"/>
      <c r="Y7" s="1032"/>
      <c r="Z7" s="1032"/>
      <c r="AA7" s="1032"/>
      <c r="AB7" s="1032"/>
      <c r="AC7" s="1032"/>
      <c r="AD7" s="1032"/>
      <c r="AE7" s="1036"/>
      <c r="AF7" s="1036"/>
      <c r="AG7" s="1036"/>
      <c r="AH7" s="1036"/>
      <c r="AI7" s="1036"/>
      <c r="AJ7" s="1032"/>
      <c r="AK7" s="1032"/>
      <c r="AL7" s="1032"/>
      <c r="AM7" s="1032"/>
      <c r="AN7" s="1032"/>
      <c r="AO7" s="1032"/>
      <c r="AP7" s="1036"/>
      <c r="AQ7" s="1036"/>
      <c r="AR7" s="1036"/>
      <c r="AS7" s="1036"/>
      <c r="AT7" s="1036"/>
      <c r="AU7" s="1032"/>
      <c r="AV7" s="1032"/>
      <c r="AW7" s="1032"/>
      <c r="AX7" s="1032"/>
      <c r="AY7" s="1032"/>
      <c r="AZ7" s="1032"/>
      <c r="BA7" s="1036"/>
      <c r="BB7" s="1036"/>
      <c r="BC7" s="1036"/>
      <c r="BD7" s="1036"/>
      <c r="BE7" s="1036"/>
      <c r="BF7" s="1032"/>
      <c r="BG7" s="1032"/>
      <c r="BH7" s="1032"/>
      <c r="BI7" s="1032"/>
      <c r="BK7" s="1032"/>
      <c r="BL7" s="1032"/>
      <c r="BM7" s="1032"/>
      <c r="BN7" s="1032"/>
      <c r="BP7" s="1032"/>
      <c r="BQ7" s="1032"/>
      <c r="BR7" s="1032"/>
      <c r="BS7" s="1032"/>
      <c r="BU7" s="1032"/>
      <c r="BV7" s="1032"/>
      <c r="BW7" s="1032"/>
      <c r="BX7" s="1032"/>
      <c r="BZ7" s="1032"/>
      <c r="CA7" s="1032"/>
      <c r="CB7" s="1032"/>
      <c r="CC7" s="1032"/>
      <c r="CD7" s="1032"/>
      <c r="CF7" s="1032"/>
      <c r="CG7" s="1032"/>
      <c r="CH7" s="1032"/>
      <c r="CK7" s="296"/>
      <c r="CX7" s="974"/>
      <c r="CY7" s="974"/>
      <c r="CZ7" s="974"/>
      <c r="DA7" s="974"/>
    </row>
    <row r="8" spans="1:108" ht="17.149999999999999" customHeight="1">
      <c r="A8" s="942">
        <v>4</v>
      </c>
      <c r="B8" s="1302">
        <f>'4'!B5</f>
        <v>0</v>
      </c>
      <c r="C8" s="1038" t="str">
        <f>INDEX(Languages2!$B$12:$Z$13,MATCH(' '!D8,Languages2!$B$12:$B$13,0),MATCH('1'!$C$5,Languages2!$B$1:$Z$1,0))</f>
        <v>Homens</v>
      </c>
      <c r="D8" s="1038" t="s">
        <v>799</v>
      </c>
      <c r="E8" s="1039">
        <f>'4'!D5</f>
        <v>0</v>
      </c>
      <c r="F8" s="1297" t="str">
        <f>'4'!E5</f>
        <v xml:space="preserve"> </v>
      </c>
      <c r="G8" s="1040"/>
      <c r="H8" s="1041">
        <f>'5'!G8</f>
        <v>0</v>
      </c>
      <c r="I8" s="1041">
        <f>'5'!H8</f>
        <v>0</v>
      </c>
      <c r="J8" s="1041">
        <f>'5'!I8</f>
        <v>0</v>
      </c>
      <c r="K8" s="1041">
        <f>'5'!J8</f>
        <v>0</v>
      </c>
      <c r="L8" s="1042">
        <f>SUM(H8:K8)</f>
        <v>0</v>
      </c>
      <c r="M8" s="1042">
        <f>(IF(S8&gt;0,$O$4,0)+(IF(AD8&gt;0,$Z$4,0))+IF(AO8&gt;0,$AK$4,0))+IF(AZ8&gt;0,$AV$4,0)</f>
        <v>0</v>
      </c>
      <c r="N8" s="1043"/>
      <c r="O8" s="1041">
        <f>'5'!M8</f>
        <v>0</v>
      </c>
      <c r="P8" s="1041">
        <f>'5'!N8</f>
        <v>0</v>
      </c>
      <c r="Q8" s="1041" t="str">
        <f>'5'!O8</f>
        <v/>
      </c>
      <c r="R8" s="1041">
        <f>'5'!P8</f>
        <v>0</v>
      </c>
      <c r="S8" s="1044">
        <f>'5'!Q8</f>
        <v>0</v>
      </c>
      <c r="T8" s="1045">
        <f>IFERROR(P8*Q8,0)</f>
        <v>0</v>
      </c>
      <c r="U8" s="1045">
        <f>IFERROR(T8/R8,0)</f>
        <v>0</v>
      </c>
      <c r="V8" s="1045">
        <f>IFERROR(S8*U8,0)</f>
        <v>0</v>
      </c>
      <c r="W8" s="1045">
        <f t="shared" ref="W8:W47" si="0">U8*Workweek</f>
        <v>0</v>
      </c>
      <c r="X8" s="1045">
        <f>IFERROR(IF(S8&gt;0,O$4/$M8,0),0)</f>
        <v>0</v>
      </c>
      <c r="Y8" s="1043"/>
      <c r="Z8" s="1041">
        <f>'5'!S8</f>
        <v>0</v>
      </c>
      <c r="AA8" s="1041">
        <f>'5'!T8</f>
        <v>0</v>
      </c>
      <c r="AB8" s="1041" t="str">
        <f>'5'!U8</f>
        <v/>
      </c>
      <c r="AC8" s="1041">
        <f>'5'!V8</f>
        <v>0</v>
      </c>
      <c r="AD8" s="1044">
        <f>'5'!W8</f>
        <v>0</v>
      </c>
      <c r="AE8" s="1045">
        <f>IFERROR(AA8*AB8,0)</f>
        <v>0</v>
      </c>
      <c r="AF8" s="1045">
        <f t="shared" ref="AF8:AF71" si="1">IFERROR(AE8/AC8,0)</f>
        <v>0</v>
      </c>
      <c r="AG8" s="1045">
        <f t="shared" ref="AG8:AG71" si="2">IFERROR(AD8*AF8,0)</f>
        <v>0</v>
      </c>
      <c r="AH8" s="1045">
        <f t="shared" ref="AH8:AH47" si="3">AF8*Workweek</f>
        <v>0</v>
      </c>
      <c r="AI8" s="1045">
        <f t="shared" ref="AI8:AI71" si="4">IFERROR(IF(AD8&gt;0,Z$4/$M8,0),0)</f>
        <v>0</v>
      </c>
      <c r="AJ8" s="1043"/>
      <c r="AK8" s="1041">
        <f>'5'!Y8</f>
        <v>0</v>
      </c>
      <c r="AL8" s="1041">
        <f>'5'!Z8</f>
        <v>0</v>
      </c>
      <c r="AM8" s="1041" t="str">
        <f>'5'!AA8</f>
        <v/>
      </c>
      <c r="AN8" s="1041">
        <f>'5'!AB8</f>
        <v>0</v>
      </c>
      <c r="AO8" s="1044">
        <f>'5'!AC8</f>
        <v>0</v>
      </c>
      <c r="AP8" s="1045">
        <f>IFERROR(AL8*AM8,0)</f>
        <v>0</v>
      </c>
      <c r="AQ8" s="1045">
        <f>IFERROR(AP8/AN8,0)</f>
        <v>0</v>
      </c>
      <c r="AR8" s="1045">
        <f>IFERROR(AO8*AQ8,0)</f>
        <v>0</v>
      </c>
      <c r="AS8" s="1045">
        <f t="shared" ref="AS8:AS47" si="5">AQ8*Workweek</f>
        <v>0</v>
      </c>
      <c r="AT8" s="1045">
        <f>IFERROR(IF(AO8&gt;0,AK$4/$M8,0),0)</f>
        <v>0</v>
      </c>
      <c r="AU8" s="1043"/>
      <c r="AV8" s="1041">
        <f>'5'!AE8</f>
        <v>0</v>
      </c>
      <c r="AW8" s="1041">
        <f>'5'!AF8</f>
        <v>0</v>
      </c>
      <c r="AX8" s="1041" t="str">
        <f>'5'!AG8</f>
        <v/>
      </c>
      <c r="AY8" s="1041">
        <f>'5'!AH8</f>
        <v>0</v>
      </c>
      <c r="AZ8" s="1044">
        <f>'5'!AI8</f>
        <v>0</v>
      </c>
      <c r="BA8" s="1045">
        <f>IFERROR(AW8*AX8,0)</f>
        <v>0</v>
      </c>
      <c r="BB8" s="1045">
        <f>IFERROR(BA8/AY8,0)</f>
        <v>0</v>
      </c>
      <c r="BC8" s="1045">
        <f>IFERROR(AZ8*BB8,0)</f>
        <v>0</v>
      </c>
      <c r="BD8" s="1045">
        <f t="shared" ref="BD8:BD47" si="6">BB8*Workweek</f>
        <v>0</v>
      </c>
      <c r="BE8" s="1045">
        <f>IFERROR(IF(AZ8&gt;0,AV$4/$M8,0),0)</f>
        <v>0</v>
      </c>
      <c r="BF8" s="1043"/>
      <c r="BG8" s="1046" t="str">
        <f ca="1">'In-kind Benefits 2_V2'!AC6</f>
        <v/>
      </c>
      <c r="BH8" s="1047"/>
      <c r="BI8" s="1047" t="str">
        <f ca="1">'In-kind Benefits 2_V2'!AE6</f>
        <v/>
      </c>
      <c r="BJ8" s="1047" t="str" cm="1">
        <f t="array" aca="1" ref="BJ8" ca="1">(_xlfn.IFS(BG8="Yes",_xlfn.IFS(BI8&lt;=($CP8*BJ$5),BI8,BI8&gt;($CP8*BJ$5),($CP8*BJ$5)),BG8="No","",BG8="",""))</f>
        <v/>
      </c>
      <c r="BK8" s="1043"/>
      <c r="BL8" s="1046" t="str">
        <f ca="1">'In-kind Benefits 2_V2'!AG6</f>
        <v/>
      </c>
      <c r="BM8" s="1047" t="str">
        <f ca="1">'In-kind Benefits 2_V2'!AH6</f>
        <v/>
      </c>
      <c r="BN8" s="1047" t="str">
        <f ca="1">'In-kind Benefits 2_V2'!AI6</f>
        <v/>
      </c>
      <c r="BO8" s="1047" t="str" cm="1">
        <f t="array" aca="1" ref="BO8" ca="1">(_xlfn.IFS(BL8="Yes",_xlfn.IFS(BN8&lt;=($CP8*BO$5),BN8,BN8&gt;($CP8*BO$5),($CP8*BO$5)),BL8="No","",BL8="",""))</f>
        <v/>
      </c>
      <c r="BP8" s="1043"/>
      <c r="BQ8" s="1046" t="str">
        <f ca="1">'In-kind Benefits 2_V2'!AK6</f>
        <v/>
      </c>
      <c r="BR8" s="1047" t="str">
        <f ca="1">'In-kind Benefits 2_V2'!AL6</f>
        <v/>
      </c>
      <c r="BS8" s="1047" t="str">
        <f ca="1">'In-kind Benefits 2_V2'!AM6</f>
        <v/>
      </c>
      <c r="BT8" s="1047" t="str" cm="1">
        <f t="array" aca="1" ref="BT8" ca="1">(_xlfn.IFS(BQ8="Yes",_xlfn.IFS(BS8&lt;=($CP8*BT$5),BS8,BS8&gt;($CP8*BT$5),($CP8*BT$5)),BQ8="No","",BQ8="",""))</f>
        <v/>
      </c>
      <c r="BU8" s="1043"/>
      <c r="BV8" s="1046" t="str">
        <f ca="1">'In-kind Benefits 2_V2'!AO6</f>
        <v/>
      </c>
      <c r="BW8" s="1047" t="str">
        <f ca="1">'In-kind Benefits 2_V2'!AP6</f>
        <v/>
      </c>
      <c r="BX8" s="1047" t="str">
        <f ca="1">'In-kind Benefits 2_V2'!AQ6</f>
        <v/>
      </c>
      <c r="BY8" s="1047" t="str" cm="1">
        <f t="array" aca="1" ref="BY8" ca="1">(_xlfn.IFS(BV8="Yes",_xlfn.IFS(BX8&lt;=($CP8*BY$5),BX8,BX8&gt;($CP8*BY$5),($CP8*BY$5)),BV8="No","",BV8="",""))</f>
        <v/>
      </c>
      <c r="BZ8" s="1043"/>
      <c r="CA8" s="1046" t="str">
        <f ca="1">'In-kind Benefits 2_V2'!AS6</f>
        <v/>
      </c>
      <c r="CB8" s="1047" t="str">
        <f ca="1">'In-kind Benefits 2_V2'!AT6</f>
        <v/>
      </c>
      <c r="CC8" s="1047" t="str">
        <f ca="1">'In-kind Benefits 2_V2'!AU6</f>
        <v/>
      </c>
      <c r="CD8" s="1047" t="str" cm="1">
        <f t="array" aca="1" ref="CD8" ca="1">(_xlfn.IFS(CA8="Yes",_xlfn.IFS(CC8&lt;=($CP8*CD$5),CC8,CC8&gt;($CP8*CD$5),($CP8*CD$5)),CA8="No","",CA8="",""))</f>
        <v/>
      </c>
      <c r="CE8" s="1048"/>
      <c r="CF8" s="1046" t="str">
        <f ca="1">'In-kind Benefits 2_V2'!AW6</f>
        <v/>
      </c>
      <c r="CG8" s="1047" t="str">
        <f ca="1">'In-kind Benefits 2_V2'!AX6</f>
        <v/>
      </c>
      <c r="CH8" s="1047" t="str">
        <f ca="1">'In-kind Benefits 2_V2'!AY6</f>
        <v/>
      </c>
      <c r="CI8" s="1047" t="str" cm="1">
        <f t="array" aca="1" ref="CI8" ca="1">(_xlfn.IFS(CF8="Yes",_xlfn.IFS(CH8&lt;=($CP8*CI$5),CH8,CH8&gt;($CP8*CI$5),($CP8*CI$5)),CF8="No","",CF8="",""))</f>
        <v/>
      </c>
      <c r="CJ8" s="1048"/>
      <c r="CK8" s="1049">
        <f>IFERROR(((V8*X8)+(AG8*AI8)+(AR8*AT8)+(BC8*BE8))*'Drop Downs'!$R$4/12,0)</f>
        <v>0</v>
      </c>
      <c r="CL8" s="1050">
        <f>IFERROR(L8/M8*IF('2'!$E$25='Drop Downs'!$H$15,'Drop Downs'!$R$4/12, IF('2'!$E$25='Drop Downs'!$H$16,1, (IF('2'!$E$25='Drop Downs'!$H$13,1,"error")))),0)</f>
        <v>0</v>
      </c>
      <c r="CM8" s="1050">
        <f ca="1">SUM(BI8,BN8,BS8,BX8,CC8,CH8)</f>
        <v>0</v>
      </c>
      <c r="CN8" s="1049" t="str">
        <f ca="1">IFERROR(CM8/CP8,"")</f>
        <v/>
      </c>
      <c r="CO8" s="1049" t="str">
        <f ca="1">IFERROR(CN8*E8,"")</f>
        <v/>
      </c>
      <c r="CP8" s="1050" t="str">
        <f t="shared" ref="CP8:CP9" ca="1" si="7">IF(SUM(CK8:CM8)=0,"",(SUM(CK8:CM8)))</f>
        <v/>
      </c>
      <c r="CQ8" s="251"/>
      <c r="CR8" s="1050">
        <f>IFERROR(((W8*X8)+(AH8*AI8)+(AS8*AT8)+(BD8*BE8))*'Drop Downs'!$R$4/12,0)</f>
        <v>0</v>
      </c>
      <c r="CS8" s="1050">
        <f t="shared" ref="CS8:CS12" si="8">_xlfn.IFNA(CL8,0)</f>
        <v>0</v>
      </c>
      <c r="CT8" s="1050">
        <f ca="1">IFERROR(IF(SUM(BJ8,BO8,BT8,BY8,CD8,CI8)&lt;(CP8*0.3), SUM(BJ8,BO8,BT8,BY8,CD8,CI8), CP8*0.3),0)</f>
        <v>0</v>
      </c>
      <c r="CU8" s="1050">
        <f t="shared" ref="CU8:CU12" ca="1" si="9">CT8*E8</f>
        <v>0</v>
      </c>
      <c r="CV8" s="1050" t="str">
        <f ca="1">IF(SUM(CR8:CT8)=0,"",(SUM(CR8:CT8)))</f>
        <v/>
      </c>
      <c r="CW8" s="1048"/>
      <c r="CX8" s="1050">
        <f>$D$3</f>
        <v>0</v>
      </c>
      <c r="CY8" s="1050" t="str">
        <f ca="1">IF(CV8&lt;CX8,(CX8-CV8), "")</f>
        <v/>
      </c>
      <c r="CZ8" s="1049" t="str">
        <f ca="1">IFERROR(CY8/CX8,"")</f>
        <v/>
      </c>
      <c r="DA8" s="1049">
        <f t="shared" ref="DA8:DA12" ca="1" si="10">IFERROR(E8*CY8,0)</f>
        <v>0</v>
      </c>
    </row>
    <row r="9" spans="1:108" ht="17.149999999999999" customHeight="1">
      <c r="A9" s="942">
        <v>5</v>
      </c>
      <c r="B9" s="1298"/>
      <c r="C9" s="1051" t="str">
        <f>INDEX(Languages2!$B$12:$Z$13,MATCH(' '!D9,Languages2!$B$12:$B$13,0),MATCH('1'!$C$5,Languages2!$B$1:$Z$1,0))</f>
        <v>Mulheres</v>
      </c>
      <c r="D9" s="1051" t="s">
        <v>800</v>
      </c>
      <c r="E9" s="1052">
        <f>'4'!D6</f>
        <v>0</v>
      </c>
      <c r="F9" s="1297">
        <f>'4'!E6</f>
        <v>0</v>
      </c>
      <c r="G9" s="1040"/>
      <c r="H9" s="1053">
        <f>'5'!G9</f>
        <v>0</v>
      </c>
      <c r="I9" s="1053">
        <f>'5'!H9</f>
        <v>0</v>
      </c>
      <c r="J9" s="1053">
        <f>'5'!I9</f>
        <v>0</v>
      </c>
      <c r="K9" s="1053">
        <f>'5'!J9</f>
        <v>0</v>
      </c>
      <c r="L9" s="1054">
        <f t="shared" ref="L9:L10" si="11">SUM(H9:K9)</f>
        <v>0</v>
      </c>
      <c r="M9" s="1054">
        <f>(IF(S9&gt;0,$O$4,0)+(IF(AD9&gt;0,$Z$4,0))+IF(AO9&gt;0,$AK$4,0))+IF(AZ9&gt;0,$AV$4,0)</f>
        <v>0</v>
      </c>
      <c r="N9" s="1043"/>
      <c r="O9" s="1053">
        <f>'5'!M9</f>
        <v>0</v>
      </c>
      <c r="P9" s="1053">
        <f>'5'!N9</f>
        <v>0</v>
      </c>
      <c r="Q9" s="1053" t="str">
        <f>'5'!O9</f>
        <v/>
      </c>
      <c r="R9" s="1053">
        <f>'5'!P9</f>
        <v>0</v>
      </c>
      <c r="S9" s="1055">
        <f>'5'!Q9</f>
        <v>0</v>
      </c>
      <c r="T9" s="1056">
        <f t="shared" ref="T9:T47" si="12">IFERROR(P9*Q9,0)</f>
        <v>0</v>
      </c>
      <c r="U9" s="1056">
        <f t="shared" ref="U9:U48" si="13">IFERROR(T9/R9,0)</f>
        <v>0</v>
      </c>
      <c r="V9" s="1056">
        <f t="shared" ref="V9:V48" si="14">IFERROR(S9*U9,0)</f>
        <v>0</v>
      </c>
      <c r="W9" s="1056">
        <f t="shared" si="0"/>
        <v>0</v>
      </c>
      <c r="X9" s="1056">
        <f>IFERROR(IF(S9&gt;0,O$4/$M9,0),0)</f>
        <v>0</v>
      </c>
      <c r="Y9" s="1043"/>
      <c r="Z9" s="1053">
        <f>'5'!S9</f>
        <v>0</v>
      </c>
      <c r="AA9" s="1053">
        <f>'5'!T9</f>
        <v>0</v>
      </c>
      <c r="AB9" s="1053" t="str">
        <f>'5'!U9</f>
        <v/>
      </c>
      <c r="AC9" s="1053">
        <f>'5'!V9</f>
        <v>0</v>
      </c>
      <c r="AD9" s="1055">
        <f>'5'!W9</f>
        <v>0</v>
      </c>
      <c r="AE9" s="1056">
        <f t="shared" ref="AE9:AE47" si="15">IFERROR(AA9*AB9,0)</f>
        <v>0</v>
      </c>
      <c r="AF9" s="1056">
        <f t="shared" si="1"/>
        <v>0</v>
      </c>
      <c r="AG9" s="1056">
        <f t="shared" si="2"/>
        <v>0</v>
      </c>
      <c r="AH9" s="1056">
        <f t="shared" si="3"/>
        <v>0</v>
      </c>
      <c r="AI9" s="1056">
        <f t="shared" si="4"/>
        <v>0</v>
      </c>
      <c r="AJ9" s="1043"/>
      <c r="AK9" s="1053">
        <f>'5'!Y9</f>
        <v>0</v>
      </c>
      <c r="AL9" s="1053">
        <f>'5'!Z9</f>
        <v>0</v>
      </c>
      <c r="AM9" s="1053" t="str">
        <f>'5'!AA9</f>
        <v/>
      </c>
      <c r="AN9" s="1053">
        <f>'5'!AB9</f>
        <v>0</v>
      </c>
      <c r="AO9" s="1055">
        <f>'5'!AC9</f>
        <v>0</v>
      </c>
      <c r="AP9" s="1056">
        <f t="shared" ref="AP9:AP47" si="16">IFERROR(AL9*AM9,0)</f>
        <v>0</v>
      </c>
      <c r="AQ9" s="1056">
        <f t="shared" ref="AQ9:AQ48" si="17">IFERROR(AP9/AN9,0)</f>
        <v>0</v>
      </c>
      <c r="AR9" s="1056">
        <f t="shared" ref="AR9:AR48" si="18">IFERROR(AO9*AQ9,0)</f>
        <v>0</v>
      </c>
      <c r="AS9" s="1056">
        <f t="shared" si="5"/>
        <v>0</v>
      </c>
      <c r="AT9" s="1056">
        <f t="shared" ref="AT9:AT48" si="19">IFERROR(IF(AO9&gt;0,AK$4/$M9,0),0)</f>
        <v>0</v>
      </c>
      <c r="AU9" s="1043"/>
      <c r="AV9" s="1053">
        <f>'5'!AE9</f>
        <v>0</v>
      </c>
      <c r="AW9" s="1053">
        <f>'5'!AF9</f>
        <v>0</v>
      </c>
      <c r="AX9" s="1053" t="str">
        <f>'5'!AG9</f>
        <v/>
      </c>
      <c r="AY9" s="1053">
        <f>'5'!AH9</f>
        <v>0</v>
      </c>
      <c r="AZ9" s="1055">
        <f>'5'!AI9</f>
        <v>0</v>
      </c>
      <c r="BA9" s="1056">
        <f t="shared" ref="BA9:BA47" si="20">IFERROR(AW9*AX9,0)</f>
        <v>0</v>
      </c>
      <c r="BB9" s="1056">
        <f t="shared" ref="BB9:BB48" si="21">IFERROR(BA9/AY9,0)</f>
        <v>0</v>
      </c>
      <c r="BC9" s="1056">
        <f t="shared" ref="BC9:BC48" si="22">IFERROR(AZ9*BB9,0)</f>
        <v>0</v>
      </c>
      <c r="BD9" s="1056">
        <f t="shared" si="6"/>
        <v>0</v>
      </c>
      <c r="BE9" s="1056">
        <f t="shared" ref="BE9:BE48" si="23">IFERROR(IF(AZ9&gt;0,AV$4/$M9,0),0)</f>
        <v>0</v>
      </c>
      <c r="BF9" s="1043"/>
      <c r="BG9" s="1057" t="str">
        <f ca="1">'In-kind Benefits 2_V2'!AC7</f>
        <v/>
      </c>
      <c r="BH9" s="1047"/>
      <c r="BI9" s="1047" t="str">
        <f ca="1">'In-kind Benefits 2_V2'!AE7</f>
        <v/>
      </c>
      <c r="BJ9" s="1047" t="str" cm="1">
        <f t="array" aca="1" ref="BJ9" ca="1">(_xlfn.IFS(BG9="Yes",_xlfn.IFS(BI9&lt;=($CP9*BJ$5),BI9,BI9&gt;($CP9*BJ$5),($CP9*BJ$5)),BG9="No","",BG9="",""))</f>
        <v/>
      </c>
      <c r="BK9" s="1043"/>
      <c r="BL9" s="1057" t="str">
        <f ca="1">'In-kind Benefits 2_V2'!AG7</f>
        <v/>
      </c>
      <c r="BM9" s="1047" t="str">
        <f ca="1">'In-kind Benefits 2_V2'!AH7</f>
        <v/>
      </c>
      <c r="BN9" s="1047" t="str">
        <f ca="1">'In-kind Benefits 2_V2'!AI7</f>
        <v/>
      </c>
      <c r="BO9" s="1047" t="str" cm="1">
        <f t="array" aca="1" ref="BO9" ca="1">(_xlfn.IFS(BL9="Yes",_xlfn.IFS(BN9&lt;=($CP9*BO$5),BN9,BN9&gt;($CP9*BO$5),($CP9*BO$5)),BL9="No","",BL9="",""))</f>
        <v/>
      </c>
      <c r="BP9" s="1043"/>
      <c r="BQ9" s="1057" t="str">
        <f ca="1">'In-kind Benefits 2_V2'!AK7</f>
        <v/>
      </c>
      <c r="BR9" s="1047" t="str">
        <f ca="1">'In-kind Benefits 2_V2'!AL7</f>
        <v/>
      </c>
      <c r="BS9" s="1047" t="str">
        <f ca="1">'In-kind Benefits 2_V2'!AM7</f>
        <v/>
      </c>
      <c r="BT9" s="1047" t="str" cm="1">
        <f t="array" aca="1" ref="BT9" ca="1">(_xlfn.IFS(BQ9="Yes",_xlfn.IFS(BS9&lt;=($CP9*BT$5),BS9,BS9&gt;($CP9*BT$5),($CP9*BT$5)),BQ9="No","",BQ9="",""))</f>
        <v/>
      </c>
      <c r="BU9" s="1043"/>
      <c r="BV9" s="1057" t="str">
        <f ca="1">'In-kind Benefits 2_V2'!AO7</f>
        <v/>
      </c>
      <c r="BW9" s="1047" t="str">
        <f ca="1">'In-kind Benefits 2_V2'!AP7</f>
        <v/>
      </c>
      <c r="BX9" s="1047" t="str">
        <f ca="1">'In-kind Benefits 2_V2'!AQ7</f>
        <v/>
      </c>
      <c r="BY9" s="1047" t="str" cm="1">
        <f t="array" aca="1" ref="BY9" ca="1">(_xlfn.IFS(BV9="Yes",_xlfn.IFS(BX9&lt;=($CP9*BY$5),BX9,BX9&gt;($CP9*BY$5),($CP9*BY$5)),BV9="No","",BV9="",""))</f>
        <v/>
      </c>
      <c r="BZ9" s="1043"/>
      <c r="CA9" s="1057" t="str">
        <f ca="1">'In-kind Benefits 2_V2'!AS7</f>
        <v/>
      </c>
      <c r="CB9" s="1047" t="str">
        <f ca="1">'In-kind Benefits 2_V2'!AT7</f>
        <v/>
      </c>
      <c r="CC9" s="1047" t="str">
        <f ca="1">'In-kind Benefits 2_V2'!AU7</f>
        <v/>
      </c>
      <c r="CD9" s="1047" t="str" cm="1">
        <f t="array" aca="1" ref="CD9" ca="1">(_xlfn.IFS(CA9="Yes",_xlfn.IFS(CC9&lt;=($CP9*CD$5),CC9,CC9&gt;($CP9*CD$5),($CP9*CD$5)),CA9="No","",CA9="",""))</f>
        <v/>
      </c>
      <c r="CE9" s="1048"/>
      <c r="CF9" s="1057" t="str">
        <f ca="1">'In-kind Benefits 2_V2'!AW7</f>
        <v/>
      </c>
      <c r="CG9" s="1047" t="str">
        <f ca="1">'In-kind Benefits 2_V2'!AX7</f>
        <v/>
      </c>
      <c r="CH9" s="1047" t="str">
        <f ca="1">'In-kind Benefits 2_V2'!AY7</f>
        <v/>
      </c>
      <c r="CI9" s="1047" t="str" cm="1">
        <f t="array" aca="1" ref="CI9" ca="1">(_xlfn.IFS(CF9="Yes",_xlfn.IFS(CH9&lt;=($CP9*CI$5),CH9,CH9&gt;($CP9*CI$5),($CP9*CI$5)),CF9="No","",CF9="",""))</f>
        <v/>
      </c>
      <c r="CJ9" s="1048"/>
      <c r="CK9" s="1049">
        <f>IFERROR(((V9*X9)+(AG9*AI9)+(AR9*AT9)+(BC9*BE9))*'Drop Downs'!$R$4/12,0)</f>
        <v>0</v>
      </c>
      <c r="CL9" s="1050">
        <f>IFERROR(L9/M9*IF('2'!$E$25='Drop Downs'!$H$15,'Drop Downs'!$R$4/12, IF('2'!$E$25='Drop Downs'!$H$16,1, (IF('2'!$E$25='Drop Downs'!$H$13,1,"error")))),0)</f>
        <v>0</v>
      </c>
      <c r="CM9" s="1050">
        <f t="shared" ref="CM9:CM10" ca="1" si="24">SUM(BI9,BN9,BS9,BX9,CC9,CH9)</f>
        <v>0</v>
      </c>
      <c r="CN9" s="1049" t="str">
        <f t="shared" ref="CN9:CN10" ca="1" si="25">IFERROR(CM9/CP9,"")</f>
        <v/>
      </c>
      <c r="CO9" s="1049" t="str">
        <f t="shared" ref="CO9:CO10" ca="1" si="26">IFERROR(CN9*E9,"")</f>
        <v/>
      </c>
      <c r="CP9" s="1050" t="str">
        <f t="shared" ca="1" si="7"/>
        <v/>
      </c>
      <c r="CQ9" s="251"/>
      <c r="CR9" s="1050">
        <f>IFERROR(((W9*X9)+(AH9*AI9)+(AS9*AT9)+(BD9*BE9))*'Drop Downs'!$R$4/12,0)</f>
        <v>0</v>
      </c>
      <c r="CS9" s="1050">
        <f t="shared" si="8"/>
        <v>0</v>
      </c>
      <c r="CT9" s="1050">
        <f t="shared" ref="CT9:CT13" ca="1" si="27">IFERROR(IF(SUM(BJ9,BO9,BT9,BY9,CD9,CI9)&lt;(CP9*0.3), SUM(BJ9,BO9,BT9,BY9,CD9,CI9), CP9*0.3),0)</f>
        <v>0</v>
      </c>
      <c r="CU9" s="1050">
        <f t="shared" ca="1" si="9"/>
        <v>0</v>
      </c>
      <c r="CV9" s="1050" t="str">
        <f t="shared" ref="CV9:CV13" ca="1" si="28">IF(SUM(CR9:CT9)=0,"",(SUM(CR9:CT9)))</f>
        <v/>
      </c>
      <c r="CW9" s="1048"/>
      <c r="CX9" s="1050">
        <f t="shared" ref="CX9:CX47" si="29">$D$3</f>
        <v>0</v>
      </c>
      <c r="CY9" s="1050" t="str">
        <f ca="1">IF(CV9&lt;CX9,(CX9-CV9), "")</f>
        <v/>
      </c>
      <c r="CZ9" s="1049" t="str">
        <f t="shared" ref="CZ9:CZ13" ca="1" si="30">IFERROR(CY9/CX9,"")</f>
        <v/>
      </c>
      <c r="DA9" s="1049">
        <f t="shared" ca="1" si="10"/>
        <v>0</v>
      </c>
    </row>
    <row r="10" spans="1:108" ht="17.149999999999999" customHeight="1">
      <c r="A10" s="942">
        <v>6</v>
      </c>
      <c r="B10" s="1295">
        <f>'4'!B7</f>
        <v>0</v>
      </c>
      <c r="C10" s="1038" t="str">
        <f>INDEX(Languages2!$B$12:$Z$13,MATCH(' '!D10,Languages2!$B$12:$B$13,0),MATCH('1'!$C$5,Languages2!$B$1:$Z$1,0))</f>
        <v>Homens</v>
      </c>
      <c r="D10" s="1038" t="s">
        <v>799</v>
      </c>
      <c r="E10" s="1058">
        <f>'4'!D7</f>
        <v>0</v>
      </c>
      <c r="F10" s="1297" t="str">
        <f>'4'!E7</f>
        <v xml:space="preserve"> </v>
      </c>
      <c r="G10" s="1040"/>
      <c r="H10" s="1041">
        <f>'5'!G10</f>
        <v>0</v>
      </c>
      <c r="I10" s="1041">
        <f>'5'!H10</f>
        <v>0</v>
      </c>
      <c r="J10" s="1041">
        <f>'5'!I10</f>
        <v>0</v>
      </c>
      <c r="K10" s="1041">
        <f>'5'!J10</f>
        <v>0</v>
      </c>
      <c r="L10" s="1042">
        <f t="shared" si="11"/>
        <v>0</v>
      </c>
      <c r="M10" s="1042">
        <f t="shared" ref="M10:M47" si="31">(IF(S10&gt;0,$O$4,0)+(IF(AD10&gt;0,$Z$4,0))+IF(AO10&gt;0,$AK$4,0))+IF(AZ10&gt;0,$AV$4,0)</f>
        <v>0</v>
      </c>
      <c r="N10" s="1043"/>
      <c r="O10" s="1041">
        <f>'5'!M10</f>
        <v>0</v>
      </c>
      <c r="P10" s="1041">
        <f>'5'!N10</f>
        <v>0</v>
      </c>
      <c r="Q10" s="1041" t="str">
        <f>'5'!O10</f>
        <v/>
      </c>
      <c r="R10" s="1041">
        <f>'5'!P10</f>
        <v>0</v>
      </c>
      <c r="S10" s="1044">
        <f>'5'!Q10</f>
        <v>0</v>
      </c>
      <c r="T10" s="1045">
        <f t="shared" si="12"/>
        <v>0</v>
      </c>
      <c r="U10" s="1045">
        <f t="shared" si="13"/>
        <v>0</v>
      </c>
      <c r="V10" s="1045">
        <f t="shared" si="14"/>
        <v>0</v>
      </c>
      <c r="W10" s="1045">
        <f t="shared" si="0"/>
        <v>0</v>
      </c>
      <c r="X10" s="1045">
        <f t="shared" ref="X10:X47" si="32">IFERROR(IF(S10&gt;0,O$4/$M10,0),0)</f>
        <v>0</v>
      </c>
      <c r="Y10" s="1043"/>
      <c r="Z10" s="1041">
        <f>'5'!S10</f>
        <v>0</v>
      </c>
      <c r="AA10" s="1041">
        <f>'5'!T10</f>
        <v>0</v>
      </c>
      <c r="AB10" s="1041" t="str">
        <f>'5'!U10</f>
        <v/>
      </c>
      <c r="AC10" s="1041">
        <f>'5'!V10</f>
        <v>0</v>
      </c>
      <c r="AD10" s="1044">
        <f>'5'!W10</f>
        <v>0</v>
      </c>
      <c r="AE10" s="1045">
        <f t="shared" si="15"/>
        <v>0</v>
      </c>
      <c r="AF10" s="1045">
        <f t="shared" si="1"/>
        <v>0</v>
      </c>
      <c r="AG10" s="1045">
        <f t="shared" si="2"/>
        <v>0</v>
      </c>
      <c r="AH10" s="1045">
        <f t="shared" si="3"/>
        <v>0</v>
      </c>
      <c r="AI10" s="1045">
        <f t="shared" si="4"/>
        <v>0</v>
      </c>
      <c r="AJ10" s="1043"/>
      <c r="AK10" s="1041">
        <f>'5'!Y10</f>
        <v>0</v>
      </c>
      <c r="AL10" s="1041">
        <f>'5'!Z10</f>
        <v>0</v>
      </c>
      <c r="AM10" s="1041" t="str">
        <f>'5'!AA10</f>
        <v/>
      </c>
      <c r="AN10" s="1041">
        <f>'5'!AB10</f>
        <v>0</v>
      </c>
      <c r="AO10" s="1044">
        <f>'5'!AC10</f>
        <v>0</v>
      </c>
      <c r="AP10" s="1045">
        <f t="shared" si="16"/>
        <v>0</v>
      </c>
      <c r="AQ10" s="1045">
        <f t="shared" si="17"/>
        <v>0</v>
      </c>
      <c r="AR10" s="1045">
        <f t="shared" si="18"/>
        <v>0</v>
      </c>
      <c r="AS10" s="1045">
        <f t="shared" si="5"/>
        <v>0</v>
      </c>
      <c r="AT10" s="1045">
        <f t="shared" si="19"/>
        <v>0</v>
      </c>
      <c r="AU10" s="1043"/>
      <c r="AV10" s="1041">
        <f>'5'!AE10</f>
        <v>0</v>
      </c>
      <c r="AW10" s="1041">
        <f>'5'!AF10</f>
        <v>0</v>
      </c>
      <c r="AX10" s="1041" t="str">
        <f>'5'!AG10</f>
        <v/>
      </c>
      <c r="AY10" s="1041">
        <f>'5'!AH10</f>
        <v>0</v>
      </c>
      <c r="AZ10" s="1044">
        <f>'5'!AI10</f>
        <v>0</v>
      </c>
      <c r="BA10" s="1045">
        <f t="shared" si="20"/>
        <v>0</v>
      </c>
      <c r="BB10" s="1045">
        <f t="shared" si="21"/>
        <v>0</v>
      </c>
      <c r="BC10" s="1045">
        <f t="shared" si="22"/>
        <v>0</v>
      </c>
      <c r="BD10" s="1045">
        <f t="shared" si="6"/>
        <v>0</v>
      </c>
      <c r="BE10" s="1045">
        <f t="shared" si="23"/>
        <v>0</v>
      </c>
      <c r="BF10" s="1043"/>
      <c r="BG10" s="1046" t="str">
        <f ca="1">'In-kind Benefits 2_V2'!AC8</f>
        <v/>
      </c>
      <c r="BH10" s="1047"/>
      <c r="BI10" s="1047" t="str">
        <f ca="1">'In-kind Benefits 2_V2'!AE8</f>
        <v/>
      </c>
      <c r="BJ10" s="1047" t="str" cm="1">
        <f t="array" aca="1" ref="BJ10" ca="1">(_xlfn.IFS(BG10="Yes",_xlfn.IFS(BI10&lt;=($CP10*BJ$5),BI10,BI10&gt;($CP10*BJ$5),($CP10*BJ$5)),BG10="No","",BG10="",""))</f>
        <v/>
      </c>
      <c r="BK10" s="1043"/>
      <c r="BL10" s="1046" t="str">
        <f ca="1">'In-kind Benefits 2_V2'!AG8</f>
        <v/>
      </c>
      <c r="BM10" s="1047" t="str">
        <f ca="1">'In-kind Benefits 2_V2'!AH8</f>
        <v/>
      </c>
      <c r="BN10" s="1047" t="str">
        <f ca="1">'In-kind Benefits 2_V2'!AI8</f>
        <v/>
      </c>
      <c r="BO10" s="1047" t="str" cm="1">
        <f t="array" aca="1" ref="BO10" ca="1">(_xlfn.IFS(BL10="Yes",_xlfn.IFS(BN10&lt;=($CP10*BO$5),BN10,BN10&gt;($CP10*BO$5),($CP10*BO$5)),BL10="No","",BL10="",""))</f>
        <v/>
      </c>
      <c r="BP10" s="1043"/>
      <c r="BQ10" s="1046" t="str">
        <f ca="1">'In-kind Benefits 2_V2'!AK8</f>
        <v/>
      </c>
      <c r="BR10" s="1047" t="str">
        <f ca="1">'In-kind Benefits 2_V2'!AL8</f>
        <v/>
      </c>
      <c r="BS10" s="1047" t="str">
        <f ca="1">'In-kind Benefits 2_V2'!AM8</f>
        <v/>
      </c>
      <c r="BT10" s="1047" t="str" cm="1">
        <f t="array" aca="1" ref="BT10" ca="1">(_xlfn.IFS(BQ10="Yes",_xlfn.IFS(BS10&lt;=($CP10*BT$5),BS10,BS10&gt;($CP10*BT$5),($CP10*BT$5)),BQ10="No","",BQ10="",""))</f>
        <v/>
      </c>
      <c r="BU10" s="1043"/>
      <c r="BV10" s="1046" t="str">
        <f ca="1">'In-kind Benefits 2_V2'!AO8</f>
        <v/>
      </c>
      <c r="BW10" s="1047" t="str">
        <f ca="1">'In-kind Benefits 2_V2'!AP8</f>
        <v/>
      </c>
      <c r="BX10" s="1047" t="str">
        <f ca="1">'In-kind Benefits 2_V2'!AQ8</f>
        <v/>
      </c>
      <c r="BY10" s="1047" t="str" cm="1">
        <f t="array" aca="1" ref="BY10" ca="1">(_xlfn.IFS(BV10="Yes",_xlfn.IFS(BX10&lt;=($CP10*BY$5),BX10,BX10&gt;($CP10*BY$5),($CP10*BY$5)),BV10="No","",BV10="",""))</f>
        <v/>
      </c>
      <c r="BZ10" s="1043"/>
      <c r="CA10" s="1046" t="str">
        <f ca="1">'In-kind Benefits 2_V2'!AS8</f>
        <v/>
      </c>
      <c r="CB10" s="1047" t="str">
        <f ca="1">'In-kind Benefits 2_V2'!AT8</f>
        <v/>
      </c>
      <c r="CC10" s="1047" t="str">
        <f ca="1">'In-kind Benefits 2_V2'!AU8</f>
        <v/>
      </c>
      <c r="CD10" s="1047" t="str" cm="1">
        <f t="array" aca="1" ref="CD10" ca="1">(_xlfn.IFS(CA10="Yes",_xlfn.IFS(CC10&lt;=($CP10*CD$5),CC10,CC10&gt;($CP10*CD$5),($CP10*CD$5)),CA10="No","",CA10="",""))</f>
        <v/>
      </c>
      <c r="CE10" s="1048"/>
      <c r="CF10" s="1046" t="str">
        <f ca="1">'In-kind Benefits 2_V2'!AW8</f>
        <v/>
      </c>
      <c r="CG10" s="1047" t="str">
        <f ca="1">'In-kind Benefits 2_V2'!AX8</f>
        <v/>
      </c>
      <c r="CH10" s="1047" t="str">
        <f ca="1">'In-kind Benefits 2_V2'!AY8</f>
        <v/>
      </c>
      <c r="CI10" s="1047" t="str" cm="1">
        <f t="array" aca="1" ref="CI10" ca="1">(_xlfn.IFS(CF10="Yes",_xlfn.IFS(CH10&lt;=($CP10*CI$5),CH10,CH10&gt;($CP10*CI$5),($CP10*CI$5)),CF10="No","",CF10="",""))</f>
        <v/>
      </c>
      <c r="CJ10" s="1048"/>
      <c r="CK10" s="1049">
        <f>IFERROR(((V10*X10)+(AG10*AI10)+(AR10*AT10)+(BC10*BE10))*'Drop Downs'!$R$4/12,0)</f>
        <v>0</v>
      </c>
      <c r="CL10" s="1050">
        <f>IFERROR(L10/M10*IF('2'!$E$25='Drop Downs'!$H$15,'Drop Downs'!$R$4/12, IF('2'!$E$25='Drop Downs'!$H$16,1, (IF('2'!$E$25='Drop Downs'!$H$13,1,"error")))),0)</f>
        <v>0</v>
      </c>
      <c r="CM10" s="1050">
        <f t="shared" ca="1" si="24"/>
        <v>0</v>
      </c>
      <c r="CN10" s="1049" t="str">
        <f t="shared" ca="1" si="25"/>
        <v/>
      </c>
      <c r="CO10" s="1049" t="str">
        <f t="shared" ca="1" si="26"/>
        <v/>
      </c>
      <c r="CP10" s="1050" t="str">
        <f t="shared" ref="CP10:CP47" ca="1" si="33">IF(SUM(CK10:CM10)=0,"",(SUM(CK10:CM10)))</f>
        <v/>
      </c>
      <c r="CQ10" s="251"/>
      <c r="CR10" s="1050">
        <f>IFERROR(((W10*X10)+(AH10*AI10)+(AS10*AT10)+(BD10*BE10))*'Drop Downs'!$R$4/12,0)</f>
        <v>0</v>
      </c>
      <c r="CS10" s="1050">
        <f t="shared" si="8"/>
        <v>0</v>
      </c>
      <c r="CT10" s="1050">
        <f t="shared" ca="1" si="27"/>
        <v>0</v>
      </c>
      <c r="CU10" s="1050">
        <f t="shared" ca="1" si="9"/>
        <v>0</v>
      </c>
      <c r="CV10" s="1050" t="str">
        <f t="shared" ca="1" si="28"/>
        <v/>
      </c>
      <c r="CW10" s="1048"/>
      <c r="CX10" s="1050">
        <f t="shared" si="29"/>
        <v>0</v>
      </c>
      <c r="CY10" s="1050" t="str">
        <f t="shared" ref="CY10:CY14" ca="1" si="34">IF(CV10&lt;CX10,(CX10-CV10), "")</f>
        <v/>
      </c>
      <c r="CZ10" s="1049" t="str">
        <f t="shared" ca="1" si="30"/>
        <v/>
      </c>
      <c r="DA10" s="1049">
        <f t="shared" ca="1" si="10"/>
        <v>0</v>
      </c>
    </row>
    <row r="11" spans="1:108" ht="17.149999999999999" customHeight="1">
      <c r="A11" s="942">
        <v>7</v>
      </c>
      <c r="B11" s="1298"/>
      <c r="C11" s="1051" t="str">
        <f>INDEX(Languages2!$B$12:$Z$13,MATCH(' '!D11,Languages2!$B$12:$B$13,0),MATCH('1'!$C$5,Languages2!$B$1:$Z$1,0))</f>
        <v>Mulheres</v>
      </c>
      <c r="D11" s="1051" t="s">
        <v>800</v>
      </c>
      <c r="E11" s="1052">
        <f>'4'!D8</f>
        <v>0</v>
      </c>
      <c r="F11" s="1297">
        <f>'4'!E8</f>
        <v>0</v>
      </c>
      <c r="G11" s="1040"/>
      <c r="H11" s="1053">
        <f>'5'!G11</f>
        <v>0</v>
      </c>
      <c r="I11" s="1053">
        <f>'5'!H11</f>
        <v>0</v>
      </c>
      <c r="J11" s="1053">
        <f>'5'!I11</f>
        <v>0</v>
      </c>
      <c r="K11" s="1053">
        <f>'5'!J11</f>
        <v>0</v>
      </c>
      <c r="L11" s="1054">
        <f t="shared" ref="L11:L47" si="35">SUM(H11:K11)</f>
        <v>0</v>
      </c>
      <c r="M11" s="1054">
        <f t="shared" si="31"/>
        <v>0</v>
      </c>
      <c r="N11" s="1043"/>
      <c r="O11" s="1053">
        <f>'5'!M11</f>
        <v>0</v>
      </c>
      <c r="P11" s="1053">
        <f>'5'!N11</f>
        <v>0</v>
      </c>
      <c r="Q11" s="1053" t="str">
        <f>'5'!O11</f>
        <v/>
      </c>
      <c r="R11" s="1053">
        <f>'5'!P11</f>
        <v>0</v>
      </c>
      <c r="S11" s="1055">
        <f>'5'!Q11</f>
        <v>0</v>
      </c>
      <c r="T11" s="1056">
        <f t="shared" si="12"/>
        <v>0</v>
      </c>
      <c r="U11" s="1056">
        <f t="shared" si="13"/>
        <v>0</v>
      </c>
      <c r="V11" s="1056">
        <f t="shared" si="14"/>
        <v>0</v>
      </c>
      <c r="W11" s="1056">
        <f t="shared" si="0"/>
        <v>0</v>
      </c>
      <c r="X11" s="1056">
        <f t="shared" si="32"/>
        <v>0</v>
      </c>
      <c r="Y11" s="1043"/>
      <c r="Z11" s="1053">
        <f>'5'!S11</f>
        <v>0</v>
      </c>
      <c r="AA11" s="1053">
        <f>'5'!T11</f>
        <v>0</v>
      </c>
      <c r="AB11" s="1053" t="str">
        <f>'5'!U11</f>
        <v/>
      </c>
      <c r="AC11" s="1053">
        <f>'5'!V11</f>
        <v>0</v>
      </c>
      <c r="AD11" s="1055">
        <f>'5'!W11</f>
        <v>0</v>
      </c>
      <c r="AE11" s="1056">
        <f t="shared" si="15"/>
        <v>0</v>
      </c>
      <c r="AF11" s="1056">
        <f t="shared" si="1"/>
        <v>0</v>
      </c>
      <c r="AG11" s="1056">
        <f t="shared" si="2"/>
        <v>0</v>
      </c>
      <c r="AH11" s="1056">
        <f t="shared" si="3"/>
        <v>0</v>
      </c>
      <c r="AI11" s="1056">
        <f t="shared" si="4"/>
        <v>0</v>
      </c>
      <c r="AJ11" s="1043"/>
      <c r="AK11" s="1053">
        <f>'5'!Y11</f>
        <v>0</v>
      </c>
      <c r="AL11" s="1053">
        <f>'5'!Z11</f>
        <v>0</v>
      </c>
      <c r="AM11" s="1053" t="str">
        <f>'5'!AA11</f>
        <v/>
      </c>
      <c r="AN11" s="1053">
        <f>'5'!AB11</f>
        <v>0</v>
      </c>
      <c r="AO11" s="1055">
        <f>'5'!AC11</f>
        <v>0</v>
      </c>
      <c r="AP11" s="1056">
        <f t="shared" si="16"/>
        <v>0</v>
      </c>
      <c r="AQ11" s="1056">
        <f t="shared" si="17"/>
        <v>0</v>
      </c>
      <c r="AR11" s="1056">
        <f t="shared" si="18"/>
        <v>0</v>
      </c>
      <c r="AS11" s="1056">
        <f t="shared" si="5"/>
        <v>0</v>
      </c>
      <c r="AT11" s="1056">
        <f t="shared" si="19"/>
        <v>0</v>
      </c>
      <c r="AU11" s="1043"/>
      <c r="AV11" s="1053">
        <f>'5'!AE11</f>
        <v>0</v>
      </c>
      <c r="AW11" s="1053">
        <f>'5'!AF11</f>
        <v>0</v>
      </c>
      <c r="AX11" s="1053" t="str">
        <f>'5'!AG11</f>
        <v/>
      </c>
      <c r="AY11" s="1053">
        <f>'5'!AH11</f>
        <v>0</v>
      </c>
      <c r="AZ11" s="1055">
        <f>'5'!AI11</f>
        <v>0</v>
      </c>
      <c r="BA11" s="1056">
        <f t="shared" si="20"/>
        <v>0</v>
      </c>
      <c r="BB11" s="1056">
        <f t="shared" si="21"/>
        <v>0</v>
      </c>
      <c r="BC11" s="1056">
        <f t="shared" si="22"/>
        <v>0</v>
      </c>
      <c r="BD11" s="1056">
        <f t="shared" si="6"/>
        <v>0</v>
      </c>
      <c r="BE11" s="1056">
        <f t="shared" si="23"/>
        <v>0</v>
      </c>
      <c r="BF11" s="1043"/>
      <c r="BG11" s="1057" t="str">
        <f ca="1">'In-kind Benefits 2_V2'!AC9</f>
        <v/>
      </c>
      <c r="BH11" s="1047"/>
      <c r="BI11" s="1047" t="str">
        <f ca="1">'In-kind Benefits 2_V2'!AE9</f>
        <v/>
      </c>
      <c r="BJ11" s="1047" t="str" cm="1">
        <f t="array" aca="1" ref="BJ11" ca="1">(_xlfn.IFS(BG11="Yes",_xlfn.IFS(BI11&lt;=($CP11*BJ$5),BI11,BI11&gt;($CP11*BJ$5),($CP11*BJ$5)),BG11="No","",BG11="",""))</f>
        <v/>
      </c>
      <c r="BK11" s="1043"/>
      <c r="BL11" s="1057" t="str">
        <f ca="1">'In-kind Benefits 2_V2'!AG9</f>
        <v/>
      </c>
      <c r="BM11" s="1047" t="str">
        <f ca="1">'In-kind Benefits 2_V2'!AH9</f>
        <v/>
      </c>
      <c r="BN11" s="1047" t="str">
        <f ca="1">'In-kind Benefits 2_V2'!AI9</f>
        <v/>
      </c>
      <c r="BO11" s="1047" t="str" cm="1">
        <f t="array" aca="1" ref="BO11" ca="1">(_xlfn.IFS(BL11="Yes",_xlfn.IFS(BN11&lt;=($CP11*BO$5),BN11,BN11&gt;($CP11*BO$5),($CP11*BO$5)),BL11="No","",BL11="",""))</f>
        <v/>
      </c>
      <c r="BP11" s="1043"/>
      <c r="BQ11" s="1057" t="str">
        <f ca="1">'In-kind Benefits 2_V2'!AK9</f>
        <v/>
      </c>
      <c r="BR11" s="1047" t="str">
        <f ca="1">'In-kind Benefits 2_V2'!AL9</f>
        <v/>
      </c>
      <c r="BS11" s="1047" t="str">
        <f ca="1">'In-kind Benefits 2_V2'!AM9</f>
        <v/>
      </c>
      <c r="BT11" s="1047" t="str" cm="1">
        <f t="array" aca="1" ref="BT11" ca="1">(_xlfn.IFS(BQ11="Yes",_xlfn.IFS(BS11&lt;=($CP11*BT$5),BS11,BS11&gt;($CP11*BT$5),($CP11*BT$5)),BQ11="No","",BQ11="",""))</f>
        <v/>
      </c>
      <c r="BU11" s="1043"/>
      <c r="BV11" s="1057" t="str">
        <f ca="1">'In-kind Benefits 2_V2'!AO9</f>
        <v/>
      </c>
      <c r="BW11" s="1047" t="str">
        <f ca="1">'In-kind Benefits 2_V2'!AP9</f>
        <v/>
      </c>
      <c r="BX11" s="1047" t="str">
        <f ca="1">'In-kind Benefits 2_V2'!AQ9</f>
        <v/>
      </c>
      <c r="BY11" s="1047" t="str" cm="1">
        <f t="array" aca="1" ref="BY11" ca="1">(_xlfn.IFS(BV11="Yes",_xlfn.IFS(BX11&lt;=($CP11*BY$5),BX11,BX11&gt;($CP11*BY$5),($CP11*BY$5)),BV11="No","",BV11="",""))</f>
        <v/>
      </c>
      <c r="BZ11" s="1043"/>
      <c r="CA11" s="1057" t="str">
        <f ca="1">'In-kind Benefits 2_V2'!AS9</f>
        <v/>
      </c>
      <c r="CB11" s="1047" t="str">
        <f ca="1">'In-kind Benefits 2_V2'!AT9</f>
        <v/>
      </c>
      <c r="CC11" s="1047" t="str">
        <f ca="1">'In-kind Benefits 2_V2'!AU9</f>
        <v/>
      </c>
      <c r="CD11" s="1047" t="str" cm="1">
        <f t="array" aca="1" ref="CD11" ca="1">(_xlfn.IFS(CA11="Yes",_xlfn.IFS(CC11&lt;=($CP11*CD$5),CC11,CC11&gt;($CP11*CD$5),($CP11*CD$5)),CA11="No","",CA11="",""))</f>
        <v/>
      </c>
      <c r="CE11" s="1048"/>
      <c r="CF11" s="1057" t="str">
        <f ca="1">'In-kind Benefits 2_V2'!AW9</f>
        <v/>
      </c>
      <c r="CG11" s="1047" t="str">
        <f ca="1">'In-kind Benefits 2_V2'!AX9</f>
        <v/>
      </c>
      <c r="CH11" s="1047" t="str">
        <f ca="1">'In-kind Benefits 2_V2'!AY9</f>
        <v/>
      </c>
      <c r="CI11" s="1047" t="str" cm="1">
        <f t="array" aca="1" ref="CI11" ca="1">(_xlfn.IFS(CF11="Yes",_xlfn.IFS(CH11&lt;=($CP11*CI$5),CH11,CH11&gt;($CP11*CI$5),($CP11*CI$5)),CF11="No","",CF11="",""))</f>
        <v/>
      </c>
      <c r="CJ11" s="1048"/>
      <c r="CK11" s="1049">
        <f>IFERROR(((V11*X11)+(AG11*AI11)+(AR11*AT11)+(BC11*BE11))*'Drop Downs'!$R$4/12,0)</f>
        <v>0</v>
      </c>
      <c r="CL11" s="1050">
        <f>IFERROR(L11/M11*IF('2'!$E$25='Drop Downs'!$H$15,'Drop Downs'!$R$4/12, IF('2'!$E$25='Drop Downs'!$H$16,1, (IF('2'!$E$25='Drop Downs'!$H$13,1,"error")))),0)</f>
        <v>0</v>
      </c>
      <c r="CM11" s="1050">
        <f t="shared" ref="CM11:CM47" ca="1" si="36">SUM(BI11,BN11,BS11,BX11,CC11,CH11)</f>
        <v>0</v>
      </c>
      <c r="CN11" s="1049" t="str">
        <f t="shared" ref="CN11:CN47" ca="1" si="37">IFERROR(CM11/CP11,"")</f>
        <v/>
      </c>
      <c r="CO11" s="1049" t="str">
        <f t="shared" ref="CO11:CO47" ca="1" si="38">IFERROR(CN11*E11,"")</f>
        <v/>
      </c>
      <c r="CP11" s="1050" t="str">
        <f t="shared" ca="1" si="33"/>
        <v/>
      </c>
      <c r="CQ11" s="251"/>
      <c r="CR11" s="1050">
        <f>IFERROR(((W11*X11)+(AH11*AI11)+(AS11*AT11)+(BD11*BE11))*'Drop Downs'!$R$4/12,0)</f>
        <v>0</v>
      </c>
      <c r="CS11" s="1050">
        <f t="shared" si="8"/>
        <v>0</v>
      </c>
      <c r="CT11" s="1050">
        <f t="shared" ca="1" si="27"/>
        <v>0</v>
      </c>
      <c r="CU11" s="1050">
        <f t="shared" ca="1" si="9"/>
        <v>0</v>
      </c>
      <c r="CV11" s="1050" t="str">
        <f t="shared" ca="1" si="28"/>
        <v/>
      </c>
      <c r="CW11" s="1048"/>
      <c r="CX11" s="1050">
        <f t="shared" si="29"/>
        <v>0</v>
      </c>
      <c r="CY11" s="1050" t="str">
        <f t="shared" ca="1" si="34"/>
        <v/>
      </c>
      <c r="CZ11" s="1049" t="str">
        <f t="shared" ca="1" si="30"/>
        <v/>
      </c>
      <c r="DA11" s="1049">
        <f t="shared" ca="1" si="10"/>
        <v>0</v>
      </c>
      <c r="DD11" s="123"/>
    </row>
    <row r="12" spans="1:108" ht="17.149999999999999" customHeight="1">
      <c r="A12" s="942">
        <v>8</v>
      </c>
      <c r="B12" s="1295">
        <f>'4'!B9</f>
        <v>0</v>
      </c>
      <c r="C12" s="1038" t="str">
        <f>INDEX(Languages2!$B$12:$Z$13,MATCH(' '!D12,Languages2!$B$12:$B$13,0),MATCH('1'!$C$5,Languages2!$B$1:$Z$1,0))</f>
        <v>Homens</v>
      </c>
      <c r="D12" s="1038" t="s">
        <v>799</v>
      </c>
      <c r="E12" s="1058">
        <f>'4'!D9</f>
        <v>0</v>
      </c>
      <c r="F12" s="1297" t="str">
        <f>'4'!E9</f>
        <v xml:space="preserve"> </v>
      </c>
      <c r="G12" s="1040"/>
      <c r="H12" s="1041">
        <f>'5'!G12</f>
        <v>0</v>
      </c>
      <c r="I12" s="1041">
        <f>'5'!H12</f>
        <v>0</v>
      </c>
      <c r="J12" s="1041">
        <f>'5'!I12</f>
        <v>0</v>
      </c>
      <c r="K12" s="1041">
        <f>'5'!J12</f>
        <v>0</v>
      </c>
      <c r="L12" s="1042">
        <f t="shared" si="35"/>
        <v>0</v>
      </c>
      <c r="M12" s="1042">
        <f t="shared" si="31"/>
        <v>0</v>
      </c>
      <c r="N12" s="1043"/>
      <c r="O12" s="1041">
        <f>'5'!M12</f>
        <v>0</v>
      </c>
      <c r="P12" s="1041">
        <f>'5'!N12</f>
        <v>0</v>
      </c>
      <c r="Q12" s="1041" t="str">
        <f>'5'!O12</f>
        <v/>
      </c>
      <c r="R12" s="1041">
        <f>'5'!P12</f>
        <v>0</v>
      </c>
      <c r="S12" s="1044">
        <f>'5'!Q12</f>
        <v>0</v>
      </c>
      <c r="T12" s="1045">
        <f t="shared" si="12"/>
        <v>0</v>
      </c>
      <c r="U12" s="1045">
        <f t="shared" si="13"/>
        <v>0</v>
      </c>
      <c r="V12" s="1045">
        <f t="shared" si="14"/>
        <v>0</v>
      </c>
      <c r="W12" s="1045">
        <f t="shared" si="0"/>
        <v>0</v>
      </c>
      <c r="X12" s="1045">
        <f t="shared" si="32"/>
        <v>0</v>
      </c>
      <c r="Y12" s="1043"/>
      <c r="Z12" s="1041">
        <f>'5'!S12</f>
        <v>0</v>
      </c>
      <c r="AA12" s="1041">
        <f>'5'!T12</f>
        <v>0</v>
      </c>
      <c r="AB12" s="1041" t="str">
        <f>'5'!U12</f>
        <v/>
      </c>
      <c r="AC12" s="1041">
        <f>'5'!V12</f>
        <v>0</v>
      </c>
      <c r="AD12" s="1044">
        <f>'5'!W12</f>
        <v>0</v>
      </c>
      <c r="AE12" s="1045">
        <f t="shared" si="15"/>
        <v>0</v>
      </c>
      <c r="AF12" s="1045">
        <f t="shared" si="1"/>
        <v>0</v>
      </c>
      <c r="AG12" s="1045">
        <f t="shared" si="2"/>
        <v>0</v>
      </c>
      <c r="AH12" s="1045">
        <f t="shared" si="3"/>
        <v>0</v>
      </c>
      <c r="AI12" s="1045">
        <f t="shared" si="4"/>
        <v>0</v>
      </c>
      <c r="AJ12" s="1043"/>
      <c r="AK12" s="1041">
        <f>'5'!Y12</f>
        <v>0</v>
      </c>
      <c r="AL12" s="1041">
        <f>'5'!Z12</f>
        <v>0</v>
      </c>
      <c r="AM12" s="1041" t="str">
        <f>'5'!AA12</f>
        <v/>
      </c>
      <c r="AN12" s="1041">
        <f>'5'!AB12</f>
        <v>0</v>
      </c>
      <c r="AO12" s="1044">
        <f>'5'!AC12</f>
        <v>0</v>
      </c>
      <c r="AP12" s="1045">
        <f t="shared" si="16"/>
        <v>0</v>
      </c>
      <c r="AQ12" s="1045">
        <f t="shared" si="17"/>
        <v>0</v>
      </c>
      <c r="AR12" s="1045">
        <f t="shared" si="18"/>
        <v>0</v>
      </c>
      <c r="AS12" s="1045">
        <f t="shared" si="5"/>
        <v>0</v>
      </c>
      <c r="AT12" s="1045">
        <f t="shared" si="19"/>
        <v>0</v>
      </c>
      <c r="AU12" s="1043"/>
      <c r="AV12" s="1041">
        <f>'5'!AE12</f>
        <v>0</v>
      </c>
      <c r="AW12" s="1041">
        <f>'5'!AF12</f>
        <v>0</v>
      </c>
      <c r="AX12" s="1041" t="str">
        <f>'5'!AG12</f>
        <v/>
      </c>
      <c r="AY12" s="1041">
        <f>'5'!AH12</f>
        <v>0</v>
      </c>
      <c r="AZ12" s="1044">
        <f>'5'!AI12</f>
        <v>0</v>
      </c>
      <c r="BA12" s="1045">
        <f t="shared" si="20"/>
        <v>0</v>
      </c>
      <c r="BB12" s="1045">
        <f t="shared" si="21"/>
        <v>0</v>
      </c>
      <c r="BC12" s="1045">
        <f t="shared" si="22"/>
        <v>0</v>
      </c>
      <c r="BD12" s="1045">
        <f t="shared" si="6"/>
        <v>0</v>
      </c>
      <c r="BE12" s="1045">
        <f t="shared" si="23"/>
        <v>0</v>
      </c>
      <c r="BF12" s="1043"/>
      <c r="BG12" s="1046" t="str">
        <f ca="1">'In-kind Benefits 2_V2'!AC10</f>
        <v/>
      </c>
      <c r="BH12" s="1047"/>
      <c r="BI12" s="1047" t="str">
        <f ca="1">'In-kind Benefits 2_V2'!AE10</f>
        <v/>
      </c>
      <c r="BJ12" s="1047" t="str" cm="1">
        <f t="array" aca="1" ref="BJ12" ca="1">(_xlfn.IFS(BG12="Yes",_xlfn.IFS(BI12&lt;=($CP12*BJ$5),BI12,BI12&gt;($CP12*BJ$5),($CP12*BJ$5)),BG12="No","",BG12="",""))</f>
        <v/>
      </c>
      <c r="BK12" s="1043"/>
      <c r="BL12" s="1046" t="str">
        <f ca="1">'In-kind Benefits 2_V2'!AG10</f>
        <v/>
      </c>
      <c r="BM12" s="1047" t="str">
        <f ca="1">'In-kind Benefits 2_V2'!AH10</f>
        <v/>
      </c>
      <c r="BN12" s="1047" t="str">
        <f ca="1">'In-kind Benefits 2_V2'!AI10</f>
        <v/>
      </c>
      <c r="BO12" s="1047" t="str" cm="1">
        <f t="array" aca="1" ref="BO12" ca="1">(_xlfn.IFS(BL12="Yes",_xlfn.IFS(BN12&lt;=($CP12*BO$5),BN12,BN12&gt;($CP12*BO$5),($CP12*BO$5)),BL12="No","",BL12="",""))</f>
        <v/>
      </c>
      <c r="BP12" s="1043"/>
      <c r="BQ12" s="1046" t="str">
        <f ca="1">'In-kind Benefits 2_V2'!AK10</f>
        <v/>
      </c>
      <c r="BR12" s="1047" t="str">
        <f ca="1">'In-kind Benefits 2_V2'!AL10</f>
        <v/>
      </c>
      <c r="BS12" s="1047" t="str">
        <f ca="1">'In-kind Benefits 2_V2'!AM10</f>
        <v/>
      </c>
      <c r="BT12" s="1047" t="str" cm="1">
        <f t="array" aca="1" ref="BT12" ca="1">(_xlfn.IFS(BQ12="Yes",_xlfn.IFS(BS12&lt;=($CP12*BT$5),BS12,BS12&gt;($CP12*BT$5),($CP12*BT$5)),BQ12="No","",BQ12="",""))</f>
        <v/>
      </c>
      <c r="BU12" s="1043"/>
      <c r="BV12" s="1046" t="str">
        <f ca="1">'In-kind Benefits 2_V2'!AO10</f>
        <v/>
      </c>
      <c r="BW12" s="1047" t="str">
        <f ca="1">'In-kind Benefits 2_V2'!AP10</f>
        <v/>
      </c>
      <c r="BX12" s="1047" t="str">
        <f ca="1">'In-kind Benefits 2_V2'!AQ10</f>
        <v/>
      </c>
      <c r="BY12" s="1047" t="str" cm="1">
        <f t="array" aca="1" ref="BY12" ca="1">(_xlfn.IFS(BV12="Yes",_xlfn.IFS(BX12&lt;=($CP12*BY$5),BX12,BX12&gt;($CP12*BY$5),($CP12*BY$5)),BV12="No","",BV12="",""))</f>
        <v/>
      </c>
      <c r="BZ12" s="1043"/>
      <c r="CA12" s="1046" t="str">
        <f ca="1">'In-kind Benefits 2_V2'!AS10</f>
        <v/>
      </c>
      <c r="CB12" s="1047" t="str">
        <f ca="1">'In-kind Benefits 2_V2'!AT10</f>
        <v/>
      </c>
      <c r="CC12" s="1047" t="str">
        <f ca="1">'In-kind Benefits 2_V2'!AU10</f>
        <v/>
      </c>
      <c r="CD12" s="1047" t="str" cm="1">
        <f t="array" aca="1" ref="CD12" ca="1">(_xlfn.IFS(CA12="Yes",_xlfn.IFS(CC12&lt;=($CP12*CD$5),CC12,CC12&gt;($CP12*CD$5),($CP12*CD$5)),CA12="No","",CA12="",""))</f>
        <v/>
      </c>
      <c r="CE12" s="1048"/>
      <c r="CF12" s="1046" t="str">
        <f ca="1">'In-kind Benefits 2_V2'!AW10</f>
        <v/>
      </c>
      <c r="CG12" s="1047" t="str">
        <f ca="1">'In-kind Benefits 2_V2'!AX10</f>
        <v/>
      </c>
      <c r="CH12" s="1047" t="str">
        <f ca="1">'In-kind Benefits 2_V2'!AY10</f>
        <v/>
      </c>
      <c r="CI12" s="1047" t="str" cm="1">
        <f t="array" aca="1" ref="CI12" ca="1">(_xlfn.IFS(CF12="Yes",_xlfn.IFS(CH12&lt;=($CP12*CI$5),CH12,CH12&gt;($CP12*CI$5),($CP12*CI$5)),CF12="No","",CF12="",""))</f>
        <v/>
      </c>
      <c r="CJ12" s="1048"/>
      <c r="CK12" s="1049">
        <f>IFERROR(((V12*X12)+(AG12*AI12)+(AR12*AT12)+(BC12*BE12))*'Drop Downs'!$R$4/12,0)</f>
        <v>0</v>
      </c>
      <c r="CL12" s="1050">
        <f>IFERROR(L12/M12*IF('2'!$E$25='Drop Downs'!$H$15,'Drop Downs'!$R$4/12, IF('2'!$E$25='Drop Downs'!$H$16,1, (IF('2'!$E$25='Drop Downs'!$H$13,1,"error")))),0)</f>
        <v>0</v>
      </c>
      <c r="CM12" s="1050">
        <f t="shared" ca="1" si="36"/>
        <v>0</v>
      </c>
      <c r="CN12" s="1049" t="str">
        <f t="shared" ca="1" si="37"/>
        <v/>
      </c>
      <c r="CO12" s="1049" t="str">
        <f t="shared" ca="1" si="38"/>
        <v/>
      </c>
      <c r="CP12" s="1050" t="str">
        <f t="shared" ca="1" si="33"/>
        <v/>
      </c>
      <c r="CQ12" s="251"/>
      <c r="CR12" s="1050">
        <f>IFERROR(((W12*X12)+(AH12*AI12)+(AS12*AT12)+(BD12*BE12))*'Drop Downs'!$R$4/12,0)</f>
        <v>0</v>
      </c>
      <c r="CS12" s="1050">
        <f t="shared" si="8"/>
        <v>0</v>
      </c>
      <c r="CT12" s="1050">
        <f t="shared" ca="1" si="27"/>
        <v>0</v>
      </c>
      <c r="CU12" s="1050">
        <f t="shared" ca="1" si="9"/>
        <v>0</v>
      </c>
      <c r="CV12" s="1050" t="str">
        <f t="shared" ca="1" si="28"/>
        <v/>
      </c>
      <c r="CW12" s="1048"/>
      <c r="CX12" s="1050">
        <f t="shared" si="29"/>
        <v>0</v>
      </c>
      <c r="CY12" s="1050" t="str">
        <f t="shared" ca="1" si="34"/>
        <v/>
      </c>
      <c r="CZ12" s="1049" t="str">
        <f t="shared" ca="1" si="30"/>
        <v/>
      </c>
      <c r="DA12" s="1049">
        <f t="shared" ca="1" si="10"/>
        <v>0</v>
      </c>
      <c r="DD12" s="123"/>
    </row>
    <row r="13" spans="1:108" ht="17.149999999999999" customHeight="1">
      <c r="A13" s="942">
        <v>9</v>
      </c>
      <c r="B13" s="1298"/>
      <c r="C13" s="1051" t="str">
        <f>INDEX(Languages2!$B$12:$Z$13,MATCH(' '!D13,Languages2!$B$12:$B$13,0),MATCH('1'!$C$5,Languages2!$B$1:$Z$1,0))</f>
        <v>Mulheres</v>
      </c>
      <c r="D13" s="1051" t="s">
        <v>800</v>
      </c>
      <c r="E13" s="1052">
        <f>'4'!D10</f>
        <v>0</v>
      </c>
      <c r="F13" s="1297">
        <f>'4'!E10</f>
        <v>0</v>
      </c>
      <c r="G13" s="1040"/>
      <c r="H13" s="1053">
        <f>'5'!G13</f>
        <v>0</v>
      </c>
      <c r="I13" s="1053">
        <f>'5'!H13</f>
        <v>0</v>
      </c>
      <c r="J13" s="1053">
        <f>'5'!I13</f>
        <v>0</v>
      </c>
      <c r="K13" s="1053">
        <f>'5'!J13</f>
        <v>0</v>
      </c>
      <c r="L13" s="1054">
        <f t="shared" si="35"/>
        <v>0</v>
      </c>
      <c r="M13" s="1054">
        <f t="shared" si="31"/>
        <v>0</v>
      </c>
      <c r="N13" s="1043"/>
      <c r="O13" s="1053">
        <f>'5'!M13</f>
        <v>0</v>
      </c>
      <c r="P13" s="1053">
        <f>'5'!N13</f>
        <v>0</v>
      </c>
      <c r="Q13" s="1053" t="str">
        <f>'5'!O13</f>
        <v/>
      </c>
      <c r="R13" s="1053">
        <f>'5'!P13</f>
        <v>0</v>
      </c>
      <c r="S13" s="1055">
        <f>'5'!Q13</f>
        <v>0</v>
      </c>
      <c r="T13" s="1056">
        <f t="shared" si="12"/>
        <v>0</v>
      </c>
      <c r="U13" s="1056">
        <f t="shared" si="13"/>
        <v>0</v>
      </c>
      <c r="V13" s="1056">
        <f t="shared" si="14"/>
        <v>0</v>
      </c>
      <c r="W13" s="1056">
        <f t="shared" si="0"/>
        <v>0</v>
      </c>
      <c r="X13" s="1056">
        <f t="shared" si="32"/>
        <v>0</v>
      </c>
      <c r="Y13" s="1043"/>
      <c r="Z13" s="1053">
        <f>'5'!S13</f>
        <v>0</v>
      </c>
      <c r="AA13" s="1053">
        <f>'5'!T13</f>
        <v>0</v>
      </c>
      <c r="AB13" s="1053" t="str">
        <f>'5'!U13</f>
        <v/>
      </c>
      <c r="AC13" s="1053">
        <f>'5'!V13</f>
        <v>0</v>
      </c>
      <c r="AD13" s="1055">
        <f>'5'!W13</f>
        <v>0</v>
      </c>
      <c r="AE13" s="1056">
        <f t="shared" si="15"/>
        <v>0</v>
      </c>
      <c r="AF13" s="1056">
        <f t="shared" si="1"/>
        <v>0</v>
      </c>
      <c r="AG13" s="1056">
        <f t="shared" si="2"/>
        <v>0</v>
      </c>
      <c r="AH13" s="1056">
        <f t="shared" si="3"/>
        <v>0</v>
      </c>
      <c r="AI13" s="1056">
        <f t="shared" si="4"/>
        <v>0</v>
      </c>
      <c r="AJ13" s="1043"/>
      <c r="AK13" s="1053">
        <f>'5'!Y13</f>
        <v>0</v>
      </c>
      <c r="AL13" s="1053">
        <f>'5'!Z13</f>
        <v>0</v>
      </c>
      <c r="AM13" s="1053" t="str">
        <f>'5'!AA13</f>
        <v/>
      </c>
      <c r="AN13" s="1053">
        <f>'5'!AB13</f>
        <v>0</v>
      </c>
      <c r="AO13" s="1055">
        <f>'5'!AC13</f>
        <v>0</v>
      </c>
      <c r="AP13" s="1056">
        <f t="shared" si="16"/>
        <v>0</v>
      </c>
      <c r="AQ13" s="1056">
        <f t="shared" si="17"/>
        <v>0</v>
      </c>
      <c r="AR13" s="1056">
        <f t="shared" si="18"/>
        <v>0</v>
      </c>
      <c r="AS13" s="1056">
        <f t="shared" si="5"/>
        <v>0</v>
      </c>
      <c r="AT13" s="1056">
        <f t="shared" si="19"/>
        <v>0</v>
      </c>
      <c r="AU13" s="1043"/>
      <c r="AV13" s="1053">
        <f>'5'!AE13</f>
        <v>0</v>
      </c>
      <c r="AW13" s="1053">
        <f>'5'!AF13</f>
        <v>0</v>
      </c>
      <c r="AX13" s="1053" t="str">
        <f>'5'!AG13</f>
        <v/>
      </c>
      <c r="AY13" s="1053">
        <f>'5'!AH13</f>
        <v>0</v>
      </c>
      <c r="AZ13" s="1055">
        <f>'5'!AI13</f>
        <v>0</v>
      </c>
      <c r="BA13" s="1056">
        <f t="shared" si="20"/>
        <v>0</v>
      </c>
      <c r="BB13" s="1056">
        <f t="shared" si="21"/>
        <v>0</v>
      </c>
      <c r="BC13" s="1056">
        <f t="shared" si="22"/>
        <v>0</v>
      </c>
      <c r="BD13" s="1056">
        <f t="shared" si="6"/>
        <v>0</v>
      </c>
      <c r="BE13" s="1056">
        <f t="shared" si="23"/>
        <v>0</v>
      </c>
      <c r="BF13" s="1043"/>
      <c r="BG13" s="1057" t="str">
        <f ca="1">'In-kind Benefits 2_V2'!AC11</f>
        <v/>
      </c>
      <c r="BH13" s="1047"/>
      <c r="BI13" s="1047" t="str">
        <f ca="1">'In-kind Benefits 2_V2'!AE11</f>
        <v/>
      </c>
      <c r="BJ13" s="1047" t="str" cm="1">
        <f t="array" aca="1" ref="BJ13" ca="1">(_xlfn.IFS(BG13="Yes",_xlfn.IFS(BI13&lt;=($CP13*BJ$5),BI13,BI13&gt;($CP13*BJ$5),($CP13*BJ$5)),BG13="No","",BG13="",""))</f>
        <v/>
      </c>
      <c r="BK13" s="1043"/>
      <c r="BL13" s="1057" t="str">
        <f ca="1">'In-kind Benefits 2_V2'!AG11</f>
        <v/>
      </c>
      <c r="BM13" s="1047" t="str">
        <f ca="1">'In-kind Benefits 2_V2'!AH11</f>
        <v/>
      </c>
      <c r="BN13" s="1047" t="str">
        <f ca="1">'In-kind Benefits 2_V2'!AI11</f>
        <v/>
      </c>
      <c r="BO13" s="1047" t="str" cm="1">
        <f t="array" aca="1" ref="BO13" ca="1">(_xlfn.IFS(BL13="Yes",_xlfn.IFS(BN13&lt;=($CP13*BO$5),BN13,BN13&gt;($CP13*BO$5),($CP13*BO$5)),BL13="No","",BL13="",""))</f>
        <v/>
      </c>
      <c r="BP13" s="1043"/>
      <c r="BQ13" s="1057" t="str">
        <f ca="1">'In-kind Benefits 2_V2'!AK11</f>
        <v/>
      </c>
      <c r="BR13" s="1047" t="str">
        <f ca="1">'In-kind Benefits 2_V2'!AL11</f>
        <v/>
      </c>
      <c r="BS13" s="1047" t="str">
        <f ca="1">'In-kind Benefits 2_V2'!AM11</f>
        <v/>
      </c>
      <c r="BT13" s="1047" t="str" cm="1">
        <f t="array" aca="1" ref="BT13" ca="1">(_xlfn.IFS(BQ13="Yes",_xlfn.IFS(BS13&lt;=($CP13*BT$5),BS13,BS13&gt;($CP13*BT$5),($CP13*BT$5)),BQ13="No","",BQ13="",""))</f>
        <v/>
      </c>
      <c r="BU13" s="1043"/>
      <c r="BV13" s="1057" t="str">
        <f ca="1">'In-kind Benefits 2_V2'!AO11</f>
        <v/>
      </c>
      <c r="BW13" s="1047" t="str">
        <f ca="1">'In-kind Benefits 2_V2'!AP11</f>
        <v/>
      </c>
      <c r="BX13" s="1047" t="str">
        <f ca="1">'In-kind Benefits 2_V2'!AQ11</f>
        <v/>
      </c>
      <c r="BY13" s="1047" t="str" cm="1">
        <f t="array" aca="1" ref="BY13" ca="1">(_xlfn.IFS(BV13="Yes",_xlfn.IFS(BX13&lt;=($CP13*BY$5),BX13,BX13&gt;($CP13*BY$5),($CP13*BY$5)),BV13="No","",BV13="",""))</f>
        <v/>
      </c>
      <c r="BZ13" s="1043"/>
      <c r="CA13" s="1057" t="str">
        <f ca="1">'In-kind Benefits 2_V2'!AS11</f>
        <v/>
      </c>
      <c r="CB13" s="1047" t="str">
        <f ca="1">'In-kind Benefits 2_V2'!AT11</f>
        <v/>
      </c>
      <c r="CC13" s="1047" t="str">
        <f ca="1">'In-kind Benefits 2_V2'!AU11</f>
        <v/>
      </c>
      <c r="CD13" s="1047" t="str" cm="1">
        <f t="array" aca="1" ref="CD13" ca="1">(_xlfn.IFS(CA13="Yes",_xlfn.IFS(CC13&lt;=($CP13*CD$5),CC13,CC13&gt;($CP13*CD$5),($CP13*CD$5)),CA13="No","",CA13="",""))</f>
        <v/>
      </c>
      <c r="CE13" s="1048"/>
      <c r="CF13" s="1057" t="str">
        <f ca="1">'In-kind Benefits 2_V2'!AW11</f>
        <v/>
      </c>
      <c r="CG13" s="1047" t="str">
        <f ca="1">'In-kind Benefits 2_V2'!AX11</f>
        <v/>
      </c>
      <c r="CH13" s="1047" t="str">
        <f ca="1">'In-kind Benefits 2_V2'!AY11</f>
        <v/>
      </c>
      <c r="CI13" s="1047" t="str" cm="1">
        <f t="array" aca="1" ref="CI13" ca="1">(_xlfn.IFS(CF13="Yes",_xlfn.IFS(CH13&lt;=($CP13*CI$5),CH13,CH13&gt;($CP13*CI$5),($CP13*CI$5)),CF13="No","",CF13="",""))</f>
        <v/>
      </c>
      <c r="CJ13" s="1048"/>
      <c r="CK13" s="1049">
        <f>IFERROR(((V13*X13)+(AG13*AI13)+(AR13*AT13)+(BC13*BE13))*'Drop Downs'!$R$4/12,0)</f>
        <v>0</v>
      </c>
      <c r="CL13" s="1050">
        <f>IFERROR(L13/M13*IF('2'!$E$25='Drop Downs'!$H$15,'Drop Downs'!$R$4/12, IF('2'!$E$25='Drop Downs'!$H$16,1, (IF('2'!$E$25='Drop Downs'!$H$13,1,"error")))),0)</f>
        <v>0</v>
      </c>
      <c r="CM13" s="1050">
        <f t="shared" ca="1" si="36"/>
        <v>0</v>
      </c>
      <c r="CN13" s="1049" t="str">
        <f t="shared" ca="1" si="37"/>
        <v/>
      </c>
      <c r="CO13" s="1049" t="str">
        <f t="shared" ca="1" si="38"/>
        <v/>
      </c>
      <c r="CP13" s="1050" t="str">
        <f t="shared" ca="1" si="33"/>
        <v/>
      </c>
      <c r="CQ13" s="251"/>
      <c r="CR13" s="1050">
        <f>IFERROR(((W13*X13)+(AH13*AI13)+(AS13*AT13)+(BD13*BE13))*'Drop Downs'!$R$4/12,0)</f>
        <v>0</v>
      </c>
      <c r="CS13" s="1050">
        <f t="shared" ref="CS13:CS47" si="39">_xlfn.IFNA(CL13,0)</f>
        <v>0</v>
      </c>
      <c r="CT13" s="1050">
        <f t="shared" ca="1" si="27"/>
        <v>0</v>
      </c>
      <c r="CU13" s="1050">
        <f t="shared" ref="CU13:CU47" ca="1" si="40">CT13*E13</f>
        <v>0</v>
      </c>
      <c r="CV13" s="1050" t="str">
        <f t="shared" ca="1" si="28"/>
        <v/>
      </c>
      <c r="CW13" s="1048"/>
      <c r="CX13" s="1050">
        <f t="shared" si="29"/>
        <v>0</v>
      </c>
      <c r="CY13" s="1050" t="str">
        <f t="shared" ca="1" si="34"/>
        <v/>
      </c>
      <c r="CZ13" s="1049" t="str">
        <f t="shared" ca="1" si="30"/>
        <v/>
      </c>
      <c r="DA13" s="1049">
        <f t="shared" ref="DA13:DA47" ca="1" si="41">IFERROR(E13*CY13,0)</f>
        <v>0</v>
      </c>
    </row>
    <row r="14" spans="1:108" ht="17.149999999999999" customHeight="1">
      <c r="A14" s="942">
        <v>10</v>
      </c>
      <c r="B14" s="1295">
        <f>'4'!B11</f>
        <v>0</v>
      </c>
      <c r="C14" s="1038" t="str">
        <f>INDEX(Languages2!$B$12:$Z$13,MATCH(' '!D14,Languages2!$B$12:$B$13,0),MATCH('1'!$C$5,Languages2!$B$1:$Z$1,0))</f>
        <v>Homens</v>
      </c>
      <c r="D14" s="1038" t="s">
        <v>799</v>
      </c>
      <c r="E14" s="1058">
        <f>'4'!D11</f>
        <v>0</v>
      </c>
      <c r="F14" s="1297" t="str">
        <f>'4'!E11</f>
        <v xml:space="preserve"> </v>
      </c>
      <c r="G14" s="1040"/>
      <c r="H14" s="1041">
        <f>'5'!G14</f>
        <v>0</v>
      </c>
      <c r="I14" s="1041">
        <f>'5'!H14</f>
        <v>0</v>
      </c>
      <c r="J14" s="1041">
        <f>'5'!I14</f>
        <v>0</v>
      </c>
      <c r="K14" s="1041">
        <f>'5'!J14</f>
        <v>0</v>
      </c>
      <c r="L14" s="1042">
        <f t="shared" si="35"/>
        <v>0</v>
      </c>
      <c r="M14" s="1042">
        <f t="shared" si="31"/>
        <v>0</v>
      </c>
      <c r="N14" s="1043"/>
      <c r="O14" s="1041">
        <f>'5'!M14</f>
        <v>0</v>
      </c>
      <c r="P14" s="1041">
        <f>'5'!N14</f>
        <v>0</v>
      </c>
      <c r="Q14" s="1041" t="str">
        <f>'5'!O14</f>
        <v/>
      </c>
      <c r="R14" s="1041">
        <f>'5'!P14</f>
        <v>0</v>
      </c>
      <c r="S14" s="1044">
        <f>'5'!Q14</f>
        <v>0</v>
      </c>
      <c r="T14" s="1045">
        <f t="shared" si="12"/>
        <v>0</v>
      </c>
      <c r="U14" s="1045">
        <f t="shared" si="13"/>
        <v>0</v>
      </c>
      <c r="V14" s="1045">
        <f t="shared" si="14"/>
        <v>0</v>
      </c>
      <c r="W14" s="1045">
        <f t="shared" si="0"/>
        <v>0</v>
      </c>
      <c r="X14" s="1045">
        <f t="shared" si="32"/>
        <v>0</v>
      </c>
      <c r="Y14" s="1043"/>
      <c r="Z14" s="1041">
        <f>'5'!S14</f>
        <v>0</v>
      </c>
      <c r="AA14" s="1041">
        <f>'5'!T14</f>
        <v>0</v>
      </c>
      <c r="AB14" s="1041" t="str">
        <f>'5'!U14</f>
        <v/>
      </c>
      <c r="AC14" s="1041">
        <f>'5'!V14</f>
        <v>0</v>
      </c>
      <c r="AD14" s="1044">
        <f>'5'!W14</f>
        <v>0</v>
      </c>
      <c r="AE14" s="1045">
        <f t="shared" si="15"/>
        <v>0</v>
      </c>
      <c r="AF14" s="1045">
        <f t="shared" si="1"/>
        <v>0</v>
      </c>
      <c r="AG14" s="1045">
        <f t="shared" si="2"/>
        <v>0</v>
      </c>
      <c r="AH14" s="1045">
        <f t="shared" si="3"/>
        <v>0</v>
      </c>
      <c r="AI14" s="1045">
        <f t="shared" si="4"/>
        <v>0</v>
      </c>
      <c r="AJ14" s="1043"/>
      <c r="AK14" s="1041">
        <f>'5'!Y14</f>
        <v>0</v>
      </c>
      <c r="AL14" s="1041">
        <f>'5'!Z14</f>
        <v>0</v>
      </c>
      <c r="AM14" s="1041" t="str">
        <f>'5'!AA14</f>
        <v/>
      </c>
      <c r="AN14" s="1041">
        <f>'5'!AB14</f>
        <v>0</v>
      </c>
      <c r="AO14" s="1044">
        <f>'5'!AC14</f>
        <v>0</v>
      </c>
      <c r="AP14" s="1045">
        <f t="shared" si="16"/>
        <v>0</v>
      </c>
      <c r="AQ14" s="1045">
        <f t="shared" si="17"/>
        <v>0</v>
      </c>
      <c r="AR14" s="1045">
        <f t="shared" si="18"/>
        <v>0</v>
      </c>
      <c r="AS14" s="1045">
        <f t="shared" si="5"/>
        <v>0</v>
      </c>
      <c r="AT14" s="1045">
        <f t="shared" si="19"/>
        <v>0</v>
      </c>
      <c r="AU14" s="1043"/>
      <c r="AV14" s="1041">
        <f>'5'!AE14</f>
        <v>0</v>
      </c>
      <c r="AW14" s="1041">
        <f>'5'!AF14</f>
        <v>0</v>
      </c>
      <c r="AX14" s="1041" t="str">
        <f>'5'!AG14</f>
        <v/>
      </c>
      <c r="AY14" s="1041">
        <f>'5'!AH14</f>
        <v>0</v>
      </c>
      <c r="AZ14" s="1044">
        <f>'5'!AI14</f>
        <v>0</v>
      </c>
      <c r="BA14" s="1045">
        <f t="shared" si="20"/>
        <v>0</v>
      </c>
      <c r="BB14" s="1045">
        <f t="shared" si="21"/>
        <v>0</v>
      </c>
      <c r="BC14" s="1045">
        <f t="shared" si="22"/>
        <v>0</v>
      </c>
      <c r="BD14" s="1045">
        <f t="shared" si="6"/>
        <v>0</v>
      </c>
      <c r="BE14" s="1045">
        <f t="shared" si="23"/>
        <v>0</v>
      </c>
      <c r="BF14" s="1043"/>
      <c r="BG14" s="1046" t="str">
        <f ca="1">'In-kind Benefits 2_V2'!AC12</f>
        <v/>
      </c>
      <c r="BH14" s="1047"/>
      <c r="BI14" s="1047" t="str">
        <f ca="1">'In-kind Benefits 2_V2'!AE12</f>
        <v/>
      </c>
      <c r="BJ14" s="1047" t="str" cm="1">
        <f t="array" aca="1" ref="BJ14" ca="1">(_xlfn.IFS(BG14="Yes",_xlfn.IFS(BI14&lt;=($CP14*BJ$5),BI14,BI14&gt;($CP14*BJ$5),($CP14*BJ$5)),BG14="No","",BG14="",""))</f>
        <v/>
      </c>
      <c r="BK14" s="1043"/>
      <c r="BL14" s="1046" t="str">
        <f ca="1">'In-kind Benefits 2_V2'!AG12</f>
        <v/>
      </c>
      <c r="BM14" s="1047" t="str">
        <f ca="1">'In-kind Benefits 2_V2'!AH12</f>
        <v/>
      </c>
      <c r="BN14" s="1047" t="str">
        <f ca="1">'In-kind Benefits 2_V2'!AI12</f>
        <v/>
      </c>
      <c r="BO14" s="1047" t="str" cm="1">
        <f t="array" aca="1" ref="BO14" ca="1">(_xlfn.IFS(BL14="Yes",_xlfn.IFS(BN14&lt;=($CP14*BO$5),BN14,BN14&gt;($CP14*BO$5),($CP14*BO$5)),BL14="No","",BL14="",""))</f>
        <v/>
      </c>
      <c r="BP14" s="1043"/>
      <c r="BQ14" s="1046" t="str">
        <f ca="1">'In-kind Benefits 2_V2'!AK12</f>
        <v/>
      </c>
      <c r="BR14" s="1047" t="str">
        <f ca="1">'In-kind Benefits 2_V2'!AL12</f>
        <v/>
      </c>
      <c r="BS14" s="1047" t="str">
        <f ca="1">'In-kind Benefits 2_V2'!AM12</f>
        <v/>
      </c>
      <c r="BT14" s="1047" t="str" cm="1">
        <f t="array" aca="1" ref="BT14" ca="1">(_xlfn.IFS(BQ14="Yes",_xlfn.IFS(BS14&lt;=($CP14*BT$5),BS14,BS14&gt;($CP14*BT$5),($CP14*BT$5)),BQ14="No","",BQ14="",""))</f>
        <v/>
      </c>
      <c r="BU14" s="1043"/>
      <c r="BV14" s="1046" t="str">
        <f ca="1">'In-kind Benefits 2_V2'!AO12</f>
        <v/>
      </c>
      <c r="BW14" s="1047" t="str">
        <f ca="1">'In-kind Benefits 2_V2'!AP12</f>
        <v/>
      </c>
      <c r="BX14" s="1047" t="str">
        <f ca="1">'In-kind Benefits 2_V2'!AQ12</f>
        <v/>
      </c>
      <c r="BY14" s="1047" t="str" cm="1">
        <f t="array" aca="1" ref="BY14" ca="1">(_xlfn.IFS(BV14="Yes",_xlfn.IFS(BX14&lt;=($CP14*BY$5),BX14,BX14&gt;($CP14*BY$5),($CP14*BY$5)),BV14="No","",BV14="",""))</f>
        <v/>
      </c>
      <c r="BZ14" s="1043"/>
      <c r="CA14" s="1046" t="str">
        <f ca="1">'In-kind Benefits 2_V2'!AS12</f>
        <v/>
      </c>
      <c r="CB14" s="1047" t="str">
        <f ca="1">'In-kind Benefits 2_V2'!AT12</f>
        <v/>
      </c>
      <c r="CC14" s="1047" t="str">
        <f ca="1">'In-kind Benefits 2_V2'!AU12</f>
        <v/>
      </c>
      <c r="CD14" s="1047" t="str" cm="1">
        <f t="array" aca="1" ref="CD14" ca="1">(_xlfn.IFS(CA14="Yes",_xlfn.IFS(CC14&lt;=($CP14*CD$5),CC14,CC14&gt;($CP14*CD$5),($CP14*CD$5)),CA14="No","",CA14="",""))</f>
        <v/>
      </c>
      <c r="CE14" s="1048"/>
      <c r="CF14" s="1046" t="str">
        <f ca="1">'In-kind Benefits 2_V2'!AW12</f>
        <v/>
      </c>
      <c r="CG14" s="1047" t="str">
        <f ca="1">'In-kind Benefits 2_V2'!AX12</f>
        <v/>
      </c>
      <c r="CH14" s="1047" t="str">
        <f ca="1">'In-kind Benefits 2_V2'!AY12</f>
        <v/>
      </c>
      <c r="CI14" s="1047" t="str" cm="1">
        <f t="array" aca="1" ref="CI14" ca="1">(_xlfn.IFS(CF14="Yes",_xlfn.IFS(CH14&lt;=($CP14*CI$5),CH14,CH14&gt;($CP14*CI$5),($CP14*CI$5)),CF14="No","",CF14="",""))</f>
        <v/>
      </c>
      <c r="CJ14" s="1048"/>
      <c r="CK14" s="1049">
        <f>IFERROR(((V14*X14)+(AG14*AI14)+(AR14*AT14)+(BC14*BE14))*'Drop Downs'!$R$4/12,0)</f>
        <v>0</v>
      </c>
      <c r="CL14" s="1050">
        <f>IFERROR(L14/M14*IF('2'!$E$25='Drop Downs'!$H$15,'Drop Downs'!$R$4/12, IF('2'!$E$25='Drop Downs'!$H$16,1, (IF('2'!$E$25='Drop Downs'!$H$13,1,"error")))),0)</f>
        <v>0</v>
      </c>
      <c r="CM14" s="1050">
        <f t="shared" ca="1" si="36"/>
        <v>0</v>
      </c>
      <c r="CN14" s="1049" t="str">
        <f t="shared" ca="1" si="37"/>
        <v/>
      </c>
      <c r="CO14" s="1049" t="str">
        <f t="shared" ca="1" si="38"/>
        <v/>
      </c>
      <c r="CP14" s="1050" t="str">
        <f t="shared" ca="1" si="33"/>
        <v/>
      </c>
      <c r="CQ14" s="251"/>
      <c r="CR14" s="1050">
        <f>IFERROR(((W14*X14)+(AH14*AI14)+(AS14*AT14)+(BD14*BE14))*'Drop Downs'!$R$4/12,0)</f>
        <v>0</v>
      </c>
      <c r="CS14" s="1050">
        <f t="shared" si="39"/>
        <v>0</v>
      </c>
      <c r="CT14" s="1050">
        <f t="shared" ref="CT14:CT47" ca="1" si="42">IFERROR(IF(SUM(BJ14,BO14,BT14,BY14,CD14,CI14)&lt;(CP14*0.3), SUM(BJ14,BO14,BT14,BY14,CD14,CI14), CP14*0.3),0)</f>
        <v>0</v>
      </c>
      <c r="CU14" s="1050">
        <f t="shared" ca="1" si="40"/>
        <v>0</v>
      </c>
      <c r="CV14" s="1050" t="str">
        <f t="shared" ref="CV14:CV47" ca="1" si="43">IF(SUM(CR14:CT14)=0,"",(SUM(CR14:CT14)))</f>
        <v/>
      </c>
      <c r="CW14" s="1048"/>
      <c r="CX14" s="1050">
        <f t="shared" si="29"/>
        <v>0</v>
      </c>
      <c r="CY14" s="1050" t="str">
        <f t="shared" ca="1" si="34"/>
        <v/>
      </c>
      <c r="CZ14" s="1049" t="str">
        <f t="shared" ref="CZ14:CZ47" ca="1" si="44">IFERROR(CY14/CX14,"")</f>
        <v/>
      </c>
      <c r="DA14" s="1049">
        <f t="shared" ca="1" si="41"/>
        <v>0</v>
      </c>
    </row>
    <row r="15" spans="1:108" ht="17.149999999999999" customHeight="1">
      <c r="A15" s="942">
        <v>11</v>
      </c>
      <c r="B15" s="1298"/>
      <c r="C15" s="1051" t="str">
        <f>INDEX(Languages2!$B$12:$Z$13,MATCH(' '!D15,Languages2!$B$12:$B$13,0),MATCH('1'!$C$5,Languages2!$B$1:$Z$1,0))</f>
        <v>Mulheres</v>
      </c>
      <c r="D15" s="1051" t="s">
        <v>800</v>
      </c>
      <c r="E15" s="1052">
        <f>'4'!D12</f>
        <v>0</v>
      </c>
      <c r="F15" s="1297">
        <f>'4'!E12</f>
        <v>0</v>
      </c>
      <c r="G15" s="1040"/>
      <c r="H15" s="1053">
        <f>'5'!G15</f>
        <v>0</v>
      </c>
      <c r="I15" s="1053">
        <f>'5'!H15</f>
        <v>0</v>
      </c>
      <c r="J15" s="1053">
        <f>'5'!I15</f>
        <v>0</v>
      </c>
      <c r="K15" s="1053">
        <f>'5'!J15</f>
        <v>0</v>
      </c>
      <c r="L15" s="1054">
        <f t="shared" si="35"/>
        <v>0</v>
      </c>
      <c r="M15" s="1054">
        <f t="shared" si="31"/>
        <v>0</v>
      </c>
      <c r="N15" s="1043"/>
      <c r="O15" s="1053">
        <f>'5'!M15</f>
        <v>0</v>
      </c>
      <c r="P15" s="1053">
        <f>'5'!N15</f>
        <v>0</v>
      </c>
      <c r="Q15" s="1053" t="str">
        <f>'5'!O15</f>
        <v/>
      </c>
      <c r="R15" s="1053">
        <f>'5'!P15</f>
        <v>0</v>
      </c>
      <c r="S15" s="1055">
        <f>'5'!Q15</f>
        <v>0</v>
      </c>
      <c r="T15" s="1056">
        <f t="shared" si="12"/>
        <v>0</v>
      </c>
      <c r="U15" s="1056">
        <f t="shared" si="13"/>
        <v>0</v>
      </c>
      <c r="V15" s="1056">
        <f t="shared" si="14"/>
        <v>0</v>
      </c>
      <c r="W15" s="1056">
        <f t="shared" si="0"/>
        <v>0</v>
      </c>
      <c r="X15" s="1056">
        <f t="shared" si="32"/>
        <v>0</v>
      </c>
      <c r="Y15" s="1043"/>
      <c r="Z15" s="1053">
        <f>'5'!S15</f>
        <v>0</v>
      </c>
      <c r="AA15" s="1053">
        <f>'5'!T15</f>
        <v>0</v>
      </c>
      <c r="AB15" s="1053" t="str">
        <f>'5'!U15</f>
        <v/>
      </c>
      <c r="AC15" s="1053">
        <f>'5'!V15</f>
        <v>0</v>
      </c>
      <c r="AD15" s="1055">
        <f>'5'!W15</f>
        <v>0</v>
      </c>
      <c r="AE15" s="1056">
        <f t="shared" si="15"/>
        <v>0</v>
      </c>
      <c r="AF15" s="1056">
        <f t="shared" si="1"/>
        <v>0</v>
      </c>
      <c r="AG15" s="1056">
        <f t="shared" si="2"/>
        <v>0</v>
      </c>
      <c r="AH15" s="1056">
        <f t="shared" si="3"/>
        <v>0</v>
      </c>
      <c r="AI15" s="1056">
        <f t="shared" si="4"/>
        <v>0</v>
      </c>
      <c r="AJ15" s="1043"/>
      <c r="AK15" s="1053">
        <f>'5'!Y15</f>
        <v>0</v>
      </c>
      <c r="AL15" s="1053">
        <f>'5'!Z15</f>
        <v>0</v>
      </c>
      <c r="AM15" s="1053" t="str">
        <f>'5'!AA15</f>
        <v/>
      </c>
      <c r="AN15" s="1053">
        <f>'5'!AB15</f>
        <v>0</v>
      </c>
      <c r="AO15" s="1055">
        <f>'5'!AC15</f>
        <v>0</v>
      </c>
      <c r="AP15" s="1056">
        <f t="shared" si="16"/>
        <v>0</v>
      </c>
      <c r="AQ15" s="1056">
        <f t="shared" si="17"/>
        <v>0</v>
      </c>
      <c r="AR15" s="1056">
        <f t="shared" si="18"/>
        <v>0</v>
      </c>
      <c r="AS15" s="1056">
        <f t="shared" si="5"/>
        <v>0</v>
      </c>
      <c r="AT15" s="1056">
        <f t="shared" si="19"/>
        <v>0</v>
      </c>
      <c r="AU15" s="1043"/>
      <c r="AV15" s="1053">
        <f>'5'!AE15</f>
        <v>0</v>
      </c>
      <c r="AW15" s="1053">
        <f>'5'!AF15</f>
        <v>0</v>
      </c>
      <c r="AX15" s="1053" t="str">
        <f>'5'!AG15</f>
        <v/>
      </c>
      <c r="AY15" s="1053">
        <f>'5'!AH15</f>
        <v>0</v>
      </c>
      <c r="AZ15" s="1055">
        <f>'5'!AI15</f>
        <v>0</v>
      </c>
      <c r="BA15" s="1056">
        <f t="shared" si="20"/>
        <v>0</v>
      </c>
      <c r="BB15" s="1056">
        <f t="shared" si="21"/>
        <v>0</v>
      </c>
      <c r="BC15" s="1056">
        <f t="shared" si="22"/>
        <v>0</v>
      </c>
      <c r="BD15" s="1056">
        <f t="shared" si="6"/>
        <v>0</v>
      </c>
      <c r="BE15" s="1056">
        <f t="shared" si="23"/>
        <v>0</v>
      </c>
      <c r="BF15" s="1043"/>
      <c r="BG15" s="1057" t="str">
        <f ca="1">'In-kind Benefits 2_V2'!AC13</f>
        <v/>
      </c>
      <c r="BH15" s="1047"/>
      <c r="BI15" s="1047" t="str">
        <f ca="1">'In-kind Benefits 2_V2'!AE13</f>
        <v/>
      </c>
      <c r="BJ15" s="1047" t="str" cm="1">
        <f t="array" aca="1" ref="BJ15" ca="1">(_xlfn.IFS(BG15="Yes",_xlfn.IFS(BI15&lt;=($CP15*BJ$5),BI15,BI15&gt;($CP15*BJ$5),($CP15*BJ$5)),BG15="No","",BG15="",""))</f>
        <v/>
      </c>
      <c r="BK15" s="1043"/>
      <c r="BL15" s="1057" t="str">
        <f ca="1">'In-kind Benefits 2_V2'!AG13</f>
        <v/>
      </c>
      <c r="BM15" s="1047" t="str">
        <f ca="1">'In-kind Benefits 2_V2'!AH13</f>
        <v/>
      </c>
      <c r="BN15" s="1047" t="str">
        <f ca="1">'In-kind Benefits 2_V2'!AI13</f>
        <v/>
      </c>
      <c r="BO15" s="1047" t="str" cm="1">
        <f t="array" aca="1" ref="BO15" ca="1">(_xlfn.IFS(BL15="Yes",_xlfn.IFS(BN15&lt;=($CP15*BO$5),BN15,BN15&gt;($CP15*BO$5),($CP15*BO$5)),BL15="No","",BL15="",""))</f>
        <v/>
      </c>
      <c r="BP15" s="1043"/>
      <c r="BQ15" s="1057" t="str">
        <f ca="1">'In-kind Benefits 2_V2'!AK13</f>
        <v/>
      </c>
      <c r="BR15" s="1047" t="str">
        <f ca="1">'In-kind Benefits 2_V2'!AL13</f>
        <v/>
      </c>
      <c r="BS15" s="1047" t="str">
        <f ca="1">'In-kind Benefits 2_V2'!AM13</f>
        <v/>
      </c>
      <c r="BT15" s="1047" t="str" cm="1">
        <f t="array" aca="1" ref="BT15" ca="1">(_xlfn.IFS(BQ15="Yes",_xlfn.IFS(BS15&lt;=($CP15*BT$5),BS15,BS15&gt;($CP15*BT$5),($CP15*BT$5)),BQ15="No","",BQ15="",""))</f>
        <v/>
      </c>
      <c r="BU15" s="1043"/>
      <c r="BV15" s="1057" t="str">
        <f ca="1">'In-kind Benefits 2_V2'!AO13</f>
        <v/>
      </c>
      <c r="BW15" s="1047" t="str">
        <f ca="1">'In-kind Benefits 2_V2'!AP13</f>
        <v/>
      </c>
      <c r="BX15" s="1047" t="str">
        <f ca="1">'In-kind Benefits 2_V2'!AQ13</f>
        <v/>
      </c>
      <c r="BY15" s="1047" t="str" cm="1">
        <f t="array" aca="1" ref="BY15" ca="1">(_xlfn.IFS(BV15="Yes",_xlfn.IFS(BX15&lt;=($CP15*BY$5),BX15,BX15&gt;($CP15*BY$5),($CP15*BY$5)),BV15="No","",BV15="",""))</f>
        <v/>
      </c>
      <c r="BZ15" s="1043"/>
      <c r="CA15" s="1057" t="str">
        <f ca="1">'In-kind Benefits 2_V2'!AS13</f>
        <v/>
      </c>
      <c r="CB15" s="1047" t="str">
        <f ca="1">'In-kind Benefits 2_V2'!AT13</f>
        <v/>
      </c>
      <c r="CC15" s="1047" t="str">
        <f ca="1">'In-kind Benefits 2_V2'!AU13</f>
        <v/>
      </c>
      <c r="CD15" s="1047" t="str" cm="1">
        <f t="array" aca="1" ref="CD15" ca="1">(_xlfn.IFS(CA15="Yes",_xlfn.IFS(CC15&lt;=($CP15*CD$5),CC15,CC15&gt;($CP15*CD$5),($CP15*CD$5)),CA15="No","",CA15="",""))</f>
        <v/>
      </c>
      <c r="CE15" s="1048"/>
      <c r="CF15" s="1057" t="str">
        <f ca="1">'In-kind Benefits 2_V2'!AW13</f>
        <v/>
      </c>
      <c r="CG15" s="1047" t="str">
        <f ca="1">'In-kind Benefits 2_V2'!AX13</f>
        <v/>
      </c>
      <c r="CH15" s="1047" t="str">
        <f ca="1">'In-kind Benefits 2_V2'!AY13</f>
        <v/>
      </c>
      <c r="CI15" s="1047" t="str" cm="1">
        <f t="array" aca="1" ref="CI15" ca="1">(_xlfn.IFS(CF15="Yes",_xlfn.IFS(CH15&lt;=($CP15*CI$5),CH15,CH15&gt;($CP15*CI$5),($CP15*CI$5)),CF15="No","",CF15="",""))</f>
        <v/>
      </c>
      <c r="CJ15" s="1048"/>
      <c r="CK15" s="1049">
        <f>IFERROR(((V15*X15)+(AG15*AI15)+(AR15*AT15)+(BC15*BE15))*'Drop Downs'!$R$4/12,0)</f>
        <v>0</v>
      </c>
      <c r="CL15" s="1050">
        <f>IFERROR(L15/M15*IF('2'!$E$25='Drop Downs'!$H$15,'Drop Downs'!$R$4/12, IF('2'!$E$25='Drop Downs'!$H$16,1, (IF('2'!$E$25='Drop Downs'!$H$13,1,"error")))),0)</f>
        <v>0</v>
      </c>
      <c r="CM15" s="1050">
        <f t="shared" ca="1" si="36"/>
        <v>0</v>
      </c>
      <c r="CN15" s="1049" t="str">
        <f t="shared" ca="1" si="37"/>
        <v/>
      </c>
      <c r="CO15" s="1049" t="str">
        <f t="shared" ca="1" si="38"/>
        <v/>
      </c>
      <c r="CP15" s="1050" t="str">
        <f t="shared" ca="1" si="33"/>
        <v/>
      </c>
      <c r="CQ15" s="251"/>
      <c r="CR15" s="1050">
        <f>IFERROR(((W15*X15)+(AH15*AI15)+(AS15*AT15)+(BD15*BE15))*'Drop Downs'!$R$4/12,0)</f>
        <v>0</v>
      </c>
      <c r="CS15" s="1050">
        <f t="shared" si="39"/>
        <v>0</v>
      </c>
      <c r="CT15" s="1050">
        <f t="shared" ca="1" si="42"/>
        <v>0</v>
      </c>
      <c r="CU15" s="1050">
        <f t="shared" ca="1" si="40"/>
        <v>0</v>
      </c>
      <c r="CV15" s="1050" t="str">
        <f t="shared" ca="1" si="43"/>
        <v/>
      </c>
      <c r="CW15" s="1048"/>
      <c r="CX15" s="1050">
        <f t="shared" si="29"/>
        <v>0</v>
      </c>
      <c r="CY15" s="1050" t="str">
        <f t="shared" ref="CY15:CY47" ca="1" si="45">IF(CV15&lt;CX15,(CX15-CV15), "")</f>
        <v/>
      </c>
      <c r="CZ15" s="1049" t="str">
        <f t="shared" ca="1" si="44"/>
        <v/>
      </c>
      <c r="DA15" s="1049">
        <f t="shared" ca="1" si="41"/>
        <v>0</v>
      </c>
    </row>
    <row r="16" spans="1:108" ht="17.149999999999999" customHeight="1">
      <c r="A16" s="942">
        <v>12</v>
      </c>
      <c r="B16" s="1295">
        <f>'4'!B13</f>
        <v>0</v>
      </c>
      <c r="C16" s="1038" t="str">
        <f>INDEX(Languages2!$B$12:$Z$13,MATCH(' '!D16,Languages2!$B$12:$B$13,0),MATCH('1'!$C$5,Languages2!$B$1:$Z$1,0))</f>
        <v>Homens</v>
      </c>
      <c r="D16" s="1038" t="s">
        <v>799</v>
      </c>
      <c r="E16" s="1058">
        <f>'4'!D13</f>
        <v>0</v>
      </c>
      <c r="F16" s="1297" t="str">
        <f>'4'!E13</f>
        <v xml:space="preserve"> </v>
      </c>
      <c r="G16" s="1040"/>
      <c r="H16" s="1041">
        <f>'5'!G16</f>
        <v>0</v>
      </c>
      <c r="I16" s="1041">
        <f>'5'!H16</f>
        <v>0</v>
      </c>
      <c r="J16" s="1041">
        <f>'5'!I16</f>
        <v>0</v>
      </c>
      <c r="K16" s="1041">
        <f>'5'!J16</f>
        <v>0</v>
      </c>
      <c r="L16" s="1042">
        <f t="shared" si="35"/>
        <v>0</v>
      </c>
      <c r="M16" s="1042">
        <f t="shared" si="31"/>
        <v>0</v>
      </c>
      <c r="N16" s="1043"/>
      <c r="O16" s="1041">
        <f>'5'!M16</f>
        <v>0</v>
      </c>
      <c r="P16" s="1041">
        <f>'5'!N16</f>
        <v>0</v>
      </c>
      <c r="Q16" s="1041" t="str">
        <f>'5'!O16</f>
        <v/>
      </c>
      <c r="R16" s="1041">
        <f>'5'!P16</f>
        <v>0</v>
      </c>
      <c r="S16" s="1044">
        <f>'5'!Q16</f>
        <v>0</v>
      </c>
      <c r="T16" s="1045">
        <f>IFERROR(P16*Q16,0)</f>
        <v>0</v>
      </c>
      <c r="U16" s="1045">
        <f t="shared" si="13"/>
        <v>0</v>
      </c>
      <c r="V16" s="1045">
        <f t="shared" si="14"/>
        <v>0</v>
      </c>
      <c r="W16" s="1045">
        <f t="shared" si="0"/>
        <v>0</v>
      </c>
      <c r="X16" s="1045">
        <f t="shared" si="32"/>
        <v>0</v>
      </c>
      <c r="Y16" s="1043"/>
      <c r="Z16" s="1041">
        <f>'5'!S16</f>
        <v>0</v>
      </c>
      <c r="AA16" s="1041">
        <f>'5'!T16</f>
        <v>0</v>
      </c>
      <c r="AB16" s="1041" t="str">
        <f>'5'!U16</f>
        <v/>
      </c>
      <c r="AC16" s="1041">
        <f>'5'!V16</f>
        <v>0</v>
      </c>
      <c r="AD16" s="1044">
        <f>'5'!W16</f>
        <v>0</v>
      </c>
      <c r="AE16" s="1045">
        <f t="shared" si="15"/>
        <v>0</v>
      </c>
      <c r="AF16" s="1045">
        <f t="shared" si="1"/>
        <v>0</v>
      </c>
      <c r="AG16" s="1045">
        <f t="shared" si="2"/>
        <v>0</v>
      </c>
      <c r="AH16" s="1045">
        <f t="shared" si="3"/>
        <v>0</v>
      </c>
      <c r="AI16" s="1045">
        <f t="shared" si="4"/>
        <v>0</v>
      </c>
      <c r="AJ16" s="1043"/>
      <c r="AK16" s="1041">
        <f>'5'!Y16</f>
        <v>0</v>
      </c>
      <c r="AL16" s="1041">
        <f>'5'!Z16</f>
        <v>0</v>
      </c>
      <c r="AM16" s="1041" t="str">
        <f>'5'!AA16</f>
        <v/>
      </c>
      <c r="AN16" s="1041">
        <f>'5'!AB16</f>
        <v>0</v>
      </c>
      <c r="AO16" s="1044">
        <f>'5'!AC16</f>
        <v>0</v>
      </c>
      <c r="AP16" s="1045">
        <f t="shared" si="16"/>
        <v>0</v>
      </c>
      <c r="AQ16" s="1045">
        <f t="shared" si="17"/>
        <v>0</v>
      </c>
      <c r="AR16" s="1045">
        <f t="shared" si="18"/>
        <v>0</v>
      </c>
      <c r="AS16" s="1045">
        <f t="shared" si="5"/>
        <v>0</v>
      </c>
      <c r="AT16" s="1045">
        <f t="shared" si="19"/>
        <v>0</v>
      </c>
      <c r="AU16" s="1043"/>
      <c r="AV16" s="1041">
        <f>'5'!AE16</f>
        <v>0</v>
      </c>
      <c r="AW16" s="1041">
        <f>'5'!AF16</f>
        <v>0</v>
      </c>
      <c r="AX16" s="1041" t="str">
        <f>'5'!AG16</f>
        <v/>
      </c>
      <c r="AY16" s="1041">
        <f>'5'!AH16</f>
        <v>0</v>
      </c>
      <c r="AZ16" s="1044">
        <f>'5'!AI16</f>
        <v>0</v>
      </c>
      <c r="BA16" s="1045">
        <f t="shared" si="20"/>
        <v>0</v>
      </c>
      <c r="BB16" s="1045">
        <f t="shared" si="21"/>
        <v>0</v>
      </c>
      <c r="BC16" s="1045">
        <f t="shared" si="22"/>
        <v>0</v>
      </c>
      <c r="BD16" s="1045">
        <f t="shared" si="6"/>
        <v>0</v>
      </c>
      <c r="BE16" s="1045">
        <f t="shared" si="23"/>
        <v>0</v>
      </c>
      <c r="BF16" s="1043"/>
      <c r="BG16" s="1046" t="str">
        <f ca="1">'In-kind Benefits 2_V2'!AC14</f>
        <v/>
      </c>
      <c r="BH16" s="1047"/>
      <c r="BI16" s="1047" t="str">
        <f ca="1">'In-kind Benefits 2_V2'!AE14</f>
        <v/>
      </c>
      <c r="BJ16" s="1047" t="str" cm="1">
        <f t="array" aca="1" ref="BJ16" ca="1">(_xlfn.IFS(BG16="Yes",_xlfn.IFS(BI16&lt;=($CP16*BJ$5),BI16,BI16&gt;($CP16*BJ$5),($CP16*BJ$5)),BG16="No","",BG16="",""))</f>
        <v/>
      </c>
      <c r="BK16" s="1043"/>
      <c r="BL16" s="1046" t="str">
        <f ca="1">'In-kind Benefits 2_V2'!AG14</f>
        <v/>
      </c>
      <c r="BM16" s="1047" t="str">
        <f ca="1">'In-kind Benefits 2_V2'!AH14</f>
        <v/>
      </c>
      <c r="BN16" s="1047" t="str">
        <f ca="1">'In-kind Benefits 2_V2'!AI14</f>
        <v/>
      </c>
      <c r="BO16" s="1047" t="str" cm="1">
        <f t="array" aca="1" ref="BO16" ca="1">(_xlfn.IFS(BL16="Yes",_xlfn.IFS(BN16&lt;=($CP16*BO$5),BN16,BN16&gt;($CP16*BO$5),($CP16*BO$5)),BL16="No","",BL16="",""))</f>
        <v/>
      </c>
      <c r="BP16" s="1043"/>
      <c r="BQ16" s="1046" t="str">
        <f ca="1">'In-kind Benefits 2_V2'!AK14</f>
        <v/>
      </c>
      <c r="BR16" s="1047" t="str">
        <f ca="1">'In-kind Benefits 2_V2'!AL14</f>
        <v/>
      </c>
      <c r="BS16" s="1047" t="str">
        <f ca="1">'In-kind Benefits 2_V2'!AM14</f>
        <v/>
      </c>
      <c r="BT16" s="1047" t="str" cm="1">
        <f t="array" aca="1" ref="BT16" ca="1">(_xlfn.IFS(BQ16="Yes",_xlfn.IFS(BS16&lt;=($CP16*BT$5),BS16,BS16&gt;($CP16*BT$5),($CP16*BT$5)),BQ16="No","",BQ16="",""))</f>
        <v/>
      </c>
      <c r="BU16" s="1043"/>
      <c r="BV16" s="1046" t="str">
        <f ca="1">'In-kind Benefits 2_V2'!AO14</f>
        <v/>
      </c>
      <c r="BW16" s="1047" t="str">
        <f ca="1">'In-kind Benefits 2_V2'!AP14</f>
        <v/>
      </c>
      <c r="BX16" s="1047" t="str">
        <f ca="1">'In-kind Benefits 2_V2'!AQ14</f>
        <v/>
      </c>
      <c r="BY16" s="1047" t="str" cm="1">
        <f t="array" aca="1" ref="BY16" ca="1">(_xlfn.IFS(BV16="Yes",_xlfn.IFS(BX16&lt;=($CP16*BY$5),BX16,BX16&gt;($CP16*BY$5),($CP16*BY$5)),BV16="No","",BV16="",""))</f>
        <v/>
      </c>
      <c r="BZ16" s="1043"/>
      <c r="CA16" s="1046" t="str">
        <f ca="1">'In-kind Benefits 2_V2'!AS14</f>
        <v/>
      </c>
      <c r="CB16" s="1047" t="str">
        <f ca="1">'In-kind Benefits 2_V2'!AT14</f>
        <v/>
      </c>
      <c r="CC16" s="1047" t="str">
        <f ca="1">'In-kind Benefits 2_V2'!AU14</f>
        <v/>
      </c>
      <c r="CD16" s="1047" t="str" cm="1">
        <f t="array" aca="1" ref="CD16" ca="1">(_xlfn.IFS(CA16="Yes",_xlfn.IFS(CC16&lt;=($CP16*CD$5),CC16,CC16&gt;($CP16*CD$5),($CP16*CD$5)),CA16="No","",CA16="",""))</f>
        <v/>
      </c>
      <c r="CE16" s="1048"/>
      <c r="CF16" s="1046" t="str">
        <f ca="1">'In-kind Benefits 2_V2'!AW14</f>
        <v/>
      </c>
      <c r="CG16" s="1047" t="str">
        <f ca="1">'In-kind Benefits 2_V2'!AX14</f>
        <v/>
      </c>
      <c r="CH16" s="1047" t="str">
        <f ca="1">'In-kind Benefits 2_V2'!AY14</f>
        <v/>
      </c>
      <c r="CI16" s="1047" t="str" cm="1">
        <f t="array" aca="1" ref="CI16" ca="1">(_xlfn.IFS(CF16="Yes",_xlfn.IFS(CH16&lt;=($CP16*CI$5),CH16,CH16&gt;($CP16*CI$5),($CP16*CI$5)),CF16="No","",CF16="",""))</f>
        <v/>
      </c>
      <c r="CJ16" s="1048"/>
      <c r="CK16" s="1049">
        <f>IFERROR(((V16*X16)+(AG16*AI16)+(AR16*AT16)+(BC16*BE16))*'Drop Downs'!$R$4/12,0)</f>
        <v>0</v>
      </c>
      <c r="CL16" s="1050">
        <f>IFERROR(L16/M16*IF('2'!$E$25='Drop Downs'!$H$15,'Drop Downs'!$R$4/12, IF('2'!$E$25='Drop Downs'!$H$16,1, (IF('2'!$E$25='Drop Downs'!$H$13,1,"error")))),0)</f>
        <v>0</v>
      </c>
      <c r="CM16" s="1050">
        <f t="shared" ca="1" si="36"/>
        <v>0</v>
      </c>
      <c r="CN16" s="1049" t="str">
        <f t="shared" ca="1" si="37"/>
        <v/>
      </c>
      <c r="CO16" s="1049" t="str">
        <f t="shared" ca="1" si="38"/>
        <v/>
      </c>
      <c r="CP16" s="1050" t="str">
        <f t="shared" ca="1" si="33"/>
        <v/>
      </c>
      <c r="CQ16" s="251"/>
      <c r="CR16" s="1050">
        <f>IFERROR(((W16*X16)+(AH16*AI16)+(AS16*AT16)+(BD16*BE16))*'Drop Downs'!$R$4/12,0)</f>
        <v>0</v>
      </c>
      <c r="CS16" s="1050">
        <f t="shared" si="39"/>
        <v>0</v>
      </c>
      <c r="CT16" s="1050">
        <f t="shared" ca="1" si="42"/>
        <v>0</v>
      </c>
      <c r="CU16" s="1050">
        <f t="shared" ca="1" si="40"/>
        <v>0</v>
      </c>
      <c r="CV16" s="1050" t="str">
        <f t="shared" ca="1" si="43"/>
        <v/>
      </c>
      <c r="CW16" s="1048"/>
      <c r="CX16" s="1050">
        <f t="shared" si="29"/>
        <v>0</v>
      </c>
      <c r="CY16" s="1050" t="str">
        <f t="shared" ca="1" si="45"/>
        <v/>
      </c>
      <c r="CZ16" s="1049" t="str">
        <f t="shared" ca="1" si="44"/>
        <v/>
      </c>
      <c r="DA16" s="1049">
        <f t="shared" ca="1" si="41"/>
        <v>0</v>
      </c>
    </row>
    <row r="17" spans="1:105" ht="17.149999999999999" customHeight="1">
      <c r="A17" s="942">
        <v>13</v>
      </c>
      <c r="B17" s="1298"/>
      <c r="C17" s="1051" t="str">
        <f>INDEX(Languages2!$B$12:$Z$13,MATCH(' '!D17,Languages2!$B$12:$B$13,0),MATCH('1'!$C$5,Languages2!$B$1:$Z$1,0))</f>
        <v>Mulheres</v>
      </c>
      <c r="D17" s="1051" t="s">
        <v>800</v>
      </c>
      <c r="E17" s="1052">
        <f>'4'!D14</f>
        <v>0</v>
      </c>
      <c r="F17" s="1297">
        <f>'4'!E14</f>
        <v>0</v>
      </c>
      <c r="G17" s="1040"/>
      <c r="H17" s="1053">
        <f>'5'!G17</f>
        <v>0</v>
      </c>
      <c r="I17" s="1053">
        <f>'5'!H17</f>
        <v>0</v>
      </c>
      <c r="J17" s="1053">
        <f>'5'!I17</f>
        <v>0</v>
      </c>
      <c r="K17" s="1053">
        <f>'5'!J17</f>
        <v>0</v>
      </c>
      <c r="L17" s="1054">
        <f t="shared" si="35"/>
        <v>0</v>
      </c>
      <c r="M17" s="1054">
        <f t="shared" si="31"/>
        <v>0</v>
      </c>
      <c r="N17" s="1043"/>
      <c r="O17" s="1053">
        <f>'5'!M17</f>
        <v>0</v>
      </c>
      <c r="P17" s="1053">
        <f>'5'!N17</f>
        <v>0</v>
      </c>
      <c r="Q17" s="1053" t="str">
        <f>'5'!O17</f>
        <v/>
      </c>
      <c r="R17" s="1053">
        <f>'5'!P17</f>
        <v>0</v>
      </c>
      <c r="S17" s="1055">
        <f>'5'!Q17</f>
        <v>0</v>
      </c>
      <c r="T17" s="1056">
        <f t="shared" si="12"/>
        <v>0</v>
      </c>
      <c r="U17" s="1056">
        <f t="shared" si="13"/>
        <v>0</v>
      </c>
      <c r="V17" s="1056">
        <f t="shared" si="14"/>
        <v>0</v>
      </c>
      <c r="W17" s="1056">
        <f t="shared" si="0"/>
        <v>0</v>
      </c>
      <c r="X17" s="1056">
        <f t="shared" si="32"/>
        <v>0</v>
      </c>
      <c r="Y17" s="1043"/>
      <c r="Z17" s="1053">
        <f>'5'!S17</f>
        <v>0</v>
      </c>
      <c r="AA17" s="1053">
        <f>'5'!T17</f>
        <v>0</v>
      </c>
      <c r="AB17" s="1053" t="str">
        <f>'5'!U17</f>
        <v/>
      </c>
      <c r="AC17" s="1053">
        <f>'5'!V17</f>
        <v>0</v>
      </c>
      <c r="AD17" s="1055">
        <f>'5'!W17</f>
        <v>0</v>
      </c>
      <c r="AE17" s="1056">
        <f t="shared" si="15"/>
        <v>0</v>
      </c>
      <c r="AF17" s="1056">
        <f t="shared" si="1"/>
        <v>0</v>
      </c>
      <c r="AG17" s="1056">
        <f t="shared" si="2"/>
        <v>0</v>
      </c>
      <c r="AH17" s="1056">
        <f t="shared" si="3"/>
        <v>0</v>
      </c>
      <c r="AI17" s="1056">
        <f t="shared" si="4"/>
        <v>0</v>
      </c>
      <c r="AJ17" s="1043"/>
      <c r="AK17" s="1053">
        <f>'5'!Y17</f>
        <v>0</v>
      </c>
      <c r="AL17" s="1053">
        <f>'5'!Z17</f>
        <v>0</v>
      </c>
      <c r="AM17" s="1053" t="str">
        <f>'5'!AA17</f>
        <v/>
      </c>
      <c r="AN17" s="1053">
        <f>'5'!AB17</f>
        <v>0</v>
      </c>
      <c r="AO17" s="1055">
        <f>'5'!AC17</f>
        <v>0</v>
      </c>
      <c r="AP17" s="1056">
        <f t="shared" si="16"/>
        <v>0</v>
      </c>
      <c r="AQ17" s="1056">
        <f t="shared" si="17"/>
        <v>0</v>
      </c>
      <c r="AR17" s="1056">
        <f t="shared" si="18"/>
        <v>0</v>
      </c>
      <c r="AS17" s="1056">
        <f t="shared" si="5"/>
        <v>0</v>
      </c>
      <c r="AT17" s="1056">
        <f t="shared" si="19"/>
        <v>0</v>
      </c>
      <c r="AU17" s="1043"/>
      <c r="AV17" s="1053">
        <f>'5'!AE17</f>
        <v>0</v>
      </c>
      <c r="AW17" s="1053">
        <f>'5'!AF17</f>
        <v>0</v>
      </c>
      <c r="AX17" s="1053" t="str">
        <f>'5'!AG17</f>
        <v/>
      </c>
      <c r="AY17" s="1053">
        <f>'5'!AH17</f>
        <v>0</v>
      </c>
      <c r="AZ17" s="1055">
        <f>'5'!AI17</f>
        <v>0</v>
      </c>
      <c r="BA17" s="1056">
        <f t="shared" si="20"/>
        <v>0</v>
      </c>
      <c r="BB17" s="1056">
        <f t="shared" si="21"/>
        <v>0</v>
      </c>
      <c r="BC17" s="1056">
        <f t="shared" si="22"/>
        <v>0</v>
      </c>
      <c r="BD17" s="1056">
        <f t="shared" si="6"/>
        <v>0</v>
      </c>
      <c r="BE17" s="1056">
        <f t="shared" si="23"/>
        <v>0</v>
      </c>
      <c r="BF17" s="1043"/>
      <c r="BG17" s="1057" t="str">
        <f ca="1">'In-kind Benefits 2_V2'!AC15</f>
        <v/>
      </c>
      <c r="BH17" s="1047"/>
      <c r="BI17" s="1047" t="str">
        <f ca="1">'In-kind Benefits 2_V2'!AE15</f>
        <v/>
      </c>
      <c r="BJ17" s="1047" t="str" cm="1">
        <f t="array" aca="1" ref="BJ17" ca="1">(_xlfn.IFS(BG17="Yes",_xlfn.IFS(BI17&lt;=($CP17*BJ$5),BI17,BI17&gt;($CP17*BJ$5),($CP17*BJ$5)),BG17="No","",BG17="",""))</f>
        <v/>
      </c>
      <c r="BK17" s="1043"/>
      <c r="BL17" s="1057" t="str">
        <f ca="1">'In-kind Benefits 2_V2'!AG15</f>
        <v/>
      </c>
      <c r="BM17" s="1047" t="str">
        <f ca="1">'In-kind Benefits 2_V2'!AH15</f>
        <v/>
      </c>
      <c r="BN17" s="1047" t="str">
        <f ca="1">'In-kind Benefits 2_V2'!AI15</f>
        <v/>
      </c>
      <c r="BO17" s="1047" t="str" cm="1">
        <f t="array" aca="1" ref="BO17" ca="1">(_xlfn.IFS(BL17="Yes",_xlfn.IFS(BN17&lt;=($CP17*BO$5),BN17,BN17&gt;($CP17*BO$5),($CP17*BO$5)),BL17="No","",BL17="",""))</f>
        <v/>
      </c>
      <c r="BP17" s="1043"/>
      <c r="BQ17" s="1057" t="str">
        <f ca="1">'In-kind Benefits 2_V2'!AK15</f>
        <v/>
      </c>
      <c r="BR17" s="1047" t="str">
        <f ca="1">'In-kind Benefits 2_V2'!AL15</f>
        <v/>
      </c>
      <c r="BS17" s="1047" t="str">
        <f ca="1">'In-kind Benefits 2_V2'!AM15</f>
        <v/>
      </c>
      <c r="BT17" s="1047" t="str" cm="1">
        <f t="array" aca="1" ref="BT17" ca="1">(_xlfn.IFS(BQ17="Yes",_xlfn.IFS(BS17&lt;=($CP17*BT$5),BS17,BS17&gt;($CP17*BT$5),($CP17*BT$5)),BQ17="No","",BQ17="",""))</f>
        <v/>
      </c>
      <c r="BU17" s="1043"/>
      <c r="BV17" s="1057" t="str">
        <f ca="1">'In-kind Benefits 2_V2'!AO15</f>
        <v/>
      </c>
      <c r="BW17" s="1047" t="str">
        <f ca="1">'In-kind Benefits 2_V2'!AP15</f>
        <v/>
      </c>
      <c r="BX17" s="1047" t="str">
        <f ca="1">'In-kind Benefits 2_V2'!AQ15</f>
        <v/>
      </c>
      <c r="BY17" s="1047" t="str" cm="1">
        <f t="array" aca="1" ref="BY17" ca="1">(_xlfn.IFS(BV17="Yes",_xlfn.IFS(BX17&lt;=($CP17*BY$5),BX17,BX17&gt;($CP17*BY$5),($CP17*BY$5)),BV17="No","",BV17="",""))</f>
        <v/>
      </c>
      <c r="BZ17" s="1043"/>
      <c r="CA17" s="1057" t="str">
        <f ca="1">'In-kind Benefits 2_V2'!AS15</f>
        <v/>
      </c>
      <c r="CB17" s="1047" t="str">
        <f ca="1">'In-kind Benefits 2_V2'!AT15</f>
        <v/>
      </c>
      <c r="CC17" s="1047" t="str">
        <f ca="1">'In-kind Benefits 2_V2'!AU15</f>
        <v/>
      </c>
      <c r="CD17" s="1047" t="str" cm="1">
        <f t="array" aca="1" ref="CD17" ca="1">(_xlfn.IFS(CA17="Yes",_xlfn.IFS(CC17&lt;=($CP17*CD$5),CC17,CC17&gt;($CP17*CD$5),($CP17*CD$5)),CA17="No","",CA17="",""))</f>
        <v/>
      </c>
      <c r="CE17" s="1048"/>
      <c r="CF17" s="1057" t="str">
        <f ca="1">'In-kind Benefits 2_V2'!AW15</f>
        <v/>
      </c>
      <c r="CG17" s="1047" t="str">
        <f ca="1">'In-kind Benefits 2_V2'!AX15</f>
        <v/>
      </c>
      <c r="CH17" s="1047" t="str">
        <f ca="1">'In-kind Benefits 2_V2'!AY15</f>
        <v/>
      </c>
      <c r="CI17" s="1047" t="str" cm="1">
        <f t="array" aca="1" ref="CI17" ca="1">(_xlfn.IFS(CF17="Yes",_xlfn.IFS(CH17&lt;=($CP17*CI$5),CH17,CH17&gt;($CP17*CI$5),($CP17*CI$5)),CF17="No","",CF17="",""))</f>
        <v/>
      </c>
      <c r="CJ17" s="1048"/>
      <c r="CK17" s="1049">
        <f>IFERROR(((V17*X17)+(AG17*AI17)+(AR17*AT17)+(BC17*BE17))*'Drop Downs'!$R$4/12,0)</f>
        <v>0</v>
      </c>
      <c r="CL17" s="1050">
        <f>IFERROR(L17/M17*IF('2'!$E$25='Drop Downs'!$H$15,'Drop Downs'!$R$4/12, IF('2'!$E$25='Drop Downs'!$H$16,1, (IF('2'!$E$25='Drop Downs'!$H$13,1,"error")))),0)</f>
        <v>0</v>
      </c>
      <c r="CM17" s="1050">
        <f t="shared" ca="1" si="36"/>
        <v>0</v>
      </c>
      <c r="CN17" s="1049" t="str">
        <f t="shared" ca="1" si="37"/>
        <v/>
      </c>
      <c r="CO17" s="1049" t="str">
        <f t="shared" ca="1" si="38"/>
        <v/>
      </c>
      <c r="CP17" s="1050" t="str">
        <f t="shared" ca="1" si="33"/>
        <v/>
      </c>
      <c r="CQ17" s="251"/>
      <c r="CR17" s="1050">
        <f>IFERROR(((W17*X17)+(AH17*AI17)+(AS17*AT17)+(BD17*BE17))*'Drop Downs'!$R$4/12,0)</f>
        <v>0</v>
      </c>
      <c r="CS17" s="1050">
        <f t="shared" si="39"/>
        <v>0</v>
      </c>
      <c r="CT17" s="1050">
        <f t="shared" ca="1" si="42"/>
        <v>0</v>
      </c>
      <c r="CU17" s="1050">
        <f t="shared" ca="1" si="40"/>
        <v>0</v>
      </c>
      <c r="CV17" s="1050" t="str">
        <f t="shared" ca="1" si="43"/>
        <v/>
      </c>
      <c r="CW17" s="1048"/>
      <c r="CX17" s="1050">
        <f t="shared" si="29"/>
        <v>0</v>
      </c>
      <c r="CY17" s="1050" t="str">
        <f t="shared" ca="1" si="45"/>
        <v/>
      </c>
      <c r="CZ17" s="1049" t="str">
        <f t="shared" ca="1" si="44"/>
        <v/>
      </c>
      <c r="DA17" s="1049">
        <f t="shared" ca="1" si="41"/>
        <v>0</v>
      </c>
    </row>
    <row r="18" spans="1:105" ht="17.149999999999999" customHeight="1">
      <c r="A18" s="942">
        <v>14</v>
      </c>
      <c r="B18" s="1295">
        <f>'4'!B15</f>
        <v>0</v>
      </c>
      <c r="C18" s="1038" t="str">
        <f>INDEX(Languages2!$B$12:$Z$13,MATCH(' '!D18,Languages2!$B$12:$B$13,0),MATCH('1'!$C$5,Languages2!$B$1:$Z$1,0))</f>
        <v>Homens</v>
      </c>
      <c r="D18" s="1038" t="s">
        <v>799</v>
      </c>
      <c r="E18" s="1058">
        <f>'4'!D15</f>
        <v>0</v>
      </c>
      <c r="F18" s="1297" t="str">
        <f>'4'!E15</f>
        <v xml:space="preserve"> </v>
      </c>
      <c r="G18" s="1040"/>
      <c r="H18" s="1041">
        <f>'5'!G18</f>
        <v>0</v>
      </c>
      <c r="I18" s="1041">
        <f>'5'!H18</f>
        <v>0</v>
      </c>
      <c r="J18" s="1041">
        <f>'5'!I18</f>
        <v>0</v>
      </c>
      <c r="K18" s="1041">
        <f>'5'!J18</f>
        <v>0</v>
      </c>
      <c r="L18" s="1042">
        <f t="shared" si="35"/>
        <v>0</v>
      </c>
      <c r="M18" s="1042">
        <f t="shared" si="31"/>
        <v>0</v>
      </c>
      <c r="N18" s="1043"/>
      <c r="O18" s="1041">
        <f>'5'!M18</f>
        <v>0</v>
      </c>
      <c r="P18" s="1041">
        <f>'5'!N18</f>
        <v>0</v>
      </c>
      <c r="Q18" s="1041" t="str">
        <f>'5'!O18</f>
        <v/>
      </c>
      <c r="R18" s="1041">
        <f>'5'!P18</f>
        <v>0</v>
      </c>
      <c r="S18" s="1044">
        <f>'5'!Q18</f>
        <v>0</v>
      </c>
      <c r="T18" s="1045">
        <f t="shared" si="12"/>
        <v>0</v>
      </c>
      <c r="U18" s="1045">
        <f t="shared" si="13"/>
        <v>0</v>
      </c>
      <c r="V18" s="1045">
        <f t="shared" si="14"/>
        <v>0</v>
      </c>
      <c r="W18" s="1045">
        <f t="shared" si="0"/>
        <v>0</v>
      </c>
      <c r="X18" s="1045">
        <f t="shared" si="32"/>
        <v>0</v>
      </c>
      <c r="Y18" s="1043"/>
      <c r="Z18" s="1041">
        <f>'5'!S18</f>
        <v>0</v>
      </c>
      <c r="AA18" s="1041">
        <f>'5'!T18</f>
        <v>0</v>
      </c>
      <c r="AB18" s="1041" t="str">
        <f>'5'!U18</f>
        <v/>
      </c>
      <c r="AC18" s="1041">
        <f>'5'!V18</f>
        <v>0</v>
      </c>
      <c r="AD18" s="1044">
        <f>'5'!W18</f>
        <v>0</v>
      </c>
      <c r="AE18" s="1045">
        <f t="shared" si="15"/>
        <v>0</v>
      </c>
      <c r="AF18" s="1045">
        <f t="shared" si="1"/>
        <v>0</v>
      </c>
      <c r="AG18" s="1045">
        <f t="shared" si="2"/>
        <v>0</v>
      </c>
      <c r="AH18" s="1045">
        <f t="shared" si="3"/>
        <v>0</v>
      </c>
      <c r="AI18" s="1045">
        <f t="shared" si="4"/>
        <v>0</v>
      </c>
      <c r="AJ18" s="1043"/>
      <c r="AK18" s="1041">
        <f>'5'!Y18</f>
        <v>0</v>
      </c>
      <c r="AL18" s="1041">
        <f>'5'!Z18</f>
        <v>0</v>
      </c>
      <c r="AM18" s="1041" t="str">
        <f>'5'!AA18</f>
        <v/>
      </c>
      <c r="AN18" s="1041">
        <f>'5'!AB18</f>
        <v>0</v>
      </c>
      <c r="AO18" s="1044">
        <f>'5'!AC18</f>
        <v>0</v>
      </c>
      <c r="AP18" s="1045">
        <f t="shared" si="16"/>
        <v>0</v>
      </c>
      <c r="AQ18" s="1045">
        <f t="shared" si="17"/>
        <v>0</v>
      </c>
      <c r="AR18" s="1045">
        <f t="shared" si="18"/>
        <v>0</v>
      </c>
      <c r="AS18" s="1045">
        <f t="shared" si="5"/>
        <v>0</v>
      </c>
      <c r="AT18" s="1045">
        <f t="shared" si="19"/>
        <v>0</v>
      </c>
      <c r="AU18" s="1043"/>
      <c r="AV18" s="1041">
        <f>'5'!AE18</f>
        <v>0</v>
      </c>
      <c r="AW18" s="1041">
        <f>'5'!AF18</f>
        <v>0</v>
      </c>
      <c r="AX18" s="1041" t="str">
        <f>'5'!AG18</f>
        <v/>
      </c>
      <c r="AY18" s="1041">
        <f>'5'!AH18</f>
        <v>0</v>
      </c>
      <c r="AZ18" s="1044">
        <f>'5'!AI18</f>
        <v>0</v>
      </c>
      <c r="BA18" s="1045">
        <f t="shared" si="20"/>
        <v>0</v>
      </c>
      <c r="BB18" s="1045">
        <f t="shared" si="21"/>
        <v>0</v>
      </c>
      <c r="BC18" s="1045">
        <f t="shared" si="22"/>
        <v>0</v>
      </c>
      <c r="BD18" s="1045">
        <f t="shared" si="6"/>
        <v>0</v>
      </c>
      <c r="BE18" s="1045">
        <f t="shared" si="23"/>
        <v>0</v>
      </c>
      <c r="BF18" s="1043"/>
      <c r="BG18" s="1046" t="str">
        <f ca="1">'In-kind Benefits 2_V2'!AC16</f>
        <v/>
      </c>
      <c r="BH18" s="1047"/>
      <c r="BI18" s="1047" t="str">
        <f ca="1">'In-kind Benefits 2_V2'!AE16</f>
        <v/>
      </c>
      <c r="BJ18" s="1047" t="str" cm="1">
        <f t="array" aca="1" ref="BJ18" ca="1">(_xlfn.IFS(BG18="Yes",_xlfn.IFS(BI18&lt;=($CP18*BJ$5),BI18,BI18&gt;($CP18*BJ$5),($CP18*BJ$5)),BG18="No","",BG18="",""))</f>
        <v/>
      </c>
      <c r="BK18" s="1043"/>
      <c r="BL18" s="1046" t="str">
        <f ca="1">'In-kind Benefits 2_V2'!AG16</f>
        <v/>
      </c>
      <c r="BM18" s="1047" t="str">
        <f ca="1">'In-kind Benefits 2_V2'!AH16</f>
        <v/>
      </c>
      <c r="BN18" s="1047" t="str">
        <f ca="1">'In-kind Benefits 2_V2'!AI16</f>
        <v/>
      </c>
      <c r="BO18" s="1047" t="str" cm="1">
        <f t="array" aca="1" ref="BO18" ca="1">(_xlfn.IFS(BL18="Yes",_xlfn.IFS(BN18&lt;=($CP18*BO$5),BN18,BN18&gt;($CP18*BO$5),($CP18*BO$5)),BL18="No","",BL18="",""))</f>
        <v/>
      </c>
      <c r="BP18" s="1043"/>
      <c r="BQ18" s="1046" t="str">
        <f ca="1">'In-kind Benefits 2_V2'!AK16</f>
        <v/>
      </c>
      <c r="BR18" s="1047" t="str">
        <f ca="1">'In-kind Benefits 2_V2'!AL16</f>
        <v/>
      </c>
      <c r="BS18" s="1047" t="str">
        <f ca="1">'In-kind Benefits 2_V2'!AM16</f>
        <v/>
      </c>
      <c r="BT18" s="1047" t="str" cm="1">
        <f t="array" aca="1" ref="BT18" ca="1">(_xlfn.IFS(BQ18="Yes",_xlfn.IFS(BS18&lt;=($CP18*BT$5),BS18,BS18&gt;($CP18*BT$5),($CP18*BT$5)),BQ18="No","",BQ18="",""))</f>
        <v/>
      </c>
      <c r="BU18" s="1043"/>
      <c r="BV18" s="1046" t="str">
        <f ca="1">'In-kind Benefits 2_V2'!AO16</f>
        <v/>
      </c>
      <c r="BW18" s="1047" t="str">
        <f ca="1">'In-kind Benefits 2_V2'!AP16</f>
        <v/>
      </c>
      <c r="BX18" s="1047" t="str">
        <f ca="1">'In-kind Benefits 2_V2'!AQ16</f>
        <v/>
      </c>
      <c r="BY18" s="1047" t="str" cm="1">
        <f t="array" aca="1" ref="BY18" ca="1">(_xlfn.IFS(BV18="Yes",_xlfn.IFS(BX18&lt;=($CP18*BY$5),BX18,BX18&gt;($CP18*BY$5),($CP18*BY$5)),BV18="No","",BV18="",""))</f>
        <v/>
      </c>
      <c r="BZ18" s="1043"/>
      <c r="CA18" s="1046" t="str">
        <f ca="1">'In-kind Benefits 2_V2'!AS16</f>
        <v/>
      </c>
      <c r="CB18" s="1047" t="str">
        <f ca="1">'In-kind Benefits 2_V2'!AT16</f>
        <v/>
      </c>
      <c r="CC18" s="1047" t="str">
        <f ca="1">'In-kind Benefits 2_V2'!AU16</f>
        <v/>
      </c>
      <c r="CD18" s="1047" t="str" cm="1">
        <f t="array" aca="1" ref="CD18" ca="1">(_xlfn.IFS(CA18="Yes",_xlfn.IFS(CC18&lt;=($CP18*CD$5),CC18,CC18&gt;($CP18*CD$5),($CP18*CD$5)),CA18="No","",CA18="",""))</f>
        <v/>
      </c>
      <c r="CE18" s="1048"/>
      <c r="CF18" s="1046" t="str">
        <f ca="1">'In-kind Benefits 2_V2'!AW16</f>
        <v/>
      </c>
      <c r="CG18" s="1047" t="str">
        <f ca="1">'In-kind Benefits 2_V2'!AX16</f>
        <v/>
      </c>
      <c r="CH18" s="1047" t="str">
        <f ca="1">'In-kind Benefits 2_V2'!AY16</f>
        <v/>
      </c>
      <c r="CI18" s="1047" t="str" cm="1">
        <f t="array" aca="1" ref="CI18" ca="1">(_xlfn.IFS(CF18="Yes",_xlfn.IFS(CH18&lt;=($CP18*CI$5),CH18,CH18&gt;($CP18*CI$5),($CP18*CI$5)),CF18="No","",CF18="",""))</f>
        <v/>
      </c>
      <c r="CJ18" s="1048"/>
      <c r="CK18" s="1049">
        <f>IFERROR(((V18*X18)+(AG18*AI18)+(AR18*AT18)+(BC18*BE18))*'Drop Downs'!$R$4/12,0)</f>
        <v>0</v>
      </c>
      <c r="CL18" s="1050">
        <f>IFERROR(L18/M18*IF('2'!$E$25='Drop Downs'!$H$15,'Drop Downs'!$R$4/12, IF('2'!$E$25='Drop Downs'!$H$16,1, (IF('2'!$E$25='Drop Downs'!$H$13,1,"error")))),0)</f>
        <v>0</v>
      </c>
      <c r="CM18" s="1050">
        <f t="shared" ca="1" si="36"/>
        <v>0</v>
      </c>
      <c r="CN18" s="1049" t="str">
        <f t="shared" ca="1" si="37"/>
        <v/>
      </c>
      <c r="CO18" s="1049" t="str">
        <f t="shared" ca="1" si="38"/>
        <v/>
      </c>
      <c r="CP18" s="1050" t="str">
        <f t="shared" ca="1" si="33"/>
        <v/>
      </c>
      <c r="CQ18" s="251"/>
      <c r="CR18" s="1050">
        <f>IFERROR(((W18*X18)+(AH18*AI18)+(AS18*AT18)+(BD18*BE18))*'Drop Downs'!$R$4/12,0)</f>
        <v>0</v>
      </c>
      <c r="CS18" s="1050">
        <f t="shared" si="39"/>
        <v>0</v>
      </c>
      <c r="CT18" s="1050">
        <f t="shared" ca="1" si="42"/>
        <v>0</v>
      </c>
      <c r="CU18" s="1050">
        <f t="shared" ca="1" si="40"/>
        <v>0</v>
      </c>
      <c r="CV18" s="1050" t="str">
        <f t="shared" ca="1" si="43"/>
        <v/>
      </c>
      <c r="CW18" s="1048"/>
      <c r="CX18" s="1050">
        <f t="shared" si="29"/>
        <v>0</v>
      </c>
      <c r="CY18" s="1050" t="str">
        <f t="shared" ca="1" si="45"/>
        <v/>
      </c>
      <c r="CZ18" s="1049" t="str">
        <f t="shared" ca="1" si="44"/>
        <v/>
      </c>
      <c r="DA18" s="1049">
        <f t="shared" ca="1" si="41"/>
        <v>0</v>
      </c>
    </row>
    <row r="19" spans="1:105" ht="17.149999999999999" customHeight="1">
      <c r="A19" s="942">
        <v>15</v>
      </c>
      <c r="B19" s="1298"/>
      <c r="C19" s="1051" t="str">
        <f>INDEX(Languages2!$B$12:$Z$13,MATCH(' '!D19,Languages2!$B$12:$B$13,0),MATCH('1'!$C$5,Languages2!$B$1:$Z$1,0))</f>
        <v>Mulheres</v>
      </c>
      <c r="D19" s="1051" t="s">
        <v>800</v>
      </c>
      <c r="E19" s="1052">
        <f>'4'!D16</f>
        <v>0</v>
      </c>
      <c r="F19" s="1297">
        <f>'4'!E16</f>
        <v>0</v>
      </c>
      <c r="G19" s="1040"/>
      <c r="H19" s="1053">
        <f>'5'!G19</f>
        <v>0</v>
      </c>
      <c r="I19" s="1053">
        <f>'5'!H19</f>
        <v>0</v>
      </c>
      <c r="J19" s="1053">
        <f>'5'!I19</f>
        <v>0</v>
      </c>
      <c r="K19" s="1053">
        <f>'5'!J19</f>
        <v>0</v>
      </c>
      <c r="L19" s="1054">
        <f t="shared" si="35"/>
        <v>0</v>
      </c>
      <c r="M19" s="1054">
        <f t="shared" si="31"/>
        <v>0</v>
      </c>
      <c r="N19" s="1043"/>
      <c r="O19" s="1053">
        <f>'5'!M19</f>
        <v>0</v>
      </c>
      <c r="P19" s="1053">
        <f>'5'!N19</f>
        <v>0</v>
      </c>
      <c r="Q19" s="1053" t="str">
        <f>'5'!O19</f>
        <v/>
      </c>
      <c r="R19" s="1053">
        <f>'5'!P19</f>
        <v>0</v>
      </c>
      <c r="S19" s="1055">
        <f>'5'!Q19</f>
        <v>0</v>
      </c>
      <c r="T19" s="1056">
        <f t="shared" si="12"/>
        <v>0</v>
      </c>
      <c r="U19" s="1056">
        <f t="shared" si="13"/>
        <v>0</v>
      </c>
      <c r="V19" s="1056">
        <f t="shared" si="14"/>
        <v>0</v>
      </c>
      <c r="W19" s="1056">
        <f t="shared" si="0"/>
        <v>0</v>
      </c>
      <c r="X19" s="1056">
        <f t="shared" si="32"/>
        <v>0</v>
      </c>
      <c r="Y19" s="1043"/>
      <c r="Z19" s="1053">
        <f>'5'!S19</f>
        <v>0</v>
      </c>
      <c r="AA19" s="1053">
        <f>'5'!T19</f>
        <v>0</v>
      </c>
      <c r="AB19" s="1053" t="str">
        <f>'5'!U19</f>
        <v/>
      </c>
      <c r="AC19" s="1053">
        <f>'5'!V19</f>
        <v>0</v>
      </c>
      <c r="AD19" s="1055">
        <f>'5'!W19</f>
        <v>0</v>
      </c>
      <c r="AE19" s="1056">
        <f t="shared" si="15"/>
        <v>0</v>
      </c>
      <c r="AF19" s="1056">
        <f t="shared" si="1"/>
        <v>0</v>
      </c>
      <c r="AG19" s="1056">
        <f t="shared" si="2"/>
        <v>0</v>
      </c>
      <c r="AH19" s="1056">
        <f t="shared" si="3"/>
        <v>0</v>
      </c>
      <c r="AI19" s="1056">
        <f t="shared" si="4"/>
        <v>0</v>
      </c>
      <c r="AJ19" s="1043"/>
      <c r="AK19" s="1053">
        <f>'5'!Y19</f>
        <v>0</v>
      </c>
      <c r="AL19" s="1053">
        <f>'5'!Z19</f>
        <v>0</v>
      </c>
      <c r="AM19" s="1053" t="str">
        <f>'5'!AA19</f>
        <v/>
      </c>
      <c r="AN19" s="1053">
        <f>'5'!AB19</f>
        <v>0</v>
      </c>
      <c r="AO19" s="1055">
        <f>'5'!AC19</f>
        <v>0</v>
      </c>
      <c r="AP19" s="1056">
        <f t="shared" si="16"/>
        <v>0</v>
      </c>
      <c r="AQ19" s="1056">
        <f t="shared" si="17"/>
        <v>0</v>
      </c>
      <c r="AR19" s="1056">
        <f t="shared" si="18"/>
        <v>0</v>
      </c>
      <c r="AS19" s="1056">
        <f t="shared" si="5"/>
        <v>0</v>
      </c>
      <c r="AT19" s="1056">
        <f t="shared" si="19"/>
        <v>0</v>
      </c>
      <c r="AU19" s="1043"/>
      <c r="AV19" s="1053">
        <f>'5'!AE19</f>
        <v>0</v>
      </c>
      <c r="AW19" s="1053">
        <f>'5'!AF19</f>
        <v>0</v>
      </c>
      <c r="AX19" s="1053" t="str">
        <f>'5'!AG19</f>
        <v/>
      </c>
      <c r="AY19" s="1053">
        <f>'5'!AH19</f>
        <v>0</v>
      </c>
      <c r="AZ19" s="1055">
        <f>'5'!AI19</f>
        <v>0</v>
      </c>
      <c r="BA19" s="1056">
        <f t="shared" si="20"/>
        <v>0</v>
      </c>
      <c r="BB19" s="1056">
        <f t="shared" si="21"/>
        <v>0</v>
      </c>
      <c r="BC19" s="1056">
        <f t="shared" si="22"/>
        <v>0</v>
      </c>
      <c r="BD19" s="1056">
        <f t="shared" si="6"/>
        <v>0</v>
      </c>
      <c r="BE19" s="1056">
        <f t="shared" si="23"/>
        <v>0</v>
      </c>
      <c r="BF19" s="1043"/>
      <c r="BG19" s="1057" t="str">
        <f ca="1">'In-kind Benefits 2_V2'!AC17</f>
        <v/>
      </c>
      <c r="BH19" s="1047"/>
      <c r="BI19" s="1047" t="str">
        <f ca="1">'In-kind Benefits 2_V2'!AE17</f>
        <v/>
      </c>
      <c r="BJ19" s="1047" t="str" cm="1">
        <f t="array" aca="1" ref="BJ19" ca="1">(_xlfn.IFS(BG19="Yes",_xlfn.IFS(BI19&lt;=($CP19*BJ$5),BI19,BI19&gt;($CP19*BJ$5),($CP19*BJ$5)),BG19="No","",BG19="",""))</f>
        <v/>
      </c>
      <c r="BK19" s="1043"/>
      <c r="BL19" s="1057" t="str">
        <f ca="1">'In-kind Benefits 2_V2'!AG17</f>
        <v/>
      </c>
      <c r="BM19" s="1047" t="str">
        <f ca="1">'In-kind Benefits 2_V2'!AH17</f>
        <v/>
      </c>
      <c r="BN19" s="1047" t="str">
        <f ca="1">'In-kind Benefits 2_V2'!AI17</f>
        <v/>
      </c>
      <c r="BO19" s="1047" t="str" cm="1">
        <f t="array" aca="1" ref="BO19" ca="1">(_xlfn.IFS(BL19="Yes",_xlfn.IFS(BN19&lt;=($CP19*BO$5),BN19,BN19&gt;($CP19*BO$5),($CP19*BO$5)),BL19="No","",BL19="",""))</f>
        <v/>
      </c>
      <c r="BP19" s="1043"/>
      <c r="BQ19" s="1057" t="str">
        <f ca="1">'In-kind Benefits 2_V2'!AK17</f>
        <v/>
      </c>
      <c r="BR19" s="1047" t="str">
        <f ca="1">'In-kind Benefits 2_V2'!AL17</f>
        <v/>
      </c>
      <c r="BS19" s="1047" t="str">
        <f ca="1">'In-kind Benefits 2_V2'!AM17</f>
        <v/>
      </c>
      <c r="BT19" s="1047" t="str" cm="1">
        <f t="array" aca="1" ref="BT19" ca="1">(_xlfn.IFS(BQ19="Yes",_xlfn.IFS(BS19&lt;=($CP19*BT$5),BS19,BS19&gt;($CP19*BT$5),($CP19*BT$5)),BQ19="No","",BQ19="",""))</f>
        <v/>
      </c>
      <c r="BU19" s="1043"/>
      <c r="BV19" s="1057" t="str">
        <f ca="1">'In-kind Benefits 2_V2'!AO17</f>
        <v/>
      </c>
      <c r="BW19" s="1047" t="str">
        <f ca="1">'In-kind Benefits 2_V2'!AP17</f>
        <v/>
      </c>
      <c r="BX19" s="1047" t="str">
        <f ca="1">'In-kind Benefits 2_V2'!AQ17</f>
        <v/>
      </c>
      <c r="BY19" s="1047" t="str" cm="1">
        <f t="array" aca="1" ref="BY19" ca="1">(_xlfn.IFS(BV19="Yes",_xlfn.IFS(BX19&lt;=($CP19*BY$5),BX19,BX19&gt;($CP19*BY$5),($CP19*BY$5)),BV19="No","",BV19="",""))</f>
        <v/>
      </c>
      <c r="BZ19" s="1043"/>
      <c r="CA19" s="1057" t="str">
        <f ca="1">'In-kind Benefits 2_V2'!AS17</f>
        <v/>
      </c>
      <c r="CB19" s="1047" t="str">
        <f ca="1">'In-kind Benefits 2_V2'!AT17</f>
        <v/>
      </c>
      <c r="CC19" s="1047" t="str">
        <f ca="1">'In-kind Benefits 2_V2'!AU17</f>
        <v/>
      </c>
      <c r="CD19" s="1047" t="str" cm="1">
        <f t="array" aca="1" ref="CD19" ca="1">(_xlfn.IFS(CA19="Yes",_xlfn.IFS(CC19&lt;=($CP19*CD$5),CC19,CC19&gt;($CP19*CD$5),($CP19*CD$5)),CA19="No","",CA19="",""))</f>
        <v/>
      </c>
      <c r="CE19" s="1048"/>
      <c r="CF19" s="1057" t="str">
        <f ca="1">'In-kind Benefits 2_V2'!AW17</f>
        <v/>
      </c>
      <c r="CG19" s="1047" t="str">
        <f ca="1">'In-kind Benefits 2_V2'!AX17</f>
        <v/>
      </c>
      <c r="CH19" s="1047" t="str">
        <f ca="1">'In-kind Benefits 2_V2'!AY17</f>
        <v/>
      </c>
      <c r="CI19" s="1047" t="str" cm="1">
        <f t="array" aca="1" ref="CI19" ca="1">(_xlfn.IFS(CF19="Yes",_xlfn.IFS(CH19&lt;=($CP19*CI$5),CH19,CH19&gt;($CP19*CI$5),($CP19*CI$5)),CF19="No","",CF19="",""))</f>
        <v/>
      </c>
      <c r="CJ19" s="1048"/>
      <c r="CK19" s="1049">
        <f>IFERROR(((V19*X19)+(AG19*AI19)+(AR19*AT19)+(BC19*BE19))*'Drop Downs'!$R$4/12,0)</f>
        <v>0</v>
      </c>
      <c r="CL19" s="1050">
        <f>IFERROR(L19/M19*IF('2'!$E$25='Drop Downs'!$H$15,'Drop Downs'!$R$4/12, IF('2'!$E$25='Drop Downs'!$H$16,1, (IF('2'!$E$25='Drop Downs'!$H$13,1,"error")))),0)</f>
        <v>0</v>
      </c>
      <c r="CM19" s="1050">
        <f t="shared" ca="1" si="36"/>
        <v>0</v>
      </c>
      <c r="CN19" s="1049" t="str">
        <f t="shared" ca="1" si="37"/>
        <v/>
      </c>
      <c r="CO19" s="1049" t="str">
        <f t="shared" ca="1" si="38"/>
        <v/>
      </c>
      <c r="CP19" s="1050" t="str">
        <f t="shared" ca="1" si="33"/>
        <v/>
      </c>
      <c r="CQ19" s="251"/>
      <c r="CR19" s="1050">
        <f>IFERROR(((W19*X19)+(AH19*AI19)+(AS19*AT19)+(BD19*BE19))*'Drop Downs'!$R$4/12,0)</f>
        <v>0</v>
      </c>
      <c r="CS19" s="1050">
        <f t="shared" si="39"/>
        <v>0</v>
      </c>
      <c r="CT19" s="1050">
        <f t="shared" ca="1" si="42"/>
        <v>0</v>
      </c>
      <c r="CU19" s="1050">
        <f t="shared" ca="1" si="40"/>
        <v>0</v>
      </c>
      <c r="CV19" s="1050" t="str">
        <f t="shared" ca="1" si="43"/>
        <v/>
      </c>
      <c r="CW19" s="1048"/>
      <c r="CX19" s="1050">
        <f t="shared" si="29"/>
        <v>0</v>
      </c>
      <c r="CY19" s="1050" t="str">
        <f t="shared" ca="1" si="45"/>
        <v/>
      </c>
      <c r="CZ19" s="1049" t="str">
        <f t="shared" ca="1" si="44"/>
        <v/>
      </c>
      <c r="DA19" s="1049">
        <f t="shared" ca="1" si="41"/>
        <v>0</v>
      </c>
    </row>
    <row r="20" spans="1:105" ht="17.149999999999999" customHeight="1">
      <c r="A20" s="942">
        <v>16</v>
      </c>
      <c r="B20" s="1295">
        <f>'4'!B17</f>
        <v>0</v>
      </c>
      <c r="C20" s="1038" t="str">
        <f>INDEX(Languages2!$B$12:$Z$13,MATCH(' '!D20,Languages2!$B$12:$B$13,0),MATCH('1'!$C$5,Languages2!$B$1:$Z$1,0))</f>
        <v>Homens</v>
      </c>
      <c r="D20" s="1038" t="s">
        <v>799</v>
      </c>
      <c r="E20" s="1058">
        <f>'4'!D17</f>
        <v>0</v>
      </c>
      <c r="F20" s="1297" t="str">
        <f>'4'!E17</f>
        <v xml:space="preserve"> </v>
      </c>
      <c r="G20" s="1040"/>
      <c r="H20" s="1041">
        <f>'5'!G20</f>
        <v>0</v>
      </c>
      <c r="I20" s="1041">
        <f>'5'!H20</f>
        <v>0</v>
      </c>
      <c r="J20" s="1041">
        <f>'5'!I20</f>
        <v>0</v>
      </c>
      <c r="K20" s="1041">
        <f>'5'!J20</f>
        <v>0</v>
      </c>
      <c r="L20" s="1042">
        <f t="shared" si="35"/>
        <v>0</v>
      </c>
      <c r="M20" s="1042">
        <f t="shared" si="31"/>
        <v>0</v>
      </c>
      <c r="N20" s="1043"/>
      <c r="O20" s="1041">
        <f>'5'!M20</f>
        <v>0</v>
      </c>
      <c r="P20" s="1041">
        <f>'5'!N20</f>
        <v>0</v>
      </c>
      <c r="Q20" s="1041" t="str">
        <f>'5'!O20</f>
        <v/>
      </c>
      <c r="R20" s="1041">
        <f>'5'!P20</f>
        <v>0</v>
      </c>
      <c r="S20" s="1044">
        <f>'5'!Q20</f>
        <v>0</v>
      </c>
      <c r="T20" s="1045">
        <f t="shared" si="12"/>
        <v>0</v>
      </c>
      <c r="U20" s="1045">
        <f t="shared" si="13"/>
        <v>0</v>
      </c>
      <c r="V20" s="1045">
        <f t="shared" si="14"/>
        <v>0</v>
      </c>
      <c r="W20" s="1045">
        <f t="shared" si="0"/>
        <v>0</v>
      </c>
      <c r="X20" s="1045">
        <f t="shared" si="32"/>
        <v>0</v>
      </c>
      <c r="Y20" s="1043"/>
      <c r="Z20" s="1041">
        <f>'5'!S20</f>
        <v>0</v>
      </c>
      <c r="AA20" s="1041">
        <f>'5'!T20</f>
        <v>0</v>
      </c>
      <c r="AB20" s="1041" t="str">
        <f>'5'!U20</f>
        <v/>
      </c>
      <c r="AC20" s="1041">
        <f>'5'!V20</f>
        <v>0</v>
      </c>
      <c r="AD20" s="1044">
        <f>'5'!W20</f>
        <v>0</v>
      </c>
      <c r="AE20" s="1045">
        <f t="shared" si="15"/>
        <v>0</v>
      </c>
      <c r="AF20" s="1045">
        <f t="shared" si="1"/>
        <v>0</v>
      </c>
      <c r="AG20" s="1045">
        <f t="shared" si="2"/>
        <v>0</v>
      </c>
      <c r="AH20" s="1045">
        <f t="shared" si="3"/>
        <v>0</v>
      </c>
      <c r="AI20" s="1045">
        <f t="shared" si="4"/>
        <v>0</v>
      </c>
      <c r="AJ20" s="1043"/>
      <c r="AK20" s="1041">
        <f>'5'!Y20</f>
        <v>0</v>
      </c>
      <c r="AL20" s="1041">
        <f>'5'!Z20</f>
        <v>0</v>
      </c>
      <c r="AM20" s="1041" t="str">
        <f>'5'!AA20</f>
        <v/>
      </c>
      <c r="AN20" s="1041">
        <f>'5'!AB20</f>
        <v>0</v>
      </c>
      <c r="AO20" s="1044">
        <f>'5'!AC20</f>
        <v>0</v>
      </c>
      <c r="AP20" s="1045">
        <f t="shared" si="16"/>
        <v>0</v>
      </c>
      <c r="AQ20" s="1045">
        <f t="shared" si="17"/>
        <v>0</v>
      </c>
      <c r="AR20" s="1045">
        <f t="shared" si="18"/>
        <v>0</v>
      </c>
      <c r="AS20" s="1045">
        <f t="shared" si="5"/>
        <v>0</v>
      </c>
      <c r="AT20" s="1045">
        <f t="shared" si="19"/>
        <v>0</v>
      </c>
      <c r="AU20" s="1043"/>
      <c r="AV20" s="1041">
        <f>'5'!AE20</f>
        <v>0</v>
      </c>
      <c r="AW20" s="1041">
        <f>'5'!AF20</f>
        <v>0</v>
      </c>
      <c r="AX20" s="1041" t="str">
        <f>'5'!AG20</f>
        <v/>
      </c>
      <c r="AY20" s="1041">
        <f>'5'!AH20</f>
        <v>0</v>
      </c>
      <c r="AZ20" s="1044">
        <f>'5'!AI20</f>
        <v>0</v>
      </c>
      <c r="BA20" s="1045">
        <f t="shared" si="20"/>
        <v>0</v>
      </c>
      <c r="BB20" s="1045">
        <f t="shared" si="21"/>
        <v>0</v>
      </c>
      <c r="BC20" s="1045">
        <f t="shared" si="22"/>
        <v>0</v>
      </c>
      <c r="BD20" s="1045">
        <f t="shared" si="6"/>
        <v>0</v>
      </c>
      <c r="BE20" s="1045">
        <f t="shared" si="23"/>
        <v>0</v>
      </c>
      <c r="BF20" s="1043"/>
      <c r="BG20" s="1046" t="str">
        <f ca="1">'In-kind Benefits 2_V2'!AC18</f>
        <v/>
      </c>
      <c r="BH20" s="1047"/>
      <c r="BI20" s="1047" t="str">
        <f ca="1">'In-kind Benefits 2_V2'!AE18</f>
        <v/>
      </c>
      <c r="BJ20" s="1047" t="str" cm="1">
        <f t="array" aca="1" ref="BJ20" ca="1">(_xlfn.IFS(BG20="Yes",_xlfn.IFS(BI20&lt;=($CP20*BJ$5),BI20,BI20&gt;($CP20*BJ$5),($CP20*BJ$5)),BG20="No","",BG20="",""))</f>
        <v/>
      </c>
      <c r="BK20" s="1043"/>
      <c r="BL20" s="1046" t="str">
        <f ca="1">'In-kind Benefits 2_V2'!AG18</f>
        <v/>
      </c>
      <c r="BM20" s="1047" t="str">
        <f ca="1">'In-kind Benefits 2_V2'!AH18</f>
        <v/>
      </c>
      <c r="BN20" s="1047" t="str">
        <f ca="1">'In-kind Benefits 2_V2'!AI18</f>
        <v/>
      </c>
      <c r="BO20" s="1047" t="str" cm="1">
        <f t="array" aca="1" ref="BO20" ca="1">(_xlfn.IFS(BL20="Yes",_xlfn.IFS(BN20&lt;=($CP20*BO$5),BN20,BN20&gt;($CP20*BO$5),($CP20*BO$5)),BL20="No","",BL20="",""))</f>
        <v/>
      </c>
      <c r="BP20" s="1043"/>
      <c r="BQ20" s="1046" t="str">
        <f ca="1">'In-kind Benefits 2_V2'!AK18</f>
        <v/>
      </c>
      <c r="BR20" s="1047" t="str">
        <f ca="1">'In-kind Benefits 2_V2'!AL18</f>
        <v/>
      </c>
      <c r="BS20" s="1047" t="str">
        <f ca="1">'In-kind Benefits 2_V2'!AM18</f>
        <v/>
      </c>
      <c r="BT20" s="1047" t="str" cm="1">
        <f t="array" aca="1" ref="BT20" ca="1">(_xlfn.IFS(BQ20="Yes",_xlfn.IFS(BS20&lt;=($CP20*BT$5),BS20,BS20&gt;($CP20*BT$5),($CP20*BT$5)),BQ20="No","",BQ20="",""))</f>
        <v/>
      </c>
      <c r="BU20" s="1043"/>
      <c r="BV20" s="1046" t="str">
        <f ca="1">'In-kind Benefits 2_V2'!AO18</f>
        <v/>
      </c>
      <c r="BW20" s="1047" t="str">
        <f ca="1">'In-kind Benefits 2_V2'!AP18</f>
        <v/>
      </c>
      <c r="BX20" s="1047" t="str">
        <f ca="1">'In-kind Benefits 2_V2'!AQ18</f>
        <v/>
      </c>
      <c r="BY20" s="1047" t="str" cm="1">
        <f t="array" aca="1" ref="BY20" ca="1">(_xlfn.IFS(BV20="Yes",_xlfn.IFS(BX20&lt;=($CP20*BY$5),BX20,BX20&gt;($CP20*BY$5),($CP20*BY$5)),BV20="No","",BV20="",""))</f>
        <v/>
      </c>
      <c r="BZ20" s="1043"/>
      <c r="CA20" s="1046" t="str">
        <f ca="1">'In-kind Benefits 2_V2'!AS18</f>
        <v/>
      </c>
      <c r="CB20" s="1047" t="str">
        <f ca="1">'In-kind Benefits 2_V2'!AT18</f>
        <v/>
      </c>
      <c r="CC20" s="1047" t="str">
        <f ca="1">'In-kind Benefits 2_V2'!AU18</f>
        <v/>
      </c>
      <c r="CD20" s="1047" t="str" cm="1">
        <f t="array" aca="1" ref="CD20" ca="1">(_xlfn.IFS(CA20="Yes",_xlfn.IFS(CC20&lt;=($CP20*CD$5),CC20,CC20&gt;($CP20*CD$5),($CP20*CD$5)),CA20="No","",CA20="",""))</f>
        <v/>
      </c>
      <c r="CE20" s="1048"/>
      <c r="CF20" s="1046" t="str">
        <f ca="1">'In-kind Benefits 2_V2'!AW18</f>
        <v/>
      </c>
      <c r="CG20" s="1047" t="str">
        <f ca="1">'In-kind Benefits 2_V2'!AX18</f>
        <v/>
      </c>
      <c r="CH20" s="1047" t="str">
        <f ca="1">'In-kind Benefits 2_V2'!AY18</f>
        <v/>
      </c>
      <c r="CI20" s="1047" t="str" cm="1">
        <f t="array" aca="1" ref="CI20" ca="1">(_xlfn.IFS(CF20="Yes",_xlfn.IFS(CH20&lt;=($CP20*CI$5),CH20,CH20&gt;($CP20*CI$5),($CP20*CI$5)),CF20="No","",CF20="",""))</f>
        <v/>
      </c>
      <c r="CJ20" s="1048"/>
      <c r="CK20" s="1049">
        <f>IFERROR(((V20*X20)+(AG20*AI20)+(AR20*AT20)+(BC20*BE20))*'Drop Downs'!$R$4/12,0)</f>
        <v>0</v>
      </c>
      <c r="CL20" s="1050">
        <f>IFERROR(L20/M20*IF('2'!$E$25='Drop Downs'!$H$15,'Drop Downs'!$R$4/12, IF('2'!$E$25='Drop Downs'!$H$16,1, (IF('2'!$E$25='Drop Downs'!$H$13,1,"error")))),0)</f>
        <v>0</v>
      </c>
      <c r="CM20" s="1050">
        <f t="shared" ca="1" si="36"/>
        <v>0</v>
      </c>
      <c r="CN20" s="1049" t="str">
        <f t="shared" ca="1" si="37"/>
        <v/>
      </c>
      <c r="CO20" s="1049" t="str">
        <f t="shared" ca="1" si="38"/>
        <v/>
      </c>
      <c r="CP20" s="1050" t="str">
        <f t="shared" ca="1" si="33"/>
        <v/>
      </c>
      <c r="CQ20" s="251"/>
      <c r="CR20" s="1050">
        <f>IFERROR(((W20*X20)+(AH20*AI20)+(AS20*AT20)+(BD20*BE20))*'Drop Downs'!$R$4/12,0)</f>
        <v>0</v>
      </c>
      <c r="CS20" s="1050">
        <f t="shared" si="39"/>
        <v>0</v>
      </c>
      <c r="CT20" s="1050">
        <f t="shared" ca="1" si="42"/>
        <v>0</v>
      </c>
      <c r="CU20" s="1050">
        <f t="shared" ca="1" si="40"/>
        <v>0</v>
      </c>
      <c r="CV20" s="1050" t="str">
        <f t="shared" ca="1" si="43"/>
        <v/>
      </c>
      <c r="CW20" s="1048"/>
      <c r="CX20" s="1050">
        <f t="shared" si="29"/>
        <v>0</v>
      </c>
      <c r="CY20" s="1050" t="str">
        <f t="shared" ca="1" si="45"/>
        <v/>
      </c>
      <c r="CZ20" s="1049" t="str">
        <f t="shared" ca="1" si="44"/>
        <v/>
      </c>
      <c r="DA20" s="1049">
        <f t="shared" ca="1" si="41"/>
        <v>0</v>
      </c>
    </row>
    <row r="21" spans="1:105" ht="17.149999999999999" customHeight="1">
      <c r="A21" s="942">
        <v>17</v>
      </c>
      <c r="B21" s="1298"/>
      <c r="C21" s="1051" t="str">
        <f>INDEX(Languages2!$B$12:$Z$13,MATCH(' '!D21,Languages2!$B$12:$B$13,0),MATCH('1'!$C$5,Languages2!$B$1:$Z$1,0))</f>
        <v>Mulheres</v>
      </c>
      <c r="D21" s="1051" t="s">
        <v>800</v>
      </c>
      <c r="E21" s="1052">
        <f>'4'!D18</f>
        <v>0</v>
      </c>
      <c r="F21" s="1297">
        <f>'4'!E18</f>
        <v>0</v>
      </c>
      <c r="G21" s="1040"/>
      <c r="H21" s="1053">
        <f>'5'!G21</f>
        <v>0</v>
      </c>
      <c r="I21" s="1053">
        <f>'5'!H21</f>
        <v>0</v>
      </c>
      <c r="J21" s="1053">
        <f>'5'!I21</f>
        <v>0</v>
      </c>
      <c r="K21" s="1053">
        <f>'5'!J21</f>
        <v>0</v>
      </c>
      <c r="L21" s="1054">
        <f t="shared" si="35"/>
        <v>0</v>
      </c>
      <c r="M21" s="1054">
        <f t="shared" si="31"/>
        <v>0</v>
      </c>
      <c r="N21" s="1043"/>
      <c r="O21" s="1053">
        <f>'5'!M21</f>
        <v>0</v>
      </c>
      <c r="P21" s="1053">
        <f>'5'!N21</f>
        <v>0</v>
      </c>
      <c r="Q21" s="1053" t="str">
        <f>'5'!O21</f>
        <v/>
      </c>
      <c r="R21" s="1053">
        <f>'5'!P21</f>
        <v>0</v>
      </c>
      <c r="S21" s="1055">
        <f>'5'!Q21</f>
        <v>0</v>
      </c>
      <c r="T21" s="1056">
        <f t="shared" si="12"/>
        <v>0</v>
      </c>
      <c r="U21" s="1056">
        <f t="shared" si="13"/>
        <v>0</v>
      </c>
      <c r="V21" s="1056">
        <f t="shared" si="14"/>
        <v>0</v>
      </c>
      <c r="W21" s="1056">
        <f t="shared" si="0"/>
        <v>0</v>
      </c>
      <c r="X21" s="1056">
        <f t="shared" si="32"/>
        <v>0</v>
      </c>
      <c r="Y21" s="1043"/>
      <c r="Z21" s="1053">
        <f>'5'!S21</f>
        <v>0</v>
      </c>
      <c r="AA21" s="1053">
        <f>'5'!T21</f>
        <v>0</v>
      </c>
      <c r="AB21" s="1053" t="str">
        <f>'5'!U21</f>
        <v/>
      </c>
      <c r="AC21" s="1053">
        <f>'5'!V21</f>
        <v>0</v>
      </c>
      <c r="AD21" s="1055">
        <f>'5'!W21</f>
        <v>0</v>
      </c>
      <c r="AE21" s="1056">
        <f t="shared" si="15"/>
        <v>0</v>
      </c>
      <c r="AF21" s="1056">
        <f t="shared" si="1"/>
        <v>0</v>
      </c>
      <c r="AG21" s="1056">
        <f t="shared" si="2"/>
        <v>0</v>
      </c>
      <c r="AH21" s="1056">
        <f t="shared" si="3"/>
        <v>0</v>
      </c>
      <c r="AI21" s="1056">
        <f t="shared" si="4"/>
        <v>0</v>
      </c>
      <c r="AJ21" s="1043"/>
      <c r="AK21" s="1053">
        <f>'5'!Y21</f>
        <v>0</v>
      </c>
      <c r="AL21" s="1053">
        <f>'5'!Z21</f>
        <v>0</v>
      </c>
      <c r="AM21" s="1053" t="str">
        <f>'5'!AA21</f>
        <v/>
      </c>
      <c r="AN21" s="1053">
        <f>'5'!AB21</f>
        <v>0</v>
      </c>
      <c r="AO21" s="1055">
        <f>'5'!AC21</f>
        <v>0</v>
      </c>
      <c r="AP21" s="1056">
        <f t="shared" si="16"/>
        <v>0</v>
      </c>
      <c r="AQ21" s="1056">
        <f t="shared" si="17"/>
        <v>0</v>
      </c>
      <c r="AR21" s="1056">
        <f t="shared" si="18"/>
        <v>0</v>
      </c>
      <c r="AS21" s="1056">
        <f t="shared" si="5"/>
        <v>0</v>
      </c>
      <c r="AT21" s="1056">
        <f t="shared" si="19"/>
        <v>0</v>
      </c>
      <c r="AU21" s="1043"/>
      <c r="AV21" s="1053">
        <f>'5'!AE21</f>
        <v>0</v>
      </c>
      <c r="AW21" s="1053">
        <f>'5'!AF21</f>
        <v>0</v>
      </c>
      <c r="AX21" s="1053" t="str">
        <f>'5'!AG21</f>
        <v/>
      </c>
      <c r="AY21" s="1053">
        <f>'5'!AH21</f>
        <v>0</v>
      </c>
      <c r="AZ21" s="1055">
        <f>'5'!AI21</f>
        <v>0</v>
      </c>
      <c r="BA21" s="1056">
        <f t="shared" si="20"/>
        <v>0</v>
      </c>
      <c r="BB21" s="1056">
        <f t="shared" si="21"/>
        <v>0</v>
      </c>
      <c r="BC21" s="1056">
        <f t="shared" si="22"/>
        <v>0</v>
      </c>
      <c r="BD21" s="1056">
        <f t="shared" si="6"/>
        <v>0</v>
      </c>
      <c r="BE21" s="1056">
        <f t="shared" si="23"/>
        <v>0</v>
      </c>
      <c r="BF21" s="1043"/>
      <c r="BG21" s="1057" t="str">
        <f ca="1">'In-kind Benefits 2_V2'!AC19</f>
        <v/>
      </c>
      <c r="BH21" s="1047"/>
      <c r="BI21" s="1047" t="str">
        <f ca="1">'In-kind Benefits 2_V2'!AE19</f>
        <v/>
      </c>
      <c r="BJ21" s="1047" t="str" cm="1">
        <f t="array" aca="1" ref="BJ21" ca="1">(_xlfn.IFS(BG21="Yes",_xlfn.IFS(BI21&lt;=($CP21*BJ$5),BI21,BI21&gt;($CP21*BJ$5),($CP21*BJ$5)),BG21="No","",BG21="",""))</f>
        <v/>
      </c>
      <c r="BK21" s="1043"/>
      <c r="BL21" s="1057" t="str">
        <f ca="1">'In-kind Benefits 2_V2'!AG19</f>
        <v/>
      </c>
      <c r="BM21" s="1047" t="str">
        <f ca="1">'In-kind Benefits 2_V2'!AH19</f>
        <v/>
      </c>
      <c r="BN21" s="1047" t="str">
        <f ca="1">'In-kind Benefits 2_V2'!AI19</f>
        <v/>
      </c>
      <c r="BO21" s="1047" t="str" cm="1">
        <f t="array" aca="1" ref="BO21" ca="1">(_xlfn.IFS(BL21="Yes",_xlfn.IFS(BN21&lt;=($CP21*BO$5),BN21,BN21&gt;($CP21*BO$5),($CP21*BO$5)),BL21="No","",BL21="",""))</f>
        <v/>
      </c>
      <c r="BP21" s="1043"/>
      <c r="BQ21" s="1057" t="str">
        <f ca="1">'In-kind Benefits 2_V2'!AK19</f>
        <v/>
      </c>
      <c r="BR21" s="1047" t="str">
        <f ca="1">'In-kind Benefits 2_V2'!AL19</f>
        <v/>
      </c>
      <c r="BS21" s="1047" t="str">
        <f ca="1">'In-kind Benefits 2_V2'!AM19</f>
        <v/>
      </c>
      <c r="BT21" s="1047" t="str" cm="1">
        <f t="array" aca="1" ref="BT21" ca="1">(_xlfn.IFS(BQ21="Yes",_xlfn.IFS(BS21&lt;=($CP21*BT$5),BS21,BS21&gt;($CP21*BT$5),($CP21*BT$5)),BQ21="No","",BQ21="",""))</f>
        <v/>
      </c>
      <c r="BU21" s="1043"/>
      <c r="BV21" s="1057" t="str">
        <f ca="1">'In-kind Benefits 2_V2'!AO19</f>
        <v/>
      </c>
      <c r="BW21" s="1047" t="str">
        <f ca="1">'In-kind Benefits 2_V2'!AP19</f>
        <v/>
      </c>
      <c r="BX21" s="1047" t="str">
        <f ca="1">'In-kind Benefits 2_V2'!AQ19</f>
        <v/>
      </c>
      <c r="BY21" s="1047" t="str" cm="1">
        <f t="array" aca="1" ref="BY21" ca="1">(_xlfn.IFS(BV21="Yes",_xlfn.IFS(BX21&lt;=($CP21*BY$5),BX21,BX21&gt;($CP21*BY$5),($CP21*BY$5)),BV21="No","",BV21="",""))</f>
        <v/>
      </c>
      <c r="BZ21" s="1043"/>
      <c r="CA21" s="1057" t="str">
        <f ca="1">'In-kind Benefits 2_V2'!AS19</f>
        <v/>
      </c>
      <c r="CB21" s="1047" t="str">
        <f ca="1">'In-kind Benefits 2_V2'!AT19</f>
        <v/>
      </c>
      <c r="CC21" s="1047" t="str">
        <f ca="1">'In-kind Benefits 2_V2'!AU19</f>
        <v/>
      </c>
      <c r="CD21" s="1047" t="str" cm="1">
        <f t="array" aca="1" ref="CD21" ca="1">(_xlfn.IFS(CA21="Yes",_xlfn.IFS(CC21&lt;=($CP21*CD$5),CC21,CC21&gt;($CP21*CD$5),($CP21*CD$5)),CA21="No","",CA21="",""))</f>
        <v/>
      </c>
      <c r="CE21" s="1048"/>
      <c r="CF21" s="1057" t="str">
        <f ca="1">'In-kind Benefits 2_V2'!AW19</f>
        <v/>
      </c>
      <c r="CG21" s="1047" t="str">
        <f ca="1">'In-kind Benefits 2_V2'!AX19</f>
        <v/>
      </c>
      <c r="CH21" s="1047" t="str">
        <f ca="1">'In-kind Benefits 2_V2'!AY19</f>
        <v/>
      </c>
      <c r="CI21" s="1047" t="str" cm="1">
        <f t="array" aca="1" ref="CI21" ca="1">(_xlfn.IFS(CF21="Yes",_xlfn.IFS(CH21&lt;=($CP21*CI$5),CH21,CH21&gt;($CP21*CI$5),($CP21*CI$5)),CF21="No","",CF21="",""))</f>
        <v/>
      </c>
      <c r="CJ21" s="1048"/>
      <c r="CK21" s="1049">
        <f>IFERROR(((V21*X21)+(AG21*AI21)+(AR21*AT21)+(BC21*BE21))*'Drop Downs'!$R$4/12,0)</f>
        <v>0</v>
      </c>
      <c r="CL21" s="1050">
        <f>IFERROR(L21/M21*IF('2'!$E$25='Drop Downs'!$H$15,'Drop Downs'!$R$4/12, IF('2'!$E$25='Drop Downs'!$H$16,1, (IF('2'!$E$25='Drop Downs'!$H$13,1,"error")))),0)</f>
        <v>0</v>
      </c>
      <c r="CM21" s="1050">
        <f t="shared" ca="1" si="36"/>
        <v>0</v>
      </c>
      <c r="CN21" s="1049" t="str">
        <f t="shared" ca="1" si="37"/>
        <v/>
      </c>
      <c r="CO21" s="1049" t="str">
        <f t="shared" ca="1" si="38"/>
        <v/>
      </c>
      <c r="CP21" s="1050" t="str">
        <f t="shared" ca="1" si="33"/>
        <v/>
      </c>
      <c r="CQ21" s="251"/>
      <c r="CR21" s="1050">
        <f>IFERROR(((W21*X21)+(AH21*AI21)+(AS21*AT21)+(BD21*BE21))*'Drop Downs'!$R$4/12,0)</f>
        <v>0</v>
      </c>
      <c r="CS21" s="1050">
        <f t="shared" si="39"/>
        <v>0</v>
      </c>
      <c r="CT21" s="1050">
        <f t="shared" ca="1" si="42"/>
        <v>0</v>
      </c>
      <c r="CU21" s="1050">
        <f t="shared" ca="1" si="40"/>
        <v>0</v>
      </c>
      <c r="CV21" s="1050" t="str">
        <f t="shared" ca="1" si="43"/>
        <v/>
      </c>
      <c r="CW21" s="1048"/>
      <c r="CX21" s="1050">
        <f t="shared" si="29"/>
        <v>0</v>
      </c>
      <c r="CY21" s="1050" t="str">
        <f t="shared" ca="1" si="45"/>
        <v/>
      </c>
      <c r="CZ21" s="1049" t="str">
        <f t="shared" ca="1" si="44"/>
        <v/>
      </c>
      <c r="DA21" s="1049">
        <f t="shared" ca="1" si="41"/>
        <v>0</v>
      </c>
    </row>
    <row r="22" spans="1:105" ht="17.149999999999999" customHeight="1">
      <c r="A22" s="942">
        <v>18</v>
      </c>
      <c r="B22" s="1295">
        <f>'4'!B19</f>
        <v>0</v>
      </c>
      <c r="C22" s="1038" t="str">
        <f>INDEX(Languages2!$B$12:$Z$13,MATCH(' '!D22,Languages2!$B$12:$B$13,0),MATCH('1'!$C$5,Languages2!$B$1:$Z$1,0))</f>
        <v>Homens</v>
      </c>
      <c r="D22" s="1038" t="s">
        <v>799</v>
      </c>
      <c r="E22" s="1058">
        <f>'4'!D19</f>
        <v>0</v>
      </c>
      <c r="F22" s="1297" t="str">
        <f>'4'!E19</f>
        <v xml:space="preserve"> </v>
      </c>
      <c r="G22" s="1040"/>
      <c r="H22" s="1041">
        <f>'5'!G22</f>
        <v>0</v>
      </c>
      <c r="I22" s="1041">
        <f>'5'!H22</f>
        <v>0</v>
      </c>
      <c r="J22" s="1041">
        <f>'5'!I22</f>
        <v>0</v>
      </c>
      <c r="K22" s="1041">
        <f>'5'!J22</f>
        <v>0</v>
      </c>
      <c r="L22" s="1042">
        <f t="shared" si="35"/>
        <v>0</v>
      </c>
      <c r="M22" s="1042">
        <f t="shared" si="31"/>
        <v>0</v>
      </c>
      <c r="N22" s="1043"/>
      <c r="O22" s="1041">
        <f>'5'!M22</f>
        <v>0</v>
      </c>
      <c r="P22" s="1041">
        <f>'5'!N22</f>
        <v>0</v>
      </c>
      <c r="Q22" s="1041" t="str">
        <f>'5'!O22</f>
        <v/>
      </c>
      <c r="R22" s="1041">
        <f>'5'!P22</f>
        <v>0</v>
      </c>
      <c r="S22" s="1044">
        <f>'5'!Q22</f>
        <v>0</v>
      </c>
      <c r="T22" s="1045">
        <f t="shared" si="12"/>
        <v>0</v>
      </c>
      <c r="U22" s="1045">
        <f t="shared" si="13"/>
        <v>0</v>
      </c>
      <c r="V22" s="1045">
        <f t="shared" si="14"/>
        <v>0</v>
      </c>
      <c r="W22" s="1045">
        <f t="shared" si="0"/>
        <v>0</v>
      </c>
      <c r="X22" s="1045">
        <f t="shared" si="32"/>
        <v>0</v>
      </c>
      <c r="Y22" s="1043"/>
      <c r="Z22" s="1041">
        <f>'5'!S22</f>
        <v>0</v>
      </c>
      <c r="AA22" s="1041">
        <f>'5'!T22</f>
        <v>0</v>
      </c>
      <c r="AB22" s="1041" t="str">
        <f>'5'!U22</f>
        <v/>
      </c>
      <c r="AC22" s="1041">
        <f>'5'!V22</f>
        <v>0</v>
      </c>
      <c r="AD22" s="1044">
        <f>'5'!W22</f>
        <v>0</v>
      </c>
      <c r="AE22" s="1045">
        <f t="shared" si="15"/>
        <v>0</v>
      </c>
      <c r="AF22" s="1045">
        <f t="shared" si="1"/>
        <v>0</v>
      </c>
      <c r="AG22" s="1045">
        <f t="shared" si="2"/>
        <v>0</v>
      </c>
      <c r="AH22" s="1045">
        <f t="shared" si="3"/>
        <v>0</v>
      </c>
      <c r="AI22" s="1045">
        <f t="shared" si="4"/>
        <v>0</v>
      </c>
      <c r="AJ22" s="1043"/>
      <c r="AK22" s="1041">
        <f>'5'!Y22</f>
        <v>0</v>
      </c>
      <c r="AL22" s="1041">
        <f>'5'!Z22</f>
        <v>0</v>
      </c>
      <c r="AM22" s="1041" t="str">
        <f>'5'!AA22</f>
        <v/>
      </c>
      <c r="AN22" s="1041">
        <f>'5'!AB22</f>
        <v>0</v>
      </c>
      <c r="AO22" s="1044">
        <f>'5'!AC22</f>
        <v>0</v>
      </c>
      <c r="AP22" s="1045">
        <f t="shared" si="16"/>
        <v>0</v>
      </c>
      <c r="AQ22" s="1045">
        <f t="shared" si="17"/>
        <v>0</v>
      </c>
      <c r="AR22" s="1045">
        <f t="shared" si="18"/>
        <v>0</v>
      </c>
      <c r="AS22" s="1045">
        <f t="shared" si="5"/>
        <v>0</v>
      </c>
      <c r="AT22" s="1045">
        <f t="shared" si="19"/>
        <v>0</v>
      </c>
      <c r="AU22" s="1043"/>
      <c r="AV22" s="1041">
        <f>'5'!AE22</f>
        <v>0</v>
      </c>
      <c r="AW22" s="1041">
        <f>'5'!AF22</f>
        <v>0</v>
      </c>
      <c r="AX22" s="1041" t="str">
        <f>'5'!AG22</f>
        <v/>
      </c>
      <c r="AY22" s="1041">
        <f>'5'!AH22</f>
        <v>0</v>
      </c>
      <c r="AZ22" s="1044">
        <f>'5'!AI22</f>
        <v>0</v>
      </c>
      <c r="BA22" s="1045">
        <f t="shared" si="20"/>
        <v>0</v>
      </c>
      <c r="BB22" s="1045">
        <f t="shared" si="21"/>
        <v>0</v>
      </c>
      <c r="BC22" s="1045">
        <f t="shared" si="22"/>
        <v>0</v>
      </c>
      <c r="BD22" s="1045">
        <f t="shared" si="6"/>
        <v>0</v>
      </c>
      <c r="BE22" s="1045">
        <f t="shared" si="23"/>
        <v>0</v>
      </c>
      <c r="BF22" s="1043"/>
      <c r="BG22" s="1046" t="str">
        <f ca="1">'In-kind Benefits 2_V2'!AC20</f>
        <v/>
      </c>
      <c r="BH22" s="1047"/>
      <c r="BI22" s="1047" t="str">
        <f ca="1">'In-kind Benefits 2_V2'!AE20</f>
        <v/>
      </c>
      <c r="BJ22" s="1047" t="str" cm="1">
        <f t="array" aca="1" ref="BJ22" ca="1">(_xlfn.IFS(BG22="Yes",_xlfn.IFS(BI22&lt;=($CP22*BJ$5),BI22,BI22&gt;($CP22*BJ$5),($CP22*BJ$5)),BG22="No","",BG22="",""))</f>
        <v/>
      </c>
      <c r="BK22" s="1043"/>
      <c r="BL22" s="1046" t="str">
        <f ca="1">'In-kind Benefits 2_V2'!AG20</f>
        <v/>
      </c>
      <c r="BM22" s="1047" t="str">
        <f ca="1">'In-kind Benefits 2_V2'!AH20</f>
        <v/>
      </c>
      <c r="BN22" s="1047" t="str">
        <f ca="1">'In-kind Benefits 2_V2'!AI20</f>
        <v/>
      </c>
      <c r="BO22" s="1047" t="str" cm="1">
        <f t="array" aca="1" ref="BO22" ca="1">(_xlfn.IFS(BL22="Yes",_xlfn.IFS(BN22&lt;=($CP22*BO$5),BN22,BN22&gt;($CP22*BO$5),($CP22*BO$5)),BL22="No","",BL22="",""))</f>
        <v/>
      </c>
      <c r="BP22" s="1043"/>
      <c r="BQ22" s="1046" t="str">
        <f ca="1">'In-kind Benefits 2_V2'!AK20</f>
        <v/>
      </c>
      <c r="BR22" s="1047" t="str">
        <f ca="1">'In-kind Benefits 2_V2'!AL20</f>
        <v/>
      </c>
      <c r="BS22" s="1047" t="str">
        <f ca="1">'In-kind Benefits 2_V2'!AM20</f>
        <v/>
      </c>
      <c r="BT22" s="1047" t="str" cm="1">
        <f t="array" aca="1" ref="BT22" ca="1">(_xlfn.IFS(BQ22="Yes",_xlfn.IFS(BS22&lt;=($CP22*BT$5),BS22,BS22&gt;($CP22*BT$5),($CP22*BT$5)),BQ22="No","",BQ22="",""))</f>
        <v/>
      </c>
      <c r="BU22" s="1043"/>
      <c r="BV22" s="1046" t="str">
        <f ca="1">'In-kind Benefits 2_V2'!AO20</f>
        <v/>
      </c>
      <c r="BW22" s="1047" t="str">
        <f ca="1">'In-kind Benefits 2_V2'!AP20</f>
        <v/>
      </c>
      <c r="BX22" s="1047" t="str">
        <f ca="1">'In-kind Benefits 2_V2'!AQ20</f>
        <v/>
      </c>
      <c r="BY22" s="1047" t="str" cm="1">
        <f t="array" aca="1" ref="BY22" ca="1">(_xlfn.IFS(BV22="Yes",_xlfn.IFS(BX22&lt;=($CP22*BY$5),BX22,BX22&gt;($CP22*BY$5),($CP22*BY$5)),BV22="No","",BV22="",""))</f>
        <v/>
      </c>
      <c r="BZ22" s="1043"/>
      <c r="CA22" s="1046" t="str">
        <f ca="1">'In-kind Benefits 2_V2'!AS20</f>
        <v/>
      </c>
      <c r="CB22" s="1047" t="str">
        <f ca="1">'In-kind Benefits 2_V2'!AT20</f>
        <v/>
      </c>
      <c r="CC22" s="1047" t="str">
        <f ca="1">'In-kind Benefits 2_V2'!AU20</f>
        <v/>
      </c>
      <c r="CD22" s="1047" t="str" cm="1">
        <f t="array" aca="1" ref="CD22" ca="1">(_xlfn.IFS(CA22="Yes",_xlfn.IFS(CC22&lt;=($CP22*CD$5),CC22,CC22&gt;($CP22*CD$5),($CP22*CD$5)),CA22="No","",CA22="",""))</f>
        <v/>
      </c>
      <c r="CE22" s="1048"/>
      <c r="CF22" s="1046" t="str">
        <f ca="1">'In-kind Benefits 2_V2'!AW20</f>
        <v/>
      </c>
      <c r="CG22" s="1047" t="str">
        <f ca="1">'In-kind Benefits 2_V2'!AX20</f>
        <v/>
      </c>
      <c r="CH22" s="1047" t="str">
        <f ca="1">'In-kind Benefits 2_V2'!AY20</f>
        <v/>
      </c>
      <c r="CI22" s="1047" t="str" cm="1">
        <f t="array" aca="1" ref="CI22" ca="1">(_xlfn.IFS(CF22="Yes",_xlfn.IFS(CH22&lt;=($CP22*CI$5),CH22,CH22&gt;($CP22*CI$5),($CP22*CI$5)),CF22="No","",CF22="",""))</f>
        <v/>
      </c>
      <c r="CJ22" s="1048"/>
      <c r="CK22" s="1049">
        <f>IFERROR(((V22*X22)+(AG22*AI22)+(AR22*AT22)+(BC22*BE22))*'Drop Downs'!$R$4/12,0)</f>
        <v>0</v>
      </c>
      <c r="CL22" s="1050">
        <f>IFERROR(L22/M22*IF('2'!$E$25='Drop Downs'!$H$15,'Drop Downs'!$R$4/12, IF('2'!$E$25='Drop Downs'!$H$16,1, (IF('2'!$E$25='Drop Downs'!$H$13,1,"error")))),0)</f>
        <v>0</v>
      </c>
      <c r="CM22" s="1050">
        <f t="shared" ca="1" si="36"/>
        <v>0</v>
      </c>
      <c r="CN22" s="1049" t="str">
        <f t="shared" ca="1" si="37"/>
        <v/>
      </c>
      <c r="CO22" s="1049" t="str">
        <f t="shared" ca="1" si="38"/>
        <v/>
      </c>
      <c r="CP22" s="1050" t="str">
        <f t="shared" ca="1" si="33"/>
        <v/>
      </c>
      <c r="CQ22" s="251"/>
      <c r="CR22" s="1050">
        <f>IFERROR(((W22*X22)+(AH22*AI22)+(AS22*AT22)+(BD22*BE22))*'Drop Downs'!$R$4/12,0)</f>
        <v>0</v>
      </c>
      <c r="CS22" s="1050">
        <f t="shared" si="39"/>
        <v>0</v>
      </c>
      <c r="CT22" s="1050">
        <f t="shared" ca="1" si="42"/>
        <v>0</v>
      </c>
      <c r="CU22" s="1050">
        <f t="shared" ca="1" si="40"/>
        <v>0</v>
      </c>
      <c r="CV22" s="1050" t="str">
        <f t="shared" ca="1" si="43"/>
        <v/>
      </c>
      <c r="CW22" s="1048"/>
      <c r="CX22" s="1050">
        <f t="shared" si="29"/>
        <v>0</v>
      </c>
      <c r="CY22" s="1050" t="str">
        <f t="shared" ca="1" si="45"/>
        <v/>
      </c>
      <c r="CZ22" s="1049" t="str">
        <f t="shared" ca="1" si="44"/>
        <v/>
      </c>
      <c r="DA22" s="1049">
        <f t="shared" ca="1" si="41"/>
        <v>0</v>
      </c>
    </row>
    <row r="23" spans="1:105" ht="17.149999999999999" customHeight="1">
      <c r="A23" s="942">
        <v>19</v>
      </c>
      <c r="B23" s="1298"/>
      <c r="C23" s="1051" t="str">
        <f>INDEX(Languages2!$B$12:$Z$13,MATCH(' '!D23,Languages2!$B$12:$B$13,0),MATCH('1'!$C$5,Languages2!$B$1:$Z$1,0))</f>
        <v>Mulheres</v>
      </c>
      <c r="D23" s="1051" t="s">
        <v>800</v>
      </c>
      <c r="E23" s="1052">
        <f>'4'!D20</f>
        <v>0</v>
      </c>
      <c r="F23" s="1297">
        <f>'4'!E20</f>
        <v>0</v>
      </c>
      <c r="G23" s="1040"/>
      <c r="H23" s="1053">
        <f>'5'!G23</f>
        <v>0</v>
      </c>
      <c r="I23" s="1053">
        <f>'5'!H23</f>
        <v>0</v>
      </c>
      <c r="J23" s="1053">
        <f>'5'!I23</f>
        <v>0</v>
      </c>
      <c r="K23" s="1053">
        <f>'5'!J23</f>
        <v>0</v>
      </c>
      <c r="L23" s="1054">
        <f t="shared" si="35"/>
        <v>0</v>
      </c>
      <c r="M23" s="1054">
        <f t="shared" si="31"/>
        <v>0</v>
      </c>
      <c r="N23" s="1043"/>
      <c r="O23" s="1053">
        <f>'5'!M23</f>
        <v>0</v>
      </c>
      <c r="P23" s="1053">
        <f>'5'!N23</f>
        <v>0</v>
      </c>
      <c r="Q23" s="1053" t="str">
        <f>'5'!O23</f>
        <v/>
      </c>
      <c r="R23" s="1053">
        <f>'5'!P23</f>
        <v>0</v>
      </c>
      <c r="S23" s="1055">
        <f>'5'!Q23</f>
        <v>0</v>
      </c>
      <c r="T23" s="1056">
        <f t="shared" si="12"/>
        <v>0</v>
      </c>
      <c r="U23" s="1056">
        <f t="shared" si="13"/>
        <v>0</v>
      </c>
      <c r="V23" s="1056">
        <f t="shared" si="14"/>
        <v>0</v>
      </c>
      <c r="W23" s="1056">
        <f t="shared" si="0"/>
        <v>0</v>
      </c>
      <c r="X23" s="1056">
        <f t="shared" si="32"/>
        <v>0</v>
      </c>
      <c r="Y23" s="1043"/>
      <c r="Z23" s="1053">
        <f>'5'!S23</f>
        <v>0</v>
      </c>
      <c r="AA23" s="1053">
        <f>'5'!T23</f>
        <v>0</v>
      </c>
      <c r="AB23" s="1053" t="str">
        <f>'5'!U23</f>
        <v/>
      </c>
      <c r="AC23" s="1053">
        <f>'5'!V23</f>
        <v>0</v>
      </c>
      <c r="AD23" s="1055">
        <f>'5'!W23</f>
        <v>0</v>
      </c>
      <c r="AE23" s="1056">
        <f t="shared" si="15"/>
        <v>0</v>
      </c>
      <c r="AF23" s="1056">
        <f t="shared" si="1"/>
        <v>0</v>
      </c>
      <c r="AG23" s="1056">
        <f t="shared" si="2"/>
        <v>0</v>
      </c>
      <c r="AH23" s="1056">
        <f t="shared" si="3"/>
        <v>0</v>
      </c>
      <c r="AI23" s="1056">
        <f t="shared" si="4"/>
        <v>0</v>
      </c>
      <c r="AJ23" s="1043"/>
      <c r="AK23" s="1053">
        <f>'5'!Y23</f>
        <v>0</v>
      </c>
      <c r="AL23" s="1053">
        <f>'5'!Z23</f>
        <v>0</v>
      </c>
      <c r="AM23" s="1053" t="str">
        <f>'5'!AA23</f>
        <v/>
      </c>
      <c r="AN23" s="1053">
        <f>'5'!AB23</f>
        <v>0</v>
      </c>
      <c r="AO23" s="1055">
        <f>'5'!AC23</f>
        <v>0</v>
      </c>
      <c r="AP23" s="1056">
        <f t="shared" si="16"/>
        <v>0</v>
      </c>
      <c r="AQ23" s="1056">
        <f t="shared" si="17"/>
        <v>0</v>
      </c>
      <c r="AR23" s="1056">
        <f t="shared" si="18"/>
        <v>0</v>
      </c>
      <c r="AS23" s="1056">
        <f t="shared" si="5"/>
        <v>0</v>
      </c>
      <c r="AT23" s="1056">
        <f t="shared" si="19"/>
        <v>0</v>
      </c>
      <c r="AU23" s="1043"/>
      <c r="AV23" s="1053">
        <f>'5'!AE23</f>
        <v>0</v>
      </c>
      <c r="AW23" s="1053">
        <f>'5'!AF23</f>
        <v>0</v>
      </c>
      <c r="AX23" s="1053" t="str">
        <f>'5'!AG23</f>
        <v/>
      </c>
      <c r="AY23" s="1053">
        <f>'5'!AH23</f>
        <v>0</v>
      </c>
      <c r="AZ23" s="1055">
        <f>'5'!AI23</f>
        <v>0</v>
      </c>
      <c r="BA23" s="1056">
        <f t="shared" si="20"/>
        <v>0</v>
      </c>
      <c r="BB23" s="1056">
        <f t="shared" si="21"/>
        <v>0</v>
      </c>
      <c r="BC23" s="1056">
        <f t="shared" si="22"/>
        <v>0</v>
      </c>
      <c r="BD23" s="1056">
        <f t="shared" si="6"/>
        <v>0</v>
      </c>
      <c r="BE23" s="1056">
        <f t="shared" si="23"/>
        <v>0</v>
      </c>
      <c r="BF23" s="1043"/>
      <c r="BG23" s="1057" t="str">
        <f ca="1">'In-kind Benefits 2_V2'!AC21</f>
        <v/>
      </c>
      <c r="BH23" s="1047"/>
      <c r="BI23" s="1047" t="str">
        <f ca="1">'In-kind Benefits 2_V2'!AE21</f>
        <v/>
      </c>
      <c r="BJ23" s="1047" t="str" cm="1">
        <f t="array" aca="1" ref="BJ23" ca="1">(_xlfn.IFS(BG23="Yes",_xlfn.IFS(BI23&lt;=($CP23*BJ$5),BI23,BI23&gt;($CP23*BJ$5),($CP23*BJ$5)),BG23="No","",BG23="",""))</f>
        <v/>
      </c>
      <c r="BK23" s="1043"/>
      <c r="BL23" s="1057" t="str">
        <f ca="1">'In-kind Benefits 2_V2'!AG21</f>
        <v/>
      </c>
      <c r="BM23" s="1047" t="str">
        <f ca="1">'In-kind Benefits 2_V2'!AH21</f>
        <v/>
      </c>
      <c r="BN23" s="1047" t="str">
        <f ca="1">'In-kind Benefits 2_V2'!AI21</f>
        <v/>
      </c>
      <c r="BO23" s="1047" t="str" cm="1">
        <f t="array" aca="1" ref="BO23" ca="1">(_xlfn.IFS(BL23="Yes",_xlfn.IFS(BN23&lt;=($CP23*BO$5),BN23,BN23&gt;($CP23*BO$5),($CP23*BO$5)),BL23="No","",BL23="",""))</f>
        <v/>
      </c>
      <c r="BP23" s="1043"/>
      <c r="BQ23" s="1057" t="str">
        <f ca="1">'In-kind Benefits 2_V2'!AK21</f>
        <v/>
      </c>
      <c r="BR23" s="1047" t="str">
        <f ca="1">'In-kind Benefits 2_V2'!AL21</f>
        <v/>
      </c>
      <c r="BS23" s="1047" t="str">
        <f ca="1">'In-kind Benefits 2_V2'!AM21</f>
        <v/>
      </c>
      <c r="BT23" s="1047" t="str" cm="1">
        <f t="array" aca="1" ref="BT23" ca="1">(_xlfn.IFS(BQ23="Yes",_xlfn.IFS(BS23&lt;=($CP23*BT$5),BS23,BS23&gt;($CP23*BT$5),($CP23*BT$5)),BQ23="No","",BQ23="",""))</f>
        <v/>
      </c>
      <c r="BU23" s="1043"/>
      <c r="BV23" s="1057" t="str">
        <f ca="1">'In-kind Benefits 2_V2'!AO21</f>
        <v/>
      </c>
      <c r="BW23" s="1047" t="str">
        <f ca="1">'In-kind Benefits 2_V2'!AP21</f>
        <v/>
      </c>
      <c r="BX23" s="1047" t="str">
        <f ca="1">'In-kind Benefits 2_V2'!AQ21</f>
        <v/>
      </c>
      <c r="BY23" s="1047" t="str" cm="1">
        <f t="array" aca="1" ref="BY23" ca="1">(_xlfn.IFS(BV23="Yes",_xlfn.IFS(BX23&lt;=($CP23*BY$5),BX23,BX23&gt;($CP23*BY$5),($CP23*BY$5)),BV23="No","",BV23="",""))</f>
        <v/>
      </c>
      <c r="BZ23" s="1043"/>
      <c r="CA23" s="1057" t="str">
        <f ca="1">'In-kind Benefits 2_V2'!AS21</f>
        <v/>
      </c>
      <c r="CB23" s="1047" t="str">
        <f ca="1">'In-kind Benefits 2_V2'!AT21</f>
        <v/>
      </c>
      <c r="CC23" s="1047" t="str">
        <f ca="1">'In-kind Benefits 2_V2'!AU21</f>
        <v/>
      </c>
      <c r="CD23" s="1047" t="str" cm="1">
        <f t="array" aca="1" ref="CD23" ca="1">(_xlfn.IFS(CA23="Yes",_xlfn.IFS(CC23&lt;=($CP23*CD$5),CC23,CC23&gt;($CP23*CD$5),($CP23*CD$5)),CA23="No","",CA23="",""))</f>
        <v/>
      </c>
      <c r="CE23" s="1048"/>
      <c r="CF23" s="1057" t="str">
        <f ca="1">'In-kind Benefits 2_V2'!AW21</f>
        <v/>
      </c>
      <c r="CG23" s="1047" t="str">
        <f ca="1">'In-kind Benefits 2_V2'!AX21</f>
        <v/>
      </c>
      <c r="CH23" s="1047" t="str">
        <f ca="1">'In-kind Benefits 2_V2'!AY21</f>
        <v/>
      </c>
      <c r="CI23" s="1047" t="str" cm="1">
        <f t="array" aca="1" ref="CI23" ca="1">(_xlfn.IFS(CF23="Yes",_xlfn.IFS(CH23&lt;=($CP23*CI$5),CH23,CH23&gt;($CP23*CI$5),($CP23*CI$5)),CF23="No","",CF23="",""))</f>
        <v/>
      </c>
      <c r="CJ23" s="1048"/>
      <c r="CK23" s="1049">
        <f>IFERROR(((V23*X23)+(AG23*AI23)+(AR23*AT23)+(BC23*BE23))*'Drop Downs'!$R$4/12,0)</f>
        <v>0</v>
      </c>
      <c r="CL23" s="1050">
        <f>IFERROR(L23/M23*IF('2'!$E$25='Drop Downs'!$H$15,'Drop Downs'!$R$4/12, IF('2'!$E$25='Drop Downs'!$H$16,1, (IF('2'!$E$25='Drop Downs'!$H$13,1,"error")))),0)</f>
        <v>0</v>
      </c>
      <c r="CM23" s="1050">
        <f t="shared" ca="1" si="36"/>
        <v>0</v>
      </c>
      <c r="CN23" s="1049" t="str">
        <f t="shared" ca="1" si="37"/>
        <v/>
      </c>
      <c r="CO23" s="1049" t="str">
        <f t="shared" ca="1" si="38"/>
        <v/>
      </c>
      <c r="CP23" s="1050" t="str">
        <f t="shared" ca="1" si="33"/>
        <v/>
      </c>
      <c r="CQ23" s="251"/>
      <c r="CR23" s="1050">
        <f>IFERROR(((W23*X23)+(AH23*AI23)+(AS23*AT23)+(BD23*BE23))*'Drop Downs'!$R$4/12,0)</f>
        <v>0</v>
      </c>
      <c r="CS23" s="1050">
        <f t="shared" si="39"/>
        <v>0</v>
      </c>
      <c r="CT23" s="1050">
        <f t="shared" ca="1" si="42"/>
        <v>0</v>
      </c>
      <c r="CU23" s="1050">
        <f t="shared" ca="1" si="40"/>
        <v>0</v>
      </c>
      <c r="CV23" s="1050" t="str">
        <f t="shared" ca="1" si="43"/>
        <v/>
      </c>
      <c r="CW23" s="1048"/>
      <c r="CX23" s="1050">
        <f t="shared" si="29"/>
        <v>0</v>
      </c>
      <c r="CY23" s="1050" t="str">
        <f t="shared" ca="1" si="45"/>
        <v/>
      </c>
      <c r="CZ23" s="1049" t="str">
        <f t="shared" ca="1" si="44"/>
        <v/>
      </c>
      <c r="DA23" s="1049">
        <f t="shared" ca="1" si="41"/>
        <v>0</v>
      </c>
    </row>
    <row r="24" spans="1:105" ht="17.149999999999999" customHeight="1">
      <c r="A24" s="942">
        <v>20</v>
      </c>
      <c r="B24" s="1295">
        <f>'4'!B21</f>
        <v>0</v>
      </c>
      <c r="C24" s="1038" t="str">
        <f>INDEX(Languages2!$B$12:$Z$13,MATCH(' '!D24,Languages2!$B$12:$B$13,0),MATCH('1'!$C$5,Languages2!$B$1:$Z$1,0))</f>
        <v>Homens</v>
      </c>
      <c r="D24" s="1038" t="s">
        <v>799</v>
      </c>
      <c r="E24" s="1058">
        <f>'4'!D21</f>
        <v>0</v>
      </c>
      <c r="F24" s="1297" t="str">
        <f>'4'!E21</f>
        <v xml:space="preserve"> </v>
      </c>
      <c r="G24" s="1040"/>
      <c r="H24" s="1041">
        <f>'5'!G24</f>
        <v>0</v>
      </c>
      <c r="I24" s="1041">
        <f>'5'!H24</f>
        <v>0</v>
      </c>
      <c r="J24" s="1041">
        <f>'5'!I24</f>
        <v>0</v>
      </c>
      <c r="K24" s="1041">
        <f>'5'!J24</f>
        <v>0</v>
      </c>
      <c r="L24" s="1042">
        <f t="shared" si="35"/>
        <v>0</v>
      </c>
      <c r="M24" s="1042">
        <f t="shared" si="31"/>
        <v>0</v>
      </c>
      <c r="N24" s="1043"/>
      <c r="O24" s="1041">
        <f>'5'!M24</f>
        <v>0</v>
      </c>
      <c r="P24" s="1041">
        <f>'5'!N24</f>
        <v>0</v>
      </c>
      <c r="Q24" s="1041" t="str">
        <f>'5'!O24</f>
        <v/>
      </c>
      <c r="R24" s="1041">
        <f>'5'!P24</f>
        <v>0</v>
      </c>
      <c r="S24" s="1044">
        <f>'5'!Q24</f>
        <v>0</v>
      </c>
      <c r="T24" s="1045">
        <f t="shared" si="12"/>
        <v>0</v>
      </c>
      <c r="U24" s="1045">
        <f t="shared" si="13"/>
        <v>0</v>
      </c>
      <c r="V24" s="1045">
        <f t="shared" si="14"/>
        <v>0</v>
      </c>
      <c r="W24" s="1045">
        <f t="shared" si="0"/>
        <v>0</v>
      </c>
      <c r="X24" s="1045">
        <f t="shared" si="32"/>
        <v>0</v>
      </c>
      <c r="Y24" s="1043"/>
      <c r="Z24" s="1041">
        <f>'5'!S24</f>
        <v>0</v>
      </c>
      <c r="AA24" s="1041">
        <f>'5'!T24</f>
        <v>0</v>
      </c>
      <c r="AB24" s="1041" t="str">
        <f>'5'!U24</f>
        <v/>
      </c>
      <c r="AC24" s="1041">
        <f>'5'!V24</f>
        <v>0</v>
      </c>
      <c r="AD24" s="1044">
        <f>'5'!W24</f>
        <v>0</v>
      </c>
      <c r="AE24" s="1045">
        <f t="shared" si="15"/>
        <v>0</v>
      </c>
      <c r="AF24" s="1045">
        <f t="shared" si="1"/>
        <v>0</v>
      </c>
      <c r="AG24" s="1045">
        <f t="shared" si="2"/>
        <v>0</v>
      </c>
      <c r="AH24" s="1045">
        <f t="shared" si="3"/>
        <v>0</v>
      </c>
      <c r="AI24" s="1045">
        <f t="shared" si="4"/>
        <v>0</v>
      </c>
      <c r="AJ24" s="1043"/>
      <c r="AK24" s="1041">
        <f>'5'!Y24</f>
        <v>0</v>
      </c>
      <c r="AL24" s="1041">
        <f>'5'!Z24</f>
        <v>0</v>
      </c>
      <c r="AM24" s="1041" t="str">
        <f>'5'!AA24</f>
        <v/>
      </c>
      <c r="AN24" s="1041">
        <f>'5'!AB24</f>
        <v>0</v>
      </c>
      <c r="AO24" s="1044">
        <f>'5'!AC24</f>
        <v>0</v>
      </c>
      <c r="AP24" s="1045">
        <f t="shared" si="16"/>
        <v>0</v>
      </c>
      <c r="AQ24" s="1045">
        <f t="shared" si="17"/>
        <v>0</v>
      </c>
      <c r="AR24" s="1045">
        <f t="shared" si="18"/>
        <v>0</v>
      </c>
      <c r="AS24" s="1045">
        <f t="shared" si="5"/>
        <v>0</v>
      </c>
      <c r="AT24" s="1045">
        <f t="shared" si="19"/>
        <v>0</v>
      </c>
      <c r="AU24" s="1043"/>
      <c r="AV24" s="1041">
        <f>'5'!AE24</f>
        <v>0</v>
      </c>
      <c r="AW24" s="1041">
        <f>'5'!AF24</f>
        <v>0</v>
      </c>
      <c r="AX24" s="1041" t="str">
        <f>'5'!AG24</f>
        <v/>
      </c>
      <c r="AY24" s="1041">
        <f>'5'!AH24</f>
        <v>0</v>
      </c>
      <c r="AZ24" s="1044">
        <f>'5'!AI24</f>
        <v>0</v>
      </c>
      <c r="BA24" s="1045">
        <f t="shared" si="20"/>
        <v>0</v>
      </c>
      <c r="BB24" s="1045">
        <f t="shared" si="21"/>
        <v>0</v>
      </c>
      <c r="BC24" s="1045">
        <f t="shared" si="22"/>
        <v>0</v>
      </c>
      <c r="BD24" s="1045">
        <f t="shared" si="6"/>
        <v>0</v>
      </c>
      <c r="BE24" s="1045">
        <f t="shared" si="23"/>
        <v>0</v>
      </c>
      <c r="BF24" s="1043"/>
      <c r="BG24" s="1046" t="str">
        <f ca="1">'In-kind Benefits 2_V2'!AC22</f>
        <v/>
      </c>
      <c r="BH24" s="1047"/>
      <c r="BI24" s="1047" t="str">
        <f ca="1">'In-kind Benefits 2_V2'!AE22</f>
        <v/>
      </c>
      <c r="BJ24" s="1047" t="str" cm="1">
        <f t="array" aca="1" ref="BJ24" ca="1">(_xlfn.IFS(BG24="Yes",_xlfn.IFS(BI24&lt;=($CP24*BJ$5),BI24,BI24&gt;($CP24*BJ$5),($CP24*BJ$5)),BG24="No","",BG24="",""))</f>
        <v/>
      </c>
      <c r="BK24" s="1043"/>
      <c r="BL24" s="1046" t="str">
        <f ca="1">'In-kind Benefits 2_V2'!AG22</f>
        <v/>
      </c>
      <c r="BM24" s="1047" t="str">
        <f ca="1">'In-kind Benefits 2_V2'!AH22</f>
        <v/>
      </c>
      <c r="BN24" s="1047" t="str">
        <f ca="1">'In-kind Benefits 2_V2'!AI22</f>
        <v/>
      </c>
      <c r="BO24" s="1047" t="str" cm="1">
        <f t="array" aca="1" ref="BO24" ca="1">(_xlfn.IFS(BL24="Yes",_xlfn.IFS(BN24&lt;=($CP24*BO$5),BN24,BN24&gt;($CP24*BO$5),($CP24*BO$5)),BL24="No","",BL24="",""))</f>
        <v/>
      </c>
      <c r="BP24" s="1043"/>
      <c r="BQ24" s="1046" t="str">
        <f ca="1">'In-kind Benefits 2_V2'!AK22</f>
        <v/>
      </c>
      <c r="BR24" s="1047" t="str">
        <f ca="1">'In-kind Benefits 2_V2'!AL22</f>
        <v/>
      </c>
      <c r="BS24" s="1047" t="str">
        <f ca="1">'In-kind Benefits 2_V2'!AM22</f>
        <v/>
      </c>
      <c r="BT24" s="1047" t="str" cm="1">
        <f t="array" aca="1" ref="BT24" ca="1">(_xlfn.IFS(BQ24="Yes",_xlfn.IFS(BS24&lt;=($CP24*BT$5),BS24,BS24&gt;($CP24*BT$5),($CP24*BT$5)),BQ24="No","",BQ24="",""))</f>
        <v/>
      </c>
      <c r="BU24" s="1043"/>
      <c r="BV24" s="1046" t="str">
        <f ca="1">'In-kind Benefits 2_V2'!AO22</f>
        <v/>
      </c>
      <c r="BW24" s="1047" t="str">
        <f ca="1">'In-kind Benefits 2_V2'!AP22</f>
        <v/>
      </c>
      <c r="BX24" s="1047" t="str">
        <f ca="1">'In-kind Benefits 2_V2'!AQ22</f>
        <v/>
      </c>
      <c r="BY24" s="1047" t="str" cm="1">
        <f t="array" aca="1" ref="BY24" ca="1">(_xlfn.IFS(BV24="Yes",_xlfn.IFS(BX24&lt;=($CP24*BY$5),BX24,BX24&gt;($CP24*BY$5),($CP24*BY$5)),BV24="No","",BV24="",""))</f>
        <v/>
      </c>
      <c r="BZ24" s="1043"/>
      <c r="CA24" s="1046" t="str">
        <f ca="1">'In-kind Benefits 2_V2'!AS22</f>
        <v/>
      </c>
      <c r="CB24" s="1047" t="str">
        <f ca="1">'In-kind Benefits 2_V2'!AT22</f>
        <v/>
      </c>
      <c r="CC24" s="1047" t="str">
        <f ca="1">'In-kind Benefits 2_V2'!AU22</f>
        <v/>
      </c>
      <c r="CD24" s="1047" t="str" cm="1">
        <f t="array" aca="1" ref="CD24" ca="1">(_xlfn.IFS(CA24="Yes",_xlfn.IFS(CC24&lt;=($CP24*CD$5),CC24,CC24&gt;($CP24*CD$5),($CP24*CD$5)),CA24="No","",CA24="",""))</f>
        <v/>
      </c>
      <c r="CE24" s="1048"/>
      <c r="CF24" s="1046" t="str">
        <f ca="1">'In-kind Benefits 2_V2'!AW22</f>
        <v/>
      </c>
      <c r="CG24" s="1047" t="str">
        <f ca="1">'In-kind Benefits 2_V2'!AX22</f>
        <v/>
      </c>
      <c r="CH24" s="1047" t="str">
        <f ca="1">'In-kind Benefits 2_V2'!AY22</f>
        <v/>
      </c>
      <c r="CI24" s="1047" t="str" cm="1">
        <f t="array" aca="1" ref="CI24" ca="1">(_xlfn.IFS(CF24="Yes",_xlfn.IFS(CH24&lt;=($CP24*CI$5),CH24,CH24&gt;($CP24*CI$5),($CP24*CI$5)),CF24="No","",CF24="",""))</f>
        <v/>
      </c>
      <c r="CJ24" s="1048"/>
      <c r="CK24" s="1049">
        <f>IFERROR(((V24*X24)+(AG24*AI24)+(AR24*AT24)+(BC24*BE24))*'Drop Downs'!$R$4/12,0)</f>
        <v>0</v>
      </c>
      <c r="CL24" s="1050">
        <f>IFERROR(L24/M24*IF('2'!$E$25='Drop Downs'!$H$15,'Drop Downs'!$R$4/12, IF('2'!$E$25='Drop Downs'!$H$16,1, (IF('2'!$E$25='Drop Downs'!$H$13,1,"error")))),0)</f>
        <v>0</v>
      </c>
      <c r="CM24" s="1050">
        <f t="shared" ca="1" si="36"/>
        <v>0</v>
      </c>
      <c r="CN24" s="1049" t="str">
        <f t="shared" ca="1" si="37"/>
        <v/>
      </c>
      <c r="CO24" s="1049" t="str">
        <f t="shared" ca="1" si="38"/>
        <v/>
      </c>
      <c r="CP24" s="1050" t="str">
        <f t="shared" ca="1" si="33"/>
        <v/>
      </c>
      <c r="CQ24" s="251"/>
      <c r="CR24" s="1050">
        <f>IFERROR(((W24*X24)+(AH24*AI24)+(AS24*AT24)+(BD24*BE24))*'Drop Downs'!$R$4/12,0)</f>
        <v>0</v>
      </c>
      <c r="CS24" s="1050">
        <f t="shared" si="39"/>
        <v>0</v>
      </c>
      <c r="CT24" s="1050">
        <f t="shared" ca="1" si="42"/>
        <v>0</v>
      </c>
      <c r="CU24" s="1050">
        <f t="shared" ca="1" si="40"/>
        <v>0</v>
      </c>
      <c r="CV24" s="1050" t="str">
        <f t="shared" ca="1" si="43"/>
        <v/>
      </c>
      <c r="CW24" s="1048"/>
      <c r="CX24" s="1050">
        <f t="shared" si="29"/>
        <v>0</v>
      </c>
      <c r="CY24" s="1050" t="str">
        <f t="shared" ca="1" si="45"/>
        <v/>
      </c>
      <c r="CZ24" s="1049" t="str">
        <f t="shared" ca="1" si="44"/>
        <v/>
      </c>
      <c r="DA24" s="1049">
        <f t="shared" ca="1" si="41"/>
        <v>0</v>
      </c>
    </row>
    <row r="25" spans="1:105" ht="17.149999999999999" customHeight="1">
      <c r="A25" s="942">
        <v>21</v>
      </c>
      <c r="B25" s="1298"/>
      <c r="C25" s="1051" t="str">
        <f>INDEX(Languages2!$B$12:$Z$13,MATCH(' '!D25,Languages2!$B$12:$B$13,0),MATCH('1'!$C$5,Languages2!$B$1:$Z$1,0))</f>
        <v>Mulheres</v>
      </c>
      <c r="D25" s="1051" t="s">
        <v>800</v>
      </c>
      <c r="E25" s="1052">
        <f>'4'!D22</f>
        <v>0</v>
      </c>
      <c r="F25" s="1297">
        <f>'4'!E22</f>
        <v>0</v>
      </c>
      <c r="G25" s="1040"/>
      <c r="H25" s="1053">
        <f>'5'!G25</f>
        <v>0</v>
      </c>
      <c r="I25" s="1053">
        <f>'5'!H25</f>
        <v>0</v>
      </c>
      <c r="J25" s="1053">
        <f>'5'!I25</f>
        <v>0</v>
      </c>
      <c r="K25" s="1053">
        <f>'5'!J25</f>
        <v>0</v>
      </c>
      <c r="L25" s="1054">
        <f t="shared" si="35"/>
        <v>0</v>
      </c>
      <c r="M25" s="1054">
        <f t="shared" si="31"/>
        <v>0</v>
      </c>
      <c r="N25" s="1043"/>
      <c r="O25" s="1053">
        <f>'5'!M25</f>
        <v>0</v>
      </c>
      <c r="P25" s="1053">
        <f>'5'!N25</f>
        <v>0</v>
      </c>
      <c r="Q25" s="1053" t="str">
        <f>'5'!O25</f>
        <v/>
      </c>
      <c r="R25" s="1053">
        <f>'5'!P25</f>
        <v>0</v>
      </c>
      <c r="S25" s="1055">
        <f>'5'!Q25</f>
        <v>0</v>
      </c>
      <c r="T25" s="1056">
        <f t="shared" si="12"/>
        <v>0</v>
      </c>
      <c r="U25" s="1056">
        <f t="shared" si="13"/>
        <v>0</v>
      </c>
      <c r="V25" s="1056">
        <f t="shared" si="14"/>
        <v>0</v>
      </c>
      <c r="W25" s="1056">
        <f t="shared" si="0"/>
        <v>0</v>
      </c>
      <c r="X25" s="1056">
        <f t="shared" si="32"/>
        <v>0</v>
      </c>
      <c r="Y25" s="1043"/>
      <c r="Z25" s="1053">
        <f>'5'!S25</f>
        <v>0</v>
      </c>
      <c r="AA25" s="1053">
        <f>'5'!T25</f>
        <v>0</v>
      </c>
      <c r="AB25" s="1053" t="str">
        <f>'5'!U25</f>
        <v/>
      </c>
      <c r="AC25" s="1053">
        <f>'5'!V25</f>
        <v>0</v>
      </c>
      <c r="AD25" s="1055">
        <f>'5'!W25</f>
        <v>0</v>
      </c>
      <c r="AE25" s="1056">
        <f t="shared" si="15"/>
        <v>0</v>
      </c>
      <c r="AF25" s="1056">
        <f t="shared" si="1"/>
        <v>0</v>
      </c>
      <c r="AG25" s="1056">
        <f t="shared" si="2"/>
        <v>0</v>
      </c>
      <c r="AH25" s="1056">
        <f t="shared" si="3"/>
        <v>0</v>
      </c>
      <c r="AI25" s="1056">
        <f t="shared" si="4"/>
        <v>0</v>
      </c>
      <c r="AJ25" s="1043"/>
      <c r="AK25" s="1053">
        <f>'5'!Y25</f>
        <v>0</v>
      </c>
      <c r="AL25" s="1053">
        <f>'5'!Z25</f>
        <v>0</v>
      </c>
      <c r="AM25" s="1053" t="str">
        <f>'5'!AA25</f>
        <v/>
      </c>
      <c r="AN25" s="1053">
        <f>'5'!AB25</f>
        <v>0</v>
      </c>
      <c r="AO25" s="1055">
        <f>'5'!AC25</f>
        <v>0</v>
      </c>
      <c r="AP25" s="1056">
        <f t="shared" si="16"/>
        <v>0</v>
      </c>
      <c r="AQ25" s="1056">
        <f t="shared" si="17"/>
        <v>0</v>
      </c>
      <c r="AR25" s="1056">
        <f t="shared" si="18"/>
        <v>0</v>
      </c>
      <c r="AS25" s="1056">
        <f t="shared" si="5"/>
        <v>0</v>
      </c>
      <c r="AT25" s="1056">
        <f t="shared" si="19"/>
        <v>0</v>
      </c>
      <c r="AU25" s="1043"/>
      <c r="AV25" s="1053">
        <f>'5'!AE25</f>
        <v>0</v>
      </c>
      <c r="AW25" s="1053">
        <f>'5'!AF25</f>
        <v>0</v>
      </c>
      <c r="AX25" s="1053" t="str">
        <f>'5'!AG25</f>
        <v/>
      </c>
      <c r="AY25" s="1053">
        <f>'5'!AH25</f>
        <v>0</v>
      </c>
      <c r="AZ25" s="1055">
        <f>'5'!AI25</f>
        <v>0</v>
      </c>
      <c r="BA25" s="1056">
        <f t="shared" si="20"/>
        <v>0</v>
      </c>
      <c r="BB25" s="1056">
        <f t="shared" si="21"/>
        <v>0</v>
      </c>
      <c r="BC25" s="1056">
        <f t="shared" si="22"/>
        <v>0</v>
      </c>
      <c r="BD25" s="1056">
        <f t="shared" si="6"/>
        <v>0</v>
      </c>
      <c r="BE25" s="1056">
        <f t="shared" si="23"/>
        <v>0</v>
      </c>
      <c r="BF25" s="1043"/>
      <c r="BG25" s="1057" t="str">
        <f ca="1">'In-kind Benefits 2_V2'!AC23</f>
        <v/>
      </c>
      <c r="BH25" s="1047"/>
      <c r="BI25" s="1047" t="str">
        <f ca="1">'In-kind Benefits 2_V2'!AE23</f>
        <v/>
      </c>
      <c r="BJ25" s="1047" t="str" cm="1">
        <f t="array" aca="1" ref="BJ25" ca="1">(_xlfn.IFS(BG25="Yes",_xlfn.IFS(BI25&lt;=($CP25*BJ$5),BI25,BI25&gt;($CP25*BJ$5),($CP25*BJ$5)),BG25="No","",BG25="",""))</f>
        <v/>
      </c>
      <c r="BK25" s="1043"/>
      <c r="BL25" s="1057" t="str">
        <f ca="1">'In-kind Benefits 2_V2'!AG23</f>
        <v/>
      </c>
      <c r="BM25" s="1047" t="str">
        <f ca="1">'In-kind Benefits 2_V2'!AH23</f>
        <v/>
      </c>
      <c r="BN25" s="1047" t="str">
        <f ca="1">'In-kind Benefits 2_V2'!AI23</f>
        <v/>
      </c>
      <c r="BO25" s="1047" t="str" cm="1">
        <f t="array" aca="1" ref="BO25" ca="1">(_xlfn.IFS(BL25="Yes",_xlfn.IFS(BN25&lt;=($CP25*BO$5),BN25,BN25&gt;($CP25*BO$5),($CP25*BO$5)),BL25="No","",BL25="",""))</f>
        <v/>
      </c>
      <c r="BP25" s="1043"/>
      <c r="BQ25" s="1057" t="str">
        <f ca="1">'In-kind Benefits 2_V2'!AK23</f>
        <v/>
      </c>
      <c r="BR25" s="1047" t="str">
        <f ca="1">'In-kind Benefits 2_V2'!AL23</f>
        <v/>
      </c>
      <c r="BS25" s="1047" t="str">
        <f ca="1">'In-kind Benefits 2_V2'!AM23</f>
        <v/>
      </c>
      <c r="BT25" s="1047" t="str" cm="1">
        <f t="array" aca="1" ref="BT25" ca="1">(_xlfn.IFS(BQ25="Yes",_xlfn.IFS(BS25&lt;=($CP25*BT$5),BS25,BS25&gt;($CP25*BT$5),($CP25*BT$5)),BQ25="No","",BQ25="",""))</f>
        <v/>
      </c>
      <c r="BU25" s="1043"/>
      <c r="BV25" s="1057" t="str">
        <f ca="1">'In-kind Benefits 2_V2'!AO23</f>
        <v/>
      </c>
      <c r="BW25" s="1047" t="str">
        <f ca="1">'In-kind Benefits 2_V2'!AP23</f>
        <v/>
      </c>
      <c r="BX25" s="1047" t="str">
        <f ca="1">'In-kind Benefits 2_V2'!AQ23</f>
        <v/>
      </c>
      <c r="BY25" s="1047" t="str" cm="1">
        <f t="array" aca="1" ref="BY25" ca="1">(_xlfn.IFS(BV25="Yes",_xlfn.IFS(BX25&lt;=($CP25*BY$5),BX25,BX25&gt;($CP25*BY$5),($CP25*BY$5)),BV25="No","",BV25="",""))</f>
        <v/>
      </c>
      <c r="BZ25" s="1043"/>
      <c r="CA25" s="1057" t="str">
        <f ca="1">'In-kind Benefits 2_V2'!AS23</f>
        <v/>
      </c>
      <c r="CB25" s="1047" t="str">
        <f ca="1">'In-kind Benefits 2_V2'!AT23</f>
        <v/>
      </c>
      <c r="CC25" s="1047" t="str">
        <f ca="1">'In-kind Benefits 2_V2'!AU23</f>
        <v/>
      </c>
      <c r="CD25" s="1047" t="str" cm="1">
        <f t="array" aca="1" ref="CD25" ca="1">(_xlfn.IFS(CA25="Yes",_xlfn.IFS(CC25&lt;=($CP25*CD$5),CC25,CC25&gt;($CP25*CD$5),($CP25*CD$5)),CA25="No","",CA25="",""))</f>
        <v/>
      </c>
      <c r="CE25" s="1048"/>
      <c r="CF25" s="1057" t="str">
        <f ca="1">'In-kind Benefits 2_V2'!AW23</f>
        <v/>
      </c>
      <c r="CG25" s="1047" t="str">
        <f ca="1">'In-kind Benefits 2_V2'!AX23</f>
        <v/>
      </c>
      <c r="CH25" s="1047" t="str">
        <f ca="1">'In-kind Benefits 2_V2'!AY23</f>
        <v/>
      </c>
      <c r="CI25" s="1047" t="str" cm="1">
        <f t="array" aca="1" ref="CI25" ca="1">(_xlfn.IFS(CF25="Yes",_xlfn.IFS(CH25&lt;=($CP25*CI$5),CH25,CH25&gt;($CP25*CI$5),($CP25*CI$5)),CF25="No","",CF25="",""))</f>
        <v/>
      </c>
      <c r="CJ25" s="1048"/>
      <c r="CK25" s="1049">
        <f>IFERROR(((V25*X25)+(AG25*AI25)+(AR25*AT25)+(BC25*BE25))*'Drop Downs'!$R$4/12,0)</f>
        <v>0</v>
      </c>
      <c r="CL25" s="1050">
        <f>IFERROR(L25/M25*IF('2'!$E$25='Drop Downs'!$H$15,'Drop Downs'!$R$4/12, IF('2'!$E$25='Drop Downs'!$H$16,1, (IF('2'!$E$25='Drop Downs'!$H$13,1,"error")))),0)</f>
        <v>0</v>
      </c>
      <c r="CM25" s="1050">
        <f t="shared" ca="1" si="36"/>
        <v>0</v>
      </c>
      <c r="CN25" s="1049" t="str">
        <f t="shared" ca="1" si="37"/>
        <v/>
      </c>
      <c r="CO25" s="1049" t="str">
        <f t="shared" ca="1" si="38"/>
        <v/>
      </c>
      <c r="CP25" s="1050" t="str">
        <f t="shared" ca="1" si="33"/>
        <v/>
      </c>
      <c r="CQ25" s="251"/>
      <c r="CR25" s="1050">
        <f>IFERROR(((W25*X25)+(AH25*AI25)+(AS25*AT25)+(BD25*BE25))*'Drop Downs'!$R$4/12,0)</f>
        <v>0</v>
      </c>
      <c r="CS25" s="1050">
        <f t="shared" si="39"/>
        <v>0</v>
      </c>
      <c r="CT25" s="1050">
        <f t="shared" ca="1" si="42"/>
        <v>0</v>
      </c>
      <c r="CU25" s="1050">
        <f t="shared" ca="1" si="40"/>
        <v>0</v>
      </c>
      <c r="CV25" s="1050" t="str">
        <f t="shared" ca="1" si="43"/>
        <v/>
      </c>
      <c r="CW25" s="1048"/>
      <c r="CX25" s="1050">
        <f t="shared" si="29"/>
        <v>0</v>
      </c>
      <c r="CY25" s="1050" t="str">
        <f t="shared" ca="1" si="45"/>
        <v/>
      </c>
      <c r="CZ25" s="1049" t="str">
        <f t="shared" ca="1" si="44"/>
        <v/>
      </c>
      <c r="DA25" s="1049">
        <f t="shared" ca="1" si="41"/>
        <v>0</v>
      </c>
    </row>
    <row r="26" spans="1:105" ht="17.149999999999999" customHeight="1">
      <c r="A26" s="942">
        <v>22</v>
      </c>
      <c r="B26" s="1295">
        <f>'4'!B23</f>
        <v>0</v>
      </c>
      <c r="C26" s="1038" t="str">
        <f>INDEX(Languages2!$B$12:$Z$13,MATCH(' '!D26,Languages2!$B$12:$B$13,0),MATCH('1'!$C$5,Languages2!$B$1:$Z$1,0))</f>
        <v>Homens</v>
      </c>
      <c r="D26" s="1038" t="s">
        <v>799</v>
      </c>
      <c r="E26" s="1058">
        <f>'4'!D23</f>
        <v>0</v>
      </c>
      <c r="F26" s="1297" t="str">
        <f>'4'!E23</f>
        <v xml:space="preserve"> </v>
      </c>
      <c r="G26" s="1040"/>
      <c r="H26" s="1041">
        <f>'5'!G26</f>
        <v>0</v>
      </c>
      <c r="I26" s="1041">
        <f>'5'!H26</f>
        <v>0</v>
      </c>
      <c r="J26" s="1041">
        <f>'5'!I26</f>
        <v>0</v>
      </c>
      <c r="K26" s="1041">
        <f>'5'!J26</f>
        <v>0</v>
      </c>
      <c r="L26" s="1042">
        <f t="shared" si="35"/>
        <v>0</v>
      </c>
      <c r="M26" s="1042">
        <f t="shared" si="31"/>
        <v>0</v>
      </c>
      <c r="N26" s="1043"/>
      <c r="O26" s="1041">
        <f>'5'!M26</f>
        <v>0</v>
      </c>
      <c r="P26" s="1041">
        <f>'5'!N26</f>
        <v>0</v>
      </c>
      <c r="Q26" s="1041" t="str">
        <f>'5'!O26</f>
        <v/>
      </c>
      <c r="R26" s="1041">
        <f>'5'!P26</f>
        <v>0</v>
      </c>
      <c r="S26" s="1044">
        <f>'5'!Q26</f>
        <v>0</v>
      </c>
      <c r="T26" s="1045">
        <f t="shared" si="12"/>
        <v>0</v>
      </c>
      <c r="U26" s="1045">
        <f t="shared" si="13"/>
        <v>0</v>
      </c>
      <c r="V26" s="1045">
        <f t="shared" si="14"/>
        <v>0</v>
      </c>
      <c r="W26" s="1045">
        <f t="shared" si="0"/>
        <v>0</v>
      </c>
      <c r="X26" s="1045">
        <f t="shared" si="32"/>
        <v>0</v>
      </c>
      <c r="Y26" s="1043"/>
      <c r="Z26" s="1041">
        <f>'5'!S26</f>
        <v>0</v>
      </c>
      <c r="AA26" s="1041">
        <f>'5'!T26</f>
        <v>0</v>
      </c>
      <c r="AB26" s="1041" t="str">
        <f>'5'!U26</f>
        <v/>
      </c>
      <c r="AC26" s="1041">
        <f>'5'!V26</f>
        <v>0</v>
      </c>
      <c r="AD26" s="1044">
        <f>'5'!W26</f>
        <v>0</v>
      </c>
      <c r="AE26" s="1045">
        <f t="shared" si="15"/>
        <v>0</v>
      </c>
      <c r="AF26" s="1045">
        <f t="shared" si="1"/>
        <v>0</v>
      </c>
      <c r="AG26" s="1045">
        <f t="shared" si="2"/>
        <v>0</v>
      </c>
      <c r="AH26" s="1045">
        <f t="shared" si="3"/>
        <v>0</v>
      </c>
      <c r="AI26" s="1045">
        <f t="shared" si="4"/>
        <v>0</v>
      </c>
      <c r="AJ26" s="1043"/>
      <c r="AK26" s="1041">
        <f>'5'!Y26</f>
        <v>0</v>
      </c>
      <c r="AL26" s="1041">
        <f>'5'!Z26</f>
        <v>0</v>
      </c>
      <c r="AM26" s="1041" t="str">
        <f>'5'!AA26</f>
        <v/>
      </c>
      <c r="AN26" s="1041">
        <f>'5'!AB26</f>
        <v>0</v>
      </c>
      <c r="AO26" s="1044">
        <f>'5'!AC26</f>
        <v>0</v>
      </c>
      <c r="AP26" s="1045">
        <f t="shared" si="16"/>
        <v>0</v>
      </c>
      <c r="AQ26" s="1045">
        <f t="shared" si="17"/>
        <v>0</v>
      </c>
      <c r="AR26" s="1045">
        <f t="shared" si="18"/>
        <v>0</v>
      </c>
      <c r="AS26" s="1045">
        <f t="shared" si="5"/>
        <v>0</v>
      </c>
      <c r="AT26" s="1045">
        <f t="shared" si="19"/>
        <v>0</v>
      </c>
      <c r="AU26" s="1043"/>
      <c r="AV26" s="1041">
        <f>'5'!AE26</f>
        <v>0</v>
      </c>
      <c r="AW26" s="1041">
        <f>'5'!AF26</f>
        <v>0</v>
      </c>
      <c r="AX26" s="1041" t="str">
        <f>'5'!AG26</f>
        <v/>
      </c>
      <c r="AY26" s="1041">
        <f>'5'!AH26</f>
        <v>0</v>
      </c>
      <c r="AZ26" s="1044">
        <f>'5'!AI26</f>
        <v>0</v>
      </c>
      <c r="BA26" s="1045">
        <f t="shared" si="20"/>
        <v>0</v>
      </c>
      <c r="BB26" s="1045">
        <f t="shared" si="21"/>
        <v>0</v>
      </c>
      <c r="BC26" s="1045">
        <f t="shared" si="22"/>
        <v>0</v>
      </c>
      <c r="BD26" s="1045">
        <f t="shared" si="6"/>
        <v>0</v>
      </c>
      <c r="BE26" s="1045">
        <f t="shared" si="23"/>
        <v>0</v>
      </c>
      <c r="BF26" s="1043"/>
      <c r="BG26" s="1046" t="str">
        <f ca="1">'In-kind Benefits 2_V2'!AC24</f>
        <v/>
      </c>
      <c r="BH26" s="1047"/>
      <c r="BI26" s="1047" t="str">
        <f ca="1">'In-kind Benefits 2_V2'!AE24</f>
        <v/>
      </c>
      <c r="BJ26" s="1047" t="str" cm="1">
        <f t="array" aca="1" ref="BJ26" ca="1">(_xlfn.IFS(BG26="Yes",_xlfn.IFS(BI26&lt;=($CP26*BJ$5),BI26,BI26&gt;($CP26*BJ$5),($CP26*BJ$5)),BG26="No","",BG26="",""))</f>
        <v/>
      </c>
      <c r="BK26" s="1043"/>
      <c r="BL26" s="1046" t="str">
        <f ca="1">'In-kind Benefits 2_V2'!AG24</f>
        <v/>
      </c>
      <c r="BM26" s="1047" t="str">
        <f ca="1">'In-kind Benefits 2_V2'!AH24</f>
        <v/>
      </c>
      <c r="BN26" s="1047" t="str">
        <f ca="1">'In-kind Benefits 2_V2'!AI24</f>
        <v/>
      </c>
      <c r="BO26" s="1047" t="str" cm="1">
        <f t="array" aca="1" ref="BO26" ca="1">(_xlfn.IFS(BL26="Yes",_xlfn.IFS(BN26&lt;=($CP26*BO$5),BN26,BN26&gt;($CP26*BO$5),($CP26*BO$5)),BL26="No","",BL26="",""))</f>
        <v/>
      </c>
      <c r="BP26" s="1043"/>
      <c r="BQ26" s="1046" t="str">
        <f ca="1">'In-kind Benefits 2_V2'!AK24</f>
        <v/>
      </c>
      <c r="BR26" s="1047" t="str">
        <f ca="1">'In-kind Benefits 2_V2'!AL24</f>
        <v/>
      </c>
      <c r="BS26" s="1047" t="str">
        <f ca="1">'In-kind Benefits 2_V2'!AM24</f>
        <v/>
      </c>
      <c r="BT26" s="1047" t="str" cm="1">
        <f t="array" aca="1" ref="BT26" ca="1">(_xlfn.IFS(BQ26="Yes",_xlfn.IFS(BS26&lt;=($CP26*BT$5),BS26,BS26&gt;($CP26*BT$5),($CP26*BT$5)),BQ26="No","",BQ26="",""))</f>
        <v/>
      </c>
      <c r="BU26" s="1043"/>
      <c r="BV26" s="1046" t="str">
        <f ca="1">'In-kind Benefits 2_V2'!AO24</f>
        <v/>
      </c>
      <c r="BW26" s="1047" t="str">
        <f ca="1">'In-kind Benefits 2_V2'!AP24</f>
        <v/>
      </c>
      <c r="BX26" s="1047" t="str">
        <f ca="1">'In-kind Benefits 2_V2'!AQ24</f>
        <v/>
      </c>
      <c r="BY26" s="1047" t="str" cm="1">
        <f t="array" aca="1" ref="BY26" ca="1">(_xlfn.IFS(BV26="Yes",_xlfn.IFS(BX26&lt;=($CP26*BY$5),BX26,BX26&gt;($CP26*BY$5),($CP26*BY$5)),BV26="No","",BV26="",""))</f>
        <v/>
      </c>
      <c r="BZ26" s="1043"/>
      <c r="CA26" s="1046" t="str">
        <f ca="1">'In-kind Benefits 2_V2'!AS24</f>
        <v/>
      </c>
      <c r="CB26" s="1047" t="str">
        <f ca="1">'In-kind Benefits 2_V2'!AT24</f>
        <v/>
      </c>
      <c r="CC26" s="1047" t="str">
        <f ca="1">'In-kind Benefits 2_V2'!AU24</f>
        <v/>
      </c>
      <c r="CD26" s="1047" t="str" cm="1">
        <f t="array" aca="1" ref="CD26" ca="1">(_xlfn.IFS(CA26="Yes",_xlfn.IFS(CC26&lt;=($CP26*CD$5),CC26,CC26&gt;($CP26*CD$5),($CP26*CD$5)),CA26="No","",CA26="",""))</f>
        <v/>
      </c>
      <c r="CE26" s="1048"/>
      <c r="CF26" s="1046" t="str">
        <f ca="1">'In-kind Benefits 2_V2'!AW24</f>
        <v/>
      </c>
      <c r="CG26" s="1047" t="str">
        <f ca="1">'In-kind Benefits 2_V2'!AX24</f>
        <v/>
      </c>
      <c r="CH26" s="1047" t="str">
        <f ca="1">'In-kind Benefits 2_V2'!AY24</f>
        <v/>
      </c>
      <c r="CI26" s="1047" t="str" cm="1">
        <f t="array" aca="1" ref="CI26" ca="1">(_xlfn.IFS(CF26="Yes",_xlfn.IFS(CH26&lt;=($CP26*CI$5),CH26,CH26&gt;($CP26*CI$5),($CP26*CI$5)),CF26="No","",CF26="",""))</f>
        <v/>
      </c>
      <c r="CJ26" s="1048"/>
      <c r="CK26" s="1049">
        <f>IFERROR(((V26*X26)+(AG26*AI26)+(AR26*AT26)+(BC26*BE26))*'Drop Downs'!$R$4/12,0)</f>
        <v>0</v>
      </c>
      <c r="CL26" s="1050">
        <f>IFERROR(L26/M26*IF('2'!$E$25='Drop Downs'!$H$15,'Drop Downs'!$R$4/12, IF('2'!$E$25='Drop Downs'!$H$16,1, (IF('2'!$E$25='Drop Downs'!$H$13,1,"error")))),0)</f>
        <v>0</v>
      </c>
      <c r="CM26" s="1050">
        <f t="shared" ca="1" si="36"/>
        <v>0</v>
      </c>
      <c r="CN26" s="1049" t="str">
        <f t="shared" ca="1" si="37"/>
        <v/>
      </c>
      <c r="CO26" s="1049" t="str">
        <f t="shared" ca="1" si="38"/>
        <v/>
      </c>
      <c r="CP26" s="1050" t="str">
        <f t="shared" ca="1" si="33"/>
        <v/>
      </c>
      <c r="CQ26" s="251"/>
      <c r="CR26" s="1050">
        <f>IFERROR(((W26*X26)+(AH26*AI26)+(AS26*AT26)+(BD26*BE26))*'Drop Downs'!$R$4/12,0)</f>
        <v>0</v>
      </c>
      <c r="CS26" s="1050">
        <f t="shared" si="39"/>
        <v>0</v>
      </c>
      <c r="CT26" s="1050">
        <f t="shared" ca="1" si="42"/>
        <v>0</v>
      </c>
      <c r="CU26" s="1050">
        <f t="shared" ca="1" si="40"/>
        <v>0</v>
      </c>
      <c r="CV26" s="1050" t="str">
        <f t="shared" ca="1" si="43"/>
        <v/>
      </c>
      <c r="CW26" s="1048"/>
      <c r="CX26" s="1050">
        <f t="shared" si="29"/>
        <v>0</v>
      </c>
      <c r="CY26" s="1050" t="str">
        <f t="shared" ca="1" si="45"/>
        <v/>
      </c>
      <c r="CZ26" s="1049" t="str">
        <f t="shared" ca="1" si="44"/>
        <v/>
      </c>
      <c r="DA26" s="1049">
        <f t="shared" ca="1" si="41"/>
        <v>0</v>
      </c>
    </row>
    <row r="27" spans="1:105" ht="17.149999999999999" customHeight="1">
      <c r="A27" s="942">
        <v>23</v>
      </c>
      <c r="B27" s="1296"/>
      <c r="C27" s="1051" t="str">
        <f>INDEX(Languages2!$B$12:$Z$13,MATCH(' '!D27,Languages2!$B$12:$B$13,0),MATCH('1'!$C$5,Languages2!$B$1:$Z$1,0))</f>
        <v>Mulheres</v>
      </c>
      <c r="D27" s="1051" t="s">
        <v>800</v>
      </c>
      <c r="E27" s="1052">
        <f>'4'!D24</f>
        <v>0</v>
      </c>
      <c r="F27" s="1297">
        <f>'4'!E24</f>
        <v>0</v>
      </c>
      <c r="G27" s="1040"/>
      <c r="H27" s="1053">
        <f>'5'!G27</f>
        <v>0</v>
      </c>
      <c r="I27" s="1053">
        <f>'5'!H27</f>
        <v>0</v>
      </c>
      <c r="J27" s="1053">
        <f>'5'!I27</f>
        <v>0</v>
      </c>
      <c r="K27" s="1053">
        <f>'5'!J27</f>
        <v>0</v>
      </c>
      <c r="L27" s="1054">
        <f t="shared" si="35"/>
        <v>0</v>
      </c>
      <c r="M27" s="1054">
        <f t="shared" si="31"/>
        <v>0</v>
      </c>
      <c r="N27" s="1043"/>
      <c r="O27" s="1053">
        <f>'5'!M27</f>
        <v>0</v>
      </c>
      <c r="P27" s="1053">
        <f>'5'!N27</f>
        <v>0</v>
      </c>
      <c r="Q27" s="1053" t="str">
        <f>'5'!O27</f>
        <v/>
      </c>
      <c r="R27" s="1053">
        <f>'5'!P27</f>
        <v>0</v>
      </c>
      <c r="S27" s="1055">
        <f>'5'!Q27</f>
        <v>0</v>
      </c>
      <c r="T27" s="1056">
        <f t="shared" si="12"/>
        <v>0</v>
      </c>
      <c r="U27" s="1056">
        <f t="shared" si="13"/>
        <v>0</v>
      </c>
      <c r="V27" s="1056">
        <f t="shared" si="14"/>
        <v>0</v>
      </c>
      <c r="W27" s="1056">
        <f t="shared" si="0"/>
        <v>0</v>
      </c>
      <c r="X27" s="1056">
        <f t="shared" si="32"/>
        <v>0</v>
      </c>
      <c r="Y27" s="1043"/>
      <c r="Z27" s="1053">
        <f>'5'!S27</f>
        <v>0</v>
      </c>
      <c r="AA27" s="1053">
        <f>'5'!T27</f>
        <v>0</v>
      </c>
      <c r="AB27" s="1053" t="str">
        <f>'5'!U27</f>
        <v/>
      </c>
      <c r="AC27" s="1053">
        <f>'5'!V27</f>
        <v>0</v>
      </c>
      <c r="AD27" s="1055">
        <f>'5'!W27</f>
        <v>0</v>
      </c>
      <c r="AE27" s="1056">
        <f t="shared" si="15"/>
        <v>0</v>
      </c>
      <c r="AF27" s="1056">
        <f t="shared" si="1"/>
        <v>0</v>
      </c>
      <c r="AG27" s="1056">
        <f t="shared" si="2"/>
        <v>0</v>
      </c>
      <c r="AH27" s="1056">
        <f t="shared" si="3"/>
        <v>0</v>
      </c>
      <c r="AI27" s="1056">
        <f t="shared" si="4"/>
        <v>0</v>
      </c>
      <c r="AJ27" s="1043"/>
      <c r="AK27" s="1053">
        <f>'5'!Y27</f>
        <v>0</v>
      </c>
      <c r="AL27" s="1053">
        <f>'5'!Z27</f>
        <v>0</v>
      </c>
      <c r="AM27" s="1053" t="str">
        <f>'5'!AA27</f>
        <v/>
      </c>
      <c r="AN27" s="1053">
        <f>'5'!AB27</f>
        <v>0</v>
      </c>
      <c r="AO27" s="1055">
        <f>'5'!AC27</f>
        <v>0</v>
      </c>
      <c r="AP27" s="1056">
        <f t="shared" si="16"/>
        <v>0</v>
      </c>
      <c r="AQ27" s="1056">
        <f t="shared" si="17"/>
        <v>0</v>
      </c>
      <c r="AR27" s="1056">
        <f t="shared" si="18"/>
        <v>0</v>
      </c>
      <c r="AS27" s="1056">
        <f t="shared" si="5"/>
        <v>0</v>
      </c>
      <c r="AT27" s="1056">
        <f t="shared" si="19"/>
        <v>0</v>
      </c>
      <c r="AU27" s="1043"/>
      <c r="AV27" s="1053">
        <f>'5'!AE27</f>
        <v>0</v>
      </c>
      <c r="AW27" s="1053">
        <f>'5'!AF27</f>
        <v>0</v>
      </c>
      <c r="AX27" s="1053" t="str">
        <f>'5'!AG27</f>
        <v/>
      </c>
      <c r="AY27" s="1053">
        <f>'5'!AH27</f>
        <v>0</v>
      </c>
      <c r="AZ27" s="1055">
        <f>'5'!AI27</f>
        <v>0</v>
      </c>
      <c r="BA27" s="1056">
        <f t="shared" si="20"/>
        <v>0</v>
      </c>
      <c r="BB27" s="1056">
        <f t="shared" si="21"/>
        <v>0</v>
      </c>
      <c r="BC27" s="1056">
        <f t="shared" si="22"/>
        <v>0</v>
      </c>
      <c r="BD27" s="1056">
        <f t="shared" si="6"/>
        <v>0</v>
      </c>
      <c r="BE27" s="1056">
        <f t="shared" si="23"/>
        <v>0</v>
      </c>
      <c r="BF27" s="1043"/>
      <c r="BG27" s="1057" t="str">
        <f ca="1">'In-kind Benefits 2_V2'!AC25</f>
        <v/>
      </c>
      <c r="BH27" s="1047"/>
      <c r="BI27" s="1047" t="str">
        <f ca="1">'In-kind Benefits 2_V2'!AE25</f>
        <v/>
      </c>
      <c r="BJ27" s="1047" t="str" cm="1">
        <f t="array" aca="1" ref="BJ27" ca="1">(_xlfn.IFS(BG27="Yes",_xlfn.IFS(BI27&lt;=($CP27*BJ$5),BI27,BI27&gt;($CP27*BJ$5),($CP27*BJ$5)),BG27="No","",BG27="",""))</f>
        <v/>
      </c>
      <c r="BK27" s="1043"/>
      <c r="BL27" s="1057" t="str">
        <f ca="1">'In-kind Benefits 2_V2'!AG25</f>
        <v/>
      </c>
      <c r="BM27" s="1047" t="str">
        <f ca="1">'In-kind Benefits 2_V2'!AH25</f>
        <v/>
      </c>
      <c r="BN27" s="1047" t="str">
        <f ca="1">'In-kind Benefits 2_V2'!AI25</f>
        <v/>
      </c>
      <c r="BO27" s="1047" t="str" cm="1">
        <f t="array" aca="1" ref="BO27" ca="1">(_xlfn.IFS(BL27="Yes",_xlfn.IFS(BN27&lt;=($CP27*BO$5),BN27,BN27&gt;($CP27*BO$5),($CP27*BO$5)),BL27="No","",BL27="",""))</f>
        <v/>
      </c>
      <c r="BP27" s="1043"/>
      <c r="BQ27" s="1057" t="str">
        <f ca="1">'In-kind Benefits 2_V2'!AK25</f>
        <v/>
      </c>
      <c r="BR27" s="1047" t="str">
        <f ca="1">'In-kind Benefits 2_V2'!AL25</f>
        <v/>
      </c>
      <c r="BS27" s="1047" t="str">
        <f ca="1">'In-kind Benefits 2_V2'!AM25</f>
        <v/>
      </c>
      <c r="BT27" s="1047" t="str" cm="1">
        <f t="array" aca="1" ref="BT27" ca="1">(_xlfn.IFS(BQ27="Yes",_xlfn.IFS(BS27&lt;=($CP27*BT$5),BS27,BS27&gt;($CP27*BT$5),($CP27*BT$5)),BQ27="No","",BQ27="",""))</f>
        <v/>
      </c>
      <c r="BU27" s="1043"/>
      <c r="BV27" s="1057" t="str">
        <f ca="1">'In-kind Benefits 2_V2'!AO25</f>
        <v/>
      </c>
      <c r="BW27" s="1047" t="str">
        <f ca="1">'In-kind Benefits 2_V2'!AP25</f>
        <v/>
      </c>
      <c r="BX27" s="1047" t="str">
        <f ca="1">'In-kind Benefits 2_V2'!AQ25</f>
        <v/>
      </c>
      <c r="BY27" s="1047" t="str" cm="1">
        <f t="array" aca="1" ref="BY27" ca="1">(_xlfn.IFS(BV27="Yes",_xlfn.IFS(BX27&lt;=($CP27*BY$5),BX27,BX27&gt;($CP27*BY$5),($CP27*BY$5)),BV27="No","",BV27="",""))</f>
        <v/>
      </c>
      <c r="BZ27" s="1043"/>
      <c r="CA27" s="1057" t="str">
        <f ca="1">'In-kind Benefits 2_V2'!AS25</f>
        <v/>
      </c>
      <c r="CB27" s="1047" t="str">
        <f ca="1">'In-kind Benefits 2_V2'!AT25</f>
        <v/>
      </c>
      <c r="CC27" s="1047" t="str">
        <f ca="1">'In-kind Benefits 2_V2'!AU25</f>
        <v/>
      </c>
      <c r="CD27" s="1047" t="str" cm="1">
        <f t="array" aca="1" ref="CD27" ca="1">(_xlfn.IFS(CA27="Yes",_xlfn.IFS(CC27&lt;=($CP27*CD$5),CC27,CC27&gt;($CP27*CD$5),($CP27*CD$5)),CA27="No","",CA27="",""))</f>
        <v/>
      </c>
      <c r="CE27" s="1048"/>
      <c r="CF27" s="1057" t="str">
        <f ca="1">'In-kind Benefits 2_V2'!AW25</f>
        <v/>
      </c>
      <c r="CG27" s="1047" t="str">
        <f ca="1">'In-kind Benefits 2_V2'!AX25</f>
        <v/>
      </c>
      <c r="CH27" s="1047" t="str">
        <f ca="1">'In-kind Benefits 2_V2'!AY25</f>
        <v/>
      </c>
      <c r="CI27" s="1047" t="str" cm="1">
        <f t="array" aca="1" ref="CI27" ca="1">(_xlfn.IFS(CF27="Yes",_xlfn.IFS(CH27&lt;=($CP27*CI$5),CH27,CH27&gt;($CP27*CI$5),($CP27*CI$5)),CF27="No","",CF27="",""))</f>
        <v/>
      </c>
      <c r="CJ27" s="1048"/>
      <c r="CK27" s="1049">
        <f>IFERROR(((V27*X27)+(AG27*AI27)+(AR27*AT27)+(BC27*BE27))*'Drop Downs'!$R$4/12,0)</f>
        <v>0</v>
      </c>
      <c r="CL27" s="1050">
        <f>IFERROR(L27/M27*IF('2'!$E$25='Drop Downs'!$H$15,'Drop Downs'!$R$4/12, IF('2'!$E$25='Drop Downs'!$H$16,1, (IF('2'!$E$25='Drop Downs'!$H$13,1,"error")))),0)</f>
        <v>0</v>
      </c>
      <c r="CM27" s="1050">
        <f t="shared" ca="1" si="36"/>
        <v>0</v>
      </c>
      <c r="CN27" s="1049" t="str">
        <f t="shared" ca="1" si="37"/>
        <v/>
      </c>
      <c r="CO27" s="1049" t="str">
        <f t="shared" ca="1" si="38"/>
        <v/>
      </c>
      <c r="CP27" s="1050" t="str">
        <f t="shared" ca="1" si="33"/>
        <v/>
      </c>
      <c r="CQ27" s="251"/>
      <c r="CR27" s="1050">
        <f>IFERROR(((W27*X27)+(AH27*AI27)+(AS27*AT27)+(BD27*BE27))*'Drop Downs'!$R$4/12,0)</f>
        <v>0</v>
      </c>
      <c r="CS27" s="1050">
        <f t="shared" si="39"/>
        <v>0</v>
      </c>
      <c r="CT27" s="1050">
        <f t="shared" ca="1" si="42"/>
        <v>0</v>
      </c>
      <c r="CU27" s="1050">
        <f t="shared" ca="1" si="40"/>
        <v>0</v>
      </c>
      <c r="CV27" s="1050" t="str">
        <f t="shared" ca="1" si="43"/>
        <v/>
      </c>
      <c r="CW27" s="1048"/>
      <c r="CX27" s="1050">
        <f t="shared" si="29"/>
        <v>0</v>
      </c>
      <c r="CY27" s="1050" t="str">
        <f t="shared" ca="1" si="45"/>
        <v/>
      </c>
      <c r="CZ27" s="1049" t="str">
        <f t="shared" ca="1" si="44"/>
        <v/>
      </c>
      <c r="DA27" s="1049">
        <f t="shared" ca="1" si="41"/>
        <v>0</v>
      </c>
    </row>
    <row r="28" spans="1:105" s="178" customFormat="1" ht="17.149999999999999" customHeight="1">
      <c r="A28" s="942">
        <v>24</v>
      </c>
      <c r="B28" s="1302">
        <f>'4'!B25</f>
        <v>0</v>
      </c>
      <c r="C28" s="1038" t="str">
        <f>INDEX(Languages2!$B$12:$Z$13,MATCH(' '!D28,Languages2!$B$12:$B$13,0),MATCH('1'!$C$5,Languages2!$B$1:$Z$1,0))</f>
        <v>Homens</v>
      </c>
      <c r="D28" s="1038" t="s">
        <v>799</v>
      </c>
      <c r="E28" s="1039">
        <f>'4'!D25</f>
        <v>0</v>
      </c>
      <c r="F28" s="1297" t="str">
        <f>'4'!E25</f>
        <v xml:space="preserve"> </v>
      </c>
      <c r="G28" s="1040"/>
      <c r="H28" s="1041">
        <f>'5'!G28</f>
        <v>0</v>
      </c>
      <c r="I28" s="1041">
        <f>'5'!H28</f>
        <v>0</v>
      </c>
      <c r="J28" s="1041">
        <f>'5'!I28</f>
        <v>0</v>
      </c>
      <c r="K28" s="1041">
        <f>'5'!J28</f>
        <v>0</v>
      </c>
      <c r="L28" s="1042">
        <f t="shared" si="35"/>
        <v>0</v>
      </c>
      <c r="M28" s="1042">
        <f t="shared" si="31"/>
        <v>0</v>
      </c>
      <c r="N28" s="1043"/>
      <c r="O28" s="1041">
        <f>'5'!M28</f>
        <v>0</v>
      </c>
      <c r="P28" s="1041">
        <f>'5'!N28</f>
        <v>0</v>
      </c>
      <c r="Q28" s="1041" t="str">
        <f>'5'!O28</f>
        <v/>
      </c>
      <c r="R28" s="1041">
        <f>'5'!P28</f>
        <v>0</v>
      </c>
      <c r="S28" s="1044">
        <f>'5'!Q28</f>
        <v>0</v>
      </c>
      <c r="T28" s="1045">
        <f t="shared" si="12"/>
        <v>0</v>
      </c>
      <c r="U28" s="1045">
        <f t="shared" si="13"/>
        <v>0</v>
      </c>
      <c r="V28" s="1045">
        <f t="shared" si="14"/>
        <v>0</v>
      </c>
      <c r="W28" s="1045">
        <f t="shared" si="0"/>
        <v>0</v>
      </c>
      <c r="X28" s="1045">
        <f t="shared" si="32"/>
        <v>0</v>
      </c>
      <c r="Y28" s="1043"/>
      <c r="Z28" s="1041">
        <f>'5'!S28</f>
        <v>0</v>
      </c>
      <c r="AA28" s="1041">
        <f>'5'!T28</f>
        <v>0</v>
      </c>
      <c r="AB28" s="1041" t="str">
        <f>'5'!U28</f>
        <v/>
      </c>
      <c r="AC28" s="1041">
        <f>'5'!V28</f>
        <v>0</v>
      </c>
      <c r="AD28" s="1044">
        <f>'5'!W28</f>
        <v>0</v>
      </c>
      <c r="AE28" s="1045">
        <f t="shared" si="15"/>
        <v>0</v>
      </c>
      <c r="AF28" s="1045">
        <f t="shared" si="1"/>
        <v>0</v>
      </c>
      <c r="AG28" s="1045">
        <f t="shared" si="2"/>
        <v>0</v>
      </c>
      <c r="AH28" s="1045">
        <f t="shared" si="3"/>
        <v>0</v>
      </c>
      <c r="AI28" s="1045">
        <f t="shared" si="4"/>
        <v>0</v>
      </c>
      <c r="AJ28" s="1043"/>
      <c r="AK28" s="1041">
        <f>'5'!Y28</f>
        <v>0</v>
      </c>
      <c r="AL28" s="1041">
        <f>'5'!Z28</f>
        <v>0</v>
      </c>
      <c r="AM28" s="1041" t="str">
        <f>'5'!AA28</f>
        <v/>
      </c>
      <c r="AN28" s="1041">
        <f>'5'!AB28</f>
        <v>0</v>
      </c>
      <c r="AO28" s="1044">
        <f>'5'!AC28</f>
        <v>0</v>
      </c>
      <c r="AP28" s="1045">
        <f t="shared" si="16"/>
        <v>0</v>
      </c>
      <c r="AQ28" s="1045">
        <f t="shared" si="17"/>
        <v>0</v>
      </c>
      <c r="AR28" s="1045">
        <f t="shared" si="18"/>
        <v>0</v>
      </c>
      <c r="AS28" s="1045">
        <f t="shared" si="5"/>
        <v>0</v>
      </c>
      <c r="AT28" s="1045">
        <f t="shared" si="19"/>
        <v>0</v>
      </c>
      <c r="AU28" s="1043"/>
      <c r="AV28" s="1041">
        <f>'5'!AE28</f>
        <v>0</v>
      </c>
      <c r="AW28" s="1041">
        <f>'5'!AF28</f>
        <v>0</v>
      </c>
      <c r="AX28" s="1041" t="str">
        <f>'5'!AG28</f>
        <v/>
      </c>
      <c r="AY28" s="1041">
        <f>'5'!AH28</f>
        <v>0</v>
      </c>
      <c r="AZ28" s="1044">
        <f>'5'!AI28</f>
        <v>0</v>
      </c>
      <c r="BA28" s="1045">
        <f t="shared" si="20"/>
        <v>0</v>
      </c>
      <c r="BB28" s="1045">
        <f t="shared" si="21"/>
        <v>0</v>
      </c>
      <c r="BC28" s="1045">
        <f t="shared" si="22"/>
        <v>0</v>
      </c>
      <c r="BD28" s="1045">
        <f t="shared" si="6"/>
        <v>0</v>
      </c>
      <c r="BE28" s="1045">
        <f t="shared" si="23"/>
        <v>0</v>
      </c>
      <c r="BF28" s="1043"/>
      <c r="BG28" s="1046" t="str">
        <f ca="1">'In-kind Benefits 2_V2'!AC26</f>
        <v/>
      </c>
      <c r="BH28" s="1047"/>
      <c r="BI28" s="1047" t="str">
        <f ca="1">'In-kind Benefits 2_V2'!AE26</f>
        <v/>
      </c>
      <c r="BJ28" s="1047" t="str" cm="1">
        <f t="array" aca="1" ref="BJ28" ca="1">(_xlfn.IFS(BG28="Yes",_xlfn.IFS(BI28&lt;=($CP28*BJ$5),BI28,BI28&gt;($CP28*BJ$5),($CP28*BJ$5)),BG28="No","",BG28="",""))</f>
        <v/>
      </c>
      <c r="BK28" s="1043"/>
      <c r="BL28" s="1046" t="str">
        <f ca="1">'In-kind Benefits 2_V2'!AG26</f>
        <v/>
      </c>
      <c r="BM28" s="1047" t="str">
        <f ca="1">'In-kind Benefits 2_V2'!AH26</f>
        <v/>
      </c>
      <c r="BN28" s="1047" t="str">
        <f ca="1">'In-kind Benefits 2_V2'!AI26</f>
        <v/>
      </c>
      <c r="BO28" s="1047" t="str" cm="1">
        <f t="array" aca="1" ref="BO28" ca="1">(_xlfn.IFS(BL28="Yes",_xlfn.IFS(BN28&lt;=($CP28*BO$5),BN28,BN28&gt;($CP28*BO$5),($CP28*BO$5)),BL28="No","",BL28="",""))</f>
        <v/>
      </c>
      <c r="BP28" s="1043"/>
      <c r="BQ28" s="1046" t="str">
        <f ca="1">'In-kind Benefits 2_V2'!AK26</f>
        <v/>
      </c>
      <c r="BR28" s="1047" t="str">
        <f ca="1">'In-kind Benefits 2_V2'!AL26</f>
        <v/>
      </c>
      <c r="BS28" s="1047" t="str">
        <f ca="1">'In-kind Benefits 2_V2'!AM26</f>
        <v/>
      </c>
      <c r="BT28" s="1047" t="str" cm="1">
        <f t="array" aca="1" ref="BT28" ca="1">(_xlfn.IFS(BQ28="Yes",_xlfn.IFS(BS28&lt;=($CP28*BT$5),BS28,BS28&gt;($CP28*BT$5),($CP28*BT$5)),BQ28="No","",BQ28="",""))</f>
        <v/>
      </c>
      <c r="BU28" s="1043"/>
      <c r="BV28" s="1046" t="str">
        <f ca="1">'In-kind Benefits 2_V2'!AO26</f>
        <v/>
      </c>
      <c r="BW28" s="1047" t="str">
        <f ca="1">'In-kind Benefits 2_V2'!AP26</f>
        <v/>
      </c>
      <c r="BX28" s="1047" t="str">
        <f ca="1">'In-kind Benefits 2_V2'!AQ26</f>
        <v/>
      </c>
      <c r="BY28" s="1047" t="str" cm="1">
        <f t="array" aca="1" ref="BY28" ca="1">(_xlfn.IFS(BV28="Yes",_xlfn.IFS(BX28&lt;=($CP28*BY$5),BX28,BX28&gt;($CP28*BY$5),($CP28*BY$5)),BV28="No","",BV28="",""))</f>
        <v/>
      </c>
      <c r="BZ28" s="1043"/>
      <c r="CA28" s="1046" t="str">
        <f ca="1">'In-kind Benefits 2_V2'!AS26</f>
        <v/>
      </c>
      <c r="CB28" s="1047" t="str">
        <f ca="1">'In-kind Benefits 2_V2'!AT26</f>
        <v/>
      </c>
      <c r="CC28" s="1047" t="str">
        <f ca="1">'In-kind Benefits 2_V2'!AU26</f>
        <v/>
      </c>
      <c r="CD28" s="1047" t="str" cm="1">
        <f t="array" aca="1" ref="CD28" ca="1">(_xlfn.IFS(CA28="Yes",_xlfn.IFS(CC28&lt;=($CP28*CD$5),CC28,CC28&gt;($CP28*CD$5),($CP28*CD$5)),CA28="No","",CA28="",""))</f>
        <v/>
      </c>
      <c r="CE28" s="1048"/>
      <c r="CF28" s="1046" t="str">
        <f ca="1">'In-kind Benefits 2_V2'!AW26</f>
        <v/>
      </c>
      <c r="CG28" s="1047" t="str">
        <f ca="1">'In-kind Benefits 2_V2'!AX26</f>
        <v/>
      </c>
      <c r="CH28" s="1047" t="str">
        <f ca="1">'In-kind Benefits 2_V2'!AY26</f>
        <v/>
      </c>
      <c r="CI28" s="1047" t="str" cm="1">
        <f t="array" aca="1" ref="CI28" ca="1">(_xlfn.IFS(CF28="Yes",_xlfn.IFS(CH28&lt;=($CP28*CI$5),CH28,CH28&gt;($CP28*CI$5),($CP28*CI$5)),CF28="No","",CF28="",""))</f>
        <v/>
      </c>
      <c r="CJ28" s="1048"/>
      <c r="CK28" s="1049">
        <f>IFERROR(((V28*X28)+(AG28*AI28)+(AR28*AT28)+(BC28*BE28))*'Drop Downs'!$R$4/12,0)</f>
        <v>0</v>
      </c>
      <c r="CL28" s="1050">
        <f>IFERROR(L28/M28*IF('2'!$E$25='Drop Downs'!$H$15,'Drop Downs'!$R$4/12, IF('2'!$E$25='Drop Downs'!$H$16,1, (IF('2'!$E$25='Drop Downs'!$H$13,1,"error")))),0)</f>
        <v>0</v>
      </c>
      <c r="CM28" s="1050">
        <f t="shared" ca="1" si="36"/>
        <v>0</v>
      </c>
      <c r="CN28" s="1049" t="str">
        <f t="shared" ca="1" si="37"/>
        <v/>
      </c>
      <c r="CO28" s="1049" t="str">
        <f t="shared" ca="1" si="38"/>
        <v/>
      </c>
      <c r="CP28" s="1050" t="str">
        <f t="shared" ca="1" si="33"/>
        <v/>
      </c>
      <c r="CQ28" s="251"/>
      <c r="CR28" s="1050">
        <f>IFERROR(((W28*X28)+(AH28*AI28)+(AS28*AT28)+(BD28*BE28))*'Drop Downs'!$R$4/12,0)</f>
        <v>0</v>
      </c>
      <c r="CS28" s="1050">
        <f t="shared" si="39"/>
        <v>0</v>
      </c>
      <c r="CT28" s="1050">
        <f t="shared" ca="1" si="42"/>
        <v>0</v>
      </c>
      <c r="CU28" s="1050">
        <f t="shared" ca="1" si="40"/>
        <v>0</v>
      </c>
      <c r="CV28" s="1050" t="str">
        <f t="shared" ca="1" si="43"/>
        <v/>
      </c>
      <c r="CW28" s="1048"/>
      <c r="CX28" s="1050">
        <f t="shared" si="29"/>
        <v>0</v>
      </c>
      <c r="CY28" s="1050" t="str">
        <f t="shared" ca="1" si="45"/>
        <v/>
      </c>
      <c r="CZ28" s="1049" t="str">
        <f t="shared" ca="1" si="44"/>
        <v/>
      </c>
      <c r="DA28" s="1049">
        <f t="shared" ca="1" si="41"/>
        <v>0</v>
      </c>
    </row>
    <row r="29" spans="1:105" s="178" customFormat="1" ht="17.149999999999999" customHeight="1">
      <c r="A29" s="942">
        <v>25</v>
      </c>
      <c r="B29" s="1298"/>
      <c r="C29" s="1051" t="str">
        <f>INDEX(Languages2!$B$12:$Z$13,MATCH(' '!D29,Languages2!$B$12:$B$13,0),MATCH('1'!$C$5,Languages2!$B$1:$Z$1,0))</f>
        <v>Mulheres</v>
      </c>
      <c r="D29" s="1051" t="s">
        <v>800</v>
      </c>
      <c r="E29" s="1052">
        <f>'4'!D26</f>
        <v>0</v>
      </c>
      <c r="F29" s="1297">
        <f>'4'!E26</f>
        <v>0</v>
      </c>
      <c r="G29" s="1040"/>
      <c r="H29" s="1053">
        <f>'5'!G29</f>
        <v>0</v>
      </c>
      <c r="I29" s="1053">
        <f>'5'!H29</f>
        <v>0</v>
      </c>
      <c r="J29" s="1053">
        <f>'5'!I29</f>
        <v>0</v>
      </c>
      <c r="K29" s="1053">
        <f>'5'!J29</f>
        <v>0</v>
      </c>
      <c r="L29" s="1054">
        <f t="shared" si="35"/>
        <v>0</v>
      </c>
      <c r="M29" s="1054">
        <f t="shared" si="31"/>
        <v>0</v>
      </c>
      <c r="N29" s="1043"/>
      <c r="O29" s="1053">
        <f>'5'!M29</f>
        <v>0</v>
      </c>
      <c r="P29" s="1053">
        <f>'5'!N29</f>
        <v>0</v>
      </c>
      <c r="Q29" s="1053" t="str">
        <f>'5'!O29</f>
        <v/>
      </c>
      <c r="R29" s="1053">
        <f>'5'!P29</f>
        <v>0</v>
      </c>
      <c r="S29" s="1055">
        <f>'5'!Q29</f>
        <v>0</v>
      </c>
      <c r="T29" s="1056">
        <f t="shared" si="12"/>
        <v>0</v>
      </c>
      <c r="U29" s="1056">
        <f t="shared" si="13"/>
        <v>0</v>
      </c>
      <c r="V29" s="1056">
        <f t="shared" si="14"/>
        <v>0</v>
      </c>
      <c r="W29" s="1056">
        <f t="shared" si="0"/>
        <v>0</v>
      </c>
      <c r="X29" s="1056">
        <f t="shared" si="32"/>
        <v>0</v>
      </c>
      <c r="Y29" s="1043"/>
      <c r="Z29" s="1053">
        <f>'5'!S29</f>
        <v>0</v>
      </c>
      <c r="AA29" s="1053">
        <f>'5'!T29</f>
        <v>0</v>
      </c>
      <c r="AB29" s="1053" t="str">
        <f>'5'!U29</f>
        <v/>
      </c>
      <c r="AC29" s="1053">
        <f>'5'!V29</f>
        <v>0</v>
      </c>
      <c r="AD29" s="1055">
        <f>'5'!W29</f>
        <v>0</v>
      </c>
      <c r="AE29" s="1056">
        <f t="shared" si="15"/>
        <v>0</v>
      </c>
      <c r="AF29" s="1056">
        <f t="shared" si="1"/>
        <v>0</v>
      </c>
      <c r="AG29" s="1056">
        <f t="shared" si="2"/>
        <v>0</v>
      </c>
      <c r="AH29" s="1056">
        <f t="shared" si="3"/>
        <v>0</v>
      </c>
      <c r="AI29" s="1056">
        <f t="shared" si="4"/>
        <v>0</v>
      </c>
      <c r="AJ29" s="1043"/>
      <c r="AK29" s="1053">
        <f>'5'!Y29</f>
        <v>0</v>
      </c>
      <c r="AL29" s="1053">
        <f>'5'!Z29</f>
        <v>0</v>
      </c>
      <c r="AM29" s="1053" t="str">
        <f>'5'!AA29</f>
        <v/>
      </c>
      <c r="AN29" s="1053">
        <f>'5'!AB29</f>
        <v>0</v>
      </c>
      <c r="AO29" s="1055">
        <f>'5'!AC29</f>
        <v>0</v>
      </c>
      <c r="AP29" s="1056">
        <f t="shared" si="16"/>
        <v>0</v>
      </c>
      <c r="AQ29" s="1056">
        <f t="shared" si="17"/>
        <v>0</v>
      </c>
      <c r="AR29" s="1056">
        <f t="shared" si="18"/>
        <v>0</v>
      </c>
      <c r="AS29" s="1056">
        <f t="shared" si="5"/>
        <v>0</v>
      </c>
      <c r="AT29" s="1056">
        <f t="shared" si="19"/>
        <v>0</v>
      </c>
      <c r="AU29" s="1043"/>
      <c r="AV29" s="1053">
        <f>'5'!AE29</f>
        <v>0</v>
      </c>
      <c r="AW29" s="1053">
        <f>'5'!AF29</f>
        <v>0</v>
      </c>
      <c r="AX29" s="1053" t="str">
        <f>'5'!AG29</f>
        <v/>
      </c>
      <c r="AY29" s="1053">
        <f>'5'!AH29</f>
        <v>0</v>
      </c>
      <c r="AZ29" s="1055">
        <f>'5'!AI29</f>
        <v>0</v>
      </c>
      <c r="BA29" s="1056">
        <f t="shared" si="20"/>
        <v>0</v>
      </c>
      <c r="BB29" s="1056">
        <f t="shared" si="21"/>
        <v>0</v>
      </c>
      <c r="BC29" s="1056">
        <f t="shared" si="22"/>
        <v>0</v>
      </c>
      <c r="BD29" s="1056">
        <f t="shared" si="6"/>
        <v>0</v>
      </c>
      <c r="BE29" s="1056">
        <f t="shared" si="23"/>
        <v>0</v>
      </c>
      <c r="BF29" s="1043"/>
      <c r="BG29" s="1057" t="str">
        <f ca="1">'In-kind Benefits 2_V2'!AC27</f>
        <v/>
      </c>
      <c r="BH29" s="1047"/>
      <c r="BI29" s="1047" t="str">
        <f ca="1">'In-kind Benefits 2_V2'!AE27</f>
        <v/>
      </c>
      <c r="BJ29" s="1047" t="str" cm="1">
        <f t="array" aca="1" ref="BJ29" ca="1">(_xlfn.IFS(BG29="Yes",_xlfn.IFS(BI29&lt;=($CP29*BJ$5),BI29,BI29&gt;($CP29*BJ$5),($CP29*BJ$5)),BG29="No","",BG29="",""))</f>
        <v/>
      </c>
      <c r="BK29" s="1043"/>
      <c r="BL29" s="1057" t="str">
        <f ca="1">'In-kind Benefits 2_V2'!AG27</f>
        <v/>
      </c>
      <c r="BM29" s="1047" t="str">
        <f ca="1">'In-kind Benefits 2_V2'!AH27</f>
        <v/>
      </c>
      <c r="BN29" s="1047" t="str">
        <f ca="1">'In-kind Benefits 2_V2'!AI27</f>
        <v/>
      </c>
      <c r="BO29" s="1047" t="str" cm="1">
        <f t="array" aca="1" ref="BO29" ca="1">(_xlfn.IFS(BL29="Yes",_xlfn.IFS(BN29&lt;=($CP29*BO$5),BN29,BN29&gt;($CP29*BO$5),($CP29*BO$5)),BL29="No","",BL29="",""))</f>
        <v/>
      </c>
      <c r="BP29" s="1043"/>
      <c r="BQ29" s="1057" t="str">
        <f ca="1">'In-kind Benefits 2_V2'!AK27</f>
        <v/>
      </c>
      <c r="BR29" s="1047" t="str">
        <f ca="1">'In-kind Benefits 2_V2'!AL27</f>
        <v/>
      </c>
      <c r="BS29" s="1047" t="str">
        <f ca="1">'In-kind Benefits 2_V2'!AM27</f>
        <v/>
      </c>
      <c r="BT29" s="1047" t="str" cm="1">
        <f t="array" aca="1" ref="BT29" ca="1">(_xlfn.IFS(BQ29="Yes",_xlfn.IFS(BS29&lt;=($CP29*BT$5),BS29,BS29&gt;($CP29*BT$5),($CP29*BT$5)),BQ29="No","",BQ29="",""))</f>
        <v/>
      </c>
      <c r="BU29" s="1043"/>
      <c r="BV29" s="1057" t="str">
        <f ca="1">'In-kind Benefits 2_V2'!AO27</f>
        <v/>
      </c>
      <c r="BW29" s="1047" t="str">
        <f ca="1">'In-kind Benefits 2_V2'!AP27</f>
        <v/>
      </c>
      <c r="BX29" s="1047" t="str">
        <f ca="1">'In-kind Benefits 2_V2'!AQ27</f>
        <v/>
      </c>
      <c r="BY29" s="1047" t="str" cm="1">
        <f t="array" aca="1" ref="BY29" ca="1">(_xlfn.IFS(BV29="Yes",_xlfn.IFS(BX29&lt;=($CP29*BY$5),BX29,BX29&gt;($CP29*BY$5),($CP29*BY$5)),BV29="No","",BV29="",""))</f>
        <v/>
      </c>
      <c r="BZ29" s="1043"/>
      <c r="CA29" s="1057" t="str">
        <f ca="1">'In-kind Benefits 2_V2'!AS27</f>
        <v/>
      </c>
      <c r="CB29" s="1047" t="str">
        <f ca="1">'In-kind Benefits 2_V2'!AT27</f>
        <v/>
      </c>
      <c r="CC29" s="1047" t="str">
        <f ca="1">'In-kind Benefits 2_V2'!AU27</f>
        <v/>
      </c>
      <c r="CD29" s="1047" t="str" cm="1">
        <f t="array" aca="1" ref="CD29" ca="1">(_xlfn.IFS(CA29="Yes",_xlfn.IFS(CC29&lt;=($CP29*CD$5),CC29,CC29&gt;($CP29*CD$5),($CP29*CD$5)),CA29="No","",CA29="",""))</f>
        <v/>
      </c>
      <c r="CE29" s="1048"/>
      <c r="CF29" s="1057" t="str">
        <f ca="1">'In-kind Benefits 2_V2'!AW27</f>
        <v/>
      </c>
      <c r="CG29" s="1047" t="str">
        <f ca="1">'In-kind Benefits 2_V2'!AX27</f>
        <v/>
      </c>
      <c r="CH29" s="1047" t="str">
        <f ca="1">'In-kind Benefits 2_V2'!AY27</f>
        <v/>
      </c>
      <c r="CI29" s="1047" t="str" cm="1">
        <f t="array" aca="1" ref="CI29" ca="1">(_xlfn.IFS(CF29="Yes",_xlfn.IFS(CH29&lt;=($CP29*CI$5),CH29,CH29&gt;($CP29*CI$5),($CP29*CI$5)),CF29="No","",CF29="",""))</f>
        <v/>
      </c>
      <c r="CJ29" s="1048"/>
      <c r="CK29" s="1049">
        <f>IFERROR(((V29*X29)+(AG29*AI29)+(AR29*AT29)+(BC29*BE29))*'Drop Downs'!$R$4/12,0)</f>
        <v>0</v>
      </c>
      <c r="CL29" s="1050">
        <f>IFERROR(L29/M29*IF('2'!$E$25='Drop Downs'!$H$15,'Drop Downs'!$R$4/12, IF('2'!$E$25='Drop Downs'!$H$16,1, (IF('2'!$E$25='Drop Downs'!$H$13,1,"error")))),0)</f>
        <v>0</v>
      </c>
      <c r="CM29" s="1050">
        <f t="shared" ca="1" si="36"/>
        <v>0</v>
      </c>
      <c r="CN29" s="1049" t="str">
        <f t="shared" ca="1" si="37"/>
        <v/>
      </c>
      <c r="CO29" s="1049" t="str">
        <f t="shared" ca="1" si="38"/>
        <v/>
      </c>
      <c r="CP29" s="1050" t="str">
        <f t="shared" ca="1" si="33"/>
        <v/>
      </c>
      <c r="CQ29" s="251"/>
      <c r="CR29" s="1050">
        <f>IFERROR(((W29*X29)+(AH29*AI29)+(AS29*AT29)+(BD29*BE29))*'Drop Downs'!$R$4/12,0)</f>
        <v>0</v>
      </c>
      <c r="CS29" s="1050">
        <f t="shared" si="39"/>
        <v>0</v>
      </c>
      <c r="CT29" s="1050">
        <f t="shared" ca="1" si="42"/>
        <v>0</v>
      </c>
      <c r="CU29" s="1050">
        <f t="shared" ca="1" si="40"/>
        <v>0</v>
      </c>
      <c r="CV29" s="1050" t="str">
        <f t="shared" ca="1" si="43"/>
        <v/>
      </c>
      <c r="CW29" s="1048"/>
      <c r="CX29" s="1050">
        <f t="shared" si="29"/>
        <v>0</v>
      </c>
      <c r="CY29" s="1050" t="str">
        <f t="shared" ca="1" si="45"/>
        <v/>
      </c>
      <c r="CZ29" s="1049" t="str">
        <f t="shared" ca="1" si="44"/>
        <v/>
      </c>
      <c r="DA29" s="1049">
        <f t="shared" ca="1" si="41"/>
        <v>0</v>
      </c>
    </row>
    <row r="30" spans="1:105" s="178" customFormat="1" ht="17.149999999999999" customHeight="1">
      <c r="A30" s="942">
        <v>26</v>
      </c>
      <c r="B30" s="1295">
        <f>'4'!B27</f>
        <v>0</v>
      </c>
      <c r="C30" s="1038" t="str">
        <f>INDEX(Languages2!$B$12:$Z$13,MATCH(' '!D30,Languages2!$B$12:$B$13,0),MATCH('1'!$C$5,Languages2!$B$1:$Z$1,0))</f>
        <v>Homens</v>
      </c>
      <c r="D30" s="1038" t="s">
        <v>799</v>
      </c>
      <c r="E30" s="1058">
        <f>'4'!D27</f>
        <v>0</v>
      </c>
      <c r="F30" s="1297" t="str">
        <f>'4'!E27</f>
        <v xml:space="preserve"> </v>
      </c>
      <c r="G30" s="1040"/>
      <c r="H30" s="1041">
        <f>'5'!G30</f>
        <v>0</v>
      </c>
      <c r="I30" s="1041">
        <f>'5'!H30</f>
        <v>0</v>
      </c>
      <c r="J30" s="1041">
        <f>'5'!I30</f>
        <v>0</v>
      </c>
      <c r="K30" s="1041">
        <f>'5'!J30</f>
        <v>0</v>
      </c>
      <c r="L30" s="1042">
        <f t="shared" si="35"/>
        <v>0</v>
      </c>
      <c r="M30" s="1042">
        <f t="shared" si="31"/>
        <v>0</v>
      </c>
      <c r="N30" s="1043"/>
      <c r="O30" s="1041">
        <f>'5'!M30</f>
        <v>0</v>
      </c>
      <c r="P30" s="1041">
        <f>'5'!N30</f>
        <v>0</v>
      </c>
      <c r="Q30" s="1041" t="str">
        <f>'5'!O30</f>
        <v/>
      </c>
      <c r="R30" s="1041">
        <f>'5'!P30</f>
        <v>0</v>
      </c>
      <c r="S30" s="1044">
        <f>'5'!Q30</f>
        <v>0</v>
      </c>
      <c r="T30" s="1045">
        <f t="shared" si="12"/>
        <v>0</v>
      </c>
      <c r="U30" s="1045">
        <f t="shared" si="13"/>
        <v>0</v>
      </c>
      <c r="V30" s="1045">
        <f t="shared" si="14"/>
        <v>0</v>
      </c>
      <c r="W30" s="1045">
        <f t="shared" si="0"/>
        <v>0</v>
      </c>
      <c r="X30" s="1045">
        <f t="shared" si="32"/>
        <v>0</v>
      </c>
      <c r="Y30" s="1043"/>
      <c r="Z30" s="1041">
        <f>'5'!S30</f>
        <v>0</v>
      </c>
      <c r="AA30" s="1041">
        <f>'5'!T30</f>
        <v>0</v>
      </c>
      <c r="AB30" s="1041" t="str">
        <f>'5'!U30</f>
        <v/>
      </c>
      <c r="AC30" s="1041">
        <f>'5'!V30</f>
        <v>0</v>
      </c>
      <c r="AD30" s="1044">
        <f>'5'!W30</f>
        <v>0</v>
      </c>
      <c r="AE30" s="1045">
        <f t="shared" si="15"/>
        <v>0</v>
      </c>
      <c r="AF30" s="1045">
        <f t="shared" si="1"/>
        <v>0</v>
      </c>
      <c r="AG30" s="1045">
        <f t="shared" si="2"/>
        <v>0</v>
      </c>
      <c r="AH30" s="1045">
        <f t="shared" si="3"/>
        <v>0</v>
      </c>
      <c r="AI30" s="1045">
        <f t="shared" si="4"/>
        <v>0</v>
      </c>
      <c r="AJ30" s="1043"/>
      <c r="AK30" s="1041">
        <f>'5'!Y30</f>
        <v>0</v>
      </c>
      <c r="AL30" s="1041">
        <f>'5'!Z30</f>
        <v>0</v>
      </c>
      <c r="AM30" s="1041" t="str">
        <f>'5'!AA30</f>
        <v/>
      </c>
      <c r="AN30" s="1041">
        <f>'5'!AB30</f>
        <v>0</v>
      </c>
      <c r="AO30" s="1044">
        <f>'5'!AC30</f>
        <v>0</v>
      </c>
      <c r="AP30" s="1045">
        <f t="shared" si="16"/>
        <v>0</v>
      </c>
      <c r="AQ30" s="1045">
        <f t="shared" si="17"/>
        <v>0</v>
      </c>
      <c r="AR30" s="1045">
        <f t="shared" si="18"/>
        <v>0</v>
      </c>
      <c r="AS30" s="1045">
        <f t="shared" si="5"/>
        <v>0</v>
      </c>
      <c r="AT30" s="1045">
        <f t="shared" si="19"/>
        <v>0</v>
      </c>
      <c r="AU30" s="1043"/>
      <c r="AV30" s="1041">
        <f>'5'!AE30</f>
        <v>0</v>
      </c>
      <c r="AW30" s="1041">
        <f>'5'!AF30</f>
        <v>0</v>
      </c>
      <c r="AX30" s="1041" t="str">
        <f>'5'!AG30</f>
        <v/>
      </c>
      <c r="AY30" s="1041">
        <f>'5'!AH30</f>
        <v>0</v>
      </c>
      <c r="AZ30" s="1044">
        <f>'5'!AI30</f>
        <v>0</v>
      </c>
      <c r="BA30" s="1045">
        <f t="shared" si="20"/>
        <v>0</v>
      </c>
      <c r="BB30" s="1045">
        <f t="shared" si="21"/>
        <v>0</v>
      </c>
      <c r="BC30" s="1045">
        <f t="shared" si="22"/>
        <v>0</v>
      </c>
      <c r="BD30" s="1045">
        <f t="shared" si="6"/>
        <v>0</v>
      </c>
      <c r="BE30" s="1045">
        <f t="shared" si="23"/>
        <v>0</v>
      </c>
      <c r="BF30" s="1043"/>
      <c r="BG30" s="1046" t="str">
        <f ca="1">'In-kind Benefits 2_V2'!AC28</f>
        <v/>
      </c>
      <c r="BH30" s="1047"/>
      <c r="BI30" s="1047" t="str">
        <f ca="1">'In-kind Benefits 2_V2'!AE28</f>
        <v/>
      </c>
      <c r="BJ30" s="1047" t="str" cm="1">
        <f t="array" aca="1" ref="BJ30" ca="1">(_xlfn.IFS(BG30="Yes",_xlfn.IFS(BI30&lt;=($CP30*BJ$5),BI30,BI30&gt;($CP30*BJ$5),($CP30*BJ$5)),BG30="No","",BG30="",""))</f>
        <v/>
      </c>
      <c r="BK30" s="1043"/>
      <c r="BL30" s="1046" t="str">
        <f ca="1">'In-kind Benefits 2_V2'!AG28</f>
        <v/>
      </c>
      <c r="BM30" s="1047" t="str">
        <f ca="1">'In-kind Benefits 2_V2'!AH28</f>
        <v/>
      </c>
      <c r="BN30" s="1047" t="str">
        <f ca="1">'In-kind Benefits 2_V2'!AI28</f>
        <v/>
      </c>
      <c r="BO30" s="1047" t="str" cm="1">
        <f t="array" aca="1" ref="BO30" ca="1">(_xlfn.IFS(BL30="Yes",_xlfn.IFS(BN30&lt;=($CP30*BO$5),BN30,BN30&gt;($CP30*BO$5),($CP30*BO$5)),BL30="No","",BL30="",""))</f>
        <v/>
      </c>
      <c r="BP30" s="1043"/>
      <c r="BQ30" s="1046" t="str">
        <f ca="1">'In-kind Benefits 2_V2'!AK28</f>
        <v/>
      </c>
      <c r="BR30" s="1047" t="str">
        <f ca="1">'In-kind Benefits 2_V2'!AL28</f>
        <v/>
      </c>
      <c r="BS30" s="1047" t="str">
        <f ca="1">'In-kind Benefits 2_V2'!AM28</f>
        <v/>
      </c>
      <c r="BT30" s="1047" t="str" cm="1">
        <f t="array" aca="1" ref="BT30" ca="1">(_xlfn.IFS(BQ30="Yes",_xlfn.IFS(BS30&lt;=($CP30*BT$5),BS30,BS30&gt;($CP30*BT$5),($CP30*BT$5)),BQ30="No","",BQ30="",""))</f>
        <v/>
      </c>
      <c r="BU30" s="1043"/>
      <c r="BV30" s="1046" t="str">
        <f ca="1">'In-kind Benefits 2_V2'!AO28</f>
        <v/>
      </c>
      <c r="BW30" s="1047" t="str">
        <f ca="1">'In-kind Benefits 2_V2'!AP28</f>
        <v/>
      </c>
      <c r="BX30" s="1047" t="str">
        <f ca="1">'In-kind Benefits 2_V2'!AQ28</f>
        <v/>
      </c>
      <c r="BY30" s="1047" t="str" cm="1">
        <f t="array" aca="1" ref="BY30" ca="1">(_xlfn.IFS(BV30="Yes",_xlfn.IFS(BX30&lt;=($CP30*BY$5),BX30,BX30&gt;($CP30*BY$5),($CP30*BY$5)),BV30="No","",BV30="",""))</f>
        <v/>
      </c>
      <c r="BZ30" s="1043"/>
      <c r="CA30" s="1046" t="str">
        <f ca="1">'In-kind Benefits 2_V2'!AS28</f>
        <v/>
      </c>
      <c r="CB30" s="1047" t="str">
        <f ca="1">'In-kind Benefits 2_V2'!AT28</f>
        <v/>
      </c>
      <c r="CC30" s="1047" t="str">
        <f ca="1">'In-kind Benefits 2_V2'!AU28</f>
        <v/>
      </c>
      <c r="CD30" s="1047" t="str" cm="1">
        <f t="array" aca="1" ref="CD30" ca="1">(_xlfn.IFS(CA30="Yes",_xlfn.IFS(CC30&lt;=($CP30*CD$5),CC30,CC30&gt;($CP30*CD$5),($CP30*CD$5)),CA30="No","",CA30="",""))</f>
        <v/>
      </c>
      <c r="CE30" s="1048"/>
      <c r="CF30" s="1046" t="str">
        <f ca="1">'In-kind Benefits 2_V2'!AW28</f>
        <v/>
      </c>
      <c r="CG30" s="1047" t="str">
        <f ca="1">'In-kind Benefits 2_V2'!AX28</f>
        <v/>
      </c>
      <c r="CH30" s="1047" t="str">
        <f ca="1">'In-kind Benefits 2_V2'!AY28</f>
        <v/>
      </c>
      <c r="CI30" s="1047" t="str" cm="1">
        <f t="array" aca="1" ref="CI30" ca="1">(_xlfn.IFS(CF30="Yes",_xlfn.IFS(CH30&lt;=($CP30*CI$5),CH30,CH30&gt;($CP30*CI$5),($CP30*CI$5)),CF30="No","",CF30="",""))</f>
        <v/>
      </c>
      <c r="CJ30" s="1048"/>
      <c r="CK30" s="1049">
        <f>IFERROR(((V30*X30)+(AG30*AI30)+(AR30*AT30)+(BC30*BE30))*'Drop Downs'!$R$4/12,0)</f>
        <v>0</v>
      </c>
      <c r="CL30" s="1050">
        <f>IFERROR(L30/M30*IF('2'!$E$25='Drop Downs'!$H$15,'Drop Downs'!$R$4/12, IF('2'!$E$25='Drop Downs'!$H$16,1, (IF('2'!$E$25='Drop Downs'!$H$13,1,"error")))),0)</f>
        <v>0</v>
      </c>
      <c r="CM30" s="1050">
        <f t="shared" ca="1" si="36"/>
        <v>0</v>
      </c>
      <c r="CN30" s="1049" t="str">
        <f t="shared" ca="1" si="37"/>
        <v/>
      </c>
      <c r="CO30" s="1049" t="str">
        <f t="shared" ca="1" si="38"/>
        <v/>
      </c>
      <c r="CP30" s="1050" t="str">
        <f t="shared" ca="1" si="33"/>
        <v/>
      </c>
      <c r="CQ30" s="251"/>
      <c r="CR30" s="1050">
        <f>IFERROR(((W30*X30)+(AH30*AI30)+(AS30*AT30)+(BD30*BE30))*'Drop Downs'!$R$4/12,0)</f>
        <v>0</v>
      </c>
      <c r="CS30" s="1050">
        <f t="shared" si="39"/>
        <v>0</v>
      </c>
      <c r="CT30" s="1050">
        <f t="shared" ca="1" si="42"/>
        <v>0</v>
      </c>
      <c r="CU30" s="1050">
        <f t="shared" ca="1" si="40"/>
        <v>0</v>
      </c>
      <c r="CV30" s="1050" t="str">
        <f t="shared" ca="1" si="43"/>
        <v/>
      </c>
      <c r="CW30" s="1048"/>
      <c r="CX30" s="1050">
        <f t="shared" si="29"/>
        <v>0</v>
      </c>
      <c r="CY30" s="1050" t="str">
        <f t="shared" ca="1" si="45"/>
        <v/>
      </c>
      <c r="CZ30" s="1049" t="str">
        <f t="shared" ca="1" si="44"/>
        <v/>
      </c>
      <c r="DA30" s="1049">
        <f t="shared" ca="1" si="41"/>
        <v>0</v>
      </c>
    </row>
    <row r="31" spans="1:105" s="178" customFormat="1" ht="17.149999999999999" customHeight="1">
      <c r="A31" s="942">
        <v>27</v>
      </c>
      <c r="B31" s="1298"/>
      <c r="C31" s="1051" t="str">
        <f>INDEX(Languages2!$B$12:$Z$13,MATCH(' '!D31,Languages2!$B$12:$B$13,0),MATCH('1'!$C$5,Languages2!$B$1:$Z$1,0))</f>
        <v>Mulheres</v>
      </c>
      <c r="D31" s="1051" t="s">
        <v>800</v>
      </c>
      <c r="E31" s="1052">
        <f>'4'!D28</f>
        <v>0</v>
      </c>
      <c r="F31" s="1297">
        <f>'4'!E28</f>
        <v>0</v>
      </c>
      <c r="G31" s="1040"/>
      <c r="H31" s="1053">
        <f>'5'!G31</f>
        <v>0</v>
      </c>
      <c r="I31" s="1053">
        <f>'5'!H31</f>
        <v>0</v>
      </c>
      <c r="J31" s="1053">
        <f>'5'!I31</f>
        <v>0</v>
      </c>
      <c r="K31" s="1053">
        <f>'5'!J31</f>
        <v>0</v>
      </c>
      <c r="L31" s="1054">
        <f t="shared" si="35"/>
        <v>0</v>
      </c>
      <c r="M31" s="1054">
        <f t="shared" si="31"/>
        <v>0</v>
      </c>
      <c r="N31" s="1043"/>
      <c r="O31" s="1053">
        <f>'5'!M31</f>
        <v>0</v>
      </c>
      <c r="P31" s="1053">
        <f>'5'!N31</f>
        <v>0</v>
      </c>
      <c r="Q31" s="1053" t="str">
        <f>'5'!O31</f>
        <v/>
      </c>
      <c r="R31" s="1053">
        <f>'5'!P31</f>
        <v>0</v>
      </c>
      <c r="S31" s="1055">
        <f>'5'!Q31</f>
        <v>0</v>
      </c>
      <c r="T31" s="1056">
        <f t="shared" si="12"/>
        <v>0</v>
      </c>
      <c r="U31" s="1056">
        <f t="shared" si="13"/>
        <v>0</v>
      </c>
      <c r="V31" s="1056">
        <f t="shared" si="14"/>
        <v>0</v>
      </c>
      <c r="W31" s="1056">
        <f t="shared" si="0"/>
        <v>0</v>
      </c>
      <c r="X31" s="1056">
        <f t="shared" si="32"/>
        <v>0</v>
      </c>
      <c r="Y31" s="1043"/>
      <c r="Z31" s="1053">
        <f>'5'!S31</f>
        <v>0</v>
      </c>
      <c r="AA31" s="1053">
        <f>'5'!T31</f>
        <v>0</v>
      </c>
      <c r="AB31" s="1053" t="str">
        <f>'5'!U31</f>
        <v/>
      </c>
      <c r="AC31" s="1053">
        <f>'5'!V31</f>
        <v>0</v>
      </c>
      <c r="AD31" s="1055">
        <f>'5'!W31</f>
        <v>0</v>
      </c>
      <c r="AE31" s="1056">
        <f t="shared" si="15"/>
        <v>0</v>
      </c>
      <c r="AF31" s="1056">
        <f t="shared" si="1"/>
        <v>0</v>
      </c>
      <c r="AG31" s="1056">
        <f t="shared" si="2"/>
        <v>0</v>
      </c>
      <c r="AH31" s="1056">
        <f t="shared" si="3"/>
        <v>0</v>
      </c>
      <c r="AI31" s="1056">
        <f t="shared" si="4"/>
        <v>0</v>
      </c>
      <c r="AJ31" s="1043"/>
      <c r="AK31" s="1053">
        <f>'5'!Y31</f>
        <v>0</v>
      </c>
      <c r="AL31" s="1053">
        <f>'5'!Z31</f>
        <v>0</v>
      </c>
      <c r="AM31" s="1053" t="str">
        <f>'5'!AA31</f>
        <v/>
      </c>
      <c r="AN31" s="1053">
        <f>'5'!AB31</f>
        <v>0</v>
      </c>
      <c r="AO31" s="1055">
        <f>'5'!AC31</f>
        <v>0</v>
      </c>
      <c r="AP31" s="1056">
        <f t="shared" si="16"/>
        <v>0</v>
      </c>
      <c r="AQ31" s="1056">
        <f t="shared" si="17"/>
        <v>0</v>
      </c>
      <c r="AR31" s="1056">
        <f t="shared" si="18"/>
        <v>0</v>
      </c>
      <c r="AS31" s="1056">
        <f t="shared" si="5"/>
        <v>0</v>
      </c>
      <c r="AT31" s="1056">
        <f t="shared" si="19"/>
        <v>0</v>
      </c>
      <c r="AU31" s="1043"/>
      <c r="AV31" s="1053">
        <f>'5'!AE31</f>
        <v>0</v>
      </c>
      <c r="AW31" s="1053">
        <f>'5'!AF31</f>
        <v>0</v>
      </c>
      <c r="AX31" s="1053" t="str">
        <f>'5'!AG31</f>
        <v/>
      </c>
      <c r="AY31" s="1053">
        <f>'5'!AH31</f>
        <v>0</v>
      </c>
      <c r="AZ31" s="1055">
        <f>'5'!AI31</f>
        <v>0</v>
      </c>
      <c r="BA31" s="1056">
        <f t="shared" si="20"/>
        <v>0</v>
      </c>
      <c r="BB31" s="1056">
        <f t="shared" si="21"/>
        <v>0</v>
      </c>
      <c r="BC31" s="1056">
        <f t="shared" si="22"/>
        <v>0</v>
      </c>
      <c r="BD31" s="1056">
        <f t="shared" si="6"/>
        <v>0</v>
      </c>
      <c r="BE31" s="1056">
        <f t="shared" si="23"/>
        <v>0</v>
      </c>
      <c r="BF31" s="1043"/>
      <c r="BG31" s="1057" t="str">
        <f ca="1">'In-kind Benefits 2_V2'!AC29</f>
        <v/>
      </c>
      <c r="BH31" s="1047"/>
      <c r="BI31" s="1047" t="str">
        <f ca="1">'In-kind Benefits 2_V2'!AE29</f>
        <v/>
      </c>
      <c r="BJ31" s="1047" t="str" cm="1">
        <f t="array" aca="1" ref="BJ31" ca="1">(_xlfn.IFS(BG31="Yes",_xlfn.IFS(BI31&lt;=($CP31*BJ$5),BI31,BI31&gt;($CP31*BJ$5),($CP31*BJ$5)),BG31="No","",BG31="",""))</f>
        <v/>
      </c>
      <c r="BK31" s="1043"/>
      <c r="BL31" s="1057" t="str">
        <f ca="1">'In-kind Benefits 2_V2'!AG29</f>
        <v/>
      </c>
      <c r="BM31" s="1047" t="str">
        <f ca="1">'In-kind Benefits 2_V2'!AH29</f>
        <v/>
      </c>
      <c r="BN31" s="1047" t="str">
        <f ca="1">'In-kind Benefits 2_V2'!AI29</f>
        <v/>
      </c>
      <c r="BO31" s="1047" t="str" cm="1">
        <f t="array" aca="1" ref="BO31" ca="1">(_xlfn.IFS(BL31="Yes",_xlfn.IFS(BN31&lt;=($CP31*BO$5),BN31,BN31&gt;($CP31*BO$5),($CP31*BO$5)),BL31="No","",BL31="",""))</f>
        <v/>
      </c>
      <c r="BP31" s="1043"/>
      <c r="BQ31" s="1057" t="str">
        <f ca="1">'In-kind Benefits 2_V2'!AK29</f>
        <v/>
      </c>
      <c r="BR31" s="1047" t="str">
        <f ca="1">'In-kind Benefits 2_V2'!AL29</f>
        <v/>
      </c>
      <c r="BS31" s="1047" t="str">
        <f ca="1">'In-kind Benefits 2_V2'!AM29</f>
        <v/>
      </c>
      <c r="BT31" s="1047" t="str" cm="1">
        <f t="array" aca="1" ref="BT31" ca="1">(_xlfn.IFS(BQ31="Yes",_xlfn.IFS(BS31&lt;=($CP31*BT$5),BS31,BS31&gt;($CP31*BT$5),($CP31*BT$5)),BQ31="No","",BQ31="",""))</f>
        <v/>
      </c>
      <c r="BU31" s="1043"/>
      <c r="BV31" s="1057" t="str">
        <f ca="1">'In-kind Benefits 2_V2'!AO29</f>
        <v/>
      </c>
      <c r="BW31" s="1047" t="str">
        <f ca="1">'In-kind Benefits 2_V2'!AP29</f>
        <v/>
      </c>
      <c r="BX31" s="1047" t="str">
        <f ca="1">'In-kind Benefits 2_V2'!AQ29</f>
        <v/>
      </c>
      <c r="BY31" s="1047" t="str" cm="1">
        <f t="array" aca="1" ref="BY31" ca="1">(_xlfn.IFS(BV31="Yes",_xlfn.IFS(BX31&lt;=($CP31*BY$5),BX31,BX31&gt;($CP31*BY$5),($CP31*BY$5)),BV31="No","",BV31="",""))</f>
        <v/>
      </c>
      <c r="BZ31" s="1043"/>
      <c r="CA31" s="1057" t="str">
        <f ca="1">'In-kind Benefits 2_V2'!AS29</f>
        <v/>
      </c>
      <c r="CB31" s="1047" t="str">
        <f ca="1">'In-kind Benefits 2_V2'!AT29</f>
        <v/>
      </c>
      <c r="CC31" s="1047" t="str">
        <f ca="1">'In-kind Benefits 2_V2'!AU29</f>
        <v/>
      </c>
      <c r="CD31" s="1047" t="str" cm="1">
        <f t="array" aca="1" ref="CD31" ca="1">(_xlfn.IFS(CA31="Yes",_xlfn.IFS(CC31&lt;=($CP31*CD$5),CC31,CC31&gt;($CP31*CD$5),($CP31*CD$5)),CA31="No","",CA31="",""))</f>
        <v/>
      </c>
      <c r="CE31" s="1048"/>
      <c r="CF31" s="1057" t="str">
        <f ca="1">'In-kind Benefits 2_V2'!AW29</f>
        <v/>
      </c>
      <c r="CG31" s="1047" t="str">
        <f ca="1">'In-kind Benefits 2_V2'!AX29</f>
        <v/>
      </c>
      <c r="CH31" s="1047" t="str">
        <f ca="1">'In-kind Benefits 2_V2'!AY29</f>
        <v/>
      </c>
      <c r="CI31" s="1047" t="str" cm="1">
        <f t="array" aca="1" ref="CI31" ca="1">(_xlfn.IFS(CF31="Yes",_xlfn.IFS(CH31&lt;=($CP31*CI$5),CH31,CH31&gt;($CP31*CI$5),($CP31*CI$5)),CF31="No","",CF31="",""))</f>
        <v/>
      </c>
      <c r="CJ31" s="1048"/>
      <c r="CK31" s="1049">
        <f>IFERROR(((V31*X31)+(AG31*AI31)+(AR31*AT31)+(BC31*BE31))*'Drop Downs'!$R$4/12,0)</f>
        <v>0</v>
      </c>
      <c r="CL31" s="1050">
        <f>IFERROR(L31/M31*IF('2'!$E$25='Drop Downs'!$H$15,'Drop Downs'!$R$4/12, IF('2'!$E$25='Drop Downs'!$H$16,1, (IF('2'!$E$25='Drop Downs'!$H$13,1,"error")))),0)</f>
        <v>0</v>
      </c>
      <c r="CM31" s="1050">
        <f t="shared" ca="1" si="36"/>
        <v>0</v>
      </c>
      <c r="CN31" s="1049" t="str">
        <f t="shared" ca="1" si="37"/>
        <v/>
      </c>
      <c r="CO31" s="1049" t="str">
        <f t="shared" ca="1" si="38"/>
        <v/>
      </c>
      <c r="CP31" s="1050" t="str">
        <f t="shared" ca="1" si="33"/>
        <v/>
      </c>
      <c r="CQ31" s="251"/>
      <c r="CR31" s="1050">
        <f>IFERROR(((W31*X31)+(AH31*AI31)+(AS31*AT31)+(BD31*BE31))*'Drop Downs'!$R$4/12,0)</f>
        <v>0</v>
      </c>
      <c r="CS31" s="1050">
        <f t="shared" si="39"/>
        <v>0</v>
      </c>
      <c r="CT31" s="1050">
        <f t="shared" ca="1" si="42"/>
        <v>0</v>
      </c>
      <c r="CU31" s="1050">
        <f t="shared" ca="1" si="40"/>
        <v>0</v>
      </c>
      <c r="CV31" s="1050" t="str">
        <f t="shared" ca="1" si="43"/>
        <v/>
      </c>
      <c r="CW31" s="1048"/>
      <c r="CX31" s="1050">
        <f t="shared" si="29"/>
        <v>0</v>
      </c>
      <c r="CY31" s="1050" t="str">
        <f t="shared" ca="1" si="45"/>
        <v/>
      </c>
      <c r="CZ31" s="1049" t="str">
        <f t="shared" ca="1" si="44"/>
        <v/>
      </c>
      <c r="DA31" s="1049">
        <f t="shared" ca="1" si="41"/>
        <v>0</v>
      </c>
    </row>
    <row r="32" spans="1:105" s="178" customFormat="1" ht="17.149999999999999" customHeight="1">
      <c r="A32" s="942">
        <v>28</v>
      </c>
      <c r="B32" s="1295">
        <f>'4'!B29</f>
        <v>0</v>
      </c>
      <c r="C32" s="1038" t="str">
        <f>INDEX(Languages2!$B$12:$Z$13,MATCH(' '!D32,Languages2!$B$12:$B$13,0),MATCH('1'!$C$5,Languages2!$B$1:$Z$1,0))</f>
        <v>Homens</v>
      </c>
      <c r="D32" s="1038" t="s">
        <v>799</v>
      </c>
      <c r="E32" s="1058">
        <f>'4'!D29</f>
        <v>0</v>
      </c>
      <c r="F32" s="1297" t="str">
        <f>'4'!E29</f>
        <v xml:space="preserve"> </v>
      </c>
      <c r="G32" s="1040"/>
      <c r="H32" s="1041">
        <f>'5'!G32</f>
        <v>0</v>
      </c>
      <c r="I32" s="1041">
        <f>'5'!H32</f>
        <v>0</v>
      </c>
      <c r="J32" s="1041">
        <f>'5'!I32</f>
        <v>0</v>
      </c>
      <c r="K32" s="1041">
        <f>'5'!J32</f>
        <v>0</v>
      </c>
      <c r="L32" s="1042">
        <f t="shared" si="35"/>
        <v>0</v>
      </c>
      <c r="M32" s="1042">
        <f t="shared" si="31"/>
        <v>0</v>
      </c>
      <c r="N32" s="1043"/>
      <c r="O32" s="1041">
        <f>'5'!M32</f>
        <v>0</v>
      </c>
      <c r="P32" s="1041">
        <f>'5'!N32</f>
        <v>0</v>
      </c>
      <c r="Q32" s="1041" t="str">
        <f>'5'!O32</f>
        <v/>
      </c>
      <c r="R32" s="1041">
        <f>'5'!P32</f>
        <v>0</v>
      </c>
      <c r="S32" s="1044">
        <f>'5'!Q32</f>
        <v>0</v>
      </c>
      <c r="T32" s="1045">
        <f t="shared" si="12"/>
        <v>0</v>
      </c>
      <c r="U32" s="1045">
        <f t="shared" si="13"/>
        <v>0</v>
      </c>
      <c r="V32" s="1045">
        <f t="shared" si="14"/>
        <v>0</v>
      </c>
      <c r="W32" s="1045">
        <f t="shared" si="0"/>
        <v>0</v>
      </c>
      <c r="X32" s="1045">
        <f t="shared" si="32"/>
        <v>0</v>
      </c>
      <c r="Y32" s="1043"/>
      <c r="Z32" s="1041">
        <f>'5'!S32</f>
        <v>0</v>
      </c>
      <c r="AA32" s="1041">
        <f>'5'!T32</f>
        <v>0</v>
      </c>
      <c r="AB32" s="1041" t="str">
        <f>'5'!U32</f>
        <v/>
      </c>
      <c r="AC32" s="1041">
        <f>'5'!V32</f>
        <v>0</v>
      </c>
      <c r="AD32" s="1044">
        <f>'5'!W32</f>
        <v>0</v>
      </c>
      <c r="AE32" s="1045">
        <f t="shared" si="15"/>
        <v>0</v>
      </c>
      <c r="AF32" s="1045">
        <f t="shared" si="1"/>
        <v>0</v>
      </c>
      <c r="AG32" s="1045">
        <f t="shared" si="2"/>
        <v>0</v>
      </c>
      <c r="AH32" s="1045">
        <f t="shared" si="3"/>
        <v>0</v>
      </c>
      <c r="AI32" s="1045">
        <f t="shared" si="4"/>
        <v>0</v>
      </c>
      <c r="AJ32" s="1043"/>
      <c r="AK32" s="1041">
        <f>'5'!Y32</f>
        <v>0</v>
      </c>
      <c r="AL32" s="1041">
        <f>'5'!Z32</f>
        <v>0</v>
      </c>
      <c r="AM32" s="1041" t="str">
        <f>'5'!AA32</f>
        <v/>
      </c>
      <c r="AN32" s="1041">
        <f>'5'!AB32</f>
        <v>0</v>
      </c>
      <c r="AO32" s="1044">
        <f>'5'!AC32</f>
        <v>0</v>
      </c>
      <c r="AP32" s="1045">
        <f t="shared" si="16"/>
        <v>0</v>
      </c>
      <c r="AQ32" s="1045">
        <f t="shared" si="17"/>
        <v>0</v>
      </c>
      <c r="AR32" s="1045">
        <f t="shared" si="18"/>
        <v>0</v>
      </c>
      <c r="AS32" s="1045">
        <f t="shared" si="5"/>
        <v>0</v>
      </c>
      <c r="AT32" s="1045">
        <f t="shared" si="19"/>
        <v>0</v>
      </c>
      <c r="AU32" s="1043"/>
      <c r="AV32" s="1041">
        <f>'5'!AE32</f>
        <v>0</v>
      </c>
      <c r="AW32" s="1041">
        <f>'5'!AF32</f>
        <v>0</v>
      </c>
      <c r="AX32" s="1041" t="str">
        <f>'5'!AG32</f>
        <v/>
      </c>
      <c r="AY32" s="1041">
        <f>'5'!AH32</f>
        <v>0</v>
      </c>
      <c r="AZ32" s="1044">
        <f>'5'!AI32</f>
        <v>0</v>
      </c>
      <c r="BA32" s="1045">
        <f t="shared" si="20"/>
        <v>0</v>
      </c>
      <c r="BB32" s="1045">
        <f t="shared" si="21"/>
        <v>0</v>
      </c>
      <c r="BC32" s="1045">
        <f t="shared" si="22"/>
        <v>0</v>
      </c>
      <c r="BD32" s="1045">
        <f t="shared" si="6"/>
        <v>0</v>
      </c>
      <c r="BE32" s="1045">
        <f t="shared" si="23"/>
        <v>0</v>
      </c>
      <c r="BF32" s="1043"/>
      <c r="BG32" s="1046" t="str">
        <f ca="1">'In-kind Benefits 2_V2'!AC30</f>
        <v/>
      </c>
      <c r="BH32" s="1047"/>
      <c r="BI32" s="1047" t="str">
        <f ca="1">'In-kind Benefits 2_V2'!AE30</f>
        <v/>
      </c>
      <c r="BJ32" s="1047" t="str" cm="1">
        <f t="array" aca="1" ref="BJ32" ca="1">(_xlfn.IFS(BG32="Yes",_xlfn.IFS(BI32&lt;=($CP32*BJ$5),BI32,BI32&gt;($CP32*BJ$5),($CP32*BJ$5)),BG32="No","",BG32="",""))</f>
        <v/>
      </c>
      <c r="BK32" s="1043"/>
      <c r="BL32" s="1046" t="str">
        <f ca="1">'In-kind Benefits 2_V2'!AG30</f>
        <v/>
      </c>
      <c r="BM32" s="1047" t="str">
        <f ca="1">'In-kind Benefits 2_V2'!AH30</f>
        <v/>
      </c>
      <c r="BN32" s="1047" t="str">
        <f ca="1">'In-kind Benefits 2_V2'!AI30</f>
        <v/>
      </c>
      <c r="BO32" s="1047" t="str" cm="1">
        <f t="array" aca="1" ref="BO32" ca="1">(_xlfn.IFS(BL32="Yes",_xlfn.IFS(BN32&lt;=($CP32*BO$5),BN32,BN32&gt;($CP32*BO$5),($CP32*BO$5)),BL32="No","",BL32="",""))</f>
        <v/>
      </c>
      <c r="BP32" s="1043"/>
      <c r="BQ32" s="1046" t="str">
        <f ca="1">'In-kind Benefits 2_V2'!AK30</f>
        <v/>
      </c>
      <c r="BR32" s="1047" t="str">
        <f ca="1">'In-kind Benefits 2_V2'!AL30</f>
        <v/>
      </c>
      <c r="BS32" s="1047" t="str">
        <f ca="1">'In-kind Benefits 2_V2'!AM30</f>
        <v/>
      </c>
      <c r="BT32" s="1047" t="str" cm="1">
        <f t="array" aca="1" ref="BT32" ca="1">(_xlfn.IFS(BQ32="Yes",_xlfn.IFS(BS32&lt;=($CP32*BT$5),BS32,BS32&gt;($CP32*BT$5),($CP32*BT$5)),BQ32="No","",BQ32="",""))</f>
        <v/>
      </c>
      <c r="BU32" s="1043"/>
      <c r="BV32" s="1046" t="str">
        <f ca="1">'In-kind Benefits 2_V2'!AO30</f>
        <v/>
      </c>
      <c r="BW32" s="1047" t="str">
        <f ca="1">'In-kind Benefits 2_V2'!AP30</f>
        <v/>
      </c>
      <c r="BX32" s="1047" t="str">
        <f ca="1">'In-kind Benefits 2_V2'!AQ30</f>
        <v/>
      </c>
      <c r="BY32" s="1047" t="str" cm="1">
        <f t="array" aca="1" ref="BY32" ca="1">(_xlfn.IFS(BV32="Yes",_xlfn.IFS(BX32&lt;=($CP32*BY$5),BX32,BX32&gt;($CP32*BY$5),($CP32*BY$5)),BV32="No","",BV32="",""))</f>
        <v/>
      </c>
      <c r="BZ32" s="1043"/>
      <c r="CA32" s="1046" t="str">
        <f ca="1">'In-kind Benefits 2_V2'!AS30</f>
        <v/>
      </c>
      <c r="CB32" s="1047" t="str">
        <f ca="1">'In-kind Benefits 2_V2'!AT30</f>
        <v/>
      </c>
      <c r="CC32" s="1047" t="str">
        <f ca="1">'In-kind Benefits 2_V2'!AU30</f>
        <v/>
      </c>
      <c r="CD32" s="1047" t="str" cm="1">
        <f t="array" aca="1" ref="CD32" ca="1">(_xlfn.IFS(CA32="Yes",_xlfn.IFS(CC32&lt;=($CP32*CD$5),CC32,CC32&gt;($CP32*CD$5),($CP32*CD$5)),CA32="No","",CA32="",""))</f>
        <v/>
      </c>
      <c r="CE32" s="1048"/>
      <c r="CF32" s="1046" t="str">
        <f ca="1">'In-kind Benefits 2_V2'!AW30</f>
        <v/>
      </c>
      <c r="CG32" s="1047" t="str">
        <f ca="1">'In-kind Benefits 2_V2'!AX30</f>
        <v/>
      </c>
      <c r="CH32" s="1047" t="str">
        <f ca="1">'In-kind Benefits 2_V2'!AY30</f>
        <v/>
      </c>
      <c r="CI32" s="1047" t="str" cm="1">
        <f t="array" aca="1" ref="CI32" ca="1">(_xlfn.IFS(CF32="Yes",_xlfn.IFS(CH32&lt;=($CP32*CI$5),CH32,CH32&gt;($CP32*CI$5),($CP32*CI$5)),CF32="No","",CF32="",""))</f>
        <v/>
      </c>
      <c r="CJ32" s="1048"/>
      <c r="CK32" s="1049">
        <f>IFERROR(((V32*X32)+(AG32*AI32)+(AR32*AT32)+(BC32*BE32))*'Drop Downs'!$R$4/12,0)</f>
        <v>0</v>
      </c>
      <c r="CL32" s="1050">
        <f>IFERROR(L32/M32*IF('2'!$E$25='Drop Downs'!$H$15,'Drop Downs'!$R$4/12, IF('2'!$E$25='Drop Downs'!$H$16,1, (IF('2'!$E$25='Drop Downs'!$H$13,1,"error")))),0)</f>
        <v>0</v>
      </c>
      <c r="CM32" s="1050">
        <f t="shared" ca="1" si="36"/>
        <v>0</v>
      </c>
      <c r="CN32" s="1049" t="str">
        <f t="shared" ca="1" si="37"/>
        <v/>
      </c>
      <c r="CO32" s="1049" t="str">
        <f t="shared" ca="1" si="38"/>
        <v/>
      </c>
      <c r="CP32" s="1050" t="str">
        <f t="shared" ca="1" si="33"/>
        <v/>
      </c>
      <c r="CQ32" s="251"/>
      <c r="CR32" s="1050">
        <f>IFERROR(((W32*X32)+(AH32*AI32)+(AS32*AT32)+(BD32*BE32))*'Drop Downs'!$R$4/12,0)</f>
        <v>0</v>
      </c>
      <c r="CS32" s="1050">
        <f t="shared" si="39"/>
        <v>0</v>
      </c>
      <c r="CT32" s="1050">
        <f t="shared" ca="1" si="42"/>
        <v>0</v>
      </c>
      <c r="CU32" s="1050">
        <f t="shared" ca="1" si="40"/>
        <v>0</v>
      </c>
      <c r="CV32" s="1050" t="str">
        <f t="shared" ca="1" si="43"/>
        <v/>
      </c>
      <c r="CW32" s="1048"/>
      <c r="CX32" s="1050">
        <f t="shared" si="29"/>
        <v>0</v>
      </c>
      <c r="CY32" s="1050" t="str">
        <f t="shared" ca="1" si="45"/>
        <v/>
      </c>
      <c r="CZ32" s="1049" t="str">
        <f t="shared" ca="1" si="44"/>
        <v/>
      </c>
      <c r="DA32" s="1049">
        <f t="shared" ca="1" si="41"/>
        <v>0</v>
      </c>
    </row>
    <row r="33" spans="1:105" s="178" customFormat="1" ht="17.149999999999999" customHeight="1">
      <c r="A33" s="942">
        <v>29</v>
      </c>
      <c r="B33" s="1298"/>
      <c r="C33" s="1051" t="str">
        <f>INDEX(Languages2!$B$12:$Z$13,MATCH(' '!D33,Languages2!$B$12:$B$13,0),MATCH('1'!$C$5,Languages2!$B$1:$Z$1,0))</f>
        <v>Mulheres</v>
      </c>
      <c r="D33" s="1051" t="s">
        <v>800</v>
      </c>
      <c r="E33" s="1052">
        <f>'4'!D30</f>
        <v>0</v>
      </c>
      <c r="F33" s="1297">
        <f>'4'!E30</f>
        <v>0</v>
      </c>
      <c r="G33" s="1040"/>
      <c r="H33" s="1053">
        <f>'5'!G33</f>
        <v>0</v>
      </c>
      <c r="I33" s="1053">
        <f>'5'!H33</f>
        <v>0</v>
      </c>
      <c r="J33" s="1053">
        <f>'5'!I33</f>
        <v>0</v>
      </c>
      <c r="K33" s="1053">
        <f>'5'!J33</f>
        <v>0</v>
      </c>
      <c r="L33" s="1054">
        <f t="shared" si="35"/>
        <v>0</v>
      </c>
      <c r="M33" s="1054">
        <f t="shared" si="31"/>
        <v>0</v>
      </c>
      <c r="N33" s="1043"/>
      <c r="O33" s="1053">
        <f>'5'!M33</f>
        <v>0</v>
      </c>
      <c r="P33" s="1053">
        <f>'5'!N33</f>
        <v>0</v>
      </c>
      <c r="Q33" s="1053" t="str">
        <f>'5'!O33</f>
        <v/>
      </c>
      <c r="R33" s="1053">
        <f>'5'!P33</f>
        <v>0</v>
      </c>
      <c r="S33" s="1055">
        <f>'5'!Q33</f>
        <v>0</v>
      </c>
      <c r="T33" s="1056">
        <f t="shared" si="12"/>
        <v>0</v>
      </c>
      <c r="U33" s="1056">
        <f t="shared" si="13"/>
        <v>0</v>
      </c>
      <c r="V33" s="1056">
        <f t="shared" si="14"/>
        <v>0</v>
      </c>
      <c r="W33" s="1056">
        <f t="shared" si="0"/>
        <v>0</v>
      </c>
      <c r="X33" s="1056">
        <f t="shared" si="32"/>
        <v>0</v>
      </c>
      <c r="Y33" s="1043"/>
      <c r="Z33" s="1053">
        <f>'5'!S33</f>
        <v>0</v>
      </c>
      <c r="AA33" s="1053">
        <f>'5'!T33</f>
        <v>0</v>
      </c>
      <c r="AB33" s="1053" t="str">
        <f>'5'!U33</f>
        <v/>
      </c>
      <c r="AC33" s="1053">
        <f>'5'!V33</f>
        <v>0</v>
      </c>
      <c r="AD33" s="1055">
        <f>'5'!W33</f>
        <v>0</v>
      </c>
      <c r="AE33" s="1056">
        <f t="shared" si="15"/>
        <v>0</v>
      </c>
      <c r="AF33" s="1056">
        <f t="shared" si="1"/>
        <v>0</v>
      </c>
      <c r="AG33" s="1056">
        <f t="shared" si="2"/>
        <v>0</v>
      </c>
      <c r="AH33" s="1056">
        <f t="shared" si="3"/>
        <v>0</v>
      </c>
      <c r="AI33" s="1056">
        <f t="shared" si="4"/>
        <v>0</v>
      </c>
      <c r="AJ33" s="1043"/>
      <c r="AK33" s="1053">
        <f>'5'!Y33</f>
        <v>0</v>
      </c>
      <c r="AL33" s="1053">
        <f>'5'!Z33</f>
        <v>0</v>
      </c>
      <c r="AM33" s="1053" t="str">
        <f>'5'!AA33</f>
        <v/>
      </c>
      <c r="AN33" s="1053">
        <f>'5'!AB33</f>
        <v>0</v>
      </c>
      <c r="AO33" s="1055">
        <f>'5'!AC33</f>
        <v>0</v>
      </c>
      <c r="AP33" s="1056">
        <f t="shared" si="16"/>
        <v>0</v>
      </c>
      <c r="AQ33" s="1056">
        <f t="shared" si="17"/>
        <v>0</v>
      </c>
      <c r="AR33" s="1056">
        <f t="shared" si="18"/>
        <v>0</v>
      </c>
      <c r="AS33" s="1056">
        <f t="shared" si="5"/>
        <v>0</v>
      </c>
      <c r="AT33" s="1056">
        <f t="shared" si="19"/>
        <v>0</v>
      </c>
      <c r="AU33" s="1043"/>
      <c r="AV33" s="1053">
        <f>'5'!AE33</f>
        <v>0</v>
      </c>
      <c r="AW33" s="1053">
        <f>'5'!AF33</f>
        <v>0</v>
      </c>
      <c r="AX33" s="1053" t="str">
        <f>'5'!AG33</f>
        <v/>
      </c>
      <c r="AY33" s="1053">
        <f>'5'!AH33</f>
        <v>0</v>
      </c>
      <c r="AZ33" s="1055">
        <f>'5'!AI33</f>
        <v>0</v>
      </c>
      <c r="BA33" s="1056">
        <f t="shared" si="20"/>
        <v>0</v>
      </c>
      <c r="BB33" s="1056">
        <f t="shared" si="21"/>
        <v>0</v>
      </c>
      <c r="BC33" s="1056">
        <f t="shared" si="22"/>
        <v>0</v>
      </c>
      <c r="BD33" s="1056">
        <f t="shared" si="6"/>
        <v>0</v>
      </c>
      <c r="BE33" s="1056">
        <f t="shared" si="23"/>
        <v>0</v>
      </c>
      <c r="BF33" s="1043"/>
      <c r="BG33" s="1057" t="str">
        <f ca="1">'In-kind Benefits 2_V2'!AC31</f>
        <v/>
      </c>
      <c r="BH33" s="1047"/>
      <c r="BI33" s="1047" t="str">
        <f ca="1">'In-kind Benefits 2_V2'!AE31</f>
        <v/>
      </c>
      <c r="BJ33" s="1047" t="str" cm="1">
        <f t="array" aca="1" ref="BJ33" ca="1">(_xlfn.IFS(BG33="Yes",_xlfn.IFS(BI33&lt;=($CP33*BJ$5),BI33,BI33&gt;($CP33*BJ$5),($CP33*BJ$5)),BG33="No","",BG33="",""))</f>
        <v/>
      </c>
      <c r="BK33" s="1043"/>
      <c r="BL33" s="1057" t="str">
        <f ca="1">'In-kind Benefits 2_V2'!AG31</f>
        <v/>
      </c>
      <c r="BM33" s="1047" t="str">
        <f ca="1">'In-kind Benefits 2_V2'!AH31</f>
        <v/>
      </c>
      <c r="BN33" s="1047" t="str">
        <f ca="1">'In-kind Benefits 2_V2'!AI31</f>
        <v/>
      </c>
      <c r="BO33" s="1047" t="str" cm="1">
        <f t="array" aca="1" ref="BO33" ca="1">(_xlfn.IFS(BL33="Yes",_xlfn.IFS(BN33&lt;=($CP33*BO$5),BN33,BN33&gt;($CP33*BO$5),($CP33*BO$5)),BL33="No","",BL33="",""))</f>
        <v/>
      </c>
      <c r="BP33" s="1043"/>
      <c r="BQ33" s="1057" t="str">
        <f ca="1">'In-kind Benefits 2_V2'!AK31</f>
        <v/>
      </c>
      <c r="BR33" s="1047" t="str">
        <f ca="1">'In-kind Benefits 2_V2'!AL31</f>
        <v/>
      </c>
      <c r="BS33" s="1047" t="str">
        <f ca="1">'In-kind Benefits 2_V2'!AM31</f>
        <v/>
      </c>
      <c r="BT33" s="1047" t="str" cm="1">
        <f t="array" aca="1" ref="BT33" ca="1">(_xlfn.IFS(BQ33="Yes",_xlfn.IFS(BS33&lt;=($CP33*BT$5),BS33,BS33&gt;($CP33*BT$5),($CP33*BT$5)),BQ33="No","",BQ33="",""))</f>
        <v/>
      </c>
      <c r="BU33" s="1043"/>
      <c r="BV33" s="1057" t="str">
        <f ca="1">'In-kind Benefits 2_V2'!AO31</f>
        <v/>
      </c>
      <c r="BW33" s="1047" t="str">
        <f ca="1">'In-kind Benefits 2_V2'!AP31</f>
        <v/>
      </c>
      <c r="BX33" s="1047" t="str">
        <f ca="1">'In-kind Benefits 2_V2'!AQ31</f>
        <v/>
      </c>
      <c r="BY33" s="1047" t="str" cm="1">
        <f t="array" aca="1" ref="BY33" ca="1">(_xlfn.IFS(BV33="Yes",_xlfn.IFS(BX33&lt;=($CP33*BY$5),BX33,BX33&gt;($CP33*BY$5),($CP33*BY$5)),BV33="No","",BV33="",""))</f>
        <v/>
      </c>
      <c r="BZ33" s="1043"/>
      <c r="CA33" s="1057" t="str">
        <f ca="1">'In-kind Benefits 2_V2'!AS31</f>
        <v/>
      </c>
      <c r="CB33" s="1047" t="str">
        <f ca="1">'In-kind Benefits 2_V2'!AT31</f>
        <v/>
      </c>
      <c r="CC33" s="1047" t="str">
        <f ca="1">'In-kind Benefits 2_V2'!AU31</f>
        <v/>
      </c>
      <c r="CD33" s="1047" t="str" cm="1">
        <f t="array" aca="1" ref="CD33" ca="1">(_xlfn.IFS(CA33="Yes",_xlfn.IFS(CC33&lt;=($CP33*CD$5),CC33,CC33&gt;($CP33*CD$5),($CP33*CD$5)),CA33="No","",CA33="",""))</f>
        <v/>
      </c>
      <c r="CE33" s="1048"/>
      <c r="CF33" s="1057" t="str">
        <f ca="1">'In-kind Benefits 2_V2'!AW31</f>
        <v/>
      </c>
      <c r="CG33" s="1047" t="str">
        <f ca="1">'In-kind Benefits 2_V2'!AX31</f>
        <v/>
      </c>
      <c r="CH33" s="1047" t="str">
        <f ca="1">'In-kind Benefits 2_V2'!AY31</f>
        <v/>
      </c>
      <c r="CI33" s="1047" t="str" cm="1">
        <f t="array" aca="1" ref="CI33" ca="1">(_xlfn.IFS(CF33="Yes",_xlfn.IFS(CH33&lt;=($CP33*CI$5),CH33,CH33&gt;($CP33*CI$5),($CP33*CI$5)),CF33="No","",CF33="",""))</f>
        <v/>
      </c>
      <c r="CJ33" s="1048"/>
      <c r="CK33" s="1049">
        <f>IFERROR(((V33*X33)+(AG33*AI33)+(AR33*AT33)+(BC33*BE33))*'Drop Downs'!$R$4/12,0)</f>
        <v>0</v>
      </c>
      <c r="CL33" s="1050">
        <f>IFERROR(L33/M33*IF('2'!$E$25='Drop Downs'!$H$15,'Drop Downs'!$R$4/12, IF('2'!$E$25='Drop Downs'!$H$16,1, (IF('2'!$E$25='Drop Downs'!$H$13,1,"error")))),0)</f>
        <v>0</v>
      </c>
      <c r="CM33" s="1050">
        <f t="shared" ca="1" si="36"/>
        <v>0</v>
      </c>
      <c r="CN33" s="1049" t="str">
        <f t="shared" ca="1" si="37"/>
        <v/>
      </c>
      <c r="CO33" s="1049" t="str">
        <f t="shared" ca="1" si="38"/>
        <v/>
      </c>
      <c r="CP33" s="1050" t="str">
        <f t="shared" ca="1" si="33"/>
        <v/>
      </c>
      <c r="CQ33" s="251"/>
      <c r="CR33" s="1050">
        <f>IFERROR(((W33*X33)+(AH33*AI33)+(AS33*AT33)+(BD33*BE33))*'Drop Downs'!$R$4/12,0)</f>
        <v>0</v>
      </c>
      <c r="CS33" s="1050">
        <f t="shared" si="39"/>
        <v>0</v>
      </c>
      <c r="CT33" s="1050">
        <f t="shared" ca="1" si="42"/>
        <v>0</v>
      </c>
      <c r="CU33" s="1050">
        <f t="shared" ca="1" si="40"/>
        <v>0</v>
      </c>
      <c r="CV33" s="1050" t="str">
        <f t="shared" ca="1" si="43"/>
        <v/>
      </c>
      <c r="CW33" s="1048"/>
      <c r="CX33" s="1050">
        <f t="shared" si="29"/>
        <v>0</v>
      </c>
      <c r="CY33" s="1050" t="str">
        <f t="shared" ca="1" si="45"/>
        <v/>
      </c>
      <c r="CZ33" s="1049" t="str">
        <f t="shared" ca="1" si="44"/>
        <v/>
      </c>
      <c r="DA33" s="1049">
        <f t="shared" ca="1" si="41"/>
        <v>0</v>
      </c>
    </row>
    <row r="34" spans="1:105" s="178" customFormat="1" ht="17.149999999999999" customHeight="1">
      <c r="A34" s="942">
        <v>30</v>
      </c>
      <c r="B34" s="1295">
        <f>'4'!B31</f>
        <v>0</v>
      </c>
      <c r="C34" s="1038" t="str">
        <f>INDEX(Languages2!$B$12:$Z$13,MATCH(' '!D34,Languages2!$B$12:$B$13,0),MATCH('1'!$C$5,Languages2!$B$1:$Z$1,0))</f>
        <v>Homens</v>
      </c>
      <c r="D34" s="1038" t="s">
        <v>799</v>
      </c>
      <c r="E34" s="1058">
        <f>'4'!D31</f>
        <v>0</v>
      </c>
      <c r="F34" s="1297" t="str">
        <f>'4'!E31</f>
        <v xml:space="preserve"> </v>
      </c>
      <c r="G34" s="1040"/>
      <c r="H34" s="1041">
        <f>'5'!G34</f>
        <v>0</v>
      </c>
      <c r="I34" s="1041">
        <f>'5'!H34</f>
        <v>0</v>
      </c>
      <c r="J34" s="1041">
        <f>'5'!I34</f>
        <v>0</v>
      </c>
      <c r="K34" s="1041">
        <f>'5'!J34</f>
        <v>0</v>
      </c>
      <c r="L34" s="1042">
        <f t="shared" si="35"/>
        <v>0</v>
      </c>
      <c r="M34" s="1042">
        <f t="shared" si="31"/>
        <v>0</v>
      </c>
      <c r="N34" s="1043"/>
      <c r="O34" s="1041">
        <f>'5'!M34</f>
        <v>0</v>
      </c>
      <c r="P34" s="1041">
        <f>'5'!N34</f>
        <v>0</v>
      </c>
      <c r="Q34" s="1041" t="str">
        <f>'5'!O34</f>
        <v/>
      </c>
      <c r="R34" s="1041">
        <f>'5'!P34</f>
        <v>0</v>
      </c>
      <c r="S34" s="1044">
        <f>'5'!Q34</f>
        <v>0</v>
      </c>
      <c r="T34" s="1045">
        <f t="shared" si="12"/>
        <v>0</v>
      </c>
      <c r="U34" s="1045">
        <f t="shared" si="13"/>
        <v>0</v>
      </c>
      <c r="V34" s="1045">
        <f t="shared" si="14"/>
        <v>0</v>
      </c>
      <c r="W34" s="1045">
        <f t="shared" si="0"/>
        <v>0</v>
      </c>
      <c r="X34" s="1045">
        <f t="shared" si="32"/>
        <v>0</v>
      </c>
      <c r="Y34" s="1043"/>
      <c r="Z34" s="1041">
        <f>'5'!S34</f>
        <v>0</v>
      </c>
      <c r="AA34" s="1041">
        <f>'5'!T34</f>
        <v>0</v>
      </c>
      <c r="AB34" s="1041" t="str">
        <f>'5'!U34</f>
        <v/>
      </c>
      <c r="AC34" s="1041">
        <f>'5'!V34</f>
        <v>0</v>
      </c>
      <c r="AD34" s="1044">
        <f>'5'!W34</f>
        <v>0</v>
      </c>
      <c r="AE34" s="1045">
        <f t="shared" si="15"/>
        <v>0</v>
      </c>
      <c r="AF34" s="1045">
        <f t="shared" si="1"/>
        <v>0</v>
      </c>
      <c r="AG34" s="1045">
        <f t="shared" si="2"/>
        <v>0</v>
      </c>
      <c r="AH34" s="1045">
        <f t="shared" si="3"/>
        <v>0</v>
      </c>
      <c r="AI34" s="1045">
        <f t="shared" si="4"/>
        <v>0</v>
      </c>
      <c r="AJ34" s="1043"/>
      <c r="AK34" s="1041">
        <f>'5'!Y34</f>
        <v>0</v>
      </c>
      <c r="AL34" s="1041">
        <f>'5'!Z34</f>
        <v>0</v>
      </c>
      <c r="AM34" s="1041" t="str">
        <f>'5'!AA34</f>
        <v/>
      </c>
      <c r="AN34" s="1041">
        <f>'5'!AB34</f>
        <v>0</v>
      </c>
      <c r="AO34" s="1044">
        <f>'5'!AC34</f>
        <v>0</v>
      </c>
      <c r="AP34" s="1045">
        <f t="shared" si="16"/>
        <v>0</v>
      </c>
      <c r="AQ34" s="1045">
        <f t="shared" si="17"/>
        <v>0</v>
      </c>
      <c r="AR34" s="1045">
        <f t="shared" si="18"/>
        <v>0</v>
      </c>
      <c r="AS34" s="1045">
        <f t="shared" si="5"/>
        <v>0</v>
      </c>
      <c r="AT34" s="1045">
        <f t="shared" si="19"/>
        <v>0</v>
      </c>
      <c r="AU34" s="1043"/>
      <c r="AV34" s="1041">
        <f>'5'!AE34</f>
        <v>0</v>
      </c>
      <c r="AW34" s="1041">
        <f>'5'!AF34</f>
        <v>0</v>
      </c>
      <c r="AX34" s="1041" t="str">
        <f>'5'!AG34</f>
        <v/>
      </c>
      <c r="AY34" s="1041">
        <f>'5'!AH34</f>
        <v>0</v>
      </c>
      <c r="AZ34" s="1044">
        <f>'5'!AI34</f>
        <v>0</v>
      </c>
      <c r="BA34" s="1045">
        <f t="shared" si="20"/>
        <v>0</v>
      </c>
      <c r="BB34" s="1045">
        <f t="shared" si="21"/>
        <v>0</v>
      </c>
      <c r="BC34" s="1045">
        <f t="shared" si="22"/>
        <v>0</v>
      </c>
      <c r="BD34" s="1045">
        <f t="shared" si="6"/>
        <v>0</v>
      </c>
      <c r="BE34" s="1045">
        <f t="shared" si="23"/>
        <v>0</v>
      </c>
      <c r="BF34" s="1043"/>
      <c r="BG34" s="1046" t="str">
        <f ca="1">'In-kind Benefits 2_V2'!AC32</f>
        <v/>
      </c>
      <c r="BH34" s="1047"/>
      <c r="BI34" s="1047" t="str">
        <f ca="1">'In-kind Benefits 2_V2'!AE32</f>
        <v/>
      </c>
      <c r="BJ34" s="1047" t="str" cm="1">
        <f t="array" aca="1" ref="BJ34" ca="1">(_xlfn.IFS(BG34="Yes",_xlfn.IFS(BI34&lt;=($CP34*BJ$5),BI34,BI34&gt;($CP34*BJ$5),($CP34*BJ$5)),BG34="No","",BG34="",""))</f>
        <v/>
      </c>
      <c r="BK34" s="1043"/>
      <c r="BL34" s="1046" t="str">
        <f ca="1">'In-kind Benefits 2_V2'!AG32</f>
        <v/>
      </c>
      <c r="BM34" s="1047" t="str">
        <f ca="1">'In-kind Benefits 2_V2'!AH32</f>
        <v/>
      </c>
      <c r="BN34" s="1047" t="str">
        <f ca="1">'In-kind Benefits 2_V2'!AI32</f>
        <v/>
      </c>
      <c r="BO34" s="1047" t="str" cm="1">
        <f t="array" aca="1" ref="BO34" ca="1">(_xlfn.IFS(BL34="Yes",_xlfn.IFS(BN34&lt;=($CP34*BO$5),BN34,BN34&gt;($CP34*BO$5),($CP34*BO$5)),BL34="No","",BL34="",""))</f>
        <v/>
      </c>
      <c r="BP34" s="1043"/>
      <c r="BQ34" s="1046" t="str">
        <f ca="1">'In-kind Benefits 2_V2'!AK32</f>
        <v/>
      </c>
      <c r="BR34" s="1047" t="str">
        <f ca="1">'In-kind Benefits 2_V2'!AL32</f>
        <v/>
      </c>
      <c r="BS34" s="1047" t="str">
        <f ca="1">'In-kind Benefits 2_V2'!AM32</f>
        <v/>
      </c>
      <c r="BT34" s="1047" t="str" cm="1">
        <f t="array" aca="1" ref="BT34" ca="1">(_xlfn.IFS(BQ34="Yes",_xlfn.IFS(BS34&lt;=($CP34*BT$5),BS34,BS34&gt;($CP34*BT$5),($CP34*BT$5)),BQ34="No","",BQ34="",""))</f>
        <v/>
      </c>
      <c r="BU34" s="1043"/>
      <c r="BV34" s="1046" t="str">
        <f ca="1">'In-kind Benefits 2_V2'!AO32</f>
        <v/>
      </c>
      <c r="BW34" s="1047" t="str">
        <f ca="1">'In-kind Benefits 2_V2'!AP32</f>
        <v/>
      </c>
      <c r="BX34" s="1047" t="str">
        <f ca="1">'In-kind Benefits 2_V2'!AQ32</f>
        <v/>
      </c>
      <c r="BY34" s="1047" t="str" cm="1">
        <f t="array" aca="1" ref="BY34" ca="1">(_xlfn.IFS(BV34="Yes",_xlfn.IFS(BX34&lt;=($CP34*BY$5),BX34,BX34&gt;($CP34*BY$5),($CP34*BY$5)),BV34="No","",BV34="",""))</f>
        <v/>
      </c>
      <c r="BZ34" s="1043"/>
      <c r="CA34" s="1046" t="str">
        <f ca="1">'In-kind Benefits 2_V2'!AS32</f>
        <v/>
      </c>
      <c r="CB34" s="1047" t="str">
        <f ca="1">'In-kind Benefits 2_V2'!AT32</f>
        <v/>
      </c>
      <c r="CC34" s="1047" t="str">
        <f ca="1">'In-kind Benefits 2_V2'!AU32</f>
        <v/>
      </c>
      <c r="CD34" s="1047" t="str" cm="1">
        <f t="array" aca="1" ref="CD34" ca="1">(_xlfn.IFS(CA34="Yes",_xlfn.IFS(CC34&lt;=($CP34*CD$5),CC34,CC34&gt;($CP34*CD$5),($CP34*CD$5)),CA34="No","",CA34="",""))</f>
        <v/>
      </c>
      <c r="CE34" s="1048"/>
      <c r="CF34" s="1046" t="str">
        <f ca="1">'In-kind Benefits 2_V2'!AW32</f>
        <v/>
      </c>
      <c r="CG34" s="1047" t="str">
        <f ca="1">'In-kind Benefits 2_V2'!AX32</f>
        <v/>
      </c>
      <c r="CH34" s="1047" t="str">
        <f ca="1">'In-kind Benefits 2_V2'!AY32</f>
        <v/>
      </c>
      <c r="CI34" s="1047" t="str" cm="1">
        <f t="array" aca="1" ref="CI34" ca="1">(_xlfn.IFS(CF34="Yes",_xlfn.IFS(CH34&lt;=($CP34*CI$5),CH34,CH34&gt;($CP34*CI$5),($CP34*CI$5)),CF34="No","",CF34="",""))</f>
        <v/>
      </c>
      <c r="CJ34" s="1048"/>
      <c r="CK34" s="1049">
        <f>IFERROR(((V34*X34)+(AG34*AI34)+(AR34*AT34)+(BC34*BE34))*'Drop Downs'!$R$4/12,0)</f>
        <v>0</v>
      </c>
      <c r="CL34" s="1050">
        <f>IFERROR(L34/M34*IF('2'!$E$25='Drop Downs'!$H$15,'Drop Downs'!$R$4/12, IF('2'!$E$25='Drop Downs'!$H$16,1, (IF('2'!$E$25='Drop Downs'!$H$13,1,"error")))),0)</f>
        <v>0</v>
      </c>
      <c r="CM34" s="1050">
        <f t="shared" ca="1" si="36"/>
        <v>0</v>
      </c>
      <c r="CN34" s="1049" t="str">
        <f t="shared" ca="1" si="37"/>
        <v/>
      </c>
      <c r="CO34" s="1049" t="str">
        <f t="shared" ca="1" si="38"/>
        <v/>
      </c>
      <c r="CP34" s="1050" t="str">
        <f t="shared" ca="1" si="33"/>
        <v/>
      </c>
      <c r="CQ34" s="251"/>
      <c r="CR34" s="1050">
        <f>IFERROR(((W34*X34)+(AH34*AI34)+(AS34*AT34)+(BD34*BE34))*'Drop Downs'!$R$4/12,0)</f>
        <v>0</v>
      </c>
      <c r="CS34" s="1050">
        <f t="shared" si="39"/>
        <v>0</v>
      </c>
      <c r="CT34" s="1050">
        <f t="shared" ca="1" si="42"/>
        <v>0</v>
      </c>
      <c r="CU34" s="1050">
        <f t="shared" ca="1" si="40"/>
        <v>0</v>
      </c>
      <c r="CV34" s="1050" t="str">
        <f t="shared" ca="1" si="43"/>
        <v/>
      </c>
      <c r="CW34" s="1048"/>
      <c r="CX34" s="1050">
        <f t="shared" si="29"/>
        <v>0</v>
      </c>
      <c r="CY34" s="1050" t="str">
        <f t="shared" ca="1" si="45"/>
        <v/>
      </c>
      <c r="CZ34" s="1049" t="str">
        <f t="shared" ca="1" si="44"/>
        <v/>
      </c>
      <c r="DA34" s="1049">
        <f t="shared" ca="1" si="41"/>
        <v>0</v>
      </c>
    </row>
    <row r="35" spans="1:105" s="178" customFormat="1" ht="17.149999999999999" customHeight="1">
      <c r="A35" s="942">
        <v>31</v>
      </c>
      <c r="B35" s="1298"/>
      <c r="C35" s="1051" t="str">
        <f>INDEX(Languages2!$B$12:$Z$13,MATCH(' '!D35,Languages2!$B$12:$B$13,0),MATCH('1'!$C$5,Languages2!$B$1:$Z$1,0))</f>
        <v>Mulheres</v>
      </c>
      <c r="D35" s="1051" t="s">
        <v>800</v>
      </c>
      <c r="E35" s="1052">
        <f>'4'!D32</f>
        <v>0</v>
      </c>
      <c r="F35" s="1297">
        <f>'4'!E32</f>
        <v>0</v>
      </c>
      <c r="G35" s="1040"/>
      <c r="H35" s="1053">
        <f>'5'!G35</f>
        <v>0</v>
      </c>
      <c r="I35" s="1053">
        <f>'5'!H35</f>
        <v>0</v>
      </c>
      <c r="J35" s="1053">
        <f>'5'!I35</f>
        <v>0</v>
      </c>
      <c r="K35" s="1053">
        <f>'5'!J35</f>
        <v>0</v>
      </c>
      <c r="L35" s="1054">
        <f t="shared" si="35"/>
        <v>0</v>
      </c>
      <c r="M35" s="1054">
        <f t="shared" si="31"/>
        <v>0</v>
      </c>
      <c r="N35" s="1043"/>
      <c r="O35" s="1053">
        <f>'5'!M35</f>
        <v>0</v>
      </c>
      <c r="P35" s="1053">
        <f>'5'!N35</f>
        <v>0</v>
      </c>
      <c r="Q35" s="1053" t="str">
        <f>'5'!O35</f>
        <v/>
      </c>
      <c r="R35" s="1053">
        <f>'5'!P35</f>
        <v>0</v>
      </c>
      <c r="S35" s="1055">
        <f>'5'!Q35</f>
        <v>0</v>
      </c>
      <c r="T35" s="1056">
        <f t="shared" si="12"/>
        <v>0</v>
      </c>
      <c r="U35" s="1056">
        <f t="shared" si="13"/>
        <v>0</v>
      </c>
      <c r="V35" s="1056">
        <f t="shared" si="14"/>
        <v>0</v>
      </c>
      <c r="W35" s="1056">
        <f t="shared" si="0"/>
        <v>0</v>
      </c>
      <c r="X35" s="1056">
        <f t="shared" si="32"/>
        <v>0</v>
      </c>
      <c r="Y35" s="1043"/>
      <c r="Z35" s="1053">
        <f>'5'!S35</f>
        <v>0</v>
      </c>
      <c r="AA35" s="1053">
        <f>'5'!T35</f>
        <v>0</v>
      </c>
      <c r="AB35" s="1053" t="str">
        <f>'5'!U35</f>
        <v/>
      </c>
      <c r="AC35" s="1053">
        <f>'5'!V35</f>
        <v>0</v>
      </c>
      <c r="AD35" s="1055">
        <f>'5'!W35</f>
        <v>0</v>
      </c>
      <c r="AE35" s="1056">
        <f t="shared" si="15"/>
        <v>0</v>
      </c>
      <c r="AF35" s="1056">
        <f t="shared" si="1"/>
        <v>0</v>
      </c>
      <c r="AG35" s="1056">
        <f t="shared" si="2"/>
        <v>0</v>
      </c>
      <c r="AH35" s="1056">
        <f t="shared" si="3"/>
        <v>0</v>
      </c>
      <c r="AI35" s="1056">
        <f t="shared" si="4"/>
        <v>0</v>
      </c>
      <c r="AJ35" s="1043"/>
      <c r="AK35" s="1053">
        <f>'5'!Y35</f>
        <v>0</v>
      </c>
      <c r="AL35" s="1053">
        <f>'5'!Z35</f>
        <v>0</v>
      </c>
      <c r="AM35" s="1053" t="str">
        <f>'5'!AA35</f>
        <v/>
      </c>
      <c r="AN35" s="1053">
        <f>'5'!AB35</f>
        <v>0</v>
      </c>
      <c r="AO35" s="1055">
        <f>'5'!AC35</f>
        <v>0</v>
      </c>
      <c r="AP35" s="1056">
        <f t="shared" si="16"/>
        <v>0</v>
      </c>
      <c r="AQ35" s="1056">
        <f t="shared" si="17"/>
        <v>0</v>
      </c>
      <c r="AR35" s="1056">
        <f t="shared" si="18"/>
        <v>0</v>
      </c>
      <c r="AS35" s="1056">
        <f t="shared" si="5"/>
        <v>0</v>
      </c>
      <c r="AT35" s="1056">
        <f t="shared" si="19"/>
        <v>0</v>
      </c>
      <c r="AU35" s="1043"/>
      <c r="AV35" s="1053">
        <f>'5'!AE35</f>
        <v>0</v>
      </c>
      <c r="AW35" s="1053">
        <f>'5'!AF35</f>
        <v>0</v>
      </c>
      <c r="AX35" s="1053" t="str">
        <f>'5'!AG35</f>
        <v/>
      </c>
      <c r="AY35" s="1053">
        <f>'5'!AH35</f>
        <v>0</v>
      </c>
      <c r="AZ35" s="1055">
        <f>'5'!AI35</f>
        <v>0</v>
      </c>
      <c r="BA35" s="1056">
        <f t="shared" si="20"/>
        <v>0</v>
      </c>
      <c r="BB35" s="1056">
        <f t="shared" si="21"/>
        <v>0</v>
      </c>
      <c r="BC35" s="1056">
        <f t="shared" si="22"/>
        <v>0</v>
      </c>
      <c r="BD35" s="1056">
        <f t="shared" si="6"/>
        <v>0</v>
      </c>
      <c r="BE35" s="1056">
        <f t="shared" si="23"/>
        <v>0</v>
      </c>
      <c r="BF35" s="1043"/>
      <c r="BG35" s="1057" t="str">
        <f ca="1">'In-kind Benefits 2_V2'!AC33</f>
        <v/>
      </c>
      <c r="BH35" s="1047"/>
      <c r="BI35" s="1047" t="str">
        <f ca="1">'In-kind Benefits 2_V2'!AE33</f>
        <v/>
      </c>
      <c r="BJ35" s="1047" t="str" cm="1">
        <f t="array" aca="1" ref="BJ35" ca="1">(_xlfn.IFS(BG35="Yes",_xlfn.IFS(BI35&lt;=($CP35*BJ$5),BI35,BI35&gt;($CP35*BJ$5),($CP35*BJ$5)),BG35="No","",BG35="",""))</f>
        <v/>
      </c>
      <c r="BK35" s="1043"/>
      <c r="BL35" s="1057" t="str">
        <f ca="1">'In-kind Benefits 2_V2'!AG33</f>
        <v/>
      </c>
      <c r="BM35" s="1047" t="str">
        <f ca="1">'In-kind Benefits 2_V2'!AH33</f>
        <v/>
      </c>
      <c r="BN35" s="1047" t="str">
        <f ca="1">'In-kind Benefits 2_V2'!AI33</f>
        <v/>
      </c>
      <c r="BO35" s="1047" t="str" cm="1">
        <f t="array" aca="1" ref="BO35" ca="1">(_xlfn.IFS(BL35="Yes",_xlfn.IFS(BN35&lt;=($CP35*BO$5),BN35,BN35&gt;($CP35*BO$5),($CP35*BO$5)),BL35="No","",BL35="",""))</f>
        <v/>
      </c>
      <c r="BP35" s="1043"/>
      <c r="BQ35" s="1057" t="str">
        <f ca="1">'In-kind Benefits 2_V2'!AK33</f>
        <v/>
      </c>
      <c r="BR35" s="1047" t="str">
        <f ca="1">'In-kind Benefits 2_V2'!AL33</f>
        <v/>
      </c>
      <c r="BS35" s="1047" t="str">
        <f ca="1">'In-kind Benefits 2_V2'!AM33</f>
        <v/>
      </c>
      <c r="BT35" s="1047" t="str" cm="1">
        <f t="array" aca="1" ref="BT35" ca="1">(_xlfn.IFS(BQ35="Yes",_xlfn.IFS(BS35&lt;=($CP35*BT$5),BS35,BS35&gt;($CP35*BT$5),($CP35*BT$5)),BQ35="No","",BQ35="",""))</f>
        <v/>
      </c>
      <c r="BU35" s="1043"/>
      <c r="BV35" s="1057" t="str">
        <f ca="1">'In-kind Benefits 2_V2'!AO33</f>
        <v/>
      </c>
      <c r="BW35" s="1047" t="str">
        <f ca="1">'In-kind Benefits 2_V2'!AP33</f>
        <v/>
      </c>
      <c r="BX35" s="1047" t="str">
        <f ca="1">'In-kind Benefits 2_V2'!AQ33</f>
        <v/>
      </c>
      <c r="BY35" s="1047" t="str" cm="1">
        <f t="array" aca="1" ref="BY35" ca="1">(_xlfn.IFS(BV35="Yes",_xlfn.IFS(BX35&lt;=($CP35*BY$5),BX35,BX35&gt;($CP35*BY$5),($CP35*BY$5)),BV35="No","",BV35="",""))</f>
        <v/>
      </c>
      <c r="BZ35" s="1043"/>
      <c r="CA35" s="1057" t="str">
        <f ca="1">'In-kind Benefits 2_V2'!AS33</f>
        <v/>
      </c>
      <c r="CB35" s="1047" t="str">
        <f ca="1">'In-kind Benefits 2_V2'!AT33</f>
        <v/>
      </c>
      <c r="CC35" s="1047" t="str">
        <f ca="1">'In-kind Benefits 2_V2'!AU33</f>
        <v/>
      </c>
      <c r="CD35" s="1047" t="str" cm="1">
        <f t="array" aca="1" ref="CD35" ca="1">(_xlfn.IFS(CA35="Yes",_xlfn.IFS(CC35&lt;=($CP35*CD$5),CC35,CC35&gt;($CP35*CD$5),($CP35*CD$5)),CA35="No","",CA35="",""))</f>
        <v/>
      </c>
      <c r="CE35" s="1048"/>
      <c r="CF35" s="1057" t="str">
        <f ca="1">'In-kind Benefits 2_V2'!AW33</f>
        <v/>
      </c>
      <c r="CG35" s="1047" t="str">
        <f ca="1">'In-kind Benefits 2_V2'!AX33</f>
        <v/>
      </c>
      <c r="CH35" s="1047" t="str">
        <f ca="1">'In-kind Benefits 2_V2'!AY33</f>
        <v/>
      </c>
      <c r="CI35" s="1047" t="str" cm="1">
        <f t="array" aca="1" ref="CI35" ca="1">(_xlfn.IFS(CF35="Yes",_xlfn.IFS(CH35&lt;=($CP35*CI$5),CH35,CH35&gt;($CP35*CI$5),($CP35*CI$5)),CF35="No","",CF35="",""))</f>
        <v/>
      </c>
      <c r="CJ35" s="1048"/>
      <c r="CK35" s="1049">
        <f>IFERROR(((V35*X35)+(AG35*AI35)+(AR35*AT35)+(BC35*BE35))*'Drop Downs'!$R$4/12,0)</f>
        <v>0</v>
      </c>
      <c r="CL35" s="1050">
        <f>IFERROR(L35/M35*IF('2'!$E$25='Drop Downs'!$H$15,'Drop Downs'!$R$4/12, IF('2'!$E$25='Drop Downs'!$H$16,1, (IF('2'!$E$25='Drop Downs'!$H$13,1,"error")))),0)</f>
        <v>0</v>
      </c>
      <c r="CM35" s="1050">
        <f t="shared" ca="1" si="36"/>
        <v>0</v>
      </c>
      <c r="CN35" s="1049" t="str">
        <f t="shared" ca="1" si="37"/>
        <v/>
      </c>
      <c r="CO35" s="1049" t="str">
        <f t="shared" ca="1" si="38"/>
        <v/>
      </c>
      <c r="CP35" s="1050" t="str">
        <f t="shared" ca="1" si="33"/>
        <v/>
      </c>
      <c r="CQ35" s="251"/>
      <c r="CR35" s="1050">
        <f>IFERROR(((W35*X35)+(AH35*AI35)+(AS35*AT35)+(BD35*BE35))*'Drop Downs'!$R$4/12,0)</f>
        <v>0</v>
      </c>
      <c r="CS35" s="1050">
        <f t="shared" si="39"/>
        <v>0</v>
      </c>
      <c r="CT35" s="1050">
        <f t="shared" ca="1" si="42"/>
        <v>0</v>
      </c>
      <c r="CU35" s="1050">
        <f t="shared" ca="1" si="40"/>
        <v>0</v>
      </c>
      <c r="CV35" s="1050" t="str">
        <f t="shared" ca="1" si="43"/>
        <v/>
      </c>
      <c r="CW35" s="1048"/>
      <c r="CX35" s="1050">
        <f t="shared" si="29"/>
        <v>0</v>
      </c>
      <c r="CY35" s="1050" t="str">
        <f t="shared" ca="1" si="45"/>
        <v/>
      </c>
      <c r="CZ35" s="1049" t="str">
        <f t="shared" ca="1" si="44"/>
        <v/>
      </c>
      <c r="DA35" s="1049">
        <f t="shared" ca="1" si="41"/>
        <v>0</v>
      </c>
    </row>
    <row r="36" spans="1:105" s="178" customFormat="1" ht="17.149999999999999" customHeight="1">
      <c r="A36" s="942">
        <v>32</v>
      </c>
      <c r="B36" s="1295">
        <f>'4'!B33</f>
        <v>0</v>
      </c>
      <c r="C36" s="1038" t="str">
        <f>INDEX(Languages2!$B$12:$Z$13,MATCH(' '!D36,Languages2!$B$12:$B$13,0),MATCH('1'!$C$5,Languages2!$B$1:$Z$1,0))</f>
        <v>Homens</v>
      </c>
      <c r="D36" s="1038" t="s">
        <v>799</v>
      </c>
      <c r="E36" s="1058">
        <f>'4'!D33</f>
        <v>0</v>
      </c>
      <c r="F36" s="1297" t="str">
        <f>'4'!E33</f>
        <v xml:space="preserve"> </v>
      </c>
      <c r="G36" s="1040"/>
      <c r="H36" s="1041">
        <f>'5'!G36</f>
        <v>0</v>
      </c>
      <c r="I36" s="1041">
        <f>'5'!H36</f>
        <v>0</v>
      </c>
      <c r="J36" s="1041">
        <f>'5'!I36</f>
        <v>0</v>
      </c>
      <c r="K36" s="1041">
        <f>'5'!J36</f>
        <v>0</v>
      </c>
      <c r="L36" s="1042">
        <f t="shared" si="35"/>
        <v>0</v>
      </c>
      <c r="M36" s="1042">
        <f t="shared" si="31"/>
        <v>0</v>
      </c>
      <c r="N36" s="1043"/>
      <c r="O36" s="1041">
        <f>'5'!M36</f>
        <v>0</v>
      </c>
      <c r="P36" s="1041">
        <f>'5'!N36</f>
        <v>0</v>
      </c>
      <c r="Q36" s="1041" t="str">
        <f>'5'!O36</f>
        <v/>
      </c>
      <c r="R36" s="1041">
        <f>'5'!P36</f>
        <v>0</v>
      </c>
      <c r="S36" s="1044">
        <f>'5'!Q36</f>
        <v>0</v>
      </c>
      <c r="T36" s="1045">
        <f t="shared" si="12"/>
        <v>0</v>
      </c>
      <c r="U36" s="1045">
        <f t="shared" si="13"/>
        <v>0</v>
      </c>
      <c r="V36" s="1045">
        <f t="shared" si="14"/>
        <v>0</v>
      </c>
      <c r="W36" s="1045">
        <f t="shared" si="0"/>
        <v>0</v>
      </c>
      <c r="X36" s="1045">
        <f t="shared" si="32"/>
        <v>0</v>
      </c>
      <c r="Y36" s="1043"/>
      <c r="Z36" s="1041">
        <f>'5'!S36</f>
        <v>0</v>
      </c>
      <c r="AA36" s="1041">
        <f>'5'!T36</f>
        <v>0</v>
      </c>
      <c r="AB36" s="1041" t="str">
        <f>'5'!U36</f>
        <v/>
      </c>
      <c r="AC36" s="1041">
        <f>'5'!V36</f>
        <v>0</v>
      </c>
      <c r="AD36" s="1044">
        <f>'5'!W36</f>
        <v>0</v>
      </c>
      <c r="AE36" s="1045">
        <f t="shared" si="15"/>
        <v>0</v>
      </c>
      <c r="AF36" s="1045">
        <f t="shared" si="1"/>
        <v>0</v>
      </c>
      <c r="AG36" s="1045">
        <f t="shared" si="2"/>
        <v>0</v>
      </c>
      <c r="AH36" s="1045">
        <f t="shared" si="3"/>
        <v>0</v>
      </c>
      <c r="AI36" s="1045">
        <f t="shared" si="4"/>
        <v>0</v>
      </c>
      <c r="AJ36" s="1043"/>
      <c r="AK36" s="1041">
        <f>'5'!Y36</f>
        <v>0</v>
      </c>
      <c r="AL36" s="1041">
        <f>'5'!Z36</f>
        <v>0</v>
      </c>
      <c r="AM36" s="1041" t="str">
        <f>'5'!AA36</f>
        <v/>
      </c>
      <c r="AN36" s="1041">
        <f>'5'!AB36</f>
        <v>0</v>
      </c>
      <c r="AO36" s="1044">
        <f>'5'!AC36</f>
        <v>0</v>
      </c>
      <c r="AP36" s="1045">
        <f t="shared" si="16"/>
        <v>0</v>
      </c>
      <c r="AQ36" s="1045">
        <f t="shared" si="17"/>
        <v>0</v>
      </c>
      <c r="AR36" s="1045">
        <f t="shared" si="18"/>
        <v>0</v>
      </c>
      <c r="AS36" s="1045">
        <f t="shared" si="5"/>
        <v>0</v>
      </c>
      <c r="AT36" s="1045">
        <f t="shared" si="19"/>
        <v>0</v>
      </c>
      <c r="AU36" s="1043"/>
      <c r="AV36" s="1041">
        <f>'5'!AE36</f>
        <v>0</v>
      </c>
      <c r="AW36" s="1041">
        <f>'5'!AF36</f>
        <v>0</v>
      </c>
      <c r="AX36" s="1041" t="str">
        <f>'5'!AG36</f>
        <v/>
      </c>
      <c r="AY36" s="1041">
        <f>'5'!AH36</f>
        <v>0</v>
      </c>
      <c r="AZ36" s="1044">
        <f>'5'!AI36</f>
        <v>0</v>
      </c>
      <c r="BA36" s="1045">
        <f t="shared" si="20"/>
        <v>0</v>
      </c>
      <c r="BB36" s="1045">
        <f t="shared" si="21"/>
        <v>0</v>
      </c>
      <c r="BC36" s="1045">
        <f t="shared" si="22"/>
        <v>0</v>
      </c>
      <c r="BD36" s="1045">
        <f t="shared" si="6"/>
        <v>0</v>
      </c>
      <c r="BE36" s="1045">
        <f t="shared" si="23"/>
        <v>0</v>
      </c>
      <c r="BF36" s="1043"/>
      <c r="BG36" s="1046" t="str">
        <f ca="1">'In-kind Benefits 2_V2'!AC34</f>
        <v/>
      </c>
      <c r="BH36" s="1047"/>
      <c r="BI36" s="1047" t="str">
        <f ca="1">'In-kind Benefits 2_V2'!AE34</f>
        <v/>
      </c>
      <c r="BJ36" s="1047" t="str" cm="1">
        <f t="array" aca="1" ref="BJ36" ca="1">(_xlfn.IFS(BG36="Yes",_xlfn.IFS(BI36&lt;=($CP36*BJ$5),BI36,BI36&gt;($CP36*BJ$5),($CP36*BJ$5)),BG36="No","",BG36="",""))</f>
        <v/>
      </c>
      <c r="BK36" s="1043"/>
      <c r="BL36" s="1046" t="str">
        <f ca="1">'In-kind Benefits 2_V2'!AG34</f>
        <v/>
      </c>
      <c r="BM36" s="1047" t="str">
        <f ca="1">'In-kind Benefits 2_V2'!AH34</f>
        <v/>
      </c>
      <c r="BN36" s="1047" t="str">
        <f ca="1">'In-kind Benefits 2_V2'!AI34</f>
        <v/>
      </c>
      <c r="BO36" s="1047" t="str" cm="1">
        <f t="array" aca="1" ref="BO36" ca="1">(_xlfn.IFS(BL36="Yes",_xlfn.IFS(BN36&lt;=($CP36*BO$5),BN36,BN36&gt;($CP36*BO$5),($CP36*BO$5)),BL36="No","",BL36="",""))</f>
        <v/>
      </c>
      <c r="BP36" s="1043"/>
      <c r="BQ36" s="1046" t="str">
        <f ca="1">'In-kind Benefits 2_V2'!AK34</f>
        <v/>
      </c>
      <c r="BR36" s="1047" t="str">
        <f ca="1">'In-kind Benefits 2_V2'!AL34</f>
        <v/>
      </c>
      <c r="BS36" s="1047" t="str">
        <f ca="1">'In-kind Benefits 2_V2'!AM34</f>
        <v/>
      </c>
      <c r="BT36" s="1047" t="str" cm="1">
        <f t="array" aca="1" ref="BT36" ca="1">(_xlfn.IFS(BQ36="Yes",_xlfn.IFS(BS36&lt;=($CP36*BT$5),BS36,BS36&gt;($CP36*BT$5),($CP36*BT$5)),BQ36="No","",BQ36="",""))</f>
        <v/>
      </c>
      <c r="BU36" s="1043"/>
      <c r="BV36" s="1046" t="str">
        <f ca="1">'In-kind Benefits 2_V2'!AO34</f>
        <v/>
      </c>
      <c r="BW36" s="1047" t="str">
        <f ca="1">'In-kind Benefits 2_V2'!AP34</f>
        <v/>
      </c>
      <c r="BX36" s="1047" t="str">
        <f ca="1">'In-kind Benefits 2_V2'!AQ34</f>
        <v/>
      </c>
      <c r="BY36" s="1047" t="str" cm="1">
        <f t="array" aca="1" ref="BY36" ca="1">(_xlfn.IFS(BV36="Yes",_xlfn.IFS(BX36&lt;=($CP36*BY$5),BX36,BX36&gt;($CP36*BY$5),($CP36*BY$5)),BV36="No","",BV36="",""))</f>
        <v/>
      </c>
      <c r="BZ36" s="1043"/>
      <c r="CA36" s="1046" t="str">
        <f ca="1">'In-kind Benefits 2_V2'!AS34</f>
        <v/>
      </c>
      <c r="CB36" s="1047" t="str">
        <f ca="1">'In-kind Benefits 2_V2'!AT34</f>
        <v/>
      </c>
      <c r="CC36" s="1047" t="str">
        <f ca="1">'In-kind Benefits 2_V2'!AU34</f>
        <v/>
      </c>
      <c r="CD36" s="1047" t="str" cm="1">
        <f t="array" aca="1" ref="CD36" ca="1">(_xlfn.IFS(CA36="Yes",_xlfn.IFS(CC36&lt;=($CP36*CD$5),CC36,CC36&gt;($CP36*CD$5),($CP36*CD$5)),CA36="No","",CA36="",""))</f>
        <v/>
      </c>
      <c r="CE36" s="1048"/>
      <c r="CF36" s="1046" t="str">
        <f ca="1">'In-kind Benefits 2_V2'!AW34</f>
        <v/>
      </c>
      <c r="CG36" s="1047" t="str">
        <f ca="1">'In-kind Benefits 2_V2'!AX34</f>
        <v/>
      </c>
      <c r="CH36" s="1047" t="str">
        <f ca="1">'In-kind Benefits 2_V2'!AY34</f>
        <v/>
      </c>
      <c r="CI36" s="1047" t="str" cm="1">
        <f t="array" aca="1" ref="CI36" ca="1">(_xlfn.IFS(CF36="Yes",_xlfn.IFS(CH36&lt;=($CP36*CI$5),CH36,CH36&gt;($CP36*CI$5),($CP36*CI$5)),CF36="No","",CF36="",""))</f>
        <v/>
      </c>
      <c r="CJ36" s="1048"/>
      <c r="CK36" s="1049">
        <f>IFERROR(((V36*X36)+(AG36*AI36)+(AR36*AT36)+(BC36*BE36))*'Drop Downs'!$R$4/12,0)</f>
        <v>0</v>
      </c>
      <c r="CL36" s="1050">
        <f>IFERROR(L36/M36*IF('2'!$E$25='Drop Downs'!$H$15,'Drop Downs'!$R$4/12, IF('2'!$E$25='Drop Downs'!$H$16,1, (IF('2'!$E$25='Drop Downs'!$H$13,1,"error")))),0)</f>
        <v>0</v>
      </c>
      <c r="CM36" s="1050">
        <f t="shared" ca="1" si="36"/>
        <v>0</v>
      </c>
      <c r="CN36" s="1049" t="str">
        <f t="shared" ca="1" si="37"/>
        <v/>
      </c>
      <c r="CO36" s="1049" t="str">
        <f t="shared" ca="1" si="38"/>
        <v/>
      </c>
      <c r="CP36" s="1050" t="str">
        <f t="shared" ca="1" si="33"/>
        <v/>
      </c>
      <c r="CQ36" s="251"/>
      <c r="CR36" s="1050">
        <f>IFERROR(((W36*X36)+(AH36*AI36)+(AS36*AT36)+(BD36*BE36))*'Drop Downs'!$R$4/12,0)</f>
        <v>0</v>
      </c>
      <c r="CS36" s="1050">
        <f t="shared" si="39"/>
        <v>0</v>
      </c>
      <c r="CT36" s="1050">
        <f t="shared" ca="1" si="42"/>
        <v>0</v>
      </c>
      <c r="CU36" s="1050">
        <f t="shared" ca="1" si="40"/>
        <v>0</v>
      </c>
      <c r="CV36" s="1050" t="str">
        <f t="shared" ca="1" si="43"/>
        <v/>
      </c>
      <c r="CW36" s="1048"/>
      <c r="CX36" s="1050">
        <f t="shared" si="29"/>
        <v>0</v>
      </c>
      <c r="CY36" s="1050" t="str">
        <f t="shared" ca="1" si="45"/>
        <v/>
      </c>
      <c r="CZ36" s="1049" t="str">
        <f t="shared" ca="1" si="44"/>
        <v/>
      </c>
      <c r="DA36" s="1049">
        <f t="shared" ca="1" si="41"/>
        <v>0</v>
      </c>
    </row>
    <row r="37" spans="1:105" s="178" customFormat="1" ht="17.149999999999999" customHeight="1">
      <c r="A37" s="942">
        <v>33</v>
      </c>
      <c r="B37" s="1298"/>
      <c r="C37" s="1051" t="str">
        <f>INDEX(Languages2!$B$12:$Z$13,MATCH(' '!D37,Languages2!$B$12:$B$13,0),MATCH('1'!$C$5,Languages2!$B$1:$Z$1,0))</f>
        <v>Mulheres</v>
      </c>
      <c r="D37" s="1051" t="s">
        <v>800</v>
      </c>
      <c r="E37" s="1052">
        <f>'4'!D34</f>
        <v>0</v>
      </c>
      <c r="F37" s="1297">
        <f>'4'!E34</f>
        <v>0</v>
      </c>
      <c r="G37" s="1040"/>
      <c r="H37" s="1053">
        <f>'5'!G37</f>
        <v>0</v>
      </c>
      <c r="I37" s="1053">
        <f>'5'!H37</f>
        <v>0</v>
      </c>
      <c r="J37" s="1053">
        <f>'5'!I37</f>
        <v>0</v>
      </c>
      <c r="K37" s="1053">
        <f>'5'!J37</f>
        <v>0</v>
      </c>
      <c r="L37" s="1054">
        <f t="shared" si="35"/>
        <v>0</v>
      </c>
      <c r="M37" s="1054">
        <f t="shared" si="31"/>
        <v>0</v>
      </c>
      <c r="N37" s="1043"/>
      <c r="O37" s="1053">
        <f>'5'!M37</f>
        <v>0</v>
      </c>
      <c r="P37" s="1053">
        <f>'5'!N37</f>
        <v>0</v>
      </c>
      <c r="Q37" s="1053" t="str">
        <f>'5'!O37</f>
        <v/>
      </c>
      <c r="R37" s="1053">
        <f>'5'!P37</f>
        <v>0</v>
      </c>
      <c r="S37" s="1055">
        <f>'5'!Q37</f>
        <v>0</v>
      </c>
      <c r="T37" s="1056">
        <f t="shared" si="12"/>
        <v>0</v>
      </c>
      <c r="U37" s="1056">
        <f t="shared" si="13"/>
        <v>0</v>
      </c>
      <c r="V37" s="1056">
        <f t="shared" si="14"/>
        <v>0</v>
      </c>
      <c r="W37" s="1056">
        <f t="shared" si="0"/>
        <v>0</v>
      </c>
      <c r="X37" s="1056">
        <f t="shared" si="32"/>
        <v>0</v>
      </c>
      <c r="Y37" s="1043"/>
      <c r="Z37" s="1053">
        <f>'5'!S37</f>
        <v>0</v>
      </c>
      <c r="AA37" s="1053">
        <f>'5'!T37</f>
        <v>0</v>
      </c>
      <c r="AB37" s="1053" t="str">
        <f>'5'!U37</f>
        <v/>
      </c>
      <c r="AC37" s="1053">
        <f>'5'!V37</f>
        <v>0</v>
      </c>
      <c r="AD37" s="1055">
        <f>'5'!W37</f>
        <v>0</v>
      </c>
      <c r="AE37" s="1056">
        <f t="shared" si="15"/>
        <v>0</v>
      </c>
      <c r="AF37" s="1056">
        <f t="shared" si="1"/>
        <v>0</v>
      </c>
      <c r="AG37" s="1056">
        <f t="shared" si="2"/>
        <v>0</v>
      </c>
      <c r="AH37" s="1056">
        <f t="shared" si="3"/>
        <v>0</v>
      </c>
      <c r="AI37" s="1056">
        <f t="shared" si="4"/>
        <v>0</v>
      </c>
      <c r="AJ37" s="1043"/>
      <c r="AK37" s="1053">
        <f>'5'!Y37</f>
        <v>0</v>
      </c>
      <c r="AL37" s="1053">
        <f>'5'!Z37</f>
        <v>0</v>
      </c>
      <c r="AM37" s="1053" t="str">
        <f>'5'!AA37</f>
        <v/>
      </c>
      <c r="AN37" s="1053">
        <f>'5'!AB37</f>
        <v>0</v>
      </c>
      <c r="AO37" s="1055">
        <f>'5'!AC37</f>
        <v>0</v>
      </c>
      <c r="AP37" s="1056">
        <f t="shared" si="16"/>
        <v>0</v>
      </c>
      <c r="AQ37" s="1056">
        <f t="shared" si="17"/>
        <v>0</v>
      </c>
      <c r="AR37" s="1056">
        <f t="shared" si="18"/>
        <v>0</v>
      </c>
      <c r="AS37" s="1056">
        <f t="shared" si="5"/>
        <v>0</v>
      </c>
      <c r="AT37" s="1056">
        <f t="shared" si="19"/>
        <v>0</v>
      </c>
      <c r="AU37" s="1043"/>
      <c r="AV37" s="1053">
        <f>'5'!AE37</f>
        <v>0</v>
      </c>
      <c r="AW37" s="1053">
        <f>'5'!AF37</f>
        <v>0</v>
      </c>
      <c r="AX37" s="1053" t="str">
        <f>'5'!AG37</f>
        <v/>
      </c>
      <c r="AY37" s="1053">
        <f>'5'!AH37</f>
        <v>0</v>
      </c>
      <c r="AZ37" s="1055">
        <f>'5'!AI37</f>
        <v>0</v>
      </c>
      <c r="BA37" s="1056">
        <f t="shared" si="20"/>
        <v>0</v>
      </c>
      <c r="BB37" s="1056">
        <f t="shared" si="21"/>
        <v>0</v>
      </c>
      <c r="BC37" s="1056">
        <f t="shared" si="22"/>
        <v>0</v>
      </c>
      <c r="BD37" s="1056">
        <f t="shared" si="6"/>
        <v>0</v>
      </c>
      <c r="BE37" s="1056">
        <f t="shared" si="23"/>
        <v>0</v>
      </c>
      <c r="BF37" s="1043"/>
      <c r="BG37" s="1057" t="str">
        <f ca="1">'In-kind Benefits 2_V2'!AC35</f>
        <v/>
      </c>
      <c r="BH37" s="1047"/>
      <c r="BI37" s="1047" t="str">
        <f ca="1">'In-kind Benefits 2_V2'!AE35</f>
        <v/>
      </c>
      <c r="BJ37" s="1047" t="str" cm="1">
        <f t="array" aca="1" ref="BJ37" ca="1">(_xlfn.IFS(BG37="Yes",_xlfn.IFS(BI37&lt;=($CP37*BJ$5),BI37,BI37&gt;($CP37*BJ$5),($CP37*BJ$5)),BG37="No","",BG37="",""))</f>
        <v/>
      </c>
      <c r="BK37" s="1043"/>
      <c r="BL37" s="1057" t="str">
        <f ca="1">'In-kind Benefits 2_V2'!AG35</f>
        <v/>
      </c>
      <c r="BM37" s="1047" t="str">
        <f ca="1">'In-kind Benefits 2_V2'!AH35</f>
        <v/>
      </c>
      <c r="BN37" s="1047" t="str">
        <f ca="1">'In-kind Benefits 2_V2'!AI35</f>
        <v/>
      </c>
      <c r="BO37" s="1047" t="str" cm="1">
        <f t="array" aca="1" ref="BO37" ca="1">(_xlfn.IFS(BL37="Yes",_xlfn.IFS(BN37&lt;=($CP37*BO$5),BN37,BN37&gt;($CP37*BO$5),($CP37*BO$5)),BL37="No","",BL37="",""))</f>
        <v/>
      </c>
      <c r="BP37" s="1043"/>
      <c r="BQ37" s="1057" t="str">
        <f ca="1">'In-kind Benefits 2_V2'!AK35</f>
        <v/>
      </c>
      <c r="BR37" s="1047" t="str">
        <f ca="1">'In-kind Benefits 2_V2'!AL35</f>
        <v/>
      </c>
      <c r="BS37" s="1047" t="str">
        <f ca="1">'In-kind Benefits 2_V2'!AM35</f>
        <v/>
      </c>
      <c r="BT37" s="1047" t="str" cm="1">
        <f t="array" aca="1" ref="BT37" ca="1">(_xlfn.IFS(BQ37="Yes",_xlfn.IFS(BS37&lt;=($CP37*BT$5),BS37,BS37&gt;($CP37*BT$5),($CP37*BT$5)),BQ37="No","",BQ37="",""))</f>
        <v/>
      </c>
      <c r="BU37" s="1043"/>
      <c r="BV37" s="1057" t="str">
        <f ca="1">'In-kind Benefits 2_V2'!AO35</f>
        <v/>
      </c>
      <c r="BW37" s="1047" t="str">
        <f ca="1">'In-kind Benefits 2_V2'!AP35</f>
        <v/>
      </c>
      <c r="BX37" s="1047" t="str">
        <f ca="1">'In-kind Benefits 2_V2'!AQ35</f>
        <v/>
      </c>
      <c r="BY37" s="1047" t="str" cm="1">
        <f t="array" aca="1" ref="BY37" ca="1">(_xlfn.IFS(BV37="Yes",_xlfn.IFS(BX37&lt;=($CP37*BY$5),BX37,BX37&gt;($CP37*BY$5),($CP37*BY$5)),BV37="No","",BV37="",""))</f>
        <v/>
      </c>
      <c r="BZ37" s="1043"/>
      <c r="CA37" s="1057" t="str">
        <f ca="1">'In-kind Benefits 2_V2'!AS35</f>
        <v/>
      </c>
      <c r="CB37" s="1047" t="str">
        <f ca="1">'In-kind Benefits 2_V2'!AT35</f>
        <v/>
      </c>
      <c r="CC37" s="1047" t="str">
        <f ca="1">'In-kind Benefits 2_V2'!AU35</f>
        <v/>
      </c>
      <c r="CD37" s="1047" t="str" cm="1">
        <f t="array" aca="1" ref="CD37" ca="1">(_xlfn.IFS(CA37="Yes",_xlfn.IFS(CC37&lt;=($CP37*CD$5),CC37,CC37&gt;($CP37*CD$5),($CP37*CD$5)),CA37="No","",CA37="",""))</f>
        <v/>
      </c>
      <c r="CE37" s="1048"/>
      <c r="CF37" s="1057" t="str">
        <f ca="1">'In-kind Benefits 2_V2'!AW35</f>
        <v/>
      </c>
      <c r="CG37" s="1047" t="str">
        <f ca="1">'In-kind Benefits 2_V2'!AX35</f>
        <v/>
      </c>
      <c r="CH37" s="1047" t="str">
        <f ca="1">'In-kind Benefits 2_V2'!AY35</f>
        <v/>
      </c>
      <c r="CI37" s="1047" t="str" cm="1">
        <f t="array" aca="1" ref="CI37" ca="1">(_xlfn.IFS(CF37="Yes",_xlfn.IFS(CH37&lt;=($CP37*CI$5),CH37,CH37&gt;($CP37*CI$5),($CP37*CI$5)),CF37="No","",CF37="",""))</f>
        <v/>
      </c>
      <c r="CJ37" s="1048"/>
      <c r="CK37" s="1049">
        <f>IFERROR(((V37*X37)+(AG37*AI37)+(AR37*AT37)+(BC37*BE37))*'Drop Downs'!$R$4/12,0)</f>
        <v>0</v>
      </c>
      <c r="CL37" s="1050">
        <f>IFERROR(L37/M37*IF('2'!$E$25='Drop Downs'!$H$15,'Drop Downs'!$R$4/12, IF('2'!$E$25='Drop Downs'!$H$16,1, (IF('2'!$E$25='Drop Downs'!$H$13,1,"error")))),0)</f>
        <v>0</v>
      </c>
      <c r="CM37" s="1050">
        <f t="shared" ca="1" si="36"/>
        <v>0</v>
      </c>
      <c r="CN37" s="1049" t="str">
        <f t="shared" ca="1" si="37"/>
        <v/>
      </c>
      <c r="CO37" s="1049" t="str">
        <f t="shared" ca="1" si="38"/>
        <v/>
      </c>
      <c r="CP37" s="1050" t="str">
        <f t="shared" ca="1" si="33"/>
        <v/>
      </c>
      <c r="CQ37" s="251"/>
      <c r="CR37" s="1050">
        <f>IFERROR(((W37*X37)+(AH37*AI37)+(AS37*AT37)+(BD37*BE37))*'Drop Downs'!$R$4/12,0)</f>
        <v>0</v>
      </c>
      <c r="CS37" s="1050">
        <f t="shared" si="39"/>
        <v>0</v>
      </c>
      <c r="CT37" s="1050">
        <f t="shared" ca="1" si="42"/>
        <v>0</v>
      </c>
      <c r="CU37" s="1050">
        <f t="shared" ca="1" si="40"/>
        <v>0</v>
      </c>
      <c r="CV37" s="1050" t="str">
        <f t="shared" ca="1" si="43"/>
        <v/>
      </c>
      <c r="CW37" s="1048"/>
      <c r="CX37" s="1050">
        <f t="shared" si="29"/>
        <v>0</v>
      </c>
      <c r="CY37" s="1050" t="str">
        <f t="shared" ca="1" si="45"/>
        <v/>
      </c>
      <c r="CZ37" s="1049" t="str">
        <f t="shared" ca="1" si="44"/>
        <v/>
      </c>
      <c r="DA37" s="1049">
        <f t="shared" ca="1" si="41"/>
        <v>0</v>
      </c>
    </row>
    <row r="38" spans="1:105" s="178" customFormat="1" ht="17.149999999999999" customHeight="1">
      <c r="A38" s="942">
        <v>34</v>
      </c>
      <c r="B38" s="1295">
        <f>'4'!B35</f>
        <v>0</v>
      </c>
      <c r="C38" s="1038" t="str">
        <f>INDEX(Languages2!$B$12:$Z$13,MATCH(' '!D38,Languages2!$B$12:$B$13,0),MATCH('1'!$C$5,Languages2!$B$1:$Z$1,0))</f>
        <v>Homens</v>
      </c>
      <c r="D38" s="1038" t="s">
        <v>799</v>
      </c>
      <c r="E38" s="1058">
        <f>'4'!D35</f>
        <v>0</v>
      </c>
      <c r="F38" s="1297" t="str">
        <f>'4'!E35</f>
        <v xml:space="preserve"> </v>
      </c>
      <c r="G38" s="1040"/>
      <c r="H38" s="1041">
        <f>'5'!G38</f>
        <v>0</v>
      </c>
      <c r="I38" s="1041">
        <f>'5'!H38</f>
        <v>0</v>
      </c>
      <c r="J38" s="1041">
        <f>'5'!I38</f>
        <v>0</v>
      </c>
      <c r="K38" s="1041">
        <f>'5'!J38</f>
        <v>0</v>
      </c>
      <c r="L38" s="1042">
        <f t="shared" si="35"/>
        <v>0</v>
      </c>
      <c r="M38" s="1042">
        <f t="shared" si="31"/>
        <v>0</v>
      </c>
      <c r="N38" s="1043"/>
      <c r="O38" s="1041">
        <f>'5'!M38</f>
        <v>0</v>
      </c>
      <c r="P38" s="1041">
        <f>'5'!N38</f>
        <v>0</v>
      </c>
      <c r="Q38" s="1041" t="str">
        <f>'5'!O38</f>
        <v/>
      </c>
      <c r="R38" s="1041">
        <f>'5'!P38</f>
        <v>0</v>
      </c>
      <c r="S38" s="1044">
        <f>'5'!Q38</f>
        <v>0</v>
      </c>
      <c r="T38" s="1045">
        <f t="shared" si="12"/>
        <v>0</v>
      </c>
      <c r="U38" s="1045">
        <f t="shared" si="13"/>
        <v>0</v>
      </c>
      <c r="V38" s="1045">
        <f t="shared" si="14"/>
        <v>0</v>
      </c>
      <c r="W38" s="1045">
        <f t="shared" si="0"/>
        <v>0</v>
      </c>
      <c r="X38" s="1045">
        <f t="shared" si="32"/>
        <v>0</v>
      </c>
      <c r="Y38" s="1043"/>
      <c r="Z38" s="1041">
        <f>'5'!S38</f>
        <v>0</v>
      </c>
      <c r="AA38" s="1041">
        <f>'5'!T38</f>
        <v>0</v>
      </c>
      <c r="AB38" s="1041" t="str">
        <f>'5'!U38</f>
        <v/>
      </c>
      <c r="AC38" s="1041">
        <f>'5'!V38</f>
        <v>0</v>
      </c>
      <c r="AD38" s="1044">
        <f>'5'!W38</f>
        <v>0</v>
      </c>
      <c r="AE38" s="1045">
        <f t="shared" si="15"/>
        <v>0</v>
      </c>
      <c r="AF38" s="1045">
        <f t="shared" si="1"/>
        <v>0</v>
      </c>
      <c r="AG38" s="1045">
        <f t="shared" si="2"/>
        <v>0</v>
      </c>
      <c r="AH38" s="1045">
        <f t="shared" si="3"/>
        <v>0</v>
      </c>
      <c r="AI38" s="1045">
        <f t="shared" si="4"/>
        <v>0</v>
      </c>
      <c r="AJ38" s="1043"/>
      <c r="AK38" s="1041">
        <f>'5'!Y38</f>
        <v>0</v>
      </c>
      <c r="AL38" s="1041">
        <f>'5'!Z38</f>
        <v>0</v>
      </c>
      <c r="AM38" s="1041" t="str">
        <f>'5'!AA38</f>
        <v/>
      </c>
      <c r="AN38" s="1041">
        <f>'5'!AB38</f>
        <v>0</v>
      </c>
      <c r="AO38" s="1044">
        <f>'5'!AC38</f>
        <v>0</v>
      </c>
      <c r="AP38" s="1045">
        <f t="shared" si="16"/>
        <v>0</v>
      </c>
      <c r="AQ38" s="1045">
        <f t="shared" si="17"/>
        <v>0</v>
      </c>
      <c r="AR38" s="1045">
        <f t="shared" si="18"/>
        <v>0</v>
      </c>
      <c r="AS38" s="1045">
        <f t="shared" si="5"/>
        <v>0</v>
      </c>
      <c r="AT38" s="1045">
        <f t="shared" si="19"/>
        <v>0</v>
      </c>
      <c r="AU38" s="1043"/>
      <c r="AV38" s="1041">
        <f>'5'!AE38</f>
        <v>0</v>
      </c>
      <c r="AW38" s="1041">
        <f>'5'!AF38</f>
        <v>0</v>
      </c>
      <c r="AX38" s="1041" t="str">
        <f>'5'!AG38</f>
        <v/>
      </c>
      <c r="AY38" s="1041">
        <f>'5'!AH38</f>
        <v>0</v>
      </c>
      <c r="AZ38" s="1044">
        <f>'5'!AI38</f>
        <v>0</v>
      </c>
      <c r="BA38" s="1045">
        <f t="shared" si="20"/>
        <v>0</v>
      </c>
      <c r="BB38" s="1045">
        <f t="shared" si="21"/>
        <v>0</v>
      </c>
      <c r="BC38" s="1045">
        <f t="shared" si="22"/>
        <v>0</v>
      </c>
      <c r="BD38" s="1045">
        <f t="shared" si="6"/>
        <v>0</v>
      </c>
      <c r="BE38" s="1045">
        <f t="shared" si="23"/>
        <v>0</v>
      </c>
      <c r="BF38" s="1043"/>
      <c r="BG38" s="1046" t="str">
        <f ca="1">'In-kind Benefits 2_V2'!AC36</f>
        <v/>
      </c>
      <c r="BH38" s="1047"/>
      <c r="BI38" s="1047" t="str">
        <f ca="1">'In-kind Benefits 2_V2'!AE36</f>
        <v/>
      </c>
      <c r="BJ38" s="1047" t="str" cm="1">
        <f t="array" aca="1" ref="BJ38" ca="1">(_xlfn.IFS(BG38="Yes",_xlfn.IFS(BI38&lt;=($CP38*BJ$5),BI38,BI38&gt;($CP38*BJ$5),($CP38*BJ$5)),BG38="No","",BG38="",""))</f>
        <v/>
      </c>
      <c r="BK38" s="1043"/>
      <c r="BL38" s="1046" t="str">
        <f ca="1">'In-kind Benefits 2_V2'!AG36</f>
        <v/>
      </c>
      <c r="BM38" s="1047" t="str">
        <f ca="1">'In-kind Benefits 2_V2'!AH36</f>
        <v/>
      </c>
      <c r="BN38" s="1047" t="str">
        <f ca="1">'In-kind Benefits 2_V2'!AI36</f>
        <v/>
      </c>
      <c r="BO38" s="1047" t="str" cm="1">
        <f t="array" aca="1" ref="BO38" ca="1">(_xlfn.IFS(BL38="Yes",_xlfn.IFS(BN38&lt;=($CP38*BO$5),BN38,BN38&gt;($CP38*BO$5),($CP38*BO$5)),BL38="No","",BL38="",""))</f>
        <v/>
      </c>
      <c r="BP38" s="1043"/>
      <c r="BQ38" s="1046" t="str">
        <f ca="1">'In-kind Benefits 2_V2'!AK36</f>
        <v/>
      </c>
      <c r="BR38" s="1047" t="str">
        <f ca="1">'In-kind Benefits 2_V2'!AL36</f>
        <v/>
      </c>
      <c r="BS38" s="1047" t="str">
        <f ca="1">'In-kind Benefits 2_V2'!AM36</f>
        <v/>
      </c>
      <c r="BT38" s="1047" t="str" cm="1">
        <f t="array" aca="1" ref="BT38" ca="1">(_xlfn.IFS(BQ38="Yes",_xlfn.IFS(BS38&lt;=($CP38*BT$5),BS38,BS38&gt;($CP38*BT$5),($CP38*BT$5)),BQ38="No","",BQ38="",""))</f>
        <v/>
      </c>
      <c r="BU38" s="1043"/>
      <c r="BV38" s="1046" t="str">
        <f ca="1">'In-kind Benefits 2_V2'!AO36</f>
        <v/>
      </c>
      <c r="BW38" s="1047" t="str">
        <f ca="1">'In-kind Benefits 2_V2'!AP36</f>
        <v/>
      </c>
      <c r="BX38" s="1047" t="str">
        <f ca="1">'In-kind Benefits 2_V2'!AQ36</f>
        <v/>
      </c>
      <c r="BY38" s="1047" t="str" cm="1">
        <f t="array" aca="1" ref="BY38" ca="1">(_xlfn.IFS(BV38="Yes",_xlfn.IFS(BX38&lt;=($CP38*BY$5),BX38,BX38&gt;($CP38*BY$5),($CP38*BY$5)),BV38="No","",BV38="",""))</f>
        <v/>
      </c>
      <c r="BZ38" s="1043"/>
      <c r="CA38" s="1046" t="str">
        <f ca="1">'In-kind Benefits 2_V2'!AS36</f>
        <v/>
      </c>
      <c r="CB38" s="1047" t="str">
        <f ca="1">'In-kind Benefits 2_V2'!AT36</f>
        <v/>
      </c>
      <c r="CC38" s="1047" t="str">
        <f ca="1">'In-kind Benefits 2_V2'!AU36</f>
        <v/>
      </c>
      <c r="CD38" s="1047" t="str" cm="1">
        <f t="array" aca="1" ref="CD38" ca="1">(_xlfn.IFS(CA38="Yes",_xlfn.IFS(CC38&lt;=($CP38*CD$5),CC38,CC38&gt;($CP38*CD$5),($CP38*CD$5)),CA38="No","",CA38="",""))</f>
        <v/>
      </c>
      <c r="CE38" s="1048"/>
      <c r="CF38" s="1046" t="str">
        <f ca="1">'In-kind Benefits 2_V2'!AW36</f>
        <v/>
      </c>
      <c r="CG38" s="1047" t="str">
        <f ca="1">'In-kind Benefits 2_V2'!AX36</f>
        <v/>
      </c>
      <c r="CH38" s="1047" t="str">
        <f ca="1">'In-kind Benefits 2_V2'!AY36</f>
        <v/>
      </c>
      <c r="CI38" s="1047" t="str" cm="1">
        <f t="array" aca="1" ref="CI38" ca="1">(_xlfn.IFS(CF38="Yes",_xlfn.IFS(CH38&lt;=($CP38*CI$5),CH38,CH38&gt;($CP38*CI$5),($CP38*CI$5)),CF38="No","",CF38="",""))</f>
        <v/>
      </c>
      <c r="CJ38" s="1048"/>
      <c r="CK38" s="1049">
        <f>IFERROR(((V38*X38)+(AG38*AI38)+(AR38*AT38)+(BC38*BE38))*'Drop Downs'!$R$4/12,0)</f>
        <v>0</v>
      </c>
      <c r="CL38" s="1050">
        <f>IFERROR(L38/M38*IF('2'!$E$25='Drop Downs'!$H$15,'Drop Downs'!$R$4/12, IF('2'!$E$25='Drop Downs'!$H$16,1, (IF('2'!$E$25='Drop Downs'!$H$13,1,"error")))),0)</f>
        <v>0</v>
      </c>
      <c r="CM38" s="1050">
        <f t="shared" ca="1" si="36"/>
        <v>0</v>
      </c>
      <c r="CN38" s="1049" t="str">
        <f t="shared" ca="1" si="37"/>
        <v/>
      </c>
      <c r="CO38" s="1049" t="str">
        <f t="shared" ca="1" si="38"/>
        <v/>
      </c>
      <c r="CP38" s="1050" t="str">
        <f t="shared" ca="1" si="33"/>
        <v/>
      </c>
      <c r="CQ38" s="251"/>
      <c r="CR38" s="1050">
        <f>IFERROR(((W38*X38)+(AH38*AI38)+(AS38*AT38)+(BD38*BE38))*'Drop Downs'!$R$4/12,0)</f>
        <v>0</v>
      </c>
      <c r="CS38" s="1050">
        <f t="shared" si="39"/>
        <v>0</v>
      </c>
      <c r="CT38" s="1050">
        <f t="shared" ca="1" si="42"/>
        <v>0</v>
      </c>
      <c r="CU38" s="1050">
        <f t="shared" ca="1" si="40"/>
        <v>0</v>
      </c>
      <c r="CV38" s="1050" t="str">
        <f t="shared" ca="1" si="43"/>
        <v/>
      </c>
      <c r="CW38" s="1048"/>
      <c r="CX38" s="1050">
        <f t="shared" si="29"/>
        <v>0</v>
      </c>
      <c r="CY38" s="1050" t="str">
        <f t="shared" ca="1" si="45"/>
        <v/>
      </c>
      <c r="CZ38" s="1049" t="str">
        <f t="shared" ca="1" si="44"/>
        <v/>
      </c>
      <c r="DA38" s="1049">
        <f t="shared" ca="1" si="41"/>
        <v>0</v>
      </c>
    </row>
    <row r="39" spans="1:105" s="178" customFormat="1" ht="17.149999999999999" customHeight="1">
      <c r="A39" s="942">
        <v>35</v>
      </c>
      <c r="B39" s="1298"/>
      <c r="C39" s="1051" t="str">
        <f>INDEX(Languages2!$B$12:$Z$13,MATCH(' '!D39,Languages2!$B$12:$B$13,0),MATCH('1'!$C$5,Languages2!$B$1:$Z$1,0))</f>
        <v>Mulheres</v>
      </c>
      <c r="D39" s="1051" t="s">
        <v>800</v>
      </c>
      <c r="E39" s="1052">
        <f>'4'!D36</f>
        <v>0</v>
      </c>
      <c r="F39" s="1297">
        <f>'4'!E36</f>
        <v>0</v>
      </c>
      <c r="G39" s="1040"/>
      <c r="H39" s="1053">
        <f>'5'!G39</f>
        <v>0</v>
      </c>
      <c r="I39" s="1053">
        <f>'5'!H39</f>
        <v>0</v>
      </c>
      <c r="J39" s="1053">
        <f>'5'!I39</f>
        <v>0</v>
      </c>
      <c r="K39" s="1053">
        <f>'5'!J39</f>
        <v>0</v>
      </c>
      <c r="L39" s="1054">
        <f t="shared" si="35"/>
        <v>0</v>
      </c>
      <c r="M39" s="1054">
        <f t="shared" si="31"/>
        <v>0</v>
      </c>
      <c r="N39" s="1043"/>
      <c r="O39" s="1053">
        <f>'5'!M39</f>
        <v>0</v>
      </c>
      <c r="P39" s="1053">
        <f>'5'!N39</f>
        <v>0</v>
      </c>
      <c r="Q39" s="1053" t="str">
        <f>'5'!O39</f>
        <v/>
      </c>
      <c r="R39" s="1053">
        <f>'5'!P39</f>
        <v>0</v>
      </c>
      <c r="S39" s="1055">
        <f>'5'!Q39</f>
        <v>0</v>
      </c>
      <c r="T39" s="1056">
        <f t="shared" si="12"/>
        <v>0</v>
      </c>
      <c r="U39" s="1056">
        <f t="shared" si="13"/>
        <v>0</v>
      </c>
      <c r="V39" s="1056">
        <f t="shared" si="14"/>
        <v>0</v>
      </c>
      <c r="W39" s="1056">
        <f t="shared" si="0"/>
        <v>0</v>
      </c>
      <c r="X39" s="1056">
        <f t="shared" si="32"/>
        <v>0</v>
      </c>
      <c r="Y39" s="1043"/>
      <c r="Z39" s="1053">
        <f>'5'!S39</f>
        <v>0</v>
      </c>
      <c r="AA39" s="1053">
        <f>'5'!T39</f>
        <v>0</v>
      </c>
      <c r="AB39" s="1053" t="str">
        <f>'5'!U39</f>
        <v/>
      </c>
      <c r="AC39" s="1053">
        <f>'5'!V39</f>
        <v>0</v>
      </c>
      <c r="AD39" s="1055">
        <f>'5'!W39</f>
        <v>0</v>
      </c>
      <c r="AE39" s="1056">
        <f t="shared" si="15"/>
        <v>0</v>
      </c>
      <c r="AF39" s="1056">
        <f t="shared" si="1"/>
        <v>0</v>
      </c>
      <c r="AG39" s="1056">
        <f t="shared" si="2"/>
        <v>0</v>
      </c>
      <c r="AH39" s="1056">
        <f t="shared" si="3"/>
        <v>0</v>
      </c>
      <c r="AI39" s="1056">
        <f t="shared" si="4"/>
        <v>0</v>
      </c>
      <c r="AJ39" s="1043"/>
      <c r="AK39" s="1053">
        <f>'5'!Y39</f>
        <v>0</v>
      </c>
      <c r="AL39" s="1053">
        <f>'5'!Z39</f>
        <v>0</v>
      </c>
      <c r="AM39" s="1053" t="str">
        <f>'5'!AA39</f>
        <v/>
      </c>
      <c r="AN39" s="1053">
        <f>'5'!AB39</f>
        <v>0</v>
      </c>
      <c r="AO39" s="1055">
        <f>'5'!AC39</f>
        <v>0</v>
      </c>
      <c r="AP39" s="1056">
        <f t="shared" si="16"/>
        <v>0</v>
      </c>
      <c r="AQ39" s="1056">
        <f t="shared" si="17"/>
        <v>0</v>
      </c>
      <c r="AR39" s="1056">
        <f t="shared" si="18"/>
        <v>0</v>
      </c>
      <c r="AS39" s="1056">
        <f t="shared" si="5"/>
        <v>0</v>
      </c>
      <c r="AT39" s="1056">
        <f t="shared" si="19"/>
        <v>0</v>
      </c>
      <c r="AU39" s="1043"/>
      <c r="AV39" s="1053">
        <f>'5'!AE39</f>
        <v>0</v>
      </c>
      <c r="AW39" s="1053">
        <f>'5'!AF39</f>
        <v>0</v>
      </c>
      <c r="AX39" s="1053" t="str">
        <f>'5'!AG39</f>
        <v/>
      </c>
      <c r="AY39" s="1053">
        <f>'5'!AH39</f>
        <v>0</v>
      </c>
      <c r="AZ39" s="1055">
        <f>'5'!AI39</f>
        <v>0</v>
      </c>
      <c r="BA39" s="1056">
        <f t="shared" si="20"/>
        <v>0</v>
      </c>
      <c r="BB39" s="1056">
        <f t="shared" si="21"/>
        <v>0</v>
      </c>
      <c r="BC39" s="1056">
        <f t="shared" si="22"/>
        <v>0</v>
      </c>
      <c r="BD39" s="1056">
        <f t="shared" si="6"/>
        <v>0</v>
      </c>
      <c r="BE39" s="1056">
        <f t="shared" si="23"/>
        <v>0</v>
      </c>
      <c r="BF39" s="1043"/>
      <c r="BG39" s="1057" t="str">
        <f ca="1">'In-kind Benefits 2_V2'!AC37</f>
        <v/>
      </c>
      <c r="BH39" s="1047"/>
      <c r="BI39" s="1047" t="str">
        <f ca="1">'In-kind Benefits 2_V2'!AE37</f>
        <v/>
      </c>
      <c r="BJ39" s="1047" t="str" cm="1">
        <f t="array" aca="1" ref="BJ39" ca="1">(_xlfn.IFS(BG39="Yes",_xlfn.IFS(BI39&lt;=($CP39*BJ$5),BI39,BI39&gt;($CP39*BJ$5),($CP39*BJ$5)),BG39="No","",BG39="",""))</f>
        <v/>
      </c>
      <c r="BK39" s="1043"/>
      <c r="BL39" s="1057" t="str">
        <f ca="1">'In-kind Benefits 2_V2'!AG37</f>
        <v/>
      </c>
      <c r="BM39" s="1047" t="str">
        <f ca="1">'In-kind Benefits 2_V2'!AH37</f>
        <v/>
      </c>
      <c r="BN39" s="1047" t="str">
        <f ca="1">'In-kind Benefits 2_V2'!AI37</f>
        <v/>
      </c>
      <c r="BO39" s="1047" t="str" cm="1">
        <f t="array" aca="1" ref="BO39" ca="1">(_xlfn.IFS(BL39="Yes",_xlfn.IFS(BN39&lt;=($CP39*BO$5),BN39,BN39&gt;($CP39*BO$5),($CP39*BO$5)),BL39="No","",BL39="",""))</f>
        <v/>
      </c>
      <c r="BP39" s="1043"/>
      <c r="BQ39" s="1057" t="str">
        <f ca="1">'In-kind Benefits 2_V2'!AK37</f>
        <v/>
      </c>
      <c r="BR39" s="1047" t="str">
        <f ca="1">'In-kind Benefits 2_V2'!AL37</f>
        <v/>
      </c>
      <c r="BS39" s="1047" t="str">
        <f ca="1">'In-kind Benefits 2_V2'!AM37</f>
        <v/>
      </c>
      <c r="BT39" s="1047" t="str" cm="1">
        <f t="array" aca="1" ref="BT39" ca="1">(_xlfn.IFS(BQ39="Yes",_xlfn.IFS(BS39&lt;=($CP39*BT$5),BS39,BS39&gt;($CP39*BT$5),($CP39*BT$5)),BQ39="No","",BQ39="",""))</f>
        <v/>
      </c>
      <c r="BU39" s="1043"/>
      <c r="BV39" s="1057" t="str">
        <f ca="1">'In-kind Benefits 2_V2'!AO37</f>
        <v/>
      </c>
      <c r="BW39" s="1047" t="str">
        <f ca="1">'In-kind Benefits 2_V2'!AP37</f>
        <v/>
      </c>
      <c r="BX39" s="1047" t="str">
        <f ca="1">'In-kind Benefits 2_V2'!AQ37</f>
        <v/>
      </c>
      <c r="BY39" s="1047" t="str" cm="1">
        <f t="array" aca="1" ref="BY39" ca="1">(_xlfn.IFS(BV39="Yes",_xlfn.IFS(BX39&lt;=($CP39*BY$5),BX39,BX39&gt;($CP39*BY$5),($CP39*BY$5)),BV39="No","",BV39="",""))</f>
        <v/>
      </c>
      <c r="BZ39" s="1043"/>
      <c r="CA39" s="1057" t="str">
        <f ca="1">'In-kind Benefits 2_V2'!AS37</f>
        <v/>
      </c>
      <c r="CB39" s="1047" t="str">
        <f ca="1">'In-kind Benefits 2_V2'!AT37</f>
        <v/>
      </c>
      <c r="CC39" s="1047" t="str">
        <f ca="1">'In-kind Benefits 2_V2'!AU37</f>
        <v/>
      </c>
      <c r="CD39" s="1047" t="str" cm="1">
        <f t="array" aca="1" ref="CD39" ca="1">(_xlfn.IFS(CA39="Yes",_xlfn.IFS(CC39&lt;=($CP39*CD$5),CC39,CC39&gt;($CP39*CD$5),($CP39*CD$5)),CA39="No","",CA39="",""))</f>
        <v/>
      </c>
      <c r="CE39" s="1048"/>
      <c r="CF39" s="1057" t="str">
        <f ca="1">'In-kind Benefits 2_V2'!AW37</f>
        <v/>
      </c>
      <c r="CG39" s="1047" t="str">
        <f ca="1">'In-kind Benefits 2_V2'!AX37</f>
        <v/>
      </c>
      <c r="CH39" s="1047" t="str">
        <f ca="1">'In-kind Benefits 2_V2'!AY37</f>
        <v/>
      </c>
      <c r="CI39" s="1047" t="str" cm="1">
        <f t="array" aca="1" ref="CI39" ca="1">(_xlfn.IFS(CF39="Yes",_xlfn.IFS(CH39&lt;=($CP39*CI$5),CH39,CH39&gt;($CP39*CI$5),($CP39*CI$5)),CF39="No","",CF39="",""))</f>
        <v/>
      </c>
      <c r="CJ39" s="1048"/>
      <c r="CK39" s="1049">
        <f>IFERROR(((V39*X39)+(AG39*AI39)+(AR39*AT39)+(BC39*BE39))*'Drop Downs'!$R$4/12,0)</f>
        <v>0</v>
      </c>
      <c r="CL39" s="1050">
        <f>IFERROR(L39/M39*IF('2'!$E$25='Drop Downs'!$H$15,'Drop Downs'!$R$4/12, IF('2'!$E$25='Drop Downs'!$H$16,1, (IF('2'!$E$25='Drop Downs'!$H$13,1,"error")))),0)</f>
        <v>0</v>
      </c>
      <c r="CM39" s="1050">
        <f t="shared" ca="1" si="36"/>
        <v>0</v>
      </c>
      <c r="CN39" s="1049" t="str">
        <f t="shared" ca="1" si="37"/>
        <v/>
      </c>
      <c r="CO39" s="1049" t="str">
        <f t="shared" ca="1" si="38"/>
        <v/>
      </c>
      <c r="CP39" s="1050" t="str">
        <f t="shared" ca="1" si="33"/>
        <v/>
      </c>
      <c r="CQ39" s="251"/>
      <c r="CR39" s="1050">
        <f>IFERROR(((W39*X39)+(AH39*AI39)+(AS39*AT39)+(BD39*BE39))*'Drop Downs'!$R$4/12,0)</f>
        <v>0</v>
      </c>
      <c r="CS39" s="1050">
        <f t="shared" si="39"/>
        <v>0</v>
      </c>
      <c r="CT39" s="1050">
        <f t="shared" ca="1" si="42"/>
        <v>0</v>
      </c>
      <c r="CU39" s="1050">
        <f t="shared" ca="1" si="40"/>
        <v>0</v>
      </c>
      <c r="CV39" s="1050" t="str">
        <f t="shared" ca="1" si="43"/>
        <v/>
      </c>
      <c r="CW39" s="1048"/>
      <c r="CX39" s="1050">
        <f t="shared" si="29"/>
        <v>0</v>
      </c>
      <c r="CY39" s="1050" t="str">
        <f t="shared" ca="1" si="45"/>
        <v/>
      </c>
      <c r="CZ39" s="1049" t="str">
        <f t="shared" ca="1" si="44"/>
        <v/>
      </c>
      <c r="DA39" s="1049">
        <f t="shared" ca="1" si="41"/>
        <v>0</v>
      </c>
    </row>
    <row r="40" spans="1:105" s="178" customFormat="1" ht="17.149999999999999" customHeight="1">
      <c r="A40" s="942">
        <v>36</v>
      </c>
      <c r="B40" s="1295">
        <f>'4'!B37</f>
        <v>0</v>
      </c>
      <c r="C40" s="1038" t="str">
        <f>INDEX(Languages2!$B$12:$Z$13,MATCH(' '!D40,Languages2!$B$12:$B$13,0),MATCH('1'!$C$5,Languages2!$B$1:$Z$1,0))</f>
        <v>Homens</v>
      </c>
      <c r="D40" s="1038" t="s">
        <v>799</v>
      </c>
      <c r="E40" s="1058">
        <f>'4'!D37</f>
        <v>0</v>
      </c>
      <c r="F40" s="1297" t="str">
        <f>'4'!E37</f>
        <v xml:space="preserve"> </v>
      </c>
      <c r="G40" s="1040"/>
      <c r="H40" s="1041">
        <f>'5'!G40</f>
        <v>0</v>
      </c>
      <c r="I40" s="1041">
        <f>'5'!H40</f>
        <v>0</v>
      </c>
      <c r="J40" s="1041">
        <f>'5'!I40</f>
        <v>0</v>
      </c>
      <c r="K40" s="1041">
        <f>'5'!J40</f>
        <v>0</v>
      </c>
      <c r="L40" s="1042">
        <f t="shared" si="35"/>
        <v>0</v>
      </c>
      <c r="M40" s="1042">
        <f t="shared" si="31"/>
        <v>0</v>
      </c>
      <c r="N40" s="1043"/>
      <c r="O40" s="1041">
        <f>'5'!M40</f>
        <v>0</v>
      </c>
      <c r="P40" s="1041">
        <f>'5'!N40</f>
        <v>0</v>
      </c>
      <c r="Q40" s="1041" t="str">
        <f>'5'!O40</f>
        <v/>
      </c>
      <c r="R40" s="1041">
        <f>'5'!P40</f>
        <v>0</v>
      </c>
      <c r="S40" s="1044">
        <f>'5'!Q40</f>
        <v>0</v>
      </c>
      <c r="T40" s="1045">
        <f t="shared" si="12"/>
        <v>0</v>
      </c>
      <c r="U40" s="1045">
        <f t="shared" si="13"/>
        <v>0</v>
      </c>
      <c r="V40" s="1045">
        <f t="shared" si="14"/>
        <v>0</v>
      </c>
      <c r="W40" s="1045">
        <f t="shared" si="0"/>
        <v>0</v>
      </c>
      <c r="X40" s="1045">
        <f t="shared" si="32"/>
        <v>0</v>
      </c>
      <c r="Y40" s="1043"/>
      <c r="Z40" s="1041">
        <f>'5'!S40</f>
        <v>0</v>
      </c>
      <c r="AA40" s="1041">
        <f>'5'!T40</f>
        <v>0</v>
      </c>
      <c r="AB40" s="1041" t="str">
        <f>'5'!U40</f>
        <v/>
      </c>
      <c r="AC40" s="1041">
        <f>'5'!V40</f>
        <v>0</v>
      </c>
      <c r="AD40" s="1044">
        <f>'5'!W40</f>
        <v>0</v>
      </c>
      <c r="AE40" s="1045">
        <f t="shared" si="15"/>
        <v>0</v>
      </c>
      <c r="AF40" s="1045">
        <f t="shared" si="1"/>
        <v>0</v>
      </c>
      <c r="AG40" s="1045">
        <f t="shared" si="2"/>
        <v>0</v>
      </c>
      <c r="AH40" s="1045">
        <f t="shared" si="3"/>
        <v>0</v>
      </c>
      <c r="AI40" s="1045">
        <f t="shared" si="4"/>
        <v>0</v>
      </c>
      <c r="AJ40" s="1043"/>
      <c r="AK40" s="1041">
        <f>'5'!Y40</f>
        <v>0</v>
      </c>
      <c r="AL40" s="1041">
        <f>'5'!Z40</f>
        <v>0</v>
      </c>
      <c r="AM40" s="1041" t="str">
        <f>'5'!AA40</f>
        <v/>
      </c>
      <c r="AN40" s="1041">
        <f>'5'!AB40</f>
        <v>0</v>
      </c>
      <c r="AO40" s="1044">
        <f>'5'!AC40</f>
        <v>0</v>
      </c>
      <c r="AP40" s="1045">
        <f t="shared" si="16"/>
        <v>0</v>
      </c>
      <c r="AQ40" s="1045">
        <f t="shared" si="17"/>
        <v>0</v>
      </c>
      <c r="AR40" s="1045">
        <f t="shared" si="18"/>
        <v>0</v>
      </c>
      <c r="AS40" s="1045">
        <f t="shared" si="5"/>
        <v>0</v>
      </c>
      <c r="AT40" s="1045">
        <f t="shared" si="19"/>
        <v>0</v>
      </c>
      <c r="AU40" s="1043"/>
      <c r="AV40" s="1041">
        <f>'5'!AE40</f>
        <v>0</v>
      </c>
      <c r="AW40" s="1041">
        <f>'5'!AF40</f>
        <v>0</v>
      </c>
      <c r="AX40" s="1041" t="str">
        <f>'5'!AG40</f>
        <v/>
      </c>
      <c r="AY40" s="1041">
        <f>'5'!AH40</f>
        <v>0</v>
      </c>
      <c r="AZ40" s="1044">
        <f>'5'!AI40</f>
        <v>0</v>
      </c>
      <c r="BA40" s="1045">
        <f t="shared" si="20"/>
        <v>0</v>
      </c>
      <c r="BB40" s="1045">
        <f t="shared" si="21"/>
        <v>0</v>
      </c>
      <c r="BC40" s="1045">
        <f t="shared" si="22"/>
        <v>0</v>
      </c>
      <c r="BD40" s="1045">
        <f t="shared" si="6"/>
        <v>0</v>
      </c>
      <c r="BE40" s="1045">
        <f t="shared" si="23"/>
        <v>0</v>
      </c>
      <c r="BF40" s="1043"/>
      <c r="BG40" s="1046" t="str">
        <f ca="1">'In-kind Benefits 2_V2'!AC38</f>
        <v/>
      </c>
      <c r="BH40" s="1047"/>
      <c r="BI40" s="1047" t="str">
        <f ca="1">'In-kind Benefits 2_V2'!AE38</f>
        <v/>
      </c>
      <c r="BJ40" s="1047" t="str" cm="1">
        <f t="array" aca="1" ref="BJ40" ca="1">(_xlfn.IFS(BG40="Yes",_xlfn.IFS(BI40&lt;=($CP40*BJ$5),BI40,BI40&gt;($CP40*BJ$5),($CP40*BJ$5)),BG40="No","",BG40="",""))</f>
        <v/>
      </c>
      <c r="BK40" s="1043"/>
      <c r="BL40" s="1046" t="str">
        <f ca="1">'In-kind Benefits 2_V2'!AG38</f>
        <v/>
      </c>
      <c r="BM40" s="1047" t="str">
        <f ca="1">'In-kind Benefits 2_V2'!AH38</f>
        <v/>
      </c>
      <c r="BN40" s="1047" t="str">
        <f ca="1">'In-kind Benefits 2_V2'!AI38</f>
        <v/>
      </c>
      <c r="BO40" s="1047" t="str" cm="1">
        <f t="array" aca="1" ref="BO40" ca="1">(_xlfn.IFS(BL40="Yes",_xlfn.IFS(BN40&lt;=($CP40*BO$5),BN40,BN40&gt;($CP40*BO$5),($CP40*BO$5)),BL40="No","",BL40="",""))</f>
        <v/>
      </c>
      <c r="BP40" s="1043"/>
      <c r="BQ40" s="1046" t="str">
        <f ca="1">'In-kind Benefits 2_V2'!AK38</f>
        <v/>
      </c>
      <c r="BR40" s="1047" t="str">
        <f ca="1">'In-kind Benefits 2_V2'!AL38</f>
        <v/>
      </c>
      <c r="BS40" s="1047" t="str">
        <f ca="1">'In-kind Benefits 2_V2'!AM38</f>
        <v/>
      </c>
      <c r="BT40" s="1047" t="str" cm="1">
        <f t="array" aca="1" ref="BT40" ca="1">(_xlfn.IFS(BQ40="Yes",_xlfn.IFS(BS40&lt;=($CP40*BT$5),BS40,BS40&gt;($CP40*BT$5),($CP40*BT$5)),BQ40="No","",BQ40="",""))</f>
        <v/>
      </c>
      <c r="BU40" s="1043"/>
      <c r="BV40" s="1046" t="str">
        <f ca="1">'In-kind Benefits 2_V2'!AO38</f>
        <v/>
      </c>
      <c r="BW40" s="1047" t="str">
        <f ca="1">'In-kind Benefits 2_V2'!AP38</f>
        <v/>
      </c>
      <c r="BX40" s="1047" t="str">
        <f ca="1">'In-kind Benefits 2_V2'!AQ38</f>
        <v/>
      </c>
      <c r="BY40" s="1047" t="str" cm="1">
        <f t="array" aca="1" ref="BY40" ca="1">(_xlfn.IFS(BV40="Yes",_xlfn.IFS(BX40&lt;=($CP40*BY$5),BX40,BX40&gt;($CP40*BY$5),($CP40*BY$5)),BV40="No","",BV40="",""))</f>
        <v/>
      </c>
      <c r="BZ40" s="1043"/>
      <c r="CA40" s="1046" t="str">
        <f ca="1">'In-kind Benefits 2_V2'!AS38</f>
        <v/>
      </c>
      <c r="CB40" s="1047" t="str">
        <f ca="1">'In-kind Benefits 2_V2'!AT38</f>
        <v/>
      </c>
      <c r="CC40" s="1047" t="str">
        <f ca="1">'In-kind Benefits 2_V2'!AU38</f>
        <v/>
      </c>
      <c r="CD40" s="1047" t="str" cm="1">
        <f t="array" aca="1" ref="CD40" ca="1">(_xlfn.IFS(CA40="Yes",_xlfn.IFS(CC40&lt;=($CP40*CD$5),CC40,CC40&gt;($CP40*CD$5),($CP40*CD$5)),CA40="No","",CA40="",""))</f>
        <v/>
      </c>
      <c r="CE40" s="1048"/>
      <c r="CF40" s="1046" t="str">
        <f ca="1">'In-kind Benefits 2_V2'!AW38</f>
        <v/>
      </c>
      <c r="CG40" s="1047" t="str">
        <f ca="1">'In-kind Benefits 2_V2'!AX38</f>
        <v/>
      </c>
      <c r="CH40" s="1047" t="str">
        <f ca="1">'In-kind Benefits 2_V2'!AY38</f>
        <v/>
      </c>
      <c r="CI40" s="1047" t="str" cm="1">
        <f t="array" aca="1" ref="CI40" ca="1">(_xlfn.IFS(CF40="Yes",_xlfn.IFS(CH40&lt;=($CP40*CI$5),CH40,CH40&gt;($CP40*CI$5),($CP40*CI$5)),CF40="No","",CF40="",""))</f>
        <v/>
      </c>
      <c r="CJ40" s="1048"/>
      <c r="CK40" s="1049">
        <f>IFERROR(((V40*X40)+(AG40*AI40)+(AR40*AT40)+(BC40*BE40))*'Drop Downs'!$R$4/12,0)</f>
        <v>0</v>
      </c>
      <c r="CL40" s="1050">
        <f>IFERROR(L40/M40*IF('2'!$E$25='Drop Downs'!$H$15,'Drop Downs'!$R$4/12, IF('2'!$E$25='Drop Downs'!$H$16,1, (IF('2'!$E$25='Drop Downs'!$H$13,1,"error")))),0)</f>
        <v>0</v>
      </c>
      <c r="CM40" s="1050">
        <f t="shared" ca="1" si="36"/>
        <v>0</v>
      </c>
      <c r="CN40" s="1049" t="str">
        <f t="shared" ca="1" si="37"/>
        <v/>
      </c>
      <c r="CO40" s="1049" t="str">
        <f t="shared" ca="1" si="38"/>
        <v/>
      </c>
      <c r="CP40" s="1050" t="str">
        <f t="shared" ca="1" si="33"/>
        <v/>
      </c>
      <c r="CQ40" s="251"/>
      <c r="CR40" s="1050">
        <f>IFERROR(((W40*X40)+(AH40*AI40)+(AS40*AT40)+(BD40*BE40))*'Drop Downs'!$R$4/12,0)</f>
        <v>0</v>
      </c>
      <c r="CS40" s="1050">
        <f t="shared" si="39"/>
        <v>0</v>
      </c>
      <c r="CT40" s="1050">
        <f t="shared" ca="1" si="42"/>
        <v>0</v>
      </c>
      <c r="CU40" s="1050">
        <f t="shared" ca="1" si="40"/>
        <v>0</v>
      </c>
      <c r="CV40" s="1050" t="str">
        <f t="shared" ca="1" si="43"/>
        <v/>
      </c>
      <c r="CW40" s="1048"/>
      <c r="CX40" s="1050">
        <f t="shared" si="29"/>
        <v>0</v>
      </c>
      <c r="CY40" s="1050" t="str">
        <f t="shared" ca="1" si="45"/>
        <v/>
      </c>
      <c r="CZ40" s="1049" t="str">
        <f t="shared" ca="1" si="44"/>
        <v/>
      </c>
      <c r="DA40" s="1049">
        <f t="shared" ca="1" si="41"/>
        <v>0</v>
      </c>
    </row>
    <row r="41" spans="1:105" s="178" customFormat="1" ht="17.149999999999999" customHeight="1">
      <c r="A41" s="942">
        <v>37</v>
      </c>
      <c r="B41" s="1298"/>
      <c r="C41" s="1051" t="str">
        <f>INDEX(Languages2!$B$12:$Z$13,MATCH(' '!D41,Languages2!$B$12:$B$13,0),MATCH('1'!$C$5,Languages2!$B$1:$Z$1,0))</f>
        <v>Mulheres</v>
      </c>
      <c r="D41" s="1051" t="s">
        <v>800</v>
      </c>
      <c r="E41" s="1052">
        <f>'4'!D38</f>
        <v>0</v>
      </c>
      <c r="F41" s="1297">
        <f>'4'!E38</f>
        <v>0</v>
      </c>
      <c r="G41" s="1040"/>
      <c r="H41" s="1053">
        <f>'5'!G41</f>
        <v>0</v>
      </c>
      <c r="I41" s="1053">
        <f>'5'!H41</f>
        <v>0</v>
      </c>
      <c r="J41" s="1053">
        <f>'5'!I41</f>
        <v>0</v>
      </c>
      <c r="K41" s="1053">
        <f>'5'!J41</f>
        <v>0</v>
      </c>
      <c r="L41" s="1054">
        <f t="shared" si="35"/>
        <v>0</v>
      </c>
      <c r="M41" s="1054">
        <f t="shared" si="31"/>
        <v>0</v>
      </c>
      <c r="N41" s="1043"/>
      <c r="O41" s="1053">
        <f>'5'!M41</f>
        <v>0</v>
      </c>
      <c r="P41" s="1053">
        <f>'5'!N41</f>
        <v>0</v>
      </c>
      <c r="Q41" s="1053" t="str">
        <f>'5'!O41</f>
        <v/>
      </c>
      <c r="R41" s="1053">
        <f>'5'!P41</f>
        <v>0</v>
      </c>
      <c r="S41" s="1055">
        <f>'5'!Q41</f>
        <v>0</v>
      </c>
      <c r="T41" s="1056">
        <f t="shared" si="12"/>
        <v>0</v>
      </c>
      <c r="U41" s="1056">
        <f t="shared" si="13"/>
        <v>0</v>
      </c>
      <c r="V41" s="1056">
        <f t="shared" si="14"/>
        <v>0</v>
      </c>
      <c r="W41" s="1056">
        <f t="shared" si="0"/>
        <v>0</v>
      </c>
      <c r="X41" s="1056">
        <f t="shared" si="32"/>
        <v>0</v>
      </c>
      <c r="Y41" s="1043"/>
      <c r="Z41" s="1053">
        <f>'5'!S41</f>
        <v>0</v>
      </c>
      <c r="AA41" s="1053">
        <f>'5'!T41</f>
        <v>0</v>
      </c>
      <c r="AB41" s="1053" t="str">
        <f>'5'!U41</f>
        <v/>
      </c>
      <c r="AC41" s="1053">
        <f>'5'!V41</f>
        <v>0</v>
      </c>
      <c r="AD41" s="1055">
        <f>'5'!W41</f>
        <v>0</v>
      </c>
      <c r="AE41" s="1056">
        <f t="shared" si="15"/>
        <v>0</v>
      </c>
      <c r="AF41" s="1056">
        <f t="shared" si="1"/>
        <v>0</v>
      </c>
      <c r="AG41" s="1056">
        <f t="shared" si="2"/>
        <v>0</v>
      </c>
      <c r="AH41" s="1056">
        <f t="shared" si="3"/>
        <v>0</v>
      </c>
      <c r="AI41" s="1056">
        <f t="shared" si="4"/>
        <v>0</v>
      </c>
      <c r="AJ41" s="1043"/>
      <c r="AK41" s="1053">
        <f>'5'!Y41</f>
        <v>0</v>
      </c>
      <c r="AL41" s="1053">
        <f>'5'!Z41</f>
        <v>0</v>
      </c>
      <c r="AM41" s="1053" t="str">
        <f>'5'!AA41</f>
        <v/>
      </c>
      <c r="AN41" s="1053">
        <f>'5'!AB41</f>
        <v>0</v>
      </c>
      <c r="AO41" s="1055">
        <f>'5'!AC41</f>
        <v>0</v>
      </c>
      <c r="AP41" s="1056">
        <f t="shared" si="16"/>
        <v>0</v>
      </c>
      <c r="AQ41" s="1056">
        <f t="shared" si="17"/>
        <v>0</v>
      </c>
      <c r="AR41" s="1056">
        <f t="shared" si="18"/>
        <v>0</v>
      </c>
      <c r="AS41" s="1056">
        <f t="shared" si="5"/>
        <v>0</v>
      </c>
      <c r="AT41" s="1056">
        <f t="shared" si="19"/>
        <v>0</v>
      </c>
      <c r="AU41" s="1043"/>
      <c r="AV41" s="1053">
        <f>'5'!AE41</f>
        <v>0</v>
      </c>
      <c r="AW41" s="1053">
        <f>'5'!AF41</f>
        <v>0</v>
      </c>
      <c r="AX41" s="1053" t="str">
        <f>'5'!AG41</f>
        <v/>
      </c>
      <c r="AY41" s="1053">
        <f>'5'!AH41</f>
        <v>0</v>
      </c>
      <c r="AZ41" s="1055">
        <f>'5'!AI41</f>
        <v>0</v>
      </c>
      <c r="BA41" s="1056">
        <f t="shared" si="20"/>
        <v>0</v>
      </c>
      <c r="BB41" s="1056">
        <f t="shared" si="21"/>
        <v>0</v>
      </c>
      <c r="BC41" s="1056">
        <f t="shared" si="22"/>
        <v>0</v>
      </c>
      <c r="BD41" s="1056">
        <f t="shared" si="6"/>
        <v>0</v>
      </c>
      <c r="BE41" s="1056">
        <f t="shared" si="23"/>
        <v>0</v>
      </c>
      <c r="BF41" s="1043"/>
      <c r="BG41" s="1057" t="str">
        <f ca="1">'In-kind Benefits 2_V2'!AC39</f>
        <v/>
      </c>
      <c r="BH41" s="1047"/>
      <c r="BI41" s="1047" t="str">
        <f ca="1">'In-kind Benefits 2_V2'!AE39</f>
        <v/>
      </c>
      <c r="BJ41" s="1047" t="str" cm="1">
        <f t="array" aca="1" ref="BJ41" ca="1">(_xlfn.IFS(BG41="Yes",_xlfn.IFS(BI41&lt;=($CP41*BJ$5),BI41,BI41&gt;($CP41*BJ$5),($CP41*BJ$5)),BG41="No","",BG41="",""))</f>
        <v/>
      </c>
      <c r="BK41" s="1043"/>
      <c r="BL41" s="1057" t="str">
        <f ca="1">'In-kind Benefits 2_V2'!AG39</f>
        <v/>
      </c>
      <c r="BM41" s="1047" t="str">
        <f ca="1">'In-kind Benefits 2_V2'!AH39</f>
        <v/>
      </c>
      <c r="BN41" s="1047" t="str">
        <f ca="1">'In-kind Benefits 2_V2'!AI39</f>
        <v/>
      </c>
      <c r="BO41" s="1047" t="str" cm="1">
        <f t="array" aca="1" ref="BO41" ca="1">(_xlfn.IFS(BL41="Yes",_xlfn.IFS(BN41&lt;=($CP41*BO$5),BN41,BN41&gt;($CP41*BO$5),($CP41*BO$5)),BL41="No","",BL41="",""))</f>
        <v/>
      </c>
      <c r="BP41" s="1043"/>
      <c r="BQ41" s="1057" t="str">
        <f ca="1">'In-kind Benefits 2_V2'!AK39</f>
        <v/>
      </c>
      <c r="BR41" s="1047" t="str">
        <f ca="1">'In-kind Benefits 2_V2'!AL39</f>
        <v/>
      </c>
      <c r="BS41" s="1047" t="str">
        <f ca="1">'In-kind Benefits 2_V2'!AM39</f>
        <v/>
      </c>
      <c r="BT41" s="1047" t="str" cm="1">
        <f t="array" aca="1" ref="BT41" ca="1">(_xlfn.IFS(BQ41="Yes",_xlfn.IFS(BS41&lt;=($CP41*BT$5),BS41,BS41&gt;($CP41*BT$5),($CP41*BT$5)),BQ41="No","",BQ41="",""))</f>
        <v/>
      </c>
      <c r="BU41" s="1043"/>
      <c r="BV41" s="1057" t="str">
        <f ca="1">'In-kind Benefits 2_V2'!AO39</f>
        <v/>
      </c>
      <c r="BW41" s="1047" t="str">
        <f ca="1">'In-kind Benefits 2_V2'!AP39</f>
        <v/>
      </c>
      <c r="BX41" s="1047" t="str">
        <f ca="1">'In-kind Benefits 2_V2'!AQ39</f>
        <v/>
      </c>
      <c r="BY41" s="1047" t="str" cm="1">
        <f t="array" aca="1" ref="BY41" ca="1">(_xlfn.IFS(BV41="Yes",_xlfn.IFS(BX41&lt;=($CP41*BY$5),BX41,BX41&gt;($CP41*BY$5),($CP41*BY$5)),BV41="No","",BV41="",""))</f>
        <v/>
      </c>
      <c r="BZ41" s="1043"/>
      <c r="CA41" s="1057" t="str">
        <f ca="1">'In-kind Benefits 2_V2'!AS39</f>
        <v/>
      </c>
      <c r="CB41" s="1047" t="str">
        <f ca="1">'In-kind Benefits 2_V2'!AT39</f>
        <v/>
      </c>
      <c r="CC41" s="1047" t="str">
        <f ca="1">'In-kind Benefits 2_V2'!AU39</f>
        <v/>
      </c>
      <c r="CD41" s="1047" t="str" cm="1">
        <f t="array" aca="1" ref="CD41" ca="1">(_xlfn.IFS(CA41="Yes",_xlfn.IFS(CC41&lt;=($CP41*CD$5),CC41,CC41&gt;($CP41*CD$5),($CP41*CD$5)),CA41="No","",CA41="",""))</f>
        <v/>
      </c>
      <c r="CE41" s="1048"/>
      <c r="CF41" s="1057" t="str">
        <f ca="1">'In-kind Benefits 2_V2'!AW39</f>
        <v/>
      </c>
      <c r="CG41" s="1047" t="str">
        <f ca="1">'In-kind Benefits 2_V2'!AX39</f>
        <v/>
      </c>
      <c r="CH41" s="1047" t="str">
        <f ca="1">'In-kind Benefits 2_V2'!AY39</f>
        <v/>
      </c>
      <c r="CI41" s="1047" t="str" cm="1">
        <f t="array" aca="1" ref="CI41" ca="1">(_xlfn.IFS(CF41="Yes",_xlfn.IFS(CH41&lt;=($CP41*CI$5),CH41,CH41&gt;($CP41*CI$5),($CP41*CI$5)),CF41="No","",CF41="",""))</f>
        <v/>
      </c>
      <c r="CJ41" s="1048"/>
      <c r="CK41" s="1049">
        <f>IFERROR(((V41*X41)+(AG41*AI41)+(AR41*AT41)+(BC41*BE41))*'Drop Downs'!$R$4/12,0)</f>
        <v>0</v>
      </c>
      <c r="CL41" s="1050">
        <f>IFERROR(L41/M41*IF('2'!$E$25='Drop Downs'!$H$15,'Drop Downs'!$R$4/12, IF('2'!$E$25='Drop Downs'!$H$16,1, (IF('2'!$E$25='Drop Downs'!$H$13,1,"error")))),0)</f>
        <v>0</v>
      </c>
      <c r="CM41" s="1050">
        <f t="shared" ca="1" si="36"/>
        <v>0</v>
      </c>
      <c r="CN41" s="1049" t="str">
        <f t="shared" ca="1" si="37"/>
        <v/>
      </c>
      <c r="CO41" s="1049" t="str">
        <f t="shared" ca="1" si="38"/>
        <v/>
      </c>
      <c r="CP41" s="1050" t="str">
        <f t="shared" ca="1" si="33"/>
        <v/>
      </c>
      <c r="CQ41" s="251"/>
      <c r="CR41" s="1050">
        <f>IFERROR(((W41*X41)+(AH41*AI41)+(AS41*AT41)+(BD41*BE41))*'Drop Downs'!$R$4/12,0)</f>
        <v>0</v>
      </c>
      <c r="CS41" s="1050">
        <f t="shared" si="39"/>
        <v>0</v>
      </c>
      <c r="CT41" s="1050">
        <f t="shared" ca="1" si="42"/>
        <v>0</v>
      </c>
      <c r="CU41" s="1050">
        <f t="shared" ca="1" si="40"/>
        <v>0</v>
      </c>
      <c r="CV41" s="1050" t="str">
        <f t="shared" ca="1" si="43"/>
        <v/>
      </c>
      <c r="CW41" s="1048"/>
      <c r="CX41" s="1050">
        <f t="shared" si="29"/>
        <v>0</v>
      </c>
      <c r="CY41" s="1050" t="str">
        <f t="shared" ca="1" si="45"/>
        <v/>
      </c>
      <c r="CZ41" s="1049" t="str">
        <f t="shared" ca="1" si="44"/>
        <v/>
      </c>
      <c r="DA41" s="1049">
        <f t="shared" ca="1" si="41"/>
        <v>0</v>
      </c>
    </row>
    <row r="42" spans="1:105" s="178" customFormat="1" ht="17.149999999999999" customHeight="1">
      <c r="A42" s="942">
        <v>38</v>
      </c>
      <c r="B42" s="1295">
        <f>'4'!B39</f>
        <v>0</v>
      </c>
      <c r="C42" s="1038" t="str">
        <f>INDEX(Languages2!$B$12:$Z$13,MATCH(' '!D42,Languages2!$B$12:$B$13,0),MATCH('1'!$C$5,Languages2!$B$1:$Z$1,0))</f>
        <v>Homens</v>
      </c>
      <c r="D42" s="1038" t="s">
        <v>799</v>
      </c>
      <c r="E42" s="1058">
        <f>'4'!D39</f>
        <v>0</v>
      </c>
      <c r="F42" s="1297" t="str">
        <f>'4'!E39</f>
        <v xml:space="preserve"> </v>
      </c>
      <c r="G42" s="1040"/>
      <c r="H42" s="1041">
        <f>'5'!G42</f>
        <v>0</v>
      </c>
      <c r="I42" s="1041">
        <f>'5'!H42</f>
        <v>0</v>
      </c>
      <c r="J42" s="1041">
        <f>'5'!I42</f>
        <v>0</v>
      </c>
      <c r="K42" s="1041">
        <f>'5'!J42</f>
        <v>0</v>
      </c>
      <c r="L42" s="1042">
        <f t="shared" si="35"/>
        <v>0</v>
      </c>
      <c r="M42" s="1042">
        <f t="shared" si="31"/>
        <v>0</v>
      </c>
      <c r="N42" s="1043"/>
      <c r="O42" s="1041">
        <f>'5'!M42</f>
        <v>0</v>
      </c>
      <c r="P42" s="1041">
        <f>'5'!N42</f>
        <v>0</v>
      </c>
      <c r="Q42" s="1041" t="str">
        <f>'5'!O42</f>
        <v/>
      </c>
      <c r="R42" s="1041">
        <f>'5'!P42</f>
        <v>0</v>
      </c>
      <c r="S42" s="1044">
        <f>'5'!Q42</f>
        <v>0</v>
      </c>
      <c r="T42" s="1045">
        <f t="shared" si="12"/>
        <v>0</v>
      </c>
      <c r="U42" s="1045">
        <f t="shared" si="13"/>
        <v>0</v>
      </c>
      <c r="V42" s="1045">
        <f t="shared" si="14"/>
        <v>0</v>
      </c>
      <c r="W42" s="1045">
        <f t="shared" si="0"/>
        <v>0</v>
      </c>
      <c r="X42" s="1045">
        <f t="shared" si="32"/>
        <v>0</v>
      </c>
      <c r="Y42" s="1043"/>
      <c r="Z42" s="1041">
        <f>'5'!S42</f>
        <v>0</v>
      </c>
      <c r="AA42" s="1041">
        <f>'5'!T42</f>
        <v>0</v>
      </c>
      <c r="AB42" s="1041" t="str">
        <f>'5'!U42</f>
        <v/>
      </c>
      <c r="AC42" s="1041">
        <f>'5'!V42</f>
        <v>0</v>
      </c>
      <c r="AD42" s="1044">
        <f>'5'!W42</f>
        <v>0</v>
      </c>
      <c r="AE42" s="1045">
        <f t="shared" si="15"/>
        <v>0</v>
      </c>
      <c r="AF42" s="1045">
        <f t="shared" si="1"/>
        <v>0</v>
      </c>
      <c r="AG42" s="1045">
        <f t="shared" si="2"/>
        <v>0</v>
      </c>
      <c r="AH42" s="1045">
        <f t="shared" si="3"/>
        <v>0</v>
      </c>
      <c r="AI42" s="1045">
        <f t="shared" si="4"/>
        <v>0</v>
      </c>
      <c r="AJ42" s="1043"/>
      <c r="AK42" s="1041">
        <f>'5'!Y42</f>
        <v>0</v>
      </c>
      <c r="AL42" s="1041">
        <f>'5'!Z42</f>
        <v>0</v>
      </c>
      <c r="AM42" s="1041" t="str">
        <f>'5'!AA42</f>
        <v/>
      </c>
      <c r="AN42" s="1041">
        <f>'5'!AB42</f>
        <v>0</v>
      </c>
      <c r="AO42" s="1044">
        <f>'5'!AC42</f>
        <v>0</v>
      </c>
      <c r="AP42" s="1045">
        <f t="shared" si="16"/>
        <v>0</v>
      </c>
      <c r="AQ42" s="1045">
        <f t="shared" si="17"/>
        <v>0</v>
      </c>
      <c r="AR42" s="1045">
        <f t="shared" si="18"/>
        <v>0</v>
      </c>
      <c r="AS42" s="1045">
        <f t="shared" si="5"/>
        <v>0</v>
      </c>
      <c r="AT42" s="1045">
        <f t="shared" si="19"/>
        <v>0</v>
      </c>
      <c r="AU42" s="1043"/>
      <c r="AV42" s="1041">
        <f>'5'!AE42</f>
        <v>0</v>
      </c>
      <c r="AW42" s="1041">
        <f>'5'!AF42</f>
        <v>0</v>
      </c>
      <c r="AX42" s="1041" t="str">
        <f>'5'!AG42</f>
        <v/>
      </c>
      <c r="AY42" s="1041">
        <f>'5'!AH42</f>
        <v>0</v>
      </c>
      <c r="AZ42" s="1044">
        <f>'5'!AI42</f>
        <v>0</v>
      </c>
      <c r="BA42" s="1045">
        <f t="shared" si="20"/>
        <v>0</v>
      </c>
      <c r="BB42" s="1045">
        <f t="shared" si="21"/>
        <v>0</v>
      </c>
      <c r="BC42" s="1045">
        <f t="shared" si="22"/>
        <v>0</v>
      </c>
      <c r="BD42" s="1045">
        <f t="shared" si="6"/>
        <v>0</v>
      </c>
      <c r="BE42" s="1045">
        <f t="shared" si="23"/>
        <v>0</v>
      </c>
      <c r="BF42" s="1043"/>
      <c r="BG42" s="1046" t="str">
        <f ca="1">'In-kind Benefits 2_V2'!AC40</f>
        <v/>
      </c>
      <c r="BH42" s="1047"/>
      <c r="BI42" s="1047" t="str">
        <f ca="1">'In-kind Benefits 2_V2'!AE40</f>
        <v/>
      </c>
      <c r="BJ42" s="1047" t="str" cm="1">
        <f t="array" aca="1" ref="BJ42" ca="1">(_xlfn.IFS(BG42="Yes",_xlfn.IFS(BI42&lt;=($CP42*BJ$5),BI42,BI42&gt;($CP42*BJ$5),($CP42*BJ$5)),BG42="No","",BG42="",""))</f>
        <v/>
      </c>
      <c r="BK42" s="1043"/>
      <c r="BL42" s="1046" t="str">
        <f ca="1">'In-kind Benefits 2_V2'!AG40</f>
        <v/>
      </c>
      <c r="BM42" s="1047" t="str">
        <f ca="1">'In-kind Benefits 2_V2'!AH40</f>
        <v/>
      </c>
      <c r="BN42" s="1047" t="str">
        <f ca="1">'In-kind Benefits 2_V2'!AI40</f>
        <v/>
      </c>
      <c r="BO42" s="1047" t="str" cm="1">
        <f t="array" aca="1" ref="BO42" ca="1">(_xlfn.IFS(BL42="Yes",_xlfn.IFS(BN42&lt;=($CP42*BO$5),BN42,BN42&gt;($CP42*BO$5),($CP42*BO$5)),BL42="No","",BL42="",""))</f>
        <v/>
      </c>
      <c r="BP42" s="1043"/>
      <c r="BQ42" s="1046" t="str">
        <f ca="1">'In-kind Benefits 2_V2'!AK40</f>
        <v/>
      </c>
      <c r="BR42" s="1047" t="str">
        <f ca="1">'In-kind Benefits 2_V2'!AL40</f>
        <v/>
      </c>
      <c r="BS42" s="1047" t="str">
        <f ca="1">'In-kind Benefits 2_V2'!AM40</f>
        <v/>
      </c>
      <c r="BT42" s="1047" t="str" cm="1">
        <f t="array" aca="1" ref="BT42" ca="1">(_xlfn.IFS(BQ42="Yes",_xlfn.IFS(BS42&lt;=($CP42*BT$5),BS42,BS42&gt;($CP42*BT$5),($CP42*BT$5)),BQ42="No","",BQ42="",""))</f>
        <v/>
      </c>
      <c r="BU42" s="1043"/>
      <c r="BV42" s="1046" t="str">
        <f ca="1">'In-kind Benefits 2_V2'!AO40</f>
        <v/>
      </c>
      <c r="BW42" s="1047" t="str">
        <f ca="1">'In-kind Benefits 2_V2'!AP40</f>
        <v/>
      </c>
      <c r="BX42" s="1047" t="str">
        <f ca="1">'In-kind Benefits 2_V2'!AQ40</f>
        <v/>
      </c>
      <c r="BY42" s="1047" t="str" cm="1">
        <f t="array" aca="1" ref="BY42" ca="1">(_xlfn.IFS(BV42="Yes",_xlfn.IFS(BX42&lt;=($CP42*BY$5),BX42,BX42&gt;($CP42*BY$5),($CP42*BY$5)),BV42="No","",BV42="",""))</f>
        <v/>
      </c>
      <c r="BZ42" s="1043"/>
      <c r="CA42" s="1046" t="str">
        <f ca="1">'In-kind Benefits 2_V2'!AS40</f>
        <v/>
      </c>
      <c r="CB42" s="1047" t="str">
        <f ca="1">'In-kind Benefits 2_V2'!AT40</f>
        <v/>
      </c>
      <c r="CC42" s="1047" t="str">
        <f ca="1">'In-kind Benefits 2_V2'!AU40</f>
        <v/>
      </c>
      <c r="CD42" s="1047" t="str" cm="1">
        <f t="array" aca="1" ref="CD42" ca="1">(_xlfn.IFS(CA42="Yes",_xlfn.IFS(CC42&lt;=($CP42*CD$5),CC42,CC42&gt;($CP42*CD$5),($CP42*CD$5)),CA42="No","",CA42="",""))</f>
        <v/>
      </c>
      <c r="CE42" s="1048"/>
      <c r="CF42" s="1046" t="str">
        <f ca="1">'In-kind Benefits 2_V2'!AW40</f>
        <v/>
      </c>
      <c r="CG42" s="1047" t="str">
        <f ca="1">'In-kind Benefits 2_V2'!AX40</f>
        <v/>
      </c>
      <c r="CH42" s="1047" t="str">
        <f ca="1">'In-kind Benefits 2_V2'!AY40</f>
        <v/>
      </c>
      <c r="CI42" s="1047" t="str" cm="1">
        <f t="array" aca="1" ref="CI42" ca="1">(_xlfn.IFS(CF42="Yes",_xlfn.IFS(CH42&lt;=($CP42*CI$5),CH42,CH42&gt;($CP42*CI$5),($CP42*CI$5)),CF42="No","",CF42="",""))</f>
        <v/>
      </c>
      <c r="CJ42" s="1048"/>
      <c r="CK42" s="1049">
        <f>IFERROR(((V42*X42)+(AG42*AI42)+(AR42*AT42)+(BC42*BE42))*'Drop Downs'!$R$4/12,0)</f>
        <v>0</v>
      </c>
      <c r="CL42" s="1050">
        <f>IFERROR(L42/M42*IF('2'!$E$25='Drop Downs'!$H$15,'Drop Downs'!$R$4/12, IF('2'!$E$25='Drop Downs'!$H$16,1, (IF('2'!$E$25='Drop Downs'!$H$13,1,"error")))),0)</f>
        <v>0</v>
      </c>
      <c r="CM42" s="1050">
        <f t="shared" ca="1" si="36"/>
        <v>0</v>
      </c>
      <c r="CN42" s="1049" t="str">
        <f t="shared" ca="1" si="37"/>
        <v/>
      </c>
      <c r="CO42" s="1049" t="str">
        <f t="shared" ca="1" si="38"/>
        <v/>
      </c>
      <c r="CP42" s="1050" t="str">
        <f t="shared" ca="1" si="33"/>
        <v/>
      </c>
      <c r="CQ42" s="251"/>
      <c r="CR42" s="1050">
        <f>IFERROR(((W42*X42)+(AH42*AI42)+(AS42*AT42)+(BD42*BE42))*'Drop Downs'!$R$4/12,0)</f>
        <v>0</v>
      </c>
      <c r="CS42" s="1050">
        <f t="shared" si="39"/>
        <v>0</v>
      </c>
      <c r="CT42" s="1050">
        <f t="shared" ca="1" si="42"/>
        <v>0</v>
      </c>
      <c r="CU42" s="1050">
        <f t="shared" ca="1" si="40"/>
        <v>0</v>
      </c>
      <c r="CV42" s="1050" t="str">
        <f t="shared" ca="1" si="43"/>
        <v/>
      </c>
      <c r="CW42" s="1048"/>
      <c r="CX42" s="1050">
        <f t="shared" si="29"/>
        <v>0</v>
      </c>
      <c r="CY42" s="1050" t="str">
        <f t="shared" ca="1" si="45"/>
        <v/>
      </c>
      <c r="CZ42" s="1049" t="str">
        <f t="shared" ca="1" si="44"/>
        <v/>
      </c>
      <c r="DA42" s="1049">
        <f t="shared" ca="1" si="41"/>
        <v>0</v>
      </c>
    </row>
    <row r="43" spans="1:105" s="178" customFormat="1" ht="17.149999999999999" customHeight="1">
      <c r="A43" s="942">
        <v>39</v>
      </c>
      <c r="B43" s="1298"/>
      <c r="C43" s="1051" t="str">
        <f>INDEX(Languages2!$B$12:$Z$13,MATCH(' '!D43,Languages2!$B$12:$B$13,0),MATCH('1'!$C$5,Languages2!$B$1:$Z$1,0))</f>
        <v>Mulheres</v>
      </c>
      <c r="D43" s="1051" t="s">
        <v>800</v>
      </c>
      <c r="E43" s="1052">
        <f>'4'!D40</f>
        <v>0</v>
      </c>
      <c r="F43" s="1297">
        <f>'4'!E40</f>
        <v>0</v>
      </c>
      <c r="G43" s="1040"/>
      <c r="H43" s="1053">
        <f>'5'!G43</f>
        <v>0</v>
      </c>
      <c r="I43" s="1053">
        <f>'5'!H43</f>
        <v>0</v>
      </c>
      <c r="J43" s="1053">
        <f>'5'!I43</f>
        <v>0</v>
      </c>
      <c r="K43" s="1053">
        <f>'5'!J43</f>
        <v>0</v>
      </c>
      <c r="L43" s="1054">
        <f t="shared" si="35"/>
        <v>0</v>
      </c>
      <c r="M43" s="1054">
        <f t="shared" si="31"/>
        <v>0</v>
      </c>
      <c r="N43" s="1043"/>
      <c r="O43" s="1053">
        <f>'5'!M43</f>
        <v>0</v>
      </c>
      <c r="P43" s="1053">
        <f>'5'!N43</f>
        <v>0</v>
      </c>
      <c r="Q43" s="1053" t="str">
        <f>'5'!O43</f>
        <v/>
      </c>
      <c r="R43" s="1053">
        <f>'5'!P43</f>
        <v>0</v>
      </c>
      <c r="S43" s="1055">
        <f>'5'!Q43</f>
        <v>0</v>
      </c>
      <c r="T43" s="1056">
        <f t="shared" si="12"/>
        <v>0</v>
      </c>
      <c r="U43" s="1056">
        <f t="shared" si="13"/>
        <v>0</v>
      </c>
      <c r="V43" s="1056">
        <f t="shared" si="14"/>
        <v>0</v>
      </c>
      <c r="W43" s="1056">
        <f t="shared" si="0"/>
        <v>0</v>
      </c>
      <c r="X43" s="1056">
        <f t="shared" si="32"/>
        <v>0</v>
      </c>
      <c r="Y43" s="1043"/>
      <c r="Z43" s="1053">
        <f>'5'!S43</f>
        <v>0</v>
      </c>
      <c r="AA43" s="1053">
        <f>'5'!T43</f>
        <v>0</v>
      </c>
      <c r="AB43" s="1053" t="str">
        <f>'5'!U43</f>
        <v/>
      </c>
      <c r="AC43" s="1053">
        <f>'5'!V43</f>
        <v>0</v>
      </c>
      <c r="AD43" s="1055">
        <f>'5'!W43</f>
        <v>0</v>
      </c>
      <c r="AE43" s="1056">
        <f t="shared" si="15"/>
        <v>0</v>
      </c>
      <c r="AF43" s="1056">
        <f t="shared" si="1"/>
        <v>0</v>
      </c>
      <c r="AG43" s="1056">
        <f t="shared" si="2"/>
        <v>0</v>
      </c>
      <c r="AH43" s="1056">
        <f t="shared" si="3"/>
        <v>0</v>
      </c>
      <c r="AI43" s="1056">
        <f t="shared" si="4"/>
        <v>0</v>
      </c>
      <c r="AJ43" s="1043"/>
      <c r="AK43" s="1053">
        <f>'5'!Y43</f>
        <v>0</v>
      </c>
      <c r="AL43" s="1053">
        <f>'5'!Z43</f>
        <v>0</v>
      </c>
      <c r="AM43" s="1053" t="str">
        <f>'5'!AA43</f>
        <v/>
      </c>
      <c r="AN43" s="1053">
        <f>'5'!AB43</f>
        <v>0</v>
      </c>
      <c r="AO43" s="1055">
        <f>'5'!AC43</f>
        <v>0</v>
      </c>
      <c r="AP43" s="1056">
        <f t="shared" si="16"/>
        <v>0</v>
      </c>
      <c r="AQ43" s="1056">
        <f t="shared" si="17"/>
        <v>0</v>
      </c>
      <c r="AR43" s="1056">
        <f t="shared" si="18"/>
        <v>0</v>
      </c>
      <c r="AS43" s="1056">
        <f t="shared" si="5"/>
        <v>0</v>
      </c>
      <c r="AT43" s="1056">
        <f t="shared" si="19"/>
        <v>0</v>
      </c>
      <c r="AU43" s="1043"/>
      <c r="AV43" s="1053">
        <f>'5'!AE43</f>
        <v>0</v>
      </c>
      <c r="AW43" s="1053">
        <f>'5'!AF43</f>
        <v>0</v>
      </c>
      <c r="AX43" s="1053" t="str">
        <f>'5'!AG43</f>
        <v/>
      </c>
      <c r="AY43" s="1053">
        <f>'5'!AH43</f>
        <v>0</v>
      </c>
      <c r="AZ43" s="1055">
        <f>'5'!AI43</f>
        <v>0</v>
      </c>
      <c r="BA43" s="1056">
        <f t="shared" si="20"/>
        <v>0</v>
      </c>
      <c r="BB43" s="1056">
        <f t="shared" si="21"/>
        <v>0</v>
      </c>
      <c r="BC43" s="1056">
        <f t="shared" si="22"/>
        <v>0</v>
      </c>
      <c r="BD43" s="1056">
        <f t="shared" si="6"/>
        <v>0</v>
      </c>
      <c r="BE43" s="1056">
        <f t="shared" si="23"/>
        <v>0</v>
      </c>
      <c r="BF43" s="1043"/>
      <c r="BG43" s="1057" t="str">
        <f ca="1">'In-kind Benefits 2_V2'!AC41</f>
        <v/>
      </c>
      <c r="BH43" s="1047"/>
      <c r="BI43" s="1047" t="str">
        <f ca="1">'In-kind Benefits 2_V2'!AE41</f>
        <v/>
      </c>
      <c r="BJ43" s="1047" t="str" cm="1">
        <f t="array" aca="1" ref="BJ43" ca="1">(_xlfn.IFS(BG43="Yes",_xlfn.IFS(BI43&lt;=($CP43*BJ$5),BI43,BI43&gt;($CP43*BJ$5),($CP43*BJ$5)),BG43="No","",BG43="",""))</f>
        <v/>
      </c>
      <c r="BK43" s="1043"/>
      <c r="BL43" s="1057" t="str">
        <f ca="1">'In-kind Benefits 2_V2'!AG41</f>
        <v/>
      </c>
      <c r="BM43" s="1047" t="str">
        <f ca="1">'In-kind Benefits 2_V2'!AH41</f>
        <v/>
      </c>
      <c r="BN43" s="1047" t="str">
        <f ca="1">'In-kind Benefits 2_V2'!AI41</f>
        <v/>
      </c>
      <c r="BO43" s="1047" t="str" cm="1">
        <f t="array" aca="1" ref="BO43" ca="1">(_xlfn.IFS(BL43="Yes",_xlfn.IFS(BN43&lt;=($CP43*BO$5),BN43,BN43&gt;($CP43*BO$5),($CP43*BO$5)),BL43="No","",BL43="",""))</f>
        <v/>
      </c>
      <c r="BP43" s="1043"/>
      <c r="BQ43" s="1057" t="str">
        <f ca="1">'In-kind Benefits 2_V2'!AK41</f>
        <v/>
      </c>
      <c r="BR43" s="1047" t="str">
        <f ca="1">'In-kind Benefits 2_V2'!AL41</f>
        <v/>
      </c>
      <c r="BS43" s="1047" t="str">
        <f ca="1">'In-kind Benefits 2_V2'!AM41</f>
        <v/>
      </c>
      <c r="BT43" s="1047" t="str" cm="1">
        <f t="array" aca="1" ref="BT43" ca="1">(_xlfn.IFS(BQ43="Yes",_xlfn.IFS(BS43&lt;=($CP43*BT$5),BS43,BS43&gt;($CP43*BT$5),($CP43*BT$5)),BQ43="No","",BQ43="",""))</f>
        <v/>
      </c>
      <c r="BU43" s="1043"/>
      <c r="BV43" s="1057" t="str">
        <f ca="1">'In-kind Benefits 2_V2'!AO41</f>
        <v/>
      </c>
      <c r="BW43" s="1047" t="str">
        <f ca="1">'In-kind Benefits 2_V2'!AP41</f>
        <v/>
      </c>
      <c r="BX43" s="1047" t="str">
        <f ca="1">'In-kind Benefits 2_V2'!AQ41</f>
        <v/>
      </c>
      <c r="BY43" s="1047" t="str" cm="1">
        <f t="array" aca="1" ref="BY43" ca="1">(_xlfn.IFS(BV43="Yes",_xlfn.IFS(BX43&lt;=($CP43*BY$5),BX43,BX43&gt;($CP43*BY$5),($CP43*BY$5)),BV43="No","",BV43="",""))</f>
        <v/>
      </c>
      <c r="BZ43" s="1043"/>
      <c r="CA43" s="1057" t="str">
        <f ca="1">'In-kind Benefits 2_V2'!AS41</f>
        <v/>
      </c>
      <c r="CB43" s="1047" t="str">
        <f ca="1">'In-kind Benefits 2_V2'!AT41</f>
        <v/>
      </c>
      <c r="CC43" s="1047" t="str">
        <f ca="1">'In-kind Benefits 2_V2'!AU41</f>
        <v/>
      </c>
      <c r="CD43" s="1047" t="str" cm="1">
        <f t="array" aca="1" ref="CD43" ca="1">(_xlfn.IFS(CA43="Yes",_xlfn.IFS(CC43&lt;=($CP43*CD$5),CC43,CC43&gt;($CP43*CD$5),($CP43*CD$5)),CA43="No","",CA43="",""))</f>
        <v/>
      </c>
      <c r="CE43" s="1048"/>
      <c r="CF43" s="1057" t="str">
        <f ca="1">'In-kind Benefits 2_V2'!AW41</f>
        <v/>
      </c>
      <c r="CG43" s="1047" t="str">
        <f ca="1">'In-kind Benefits 2_V2'!AX41</f>
        <v/>
      </c>
      <c r="CH43" s="1047" t="str">
        <f ca="1">'In-kind Benefits 2_V2'!AY41</f>
        <v/>
      </c>
      <c r="CI43" s="1047" t="str" cm="1">
        <f t="array" aca="1" ref="CI43" ca="1">(_xlfn.IFS(CF43="Yes",_xlfn.IFS(CH43&lt;=($CP43*CI$5),CH43,CH43&gt;($CP43*CI$5),($CP43*CI$5)),CF43="No","",CF43="",""))</f>
        <v/>
      </c>
      <c r="CJ43" s="1048"/>
      <c r="CK43" s="1049">
        <f>IFERROR(((V43*X43)+(AG43*AI43)+(AR43*AT43)+(BC43*BE43))*'Drop Downs'!$R$4/12,0)</f>
        <v>0</v>
      </c>
      <c r="CL43" s="1050">
        <f>IFERROR(L43/M43*IF('2'!$E$25='Drop Downs'!$H$15,'Drop Downs'!$R$4/12, IF('2'!$E$25='Drop Downs'!$H$16,1, (IF('2'!$E$25='Drop Downs'!$H$13,1,"error")))),0)</f>
        <v>0</v>
      </c>
      <c r="CM43" s="1050">
        <f t="shared" ca="1" si="36"/>
        <v>0</v>
      </c>
      <c r="CN43" s="1049" t="str">
        <f t="shared" ca="1" si="37"/>
        <v/>
      </c>
      <c r="CO43" s="1049" t="str">
        <f t="shared" ca="1" si="38"/>
        <v/>
      </c>
      <c r="CP43" s="1050" t="str">
        <f t="shared" ca="1" si="33"/>
        <v/>
      </c>
      <c r="CQ43" s="251"/>
      <c r="CR43" s="1050">
        <f>IFERROR(((W43*X43)+(AH43*AI43)+(AS43*AT43)+(BD43*BE43))*'Drop Downs'!$R$4/12,0)</f>
        <v>0</v>
      </c>
      <c r="CS43" s="1050">
        <f t="shared" si="39"/>
        <v>0</v>
      </c>
      <c r="CT43" s="1050">
        <f t="shared" ca="1" si="42"/>
        <v>0</v>
      </c>
      <c r="CU43" s="1050">
        <f t="shared" ca="1" si="40"/>
        <v>0</v>
      </c>
      <c r="CV43" s="1050" t="str">
        <f t="shared" ca="1" si="43"/>
        <v/>
      </c>
      <c r="CW43" s="1048"/>
      <c r="CX43" s="1050">
        <f t="shared" si="29"/>
        <v>0</v>
      </c>
      <c r="CY43" s="1050" t="str">
        <f t="shared" ca="1" si="45"/>
        <v/>
      </c>
      <c r="CZ43" s="1049" t="str">
        <f t="shared" ca="1" si="44"/>
        <v/>
      </c>
      <c r="DA43" s="1049">
        <f t="shared" ca="1" si="41"/>
        <v>0</v>
      </c>
    </row>
    <row r="44" spans="1:105" s="178" customFormat="1" ht="17.149999999999999" customHeight="1">
      <c r="A44" s="942">
        <v>40</v>
      </c>
      <c r="B44" s="1295">
        <f>'4'!B41</f>
        <v>0</v>
      </c>
      <c r="C44" s="1038" t="str">
        <f>INDEX(Languages2!$B$12:$Z$13,MATCH(' '!D44,Languages2!$B$12:$B$13,0),MATCH('1'!$C$5,Languages2!$B$1:$Z$1,0))</f>
        <v>Homens</v>
      </c>
      <c r="D44" s="1038" t="s">
        <v>799</v>
      </c>
      <c r="E44" s="1058">
        <f>'4'!D41</f>
        <v>0</v>
      </c>
      <c r="F44" s="1297" t="str">
        <f>'4'!E41</f>
        <v xml:space="preserve"> </v>
      </c>
      <c r="G44" s="1040"/>
      <c r="H44" s="1041">
        <f>'5'!G44</f>
        <v>0</v>
      </c>
      <c r="I44" s="1041">
        <f>'5'!H44</f>
        <v>0</v>
      </c>
      <c r="J44" s="1041">
        <f>'5'!I44</f>
        <v>0</v>
      </c>
      <c r="K44" s="1041">
        <f>'5'!J44</f>
        <v>0</v>
      </c>
      <c r="L44" s="1042">
        <f t="shared" si="35"/>
        <v>0</v>
      </c>
      <c r="M44" s="1042">
        <f t="shared" si="31"/>
        <v>0</v>
      </c>
      <c r="N44" s="1043"/>
      <c r="O44" s="1041">
        <f>'5'!M44</f>
        <v>0</v>
      </c>
      <c r="P44" s="1041">
        <f>'5'!N44</f>
        <v>0</v>
      </c>
      <c r="Q44" s="1041" t="str">
        <f>'5'!O44</f>
        <v/>
      </c>
      <c r="R44" s="1041">
        <f>'5'!P44</f>
        <v>0</v>
      </c>
      <c r="S44" s="1044">
        <f>'5'!Q44</f>
        <v>0</v>
      </c>
      <c r="T44" s="1045">
        <f t="shared" si="12"/>
        <v>0</v>
      </c>
      <c r="U44" s="1045">
        <f t="shared" si="13"/>
        <v>0</v>
      </c>
      <c r="V44" s="1045">
        <f t="shared" si="14"/>
        <v>0</v>
      </c>
      <c r="W44" s="1045">
        <f t="shared" si="0"/>
        <v>0</v>
      </c>
      <c r="X44" s="1045">
        <f t="shared" si="32"/>
        <v>0</v>
      </c>
      <c r="Y44" s="1043"/>
      <c r="Z44" s="1041">
        <f>'5'!S44</f>
        <v>0</v>
      </c>
      <c r="AA44" s="1041">
        <f>'5'!T44</f>
        <v>0</v>
      </c>
      <c r="AB44" s="1041" t="str">
        <f>'5'!U44</f>
        <v/>
      </c>
      <c r="AC44" s="1041">
        <f>'5'!V44</f>
        <v>0</v>
      </c>
      <c r="AD44" s="1044">
        <f>'5'!W44</f>
        <v>0</v>
      </c>
      <c r="AE44" s="1045">
        <f t="shared" si="15"/>
        <v>0</v>
      </c>
      <c r="AF44" s="1045">
        <f t="shared" si="1"/>
        <v>0</v>
      </c>
      <c r="AG44" s="1045">
        <f t="shared" si="2"/>
        <v>0</v>
      </c>
      <c r="AH44" s="1045">
        <f t="shared" si="3"/>
        <v>0</v>
      </c>
      <c r="AI44" s="1045">
        <f t="shared" si="4"/>
        <v>0</v>
      </c>
      <c r="AJ44" s="1043"/>
      <c r="AK44" s="1041">
        <f>'5'!Y44</f>
        <v>0</v>
      </c>
      <c r="AL44" s="1041">
        <f>'5'!Z44</f>
        <v>0</v>
      </c>
      <c r="AM44" s="1041" t="str">
        <f>'5'!AA44</f>
        <v/>
      </c>
      <c r="AN44" s="1041">
        <f>'5'!AB44</f>
        <v>0</v>
      </c>
      <c r="AO44" s="1044">
        <f>'5'!AC44</f>
        <v>0</v>
      </c>
      <c r="AP44" s="1045">
        <f t="shared" si="16"/>
        <v>0</v>
      </c>
      <c r="AQ44" s="1045">
        <f t="shared" si="17"/>
        <v>0</v>
      </c>
      <c r="AR44" s="1045">
        <f t="shared" si="18"/>
        <v>0</v>
      </c>
      <c r="AS44" s="1045">
        <f t="shared" si="5"/>
        <v>0</v>
      </c>
      <c r="AT44" s="1045">
        <f t="shared" si="19"/>
        <v>0</v>
      </c>
      <c r="AU44" s="1043"/>
      <c r="AV44" s="1041">
        <f>'5'!AE44</f>
        <v>0</v>
      </c>
      <c r="AW44" s="1041">
        <f>'5'!AF44</f>
        <v>0</v>
      </c>
      <c r="AX44" s="1041" t="str">
        <f>'5'!AG44</f>
        <v/>
      </c>
      <c r="AY44" s="1041">
        <f>'5'!AH44</f>
        <v>0</v>
      </c>
      <c r="AZ44" s="1044">
        <f>'5'!AI44</f>
        <v>0</v>
      </c>
      <c r="BA44" s="1045">
        <f t="shared" si="20"/>
        <v>0</v>
      </c>
      <c r="BB44" s="1045">
        <f t="shared" si="21"/>
        <v>0</v>
      </c>
      <c r="BC44" s="1045">
        <f t="shared" si="22"/>
        <v>0</v>
      </c>
      <c r="BD44" s="1045">
        <f t="shared" si="6"/>
        <v>0</v>
      </c>
      <c r="BE44" s="1045">
        <f t="shared" si="23"/>
        <v>0</v>
      </c>
      <c r="BF44" s="1043"/>
      <c r="BG44" s="1046" t="str">
        <f ca="1">'In-kind Benefits 2_V2'!AC42</f>
        <v/>
      </c>
      <c r="BH44" s="1047"/>
      <c r="BI44" s="1047" t="str">
        <f ca="1">'In-kind Benefits 2_V2'!AE42</f>
        <v/>
      </c>
      <c r="BJ44" s="1047" t="str" cm="1">
        <f t="array" aca="1" ref="BJ44" ca="1">(_xlfn.IFS(BG44="Yes",_xlfn.IFS(BI44&lt;=($CP44*BJ$5),BI44,BI44&gt;($CP44*BJ$5),($CP44*BJ$5)),BG44="No","",BG44="",""))</f>
        <v/>
      </c>
      <c r="BK44" s="1043"/>
      <c r="BL44" s="1046" t="str">
        <f ca="1">'In-kind Benefits 2_V2'!AG42</f>
        <v/>
      </c>
      <c r="BM44" s="1047" t="str">
        <f ca="1">'In-kind Benefits 2_V2'!AH42</f>
        <v/>
      </c>
      <c r="BN44" s="1047" t="str">
        <f ca="1">'In-kind Benefits 2_V2'!AI42</f>
        <v/>
      </c>
      <c r="BO44" s="1047" t="str" cm="1">
        <f t="array" aca="1" ref="BO44" ca="1">(_xlfn.IFS(BL44="Yes",_xlfn.IFS(BN44&lt;=($CP44*BO$5),BN44,BN44&gt;($CP44*BO$5),($CP44*BO$5)),BL44="No","",BL44="",""))</f>
        <v/>
      </c>
      <c r="BP44" s="1043"/>
      <c r="BQ44" s="1046" t="str">
        <f ca="1">'In-kind Benefits 2_V2'!AK42</f>
        <v/>
      </c>
      <c r="BR44" s="1047" t="str">
        <f ca="1">'In-kind Benefits 2_V2'!AL42</f>
        <v/>
      </c>
      <c r="BS44" s="1047" t="str">
        <f ca="1">'In-kind Benefits 2_V2'!AM42</f>
        <v/>
      </c>
      <c r="BT44" s="1047" t="str" cm="1">
        <f t="array" aca="1" ref="BT44" ca="1">(_xlfn.IFS(BQ44="Yes",_xlfn.IFS(BS44&lt;=($CP44*BT$5),BS44,BS44&gt;($CP44*BT$5),($CP44*BT$5)),BQ44="No","",BQ44="",""))</f>
        <v/>
      </c>
      <c r="BU44" s="1043"/>
      <c r="BV44" s="1046" t="str">
        <f ca="1">'In-kind Benefits 2_V2'!AO42</f>
        <v/>
      </c>
      <c r="BW44" s="1047" t="str">
        <f ca="1">'In-kind Benefits 2_V2'!AP42</f>
        <v/>
      </c>
      <c r="BX44" s="1047" t="str">
        <f ca="1">'In-kind Benefits 2_V2'!AQ42</f>
        <v/>
      </c>
      <c r="BY44" s="1047" t="str" cm="1">
        <f t="array" aca="1" ref="BY44" ca="1">(_xlfn.IFS(BV44="Yes",_xlfn.IFS(BX44&lt;=($CP44*BY$5),BX44,BX44&gt;($CP44*BY$5),($CP44*BY$5)),BV44="No","",BV44="",""))</f>
        <v/>
      </c>
      <c r="BZ44" s="1043"/>
      <c r="CA44" s="1046" t="str">
        <f ca="1">'In-kind Benefits 2_V2'!AS42</f>
        <v/>
      </c>
      <c r="CB44" s="1047" t="str">
        <f ca="1">'In-kind Benefits 2_V2'!AT42</f>
        <v/>
      </c>
      <c r="CC44" s="1047" t="str">
        <f ca="1">'In-kind Benefits 2_V2'!AU42</f>
        <v/>
      </c>
      <c r="CD44" s="1047" t="str" cm="1">
        <f t="array" aca="1" ref="CD44" ca="1">(_xlfn.IFS(CA44="Yes",_xlfn.IFS(CC44&lt;=($CP44*CD$5),CC44,CC44&gt;($CP44*CD$5),($CP44*CD$5)),CA44="No","",CA44="",""))</f>
        <v/>
      </c>
      <c r="CE44" s="1048"/>
      <c r="CF44" s="1046" t="str">
        <f ca="1">'In-kind Benefits 2_V2'!AW42</f>
        <v/>
      </c>
      <c r="CG44" s="1047" t="str">
        <f ca="1">'In-kind Benefits 2_V2'!AX42</f>
        <v/>
      </c>
      <c r="CH44" s="1047" t="str">
        <f ca="1">'In-kind Benefits 2_V2'!AY42</f>
        <v/>
      </c>
      <c r="CI44" s="1047" t="str" cm="1">
        <f t="array" aca="1" ref="CI44" ca="1">(_xlfn.IFS(CF44="Yes",_xlfn.IFS(CH44&lt;=($CP44*CI$5),CH44,CH44&gt;($CP44*CI$5),($CP44*CI$5)),CF44="No","",CF44="",""))</f>
        <v/>
      </c>
      <c r="CJ44" s="1048"/>
      <c r="CK44" s="1049">
        <f>IFERROR(((V44*X44)+(AG44*AI44)+(AR44*AT44)+(BC44*BE44))*'Drop Downs'!$R$4/12,0)</f>
        <v>0</v>
      </c>
      <c r="CL44" s="1050">
        <f>IFERROR(L44/M44*IF('2'!$E$25='Drop Downs'!$H$15,'Drop Downs'!$R$4/12, IF('2'!$E$25='Drop Downs'!$H$16,1, (IF('2'!$E$25='Drop Downs'!$H$13,1,"error")))),0)</f>
        <v>0</v>
      </c>
      <c r="CM44" s="1050">
        <f t="shared" ca="1" si="36"/>
        <v>0</v>
      </c>
      <c r="CN44" s="1049" t="str">
        <f t="shared" ca="1" si="37"/>
        <v/>
      </c>
      <c r="CO44" s="1049" t="str">
        <f t="shared" ca="1" si="38"/>
        <v/>
      </c>
      <c r="CP44" s="1050" t="str">
        <f t="shared" ca="1" si="33"/>
        <v/>
      </c>
      <c r="CQ44" s="251"/>
      <c r="CR44" s="1050">
        <f>IFERROR(((W44*X44)+(AH44*AI44)+(AS44*AT44)+(BD44*BE44))*'Drop Downs'!$R$4/12,0)</f>
        <v>0</v>
      </c>
      <c r="CS44" s="1050">
        <f t="shared" si="39"/>
        <v>0</v>
      </c>
      <c r="CT44" s="1050">
        <f t="shared" ca="1" si="42"/>
        <v>0</v>
      </c>
      <c r="CU44" s="1050">
        <f t="shared" ca="1" si="40"/>
        <v>0</v>
      </c>
      <c r="CV44" s="1050" t="str">
        <f t="shared" ca="1" si="43"/>
        <v/>
      </c>
      <c r="CW44" s="1048"/>
      <c r="CX44" s="1050">
        <f t="shared" si="29"/>
        <v>0</v>
      </c>
      <c r="CY44" s="1050" t="str">
        <f t="shared" ca="1" si="45"/>
        <v/>
      </c>
      <c r="CZ44" s="1049" t="str">
        <f t="shared" ca="1" si="44"/>
        <v/>
      </c>
      <c r="DA44" s="1049">
        <f t="shared" ca="1" si="41"/>
        <v>0</v>
      </c>
    </row>
    <row r="45" spans="1:105" s="178" customFormat="1" ht="17.149999999999999" customHeight="1">
      <c r="A45" s="942">
        <v>41</v>
      </c>
      <c r="B45" s="1298"/>
      <c r="C45" s="1051" t="str">
        <f>INDEX(Languages2!$B$12:$Z$13,MATCH(' '!D45,Languages2!$B$12:$B$13,0),MATCH('1'!$C$5,Languages2!$B$1:$Z$1,0))</f>
        <v>Mulheres</v>
      </c>
      <c r="D45" s="1051" t="s">
        <v>800</v>
      </c>
      <c r="E45" s="1052">
        <f>'4'!D42</f>
        <v>0</v>
      </c>
      <c r="F45" s="1297">
        <f>'4'!E42</f>
        <v>0</v>
      </c>
      <c r="G45" s="1040"/>
      <c r="H45" s="1053">
        <f>'5'!G45</f>
        <v>0</v>
      </c>
      <c r="I45" s="1053">
        <f>'5'!H45</f>
        <v>0</v>
      </c>
      <c r="J45" s="1053">
        <f>'5'!I45</f>
        <v>0</v>
      </c>
      <c r="K45" s="1053">
        <f>'5'!J45</f>
        <v>0</v>
      </c>
      <c r="L45" s="1054">
        <f t="shared" si="35"/>
        <v>0</v>
      </c>
      <c r="M45" s="1054">
        <f t="shared" si="31"/>
        <v>0</v>
      </c>
      <c r="N45" s="1043"/>
      <c r="O45" s="1053">
        <f>'5'!M45</f>
        <v>0</v>
      </c>
      <c r="P45" s="1053">
        <f>'5'!N45</f>
        <v>0</v>
      </c>
      <c r="Q45" s="1053" t="str">
        <f>'5'!O45</f>
        <v/>
      </c>
      <c r="R45" s="1053">
        <f>'5'!P45</f>
        <v>0</v>
      </c>
      <c r="S45" s="1055">
        <f>'5'!Q45</f>
        <v>0</v>
      </c>
      <c r="T45" s="1056">
        <f t="shared" si="12"/>
        <v>0</v>
      </c>
      <c r="U45" s="1056">
        <f t="shared" si="13"/>
        <v>0</v>
      </c>
      <c r="V45" s="1056">
        <f t="shared" si="14"/>
        <v>0</v>
      </c>
      <c r="W45" s="1056">
        <f t="shared" si="0"/>
        <v>0</v>
      </c>
      <c r="X45" s="1056">
        <f t="shared" si="32"/>
        <v>0</v>
      </c>
      <c r="Y45" s="1043"/>
      <c r="Z45" s="1053">
        <f>'5'!S45</f>
        <v>0</v>
      </c>
      <c r="AA45" s="1053">
        <f>'5'!T45</f>
        <v>0</v>
      </c>
      <c r="AB45" s="1053" t="str">
        <f>'5'!U45</f>
        <v/>
      </c>
      <c r="AC45" s="1053">
        <f>'5'!V45</f>
        <v>0</v>
      </c>
      <c r="AD45" s="1055">
        <f>'5'!W45</f>
        <v>0</v>
      </c>
      <c r="AE45" s="1056">
        <f t="shared" si="15"/>
        <v>0</v>
      </c>
      <c r="AF45" s="1056">
        <f t="shared" si="1"/>
        <v>0</v>
      </c>
      <c r="AG45" s="1056">
        <f t="shared" si="2"/>
        <v>0</v>
      </c>
      <c r="AH45" s="1056">
        <f t="shared" si="3"/>
        <v>0</v>
      </c>
      <c r="AI45" s="1056">
        <f t="shared" si="4"/>
        <v>0</v>
      </c>
      <c r="AJ45" s="1043"/>
      <c r="AK45" s="1053">
        <f>'5'!Y45</f>
        <v>0</v>
      </c>
      <c r="AL45" s="1053">
        <f>'5'!Z45</f>
        <v>0</v>
      </c>
      <c r="AM45" s="1053" t="str">
        <f>'5'!AA45</f>
        <v/>
      </c>
      <c r="AN45" s="1053">
        <f>'5'!AB45</f>
        <v>0</v>
      </c>
      <c r="AO45" s="1055">
        <f>'5'!AC45</f>
        <v>0</v>
      </c>
      <c r="AP45" s="1056">
        <f t="shared" si="16"/>
        <v>0</v>
      </c>
      <c r="AQ45" s="1056">
        <f t="shared" si="17"/>
        <v>0</v>
      </c>
      <c r="AR45" s="1056">
        <f t="shared" si="18"/>
        <v>0</v>
      </c>
      <c r="AS45" s="1056">
        <f t="shared" si="5"/>
        <v>0</v>
      </c>
      <c r="AT45" s="1056">
        <f t="shared" si="19"/>
        <v>0</v>
      </c>
      <c r="AU45" s="1043"/>
      <c r="AV45" s="1053">
        <f>'5'!AE45</f>
        <v>0</v>
      </c>
      <c r="AW45" s="1053">
        <f>'5'!AF45</f>
        <v>0</v>
      </c>
      <c r="AX45" s="1053" t="str">
        <f>'5'!AG45</f>
        <v/>
      </c>
      <c r="AY45" s="1053">
        <f>'5'!AH45</f>
        <v>0</v>
      </c>
      <c r="AZ45" s="1055">
        <f>'5'!AI45</f>
        <v>0</v>
      </c>
      <c r="BA45" s="1056">
        <f t="shared" si="20"/>
        <v>0</v>
      </c>
      <c r="BB45" s="1056">
        <f t="shared" si="21"/>
        <v>0</v>
      </c>
      <c r="BC45" s="1056">
        <f t="shared" si="22"/>
        <v>0</v>
      </c>
      <c r="BD45" s="1056">
        <f t="shared" si="6"/>
        <v>0</v>
      </c>
      <c r="BE45" s="1056">
        <f t="shared" si="23"/>
        <v>0</v>
      </c>
      <c r="BF45" s="1043"/>
      <c r="BG45" s="1057" t="str">
        <f ca="1">'In-kind Benefits 2_V2'!AC43</f>
        <v/>
      </c>
      <c r="BH45" s="1047"/>
      <c r="BI45" s="1047" t="str">
        <f ca="1">'In-kind Benefits 2_V2'!AE43</f>
        <v/>
      </c>
      <c r="BJ45" s="1047" t="str" cm="1">
        <f t="array" aca="1" ref="BJ45" ca="1">(_xlfn.IFS(BG45="Yes",_xlfn.IFS(BI45&lt;=($CP45*BJ$5),BI45,BI45&gt;($CP45*BJ$5),($CP45*BJ$5)),BG45="No","",BG45="",""))</f>
        <v/>
      </c>
      <c r="BK45" s="1043"/>
      <c r="BL45" s="1057" t="str">
        <f ca="1">'In-kind Benefits 2_V2'!AG43</f>
        <v/>
      </c>
      <c r="BM45" s="1047" t="str">
        <f ca="1">'In-kind Benefits 2_V2'!AH43</f>
        <v/>
      </c>
      <c r="BN45" s="1047" t="str">
        <f ca="1">'In-kind Benefits 2_V2'!AI43</f>
        <v/>
      </c>
      <c r="BO45" s="1047" t="str" cm="1">
        <f t="array" aca="1" ref="BO45" ca="1">(_xlfn.IFS(BL45="Yes",_xlfn.IFS(BN45&lt;=($CP45*BO$5),BN45,BN45&gt;($CP45*BO$5),($CP45*BO$5)),BL45="No","",BL45="",""))</f>
        <v/>
      </c>
      <c r="BP45" s="1043"/>
      <c r="BQ45" s="1057" t="str">
        <f ca="1">'In-kind Benefits 2_V2'!AK43</f>
        <v/>
      </c>
      <c r="BR45" s="1047" t="str">
        <f ca="1">'In-kind Benefits 2_V2'!AL43</f>
        <v/>
      </c>
      <c r="BS45" s="1047" t="str">
        <f ca="1">'In-kind Benefits 2_V2'!AM43</f>
        <v/>
      </c>
      <c r="BT45" s="1047" t="str" cm="1">
        <f t="array" aca="1" ref="BT45" ca="1">(_xlfn.IFS(BQ45="Yes",_xlfn.IFS(BS45&lt;=($CP45*BT$5),BS45,BS45&gt;($CP45*BT$5),($CP45*BT$5)),BQ45="No","",BQ45="",""))</f>
        <v/>
      </c>
      <c r="BU45" s="1043"/>
      <c r="BV45" s="1057" t="str">
        <f ca="1">'In-kind Benefits 2_V2'!AO43</f>
        <v/>
      </c>
      <c r="BW45" s="1047" t="str">
        <f ca="1">'In-kind Benefits 2_V2'!AP43</f>
        <v/>
      </c>
      <c r="BX45" s="1047" t="str">
        <f ca="1">'In-kind Benefits 2_V2'!AQ43</f>
        <v/>
      </c>
      <c r="BY45" s="1047" t="str" cm="1">
        <f t="array" aca="1" ref="BY45" ca="1">(_xlfn.IFS(BV45="Yes",_xlfn.IFS(BX45&lt;=($CP45*BY$5),BX45,BX45&gt;($CP45*BY$5),($CP45*BY$5)),BV45="No","",BV45="",""))</f>
        <v/>
      </c>
      <c r="BZ45" s="1043"/>
      <c r="CA45" s="1057" t="str">
        <f ca="1">'In-kind Benefits 2_V2'!AS43</f>
        <v/>
      </c>
      <c r="CB45" s="1047" t="str">
        <f ca="1">'In-kind Benefits 2_V2'!AT43</f>
        <v/>
      </c>
      <c r="CC45" s="1047" t="str">
        <f ca="1">'In-kind Benefits 2_V2'!AU43</f>
        <v/>
      </c>
      <c r="CD45" s="1047" t="str" cm="1">
        <f t="array" aca="1" ref="CD45" ca="1">(_xlfn.IFS(CA45="Yes",_xlfn.IFS(CC45&lt;=($CP45*CD$5),CC45,CC45&gt;($CP45*CD$5),($CP45*CD$5)),CA45="No","",CA45="",""))</f>
        <v/>
      </c>
      <c r="CE45" s="1048"/>
      <c r="CF45" s="1057" t="str">
        <f ca="1">'In-kind Benefits 2_V2'!AW43</f>
        <v/>
      </c>
      <c r="CG45" s="1047" t="str">
        <f ca="1">'In-kind Benefits 2_V2'!AX43</f>
        <v/>
      </c>
      <c r="CH45" s="1047" t="str">
        <f ca="1">'In-kind Benefits 2_V2'!AY43</f>
        <v/>
      </c>
      <c r="CI45" s="1047" t="str" cm="1">
        <f t="array" aca="1" ref="CI45" ca="1">(_xlfn.IFS(CF45="Yes",_xlfn.IFS(CH45&lt;=($CP45*CI$5),CH45,CH45&gt;($CP45*CI$5),($CP45*CI$5)),CF45="No","",CF45="",""))</f>
        <v/>
      </c>
      <c r="CJ45" s="1048"/>
      <c r="CK45" s="1049">
        <f>IFERROR(((V45*X45)+(AG45*AI45)+(AR45*AT45)+(BC45*BE45))*'Drop Downs'!$R$4/12,0)</f>
        <v>0</v>
      </c>
      <c r="CL45" s="1050">
        <f>IFERROR(L45/M45*IF('2'!$E$25='Drop Downs'!$H$15,'Drop Downs'!$R$4/12, IF('2'!$E$25='Drop Downs'!$H$16,1, (IF('2'!$E$25='Drop Downs'!$H$13,1,"error")))),0)</f>
        <v>0</v>
      </c>
      <c r="CM45" s="1050">
        <f t="shared" ca="1" si="36"/>
        <v>0</v>
      </c>
      <c r="CN45" s="1049" t="str">
        <f t="shared" ca="1" si="37"/>
        <v/>
      </c>
      <c r="CO45" s="1049" t="str">
        <f t="shared" ca="1" si="38"/>
        <v/>
      </c>
      <c r="CP45" s="1050" t="str">
        <f t="shared" ca="1" si="33"/>
        <v/>
      </c>
      <c r="CQ45" s="251"/>
      <c r="CR45" s="1050">
        <f>IFERROR(((W45*X45)+(AH45*AI45)+(AS45*AT45)+(BD45*BE45))*'Drop Downs'!$R$4/12,0)</f>
        <v>0</v>
      </c>
      <c r="CS45" s="1050">
        <f t="shared" si="39"/>
        <v>0</v>
      </c>
      <c r="CT45" s="1050">
        <f t="shared" ca="1" si="42"/>
        <v>0</v>
      </c>
      <c r="CU45" s="1050">
        <f t="shared" ca="1" si="40"/>
        <v>0</v>
      </c>
      <c r="CV45" s="1050" t="str">
        <f t="shared" ca="1" si="43"/>
        <v/>
      </c>
      <c r="CW45" s="1048"/>
      <c r="CX45" s="1050">
        <f t="shared" si="29"/>
        <v>0</v>
      </c>
      <c r="CY45" s="1050" t="str">
        <f t="shared" ca="1" si="45"/>
        <v/>
      </c>
      <c r="CZ45" s="1049" t="str">
        <f t="shared" ca="1" si="44"/>
        <v/>
      </c>
      <c r="DA45" s="1049">
        <f t="shared" ca="1" si="41"/>
        <v>0</v>
      </c>
    </row>
    <row r="46" spans="1:105" s="178" customFormat="1" ht="17.149999999999999" customHeight="1">
      <c r="A46" s="942">
        <v>42</v>
      </c>
      <c r="B46" s="1295">
        <f>'4'!B43</f>
        <v>0</v>
      </c>
      <c r="C46" s="1038" t="str">
        <f>INDEX(Languages2!$B$12:$Z$13,MATCH(' '!D46,Languages2!$B$12:$B$13,0),MATCH('1'!$C$5,Languages2!$B$1:$Z$1,0))</f>
        <v>Homens</v>
      </c>
      <c r="D46" s="1038" t="s">
        <v>799</v>
      </c>
      <c r="E46" s="1058">
        <f>'4'!D43</f>
        <v>0</v>
      </c>
      <c r="F46" s="1297" t="str">
        <f>'4'!E43</f>
        <v xml:space="preserve"> </v>
      </c>
      <c r="G46" s="1040"/>
      <c r="H46" s="1041">
        <f>'5'!G46</f>
        <v>0</v>
      </c>
      <c r="I46" s="1041">
        <f>'5'!H46</f>
        <v>0</v>
      </c>
      <c r="J46" s="1041">
        <f>'5'!I46</f>
        <v>0</v>
      </c>
      <c r="K46" s="1041">
        <f>'5'!J46</f>
        <v>0</v>
      </c>
      <c r="L46" s="1042">
        <f t="shared" si="35"/>
        <v>0</v>
      </c>
      <c r="M46" s="1042">
        <f t="shared" si="31"/>
        <v>0</v>
      </c>
      <c r="N46" s="1043"/>
      <c r="O46" s="1041">
        <f>'5'!M46</f>
        <v>0</v>
      </c>
      <c r="P46" s="1041">
        <f>'5'!N46</f>
        <v>0</v>
      </c>
      <c r="Q46" s="1041" t="str">
        <f>'5'!O46</f>
        <v/>
      </c>
      <c r="R46" s="1041">
        <f>'5'!P46</f>
        <v>0</v>
      </c>
      <c r="S46" s="1044">
        <f>'5'!Q46</f>
        <v>0</v>
      </c>
      <c r="T46" s="1045">
        <f t="shared" si="12"/>
        <v>0</v>
      </c>
      <c r="U46" s="1045">
        <f t="shared" si="13"/>
        <v>0</v>
      </c>
      <c r="V46" s="1045">
        <f t="shared" si="14"/>
        <v>0</v>
      </c>
      <c r="W46" s="1045">
        <f t="shared" si="0"/>
        <v>0</v>
      </c>
      <c r="X46" s="1045">
        <f t="shared" si="32"/>
        <v>0</v>
      </c>
      <c r="Y46" s="1043"/>
      <c r="Z46" s="1041">
        <f>'5'!S46</f>
        <v>0</v>
      </c>
      <c r="AA46" s="1041">
        <f>'5'!T46</f>
        <v>0</v>
      </c>
      <c r="AB46" s="1041" t="str">
        <f>'5'!U46</f>
        <v/>
      </c>
      <c r="AC46" s="1041">
        <f>'5'!V46</f>
        <v>0</v>
      </c>
      <c r="AD46" s="1044">
        <f>'5'!W46</f>
        <v>0</v>
      </c>
      <c r="AE46" s="1045">
        <f t="shared" si="15"/>
        <v>0</v>
      </c>
      <c r="AF46" s="1045">
        <f t="shared" si="1"/>
        <v>0</v>
      </c>
      <c r="AG46" s="1045">
        <f t="shared" si="2"/>
        <v>0</v>
      </c>
      <c r="AH46" s="1045">
        <f t="shared" si="3"/>
        <v>0</v>
      </c>
      <c r="AI46" s="1045">
        <f t="shared" si="4"/>
        <v>0</v>
      </c>
      <c r="AJ46" s="1043"/>
      <c r="AK46" s="1041">
        <f>'5'!Y46</f>
        <v>0</v>
      </c>
      <c r="AL46" s="1041">
        <f>'5'!Z46</f>
        <v>0</v>
      </c>
      <c r="AM46" s="1041" t="str">
        <f>'5'!AA46</f>
        <v/>
      </c>
      <c r="AN46" s="1041">
        <f>'5'!AB46</f>
        <v>0</v>
      </c>
      <c r="AO46" s="1044">
        <f>'5'!AC46</f>
        <v>0</v>
      </c>
      <c r="AP46" s="1045">
        <f t="shared" si="16"/>
        <v>0</v>
      </c>
      <c r="AQ46" s="1045">
        <f t="shared" si="17"/>
        <v>0</v>
      </c>
      <c r="AR46" s="1045">
        <f t="shared" si="18"/>
        <v>0</v>
      </c>
      <c r="AS46" s="1045">
        <f t="shared" si="5"/>
        <v>0</v>
      </c>
      <c r="AT46" s="1045">
        <f t="shared" si="19"/>
        <v>0</v>
      </c>
      <c r="AU46" s="1043"/>
      <c r="AV46" s="1041">
        <f>'5'!AE46</f>
        <v>0</v>
      </c>
      <c r="AW46" s="1041">
        <f>'5'!AF46</f>
        <v>0</v>
      </c>
      <c r="AX46" s="1041" t="str">
        <f>'5'!AG46</f>
        <v/>
      </c>
      <c r="AY46" s="1041">
        <f>'5'!AH46</f>
        <v>0</v>
      </c>
      <c r="AZ46" s="1044">
        <f>'5'!AI46</f>
        <v>0</v>
      </c>
      <c r="BA46" s="1045">
        <f t="shared" si="20"/>
        <v>0</v>
      </c>
      <c r="BB46" s="1045">
        <f t="shared" si="21"/>
        <v>0</v>
      </c>
      <c r="BC46" s="1045">
        <f t="shared" si="22"/>
        <v>0</v>
      </c>
      <c r="BD46" s="1045">
        <f t="shared" si="6"/>
        <v>0</v>
      </c>
      <c r="BE46" s="1045">
        <f t="shared" si="23"/>
        <v>0</v>
      </c>
      <c r="BF46" s="1043"/>
      <c r="BG46" s="1046" t="str">
        <f ca="1">'In-kind Benefits 2_V2'!AC44</f>
        <v/>
      </c>
      <c r="BH46" s="1059"/>
      <c r="BI46" s="1059" t="str">
        <f ca="1">'In-kind Benefits 2_V2'!AE44</f>
        <v/>
      </c>
      <c r="BJ46" s="1047" t="str" cm="1">
        <f t="array" aca="1" ref="BJ46" ca="1">(_xlfn.IFS(BG46="Yes",_xlfn.IFS(BI46&lt;=($CP46*BJ$5),BI46,BI46&gt;($CP46*BJ$5),($CP46*BJ$5)),BG46="No","",BG46="",""))</f>
        <v/>
      </c>
      <c r="BK46" s="1043"/>
      <c r="BL46" s="1046" t="str">
        <f ca="1">'In-kind Benefits 2_V2'!AG44</f>
        <v/>
      </c>
      <c r="BM46" s="1047" t="str">
        <f ca="1">'In-kind Benefits 2_V2'!AH44</f>
        <v/>
      </c>
      <c r="BN46" s="1047" t="str">
        <f ca="1">'In-kind Benefits 2_V2'!AI44</f>
        <v/>
      </c>
      <c r="BO46" s="1047" t="str" cm="1">
        <f t="array" aca="1" ref="BO46" ca="1">(_xlfn.IFS(BL46="Yes",_xlfn.IFS(BN46&lt;=($CP46*BO$5),BN46,BN46&gt;($CP46*BO$5),($CP46*BO$5)),BL46="No","",BL46="",""))</f>
        <v/>
      </c>
      <c r="BP46" s="1043"/>
      <c r="BQ46" s="1046" t="str">
        <f ca="1">'In-kind Benefits 2_V2'!AK44</f>
        <v/>
      </c>
      <c r="BR46" s="1047" t="str">
        <f ca="1">'In-kind Benefits 2_V2'!AL44</f>
        <v/>
      </c>
      <c r="BS46" s="1047" t="str">
        <f ca="1">'In-kind Benefits 2_V2'!AM44</f>
        <v/>
      </c>
      <c r="BT46" s="1047" t="str" cm="1">
        <f t="array" aca="1" ref="BT46" ca="1">(_xlfn.IFS(BQ46="Yes",_xlfn.IFS(BS46&lt;=($CP46*BT$5),BS46,BS46&gt;($CP46*BT$5),($CP46*BT$5)),BQ46="No","",BQ46="",""))</f>
        <v/>
      </c>
      <c r="BU46" s="1043"/>
      <c r="BV46" s="1046" t="str">
        <f ca="1">'In-kind Benefits 2_V2'!AO44</f>
        <v/>
      </c>
      <c r="BW46" s="1047" t="str">
        <f ca="1">'In-kind Benefits 2_V2'!AP44</f>
        <v/>
      </c>
      <c r="BX46" s="1047" t="str">
        <f ca="1">'In-kind Benefits 2_V2'!AQ44</f>
        <v/>
      </c>
      <c r="BY46" s="1047" t="str" cm="1">
        <f t="array" aca="1" ref="BY46" ca="1">(_xlfn.IFS(BV46="Yes",_xlfn.IFS(BX46&lt;=($CP46*BY$5),BX46,BX46&gt;($CP46*BY$5),($CP46*BY$5)),BV46="No","",BV46="",""))</f>
        <v/>
      </c>
      <c r="BZ46" s="1043"/>
      <c r="CA46" s="1046" t="str">
        <f ca="1">'In-kind Benefits 2_V2'!AS44</f>
        <v/>
      </c>
      <c r="CB46" s="1047" t="str">
        <f ca="1">'In-kind Benefits 2_V2'!AT44</f>
        <v/>
      </c>
      <c r="CC46" s="1047" t="str">
        <f ca="1">'In-kind Benefits 2_V2'!AU44</f>
        <v/>
      </c>
      <c r="CD46" s="1047" t="str" cm="1">
        <f t="array" aca="1" ref="CD46" ca="1">(_xlfn.IFS(CA46="Yes",_xlfn.IFS(CC46&lt;=($CP46*CD$5),CC46,CC46&gt;($CP46*CD$5),($CP46*CD$5)),CA46="No","",CA46="",""))</f>
        <v/>
      </c>
      <c r="CE46" s="1048"/>
      <c r="CF46" s="1046" t="str">
        <f ca="1">'In-kind Benefits 2_V2'!AW44</f>
        <v/>
      </c>
      <c r="CG46" s="1047" t="str">
        <f ca="1">'In-kind Benefits 2_V2'!AX44</f>
        <v/>
      </c>
      <c r="CH46" s="1047" t="str">
        <f ca="1">'In-kind Benefits 2_V2'!AY44</f>
        <v/>
      </c>
      <c r="CI46" s="1047" t="str" cm="1">
        <f t="array" aca="1" ref="CI46" ca="1">(_xlfn.IFS(CF46="Yes",_xlfn.IFS(CH46&lt;=($CP46*CI$5),CH46,CH46&gt;($CP46*CI$5),($CP46*CI$5)),CF46="No","",CF46="",""))</f>
        <v/>
      </c>
      <c r="CJ46" s="1048"/>
      <c r="CK46" s="1049">
        <f>IFERROR(((V46*X46)+(AG46*AI46)+(AR46*AT46)+(BC46*BE46))*'Drop Downs'!$R$4/12,0)</f>
        <v>0</v>
      </c>
      <c r="CL46" s="1050">
        <f>IFERROR(L46/M46*IF('2'!$E$25='Drop Downs'!$H$15,'Drop Downs'!$R$4/12, IF('2'!$E$25='Drop Downs'!$H$16,1, (IF('2'!$E$25='Drop Downs'!$H$13,1,"error")))),0)</f>
        <v>0</v>
      </c>
      <c r="CM46" s="1050">
        <f t="shared" ca="1" si="36"/>
        <v>0</v>
      </c>
      <c r="CN46" s="1049" t="str">
        <f t="shared" ca="1" si="37"/>
        <v/>
      </c>
      <c r="CO46" s="1049" t="str">
        <f t="shared" ca="1" si="38"/>
        <v/>
      </c>
      <c r="CP46" s="1050" t="str">
        <f t="shared" ca="1" si="33"/>
        <v/>
      </c>
      <c r="CQ46" s="251"/>
      <c r="CR46" s="1050">
        <f>IFERROR(((W46*X46)+(AH46*AI46)+(AS46*AT46)+(BD46*BE46))*'Drop Downs'!$R$4/12,0)</f>
        <v>0</v>
      </c>
      <c r="CS46" s="1050">
        <f t="shared" si="39"/>
        <v>0</v>
      </c>
      <c r="CT46" s="1050">
        <f t="shared" ca="1" si="42"/>
        <v>0</v>
      </c>
      <c r="CU46" s="1050">
        <f t="shared" ca="1" si="40"/>
        <v>0</v>
      </c>
      <c r="CV46" s="1050" t="str">
        <f t="shared" ca="1" si="43"/>
        <v/>
      </c>
      <c r="CW46" s="1048"/>
      <c r="CX46" s="1050">
        <f t="shared" si="29"/>
        <v>0</v>
      </c>
      <c r="CY46" s="1050" t="str">
        <f t="shared" ca="1" si="45"/>
        <v/>
      </c>
      <c r="CZ46" s="1049" t="str">
        <f t="shared" ca="1" si="44"/>
        <v/>
      </c>
      <c r="DA46" s="1049">
        <f t="shared" ca="1" si="41"/>
        <v>0</v>
      </c>
    </row>
    <row r="47" spans="1:105" s="178" customFormat="1" ht="17.149999999999999" customHeight="1">
      <c r="A47" s="942">
        <v>43</v>
      </c>
      <c r="B47" s="1296"/>
      <c r="C47" s="1051" t="str">
        <f>INDEX(Languages2!$B$12:$Z$13,MATCH(' '!D47,Languages2!$B$12:$B$13,0),MATCH('1'!$C$5,Languages2!$B$1:$Z$1,0))</f>
        <v>Mulheres</v>
      </c>
      <c r="D47" s="1051" t="s">
        <v>800</v>
      </c>
      <c r="E47" s="1052">
        <f>'4'!D44</f>
        <v>0</v>
      </c>
      <c r="F47" s="1297">
        <f>'4'!E44</f>
        <v>0</v>
      </c>
      <c r="G47" s="1040"/>
      <c r="H47" s="1053">
        <f>'5'!G47</f>
        <v>0</v>
      </c>
      <c r="I47" s="1053">
        <f>'5'!H47</f>
        <v>0</v>
      </c>
      <c r="J47" s="1053">
        <f>'5'!I47</f>
        <v>0</v>
      </c>
      <c r="K47" s="1053">
        <f>'5'!J47</f>
        <v>0</v>
      </c>
      <c r="L47" s="1054">
        <f t="shared" si="35"/>
        <v>0</v>
      </c>
      <c r="M47" s="1054">
        <f t="shared" si="31"/>
        <v>0</v>
      </c>
      <c r="N47" s="1043"/>
      <c r="O47" s="1053">
        <f>'5'!M47</f>
        <v>0</v>
      </c>
      <c r="P47" s="1053">
        <f>'5'!N47</f>
        <v>0</v>
      </c>
      <c r="Q47" s="1053" t="str">
        <f>'5'!O47</f>
        <v/>
      </c>
      <c r="R47" s="1053">
        <f>'5'!P47</f>
        <v>0</v>
      </c>
      <c r="S47" s="1055">
        <f>'5'!Q47</f>
        <v>0</v>
      </c>
      <c r="T47" s="1056">
        <f t="shared" si="12"/>
        <v>0</v>
      </c>
      <c r="U47" s="1056">
        <f t="shared" si="13"/>
        <v>0</v>
      </c>
      <c r="V47" s="1056">
        <f t="shared" si="14"/>
        <v>0</v>
      </c>
      <c r="W47" s="1056">
        <f t="shared" si="0"/>
        <v>0</v>
      </c>
      <c r="X47" s="1056">
        <f t="shared" si="32"/>
        <v>0</v>
      </c>
      <c r="Y47" s="1043"/>
      <c r="Z47" s="1053">
        <f>'5'!S47</f>
        <v>0</v>
      </c>
      <c r="AA47" s="1053">
        <f>'5'!T47</f>
        <v>0</v>
      </c>
      <c r="AB47" s="1053" t="str">
        <f>'5'!U47</f>
        <v/>
      </c>
      <c r="AC47" s="1053">
        <f>'5'!V47</f>
        <v>0</v>
      </c>
      <c r="AD47" s="1055">
        <f>'5'!W47</f>
        <v>0</v>
      </c>
      <c r="AE47" s="1056">
        <f t="shared" si="15"/>
        <v>0</v>
      </c>
      <c r="AF47" s="1056">
        <f t="shared" si="1"/>
        <v>0</v>
      </c>
      <c r="AG47" s="1056">
        <f t="shared" si="2"/>
        <v>0</v>
      </c>
      <c r="AH47" s="1056">
        <f t="shared" si="3"/>
        <v>0</v>
      </c>
      <c r="AI47" s="1056">
        <f t="shared" si="4"/>
        <v>0</v>
      </c>
      <c r="AJ47" s="1043"/>
      <c r="AK47" s="1053">
        <f>'5'!Y47</f>
        <v>0</v>
      </c>
      <c r="AL47" s="1053">
        <f>'5'!Z47</f>
        <v>0</v>
      </c>
      <c r="AM47" s="1053" t="str">
        <f>'5'!AA47</f>
        <v/>
      </c>
      <c r="AN47" s="1053">
        <f>'5'!AB47</f>
        <v>0</v>
      </c>
      <c r="AO47" s="1055">
        <f>'5'!AC47</f>
        <v>0</v>
      </c>
      <c r="AP47" s="1056">
        <f t="shared" si="16"/>
        <v>0</v>
      </c>
      <c r="AQ47" s="1056">
        <f t="shared" si="17"/>
        <v>0</v>
      </c>
      <c r="AR47" s="1056">
        <f t="shared" si="18"/>
        <v>0</v>
      </c>
      <c r="AS47" s="1056">
        <f t="shared" si="5"/>
        <v>0</v>
      </c>
      <c r="AT47" s="1056">
        <f t="shared" si="19"/>
        <v>0</v>
      </c>
      <c r="AU47" s="1043"/>
      <c r="AV47" s="1053">
        <f>'5'!AE47</f>
        <v>0</v>
      </c>
      <c r="AW47" s="1053">
        <f>'5'!AF47</f>
        <v>0</v>
      </c>
      <c r="AX47" s="1053" t="str">
        <f>'5'!AG47</f>
        <v/>
      </c>
      <c r="AY47" s="1053">
        <f>'5'!AH47</f>
        <v>0</v>
      </c>
      <c r="AZ47" s="1055">
        <f>'5'!AI47</f>
        <v>0</v>
      </c>
      <c r="BA47" s="1056">
        <f t="shared" si="20"/>
        <v>0</v>
      </c>
      <c r="BB47" s="1056">
        <f t="shared" si="21"/>
        <v>0</v>
      </c>
      <c r="BC47" s="1056">
        <f t="shared" si="22"/>
        <v>0</v>
      </c>
      <c r="BD47" s="1056">
        <f t="shared" si="6"/>
        <v>0</v>
      </c>
      <c r="BE47" s="1056">
        <f t="shared" si="23"/>
        <v>0</v>
      </c>
      <c r="BF47" s="1043"/>
      <c r="BG47" s="1057" t="str">
        <f ca="1">'In-kind Benefits 2_V2'!AC45</f>
        <v/>
      </c>
      <c r="BH47" s="1059"/>
      <c r="BI47" s="1059" t="str">
        <f ca="1">'In-kind Benefits 2_V2'!AE45</f>
        <v/>
      </c>
      <c r="BJ47" s="1047" t="str" cm="1">
        <f t="array" aca="1" ref="BJ47" ca="1">(_xlfn.IFS(BG47="Yes",_xlfn.IFS(BI47&lt;=($CP47*BJ$5),BI47,BI47&gt;($CP47*BJ$5),($CP47*BJ$5)),BG47="No","",BG47="",""))</f>
        <v/>
      </c>
      <c r="BK47" s="1043"/>
      <c r="BL47" s="1057" t="str">
        <f ca="1">'In-kind Benefits 2_V2'!AG45</f>
        <v/>
      </c>
      <c r="BM47" s="1047" t="str">
        <f ca="1">'In-kind Benefits 2_V2'!AH45</f>
        <v/>
      </c>
      <c r="BN47" s="1047" t="str">
        <f ca="1">'In-kind Benefits 2_V2'!AI45</f>
        <v/>
      </c>
      <c r="BO47" s="1047" t="str" cm="1">
        <f t="array" aca="1" ref="BO47" ca="1">(_xlfn.IFS(BL47="Yes",_xlfn.IFS(BN47&lt;=($CP47*BO$5),BN47,BN47&gt;($CP47*BO$5),($CP47*BO$5)),BL47="No","",BL47="",""))</f>
        <v/>
      </c>
      <c r="BP47" s="1043"/>
      <c r="BQ47" s="1057" t="str">
        <f ca="1">'In-kind Benefits 2_V2'!AK45</f>
        <v/>
      </c>
      <c r="BR47" s="1047" t="str">
        <f ca="1">'In-kind Benefits 2_V2'!AL45</f>
        <v/>
      </c>
      <c r="BS47" s="1047" t="str">
        <f ca="1">'In-kind Benefits 2_V2'!AM45</f>
        <v/>
      </c>
      <c r="BT47" s="1047" t="str" cm="1">
        <f t="array" aca="1" ref="BT47" ca="1">(_xlfn.IFS(BQ47="Yes",_xlfn.IFS(BS47&lt;=($CP47*BT$5),BS47,BS47&gt;($CP47*BT$5),($CP47*BT$5)),BQ47="No","",BQ47="",""))</f>
        <v/>
      </c>
      <c r="BU47" s="1043"/>
      <c r="BV47" s="1057" t="str">
        <f ca="1">'In-kind Benefits 2_V2'!AO45</f>
        <v/>
      </c>
      <c r="BW47" s="1047" t="str">
        <f ca="1">'In-kind Benefits 2_V2'!AP45</f>
        <v/>
      </c>
      <c r="BX47" s="1047" t="str">
        <f ca="1">'In-kind Benefits 2_V2'!AQ45</f>
        <v/>
      </c>
      <c r="BY47" s="1047" t="str" cm="1">
        <f t="array" aca="1" ref="BY47" ca="1">(_xlfn.IFS(BV47="Yes",_xlfn.IFS(BX47&lt;=($CP47*BY$5),BX47,BX47&gt;($CP47*BY$5),($CP47*BY$5)),BV47="No","",BV47="",""))</f>
        <v/>
      </c>
      <c r="BZ47" s="1043"/>
      <c r="CA47" s="1057" t="str">
        <f ca="1">'In-kind Benefits 2_V2'!AS45</f>
        <v/>
      </c>
      <c r="CB47" s="1047" t="str">
        <f ca="1">'In-kind Benefits 2_V2'!AT45</f>
        <v/>
      </c>
      <c r="CC47" s="1047" t="str">
        <f ca="1">'In-kind Benefits 2_V2'!AU45</f>
        <v/>
      </c>
      <c r="CD47" s="1047" t="str" cm="1">
        <f t="array" aca="1" ref="CD47" ca="1">(_xlfn.IFS(CA47="Yes",_xlfn.IFS(CC47&lt;=($CP47*CD$5),CC47,CC47&gt;($CP47*CD$5),($CP47*CD$5)),CA47="No","",CA47="",""))</f>
        <v/>
      </c>
      <c r="CE47" s="1048"/>
      <c r="CF47" s="1057" t="str">
        <f ca="1">'In-kind Benefits 2_V2'!AW45</f>
        <v/>
      </c>
      <c r="CG47" s="1047" t="str">
        <f ca="1">'In-kind Benefits 2_V2'!AX45</f>
        <v/>
      </c>
      <c r="CH47" s="1047" t="str">
        <f ca="1">'In-kind Benefits 2_V2'!AY45</f>
        <v/>
      </c>
      <c r="CI47" s="1047" t="str" cm="1">
        <f t="array" aca="1" ref="CI47" ca="1">(_xlfn.IFS(CF47="Yes",_xlfn.IFS(CH47&lt;=($CP47*CI$5),CH47,CH47&gt;($CP47*CI$5),($CP47*CI$5)),CF47="No","",CF47="",""))</f>
        <v/>
      </c>
      <c r="CJ47" s="1048"/>
      <c r="CK47" s="1049">
        <f>IFERROR(((V47*X47)+(AG47*AI47)+(AR47*AT47)+(BC47*BE47))*'Drop Downs'!$R$4/12,0)</f>
        <v>0</v>
      </c>
      <c r="CL47" s="1050">
        <f>IFERROR(L47/M47*IF('2'!$E$25='Drop Downs'!$H$15,'Drop Downs'!$R$4/12, IF('2'!$E$25='Drop Downs'!$H$16,1, (IF('2'!$E$25='Drop Downs'!$H$13,1,"error")))),0)</f>
        <v>0</v>
      </c>
      <c r="CM47" s="1050">
        <f t="shared" ca="1" si="36"/>
        <v>0</v>
      </c>
      <c r="CN47" s="1049" t="str">
        <f t="shared" ca="1" si="37"/>
        <v/>
      </c>
      <c r="CO47" s="1049" t="str">
        <f t="shared" ca="1" si="38"/>
        <v/>
      </c>
      <c r="CP47" s="1050" t="str">
        <f t="shared" ca="1" si="33"/>
        <v/>
      </c>
      <c r="CQ47" s="251"/>
      <c r="CR47" s="1050">
        <f>IFERROR(((W47*X47)+(AH47*AI47)+(AS47*AT47)+(BD47*BE47))*'Drop Downs'!$R$4/12,0)</f>
        <v>0</v>
      </c>
      <c r="CS47" s="1050">
        <f t="shared" si="39"/>
        <v>0</v>
      </c>
      <c r="CT47" s="1050">
        <f t="shared" ca="1" si="42"/>
        <v>0</v>
      </c>
      <c r="CU47" s="1050">
        <f t="shared" ca="1" si="40"/>
        <v>0</v>
      </c>
      <c r="CV47" s="1050" t="str">
        <f t="shared" ca="1" si="43"/>
        <v/>
      </c>
      <c r="CW47" s="1048"/>
      <c r="CX47" s="1050">
        <f t="shared" si="29"/>
        <v>0</v>
      </c>
      <c r="CY47" s="1050" t="str">
        <f t="shared" ca="1" si="45"/>
        <v/>
      </c>
      <c r="CZ47" s="1049" t="str">
        <f t="shared" ca="1" si="44"/>
        <v/>
      </c>
      <c r="DA47" s="1049">
        <f t="shared" ca="1" si="41"/>
        <v>0</v>
      </c>
    </row>
    <row r="48" spans="1:105" ht="17.149999999999999" customHeight="1">
      <c r="A48" s="942">
        <v>44</v>
      </c>
      <c r="B48" s="1031">
        <f>'3'!F7</f>
        <v>0</v>
      </c>
      <c r="C48" s="1032"/>
      <c r="D48" s="1032"/>
      <c r="E48" s="1032"/>
      <c r="F48" s="1033"/>
      <c r="G48" s="1033"/>
      <c r="H48" s="1060"/>
      <c r="I48" s="1060"/>
      <c r="J48" s="1060"/>
      <c r="K48" s="1060"/>
      <c r="L48" s="1061"/>
      <c r="M48" s="1061"/>
      <c r="N48" s="1060"/>
      <c r="O48" s="1060"/>
      <c r="P48" s="1060"/>
      <c r="Q48" s="1060"/>
      <c r="R48" s="1060"/>
      <c r="S48" s="1060"/>
      <c r="T48" s="1061"/>
      <c r="U48" s="1061">
        <f t="shared" si="13"/>
        <v>0</v>
      </c>
      <c r="V48" s="1061">
        <f t="shared" si="14"/>
        <v>0</v>
      </c>
      <c r="W48" s="1061">
        <f>IFERROR(IF(R48&gt;0,N$4/$M48,0),0)</f>
        <v>0</v>
      </c>
      <c r="X48" s="1061">
        <f>IFERROR(IF(S48&gt;0,O$4/$M48,0),0)</f>
        <v>0</v>
      </c>
      <c r="Y48" s="1060"/>
      <c r="Z48" s="1060"/>
      <c r="AA48" s="1060"/>
      <c r="AB48" s="1060"/>
      <c r="AC48" s="1060"/>
      <c r="AD48" s="1060"/>
      <c r="AE48" s="1061">
        <f t="shared" ref="AE48" si="46">IFERROR(Z48*AB48,0)</f>
        <v>0</v>
      </c>
      <c r="AF48" s="1061">
        <f t="shared" si="1"/>
        <v>0</v>
      </c>
      <c r="AG48" s="1061">
        <f t="shared" si="2"/>
        <v>0</v>
      </c>
      <c r="AH48" s="1061">
        <f>IFERROR(IF(AB48&gt;0,X$4/$M48,0),0)</f>
        <v>0</v>
      </c>
      <c r="AI48" s="1061">
        <f t="shared" si="4"/>
        <v>0</v>
      </c>
      <c r="AJ48" s="1060"/>
      <c r="AK48" s="1060"/>
      <c r="AL48" s="1060"/>
      <c r="AM48" s="1060"/>
      <c r="AN48" s="1060"/>
      <c r="AO48" s="1060"/>
      <c r="AP48" s="1061">
        <f t="shared" ref="AP48" si="47">IFERROR(AK48*AM48,0)</f>
        <v>0</v>
      </c>
      <c r="AQ48" s="1061">
        <f t="shared" si="17"/>
        <v>0</v>
      </c>
      <c r="AR48" s="1061">
        <f t="shared" si="18"/>
        <v>0</v>
      </c>
      <c r="AS48" s="1061">
        <f>IFERROR(IF(AM48&gt;0,AI$4/$M48,0),0)</f>
        <v>0</v>
      </c>
      <c r="AT48" s="1061">
        <f t="shared" si="19"/>
        <v>0</v>
      </c>
      <c r="AU48" s="1060"/>
      <c r="AV48" s="1060"/>
      <c r="AW48" s="1060"/>
      <c r="AX48" s="1060"/>
      <c r="AY48" s="1060"/>
      <c r="AZ48" s="1060"/>
      <c r="BA48" s="1061"/>
      <c r="BB48" s="1061">
        <f t="shared" si="21"/>
        <v>0</v>
      </c>
      <c r="BC48" s="1061">
        <f t="shared" si="22"/>
        <v>0</v>
      </c>
      <c r="BD48" s="1061">
        <f>IFERROR(IF(AX48&gt;0,AT$4/$M48,0),0)</f>
        <v>0</v>
      </c>
      <c r="BE48" s="1061">
        <f t="shared" si="23"/>
        <v>0</v>
      </c>
      <c r="BF48" s="1060"/>
      <c r="BG48" s="1061"/>
      <c r="BH48" s="1061"/>
      <c r="BI48" s="1061"/>
      <c r="BJ48" s="1061"/>
      <c r="BK48" s="1061"/>
      <c r="BL48" s="1061"/>
      <c r="BM48" s="1061"/>
      <c r="BN48" s="1061"/>
      <c r="BO48" s="1061"/>
      <c r="BP48" s="1061"/>
      <c r="BQ48" s="1061"/>
      <c r="BR48" s="1061"/>
      <c r="BS48" s="1061"/>
      <c r="BT48" s="1061"/>
      <c r="BU48" s="1061"/>
      <c r="BV48" s="1061"/>
      <c r="BW48" s="1061"/>
      <c r="BX48" s="1061"/>
      <c r="BY48" s="1061"/>
      <c r="BZ48" s="1061"/>
      <c r="CA48" s="1061"/>
      <c r="CB48" s="1061"/>
      <c r="CC48" s="1061"/>
      <c r="CD48" s="1061"/>
      <c r="CE48" s="1061"/>
      <c r="CF48" s="1061"/>
      <c r="CG48" s="1061"/>
      <c r="CH48" s="1061"/>
      <c r="CI48" s="1061"/>
      <c r="CJ48" s="1048"/>
      <c r="CK48" s="1048"/>
      <c r="CL48" s="1048"/>
      <c r="CM48" s="251"/>
      <c r="CN48" s="1062"/>
      <c r="CO48" s="1062"/>
      <c r="CP48" s="251"/>
      <c r="CQ48" s="251"/>
      <c r="CW48" s="1048"/>
      <c r="CX48" s="251"/>
      <c r="CY48" s="251"/>
      <c r="CZ48" s="1063"/>
      <c r="DA48" s="251"/>
    </row>
    <row r="49" spans="1:105" ht="17.149999999999999" customHeight="1">
      <c r="A49" s="942">
        <v>45</v>
      </c>
      <c r="B49" s="1302">
        <f>'4'!G5</f>
        <v>0</v>
      </c>
      <c r="C49" s="1038" t="str">
        <f>INDEX(Languages2!$B$12:$Z$13,MATCH(' '!D49,Languages2!$B$12:$B$13,0),MATCH('1'!$C$5,Languages2!$B$1:$Z$1,0))</f>
        <v>Homens</v>
      </c>
      <c r="D49" s="1038" t="s">
        <v>799</v>
      </c>
      <c r="E49" s="1058">
        <f>'4'!I5</f>
        <v>0</v>
      </c>
      <c r="F49" s="1297" t="str">
        <f>'4'!J5</f>
        <v xml:space="preserve"> </v>
      </c>
      <c r="G49" s="1040"/>
      <c r="H49" s="1041">
        <f>'5'!G49</f>
        <v>0</v>
      </c>
      <c r="I49" s="1041">
        <f>'5'!H49</f>
        <v>0</v>
      </c>
      <c r="J49" s="1041">
        <f>'5'!I49</f>
        <v>0</v>
      </c>
      <c r="K49" s="1041">
        <f>'5'!J49</f>
        <v>0</v>
      </c>
      <c r="L49" s="1042">
        <f t="shared" ref="L49:L50" si="48">SUM(H49:K49)</f>
        <v>0</v>
      </c>
      <c r="M49" s="1042">
        <f>(IF(S49&gt;0,$O$4,0)+(IF(AD49&gt;0,$Z$4,0))+IF(AO49&gt;0,$AK$4,0))+IF(AZ49&gt;0,$AV$4,0)</f>
        <v>0</v>
      </c>
      <c r="N49" s="1043"/>
      <c r="O49" s="1041">
        <f>'5'!M49</f>
        <v>0</v>
      </c>
      <c r="P49" s="1041">
        <f>'5'!N49</f>
        <v>0</v>
      </c>
      <c r="Q49" s="1041" t="str">
        <f>'5'!O49</f>
        <v/>
      </c>
      <c r="R49" s="1041">
        <f>'5'!P49</f>
        <v>0</v>
      </c>
      <c r="S49" s="1044">
        <f>'5'!Q49</f>
        <v>0</v>
      </c>
      <c r="T49" s="1045">
        <f t="shared" ref="T49:T88" si="49">IFERROR(P49*Q49,0)</f>
        <v>0</v>
      </c>
      <c r="U49" s="1045">
        <f>IFERROR(T49/R49,0)</f>
        <v>0</v>
      </c>
      <c r="V49" s="1045">
        <f>IFERROR(S49*U49,0)</f>
        <v>0</v>
      </c>
      <c r="W49" s="1045">
        <f t="shared" ref="W49:W88" si="50">U49*Workweek</f>
        <v>0</v>
      </c>
      <c r="X49" s="1045">
        <f>IFERROR(IF(S49&gt;0,O$4/$M49,0),0)</f>
        <v>0</v>
      </c>
      <c r="Y49" s="1043"/>
      <c r="Z49" s="1041">
        <f>'5'!S49</f>
        <v>0</v>
      </c>
      <c r="AA49" s="1041">
        <f>'5'!T49</f>
        <v>0</v>
      </c>
      <c r="AB49" s="1041" t="str">
        <f>'5'!U49</f>
        <v/>
      </c>
      <c r="AC49" s="1041">
        <f>'5'!V49</f>
        <v>0</v>
      </c>
      <c r="AD49" s="1044">
        <f>'5'!W49</f>
        <v>0</v>
      </c>
      <c r="AE49" s="1045">
        <f>IFERROR(AA49*AB49,0)</f>
        <v>0</v>
      </c>
      <c r="AF49" s="1045">
        <f t="shared" si="1"/>
        <v>0</v>
      </c>
      <c r="AG49" s="1045">
        <f t="shared" si="2"/>
        <v>0</v>
      </c>
      <c r="AH49" s="1045">
        <f t="shared" ref="AH49:AH88" si="51">AF49*Workweek</f>
        <v>0</v>
      </c>
      <c r="AI49" s="1045">
        <f t="shared" si="4"/>
        <v>0</v>
      </c>
      <c r="AJ49" s="1043"/>
      <c r="AK49" s="1041">
        <f>'5'!Y49</f>
        <v>0</v>
      </c>
      <c r="AL49" s="1041">
        <f>'5'!Z49</f>
        <v>0</v>
      </c>
      <c r="AM49" s="1041" t="str">
        <f>'5'!AA49</f>
        <v/>
      </c>
      <c r="AN49" s="1041">
        <f>'5'!AB49</f>
        <v>0</v>
      </c>
      <c r="AO49" s="1044">
        <f>'5'!AC49</f>
        <v>0</v>
      </c>
      <c r="AP49" s="1045">
        <f>IFERROR(AL49*AM49,0)</f>
        <v>0</v>
      </c>
      <c r="AQ49" s="1045">
        <f>IFERROR(AP49/AN49,0)</f>
        <v>0</v>
      </c>
      <c r="AR49" s="1045">
        <f>IFERROR(AO49*AQ49,0)</f>
        <v>0</v>
      </c>
      <c r="AS49" s="1045">
        <f t="shared" ref="AS49:AS88" si="52">AQ49*Workweek</f>
        <v>0</v>
      </c>
      <c r="AT49" s="1045">
        <f>IFERROR(IF(AO49&gt;0,AK$4/$M49,0),0)</f>
        <v>0</v>
      </c>
      <c r="AU49" s="1043"/>
      <c r="AV49" s="1041">
        <f>'5'!AE49</f>
        <v>0</v>
      </c>
      <c r="AW49" s="1041">
        <f>'5'!AF49</f>
        <v>0</v>
      </c>
      <c r="AX49" s="1041" t="str">
        <f>'5'!AG49</f>
        <v/>
      </c>
      <c r="AY49" s="1041">
        <f>'5'!AH49</f>
        <v>0</v>
      </c>
      <c r="AZ49" s="1044">
        <f>'5'!AI49</f>
        <v>0</v>
      </c>
      <c r="BA49" s="1045">
        <f>IFERROR(AW49*AX49,0)</f>
        <v>0</v>
      </c>
      <c r="BB49" s="1045">
        <f>IFERROR(BA49/AY49,0)</f>
        <v>0</v>
      </c>
      <c r="BC49" s="1045">
        <f>IFERROR(AZ49*BB49,0)</f>
        <v>0</v>
      </c>
      <c r="BD49" s="1045">
        <f t="shared" ref="BD49:BD88" si="53">BB49*Workweek</f>
        <v>0</v>
      </c>
      <c r="BE49" s="1045">
        <f>IFERROR(IF(AZ49&gt;0,AV$4/$M49,0),0)</f>
        <v>0</v>
      </c>
      <c r="BF49" s="1043"/>
      <c r="BG49" s="1046" t="str">
        <f ca="1">'In-kind Benefits 2_V2'!AC47</f>
        <v/>
      </c>
      <c r="BH49" s="1047"/>
      <c r="BI49" s="1047" t="str">
        <f ca="1">'In-kind Benefits 2_V2'!AE47</f>
        <v/>
      </c>
      <c r="BJ49" s="1047" t="str" cm="1">
        <f t="array" aca="1" ref="BJ49" ca="1">(_xlfn.IFS(BG49="Yes",_xlfn.IFS(BI49&lt;=($CP49*BJ$5),BI49,BI49&gt;($CP49*BJ$5),($CP49*BJ$5)),BG49="No","",BG49="",""))</f>
        <v/>
      </c>
      <c r="BK49" s="1043"/>
      <c r="BL49" s="1046" t="str">
        <f ca="1">'In-kind Benefits 2_V2'!AG47</f>
        <v/>
      </c>
      <c r="BM49" s="1047" t="str">
        <f ca="1">'In-kind Benefits 2_V2'!AH47</f>
        <v/>
      </c>
      <c r="BN49" s="1047" t="str">
        <f ca="1">'In-kind Benefits 2_V2'!AI47</f>
        <v/>
      </c>
      <c r="BO49" s="1047" t="str" cm="1">
        <f t="array" aca="1" ref="BO49" ca="1">(_xlfn.IFS(BL49="Yes",_xlfn.IFS(BN49&lt;=($CP49*BO$5),BN49,BN49&gt;($CP49*BO$5),($CP49*BO$5)),BL49="No","",BL49="",""))</f>
        <v/>
      </c>
      <c r="BP49" s="1043"/>
      <c r="BQ49" s="1046" t="str">
        <f ca="1">'In-kind Benefits 2_V2'!AK47</f>
        <v/>
      </c>
      <c r="BR49" s="1047" t="str">
        <f ca="1">'In-kind Benefits 2_V2'!AL47</f>
        <v/>
      </c>
      <c r="BS49" s="1047" t="str">
        <f ca="1">'In-kind Benefits 2_V2'!AM47</f>
        <v/>
      </c>
      <c r="BT49" s="1047" t="str" cm="1">
        <f t="array" aca="1" ref="BT49" ca="1">(_xlfn.IFS(BQ49="Yes",_xlfn.IFS(BS49&lt;=($CP49*BT$5),BS49,BS49&gt;($CP49*BT$5),($CP49*BT$5)),BQ49="No","",BQ49="",""))</f>
        <v/>
      </c>
      <c r="BU49" s="1043"/>
      <c r="BV49" s="1046" t="str">
        <f ca="1">'In-kind Benefits 2_V2'!AO47</f>
        <v/>
      </c>
      <c r="BW49" s="1047" t="str">
        <f ca="1">'In-kind Benefits 2_V2'!AP47</f>
        <v/>
      </c>
      <c r="BX49" s="1047" t="str">
        <f ca="1">'In-kind Benefits 2_V2'!AQ47</f>
        <v/>
      </c>
      <c r="BY49" s="1047" t="str" cm="1">
        <f t="array" aca="1" ref="BY49" ca="1">(_xlfn.IFS(BV49="Yes",_xlfn.IFS(BX49&lt;=($CP49*BY$5),BX49,BX49&gt;($CP49*BY$5),($CP49*BY$5)),BV49="No","",BV49="",""))</f>
        <v/>
      </c>
      <c r="BZ49" s="1043"/>
      <c r="CA49" s="1046" t="str">
        <f ca="1">'In-kind Benefits 2_V2'!AS47</f>
        <v/>
      </c>
      <c r="CB49" s="1047" t="str">
        <f ca="1">'In-kind Benefits 2_V2'!AT47</f>
        <v/>
      </c>
      <c r="CC49" s="1047" t="str">
        <f ca="1">'In-kind Benefits 2_V2'!AU47</f>
        <v/>
      </c>
      <c r="CD49" s="1047" t="str" cm="1">
        <f t="array" aca="1" ref="CD49" ca="1">(_xlfn.IFS(CA49="Yes",_xlfn.IFS(CC49&lt;=($CP49*CD$5),CC49,CC49&gt;($CP49*CD$5),($CP49*CD$5)),CA49="No","",CA49="",""))</f>
        <v/>
      </c>
      <c r="CE49" s="1048"/>
      <c r="CF49" s="1046" t="str">
        <f ca="1">'In-kind Benefits 2_V2'!AW47</f>
        <v/>
      </c>
      <c r="CG49" s="1047" t="str">
        <f ca="1">'In-kind Benefits 2_V2'!AX47</f>
        <v/>
      </c>
      <c r="CH49" s="1047" t="str">
        <f ca="1">'In-kind Benefits 2_V2'!AY47</f>
        <v/>
      </c>
      <c r="CI49" s="1047" t="str" cm="1">
        <f t="array" aca="1" ref="CI49" ca="1">(_xlfn.IFS(CF49="Yes",_xlfn.IFS(CH49&lt;=($CP49*CI$5),CH49,CH49&gt;($CP49*CI$5),($CP49*CI$5)),CF49="No","",CF49="",""))</f>
        <v/>
      </c>
      <c r="CJ49" s="1048"/>
      <c r="CK49" s="1049">
        <f>IFERROR(((V49*X49)+(AG49*AI49)+(AR49*AT49)+(BC49*BE49))*'Drop Downs'!$R$4/12,0)</f>
        <v>0</v>
      </c>
      <c r="CL49" s="1050">
        <f>IFERROR(L49/M49*IF('2'!$E$25='Drop Downs'!$H$15,'Drop Downs'!$R$4/12, IF('2'!$E$25='Drop Downs'!$H$16,1, (IF('2'!$E$25='Drop Downs'!$H$13,1,"error")))),0)</f>
        <v>0</v>
      </c>
      <c r="CM49" s="1050">
        <f ca="1">SUM(BI49,BN49,BS49,BX49,CC49,CH49)</f>
        <v>0</v>
      </c>
      <c r="CN49" s="1049" t="str">
        <f ca="1">IFERROR(CM49/CP49,"")</f>
        <v/>
      </c>
      <c r="CO49" s="1049" t="str">
        <f ca="1">IFERROR(CN49*E49,"")</f>
        <v/>
      </c>
      <c r="CP49" s="1050" t="str">
        <f t="shared" ref="CP49:CP50" ca="1" si="54">IF(SUM(CK49:CM49)=0,"",(SUM(CK49:CM49)))</f>
        <v/>
      </c>
      <c r="CQ49" s="251"/>
      <c r="CR49" s="1050">
        <f>IFERROR(((W49*X49)+(AH49*AI49)+(AS49*AT49)+(BD49*BE49))*'Drop Downs'!$R$4/12,0)</f>
        <v>0</v>
      </c>
      <c r="CS49" s="1050">
        <f t="shared" ref="CS49:CS50" si="55">_xlfn.IFNA(CL49,0)</f>
        <v>0</v>
      </c>
      <c r="CT49" s="1050">
        <f t="shared" ref="CT49:CT50" ca="1" si="56">IFERROR(IF(SUM(BJ49,BO49,BT49,BY49,CD49,CI49)&lt;(CP49*0.3), SUM(BJ49,BO49,BT49,BY49,CD49,CI49), CP49*0.3),0)</f>
        <v>0</v>
      </c>
      <c r="CU49" s="1050">
        <f t="shared" ref="CU49:CU50" ca="1" si="57">CT49*E49</f>
        <v>0</v>
      </c>
      <c r="CV49" s="1050" t="str">
        <f ca="1">IF(SUM(CR49:CT49)=0,"",(SUM(CR49:CT49)))</f>
        <v/>
      </c>
      <c r="CW49" s="1048"/>
      <c r="CX49" s="1050">
        <f>$D$3</f>
        <v>0</v>
      </c>
      <c r="CY49" s="1050" t="str">
        <f ca="1">IF(CV49&lt;CX49,(CX49-CV49), "")</f>
        <v/>
      </c>
      <c r="CZ49" s="1049" t="str">
        <f ca="1">IFERROR(CY49/CX49,"")</f>
        <v/>
      </c>
      <c r="DA49" s="1049">
        <f t="shared" ref="DA49:DA50" ca="1" si="58">IFERROR(E49*CY49,0)</f>
        <v>0</v>
      </c>
    </row>
    <row r="50" spans="1:105" ht="17.149999999999999" customHeight="1">
      <c r="A50" s="942">
        <v>46</v>
      </c>
      <c r="B50" s="1298"/>
      <c r="C50" s="1051" t="str">
        <f>INDEX(Languages2!$B$12:$Z$13,MATCH(' '!D50,Languages2!$B$12:$B$13,0),MATCH('1'!$C$5,Languages2!$B$1:$Z$1,0))</f>
        <v>Mulheres</v>
      </c>
      <c r="D50" s="1051" t="s">
        <v>800</v>
      </c>
      <c r="E50" s="1052">
        <f>'4'!I6</f>
        <v>0</v>
      </c>
      <c r="F50" s="1297">
        <f>'4'!J6</f>
        <v>0</v>
      </c>
      <c r="G50" s="1040"/>
      <c r="H50" s="1053">
        <f>'5'!G50</f>
        <v>0</v>
      </c>
      <c r="I50" s="1053">
        <f>'5'!H50</f>
        <v>0</v>
      </c>
      <c r="J50" s="1053">
        <f>'5'!I50</f>
        <v>0</v>
      </c>
      <c r="K50" s="1053">
        <f>'5'!J50</f>
        <v>0</v>
      </c>
      <c r="L50" s="1054">
        <f t="shared" si="48"/>
        <v>0</v>
      </c>
      <c r="M50" s="1054">
        <f t="shared" ref="M50:M51" si="59">(IF(S50&gt;0,$O$4,0)+(IF(AD50&gt;0,$Z$4,0))+IF(AO50&gt;0,$AK$4,0))+IF(AZ50&gt;0,$AV$4,0)</f>
        <v>0</v>
      </c>
      <c r="N50" s="1043"/>
      <c r="O50" s="1053">
        <f>'5'!M50</f>
        <v>0</v>
      </c>
      <c r="P50" s="1053">
        <f>'5'!N50</f>
        <v>0</v>
      </c>
      <c r="Q50" s="1053" t="str">
        <f>'5'!O50</f>
        <v/>
      </c>
      <c r="R50" s="1053">
        <f>'5'!P50</f>
        <v>0</v>
      </c>
      <c r="S50" s="1055">
        <f>'5'!Q50</f>
        <v>0</v>
      </c>
      <c r="T50" s="1056">
        <f t="shared" si="49"/>
        <v>0</v>
      </c>
      <c r="U50" s="1056">
        <f t="shared" ref="U50:U88" si="60">IFERROR(T50/R50,0)</f>
        <v>0</v>
      </c>
      <c r="V50" s="1056">
        <f t="shared" ref="V50:V88" si="61">IFERROR(S50*U50,0)</f>
        <v>0</v>
      </c>
      <c r="W50" s="1056">
        <f t="shared" si="50"/>
        <v>0</v>
      </c>
      <c r="X50" s="1056">
        <f>IFERROR(IF(S50&gt;0,O$4/$M50,0),0)</f>
        <v>0</v>
      </c>
      <c r="Y50" s="1043"/>
      <c r="Z50" s="1053">
        <f>'5'!S50</f>
        <v>0</v>
      </c>
      <c r="AA50" s="1053">
        <f>'5'!T50</f>
        <v>0</v>
      </c>
      <c r="AB50" s="1053" t="str">
        <f>'5'!U50</f>
        <v/>
      </c>
      <c r="AC50" s="1053">
        <f>'5'!V50</f>
        <v>0</v>
      </c>
      <c r="AD50" s="1055">
        <f>'5'!W50</f>
        <v>0</v>
      </c>
      <c r="AE50" s="1056">
        <f t="shared" ref="AE50:AE88" si="62">IFERROR(AA50*AB50,0)</f>
        <v>0</v>
      </c>
      <c r="AF50" s="1056">
        <f t="shared" si="1"/>
        <v>0</v>
      </c>
      <c r="AG50" s="1056">
        <f t="shared" si="2"/>
        <v>0</v>
      </c>
      <c r="AH50" s="1056">
        <f t="shared" si="51"/>
        <v>0</v>
      </c>
      <c r="AI50" s="1056">
        <f t="shared" si="4"/>
        <v>0</v>
      </c>
      <c r="AJ50" s="1043"/>
      <c r="AK50" s="1053">
        <f>'5'!Y50</f>
        <v>0</v>
      </c>
      <c r="AL50" s="1053">
        <f>'5'!Z50</f>
        <v>0</v>
      </c>
      <c r="AM50" s="1053" t="str">
        <f>'5'!AA50</f>
        <v/>
      </c>
      <c r="AN50" s="1053">
        <f>'5'!AB50</f>
        <v>0</v>
      </c>
      <c r="AO50" s="1055">
        <f>'5'!AC50</f>
        <v>0</v>
      </c>
      <c r="AP50" s="1056">
        <f t="shared" ref="AP50:AP88" si="63">IFERROR(AL50*AM50,0)</f>
        <v>0</v>
      </c>
      <c r="AQ50" s="1056">
        <f t="shared" ref="AQ50:AQ88" si="64">IFERROR(AP50/AN50,0)</f>
        <v>0</v>
      </c>
      <c r="AR50" s="1056">
        <f t="shared" ref="AR50:AR88" si="65">IFERROR(AO50*AQ50,0)</f>
        <v>0</v>
      </c>
      <c r="AS50" s="1056">
        <f t="shared" si="52"/>
        <v>0</v>
      </c>
      <c r="AT50" s="1056">
        <f t="shared" ref="AT50:AT88" si="66">IFERROR(IF(AO50&gt;0,AK$4/$M50,0),0)</f>
        <v>0</v>
      </c>
      <c r="AU50" s="1043"/>
      <c r="AV50" s="1053">
        <f>'5'!AE50</f>
        <v>0</v>
      </c>
      <c r="AW50" s="1053">
        <f>'5'!AF50</f>
        <v>0</v>
      </c>
      <c r="AX50" s="1053" t="str">
        <f>'5'!AG50</f>
        <v/>
      </c>
      <c r="AY50" s="1053">
        <f>'5'!AH50</f>
        <v>0</v>
      </c>
      <c r="AZ50" s="1055">
        <f>'5'!AI50</f>
        <v>0</v>
      </c>
      <c r="BA50" s="1056">
        <f t="shared" ref="BA50:BA88" si="67">IFERROR(AW50*AX50,0)</f>
        <v>0</v>
      </c>
      <c r="BB50" s="1056">
        <f t="shared" ref="BB50:BB88" si="68">IFERROR(BA50/AY50,0)</f>
        <v>0</v>
      </c>
      <c r="BC50" s="1056">
        <f t="shared" ref="BC50:BC88" si="69">IFERROR(AZ50*BB50,0)</f>
        <v>0</v>
      </c>
      <c r="BD50" s="1056">
        <f t="shared" si="53"/>
        <v>0</v>
      </c>
      <c r="BE50" s="1056">
        <f t="shared" ref="BE50:BE88" si="70">IFERROR(IF(AZ50&gt;0,AV$4/$M50,0),0)</f>
        <v>0</v>
      </c>
      <c r="BF50" s="1043"/>
      <c r="BG50" s="1057" t="str">
        <f ca="1">'In-kind Benefits 2_V2'!AC48</f>
        <v/>
      </c>
      <c r="BH50" s="1047"/>
      <c r="BI50" s="1047" t="str">
        <f ca="1">'In-kind Benefits 2_V2'!AE48</f>
        <v/>
      </c>
      <c r="BJ50" s="1047" t="str" cm="1">
        <f t="array" aca="1" ref="BJ50" ca="1">(_xlfn.IFS(BG50="Yes",_xlfn.IFS(BI50&lt;=($CP50*BJ$5),BI50,BI50&gt;($CP50*BJ$5),($CP50*BJ$5)),BG50="No","",BG50="",""))</f>
        <v/>
      </c>
      <c r="BK50" s="1043"/>
      <c r="BL50" s="1057" t="str">
        <f ca="1">'In-kind Benefits 2_V2'!AG48</f>
        <v/>
      </c>
      <c r="BM50" s="1047" t="str">
        <f ca="1">'In-kind Benefits 2_V2'!AH48</f>
        <v/>
      </c>
      <c r="BN50" s="1047" t="str">
        <f ca="1">'In-kind Benefits 2_V2'!AI48</f>
        <v/>
      </c>
      <c r="BO50" s="1047" t="str" cm="1">
        <f t="array" aca="1" ref="BO50" ca="1">(_xlfn.IFS(BL50="Yes",_xlfn.IFS(BN50&lt;=($CP50*BO$5),BN50,BN50&gt;($CP50*BO$5),($CP50*BO$5)),BL50="No","",BL50="",""))</f>
        <v/>
      </c>
      <c r="BP50" s="1043"/>
      <c r="BQ50" s="1057" t="str">
        <f ca="1">'In-kind Benefits 2_V2'!AK48</f>
        <v/>
      </c>
      <c r="BR50" s="1047" t="str">
        <f ca="1">'In-kind Benefits 2_V2'!AL48</f>
        <v/>
      </c>
      <c r="BS50" s="1047" t="str">
        <f ca="1">'In-kind Benefits 2_V2'!AM48</f>
        <v/>
      </c>
      <c r="BT50" s="1047" t="str" cm="1">
        <f t="array" aca="1" ref="BT50" ca="1">(_xlfn.IFS(BQ50="Yes",_xlfn.IFS(BS50&lt;=($CP50*BT$5),BS50,BS50&gt;($CP50*BT$5),($CP50*BT$5)),BQ50="No","",BQ50="",""))</f>
        <v/>
      </c>
      <c r="BU50" s="1043"/>
      <c r="BV50" s="1057" t="str">
        <f ca="1">'In-kind Benefits 2_V2'!AO48</f>
        <v/>
      </c>
      <c r="BW50" s="1047" t="str">
        <f ca="1">'In-kind Benefits 2_V2'!AP48</f>
        <v/>
      </c>
      <c r="BX50" s="1047" t="str">
        <f ca="1">'In-kind Benefits 2_V2'!AQ48</f>
        <v/>
      </c>
      <c r="BY50" s="1047" t="str" cm="1">
        <f t="array" aca="1" ref="BY50" ca="1">(_xlfn.IFS(BV50="Yes",_xlfn.IFS(BX50&lt;=($CP50*BY$5),BX50,BX50&gt;($CP50*BY$5),($CP50*BY$5)),BV50="No","",BV50="",""))</f>
        <v/>
      </c>
      <c r="BZ50" s="1043"/>
      <c r="CA50" s="1057" t="str">
        <f ca="1">'In-kind Benefits 2_V2'!AS48</f>
        <v/>
      </c>
      <c r="CB50" s="1047" t="str">
        <f ca="1">'In-kind Benefits 2_V2'!AT48</f>
        <v/>
      </c>
      <c r="CC50" s="1047" t="str">
        <f ca="1">'In-kind Benefits 2_V2'!AU48</f>
        <v/>
      </c>
      <c r="CD50" s="1047" t="str" cm="1">
        <f t="array" aca="1" ref="CD50" ca="1">(_xlfn.IFS(CA50="Yes",_xlfn.IFS(CC50&lt;=($CP50*CD$5),CC50,CC50&gt;($CP50*CD$5),($CP50*CD$5)),CA50="No","",CA50="",""))</f>
        <v/>
      </c>
      <c r="CE50" s="1048"/>
      <c r="CF50" s="1057" t="str">
        <f ca="1">'In-kind Benefits 2_V2'!AW48</f>
        <v/>
      </c>
      <c r="CG50" s="1047" t="str">
        <f ca="1">'In-kind Benefits 2_V2'!AX48</f>
        <v/>
      </c>
      <c r="CH50" s="1047" t="str">
        <f ca="1">'In-kind Benefits 2_V2'!AY48</f>
        <v/>
      </c>
      <c r="CI50" s="1047" t="str" cm="1">
        <f t="array" aca="1" ref="CI50" ca="1">(_xlfn.IFS(CF50="Yes",_xlfn.IFS(CH50&lt;=($CP50*CI$5),CH50,CH50&gt;($CP50*CI$5),($CP50*CI$5)),CF50="No","",CF50="",""))</f>
        <v/>
      </c>
      <c r="CJ50" s="1048"/>
      <c r="CK50" s="1049">
        <f>IFERROR(((V50*X50)+(AG50*AI50)+(AR50*AT50)+(BC50*BE50))*'Drop Downs'!$R$4/12,0)</f>
        <v>0</v>
      </c>
      <c r="CL50" s="1050">
        <f>IFERROR(L50/M50*IF('2'!$E$25='Drop Downs'!$H$15,'Drop Downs'!$R$4/12, IF('2'!$E$25='Drop Downs'!$H$16,1, (IF('2'!$E$25='Drop Downs'!$H$13,1,"error")))),0)</f>
        <v>0</v>
      </c>
      <c r="CM50" s="1050">
        <f t="shared" ref="CM50:CM51" ca="1" si="71">SUM(BI50,BN50,BS50,BX50,CC50,CH50)</f>
        <v>0</v>
      </c>
      <c r="CN50" s="1049" t="str">
        <f t="shared" ref="CN50:CN51" ca="1" si="72">IFERROR(CM50/CP50,"")</f>
        <v/>
      </c>
      <c r="CO50" s="1049" t="str">
        <f t="shared" ref="CO50:CO51" ca="1" si="73">IFERROR(CN50*E50,"")</f>
        <v/>
      </c>
      <c r="CP50" s="1050" t="str">
        <f t="shared" ca="1" si="54"/>
        <v/>
      </c>
      <c r="CQ50" s="251"/>
      <c r="CR50" s="1050">
        <f>IFERROR(((W50*X50)+(AH50*AI50)+(AS50*AT50)+(BD50*BE50))*'Drop Downs'!$R$4/12,0)</f>
        <v>0</v>
      </c>
      <c r="CS50" s="1050">
        <f t="shared" si="55"/>
        <v>0</v>
      </c>
      <c r="CT50" s="1050">
        <f t="shared" ca="1" si="56"/>
        <v>0</v>
      </c>
      <c r="CU50" s="1050">
        <f t="shared" ca="1" si="57"/>
        <v>0</v>
      </c>
      <c r="CV50" s="1050" t="str">
        <f t="shared" ref="CV50:CV51" ca="1" si="74">IF(SUM(CR50:CT50)=0,"",(SUM(CR50:CT50)))</f>
        <v/>
      </c>
      <c r="CW50" s="1048"/>
      <c r="CX50" s="1050">
        <f t="shared" ref="CX50:CX88" si="75">$D$3</f>
        <v>0</v>
      </c>
      <c r="CY50" s="1050" t="str">
        <f t="shared" ref="CY50:CY51" ca="1" si="76">IF(CV50&lt;CX50,(CX50-CV50), "")</f>
        <v/>
      </c>
      <c r="CZ50" s="1049" t="str">
        <f t="shared" ref="CZ50:CZ51" ca="1" si="77">IFERROR(CY50/CX50,"")</f>
        <v/>
      </c>
      <c r="DA50" s="1049">
        <f t="shared" ca="1" si="58"/>
        <v>0</v>
      </c>
    </row>
    <row r="51" spans="1:105" ht="17.149999999999999" customHeight="1">
      <c r="A51" s="942">
        <v>47</v>
      </c>
      <c r="B51" s="1295">
        <f>'4'!G7</f>
        <v>0</v>
      </c>
      <c r="C51" s="1038" t="str">
        <f>INDEX(Languages2!$B$12:$Z$13,MATCH(' '!D51,Languages2!$B$12:$B$13,0),MATCH('1'!$C$5,Languages2!$B$1:$Z$1,0))</f>
        <v>Homens</v>
      </c>
      <c r="D51" s="1038" t="s">
        <v>799</v>
      </c>
      <c r="E51" s="1058">
        <f>'4'!I7</f>
        <v>0</v>
      </c>
      <c r="F51" s="1297" t="str">
        <f>'4'!J7</f>
        <v xml:space="preserve"> </v>
      </c>
      <c r="G51" s="1040"/>
      <c r="H51" s="1041">
        <f>'5'!G51</f>
        <v>0</v>
      </c>
      <c r="I51" s="1041">
        <f>'5'!H51</f>
        <v>0</v>
      </c>
      <c r="J51" s="1041">
        <f>'5'!I51</f>
        <v>0</v>
      </c>
      <c r="K51" s="1041">
        <f>'5'!J51</f>
        <v>0</v>
      </c>
      <c r="L51" s="1042">
        <f t="shared" ref="L51:L88" si="78">SUM(H51:K51)</f>
        <v>0</v>
      </c>
      <c r="M51" s="1042">
        <f t="shared" si="59"/>
        <v>0</v>
      </c>
      <c r="N51" s="1043"/>
      <c r="O51" s="1041">
        <f>'5'!M51</f>
        <v>0</v>
      </c>
      <c r="P51" s="1041">
        <f>'5'!N51</f>
        <v>0</v>
      </c>
      <c r="Q51" s="1041" t="str">
        <f>'5'!O51</f>
        <v/>
      </c>
      <c r="R51" s="1041">
        <f>'5'!P51</f>
        <v>0</v>
      </c>
      <c r="S51" s="1044">
        <f>'5'!Q51</f>
        <v>0</v>
      </c>
      <c r="T51" s="1045">
        <f t="shared" si="49"/>
        <v>0</v>
      </c>
      <c r="U51" s="1045">
        <f t="shared" si="60"/>
        <v>0</v>
      </c>
      <c r="V51" s="1045">
        <f t="shared" si="61"/>
        <v>0</v>
      </c>
      <c r="W51" s="1045">
        <f t="shared" si="50"/>
        <v>0</v>
      </c>
      <c r="X51" s="1045">
        <f t="shared" ref="X51:X88" si="79">IFERROR(IF(S51&gt;0,O$4/$M51,0),0)</f>
        <v>0</v>
      </c>
      <c r="Y51" s="1043"/>
      <c r="Z51" s="1041">
        <f>'5'!S51</f>
        <v>0</v>
      </c>
      <c r="AA51" s="1041">
        <f>'5'!T51</f>
        <v>0</v>
      </c>
      <c r="AB51" s="1041" t="str">
        <f>'5'!U51</f>
        <v/>
      </c>
      <c r="AC51" s="1041">
        <f>'5'!V51</f>
        <v>0</v>
      </c>
      <c r="AD51" s="1044">
        <f>'5'!W51</f>
        <v>0</v>
      </c>
      <c r="AE51" s="1045">
        <f t="shared" si="62"/>
        <v>0</v>
      </c>
      <c r="AF51" s="1045">
        <f t="shared" si="1"/>
        <v>0</v>
      </c>
      <c r="AG51" s="1045">
        <f t="shared" si="2"/>
        <v>0</v>
      </c>
      <c r="AH51" s="1045">
        <f t="shared" si="51"/>
        <v>0</v>
      </c>
      <c r="AI51" s="1045">
        <f t="shared" si="4"/>
        <v>0</v>
      </c>
      <c r="AJ51" s="1043"/>
      <c r="AK51" s="1041">
        <f>'5'!Y51</f>
        <v>0</v>
      </c>
      <c r="AL51" s="1041">
        <f>'5'!Z51</f>
        <v>0</v>
      </c>
      <c r="AM51" s="1041" t="str">
        <f>'5'!AA51</f>
        <v/>
      </c>
      <c r="AN51" s="1041">
        <f>'5'!AB51</f>
        <v>0</v>
      </c>
      <c r="AO51" s="1044">
        <f>'5'!AC51</f>
        <v>0</v>
      </c>
      <c r="AP51" s="1045">
        <f t="shared" si="63"/>
        <v>0</v>
      </c>
      <c r="AQ51" s="1045">
        <f t="shared" si="64"/>
        <v>0</v>
      </c>
      <c r="AR51" s="1045">
        <f t="shared" si="65"/>
        <v>0</v>
      </c>
      <c r="AS51" s="1045">
        <f t="shared" si="52"/>
        <v>0</v>
      </c>
      <c r="AT51" s="1045">
        <f t="shared" si="66"/>
        <v>0</v>
      </c>
      <c r="AU51" s="1043"/>
      <c r="AV51" s="1041">
        <f>'5'!AE51</f>
        <v>0</v>
      </c>
      <c r="AW51" s="1041">
        <f>'5'!AF51</f>
        <v>0</v>
      </c>
      <c r="AX51" s="1041" t="str">
        <f>'5'!AG51</f>
        <v/>
      </c>
      <c r="AY51" s="1041">
        <f>'5'!AH51</f>
        <v>0</v>
      </c>
      <c r="AZ51" s="1044">
        <f>'5'!AI51</f>
        <v>0</v>
      </c>
      <c r="BA51" s="1045">
        <f t="shared" si="67"/>
        <v>0</v>
      </c>
      <c r="BB51" s="1045">
        <f t="shared" si="68"/>
        <v>0</v>
      </c>
      <c r="BC51" s="1045">
        <f t="shared" si="69"/>
        <v>0</v>
      </c>
      <c r="BD51" s="1045">
        <f t="shared" si="53"/>
        <v>0</v>
      </c>
      <c r="BE51" s="1045">
        <f t="shared" si="70"/>
        <v>0</v>
      </c>
      <c r="BF51" s="1043"/>
      <c r="BG51" s="1046" t="str">
        <f ca="1">'In-kind Benefits 2_V2'!AC49</f>
        <v/>
      </c>
      <c r="BH51" s="1047"/>
      <c r="BI51" s="1047" t="str">
        <f ca="1">'In-kind Benefits 2_V2'!AE49</f>
        <v/>
      </c>
      <c r="BJ51" s="1047" t="str" cm="1">
        <f t="array" aca="1" ref="BJ51" ca="1">(_xlfn.IFS(BG51="Yes",_xlfn.IFS(BI51&lt;=($CP51*BJ$5),BI51,BI51&gt;($CP51*BJ$5),($CP51*BJ$5)),BG51="No","",BG51="",""))</f>
        <v/>
      </c>
      <c r="BK51" s="1043"/>
      <c r="BL51" s="1046" t="str">
        <f ca="1">'In-kind Benefits 2_V2'!AG49</f>
        <v/>
      </c>
      <c r="BM51" s="1047" t="str">
        <f ca="1">'In-kind Benefits 2_V2'!AH49</f>
        <v/>
      </c>
      <c r="BN51" s="1047" t="str">
        <f ca="1">'In-kind Benefits 2_V2'!AI49</f>
        <v/>
      </c>
      <c r="BO51" s="1047" t="str" cm="1">
        <f t="array" aca="1" ref="BO51" ca="1">(_xlfn.IFS(BL51="Yes",_xlfn.IFS(BN51&lt;=($CP51*BO$5),BN51,BN51&gt;($CP51*BO$5),($CP51*BO$5)),BL51="No","",BL51="",""))</f>
        <v/>
      </c>
      <c r="BP51" s="1043"/>
      <c r="BQ51" s="1046" t="str">
        <f ca="1">'In-kind Benefits 2_V2'!AK49</f>
        <v/>
      </c>
      <c r="BR51" s="1047" t="str">
        <f ca="1">'In-kind Benefits 2_V2'!AL49</f>
        <v/>
      </c>
      <c r="BS51" s="1047" t="str">
        <f ca="1">'In-kind Benefits 2_V2'!AM49</f>
        <v/>
      </c>
      <c r="BT51" s="1047" t="str" cm="1">
        <f t="array" aca="1" ref="BT51" ca="1">(_xlfn.IFS(BQ51="Yes",_xlfn.IFS(BS51&lt;=($CP51*BT$5),BS51,BS51&gt;($CP51*BT$5),($CP51*BT$5)),BQ51="No","",BQ51="",""))</f>
        <v/>
      </c>
      <c r="BU51" s="1043"/>
      <c r="BV51" s="1046" t="str">
        <f ca="1">'In-kind Benefits 2_V2'!AO49</f>
        <v/>
      </c>
      <c r="BW51" s="1047" t="str">
        <f ca="1">'In-kind Benefits 2_V2'!AP49</f>
        <v/>
      </c>
      <c r="BX51" s="1047" t="str">
        <f ca="1">'In-kind Benefits 2_V2'!AQ49</f>
        <v/>
      </c>
      <c r="BY51" s="1047" t="str" cm="1">
        <f t="array" aca="1" ref="BY51" ca="1">(_xlfn.IFS(BV51="Yes",_xlfn.IFS(BX51&lt;=($CP51*BY$5),BX51,BX51&gt;($CP51*BY$5),($CP51*BY$5)),BV51="No","",BV51="",""))</f>
        <v/>
      </c>
      <c r="BZ51" s="1043"/>
      <c r="CA51" s="1046" t="str">
        <f ca="1">'In-kind Benefits 2_V2'!AS49</f>
        <v/>
      </c>
      <c r="CB51" s="1047" t="str">
        <f ca="1">'In-kind Benefits 2_V2'!AT49</f>
        <v/>
      </c>
      <c r="CC51" s="1047" t="str">
        <f ca="1">'In-kind Benefits 2_V2'!AU49</f>
        <v/>
      </c>
      <c r="CD51" s="1047" t="str" cm="1">
        <f t="array" aca="1" ref="CD51" ca="1">(_xlfn.IFS(CA51="Yes",_xlfn.IFS(CC51&lt;=($CP51*CD$5),CC51,CC51&gt;($CP51*CD$5),($CP51*CD$5)),CA51="No","",CA51="",""))</f>
        <v/>
      </c>
      <c r="CE51" s="1048"/>
      <c r="CF51" s="1046" t="str">
        <f ca="1">'In-kind Benefits 2_V2'!AW49</f>
        <v/>
      </c>
      <c r="CG51" s="1047" t="str">
        <f ca="1">'In-kind Benefits 2_V2'!AX49</f>
        <v/>
      </c>
      <c r="CH51" s="1047" t="str">
        <f ca="1">'In-kind Benefits 2_V2'!AY49</f>
        <v/>
      </c>
      <c r="CI51" s="1047" t="str" cm="1">
        <f t="array" aca="1" ref="CI51" ca="1">(_xlfn.IFS(CF51="Yes",_xlfn.IFS(CH51&lt;=($CP51*CI$5),CH51,CH51&gt;($CP51*CI$5),($CP51*CI$5)),CF51="No","",CF51="",""))</f>
        <v/>
      </c>
      <c r="CJ51" s="1048"/>
      <c r="CK51" s="1049">
        <f>IFERROR(((V51*X51)+(AG51*AI51)+(AR51*AT51)+(BC51*BE51))*'Drop Downs'!$R$4/12,0)</f>
        <v>0</v>
      </c>
      <c r="CL51" s="1050">
        <f>IFERROR(L51/M51*IF('2'!$E$25='Drop Downs'!$H$15,'Drop Downs'!$R$4/12, IF('2'!$E$25='Drop Downs'!$H$16,1, (IF('2'!$E$25='Drop Downs'!$H$13,1,"error")))),0)</f>
        <v>0</v>
      </c>
      <c r="CM51" s="1050">
        <f t="shared" ca="1" si="71"/>
        <v>0</v>
      </c>
      <c r="CN51" s="1049" t="str">
        <f t="shared" ca="1" si="72"/>
        <v/>
      </c>
      <c r="CO51" s="1049" t="str">
        <f t="shared" ca="1" si="73"/>
        <v/>
      </c>
      <c r="CP51" s="1050" t="str">
        <f t="shared" ref="CP51:CP88" ca="1" si="80">IF(SUM(CK51:CM51)=0,"",(SUM(CK51:CM51)))</f>
        <v/>
      </c>
      <c r="CQ51" s="251"/>
      <c r="CR51" s="1050">
        <f>IFERROR(((W51*X51)+(AH51*AI51)+(AS51*AT51)+(BD51*BE51))*'Drop Downs'!$R$4/12,0)</f>
        <v>0</v>
      </c>
      <c r="CS51" s="1050">
        <f t="shared" ref="CS51:CS88" si="81">_xlfn.IFNA(CL51,0)</f>
        <v>0</v>
      </c>
      <c r="CT51" s="1050">
        <f t="shared" ref="CT51:CT88" ca="1" si="82">IFERROR(IF(SUM(BJ51,BO51,BT51,BY51,CD51,CI51)&lt;(CP51*0.3), SUM(BJ51,BO51,BT51,BY51,CD51,CI51), CP51*0.3),0)</f>
        <v>0</v>
      </c>
      <c r="CU51" s="1050">
        <f t="shared" ref="CU51:CU88" ca="1" si="83">CT51*E51</f>
        <v>0</v>
      </c>
      <c r="CV51" s="1050" t="str">
        <f t="shared" ca="1" si="74"/>
        <v/>
      </c>
      <c r="CW51" s="1048"/>
      <c r="CX51" s="1050">
        <f t="shared" si="75"/>
        <v>0</v>
      </c>
      <c r="CY51" s="1050" t="str">
        <f t="shared" ca="1" si="76"/>
        <v/>
      </c>
      <c r="CZ51" s="1049" t="str">
        <f t="shared" ca="1" si="77"/>
        <v/>
      </c>
      <c r="DA51" s="1049">
        <f t="shared" ref="DA51:DA88" ca="1" si="84">IFERROR(E51*CY51,0)</f>
        <v>0</v>
      </c>
    </row>
    <row r="52" spans="1:105" ht="17.149999999999999" customHeight="1">
      <c r="A52" s="942">
        <v>48</v>
      </c>
      <c r="B52" s="1298"/>
      <c r="C52" s="1051" t="str">
        <f>INDEX(Languages2!$B$12:$Z$13,MATCH(' '!D52,Languages2!$B$12:$B$13,0),MATCH('1'!$C$5,Languages2!$B$1:$Z$1,0))</f>
        <v>Mulheres</v>
      </c>
      <c r="D52" s="1051" t="s">
        <v>800</v>
      </c>
      <c r="E52" s="1052">
        <f>'4'!I8</f>
        <v>0</v>
      </c>
      <c r="F52" s="1297">
        <f>'4'!J8</f>
        <v>0</v>
      </c>
      <c r="G52" s="1040"/>
      <c r="H52" s="1053">
        <f>'5'!G52</f>
        <v>0</v>
      </c>
      <c r="I52" s="1053">
        <f>'5'!H52</f>
        <v>0</v>
      </c>
      <c r="J52" s="1053">
        <f>'5'!I52</f>
        <v>0</v>
      </c>
      <c r="K52" s="1053">
        <f>'5'!J52</f>
        <v>0</v>
      </c>
      <c r="L52" s="1054">
        <f t="shared" si="78"/>
        <v>0</v>
      </c>
      <c r="M52" s="1054">
        <f t="shared" ref="M52:M88" si="85">(IF(S52&gt;0,$O$4,0)+(IF(AD52&gt;0,$Z$4,0))+IF(AO52&gt;0,$AK$4,0))+IF(AZ52&gt;0,$AV$4,0)</f>
        <v>0</v>
      </c>
      <c r="N52" s="1043"/>
      <c r="O52" s="1053">
        <f>'5'!M52</f>
        <v>0</v>
      </c>
      <c r="P52" s="1053">
        <f>'5'!N52</f>
        <v>0</v>
      </c>
      <c r="Q52" s="1053" t="str">
        <f>'5'!O52</f>
        <v/>
      </c>
      <c r="R52" s="1053">
        <f>'5'!P52</f>
        <v>0</v>
      </c>
      <c r="S52" s="1055">
        <f>'5'!Q52</f>
        <v>0</v>
      </c>
      <c r="T52" s="1056">
        <f t="shared" si="49"/>
        <v>0</v>
      </c>
      <c r="U52" s="1056">
        <f t="shared" si="60"/>
        <v>0</v>
      </c>
      <c r="V52" s="1056">
        <f t="shared" si="61"/>
        <v>0</v>
      </c>
      <c r="W52" s="1056">
        <f t="shared" si="50"/>
        <v>0</v>
      </c>
      <c r="X52" s="1056">
        <f t="shared" si="79"/>
        <v>0</v>
      </c>
      <c r="Y52" s="1043"/>
      <c r="Z52" s="1053">
        <f>'5'!S52</f>
        <v>0</v>
      </c>
      <c r="AA52" s="1053">
        <f>'5'!T52</f>
        <v>0</v>
      </c>
      <c r="AB52" s="1053" t="str">
        <f>'5'!U52</f>
        <v/>
      </c>
      <c r="AC52" s="1053">
        <f>'5'!V52</f>
        <v>0</v>
      </c>
      <c r="AD52" s="1055">
        <f>'5'!W52</f>
        <v>0</v>
      </c>
      <c r="AE52" s="1056">
        <f t="shared" si="62"/>
        <v>0</v>
      </c>
      <c r="AF52" s="1056">
        <f t="shared" si="1"/>
        <v>0</v>
      </c>
      <c r="AG52" s="1056">
        <f t="shared" si="2"/>
        <v>0</v>
      </c>
      <c r="AH52" s="1056">
        <f t="shared" si="51"/>
        <v>0</v>
      </c>
      <c r="AI52" s="1056">
        <f t="shared" si="4"/>
        <v>0</v>
      </c>
      <c r="AJ52" s="1043"/>
      <c r="AK52" s="1053">
        <f>'5'!Y52</f>
        <v>0</v>
      </c>
      <c r="AL52" s="1053">
        <f>'5'!Z52</f>
        <v>0</v>
      </c>
      <c r="AM52" s="1053" t="str">
        <f>'5'!AA52</f>
        <v/>
      </c>
      <c r="AN52" s="1053">
        <f>'5'!AB52</f>
        <v>0</v>
      </c>
      <c r="AO52" s="1055">
        <f>'5'!AC52</f>
        <v>0</v>
      </c>
      <c r="AP52" s="1056">
        <f t="shared" si="63"/>
        <v>0</v>
      </c>
      <c r="AQ52" s="1056">
        <f t="shared" si="64"/>
        <v>0</v>
      </c>
      <c r="AR52" s="1056">
        <f t="shared" si="65"/>
        <v>0</v>
      </c>
      <c r="AS52" s="1056">
        <f t="shared" si="52"/>
        <v>0</v>
      </c>
      <c r="AT52" s="1056">
        <f t="shared" si="66"/>
        <v>0</v>
      </c>
      <c r="AU52" s="1043"/>
      <c r="AV52" s="1053">
        <f>'5'!AE52</f>
        <v>0</v>
      </c>
      <c r="AW52" s="1053">
        <f>'5'!AF52</f>
        <v>0</v>
      </c>
      <c r="AX52" s="1053" t="str">
        <f>'5'!AG52</f>
        <v/>
      </c>
      <c r="AY52" s="1053">
        <f>'5'!AH52</f>
        <v>0</v>
      </c>
      <c r="AZ52" s="1055">
        <f>'5'!AI52</f>
        <v>0</v>
      </c>
      <c r="BA52" s="1056">
        <f t="shared" si="67"/>
        <v>0</v>
      </c>
      <c r="BB52" s="1056">
        <f t="shared" si="68"/>
        <v>0</v>
      </c>
      <c r="BC52" s="1056">
        <f t="shared" si="69"/>
        <v>0</v>
      </c>
      <c r="BD52" s="1056">
        <f t="shared" si="53"/>
        <v>0</v>
      </c>
      <c r="BE52" s="1056">
        <f t="shared" si="70"/>
        <v>0</v>
      </c>
      <c r="BF52" s="1043"/>
      <c r="BG52" s="1057" t="str">
        <f ca="1">'In-kind Benefits 2_V2'!AC50</f>
        <v/>
      </c>
      <c r="BH52" s="1047"/>
      <c r="BI52" s="1047" t="str">
        <f ca="1">'In-kind Benefits 2_V2'!AE50</f>
        <v/>
      </c>
      <c r="BJ52" s="1047" t="str" cm="1">
        <f t="array" aca="1" ref="BJ52" ca="1">(_xlfn.IFS(BG52="Yes",_xlfn.IFS(BI52&lt;=($CP52*BJ$5),BI52,BI52&gt;($CP52*BJ$5),($CP52*BJ$5)),BG52="No","",BG52="",""))</f>
        <v/>
      </c>
      <c r="BK52" s="1043"/>
      <c r="BL52" s="1057" t="str">
        <f ca="1">'In-kind Benefits 2_V2'!AG50</f>
        <v/>
      </c>
      <c r="BM52" s="1047" t="str">
        <f ca="1">'In-kind Benefits 2_V2'!AH50</f>
        <v/>
      </c>
      <c r="BN52" s="1047" t="str">
        <f ca="1">'In-kind Benefits 2_V2'!AI50</f>
        <v/>
      </c>
      <c r="BO52" s="1047" t="str" cm="1">
        <f t="array" aca="1" ref="BO52" ca="1">(_xlfn.IFS(BL52="Yes",_xlfn.IFS(BN52&lt;=($CP52*BO$5),BN52,BN52&gt;($CP52*BO$5),($CP52*BO$5)),BL52="No","",BL52="",""))</f>
        <v/>
      </c>
      <c r="BP52" s="1043"/>
      <c r="BQ52" s="1057" t="str">
        <f ca="1">'In-kind Benefits 2_V2'!AK50</f>
        <v/>
      </c>
      <c r="BR52" s="1047" t="str">
        <f ca="1">'In-kind Benefits 2_V2'!AL50</f>
        <v/>
      </c>
      <c r="BS52" s="1047" t="str">
        <f ca="1">'In-kind Benefits 2_V2'!AM50</f>
        <v/>
      </c>
      <c r="BT52" s="1047" t="str" cm="1">
        <f t="array" aca="1" ref="BT52" ca="1">(_xlfn.IFS(BQ52="Yes",_xlfn.IFS(BS52&lt;=($CP52*BT$5),BS52,BS52&gt;($CP52*BT$5),($CP52*BT$5)),BQ52="No","",BQ52="",""))</f>
        <v/>
      </c>
      <c r="BU52" s="1043"/>
      <c r="BV52" s="1057" t="str">
        <f ca="1">'In-kind Benefits 2_V2'!AO50</f>
        <v/>
      </c>
      <c r="BW52" s="1047" t="str">
        <f ca="1">'In-kind Benefits 2_V2'!AP50</f>
        <v/>
      </c>
      <c r="BX52" s="1047" t="str">
        <f ca="1">'In-kind Benefits 2_V2'!AQ50</f>
        <v/>
      </c>
      <c r="BY52" s="1047" t="str" cm="1">
        <f t="array" aca="1" ref="BY52" ca="1">(_xlfn.IFS(BV52="Yes",_xlfn.IFS(BX52&lt;=($CP52*BY$5),BX52,BX52&gt;($CP52*BY$5),($CP52*BY$5)),BV52="No","",BV52="",""))</f>
        <v/>
      </c>
      <c r="BZ52" s="1043"/>
      <c r="CA52" s="1057" t="str">
        <f ca="1">'In-kind Benefits 2_V2'!AS50</f>
        <v/>
      </c>
      <c r="CB52" s="1047" t="str">
        <f ca="1">'In-kind Benefits 2_V2'!AT50</f>
        <v/>
      </c>
      <c r="CC52" s="1047" t="str">
        <f ca="1">'In-kind Benefits 2_V2'!AU50</f>
        <v/>
      </c>
      <c r="CD52" s="1047" t="str" cm="1">
        <f t="array" aca="1" ref="CD52" ca="1">(_xlfn.IFS(CA52="Yes",_xlfn.IFS(CC52&lt;=($CP52*CD$5),CC52,CC52&gt;($CP52*CD$5),($CP52*CD$5)),CA52="No","",CA52="",""))</f>
        <v/>
      </c>
      <c r="CE52" s="1048"/>
      <c r="CF52" s="1057" t="str">
        <f ca="1">'In-kind Benefits 2_V2'!AW50</f>
        <v/>
      </c>
      <c r="CG52" s="1047" t="str">
        <f ca="1">'In-kind Benefits 2_V2'!AX50</f>
        <v/>
      </c>
      <c r="CH52" s="1047" t="str">
        <f ca="1">'In-kind Benefits 2_V2'!AY50</f>
        <v/>
      </c>
      <c r="CI52" s="1047" t="str" cm="1">
        <f t="array" aca="1" ref="CI52" ca="1">(_xlfn.IFS(CF52="Yes",_xlfn.IFS(CH52&lt;=($CP52*CI$5),CH52,CH52&gt;($CP52*CI$5),($CP52*CI$5)),CF52="No","",CF52="",""))</f>
        <v/>
      </c>
      <c r="CJ52" s="1048"/>
      <c r="CK52" s="1049">
        <f>IFERROR(((V52*X52)+(AG52*AI52)+(AR52*AT52)+(BC52*BE52))*'Drop Downs'!$R$4/12,0)</f>
        <v>0</v>
      </c>
      <c r="CL52" s="1050">
        <f>IFERROR(L52/M52*IF('2'!$E$25='Drop Downs'!$H$15,'Drop Downs'!$R$4/12, IF('2'!$E$25='Drop Downs'!$H$16,1, (IF('2'!$E$25='Drop Downs'!$H$13,1,"error")))),0)</f>
        <v>0</v>
      </c>
      <c r="CM52" s="1050">
        <f t="shared" ref="CM52:CM88" ca="1" si="86">SUM(BI52,BN52,BS52,BX52,CC52,CH52)</f>
        <v>0</v>
      </c>
      <c r="CN52" s="1049" t="str">
        <f t="shared" ref="CN52:CN88" ca="1" si="87">IFERROR(CM52/CP52,"")</f>
        <v/>
      </c>
      <c r="CO52" s="1049" t="str">
        <f t="shared" ref="CO52:CO88" ca="1" si="88">IFERROR(CN52*E52,"")</f>
        <v/>
      </c>
      <c r="CP52" s="1050" t="str">
        <f t="shared" ca="1" si="80"/>
        <v/>
      </c>
      <c r="CQ52" s="251"/>
      <c r="CR52" s="1050">
        <f>IFERROR(((W52*X52)+(AH52*AI52)+(AS52*AT52)+(BD52*BE52))*'Drop Downs'!$R$4/12,0)</f>
        <v>0</v>
      </c>
      <c r="CS52" s="1050">
        <f t="shared" si="81"/>
        <v>0</v>
      </c>
      <c r="CT52" s="1050">
        <f t="shared" ca="1" si="82"/>
        <v>0</v>
      </c>
      <c r="CU52" s="1050">
        <f t="shared" ca="1" si="83"/>
        <v>0</v>
      </c>
      <c r="CV52" s="1050" t="str">
        <f t="shared" ref="CV52:CV88" ca="1" si="89">IF(SUM(CR52:CT52)=0,"",(SUM(CR52:CT52)))</f>
        <v/>
      </c>
      <c r="CW52" s="1048"/>
      <c r="CX52" s="1050">
        <f t="shared" si="75"/>
        <v>0</v>
      </c>
      <c r="CY52" s="1050" t="str">
        <f t="shared" ref="CY52:CY88" ca="1" si="90">IF(CV52&lt;CX52,(CX52-CV52), "")</f>
        <v/>
      </c>
      <c r="CZ52" s="1049" t="str">
        <f t="shared" ref="CZ52:CZ88" ca="1" si="91">IFERROR(CY52/CX52,"")</f>
        <v/>
      </c>
      <c r="DA52" s="1049">
        <f t="shared" ca="1" si="84"/>
        <v>0</v>
      </c>
    </row>
    <row r="53" spans="1:105" ht="17.149999999999999" customHeight="1">
      <c r="A53" s="942">
        <v>49</v>
      </c>
      <c r="B53" s="1295">
        <f>'4'!G9</f>
        <v>0</v>
      </c>
      <c r="C53" s="1038" t="str">
        <f>INDEX(Languages2!$B$12:$Z$13,MATCH(' '!D53,Languages2!$B$12:$B$13,0),MATCH('1'!$C$5,Languages2!$B$1:$Z$1,0))</f>
        <v>Homens</v>
      </c>
      <c r="D53" s="1038" t="s">
        <v>799</v>
      </c>
      <c r="E53" s="1058">
        <f>'4'!I9</f>
        <v>0</v>
      </c>
      <c r="F53" s="1297" t="str">
        <f>'4'!J9</f>
        <v xml:space="preserve"> </v>
      </c>
      <c r="G53" s="1040"/>
      <c r="H53" s="1041">
        <f>'5'!G53</f>
        <v>0</v>
      </c>
      <c r="I53" s="1041">
        <f>'5'!H53</f>
        <v>0</v>
      </c>
      <c r="J53" s="1041">
        <f>'5'!I53</f>
        <v>0</v>
      </c>
      <c r="K53" s="1041">
        <f>'5'!J53</f>
        <v>0</v>
      </c>
      <c r="L53" s="1042">
        <f t="shared" si="78"/>
        <v>0</v>
      </c>
      <c r="M53" s="1042">
        <f t="shared" si="85"/>
        <v>0</v>
      </c>
      <c r="N53" s="1043"/>
      <c r="O53" s="1041">
        <f>'5'!M53</f>
        <v>0</v>
      </c>
      <c r="P53" s="1041">
        <f>'5'!N53</f>
        <v>0</v>
      </c>
      <c r="Q53" s="1041" t="str">
        <f>'5'!O53</f>
        <v/>
      </c>
      <c r="R53" s="1041">
        <f>'5'!P53</f>
        <v>0</v>
      </c>
      <c r="S53" s="1044">
        <f>'5'!Q53</f>
        <v>0</v>
      </c>
      <c r="T53" s="1045">
        <f t="shared" si="49"/>
        <v>0</v>
      </c>
      <c r="U53" s="1045">
        <f t="shared" si="60"/>
        <v>0</v>
      </c>
      <c r="V53" s="1045">
        <f t="shared" si="61"/>
        <v>0</v>
      </c>
      <c r="W53" s="1045">
        <f t="shared" si="50"/>
        <v>0</v>
      </c>
      <c r="X53" s="1045">
        <f t="shared" si="79"/>
        <v>0</v>
      </c>
      <c r="Y53" s="1043"/>
      <c r="Z53" s="1041">
        <f>'5'!S53</f>
        <v>0</v>
      </c>
      <c r="AA53" s="1041">
        <f>'5'!T53</f>
        <v>0</v>
      </c>
      <c r="AB53" s="1041" t="str">
        <f>'5'!U53</f>
        <v/>
      </c>
      <c r="AC53" s="1041">
        <f>'5'!V53</f>
        <v>0</v>
      </c>
      <c r="AD53" s="1044">
        <f>'5'!W53</f>
        <v>0</v>
      </c>
      <c r="AE53" s="1045">
        <f t="shared" si="62"/>
        <v>0</v>
      </c>
      <c r="AF53" s="1045">
        <f t="shared" si="1"/>
        <v>0</v>
      </c>
      <c r="AG53" s="1045">
        <f t="shared" si="2"/>
        <v>0</v>
      </c>
      <c r="AH53" s="1045">
        <f t="shared" si="51"/>
        <v>0</v>
      </c>
      <c r="AI53" s="1045">
        <f t="shared" si="4"/>
        <v>0</v>
      </c>
      <c r="AJ53" s="1043"/>
      <c r="AK53" s="1041">
        <f>'5'!Y53</f>
        <v>0</v>
      </c>
      <c r="AL53" s="1041">
        <f>'5'!Z53</f>
        <v>0</v>
      </c>
      <c r="AM53" s="1041" t="str">
        <f>'5'!AA53</f>
        <v/>
      </c>
      <c r="AN53" s="1041">
        <f>'5'!AB53</f>
        <v>0</v>
      </c>
      <c r="AO53" s="1044">
        <f>'5'!AC53</f>
        <v>0</v>
      </c>
      <c r="AP53" s="1045">
        <f t="shared" si="63"/>
        <v>0</v>
      </c>
      <c r="AQ53" s="1045">
        <f t="shared" si="64"/>
        <v>0</v>
      </c>
      <c r="AR53" s="1045">
        <f t="shared" si="65"/>
        <v>0</v>
      </c>
      <c r="AS53" s="1045">
        <f t="shared" si="52"/>
        <v>0</v>
      </c>
      <c r="AT53" s="1045">
        <f t="shared" si="66"/>
        <v>0</v>
      </c>
      <c r="AU53" s="1043"/>
      <c r="AV53" s="1041">
        <f>'5'!AE53</f>
        <v>0</v>
      </c>
      <c r="AW53" s="1041">
        <f>'5'!AF53</f>
        <v>0</v>
      </c>
      <c r="AX53" s="1041" t="str">
        <f>'5'!AG53</f>
        <v/>
      </c>
      <c r="AY53" s="1041">
        <f>'5'!AH53</f>
        <v>0</v>
      </c>
      <c r="AZ53" s="1044">
        <f>'5'!AI53</f>
        <v>0</v>
      </c>
      <c r="BA53" s="1045">
        <f t="shared" si="67"/>
        <v>0</v>
      </c>
      <c r="BB53" s="1045">
        <f t="shared" si="68"/>
        <v>0</v>
      </c>
      <c r="BC53" s="1045">
        <f t="shared" si="69"/>
        <v>0</v>
      </c>
      <c r="BD53" s="1045">
        <f t="shared" si="53"/>
        <v>0</v>
      </c>
      <c r="BE53" s="1045">
        <f t="shared" si="70"/>
        <v>0</v>
      </c>
      <c r="BF53" s="1043"/>
      <c r="BG53" s="1046" t="str">
        <f ca="1">'In-kind Benefits 2_V2'!AC51</f>
        <v/>
      </c>
      <c r="BH53" s="1047"/>
      <c r="BI53" s="1047" t="str">
        <f ca="1">'In-kind Benefits 2_V2'!AE51</f>
        <v/>
      </c>
      <c r="BJ53" s="1047" t="str" cm="1">
        <f t="array" aca="1" ref="BJ53" ca="1">(_xlfn.IFS(BG53="Yes",_xlfn.IFS(BI53&lt;=($CP53*BJ$5),BI53,BI53&gt;($CP53*BJ$5),($CP53*BJ$5)),BG53="No","",BG53="",""))</f>
        <v/>
      </c>
      <c r="BK53" s="1043"/>
      <c r="BL53" s="1046" t="str">
        <f ca="1">'In-kind Benefits 2_V2'!AG51</f>
        <v/>
      </c>
      <c r="BM53" s="1047" t="str">
        <f ca="1">'In-kind Benefits 2_V2'!AH51</f>
        <v/>
      </c>
      <c r="BN53" s="1047" t="str">
        <f ca="1">'In-kind Benefits 2_V2'!AI51</f>
        <v/>
      </c>
      <c r="BO53" s="1047" t="str" cm="1">
        <f t="array" aca="1" ref="BO53" ca="1">(_xlfn.IFS(BL53="Yes",_xlfn.IFS(BN53&lt;=($CP53*BO$5),BN53,BN53&gt;($CP53*BO$5),($CP53*BO$5)),BL53="No","",BL53="",""))</f>
        <v/>
      </c>
      <c r="BP53" s="1043"/>
      <c r="BQ53" s="1046" t="str">
        <f ca="1">'In-kind Benefits 2_V2'!AK51</f>
        <v/>
      </c>
      <c r="BR53" s="1047" t="str">
        <f ca="1">'In-kind Benefits 2_V2'!AL51</f>
        <v/>
      </c>
      <c r="BS53" s="1047" t="str">
        <f ca="1">'In-kind Benefits 2_V2'!AM51</f>
        <v/>
      </c>
      <c r="BT53" s="1047" t="str" cm="1">
        <f t="array" aca="1" ref="BT53" ca="1">(_xlfn.IFS(BQ53="Yes",_xlfn.IFS(BS53&lt;=($CP53*BT$5),BS53,BS53&gt;($CP53*BT$5),($CP53*BT$5)),BQ53="No","",BQ53="",""))</f>
        <v/>
      </c>
      <c r="BU53" s="1043"/>
      <c r="BV53" s="1046" t="str">
        <f ca="1">'In-kind Benefits 2_V2'!AO51</f>
        <v/>
      </c>
      <c r="BW53" s="1047" t="str">
        <f ca="1">'In-kind Benefits 2_V2'!AP51</f>
        <v/>
      </c>
      <c r="BX53" s="1047" t="str">
        <f ca="1">'In-kind Benefits 2_V2'!AQ51</f>
        <v/>
      </c>
      <c r="BY53" s="1047" t="str" cm="1">
        <f t="array" aca="1" ref="BY53" ca="1">(_xlfn.IFS(BV53="Yes",_xlfn.IFS(BX53&lt;=($CP53*BY$5),BX53,BX53&gt;($CP53*BY$5),($CP53*BY$5)),BV53="No","",BV53="",""))</f>
        <v/>
      </c>
      <c r="BZ53" s="1043"/>
      <c r="CA53" s="1046" t="str">
        <f ca="1">'In-kind Benefits 2_V2'!AS51</f>
        <v/>
      </c>
      <c r="CB53" s="1047" t="str">
        <f ca="1">'In-kind Benefits 2_V2'!AT51</f>
        <v/>
      </c>
      <c r="CC53" s="1047" t="str">
        <f ca="1">'In-kind Benefits 2_V2'!AU51</f>
        <v/>
      </c>
      <c r="CD53" s="1047" t="str" cm="1">
        <f t="array" aca="1" ref="CD53" ca="1">(_xlfn.IFS(CA53="Yes",_xlfn.IFS(CC53&lt;=($CP53*CD$5),CC53,CC53&gt;($CP53*CD$5),($CP53*CD$5)),CA53="No","",CA53="",""))</f>
        <v/>
      </c>
      <c r="CE53" s="1048"/>
      <c r="CF53" s="1046" t="str">
        <f ca="1">'In-kind Benefits 2_V2'!AW51</f>
        <v/>
      </c>
      <c r="CG53" s="1047" t="str">
        <f ca="1">'In-kind Benefits 2_V2'!AX51</f>
        <v/>
      </c>
      <c r="CH53" s="1047" t="str">
        <f ca="1">'In-kind Benefits 2_V2'!AY51</f>
        <v/>
      </c>
      <c r="CI53" s="1047" t="str" cm="1">
        <f t="array" aca="1" ref="CI53" ca="1">(_xlfn.IFS(CF53="Yes",_xlfn.IFS(CH53&lt;=($CP53*CI$5),CH53,CH53&gt;($CP53*CI$5),($CP53*CI$5)),CF53="No","",CF53="",""))</f>
        <v/>
      </c>
      <c r="CJ53" s="1048"/>
      <c r="CK53" s="1049">
        <f>IFERROR(((V53*X53)+(AG53*AI53)+(AR53*AT53)+(BC53*BE53))*'Drop Downs'!$R$4/12,0)</f>
        <v>0</v>
      </c>
      <c r="CL53" s="1050">
        <f>IFERROR(L53/M53*IF('2'!$E$25='Drop Downs'!$H$15,'Drop Downs'!$R$4/12, IF('2'!$E$25='Drop Downs'!$H$16,1, (IF('2'!$E$25='Drop Downs'!$H$13,1,"error")))),0)</f>
        <v>0</v>
      </c>
      <c r="CM53" s="1050">
        <f t="shared" ca="1" si="86"/>
        <v>0</v>
      </c>
      <c r="CN53" s="1049" t="str">
        <f t="shared" ca="1" si="87"/>
        <v/>
      </c>
      <c r="CO53" s="1049" t="str">
        <f t="shared" ca="1" si="88"/>
        <v/>
      </c>
      <c r="CP53" s="1050" t="str">
        <f t="shared" ca="1" si="80"/>
        <v/>
      </c>
      <c r="CQ53" s="251"/>
      <c r="CR53" s="1050">
        <f>IFERROR(((W53*X53)+(AH53*AI53)+(AS53*AT53)+(BD53*BE53))*'Drop Downs'!$R$4/12,0)</f>
        <v>0</v>
      </c>
      <c r="CS53" s="1050">
        <f t="shared" si="81"/>
        <v>0</v>
      </c>
      <c r="CT53" s="1050">
        <f t="shared" ca="1" si="82"/>
        <v>0</v>
      </c>
      <c r="CU53" s="1050">
        <f t="shared" ca="1" si="83"/>
        <v>0</v>
      </c>
      <c r="CV53" s="1050" t="str">
        <f t="shared" ca="1" si="89"/>
        <v/>
      </c>
      <c r="CW53" s="1048"/>
      <c r="CX53" s="1050">
        <f t="shared" si="75"/>
        <v>0</v>
      </c>
      <c r="CY53" s="1050" t="str">
        <f t="shared" ca="1" si="90"/>
        <v/>
      </c>
      <c r="CZ53" s="1049" t="str">
        <f t="shared" ca="1" si="91"/>
        <v/>
      </c>
      <c r="DA53" s="1049">
        <f t="shared" ca="1" si="84"/>
        <v>0</v>
      </c>
    </row>
    <row r="54" spans="1:105" ht="17.149999999999999" customHeight="1">
      <c r="A54" s="942">
        <v>50</v>
      </c>
      <c r="B54" s="1298"/>
      <c r="C54" s="1051" t="str">
        <f>INDEX(Languages2!$B$12:$Z$13,MATCH(' '!D54,Languages2!$B$12:$B$13,0),MATCH('1'!$C$5,Languages2!$B$1:$Z$1,0))</f>
        <v>Mulheres</v>
      </c>
      <c r="D54" s="1051" t="s">
        <v>800</v>
      </c>
      <c r="E54" s="1052">
        <f>'4'!I10</f>
        <v>0</v>
      </c>
      <c r="F54" s="1297">
        <f>'4'!J10</f>
        <v>0</v>
      </c>
      <c r="G54" s="1040"/>
      <c r="H54" s="1053">
        <f>'5'!G54</f>
        <v>0</v>
      </c>
      <c r="I54" s="1053">
        <f>'5'!H54</f>
        <v>0</v>
      </c>
      <c r="J54" s="1053">
        <f>'5'!I54</f>
        <v>0</v>
      </c>
      <c r="K54" s="1053">
        <f>'5'!J54</f>
        <v>0</v>
      </c>
      <c r="L54" s="1054">
        <f t="shared" si="78"/>
        <v>0</v>
      </c>
      <c r="M54" s="1054">
        <f t="shared" si="85"/>
        <v>0</v>
      </c>
      <c r="N54" s="1043"/>
      <c r="O54" s="1053">
        <f>'5'!M54</f>
        <v>0</v>
      </c>
      <c r="P54" s="1053">
        <f>'5'!N54</f>
        <v>0</v>
      </c>
      <c r="Q54" s="1053" t="str">
        <f>'5'!O54</f>
        <v/>
      </c>
      <c r="R54" s="1053">
        <f>'5'!P54</f>
        <v>0</v>
      </c>
      <c r="S54" s="1055">
        <f>'5'!Q54</f>
        <v>0</v>
      </c>
      <c r="T54" s="1056">
        <f t="shared" si="49"/>
        <v>0</v>
      </c>
      <c r="U54" s="1056">
        <f t="shared" si="60"/>
        <v>0</v>
      </c>
      <c r="V54" s="1056">
        <f t="shared" si="61"/>
        <v>0</v>
      </c>
      <c r="W54" s="1056">
        <f t="shared" si="50"/>
        <v>0</v>
      </c>
      <c r="X54" s="1056">
        <f t="shared" si="79"/>
        <v>0</v>
      </c>
      <c r="Y54" s="1043"/>
      <c r="Z54" s="1053">
        <f>'5'!S54</f>
        <v>0</v>
      </c>
      <c r="AA54" s="1053">
        <f>'5'!T54</f>
        <v>0</v>
      </c>
      <c r="AB54" s="1053" t="str">
        <f>'5'!U54</f>
        <v/>
      </c>
      <c r="AC54" s="1053">
        <f>'5'!V54</f>
        <v>0</v>
      </c>
      <c r="AD54" s="1055">
        <f>'5'!W54</f>
        <v>0</v>
      </c>
      <c r="AE54" s="1056">
        <f t="shared" si="62"/>
        <v>0</v>
      </c>
      <c r="AF54" s="1056">
        <f t="shared" si="1"/>
        <v>0</v>
      </c>
      <c r="AG54" s="1056">
        <f t="shared" si="2"/>
        <v>0</v>
      </c>
      <c r="AH54" s="1056">
        <f t="shared" si="51"/>
        <v>0</v>
      </c>
      <c r="AI54" s="1056">
        <f t="shared" si="4"/>
        <v>0</v>
      </c>
      <c r="AJ54" s="1043"/>
      <c r="AK54" s="1053">
        <f>'5'!Y54</f>
        <v>0</v>
      </c>
      <c r="AL54" s="1053">
        <f>'5'!Z54</f>
        <v>0</v>
      </c>
      <c r="AM54" s="1053" t="str">
        <f>'5'!AA54</f>
        <v/>
      </c>
      <c r="AN54" s="1053">
        <f>'5'!AB54</f>
        <v>0</v>
      </c>
      <c r="AO54" s="1055">
        <f>'5'!AC54</f>
        <v>0</v>
      </c>
      <c r="AP54" s="1056">
        <f t="shared" si="63"/>
        <v>0</v>
      </c>
      <c r="AQ54" s="1056">
        <f t="shared" si="64"/>
        <v>0</v>
      </c>
      <c r="AR54" s="1056">
        <f t="shared" si="65"/>
        <v>0</v>
      </c>
      <c r="AS54" s="1056">
        <f t="shared" si="52"/>
        <v>0</v>
      </c>
      <c r="AT54" s="1056">
        <f t="shared" si="66"/>
        <v>0</v>
      </c>
      <c r="AU54" s="1043"/>
      <c r="AV54" s="1053">
        <f>'5'!AE54</f>
        <v>0</v>
      </c>
      <c r="AW54" s="1053">
        <f>'5'!AF54</f>
        <v>0</v>
      </c>
      <c r="AX54" s="1053" t="str">
        <f>'5'!AG54</f>
        <v/>
      </c>
      <c r="AY54" s="1053">
        <f>'5'!AH54</f>
        <v>0</v>
      </c>
      <c r="AZ54" s="1055">
        <f>'5'!AI54</f>
        <v>0</v>
      </c>
      <c r="BA54" s="1056">
        <f t="shared" si="67"/>
        <v>0</v>
      </c>
      <c r="BB54" s="1056">
        <f t="shared" si="68"/>
        <v>0</v>
      </c>
      <c r="BC54" s="1056">
        <f t="shared" si="69"/>
        <v>0</v>
      </c>
      <c r="BD54" s="1056">
        <f t="shared" si="53"/>
        <v>0</v>
      </c>
      <c r="BE54" s="1056">
        <f t="shared" si="70"/>
        <v>0</v>
      </c>
      <c r="BF54" s="1043"/>
      <c r="BG54" s="1057" t="str">
        <f ca="1">'In-kind Benefits 2_V2'!AC52</f>
        <v/>
      </c>
      <c r="BH54" s="1047"/>
      <c r="BI54" s="1047" t="str">
        <f ca="1">'In-kind Benefits 2_V2'!AE52</f>
        <v/>
      </c>
      <c r="BJ54" s="1047" t="str" cm="1">
        <f t="array" aca="1" ref="BJ54" ca="1">(_xlfn.IFS(BG54="Yes",_xlfn.IFS(BI54&lt;=($CP54*BJ$5),BI54,BI54&gt;($CP54*BJ$5),($CP54*BJ$5)),BG54="No","",BG54="",""))</f>
        <v/>
      </c>
      <c r="BK54" s="1043"/>
      <c r="BL54" s="1057" t="str">
        <f ca="1">'In-kind Benefits 2_V2'!AG52</f>
        <v/>
      </c>
      <c r="BM54" s="1047" t="str">
        <f ca="1">'In-kind Benefits 2_V2'!AH52</f>
        <v/>
      </c>
      <c r="BN54" s="1047" t="str">
        <f ca="1">'In-kind Benefits 2_V2'!AI52</f>
        <v/>
      </c>
      <c r="BO54" s="1047" t="str" cm="1">
        <f t="array" aca="1" ref="BO54" ca="1">(_xlfn.IFS(BL54="Yes",_xlfn.IFS(BN54&lt;=($CP54*BO$5),BN54,BN54&gt;($CP54*BO$5),($CP54*BO$5)),BL54="No","",BL54="",""))</f>
        <v/>
      </c>
      <c r="BP54" s="1043"/>
      <c r="BQ54" s="1057" t="str">
        <f ca="1">'In-kind Benefits 2_V2'!AK52</f>
        <v/>
      </c>
      <c r="BR54" s="1047" t="str">
        <f ca="1">'In-kind Benefits 2_V2'!AL52</f>
        <v/>
      </c>
      <c r="BS54" s="1047" t="str">
        <f ca="1">'In-kind Benefits 2_V2'!AM52</f>
        <v/>
      </c>
      <c r="BT54" s="1047" t="str" cm="1">
        <f t="array" aca="1" ref="BT54" ca="1">(_xlfn.IFS(BQ54="Yes",_xlfn.IFS(BS54&lt;=($CP54*BT$5),BS54,BS54&gt;($CP54*BT$5),($CP54*BT$5)),BQ54="No","",BQ54="",""))</f>
        <v/>
      </c>
      <c r="BU54" s="1043"/>
      <c r="BV54" s="1057" t="str">
        <f ca="1">'In-kind Benefits 2_V2'!AO52</f>
        <v/>
      </c>
      <c r="BW54" s="1047" t="str">
        <f ca="1">'In-kind Benefits 2_V2'!AP52</f>
        <v/>
      </c>
      <c r="BX54" s="1047" t="str">
        <f ca="1">'In-kind Benefits 2_V2'!AQ52</f>
        <v/>
      </c>
      <c r="BY54" s="1047" t="str" cm="1">
        <f t="array" aca="1" ref="BY54" ca="1">(_xlfn.IFS(BV54="Yes",_xlfn.IFS(BX54&lt;=($CP54*BY$5),BX54,BX54&gt;($CP54*BY$5),($CP54*BY$5)),BV54="No","",BV54="",""))</f>
        <v/>
      </c>
      <c r="BZ54" s="1043"/>
      <c r="CA54" s="1057" t="str">
        <f ca="1">'In-kind Benefits 2_V2'!AS52</f>
        <v/>
      </c>
      <c r="CB54" s="1047" t="str">
        <f ca="1">'In-kind Benefits 2_V2'!AT52</f>
        <v/>
      </c>
      <c r="CC54" s="1047" t="str">
        <f ca="1">'In-kind Benefits 2_V2'!AU52</f>
        <v/>
      </c>
      <c r="CD54" s="1047" t="str" cm="1">
        <f t="array" aca="1" ref="CD54" ca="1">(_xlfn.IFS(CA54="Yes",_xlfn.IFS(CC54&lt;=($CP54*CD$5),CC54,CC54&gt;($CP54*CD$5),($CP54*CD$5)),CA54="No","",CA54="",""))</f>
        <v/>
      </c>
      <c r="CE54" s="1048"/>
      <c r="CF54" s="1057" t="str">
        <f ca="1">'In-kind Benefits 2_V2'!AW52</f>
        <v/>
      </c>
      <c r="CG54" s="1047" t="str">
        <f ca="1">'In-kind Benefits 2_V2'!AX52</f>
        <v/>
      </c>
      <c r="CH54" s="1047" t="str">
        <f ca="1">'In-kind Benefits 2_V2'!AY52</f>
        <v/>
      </c>
      <c r="CI54" s="1047" t="str" cm="1">
        <f t="array" aca="1" ref="CI54" ca="1">(_xlfn.IFS(CF54="Yes",_xlfn.IFS(CH54&lt;=($CP54*CI$5),CH54,CH54&gt;($CP54*CI$5),($CP54*CI$5)),CF54="No","",CF54="",""))</f>
        <v/>
      </c>
      <c r="CJ54" s="1048"/>
      <c r="CK54" s="1049">
        <f>IFERROR(((V54*X54)+(AG54*AI54)+(AR54*AT54)+(BC54*BE54))*'Drop Downs'!$R$4/12,0)</f>
        <v>0</v>
      </c>
      <c r="CL54" s="1050">
        <f>IFERROR(L54/M54*IF('2'!$E$25='Drop Downs'!$H$15,'Drop Downs'!$R$4/12, IF('2'!$E$25='Drop Downs'!$H$16,1, (IF('2'!$E$25='Drop Downs'!$H$13,1,"error")))),0)</f>
        <v>0</v>
      </c>
      <c r="CM54" s="1050">
        <f t="shared" ca="1" si="86"/>
        <v>0</v>
      </c>
      <c r="CN54" s="1049" t="str">
        <f t="shared" ca="1" si="87"/>
        <v/>
      </c>
      <c r="CO54" s="1049" t="str">
        <f t="shared" ca="1" si="88"/>
        <v/>
      </c>
      <c r="CP54" s="1050" t="str">
        <f t="shared" ca="1" si="80"/>
        <v/>
      </c>
      <c r="CQ54" s="251"/>
      <c r="CR54" s="1050">
        <f>IFERROR(((W54*X54)+(AH54*AI54)+(AS54*AT54)+(BD54*BE54))*'Drop Downs'!$R$4/12,0)</f>
        <v>0</v>
      </c>
      <c r="CS54" s="1050">
        <f t="shared" si="81"/>
        <v>0</v>
      </c>
      <c r="CT54" s="1050">
        <f t="shared" ca="1" si="82"/>
        <v>0</v>
      </c>
      <c r="CU54" s="1050">
        <f t="shared" ca="1" si="83"/>
        <v>0</v>
      </c>
      <c r="CV54" s="1050" t="str">
        <f t="shared" ca="1" si="89"/>
        <v/>
      </c>
      <c r="CW54" s="1048"/>
      <c r="CX54" s="1050">
        <f t="shared" si="75"/>
        <v>0</v>
      </c>
      <c r="CY54" s="1050" t="str">
        <f t="shared" ca="1" si="90"/>
        <v/>
      </c>
      <c r="CZ54" s="1049" t="str">
        <f t="shared" ca="1" si="91"/>
        <v/>
      </c>
      <c r="DA54" s="1049">
        <f t="shared" ca="1" si="84"/>
        <v>0</v>
      </c>
    </row>
    <row r="55" spans="1:105" ht="17.149999999999999" customHeight="1">
      <c r="A55" s="942">
        <v>51</v>
      </c>
      <c r="B55" s="1295">
        <f>'4'!G11</f>
        <v>0</v>
      </c>
      <c r="C55" s="1038" t="str">
        <f>INDEX(Languages2!$B$12:$Z$13,MATCH(' '!D55,Languages2!$B$12:$B$13,0),MATCH('1'!$C$5,Languages2!$B$1:$Z$1,0))</f>
        <v>Homens</v>
      </c>
      <c r="D55" s="1038" t="s">
        <v>799</v>
      </c>
      <c r="E55" s="1058">
        <f>'4'!I11</f>
        <v>0</v>
      </c>
      <c r="F55" s="1297" t="str">
        <f>'4'!J11</f>
        <v xml:space="preserve"> </v>
      </c>
      <c r="G55" s="1040"/>
      <c r="H55" s="1041">
        <f>'5'!G55</f>
        <v>0</v>
      </c>
      <c r="I55" s="1041">
        <f>'5'!H55</f>
        <v>0</v>
      </c>
      <c r="J55" s="1041">
        <f>'5'!I55</f>
        <v>0</v>
      </c>
      <c r="K55" s="1041">
        <f>'5'!J55</f>
        <v>0</v>
      </c>
      <c r="L55" s="1042">
        <f t="shared" si="78"/>
        <v>0</v>
      </c>
      <c r="M55" s="1042">
        <f t="shared" si="85"/>
        <v>0</v>
      </c>
      <c r="N55" s="1043"/>
      <c r="O55" s="1041">
        <f>'5'!M55</f>
        <v>0</v>
      </c>
      <c r="P55" s="1041">
        <f>'5'!N55</f>
        <v>0</v>
      </c>
      <c r="Q55" s="1041" t="str">
        <f>'5'!O55</f>
        <v/>
      </c>
      <c r="R55" s="1041">
        <f>'5'!P55</f>
        <v>0</v>
      </c>
      <c r="S55" s="1044">
        <f>'5'!Q55</f>
        <v>0</v>
      </c>
      <c r="T55" s="1045">
        <f t="shared" si="49"/>
        <v>0</v>
      </c>
      <c r="U55" s="1045">
        <f t="shared" si="60"/>
        <v>0</v>
      </c>
      <c r="V55" s="1045">
        <f t="shared" si="61"/>
        <v>0</v>
      </c>
      <c r="W55" s="1045">
        <f t="shared" si="50"/>
        <v>0</v>
      </c>
      <c r="X55" s="1045">
        <f t="shared" si="79"/>
        <v>0</v>
      </c>
      <c r="Y55" s="1043"/>
      <c r="Z55" s="1041">
        <f>'5'!S55</f>
        <v>0</v>
      </c>
      <c r="AA55" s="1041">
        <f>'5'!T55</f>
        <v>0</v>
      </c>
      <c r="AB55" s="1041" t="str">
        <f>'5'!U55</f>
        <v/>
      </c>
      <c r="AC55" s="1041">
        <f>'5'!V55</f>
        <v>0</v>
      </c>
      <c r="AD55" s="1044">
        <f>'5'!W55</f>
        <v>0</v>
      </c>
      <c r="AE55" s="1045">
        <f t="shared" si="62"/>
        <v>0</v>
      </c>
      <c r="AF55" s="1045">
        <f t="shared" si="1"/>
        <v>0</v>
      </c>
      <c r="AG55" s="1045">
        <f t="shared" si="2"/>
        <v>0</v>
      </c>
      <c r="AH55" s="1045">
        <f t="shared" si="51"/>
        <v>0</v>
      </c>
      <c r="AI55" s="1045">
        <f t="shared" si="4"/>
        <v>0</v>
      </c>
      <c r="AJ55" s="1043"/>
      <c r="AK55" s="1041">
        <f>'5'!Y55</f>
        <v>0</v>
      </c>
      <c r="AL55" s="1041">
        <f>'5'!Z55</f>
        <v>0</v>
      </c>
      <c r="AM55" s="1041" t="str">
        <f>'5'!AA55</f>
        <v/>
      </c>
      <c r="AN55" s="1041">
        <f>'5'!AB55</f>
        <v>0</v>
      </c>
      <c r="AO55" s="1044">
        <f>'5'!AC55</f>
        <v>0</v>
      </c>
      <c r="AP55" s="1045">
        <f t="shared" si="63"/>
        <v>0</v>
      </c>
      <c r="AQ55" s="1045">
        <f t="shared" si="64"/>
        <v>0</v>
      </c>
      <c r="AR55" s="1045">
        <f t="shared" si="65"/>
        <v>0</v>
      </c>
      <c r="AS55" s="1045">
        <f t="shared" si="52"/>
        <v>0</v>
      </c>
      <c r="AT55" s="1045">
        <f t="shared" si="66"/>
        <v>0</v>
      </c>
      <c r="AU55" s="1043"/>
      <c r="AV55" s="1041">
        <f>'5'!AE55</f>
        <v>0</v>
      </c>
      <c r="AW55" s="1041">
        <f>'5'!AF55</f>
        <v>0</v>
      </c>
      <c r="AX55" s="1041" t="str">
        <f>'5'!AG55</f>
        <v/>
      </c>
      <c r="AY55" s="1041">
        <f>'5'!AH55</f>
        <v>0</v>
      </c>
      <c r="AZ55" s="1044">
        <f>'5'!AI55</f>
        <v>0</v>
      </c>
      <c r="BA55" s="1045">
        <f t="shared" si="67"/>
        <v>0</v>
      </c>
      <c r="BB55" s="1045">
        <f t="shared" si="68"/>
        <v>0</v>
      </c>
      <c r="BC55" s="1045">
        <f t="shared" si="69"/>
        <v>0</v>
      </c>
      <c r="BD55" s="1045">
        <f t="shared" si="53"/>
        <v>0</v>
      </c>
      <c r="BE55" s="1045">
        <f t="shared" si="70"/>
        <v>0</v>
      </c>
      <c r="BF55" s="1043"/>
      <c r="BG55" s="1046" t="str">
        <f ca="1">'In-kind Benefits 2_V2'!AC53</f>
        <v/>
      </c>
      <c r="BH55" s="1047"/>
      <c r="BI55" s="1047" t="str">
        <f ca="1">'In-kind Benefits 2_V2'!AE53</f>
        <v/>
      </c>
      <c r="BJ55" s="1047" t="str" cm="1">
        <f t="array" aca="1" ref="BJ55" ca="1">(_xlfn.IFS(BG55="Yes",_xlfn.IFS(BI55&lt;=($CP55*BJ$5),BI55,BI55&gt;($CP55*BJ$5),($CP55*BJ$5)),BG55="No","",BG55="",""))</f>
        <v/>
      </c>
      <c r="BK55" s="1043"/>
      <c r="BL55" s="1046" t="str">
        <f ca="1">'In-kind Benefits 2_V2'!AG53</f>
        <v/>
      </c>
      <c r="BM55" s="1047" t="str">
        <f ca="1">'In-kind Benefits 2_V2'!AH53</f>
        <v/>
      </c>
      <c r="BN55" s="1047" t="str">
        <f ca="1">'In-kind Benefits 2_V2'!AI53</f>
        <v/>
      </c>
      <c r="BO55" s="1047" t="str" cm="1">
        <f t="array" aca="1" ref="BO55" ca="1">(_xlfn.IFS(BL55="Yes",_xlfn.IFS(BN55&lt;=($CP55*BO$5),BN55,BN55&gt;($CP55*BO$5),($CP55*BO$5)),BL55="No","",BL55="",""))</f>
        <v/>
      </c>
      <c r="BP55" s="1043"/>
      <c r="BQ55" s="1046" t="str">
        <f ca="1">'In-kind Benefits 2_V2'!AK53</f>
        <v/>
      </c>
      <c r="BR55" s="1047" t="str">
        <f ca="1">'In-kind Benefits 2_V2'!AL53</f>
        <v/>
      </c>
      <c r="BS55" s="1047" t="str">
        <f ca="1">'In-kind Benefits 2_V2'!AM53</f>
        <v/>
      </c>
      <c r="BT55" s="1047" t="str" cm="1">
        <f t="array" aca="1" ref="BT55" ca="1">(_xlfn.IFS(BQ55="Yes",_xlfn.IFS(BS55&lt;=($CP55*BT$5),BS55,BS55&gt;($CP55*BT$5),($CP55*BT$5)),BQ55="No","",BQ55="",""))</f>
        <v/>
      </c>
      <c r="BU55" s="1043"/>
      <c r="BV55" s="1046" t="str">
        <f ca="1">'In-kind Benefits 2_V2'!AO53</f>
        <v/>
      </c>
      <c r="BW55" s="1047" t="str">
        <f ca="1">'In-kind Benefits 2_V2'!AP53</f>
        <v/>
      </c>
      <c r="BX55" s="1047" t="str">
        <f ca="1">'In-kind Benefits 2_V2'!AQ53</f>
        <v/>
      </c>
      <c r="BY55" s="1047" t="str" cm="1">
        <f t="array" aca="1" ref="BY55" ca="1">(_xlfn.IFS(BV55="Yes",_xlfn.IFS(BX55&lt;=($CP55*BY$5),BX55,BX55&gt;($CP55*BY$5),($CP55*BY$5)),BV55="No","",BV55="",""))</f>
        <v/>
      </c>
      <c r="BZ55" s="1043"/>
      <c r="CA55" s="1046" t="str">
        <f ca="1">'In-kind Benefits 2_V2'!AS53</f>
        <v/>
      </c>
      <c r="CB55" s="1047" t="str">
        <f ca="1">'In-kind Benefits 2_V2'!AT53</f>
        <v/>
      </c>
      <c r="CC55" s="1047" t="str">
        <f ca="1">'In-kind Benefits 2_V2'!AU53</f>
        <v/>
      </c>
      <c r="CD55" s="1047" t="str" cm="1">
        <f t="array" aca="1" ref="CD55" ca="1">(_xlfn.IFS(CA55="Yes",_xlfn.IFS(CC55&lt;=($CP55*CD$5),CC55,CC55&gt;($CP55*CD$5),($CP55*CD$5)),CA55="No","",CA55="",""))</f>
        <v/>
      </c>
      <c r="CE55" s="1048"/>
      <c r="CF55" s="1046" t="str">
        <f ca="1">'In-kind Benefits 2_V2'!AW53</f>
        <v/>
      </c>
      <c r="CG55" s="1047" t="str">
        <f ca="1">'In-kind Benefits 2_V2'!AX53</f>
        <v/>
      </c>
      <c r="CH55" s="1047" t="str">
        <f ca="1">'In-kind Benefits 2_V2'!AY53</f>
        <v/>
      </c>
      <c r="CI55" s="1047" t="str" cm="1">
        <f t="array" aca="1" ref="CI55" ca="1">(_xlfn.IFS(CF55="Yes",_xlfn.IFS(CH55&lt;=($CP55*CI$5),CH55,CH55&gt;($CP55*CI$5),($CP55*CI$5)),CF55="No","",CF55="",""))</f>
        <v/>
      </c>
      <c r="CJ55" s="1048"/>
      <c r="CK55" s="1049">
        <f>IFERROR(((V55*X55)+(AG55*AI55)+(AR55*AT55)+(BC55*BE55))*'Drop Downs'!$R$4/12,0)</f>
        <v>0</v>
      </c>
      <c r="CL55" s="1050">
        <f>IFERROR(L55/M55*IF('2'!$E$25='Drop Downs'!$H$15,'Drop Downs'!$R$4/12, IF('2'!$E$25='Drop Downs'!$H$16,1, (IF('2'!$E$25='Drop Downs'!$H$13,1,"error")))),0)</f>
        <v>0</v>
      </c>
      <c r="CM55" s="1050">
        <f t="shared" ca="1" si="86"/>
        <v>0</v>
      </c>
      <c r="CN55" s="1049" t="str">
        <f t="shared" ca="1" si="87"/>
        <v/>
      </c>
      <c r="CO55" s="1049" t="str">
        <f t="shared" ca="1" si="88"/>
        <v/>
      </c>
      <c r="CP55" s="1050" t="str">
        <f t="shared" ca="1" si="80"/>
        <v/>
      </c>
      <c r="CQ55" s="251"/>
      <c r="CR55" s="1050">
        <f>IFERROR(((W55*X55)+(AH55*AI55)+(AS55*AT55)+(BD55*BE55))*'Drop Downs'!$R$4/12,0)</f>
        <v>0</v>
      </c>
      <c r="CS55" s="1050">
        <f t="shared" si="81"/>
        <v>0</v>
      </c>
      <c r="CT55" s="1050">
        <f t="shared" ca="1" si="82"/>
        <v>0</v>
      </c>
      <c r="CU55" s="1050">
        <f t="shared" ca="1" si="83"/>
        <v>0</v>
      </c>
      <c r="CV55" s="1050" t="str">
        <f t="shared" ca="1" si="89"/>
        <v/>
      </c>
      <c r="CW55" s="1048"/>
      <c r="CX55" s="1050">
        <f t="shared" si="75"/>
        <v>0</v>
      </c>
      <c r="CY55" s="1050" t="str">
        <f t="shared" ca="1" si="90"/>
        <v/>
      </c>
      <c r="CZ55" s="1049" t="str">
        <f t="shared" ca="1" si="91"/>
        <v/>
      </c>
      <c r="DA55" s="1049">
        <f t="shared" ca="1" si="84"/>
        <v>0</v>
      </c>
    </row>
    <row r="56" spans="1:105" ht="17.149999999999999" customHeight="1">
      <c r="A56" s="942">
        <v>52</v>
      </c>
      <c r="B56" s="1298"/>
      <c r="C56" s="1051" t="str">
        <f>INDEX(Languages2!$B$12:$Z$13,MATCH(' '!D56,Languages2!$B$12:$B$13,0),MATCH('1'!$C$5,Languages2!$B$1:$Z$1,0))</f>
        <v>Mulheres</v>
      </c>
      <c r="D56" s="1051" t="s">
        <v>800</v>
      </c>
      <c r="E56" s="1052">
        <f>'4'!I12</f>
        <v>0</v>
      </c>
      <c r="F56" s="1297">
        <f>'4'!J12</f>
        <v>0</v>
      </c>
      <c r="G56" s="1040"/>
      <c r="H56" s="1053">
        <f>'5'!G56</f>
        <v>0</v>
      </c>
      <c r="I56" s="1053">
        <f>'5'!H56</f>
        <v>0</v>
      </c>
      <c r="J56" s="1053">
        <f>'5'!I56</f>
        <v>0</v>
      </c>
      <c r="K56" s="1053">
        <f>'5'!J56</f>
        <v>0</v>
      </c>
      <c r="L56" s="1054">
        <f t="shared" si="78"/>
        <v>0</v>
      </c>
      <c r="M56" s="1054">
        <f t="shared" si="85"/>
        <v>0</v>
      </c>
      <c r="N56" s="1043"/>
      <c r="O56" s="1053">
        <f>'5'!M56</f>
        <v>0</v>
      </c>
      <c r="P56" s="1053">
        <f>'5'!N56</f>
        <v>0</v>
      </c>
      <c r="Q56" s="1053" t="str">
        <f>'5'!O56</f>
        <v/>
      </c>
      <c r="R56" s="1053">
        <f>'5'!P56</f>
        <v>0</v>
      </c>
      <c r="S56" s="1055">
        <f>'5'!Q56</f>
        <v>0</v>
      </c>
      <c r="T56" s="1056">
        <f t="shared" si="49"/>
        <v>0</v>
      </c>
      <c r="U56" s="1056">
        <f t="shared" si="60"/>
        <v>0</v>
      </c>
      <c r="V56" s="1056">
        <f t="shared" si="61"/>
        <v>0</v>
      </c>
      <c r="W56" s="1056">
        <f t="shared" si="50"/>
        <v>0</v>
      </c>
      <c r="X56" s="1056">
        <f t="shared" si="79"/>
        <v>0</v>
      </c>
      <c r="Y56" s="1043"/>
      <c r="Z56" s="1053">
        <f>'5'!S56</f>
        <v>0</v>
      </c>
      <c r="AA56" s="1053">
        <f>'5'!T56</f>
        <v>0</v>
      </c>
      <c r="AB56" s="1053" t="str">
        <f>'5'!U56</f>
        <v/>
      </c>
      <c r="AC56" s="1053">
        <f>'5'!V56</f>
        <v>0</v>
      </c>
      <c r="AD56" s="1055">
        <f>'5'!W56</f>
        <v>0</v>
      </c>
      <c r="AE56" s="1056">
        <f t="shared" si="62"/>
        <v>0</v>
      </c>
      <c r="AF56" s="1056">
        <f t="shared" si="1"/>
        <v>0</v>
      </c>
      <c r="AG56" s="1056">
        <f t="shared" si="2"/>
        <v>0</v>
      </c>
      <c r="AH56" s="1056">
        <f t="shared" si="51"/>
        <v>0</v>
      </c>
      <c r="AI56" s="1056">
        <f t="shared" si="4"/>
        <v>0</v>
      </c>
      <c r="AJ56" s="1043"/>
      <c r="AK56" s="1053">
        <f>'5'!Y56</f>
        <v>0</v>
      </c>
      <c r="AL56" s="1053">
        <f>'5'!Z56</f>
        <v>0</v>
      </c>
      <c r="AM56" s="1053" t="str">
        <f>'5'!AA56</f>
        <v/>
      </c>
      <c r="AN56" s="1053">
        <f>'5'!AB56</f>
        <v>0</v>
      </c>
      <c r="AO56" s="1055">
        <f>'5'!AC56</f>
        <v>0</v>
      </c>
      <c r="AP56" s="1056">
        <f t="shared" si="63"/>
        <v>0</v>
      </c>
      <c r="AQ56" s="1056">
        <f t="shared" si="64"/>
        <v>0</v>
      </c>
      <c r="AR56" s="1056">
        <f t="shared" si="65"/>
        <v>0</v>
      </c>
      <c r="AS56" s="1056">
        <f t="shared" si="52"/>
        <v>0</v>
      </c>
      <c r="AT56" s="1056">
        <f t="shared" si="66"/>
        <v>0</v>
      </c>
      <c r="AU56" s="1043"/>
      <c r="AV56" s="1053">
        <f>'5'!AE56</f>
        <v>0</v>
      </c>
      <c r="AW56" s="1053">
        <f>'5'!AF56</f>
        <v>0</v>
      </c>
      <c r="AX56" s="1053" t="str">
        <f>'5'!AG56</f>
        <v/>
      </c>
      <c r="AY56" s="1053">
        <f>'5'!AH56</f>
        <v>0</v>
      </c>
      <c r="AZ56" s="1055">
        <f>'5'!AI56</f>
        <v>0</v>
      </c>
      <c r="BA56" s="1056">
        <f t="shared" si="67"/>
        <v>0</v>
      </c>
      <c r="BB56" s="1056">
        <f t="shared" si="68"/>
        <v>0</v>
      </c>
      <c r="BC56" s="1056">
        <f t="shared" si="69"/>
        <v>0</v>
      </c>
      <c r="BD56" s="1056">
        <f t="shared" si="53"/>
        <v>0</v>
      </c>
      <c r="BE56" s="1056">
        <f t="shared" si="70"/>
        <v>0</v>
      </c>
      <c r="BF56" s="1043"/>
      <c r="BG56" s="1057" t="str">
        <f ca="1">'In-kind Benefits 2_V2'!AC54</f>
        <v/>
      </c>
      <c r="BH56" s="1047"/>
      <c r="BI56" s="1047" t="str">
        <f ca="1">'In-kind Benefits 2_V2'!AE54</f>
        <v/>
      </c>
      <c r="BJ56" s="1047" t="str" cm="1">
        <f t="array" aca="1" ref="BJ56" ca="1">(_xlfn.IFS(BG56="Yes",_xlfn.IFS(BI56&lt;=($CP56*BJ$5),BI56,BI56&gt;($CP56*BJ$5),($CP56*BJ$5)),BG56="No","",BG56="",""))</f>
        <v/>
      </c>
      <c r="BK56" s="1043"/>
      <c r="BL56" s="1057" t="str">
        <f ca="1">'In-kind Benefits 2_V2'!AG54</f>
        <v/>
      </c>
      <c r="BM56" s="1047" t="str">
        <f ca="1">'In-kind Benefits 2_V2'!AH54</f>
        <v/>
      </c>
      <c r="BN56" s="1047" t="str">
        <f ca="1">'In-kind Benefits 2_V2'!AI54</f>
        <v/>
      </c>
      <c r="BO56" s="1047" t="str" cm="1">
        <f t="array" aca="1" ref="BO56" ca="1">(_xlfn.IFS(BL56="Yes",_xlfn.IFS(BN56&lt;=($CP56*BO$5),BN56,BN56&gt;($CP56*BO$5),($CP56*BO$5)),BL56="No","",BL56="",""))</f>
        <v/>
      </c>
      <c r="BP56" s="1043"/>
      <c r="BQ56" s="1057" t="str">
        <f ca="1">'In-kind Benefits 2_V2'!AK54</f>
        <v/>
      </c>
      <c r="BR56" s="1047" t="str">
        <f ca="1">'In-kind Benefits 2_V2'!AL54</f>
        <v/>
      </c>
      <c r="BS56" s="1047" t="str">
        <f ca="1">'In-kind Benefits 2_V2'!AM54</f>
        <v/>
      </c>
      <c r="BT56" s="1047" t="str" cm="1">
        <f t="array" aca="1" ref="BT56" ca="1">(_xlfn.IFS(BQ56="Yes",_xlfn.IFS(BS56&lt;=($CP56*BT$5),BS56,BS56&gt;($CP56*BT$5),($CP56*BT$5)),BQ56="No","",BQ56="",""))</f>
        <v/>
      </c>
      <c r="BU56" s="1043"/>
      <c r="BV56" s="1057" t="str">
        <f ca="1">'In-kind Benefits 2_V2'!AO54</f>
        <v/>
      </c>
      <c r="BW56" s="1047" t="str">
        <f ca="1">'In-kind Benefits 2_V2'!AP54</f>
        <v/>
      </c>
      <c r="BX56" s="1047" t="str">
        <f ca="1">'In-kind Benefits 2_V2'!AQ54</f>
        <v/>
      </c>
      <c r="BY56" s="1047" t="str" cm="1">
        <f t="array" aca="1" ref="BY56" ca="1">(_xlfn.IFS(BV56="Yes",_xlfn.IFS(BX56&lt;=($CP56*BY$5),BX56,BX56&gt;($CP56*BY$5),($CP56*BY$5)),BV56="No","",BV56="",""))</f>
        <v/>
      </c>
      <c r="BZ56" s="1043"/>
      <c r="CA56" s="1057" t="str">
        <f ca="1">'In-kind Benefits 2_V2'!AS54</f>
        <v/>
      </c>
      <c r="CB56" s="1047" t="str">
        <f ca="1">'In-kind Benefits 2_V2'!AT54</f>
        <v/>
      </c>
      <c r="CC56" s="1047" t="str">
        <f ca="1">'In-kind Benefits 2_V2'!AU54</f>
        <v/>
      </c>
      <c r="CD56" s="1047" t="str" cm="1">
        <f t="array" aca="1" ref="CD56" ca="1">(_xlfn.IFS(CA56="Yes",_xlfn.IFS(CC56&lt;=($CP56*CD$5),CC56,CC56&gt;($CP56*CD$5),($CP56*CD$5)),CA56="No","",CA56="",""))</f>
        <v/>
      </c>
      <c r="CE56" s="1048"/>
      <c r="CF56" s="1057" t="str">
        <f ca="1">'In-kind Benefits 2_V2'!AW54</f>
        <v/>
      </c>
      <c r="CG56" s="1047" t="str">
        <f ca="1">'In-kind Benefits 2_V2'!AX54</f>
        <v/>
      </c>
      <c r="CH56" s="1047" t="str">
        <f ca="1">'In-kind Benefits 2_V2'!AY54</f>
        <v/>
      </c>
      <c r="CI56" s="1047" t="str" cm="1">
        <f t="array" aca="1" ref="CI56" ca="1">(_xlfn.IFS(CF56="Yes",_xlfn.IFS(CH56&lt;=($CP56*CI$5),CH56,CH56&gt;($CP56*CI$5),($CP56*CI$5)),CF56="No","",CF56="",""))</f>
        <v/>
      </c>
      <c r="CJ56" s="1048"/>
      <c r="CK56" s="1049">
        <f>IFERROR(((V56*X56)+(AG56*AI56)+(AR56*AT56)+(BC56*BE56))*'Drop Downs'!$R$4/12,0)</f>
        <v>0</v>
      </c>
      <c r="CL56" s="1050">
        <f>IFERROR(L56/M56*IF('2'!$E$25='Drop Downs'!$H$15,'Drop Downs'!$R$4/12, IF('2'!$E$25='Drop Downs'!$H$16,1, (IF('2'!$E$25='Drop Downs'!$H$13,1,"error")))),0)</f>
        <v>0</v>
      </c>
      <c r="CM56" s="1050">
        <f t="shared" ca="1" si="86"/>
        <v>0</v>
      </c>
      <c r="CN56" s="1049" t="str">
        <f t="shared" ca="1" si="87"/>
        <v/>
      </c>
      <c r="CO56" s="1049" t="str">
        <f t="shared" ca="1" si="88"/>
        <v/>
      </c>
      <c r="CP56" s="1050" t="str">
        <f t="shared" ca="1" si="80"/>
        <v/>
      </c>
      <c r="CQ56" s="251"/>
      <c r="CR56" s="1050">
        <f>IFERROR(((W56*X56)+(AH56*AI56)+(AS56*AT56)+(BD56*BE56))*'Drop Downs'!$R$4/12,0)</f>
        <v>0</v>
      </c>
      <c r="CS56" s="1050">
        <f t="shared" si="81"/>
        <v>0</v>
      </c>
      <c r="CT56" s="1050">
        <f t="shared" ca="1" si="82"/>
        <v>0</v>
      </c>
      <c r="CU56" s="1050">
        <f t="shared" ca="1" si="83"/>
        <v>0</v>
      </c>
      <c r="CV56" s="1050" t="str">
        <f t="shared" ca="1" si="89"/>
        <v/>
      </c>
      <c r="CW56" s="1048"/>
      <c r="CX56" s="1050">
        <f t="shared" si="75"/>
        <v>0</v>
      </c>
      <c r="CY56" s="1050" t="str">
        <f t="shared" ca="1" si="90"/>
        <v/>
      </c>
      <c r="CZ56" s="1049" t="str">
        <f t="shared" ca="1" si="91"/>
        <v/>
      </c>
      <c r="DA56" s="1049">
        <f t="shared" ca="1" si="84"/>
        <v>0</v>
      </c>
    </row>
    <row r="57" spans="1:105" ht="17.149999999999999" customHeight="1">
      <c r="A57" s="942">
        <v>53</v>
      </c>
      <c r="B57" s="1295">
        <f>'4'!G13</f>
        <v>0</v>
      </c>
      <c r="C57" s="1038" t="str">
        <f>INDEX(Languages2!$B$12:$Z$13,MATCH(' '!D57,Languages2!$B$12:$B$13,0),MATCH('1'!$C$5,Languages2!$B$1:$Z$1,0))</f>
        <v>Homens</v>
      </c>
      <c r="D57" s="1038" t="s">
        <v>799</v>
      </c>
      <c r="E57" s="1058">
        <f>'4'!I13</f>
        <v>0</v>
      </c>
      <c r="F57" s="1297" t="str">
        <f>'4'!J13</f>
        <v xml:space="preserve"> </v>
      </c>
      <c r="G57" s="1040"/>
      <c r="H57" s="1041">
        <f>'5'!G57</f>
        <v>0</v>
      </c>
      <c r="I57" s="1041">
        <f>'5'!H57</f>
        <v>0</v>
      </c>
      <c r="J57" s="1041">
        <f>'5'!I57</f>
        <v>0</v>
      </c>
      <c r="K57" s="1041">
        <f>'5'!J57</f>
        <v>0</v>
      </c>
      <c r="L57" s="1042">
        <f t="shared" si="78"/>
        <v>0</v>
      </c>
      <c r="M57" s="1042">
        <f t="shared" si="85"/>
        <v>0</v>
      </c>
      <c r="N57" s="1043"/>
      <c r="O57" s="1041">
        <f>'5'!M57</f>
        <v>0</v>
      </c>
      <c r="P57" s="1041">
        <f>'5'!N57</f>
        <v>0</v>
      </c>
      <c r="Q57" s="1041" t="str">
        <f>'5'!O57</f>
        <v/>
      </c>
      <c r="R57" s="1041">
        <f>'5'!P57</f>
        <v>0</v>
      </c>
      <c r="S57" s="1044">
        <f>'5'!Q57</f>
        <v>0</v>
      </c>
      <c r="T57" s="1045">
        <f t="shared" si="49"/>
        <v>0</v>
      </c>
      <c r="U57" s="1045">
        <f t="shared" si="60"/>
        <v>0</v>
      </c>
      <c r="V57" s="1045">
        <f t="shared" si="61"/>
        <v>0</v>
      </c>
      <c r="W57" s="1045">
        <f t="shared" si="50"/>
        <v>0</v>
      </c>
      <c r="X57" s="1045">
        <f t="shared" si="79"/>
        <v>0</v>
      </c>
      <c r="Y57" s="1043"/>
      <c r="Z57" s="1041">
        <f>'5'!S57</f>
        <v>0</v>
      </c>
      <c r="AA57" s="1041">
        <f>'5'!T57</f>
        <v>0</v>
      </c>
      <c r="AB57" s="1041" t="str">
        <f>'5'!U57</f>
        <v/>
      </c>
      <c r="AC57" s="1041">
        <f>'5'!V57</f>
        <v>0</v>
      </c>
      <c r="AD57" s="1044">
        <f>'5'!W57</f>
        <v>0</v>
      </c>
      <c r="AE57" s="1045">
        <f t="shared" si="62"/>
        <v>0</v>
      </c>
      <c r="AF57" s="1045">
        <f t="shared" si="1"/>
        <v>0</v>
      </c>
      <c r="AG57" s="1045">
        <f t="shared" si="2"/>
        <v>0</v>
      </c>
      <c r="AH57" s="1045">
        <f t="shared" si="51"/>
        <v>0</v>
      </c>
      <c r="AI57" s="1045">
        <f t="shared" si="4"/>
        <v>0</v>
      </c>
      <c r="AJ57" s="1043"/>
      <c r="AK57" s="1041">
        <f>'5'!Y57</f>
        <v>0</v>
      </c>
      <c r="AL57" s="1041">
        <f>'5'!Z57</f>
        <v>0</v>
      </c>
      <c r="AM57" s="1041" t="str">
        <f>'5'!AA57</f>
        <v/>
      </c>
      <c r="AN57" s="1041">
        <f>'5'!AB57</f>
        <v>0</v>
      </c>
      <c r="AO57" s="1044">
        <f>'5'!AC57</f>
        <v>0</v>
      </c>
      <c r="AP57" s="1045">
        <f t="shared" si="63"/>
        <v>0</v>
      </c>
      <c r="AQ57" s="1045">
        <f t="shared" si="64"/>
        <v>0</v>
      </c>
      <c r="AR57" s="1045">
        <f t="shared" si="65"/>
        <v>0</v>
      </c>
      <c r="AS57" s="1045">
        <f t="shared" si="52"/>
        <v>0</v>
      </c>
      <c r="AT57" s="1045">
        <f t="shared" si="66"/>
        <v>0</v>
      </c>
      <c r="AU57" s="1043"/>
      <c r="AV57" s="1041">
        <f>'5'!AE57</f>
        <v>0</v>
      </c>
      <c r="AW57" s="1041">
        <f>'5'!AF57</f>
        <v>0</v>
      </c>
      <c r="AX57" s="1041" t="str">
        <f>'5'!AG57</f>
        <v/>
      </c>
      <c r="AY57" s="1041">
        <f>'5'!AH57</f>
        <v>0</v>
      </c>
      <c r="AZ57" s="1044">
        <f>'5'!AI57</f>
        <v>0</v>
      </c>
      <c r="BA57" s="1045">
        <f t="shared" si="67"/>
        <v>0</v>
      </c>
      <c r="BB57" s="1045">
        <f t="shared" si="68"/>
        <v>0</v>
      </c>
      <c r="BC57" s="1045">
        <f t="shared" si="69"/>
        <v>0</v>
      </c>
      <c r="BD57" s="1045">
        <f t="shared" si="53"/>
        <v>0</v>
      </c>
      <c r="BE57" s="1045">
        <f t="shared" si="70"/>
        <v>0</v>
      </c>
      <c r="BF57" s="1043"/>
      <c r="BG57" s="1046" t="str">
        <f ca="1">'In-kind Benefits 2_V2'!AC55</f>
        <v/>
      </c>
      <c r="BH57" s="1047"/>
      <c r="BI57" s="1047" t="str">
        <f ca="1">'In-kind Benefits 2_V2'!AE55</f>
        <v/>
      </c>
      <c r="BJ57" s="1047" t="str" cm="1">
        <f t="array" aca="1" ref="BJ57" ca="1">(_xlfn.IFS(BG57="Yes",_xlfn.IFS(BI57&lt;=($CP57*BJ$5),BI57,BI57&gt;($CP57*BJ$5),($CP57*BJ$5)),BG57="No","",BG57="",""))</f>
        <v/>
      </c>
      <c r="BK57" s="1043"/>
      <c r="BL57" s="1046" t="str">
        <f ca="1">'In-kind Benefits 2_V2'!AG55</f>
        <v/>
      </c>
      <c r="BM57" s="1047" t="str">
        <f ca="1">'In-kind Benefits 2_V2'!AH55</f>
        <v/>
      </c>
      <c r="BN57" s="1047" t="str">
        <f ca="1">'In-kind Benefits 2_V2'!AI55</f>
        <v/>
      </c>
      <c r="BO57" s="1047" t="str" cm="1">
        <f t="array" aca="1" ref="BO57" ca="1">(_xlfn.IFS(BL57="Yes",_xlfn.IFS(BN57&lt;=($CP57*BO$5),BN57,BN57&gt;($CP57*BO$5),($CP57*BO$5)),BL57="No","",BL57="",""))</f>
        <v/>
      </c>
      <c r="BP57" s="1043"/>
      <c r="BQ57" s="1046" t="str">
        <f ca="1">'In-kind Benefits 2_V2'!AK55</f>
        <v/>
      </c>
      <c r="BR57" s="1047" t="str">
        <f ca="1">'In-kind Benefits 2_V2'!AL55</f>
        <v/>
      </c>
      <c r="BS57" s="1047" t="str">
        <f ca="1">'In-kind Benefits 2_V2'!AM55</f>
        <v/>
      </c>
      <c r="BT57" s="1047" t="str" cm="1">
        <f t="array" aca="1" ref="BT57" ca="1">(_xlfn.IFS(BQ57="Yes",_xlfn.IFS(BS57&lt;=($CP57*BT$5),BS57,BS57&gt;($CP57*BT$5),($CP57*BT$5)),BQ57="No","",BQ57="",""))</f>
        <v/>
      </c>
      <c r="BU57" s="1043"/>
      <c r="BV57" s="1046" t="str">
        <f ca="1">'In-kind Benefits 2_V2'!AO55</f>
        <v/>
      </c>
      <c r="BW57" s="1047" t="str">
        <f ca="1">'In-kind Benefits 2_V2'!AP55</f>
        <v/>
      </c>
      <c r="BX57" s="1047" t="str">
        <f ca="1">'In-kind Benefits 2_V2'!AQ55</f>
        <v/>
      </c>
      <c r="BY57" s="1047" t="str" cm="1">
        <f t="array" aca="1" ref="BY57" ca="1">(_xlfn.IFS(BV57="Yes",_xlfn.IFS(BX57&lt;=($CP57*BY$5),BX57,BX57&gt;($CP57*BY$5),($CP57*BY$5)),BV57="No","",BV57="",""))</f>
        <v/>
      </c>
      <c r="BZ57" s="1043"/>
      <c r="CA57" s="1046" t="str">
        <f ca="1">'In-kind Benefits 2_V2'!AS55</f>
        <v/>
      </c>
      <c r="CB57" s="1047" t="str">
        <f ca="1">'In-kind Benefits 2_V2'!AT55</f>
        <v/>
      </c>
      <c r="CC57" s="1047" t="str">
        <f ca="1">'In-kind Benefits 2_V2'!AU55</f>
        <v/>
      </c>
      <c r="CD57" s="1047" t="str" cm="1">
        <f t="array" aca="1" ref="CD57" ca="1">(_xlfn.IFS(CA57="Yes",_xlfn.IFS(CC57&lt;=($CP57*CD$5),CC57,CC57&gt;($CP57*CD$5),($CP57*CD$5)),CA57="No","",CA57="",""))</f>
        <v/>
      </c>
      <c r="CE57" s="1048"/>
      <c r="CF57" s="1046" t="str">
        <f ca="1">'In-kind Benefits 2_V2'!AW55</f>
        <v/>
      </c>
      <c r="CG57" s="1047" t="str">
        <f ca="1">'In-kind Benefits 2_V2'!AX55</f>
        <v/>
      </c>
      <c r="CH57" s="1047" t="str">
        <f ca="1">'In-kind Benefits 2_V2'!AY55</f>
        <v/>
      </c>
      <c r="CI57" s="1047" t="str" cm="1">
        <f t="array" aca="1" ref="CI57" ca="1">(_xlfn.IFS(CF57="Yes",_xlfn.IFS(CH57&lt;=($CP57*CI$5),CH57,CH57&gt;($CP57*CI$5),($CP57*CI$5)),CF57="No","",CF57="",""))</f>
        <v/>
      </c>
      <c r="CJ57" s="1048"/>
      <c r="CK57" s="1049">
        <f>IFERROR(((V57*X57)+(AG57*AI57)+(AR57*AT57)+(BC57*BE57))*'Drop Downs'!$R$4/12,0)</f>
        <v>0</v>
      </c>
      <c r="CL57" s="1050">
        <f>IFERROR(L57/M57*IF('2'!$E$25='Drop Downs'!$H$15,'Drop Downs'!$R$4/12, IF('2'!$E$25='Drop Downs'!$H$16,1, (IF('2'!$E$25='Drop Downs'!$H$13,1,"error")))),0)</f>
        <v>0</v>
      </c>
      <c r="CM57" s="1050">
        <f t="shared" ca="1" si="86"/>
        <v>0</v>
      </c>
      <c r="CN57" s="1049" t="str">
        <f t="shared" ca="1" si="87"/>
        <v/>
      </c>
      <c r="CO57" s="1049" t="str">
        <f t="shared" ca="1" si="88"/>
        <v/>
      </c>
      <c r="CP57" s="1050" t="str">
        <f t="shared" ca="1" si="80"/>
        <v/>
      </c>
      <c r="CQ57" s="251"/>
      <c r="CR57" s="1050">
        <f>IFERROR(((W57*X57)+(AH57*AI57)+(AS57*AT57)+(BD57*BE57))*'Drop Downs'!$R$4/12,0)</f>
        <v>0</v>
      </c>
      <c r="CS57" s="1050">
        <f t="shared" si="81"/>
        <v>0</v>
      </c>
      <c r="CT57" s="1050">
        <f t="shared" ca="1" si="82"/>
        <v>0</v>
      </c>
      <c r="CU57" s="1050">
        <f t="shared" ca="1" si="83"/>
        <v>0</v>
      </c>
      <c r="CV57" s="1050" t="str">
        <f t="shared" ca="1" si="89"/>
        <v/>
      </c>
      <c r="CW57" s="1048"/>
      <c r="CX57" s="1050">
        <f t="shared" si="75"/>
        <v>0</v>
      </c>
      <c r="CY57" s="1050" t="str">
        <f t="shared" ca="1" si="90"/>
        <v/>
      </c>
      <c r="CZ57" s="1049" t="str">
        <f t="shared" ca="1" si="91"/>
        <v/>
      </c>
      <c r="DA57" s="1049">
        <f t="shared" ca="1" si="84"/>
        <v>0</v>
      </c>
    </row>
    <row r="58" spans="1:105" ht="17.149999999999999" customHeight="1">
      <c r="A58" s="942">
        <v>54</v>
      </c>
      <c r="B58" s="1298"/>
      <c r="C58" s="1051" t="str">
        <f>INDEX(Languages2!$B$12:$Z$13,MATCH(' '!D58,Languages2!$B$12:$B$13,0),MATCH('1'!$C$5,Languages2!$B$1:$Z$1,0))</f>
        <v>Mulheres</v>
      </c>
      <c r="D58" s="1051" t="s">
        <v>800</v>
      </c>
      <c r="E58" s="1052">
        <f>'4'!I14</f>
        <v>0</v>
      </c>
      <c r="F58" s="1297">
        <f>'4'!J14</f>
        <v>0</v>
      </c>
      <c r="G58" s="1040"/>
      <c r="H58" s="1053">
        <f>'5'!G58</f>
        <v>0</v>
      </c>
      <c r="I58" s="1053">
        <f>'5'!H58</f>
        <v>0</v>
      </c>
      <c r="J58" s="1053">
        <f>'5'!I58</f>
        <v>0</v>
      </c>
      <c r="K58" s="1053">
        <f>'5'!J58</f>
        <v>0</v>
      </c>
      <c r="L58" s="1054">
        <f t="shared" si="78"/>
        <v>0</v>
      </c>
      <c r="M58" s="1054">
        <f t="shared" si="85"/>
        <v>0</v>
      </c>
      <c r="N58" s="1043"/>
      <c r="O58" s="1053">
        <f>'5'!M58</f>
        <v>0</v>
      </c>
      <c r="P58" s="1053">
        <f>'5'!N58</f>
        <v>0</v>
      </c>
      <c r="Q58" s="1053" t="str">
        <f>'5'!O58</f>
        <v/>
      </c>
      <c r="R58" s="1053">
        <f>'5'!P58</f>
        <v>0</v>
      </c>
      <c r="S58" s="1055">
        <f>'5'!Q58</f>
        <v>0</v>
      </c>
      <c r="T58" s="1056">
        <f t="shared" si="49"/>
        <v>0</v>
      </c>
      <c r="U58" s="1056">
        <f t="shared" si="60"/>
        <v>0</v>
      </c>
      <c r="V58" s="1056">
        <f t="shared" si="61"/>
        <v>0</v>
      </c>
      <c r="W58" s="1056">
        <f t="shared" si="50"/>
        <v>0</v>
      </c>
      <c r="X58" s="1056">
        <f t="shared" si="79"/>
        <v>0</v>
      </c>
      <c r="Y58" s="1043"/>
      <c r="Z58" s="1053">
        <f>'5'!S58</f>
        <v>0</v>
      </c>
      <c r="AA58" s="1053">
        <f>'5'!T58</f>
        <v>0</v>
      </c>
      <c r="AB58" s="1053" t="str">
        <f>'5'!U58</f>
        <v/>
      </c>
      <c r="AC58" s="1053">
        <f>'5'!V58</f>
        <v>0</v>
      </c>
      <c r="AD58" s="1055">
        <f>'5'!W58</f>
        <v>0</v>
      </c>
      <c r="AE58" s="1056">
        <f t="shared" si="62"/>
        <v>0</v>
      </c>
      <c r="AF58" s="1056">
        <f t="shared" si="1"/>
        <v>0</v>
      </c>
      <c r="AG58" s="1056">
        <f t="shared" si="2"/>
        <v>0</v>
      </c>
      <c r="AH58" s="1056">
        <f t="shared" si="51"/>
        <v>0</v>
      </c>
      <c r="AI58" s="1056">
        <f t="shared" si="4"/>
        <v>0</v>
      </c>
      <c r="AJ58" s="1043"/>
      <c r="AK58" s="1053">
        <f>'5'!Y58</f>
        <v>0</v>
      </c>
      <c r="AL58" s="1053">
        <f>'5'!Z58</f>
        <v>0</v>
      </c>
      <c r="AM58" s="1053" t="str">
        <f>'5'!AA58</f>
        <v/>
      </c>
      <c r="AN58" s="1053">
        <f>'5'!AB58</f>
        <v>0</v>
      </c>
      <c r="AO58" s="1055">
        <f>'5'!AC58</f>
        <v>0</v>
      </c>
      <c r="AP58" s="1056">
        <f t="shared" si="63"/>
        <v>0</v>
      </c>
      <c r="AQ58" s="1056">
        <f t="shared" si="64"/>
        <v>0</v>
      </c>
      <c r="AR58" s="1056">
        <f t="shared" si="65"/>
        <v>0</v>
      </c>
      <c r="AS58" s="1056">
        <f t="shared" si="52"/>
        <v>0</v>
      </c>
      <c r="AT58" s="1056">
        <f t="shared" si="66"/>
        <v>0</v>
      </c>
      <c r="AU58" s="1043"/>
      <c r="AV58" s="1053">
        <f>'5'!AE58</f>
        <v>0</v>
      </c>
      <c r="AW58" s="1053">
        <f>'5'!AF58</f>
        <v>0</v>
      </c>
      <c r="AX58" s="1053" t="str">
        <f>'5'!AG58</f>
        <v/>
      </c>
      <c r="AY58" s="1053">
        <f>'5'!AH58</f>
        <v>0</v>
      </c>
      <c r="AZ58" s="1055">
        <f>'5'!AI58</f>
        <v>0</v>
      </c>
      <c r="BA58" s="1056">
        <f t="shared" si="67"/>
        <v>0</v>
      </c>
      <c r="BB58" s="1056">
        <f t="shared" si="68"/>
        <v>0</v>
      </c>
      <c r="BC58" s="1056">
        <f t="shared" si="69"/>
        <v>0</v>
      </c>
      <c r="BD58" s="1056">
        <f t="shared" si="53"/>
        <v>0</v>
      </c>
      <c r="BE58" s="1056">
        <f t="shared" si="70"/>
        <v>0</v>
      </c>
      <c r="BF58" s="1043"/>
      <c r="BG58" s="1057" t="str">
        <f ca="1">'In-kind Benefits 2_V2'!AC56</f>
        <v/>
      </c>
      <c r="BH58" s="1047"/>
      <c r="BI58" s="1047" t="str">
        <f ca="1">'In-kind Benefits 2_V2'!AE56</f>
        <v/>
      </c>
      <c r="BJ58" s="1047" t="str" cm="1">
        <f t="array" aca="1" ref="BJ58" ca="1">(_xlfn.IFS(BG58="Yes",_xlfn.IFS(BI58&lt;=($CP58*BJ$5),BI58,BI58&gt;($CP58*BJ$5),($CP58*BJ$5)),BG58="No","",BG58="",""))</f>
        <v/>
      </c>
      <c r="BK58" s="1043"/>
      <c r="BL58" s="1057" t="str">
        <f ca="1">'In-kind Benefits 2_V2'!AG56</f>
        <v/>
      </c>
      <c r="BM58" s="1047" t="str">
        <f ca="1">'In-kind Benefits 2_V2'!AH56</f>
        <v/>
      </c>
      <c r="BN58" s="1047" t="str">
        <f ca="1">'In-kind Benefits 2_V2'!AI56</f>
        <v/>
      </c>
      <c r="BO58" s="1047" t="str" cm="1">
        <f t="array" aca="1" ref="BO58" ca="1">(_xlfn.IFS(BL58="Yes",_xlfn.IFS(BN58&lt;=($CP58*BO$5),BN58,BN58&gt;($CP58*BO$5),($CP58*BO$5)),BL58="No","",BL58="",""))</f>
        <v/>
      </c>
      <c r="BP58" s="1043"/>
      <c r="BQ58" s="1057" t="str">
        <f ca="1">'In-kind Benefits 2_V2'!AK56</f>
        <v/>
      </c>
      <c r="BR58" s="1047" t="str">
        <f ca="1">'In-kind Benefits 2_V2'!AL56</f>
        <v/>
      </c>
      <c r="BS58" s="1047" t="str">
        <f ca="1">'In-kind Benefits 2_V2'!AM56</f>
        <v/>
      </c>
      <c r="BT58" s="1047" t="str" cm="1">
        <f t="array" aca="1" ref="BT58" ca="1">(_xlfn.IFS(BQ58="Yes",_xlfn.IFS(BS58&lt;=($CP58*BT$5),BS58,BS58&gt;($CP58*BT$5),($CP58*BT$5)),BQ58="No","",BQ58="",""))</f>
        <v/>
      </c>
      <c r="BU58" s="1043"/>
      <c r="BV58" s="1057" t="str">
        <f ca="1">'In-kind Benefits 2_V2'!AO56</f>
        <v/>
      </c>
      <c r="BW58" s="1047" t="str">
        <f ca="1">'In-kind Benefits 2_V2'!AP56</f>
        <v/>
      </c>
      <c r="BX58" s="1047" t="str">
        <f ca="1">'In-kind Benefits 2_V2'!AQ56</f>
        <v/>
      </c>
      <c r="BY58" s="1047" t="str" cm="1">
        <f t="array" aca="1" ref="BY58" ca="1">(_xlfn.IFS(BV58="Yes",_xlfn.IFS(BX58&lt;=($CP58*BY$5),BX58,BX58&gt;($CP58*BY$5),($CP58*BY$5)),BV58="No","",BV58="",""))</f>
        <v/>
      </c>
      <c r="BZ58" s="1043"/>
      <c r="CA58" s="1057" t="str">
        <f ca="1">'In-kind Benefits 2_V2'!AS56</f>
        <v/>
      </c>
      <c r="CB58" s="1047" t="str">
        <f ca="1">'In-kind Benefits 2_V2'!AT56</f>
        <v/>
      </c>
      <c r="CC58" s="1047" t="str">
        <f ca="1">'In-kind Benefits 2_V2'!AU56</f>
        <v/>
      </c>
      <c r="CD58" s="1047" t="str" cm="1">
        <f t="array" aca="1" ref="CD58" ca="1">(_xlfn.IFS(CA58="Yes",_xlfn.IFS(CC58&lt;=($CP58*CD$5),CC58,CC58&gt;($CP58*CD$5),($CP58*CD$5)),CA58="No","",CA58="",""))</f>
        <v/>
      </c>
      <c r="CE58" s="1048"/>
      <c r="CF58" s="1057" t="str">
        <f ca="1">'In-kind Benefits 2_V2'!AW56</f>
        <v/>
      </c>
      <c r="CG58" s="1047" t="str">
        <f ca="1">'In-kind Benefits 2_V2'!AX56</f>
        <v/>
      </c>
      <c r="CH58" s="1047" t="str">
        <f ca="1">'In-kind Benefits 2_V2'!AY56</f>
        <v/>
      </c>
      <c r="CI58" s="1047" t="str" cm="1">
        <f t="array" aca="1" ref="CI58" ca="1">(_xlfn.IFS(CF58="Yes",_xlfn.IFS(CH58&lt;=($CP58*CI$5),CH58,CH58&gt;($CP58*CI$5),($CP58*CI$5)),CF58="No","",CF58="",""))</f>
        <v/>
      </c>
      <c r="CJ58" s="1048"/>
      <c r="CK58" s="1049">
        <f>IFERROR(((V58*X58)+(AG58*AI58)+(AR58*AT58)+(BC58*BE58))*'Drop Downs'!$R$4/12,0)</f>
        <v>0</v>
      </c>
      <c r="CL58" s="1050">
        <f>IFERROR(L58/M58*IF('2'!$E$25='Drop Downs'!$H$15,'Drop Downs'!$R$4/12, IF('2'!$E$25='Drop Downs'!$H$16,1, (IF('2'!$E$25='Drop Downs'!$H$13,1,"error")))),0)</f>
        <v>0</v>
      </c>
      <c r="CM58" s="1050">
        <f t="shared" ca="1" si="86"/>
        <v>0</v>
      </c>
      <c r="CN58" s="1049" t="str">
        <f t="shared" ca="1" si="87"/>
        <v/>
      </c>
      <c r="CO58" s="1049" t="str">
        <f t="shared" ca="1" si="88"/>
        <v/>
      </c>
      <c r="CP58" s="1050" t="str">
        <f t="shared" ca="1" si="80"/>
        <v/>
      </c>
      <c r="CQ58" s="251"/>
      <c r="CR58" s="1050">
        <f>IFERROR(((W58*X58)+(AH58*AI58)+(AS58*AT58)+(BD58*BE58))*'Drop Downs'!$R$4/12,0)</f>
        <v>0</v>
      </c>
      <c r="CS58" s="1050">
        <f t="shared" si="81"/>
        <v>0</v>
      </c>
      <c r="CT58" s="1050">
        <f t="shared" ca="1" si="82"/>
        <v>0</v>
      </c>
      <c r="CU58" s="1050">
        <f t="shared" ca="1" si="83"/>
        <v>0</v>
      </c>
      <c r="CV58" s="1050" t="str">
        <f t="shared" ca="1" si="89"/>
        <v/>
      </c>
      <c r="CW58" s="1048"/>
      <c r="CX58" s="1050">
        <f t="shared" si="75"/>
        <v>0</v>
      </c>
      <c r="CY58" s="1050" t="str">
        <f t="shared" ca="1" si="90"/>
        <v/>
      </c>
      <c r="CZ58" s="1049" t="str">
        <f t="shared" ca="1" si="91"/>
        <v/>
      </c>
      <c r="DA58" s="1049">
        <f t="shared" ca="1" si="84"/>
        <v>0</v>
      </c>
    </row>
    <row r="59" spans="1:105" ht="17.149999999999999" customHeight="1">
      <c r="A59" s="942">
        <v>55</v>
      </c>
      <c r="B59" s="1295">
        <f>'4'!G15</f>
        <v>0</v>
      </c>
      <c r="C59" s="1038" t="str">
        <f>INDEX(Languages2!$B$12:$Z$13,MATCH(' '!D59,Languages2!$B$12:$B$13,0),MATCH('1'!$C$5,Languages2!$B$1:$Z$1,0))</f>
        <v>Homens</v>
      </c>
      <c r="D59" s="1038" t="s">
        <v>799</v>
      </c>
      <c r="E59" s="1058">
        <f>'4'!I15</f>
        <v>0</v>
      </c>
      <c r="F59" s="1297" t="str">
        <f>'4'!J15</f>
        <v xml:space="preserve"> </v>
      </c>
      <c r="G59" s="1040"/>
      <c r="H59" s="1041">
        <f>'5'!G59</f>
        <v>0</v>
      </c>
      <c r="I59" s="1041">
        <f>'5'!H59</f>
        <v>0</v>
      </c>
      <c r="J59" s="1041">
        <f>'5'!I59</f>
        <v>0</v>
      </c>
      <c r="K59" s="1041">
        <f>'5'!J59</f>
        <v>0</v>
      </c>
      <c r="L59" s="1042">
        <f t="shared" si="78"/>
        <v>0</v>
      </c>
      <c r="M59" s="1042">
        <f t="shared" si="85"/>
        <v>0</v>
      </c>
      <c r="N59" s="1043"/>
      <c r="O59" s="1041">
        <f>'5'!M59</f>
        <v>0</v>
      </c>
      <c r="P59" s="1041">
        <f>'5'!N59</f>
        <v>0</v>
      </c>
      <c r="Q59" s="1041" t="str">
        <f>'5'!O59</f>
        <v/>
      </c>
      <c r="R59" s="1041">
        <f>'5'!P59</f>
        <v>0</v>
      </c>
      <c r="S59" s="1044">
        <f>'5'!Q59</f>
        <v>0</v>
      </c>
      <c r="T59" s="1045">
        <f t="shared" si="49"/>
        <v>0</v>
      </c>
      <c r="U59" s="1045">
        <f t="shared" si="60"/>
        <v>0</v>
      </c>
      <c r="V59" s="1045">
        <f t="shared" si="61"/>
        <v>0</v>
      </c>
      <c r="W59" s="1045">
        <f t="shared" si="50"/>
        <v>0</v>
      </c>
      <c r="X59" s="1045">
        <f t="shared" si="79"/>
        <v>0</v>
      </c>
      <c r="Y59" s="1043"/>
      <c r="Z59" s="1041">
        <f>'5'!S59</f>
        <v>0</v>
      </c>
      <c r="AA59" s="1041">
        <f>'5'!T59</f>
        <v>0</v>
      </c>
      <c r="AB59" s="1041" t="str">
        <f>'5'!U59</f>
        <v/>
      </c>
      <c r="AC59" s="1041">
        <f>'5'!V59</f>
        <v>0</v>
      </c>
      <c r="AD59" s="1044">
        <f>'5'!W59</f>
        <v>0</v>
      </c>
      <c r="AE59" s="1045">
        <f t="shared" si="62"/>
        <v>0</v>
      </c>
      <c r="AF59" s="1045">
        <f t="shared" si="1"/>
        <v>0</v>
      </c>
      <c r="AG59" s="1045">
        <f t="shared" si="2"/>
        <v>0</v>
      </c>
      <c r="AH59" s="1045">
        <f t="shared" si="51"/>
        <v>0</v>
      </c>
      <c r="AI59" s="1045">
        <f t="shared" si="4"/>
        <v>0</v>
      </c>
      <c r="AJ59" s="1043"/>
      <c r="AK59" s="1041">
        <f>'5'!Y59</f>
        <v>0</v>
      </c>
      <c r="AL59" s="1041">
        <f>'5'!Z59</f>
        <v>0</v>
      </c>
      <c r="AM59" s="1041" t="str">
        <f>'5'!AA59</f>
        <v/>
      </c>
      <c r="AN59" s="1041">
        <f>'5'!AB59</f>
        <v>0</v>
      </c>
      <c r="AO59" s="1044">
        <f>'5'!AC59</f>
        <v>0</v>
      </c>
      <c r="AP59" s="1045">
        <f t="shared" si="63"/>
        <v>0</v>
      </c>
      <c r="AQ59" s="1045">
        <f t="shared" si="64"/>
        <v>0</v>
      </c>
      <c r="AR59" s="1045">
        <f t="shared" si="65"/>
        <v>0</v>
      </c>
      <c r="AS59" s="1045">
        <f t="shared" si="52"/>
        <v>0</v>
      </c>
      <c r="AT59" s="1045">
        <f t="shared" si="66"/>
        <v>0</v>
      </c>
      <c r="AU59" s="1043"/>
      <c r="AV59" s="1041">
        <f>'5'!AE59</f>
        <v>0</v>
      </c>
      <c r="AW59" s="1041">
        <f>'5'!AF59</f>
        <v>0</v>
      </c>
      <c r="AX59" s="1041" t="str">
        <f>'5'!AG59</f>
        <v/>
      </c>
      <c r="AY59" s="1041">
        <f>'5'!AH59</f>
        <v>0</v>
      </c>
      <c r="AZ59" s="1044">
        <f>'5'!AI59</f>
        <v>0</v>
      </c>
      <c r="BA59" s="1045">
        <f t="shared" si="67"/>
        <v>0</v>
      </c>
      <c r="BB59" s="1045">
        <f t="shared" si="68"/>
        <v>0</v>
      </c>
      <c r="BC59" s="1045">
        <f t="shared" si="69"/>
        <v>0</v>
      </c>
      <c r="BD59" s="1045">
        <f t="shared" si="53"/>
        <v>0</v>
      </c>
      <c r="BE59" s="1045">
        <f t="shared" si="70"/>
        <v>0</v>
      </c>
      <c r="BF59" s="1043"/>
      <c r="BG59" s="1046" t="str">
        <f ca="1">'In-kind Benefits 2_V2'!AC57</f>
        <v/>
      </c>
      <c r="BH59" s="1047"/>
      <c r="BI59" s="1047" t="str">
        <f ca="1">'In-kind Benefits 2_V2'!AE57</f>
        <v/>
      </c>
      <c r="BJ59" s="1047" t="str" cm="1">
        <f t="array" aca="1" ref="BJ59" ca="1">(_xlfn.IFS(BG59="Yes",_xlfn.IFS(BI59&lt;=($CP59*BJ$5),BI59,BI59&gt;($CP59*BJ$5),($CP59*BJ$5)),BG59="No","",BG59="",""))</f>
        <v/>
      </c>
      <c r="BK59" s="1043"/>
      <c r="BL59" s="1046" t="str">
        <f ca="1">'In-kind Benefits 2_V2'!AG57</f>
        <v/>
      </c>
      <c r="BM59" s="1047" t="str">
        <f ca="1">'In-kind Benefits 2_V2'!AH57</f>
        <v/>
      </c>
      <c r="BN59" s="1047" t="str">
        <f ca="1">'In-kind Benefits 2_V2'!AI57</f>
        <v/>
      </c>
      <c r="BO59" s="1047" t="str" cm="1">
        <f t="array" aca="1" ref="BO59" ca="1">(_xlfn.IFS(BL59="Yes",_xlfn.IFS(BN59&lt;=($CP59*BO$5),BN59,BN59&gt;($CP59*BO$5),($CP59*BO$5)),BL59="No","",BL59="",""))</f>
        <v/>
      </c>
      <c r="BP59" s="1043"/>
      <c r="BQ59" s="1046" t="str">
        <f ca="1">'In-kind Benefits 2_V2'!AK57</f>
        <v/>
      </c>
      <c r="BR59" s="1047" t="str">
        <f ca="1">'In-kind Benefits 2_V2'!AL57</f>
        <v/>
      </c>
      <c r="BS59" s="1047" t="str">
        <f ca="1">'In-kind Benefits 2_V2'!AM57</f>
        <v/>
      </c>
      <c r="BT59" s="1047" t="str" cm="1">
        <f t="array" aca="1" ref="BT59" ca="1">(_xlfn.IFS(BQ59="Yes",_xlfn.IFS(BS59&lt;=($CP59*BT$5),BS59,BS59&gt;($CP59*BT$5),($CP59*BT$5)),BQ59="No","",BQ59="",""))</f>
        <v/>
      </c>
      <c r="BU59" s="1043"/>
      <c r="BV59" s="1046" t="str">
        <f ca="1">'In-kind Benefits 2_V2'!AO57</f>
        <v/>
      </c>
      <c r="BW59" s="1047" t="str">
        <f ca="1">'In-kind Benefits 2_V2'!AP57</f>
        <v/>
      </c>
      <c r="BX59" s="1047" t="str">
        <f ca="1">'In-kind Benefits 2_V2'!AQ57</f>
        <v/>
      </c>
      <c r="BY59" s="1047" t="str" cm="1">
        <f t="array" aca="1" ref="BY59" ca="1">(_xlfn.IFS(BV59="Yes",_xlfn.IFS(BX59&lt;=($CP59*BY$5),BX59,BX59&gt;($CP59*BY$5),($CP59*BY$5)),BV59="No","",BV59="",""))</f>
        <v/>
      </c>
      <c r="BZ59" s="1043"/>
      <c r="CA59" s="1046" t="str">
        <f ca="1">'In-kind Benefits 2_V2'!AS57</f>
        <v/>
      </c>
      <c r="CB59" s="1047" t="str">
        <f ca="1">'In-kind Benefits 2_V2'!AT57</f>
        <v/>
      </c>
      <c r="CC59" s="1047" t="str">
        <f ca="1">'In-kind Benefits 2_V2'!AU57</f>
        <v/>
      </c>
      <c r="CD59" s="1047" t="str" cm="1">
        <f t="array" aca="1" ref="CD59" ca="1">(_xlfn.IFS(CA59="Yes",_xlfn.IFS(CC59&lt;=($CP59*CD$5),CC59,CC59&gt;($CP59*CD$5),($CP59*CD$5)),CA59="No","",CA59="",""))</f>
        <v/>
      </c>
      <c r="CE59" s="1048"/>
      <c r="CF59" s="1046" t="str">
        <f ca="1">'In-kind Benefits 2_V2'!AW57</f>
        <v/>
      </c>
      <c r="CG59" s="1047" t="str">
        <f ca="1">'In-kind Benefits 2_V2'!AX57</f>
        <v/>
      </c>
      <c r="CH59" s="1047" t="str">
        <f ca="1">'In-kind Benefits 2_V2'!AY57</f>
        <v/>
      </c>
      <c r="CI59" s="1047" t="str" cm="1">
        <f t="array" aca="1" ref="CI59" ca="1">(_xlfn.IFS(CF59="Yes",_xlfn.IFS(CH59&lt;=($CP59*CI$5),CH59,CH59&gt;($CP59*CI$5),($CP59*CI$5)),CF59="No","",CF59="",""))</f>
        <v/>
      </c>
      <c r="CJ59" s="1048"/>
      <c r="CK59" s="1049">
        <f>IFERROR(((V59*X59)+(AG59*AI59)+(AR59*AT59)+(BC59*BE59))*'Drop Downs'!$R$4/12,0)</f>
        <v>0</v>
      </c>
      <c r="CL59" s="1050">
        <f>IFERROR(L59/M59*IF('2'!$E$25='Drop Downs'!$H$15,'Drop Downs'!$R$4/12, IF('2'!$E$25='Drop Downs'!$H$16,1, (IF('2'!$E$25='Drop Downs'!$H$13,1,"error")))),0)</f>
        <v>0</v>
      </c>
      <c r="CM59" s="1050">
        <f t="shared" ca="1" si="86"/>
        <v>0</v>
      </c>
      <c r="CN59" s="1049" t="str">
        <f t="shared" ca="1" si="87"/>
        <v/>
      </c>
      <c r="CO59" s="1049" t="str">
        <f t="shared" ca="1" si="88"/>
        <v/>
      </c>
      <c r="CP59" s="1050" t="str">
        <f t="shared" ca="1" si="80"/>
        <v/>
      </c>
      <c r="CQ59" s="251"/>
      <c r="CR59" s="1050">
        <f>IFERROR(((W59*X59)+(AH59*AI59)+(AS59*AT59)+(BD59*BE59))*'Drop Downs'!$R$4/12,0)</f>
        <v>0</v>
      </c>
      <c r="CS59" s="1050">
        <f t="shared" si="81"/>
        <v>0</v>
      </c>
      <c r="CT59" s="1050">
        <f t="shared" ca="1" si="82"/>
        <v>0</v>
      </c>
      <c r="CU59" s="1050">
        <f t="shared" ca="1" si="83"/>
        <v>0</v>
      </c>
      <c r="CV59" s="1050" t="str">
        <f t="shared" ca="1" si="89"/>
        <v/>
      </c>
      <c r="CW59" s="1048"/>
      <c r="CX59" s="1050">
        <f t="shared" si="75"/>
        <v>0</v>
      </c>
      <c r="CY59" s="1050" t="str">
        <f t="shared" ca="1" si="90"/>
        <v/>
      </c>
      <c r="CZ59" s="1049" t="str">
        <f t="shared" ca="1" si="91"/>
        <v/>
      </c>
      <c r="DA59" s="1049">
        <f t="shared" ca="1" si="84"/>
        <v>0</v>
      </c>
    </row>
    <row r="60" spans="1:105" ht="17.149999999999999" customHeight="1">
      <c r="A60" s="942">
        <v>56</v>
      </c>
      <c r="B60" s="1298"/>
      <c r="C60" s="1051" t="str">
        <f>INDEX(Languages2!$B$12:$Z$13,MATCH(' '!D60,Languages2!$B$12:$B$13,0),MATCH('1'!$C$5,Languages2!$B$1:$Z$1,0))</f>
        <v>Mulheres</v>
      </c>
      <c r="D60" s="1051" t="s">
        <v>800</v>
      </c>
      <c r="E60" s="1052">
        <f>'4'!I16</f>
        <v>0</v>
      </c>
      <c r="F60" s="1297">
        <f>'4'!J16</f>
        <v>0</v>
      </c>
      <c r="G60" s="1040"/>
      <c r="H60" s="1053">
        <f>'5'!G60</f>
        <v>0</v>
      </c>
      <c r="I60" s="1053">
        <f>'5'!H60</f>
        <v>0</v>
      </c>
      <c r="J60" s="1053">
        <f>'5'!I60</f>
        <v>0</v>
      </c>
      <c r="K60" s="1053">
        <f>'5'!J60</f>
        <v>0</v>
      </c>
      <c r="L60" s="1054">
        <f t="shared" si="78"/>
        <v>0</v>
      </c>
      <c r="M60" s="1054">
        <f t="shared" si="85"/>
        <v>0</v>
      </c>
      <c r="N60" s="1043"/>
      <c r="O60" s="1053">
        <f>'5'!M60</f>
        <v>0</v>
      </c>
      <c r="P60" s="1053">
        <f>'5'!N60</f>
        <v>0</v>
      </c>
      <c r="Q60" s="1053" t="str">
        <f>'5'!O60</f>
        <v/>
      </c>
      <c r="R60" s="1053">
        <f>'5'!P60</f>
        <v>0</v>
      </c>
      <c r="S60" s="1055">
        <f>'5'!Q60</f>
        <v>0</v>
      </c>
      <c r="T60" s="1056">
        <f t="shared" si="49"/>
        <v>0</v>
      </c>
      <c r="U60" s="1056">
        <f t="shared" si="60"/>
        <v>0</v>
      </c>
      <c r="V60" s="1056">
        <f t="shared" si="61"/>
        <v>0</v>
      </c>
      <c r="W60" s="1056">
        <f t="shared" si="50"/>
        <v>0</v>
      </c>
      <c r="X60" s="1056">
        <f t="shared" si="79"/>
        <v>0</v>
      </c>
      <c r="Y60" s="1043"/>
      <c r="Z60" s="1053">
        <f>'5'!S60</f>
        <v>0</v>
      </c>
      <c r="AA60" s="1053">
        <f>'5'!T60</f>
        <v>0</v>
      </c>
      <c r="AB60" s="1053" t="str">
        <f>'5'!U60</f>
        <v/>
      </c>
      <c r="AC60" s="1053">
        <f>'5'!V60</f>
        <v>0</v>
      </c>
      <c r="AD60" s="1055">
        <f>'5'!W60</f>
        <v>0</v>
      </c>
      <c r="AE60" s="1056">
        <f t="shared" si="62"/>
        <v>0</v>
      </c>
      <c r="AF60" s="1056">
        <f t="shared" si="1"/>
        <v>0</v>
      </c>
      <c r="AG60" s="1056">
        <f t="shared" si="2"/>
        <v>0</v>
      </c>
      <c r="AH60" s="1056">
        <f t="shared" si="51"/>
        <v>0</v>
      </c>
      <c r="AI60" s="1056">
        <f t="shared" si="4"/>
        <v>0</v>
      </c>
      <c r="AJ60" s="1043"/>
      <c r="AK60" s="1053">
        <f>'5'!Y60</f>
        <v>0</v>
      </c>
      <c r="AL60" s="1053">
        <f>'5'!Z60</f>
        <v>0</v>
      </c>
      <c r="AM60" s="1053" t="str">
        <f>'5'!AA60</f>
        <v/>
      </c>
      <c r="AN60" s="1053">
        <f>'5'!AB60</f>
        <v>0</v>
      </c>
      <c r="AO60" s="1055">
        <f>'5'!AC60</f>
        <v>0</v>
      </c>
      <c r="AP60" s="1056">
        <f t="shared" si="63"/>
        <v>0</v>
      </c>
      <c r="AQ60" s="1056">
        <f t="shared" si="64"/>
        <v>0</v>
      </c>
      <c r="AR60" s="1056">
        <f t="shared" si="65"/>
        <v>0</v>
      </c>
      <c r="AS60" s="1056">
        <f t="shared" si="52"/>
        <v>0</v>
      </c>
      <c r="AT60" s="1056">
        <f t="shared" si="66"/>
        <v>0</v>
      </c>
      <c r="AU60" s="1043"/>
      <c r="AV60" s="1053">
        <f>'5'!AE60</f>
        <v>0</v>
      </c>
      <c r="AW60" s="1053">
        <f>'5'!AF60</f>
        <v>0</v>
      </c>
      <c r="AX60" s="1053" t="str">
        <f>'5'!AG60</f>
        <v/>
      </c>
      <c r="AY60" s="1053">
        <f>'5'!AH60</f>
        <v>0</v>
      </c>
      <c r="AZ60" s="1055">
        <f>'5'!AI60</f>
        <v>0</v>
      </c>
      <c r="BA60" s="1056">
        <f t="shared" si="67"/>
        <v>0</v>
      </c>
      <c r="BB60" s="1056">
        <f t="shared" si="68"/>
        <v>0</v>
      </c>
      <c r="BC60" s="1056">
        <f t="shared" si="69"/>
        <v>0</v>
      </c>
      <c r="BD60" s="1056">
        <f t="shared" si="53"/>
        <v>0</v>
      </c>
      <c r="BE60" s="1056">
        <f t="shared" si="70"/>
        <v>0</v>
      </c>
      <c r="BF60" s="1043"/>
      <c r="BG60" s="1057" t="str">
        <f ca="1">'In-kind Benefits 2_V2'!AC58</f>
        <v/>
      </c>
      <c r="BH60" s="1047"/>
      <c r="BI60" s="1047" t="str">
        <f ca="1">'In-kind Benefits 2_V2'!AE58</f>
        <v/>
      </c>
      <c r="BJ60" s="1047" t="str" cm="1">
        <f t="array" aca="1" ref="BJ60" ca="1">(_xlfn.IFS(BG60="Yes",_xlfn.IFS(BI60&lt;=($CP60*BJ$5),BI60,BI60&gt;($CP60*BJ$5),($CP60*BJ$5)),BG60="No","",BG60="",""))</f>
        <v/>
      </c>
      <c r="BK60" s="1043"/>
      <c r="BL60" s="1057" t="str">
        <f ca="1">'In-kind Benefits 2_V2'!AG58</f>
        <v/>
      </c>
      <c r="BM60" s="1047" t="str">
        <f ca="1">'In-kind Benefits 2_V2'!AH58</f>
        <v/>
      </c>
      <c r="BN60" s="1047" t="str">
        <f ca="1">'In-kind Benefits 2_V2'!AI58</f>
        <v/>
      </c>
      <c r="BO60" s="1047" t="str" cm="1">
        <f t="array" aca="1" ref="BO60" ca="1">(_xlfn.IFS(BL60="Yes",_xlfn.IFS(BN60&lt;=($CP60*BO$5),BN60,BN60&gt;($CP60*BO$5),($CP60*BO$5)),BL60="No","",BL60="",""))</f>
        <v/>
      </c>
      <c r="BP60" s="1043"/>
      <c r="BQ60" s="1057" t="str">
        <f ca="1">'In-kind Benefits 2_V2'!AK58</f>
        <v/>
      </c>
      <c r="BR60" s="1047" t="str">
        <f ca="1">'In-kind Benefits 2_V2'!AL58</f>
        <v/>
      </c>
      <c r="BS60" s="1047" t="str">
        <f ca="1">'In-kind Benefits 2_V2'!AM58</f>
        <v/>
      </c>
      <c r="BT60" s="1047" t="str" cm="1">
        <f t="array" aca="1" ref="BT60" ca="1">(_xlfn.IFS(BQ60="Yes",_xlfn.IFS(BS60&lt;=($CP60*BT$5),BS60,BS60&gt;($CP60*BT$5),($CP60*BT$5)),BQ60="No","",BQ60="",""))</f>
        <v/>
      </c>
      <c r="BU60" s="1043"/>
      <c r="BV60" s="1057" t="str">
        <f ca="1">'In-kind Benefits 2_V2'!AO58</f>
        <v/>
      </c>
      <c r="BW60" s="1047" t="str">
        <f ca="1">'In-kind Benefits 2_V2'!AP58</f>
        <v/>
      </c>
      <c r="BX60" s="1047" t="str">
        <f ca="1">'In-kind Benefits 2_V2'!AQ58</f>
        <v/>
      </c>
      <c r="BY60" s="1047" t="str" cm="1">
        <f t="array" aca="1" ref="BY60" ca="1">(_xlfn.IFS(BV60="Yes",_xlfn.IFS(BX60&lt;=($CP60*BY$5),BX60,BX60&gt;($CP60*BY$5),($CP60*BY$5)),BV60="No","",BV60="",""))</f>
        <v/>
      </c>
      <c r="BZ60" s="1043"/>
      <c r="CA60" s="1057" t="str">
        <f ca="1">'In-kind Benefits 2_V2'!AS58</f>
        <v/>
      </c>
      <c r="CB60" s="1047" t="str">
        <f ca="1">'In-kind Benefits 2_V2'!AT58</f>
        <v/>
      </c>
      <c r="CC60" s="1047" t="str">
        <f ca="1">'In-kind Benefits 2_V2'!AU58</f>
        <v/>
      </c>
      <c r="CD60" s="1047" t="str" cm="1">
        <f t="array" aca="1" ref="CD60" ca="1">(_xlfn.IFS(CA60="Yes",_xlfn.IFS(CC60&lt;=($CP60*CD$5),CC60,CC60&gt;($CP60*CD$5),($CP60*CD$5)),CA60="No","",CA60="",""))</f>
        <v/>
      </c>
      <c r="CE60" s="1048"/>
      <c r="CF60" s="1057" t="str">
        <f ca="1">'In-kind Benefits 2_V2'!AW58</f>
        <v/>
      </c>
      <c r="CG60" s="1047" t="str">
        <f ca="1">'In-kind Benefits 2_V2'!AX58</f>
        <v/>
      </c>
      <c r="CH60" s="1047" t="str">
        <f ca="1">'In-kind Benefits 2_V2'!AY58</f>
        <v/>
      </c>
      <c r="CI60" s="1047" t="str" cm="1">
        <f t="array" aca="1" ref="CI60" ca="1">(_xlfn.IFS(CF60="Yes",_xlfn.IFS(CH60&lt;=($CP60*CI$5),CH60,CH60&gt;($CP60*CI$5),($CP60*CI$5)),CF60="No","",CF60="",""))</f>
        <v/>
      </c>
      <c r="CJ60" s="1048"/>
      <c r="CK60" s="1049">
        <f>IFERROR(((V60*X60)+(AG60*AI60)+(AR60*AT60)+(BC60*BE60))*'Drop Downs'!$R$4/12,0)</f>
        <v>0</v>
      </c>
      <c r="CL60" s="1050">
        <f>IFERROR(L60/M60*IF('2'!$E$25='Drop Downs'!$H$15,'Drop Downs'!$R$4/12, IF('2'!$E$25='Drop Downs'!$H$16,1, (IF('2'!$E$25='Drop Downs'!$H$13,1,"error")))),0)</f>
        <v>0</v>
      </c>
      <c r="CM60" s="1050">
        <f t="shared" ca="1" si="86"/>
        <v>0</v>
      </c>
      <c r="CN60" s="1049" t="str">
        <f t="shared" ca="1" si="87"/>
        <v/>
      </c>
      <c r="CO60" s="1049" t="str">
        <f t="shared" ca="1" si="88"/>
        <v/>
      </c>
      <c r="CP60" s="1050" t="str">
        <f t="shared" ca="1" si="80"/>
        <v/>
      </c>
      <c r="CQ60" s="251"/>
      <c r="CR60" s="1050">
        <f>IFERROR(((W60*X60)+(AH60*AI60)+(AS60*AT60)+(BD60*BE60))*'Drop Downs'!$R$4/12,0)</f>
        <v>0</v>
      </c>
      <c r="CS60" s="1050">
        <f t="shared" si="81"/>
        <v>0</v>
      </c>
      <c r="CT60" s="1050">
        <f t="shared" ca="1" si="82"/>
        <v>0</v>
      </c>
      <c r="CU60" s="1050">
        <f t="shared" ca="1" si="83"/>
        <v>0</v>
      </c>
      <c r="CV60" s="1050" t="str">
        <f t="shared" ca="1" si="89"/>
        <v/>
      </c>
      <c r="CW60" s="1048"/>
      <c r="CX60" s="1050">
        <f t="shared" si="75"/>
        <v>0</v>
      </c>
      <c r="CY60" s="1050" t="str">
        <f t="shared" ca="1" si="90"/>
        <v/>
      </c>
      <c r="CZ60" s="1049" t="str">
        <f t="shared" ca="1" si="91"/>
        <v/>
      </c>
      <c r="DA60" s="1049">
        <f t="shared" ca="1" si="84"/>
        <v>0</v>
      </c>
    </row>
    <row r="61" spans="1:105" ht="17.149999999999999" customHeight="1">
      <c r="A61" s="942">
        <v>57</v>
      </c>
      <c r="B61" s="1295">
        <f>'4'!G17</f>
        <v>0</v>
      </c>
      <c r="C61" s="1038" t="str">
        <f>INDEX(Languages2!$B$12:$Z$13,MATCH(' '!D61,Languages2!$B$12:$B$13,0),MATCH('1'!$C$5,Languages2!$B$1:$Z$1,0))</f>
        <v>Homens</v>
      </c>
      <c r="D61" s="1038" t="s">
        <v>799</v>
      </c>
      <c r="E61" s="1058">
        <f>'4'!I17</f>
        <v>0</v>
      </c>
      <c r="F61" s="1297" t="str">
        <f>'4'!J17</f>
        <v xml:space="preserve"> </v>
      </c>
      <c r="G61" s="1040"/>
      <c r="H61" s="1041">
        <f>'5'!G61</f>
        <v>0</v>
      </c>
      <c r="I61" s="1041">
        <f>'5'!H61</f>
        <v>0</v>
      </c>
      <c r="J61" s="1041">
        <f>'5'!I61</f>
        <v>0</v>
      </c>
      <c r="K61" s="1041">
        <f>'5'!J61</f>
        <v>0</v>
      </c>
      <c r="L61" s="1042">
        <f t="shared" si="78"/>
        <v>0</v>
      </c>
      <c r="M61" s="1042">
        <f t="shared" si="85"/>
        <v>0</v>
      </c>
      <c r="N61" s="1043"/>
      <c r="O61" s="1041">
        <f>'5'!M61</f>
        <v>0</v>
      </c>
      <c r="P61" s="1041">
        <f>'5'!N61</f>
        <v>0</v>
      </c>
      <c r="Q61" s="1041" t="str">
        <f>'5'!O61</f>
        <v/>
      </c>
      <c r="R61" s="1041">
        <f>'5'!P61</f>
        <v>0</v>
      </c>
      <c r="S61" s="1044">
        <f>'5'!Q61</f>
        <v>0</v>
      </c>
      <c r="T61" s="1045">
        <f t="shared" si="49"/>
        <v>0</v>
      </c>
      <c r="U61" s="1045">
        <f t="shared" si="60"/>
        <v>0</v>
      </c>
      <c r="V61" s="1045">
        <f t="shared" si="61"/>
        <v>0</v>
      </c>
      <c r="W61" s="1045">
        <f t="shared" si="50"/>
        <v>0</v>
      </c>
      <c r="X61" s="1045">
        <f t="shared" si="79"/>
        <v>0</v>
      </c>
      <c r="Y61" s="1043"/>
      <c r="Z61" s="1041">
        <f>'5'!S61</f>
        <v>0</v>
      </c>
      <c r="AA61" s="1041">
        <f>'5'!T61</f>
        <v>0</v>
      </c>
      <c r="AB61" s="1041" t="str">
        <f>'5'!U61</f>
        <v/>
      </c>
      <c r="AC61" s="1041">
        <f>'5'!V61</f>
        <v>0</v>
      </c>
      <c r="AD61" s="1044">
        <f>'5'!W61</f>
        <v>0</v>
      </c>
      <c r="AE61" s="1045">
        <f t="shared" si="62"/>
        <v>0</v>
      </c>
      <c r="AF61" s="1045">
        <f t="shared" si="1"/>
        <v>0</v>
      </c>
      <c r="AG61" s="1045">
        <f t="shared" si="2"/>
        <v>0</v>
      </c>
      <c r="AH61" s="1045">
        <f t="shared" si="51"/>
        <v>0</v>
      </c>
      <c r="AI61" s="1045">
        <f t="shared" si="4"/>
        <v>0</v>
      </c>
      <c r="AJ61" s="1043"/>
      <c r="AK61" s="1041">
        <f>'5'!Y61</f>
        <v>0</v>
      </c>
      <c r="AL61" s="1041">
        <f>'5'!Z61</f>
        <v>0</v>
      </c>
      <c r="AM61" s="1041" t="str">
        <f>'5'!AA61</f>
        <v/>
      </c>
      <c r="AN61" s="1041">
        <f>'5'!AB61</f>
        <v>0</v>
      </c>
      <c r="AO61" s="1044">
        <f>'5'!AC61</f>
        <v>0</v>
      </c>
      <c r="AP61" s="1045">
        <f t="shared" si="63"/>
        <v>0</v>
      </c>
      <c r="AQ61" s="1045">
        <f t="shared" si="64"/>
        <v>0</v>
      </c>
      <c r="AR61" s="1045">
        <f t="shared" si="65"/>
        <v>0</v>
      </c>
      <c r="AS61" s="1045">
        <f t="shared" si="52"/>
        <v>0</v>
      </c>
      <c r="AT61" s="1045">
        <f t="shared" si="66"/>
        <v>0</v>
      </c>
      <c r="AU61" s="1043"/>
      <c r="AV61" s="1041">
        <f>'5'!AE61</f>
        <v>0</v>
      </c>
      <c r="AW61" s="1041">
        <f>'5'!AF61</f>
        <v>0</v>
      </c>
      <c r="AX61" s="1041" t="str">
        <f>'5'!AG61</f>
        <v/>
      </c>
      <c r="AY61" s="1041">
        <f>'5'!AH61</f>
        <v>0</v>
      </c>
      <c r="AZ61" s="1044">
        <f>'5'!AI61</f>
        <v>0</v>
      </c>
      <c r="BA61" s="1045">
        <f t="shared" si="67"/>
        <v>0</v>
      </c>
      <c r="BB61" s="1045">
        <f t="shared" si="68"/>
        <v>0</v>
      </c>
      <c r="BC61" s="1045">
        <f t="shared" si="69"/>
        <v>0</v>
      </c>
      <c r="BD61" s="1045">
        <f t="shared" si="53"/>
        <v>0</v>
      </c>
      <c r="BE61" s="1045">
        <f t="shared" si="70"/>
        <v>0</v>
      </c>
      <c r="BF61" s="1043"/>
      <c r="BG61" s="1046" t="str">
        <f ca="1">'In-kind Benefits 2_V2'!AC59</f>
        <v/>
      </c>
      <c r="BH61" s="1047"/>
      <c r="BI61" s="1047" t="str">
        <f ca="1">'In-kind Benefits 2_V2'!AE59</f>
        <v/>
      </c>
      <c r="BJ61" s="1047" t="str" cm="1">
        <f t="array" aca="1" ref="BJ61" ca="1">(_xlfn.IFS(BG61="Yes",_xlfn.IFS(BI61&lt;=($CP61*BJ$5),BI61,BI61&gt;($CP61*BJ$5),($CP61*BJ$5)),BG61="No","",BG61="",""))</f>
        <v/>
      </c>
      <c r="BK61" s="1043"/>
      <c r="BL61" s="1046" t="str">
        <f ca="1">'In-kind Benefits 2_V2'!AG59</f>
        <v/>
      </c>
      <c r="BM61" s="1047" t="str">
        <f ca="1">'In-kind Benefits 2_V2'!AH59</f>
        <v/>
      </c>
      <c r="BN61" s="1047" t="str">
        <f ca="1">'In-kind Benefits 2_V2'!AI59</f>
        <v/>
      </c>
      <c r="BO61" s="1047" t="str" cm="1">
        <f t="array" aca="1" ref="BO61" ca="1">(_xlfn.IFS(BL61="Yes",_xlfn.IFS(BN61&lt;=($CP61*BO$5),BN61,BN61&gt;($CP61*BO$5),($CP61*BO$5)),BL61="No","",BL61="",""))</f>
        <v/>
      </c>
      <c r="BP61" s="1043"/>
      <c r="BQ61" s="1046" t="str">
        <f ca="1">'In-kind Benefits 2_V2'!AK59</f>
        <v/>
      </c>
      <c r="BR61" s="1047" t="str">
        <f ca="1">'In-kind Benefits 2_V2'!AL59</f>
        <v/>
      </c>
      <c r="BS61" s="1047" t="str">
        <f ca="1">'In-kind Benefits 2_V2'!AM59</f>
        <v/>
      </c>
      <c r="BT61" s="1047" t="str" cm="1">
        <f t="array" aca="1" ref="BT61" ca="1">(_xlfn.IFS(BQ61="Yes",_xlfn.IFS(BS61&lt;=($CP61*BT$5),BS61,BS61&gt;($CP61*BT$5),($CP61*BT$5)),BQ61="No","",BQ61="",""))</f>
        <v/>
      </c>
      <c r="BU61" s="1043"/>
      <c r="BV61" s="1046" t="str">
        <f ca="1">'In-kind Benefits 2_V2'!AO59</f>
        <v/>
      </c>
      <c r="BW61" s="1047" t="str">
        <f ca="1">'In-kind Benefits 2_V2'!AP59</f>
        <v/>
      </c>
      <c r="BX61" s="1047" t="str">
        <f ca="1">'In-kind Benefits 2_V2'!AQ59</f>
        <v/>
      </c>
      <c r="BY61" s="1047" t="str" cm="1">
        <f t="array" aca="1" ref="BY61" ca="1">(_xlfn.IFS(BV61="Yes",_xlfn.IFS(BX61&lt;=($CP61*BY$5),BX61,BX61&gt;($CP61*BY$5),($CP61*BY$5)),BV61="No","",BV61="",""))</f>
        <v/>
      </c>
      <c r="BZ61" s="1043"/>
      <c r="CA61" s="1046" t="str">
        <f ca="1">'In-kind Benefits 2_V2'!AS59</f>
        <v/>
      </c>
      <c r="CB61" s="1047" t="str">
        <f ca="1">'In-kind Benefits 2_V2'!AT59</f>
        <v/>
      </c>
      <c r="CC61" s="1047" t="str">
        <f ca="1">'In-kind Benefits 2_V2'!AU59</f>
        <v/>
      </c>
      <c r="CD61" s="1047" t="str" cm="1">
        <f t="array" aca="1" ref="CD61" ca="1">(_xlfn.IFS(CA61="Yes",_xlfn.IFS(CC61&lt;=($CP61*CD$5),CC61,CC61&gt;($CP61*CD$5),($CP61*CD$5)),CA61="No","",CA61="",""))</f>
        <v/>
      </c>
      <c r="CE61" s="1048"/>
      <c r="CF61" s="1046" t="str">
        <f ca="1">'In-kind Benefits 2_V2'!AW59</f>
        <v/>
      </c>
      <c r="CG61" s="1047" t="str">
        <f ca="1">'In-kind Benefits 2_V2'!AX59</f>
        <v/>
      </c>
      <c r="CH61" s="1047" t="str">
        <f ca="1">'In-kind Benefits 2_V2'!AY59</f>
        <v/>
      </c>
      <c r="CI61" s="1047" t="str" cm="1">
        <f t="array" aca="1" ref="CI61" ca="1">(_xlfn.IFS(CF61="Yes",_xlfn.IFS(CH61&lt;=($CP61*CI$5),CH61,CH61&gt;($CP61*CI$5),($CP61*CI$5)),CF61="No","",CF61="",""))</f>
        <v/>
      </c>
      <c r="CJ61" s="1048"/>
      <c r="CK61" s="1049">
        <f>IFERROR(((V61*X61)+(AG61*AI61)+(AR61*AT61)+(BC61*BE61))*'Drop Downs'!$R$4/12,0)</f>
        <v>0</v>
      </c>
      <c r="CL61" s="1050">
        <f>IFERROR(L61/M61*IF('2'!$E$25='Drop Downs'!$H$15,'Drop Downs'!$R$4/12, IF('2'!$E$25='Drop Downs'!$H$16,1, (IF('2'!$E$25='Drop Downs'!$H$13,1,"error")))),0)</f>
        <v>0</v>
      </c>
      <c r="CM61" s="1050">
        <f t="shared" ca="1" si="86"/>
        <v>0</v>
      </c>
      <c r="CN61" s="1049" t="str">
        <f t="shared" ca="1" si="87"/>
        <v/>
      </c>
      <c r="CO61" s="1049" t="str">
        <f t="shared" ca="1" si="88"/>
        <v/>
      </c>
      <c r="CP61" s="1050" t="str">
        <f t="shared" ca="1" si="80"/>
        <v/>
      </c>
      <c r="CQ61" s="251"/>
      <c r="CR61" s="1050">
        <f>IFERROR(((W61*X61)+(AH61*AI61)+(AS61*AT61)+(BD61*BE61))*'Drop Downs'!$R$4/12,0)</f>
        <v>0</v>
      </c>
      <c r="CS61" s="1050">
        <f t="shared" si="81"/>
        <v>0</v>
      </c>
      <c r="CT61" s="1050">
        <f t="shared" ca="1" si="82"/>
        <v>0</v>
      </c>
      <c r="CU61" s="1050">
        <f t="shared" ca="1" si="83"/>
        <v>0</v>
      </c>
      <c r="CV61" s="1050" t="str">
        <f t="shared" ca="1" si="89"/>
        <v/>
      </c>
      <c r="CW61" s="1048"/>
      <c r="CX61" s="1050">
        <f t="shared" si="75"/>
        <v>0</v>
      </c>
      <c r="CY61" s="1050" t="str">
        <f t="shared" ca="1" si="90"/>
        <v/>
      </c>
      <c r="CZ61" s="1049" t="str">
        <f t="shared" ca="1" si="91"/>
        <v/>
      </c>
      <c r="DA61" s="1049">
        <f t="shared" ca="1" si="84"/>
        <v>0</v>
      </c>
    </row>
    <row r="62" spans="1:105" ht="17.149999999999999" customHeight="1">
      <c r="A62" s="942">
        <v>58</v>
      </c>
      <c r="B62" s="1298"/>
      <c r="C62" s="1051" t="str">
        <f>INDEX(Languages2!$B$12:$Z$13,MATCH(' '!D62,Languages2!$B$12:$B$13,0),MATCH('1'!$C$5,Languages2!$B$1:$Z$1,0))</f>
        <v>Mulheres</v>
      </c>
      <c r="D62" s="1051" t="s">
        <v>800</v>
      </c>
      <c r="E62" s="1052">
        <f>'4'!I18</f>
        <v>0</v>
      </c>
      <c r="F62" s="1297">
        <f>'4'!J18</f>
        <v>0</v>
      </c>
      <c r="G62" s="1040"/>
      <c r="H62" s="1053">
        <f>'5'!G62</f>
        <v>0</v>
      </c>
      <c r="I62" s="1053">
        <f>'5'!H62</f>
        <v>0</v>
      </c>
      <c r="J62" s="1053">
        <f>'5'!I62</f>
        <v>0</v>
      </c>
      <c r="K62" s="1053">
        <f>'5'!J62</f>
        <v>0</v>
      </c>
      <c r="L62" s="1054">
        <f t="shared" si="78"/>
        <v>0</v>
      </c>
      <c r="M62" s="1054">
        <f t="shared" si="85"/>
        <v>0</v>
      </c>
      <c r="N62" s="1043"/>
      <c r="O62" s="1053">
        <f>'5'!M62</f>
        <v>0</v>
      </c>
      <c r="P62" s="1053">
        <f>'5'!N62</f>
        <v>0</v>
      </c>
      <c r="Q62" s="1053" t="str">
        <f>'5'!O62</f>
        <v/>
      </c>
      <c r="R62" s="1053">
        <f>'5'!P62</f>
        <v>0</v>
      </c>
      <c r="S62" s="1055">
        <f>'5'!Q62</f>
        <v>0</v>
      </c>
      <c r="T62" s="1056">
        <f t="shared" si="49"/>
        <v>0</v>
      </c>
      <c r="U62" s="1056">
        <f t="shared" si="60"/>
        <v>0</v>
      </c>
      <c r="V62" s="1056">
        <f t="shared" si="61"/>
        <v>0</v>
      </c>
      <c r="W62" s="1056">
        <f t="shared" si="50"/>
        <v>0</v>
      </c>
      <c r="X62" s="1056">
        <f t="shared" si="79"/>
        <v>0</v>
      </c>
      <c r="Y62" s="1043"/>
      <c r="Z62" s="1053">
        <f>'5'!S62</f>
        <v>0</v>
      </c>
      <c r="AA62" s="1053">
        <f>'5'!T62</f>
        <v>0</v>
      </c>
      <c r="AB62" s="1053" t="str">
        <f>'5'!U62</f>
        <v/>
      </c>
      <c r="AC62" s="1053">
        <f>'5'!V62</f>
        <v>0</v>
      </c>
      <c r="AD62" s="1055">
        <f>'5'!W62</f>
        <v>0</v>
      </c>
      <c r="AE62" s="1056">
        <f t="shared" si="62"/>
        <v>0</v>
      </c>
      <c r="AF62" s="1056">
        <f t="shared" si="1"/>
        <v>0</v>
      </c>
      <c r="AG62" s="1056">
        <f t="shared" si="2"/>
        <v>0</v>
      </c>
      <c r="AH62" s="1056">
        <f t="shared" si="51"/>
        <v>0</v>
      </c>
      <c r="AI62" s="1056">
        <f t="shared" si="4"/>
        <v>0</v>
      </c>
      <c r="AJ62" s="1043"/>
      <c r="AK62" s="1053">
        <f>'5'!Y62</f>
        <v>0</v>
      </c>
      <c r="AL62" s="1053">
        <f>'5'!Z62</f>
        <v>0</v>
      </c>
      <c r="AM62" s="1053" t="str">
        <f>'5'!AA62</f>
        <v/>
      </c>
      <c r="AN62" s="1053">
        <f>'5'!AB62</f>
        <v>0</v>
      </c>
      <c r="AO62" s="1055">
        <f>'5'!AC62</f>
        <v>0</v>
      </c>
      <c r="AP62" s="1056">
        <f t="shared" si="63"/>
        <v>0</v>
      </c>
      <c r="AQ62" s="1056">
        <f t="shared" si="64"/>
        <v>0</v>
      </c>
      <c r="AR62" s="1056">
        <f t="shared" si="65"/>
        <v>0</v>
      </c>
      <c r="AS62" s="1056">
        <f t="shared" si="52"/>
        <v>0</v>
      </c>
      <c r="AT62" s="1056">
        <f t="shared" si="66"/>
        <v>0</v>
      </c>
      <c r="AU62" s="1043"/>
      <c r="AV62" s="1053">
        <f>'5'!AE62</f>
        <v>0</v>
      </c>
      <c r="AW62" s="1053">
        <f>'5'!AF62</f>
        <v>0</v>
      </c>
      <c r="AX62" s="1053" t="str">
        <f>'5'!AG62</f>
        <v/>
      </c>
      <c r="AY62" s="1053">
        <f>'5'!AH62</f>
        <v>0</v>
      </c>
      <c r="AZ62" s="1055">
        <f>'5'!AI62</f>
        <v>0</v>
      </c>
      <c r="BA62" s="1056">
        <f t="shared" si="67"/>
        <v>0</v>
      </c>
      <c r="BB62" s="1056">
        <f t="shared" si="68"/>
        <v>0</v>
      </c>
      <c r="BC62" s="1056">
        <f t="shared" si="69"/>
        <v>0</v>
      </c>
      <c r="BD62" s="1056">
        <f t="shared" si="53"/>
        <v>0</v>
      </c>
      <c r="BE62" s="1056">
        <f t="shared" si="70"/>
        <v>0</v>
      </c>
      <c r="BF62" s="1043"/>
      <c r="BG62" s="1057" t="str">
        <f ca="1">'In-kind Benefits 2_V2'!AC60</f>
        <v/>
      </c>
      <c r="BH62" s="1047"/>
      <c r="BI62" s="1047" t="str">
        <f ca="1">'In-kind Benefits 2_V2'!AE60</f>
        <v/>
      </c>
      <c r="BJ62" s="1047" t="str" cm="1">
        <f t="array" aca="1" ref="BJ62" ca="1">(_xlfn.IFS(BG62="Yes",_xlfn.IFS(BI62&lt;=($CP62*BJ$5),BI62,BI62&gt;($CP62*BJ$5),($CP62*BJ$5)),BG62="No","",BG62="",""))</f>
        <v/>
      </c>
      <c r="BK62" s="1043"/>
      <c r="BL62" s="1057" t="str">
        <f ca="1">'In-kind Benefits 2_V2'!AG60</f>
        <v/>
      </c>
      <c r="BM62" s="1047" t="str">
        <f ca="1">'In-kind Benefits 2_V2'!AH60</f>
        <v/>
      </c>
      <c r="BN62" s="1047" t="str">
        <f ca="1">'In-kind Benefits 2_V2'!AI60</f>
        <v/>
      </c>
      <c r="BO62" s="1047" t="str" cm="1">
        <f t="array" aca="1" ref="BO62" ca="1">(_xlfn.IFS(BL62="Yes",_xlfn.IFS(BN62&lt;=($CP62*BO$5),BN62,BN62&gt;($CP62*BO$5),($CP62*BO$5)),BL62="No","",BL62="",""))</f>
        <v/>
      </c>
      <c r="BP62" s="1043"/>
      <c r="BQ62" s="1057" t="str">
        <f ca="1">'In-kind Benefits 2_V2'!AK60</f>
        <v/>
      </c>
      <c r="BR62" s="1047" t="str">
        <f ca="1">'In-kind Benefits 2_V2'!AL60</f>
        <v/>
      </c>
      <c r="BS62" s="1047" t="str">
        <f ca="1">'In-kind Benefits 2_V2'!AM60</f>
        <v/>
      </c>
      <c r="BT62" s="1047" t="str" cm="1">
        <f t="array" aca="1" ref="BT62" ca="1">(_xlfn.IFS(BQ62="Yes",_xlfn.IFS(BS62&lt;=($CP62*BT$5),BS62,BS62&gt;($CP62*BT$5),($CP62*BT$5)),BQ62="No","",BQ62="",""))</f>
        <v/>
      </c>
      <c r="BU62" s="1043"/>
      <c r="BV62" s="1057" t="str">
        <f ca="1">'In-kind Benefits 2_V2'!AO60</f>
        <v/>
      </c>
      <c r="BW62" s="1047" t="str">
        <f ca="1">'In-kind Benefits 2_V2'!AP60</f>
        <v/>
      </c>
      <c r="BX62" s="1047" t="str">
        <f ca="1">'In-kind Benefits 2_V2'!AQ60</f>
        <v/>
      </c>
      <c r="BY62" s="1047" t="str" cm="1">
        <f t="array" aca="1" ref="BY62" ca="1">(_xlfn.IFS(BV62="Yes",_xlfn.IFS(BX62&lt;=($CP62*BY$5),BX62,BX62&gt;($CP62*BY$5),($CP62*BY$5)),BV62="No","",BV62="",""))</f>
        <v/>
      </c>
      <c r="BZ62" s="1043"/>
      <c r="CA62" s="1057" t="str">
        <f ca="1">'In-kind Benefits 2_V2'!AS60</f>
        <v/>
      </c>
      <c r="CB62" s="1047" t="str">
        <f ca="1">'In-kind Benefits 2_V2'!AT60</f>
        <v/>
      </c>
      <c r="CC62" s="1047" t="str">
        <f ca="1">'In-kind Benefits 2_V2'!AU60</f>
        <v/>
      </c>
      <c r="CD62" s="1047" t="str" cm="1">
        <f t="array" aca="1" ref="CD62" ca="1">(_xlfn.IFS(CA62="Yes",_xlfn.IFS(CC62&lt;=($CP62*CD$5),CC62,CC62&gt;($CP62*CD$5),($CP62*CD$5)),CA62="No","",CA62="",""))</f>
        <v/>
      </c>
      <c r="CE62" s="1048"/>
      <c r="CF62" s="1057" t="str">
        <f ca="1">'In-kind Benefits 2_V2'!AW60</f>
        <v/>
      </c>
      <c r="CG62" s="1047" t="str">
        <f ca="1">'In-kind Benefits 2_V2'!AX60</f>
        <v/>
      </c>
      <c r="CH62" s="1047" t="str">
        <f ca="1">'In-kind Benefits 2_V2'!AY60</f>
        <v/>
      </c>
      <c r="CI62" s="1047" t="str" cm="1">
        <f t="array" aca="1" ref="CI62" ca="1">(_xlfn.IFS(CF62="Yes",_xlfn.IFS(CH62&lt;=($CP62*CI$5),CH62,CH62&gt;($CP62*CI$5),($CP62*CI$5)),CF62="No","",CF62="",""))</f>
        <v/>
      </c>
      <c r="CJ62" s="1048"/>
      <c r="CK62" s="1049">
        <f>IFERROR(((V62*X62)+(AG62*AI62)+(AR62*AT62)+(BC62*BE62))*'Drop Downs'!$R$4/12,0)</f>
        <v>0</v>
      </c>
      <c r="CL62" s="1050">
        <f>IFERROR(L62/M62*IF('2'!$E$25='Drop Downs'!$H$15,'Drop Downs'!$R$4/12, IF('2'!$E$25='Drop Downs'!$H$16,1, (IF('2'!$E$25='Drop Downs'!$H$13,1,"error")))),0)</f>
        <v>0</v>
      </c>
      <c r="CM62" s="1050">
        <f t="shared" ca="1" si="86"/>
        <v>0</v>
      </c>
      <c r="CN62" s="1049" t="str">
        <f t="shared" ca="1" si="87"/>
        <v/>
      </c>
      <c r="CO62" s="1049" t="str">
        <f t="shared" ca="1" si="88"/>
        <v/>
      </c>
      <c r="CP62" s="1050" t="str">
        <f t="shared" ca="1" si="80"/>
        <v/>
      </c>
      <c r="CQ62" s="251"/>
      <c r="CR62" s="1050">
        <f>IFERROR(((W62*X62)+(AH62*AI62)+(AS62*AT62)+(BD62*BE62))*'Drop Downs'!$R$4/12,0)</f>
        <v>0</v>
      </c>
      <c r="CS62" s="1050">
        <f t="shared" si="81"/>
        <v>0</v>
      </c>
      <c r="CT62" s="1050">
        <f t="shared" ca="1" si="82"/>
        <v>0</v>
      </c>
      <c r="CU62" s="1050">
        <f t="shared" ca="1" si="83"/>
        <v>0</v>
      </c>
      <c r="CV62" s="1050" t="str">
        <f t="shared" ca="1" si="89"/>
        <v/>
      </c>
      <c r="CW62" s="1048"/>
      <c r="CX62" s="1050">
        <f t="shared" si="75"/>
        <v>0</v>
      </c>
      <c r="CY62" s="1050" t="str">
        <f t="shared" ca="1" si="90"/>
        <v/>
      </c>
      <c r="CZ62" s="1049" t="str">
        <f t="shared" ca="1" si="91"/>
        <v/>
      </c>
      <c r="DA62" s="1049">
        <f t="shared" ca="1" si="84"/>
        <v>0</v>
      </c>
    </row>
    <row r="63" spans="1:105" ht="17.149999999999999" customHeight="1">
      <c r="A63" s="942">
        <v>59</v>
      </c>
      <c r="B63" s="1295">
        <f>'4'!G19</f>
        <v>0</v>
      </c>
      <c r="C63" s="1038" t="str">
        <f>INDEX(Languages2!$B$12:$Z$13,MATCH(' '!D63,Languages2!$B$12:$B$13,0),MATCH('1'!$C$5,Languages2!$B$1:$Z$1,0))</f>
        <v>Homens</v>
      </c>
      <c r="D63" s="1038" t="s">
        <v>799</v>
      </c>
      <c r="E63" s="1058">
        <f>'4'!I19</f>
        <v>0</v>
      </c>
      <c r="F63" s="1297" t="str">
        <f>'4'!J19</f>
        <v xml:space="preserve"> </v>
      </c>
      <c r="G63" s="1040"/>
      <c r="H63" s="1041">
        <f>'5'!G63</f>
        <v>0</v>
      </c>
      <c r="I63" s="1041">
        <f>'5'!H63</f>
        <v>0</v>
      </c>
      <c r="J63" s="1041">
        <f>'5'!I63</f>
        <v>0</v>
      </c>
      <c r="K63" s="1041">
        <f>'5'!J63</f>
        <v>0</v>
      </c>
      <c r="L63" s="1042">
        <f t="shared" si="78"/>
        <v>0</v>
      </c>
      <c r="M63" s="1042">
        <f t="shared" si="85"/>
        <v>0</v>
      </c>
      <c r="N63" s="1043"/>
      <c r="O63" s="1041">
        <f>'5'!M63</f>
        <v>0</v>
      </c>
      <c r="P63" s="1041">
        <f>'5'!N63</f>
        <v>0</v>
      </c>
      <c r="Q63" s="1041" t="str">
        <f>'5'!O63</f>
        <v/>
      </c>
      <c r="R63" s="1041">
        <f>'5'!P63</f>
        <v>0</v>
      </c>
      <c r="S63" s="1044">
        <f>'5'!Q63</f>
        <v>0</v>
      </c>
      <c r="T63" s="1045">
        <f t="shared" si="49"/>
        <v>0</v>
      </c>
      <c r="U63" s="1045">
        <f t="shared" si="60"/>
        <v>0</v>
      </c>
      <c r="V63" s="1045">
        <f t="shared" si="61"/>
        <v>0</v>
      </c>
      <c r="W63" s="1045">
        <f t="shared" si="50"/>
        <v>0</v>
      </c>
      <c r="X63" s="1045">
        <f t="shared" si="79"/>
        <v>0</v>
      </c>
      <c r="Y63" s="1043"/>
      <c r="Z63" s="1041">
        <f>'5'!S63</f>
        <v>0</v>
      </c>
      <c r="AA63" s="1041">
        <f>'5'!T63</f>
        <v>0</v>
      </c>
      <c r="AB63" s="1041" t="str">
        <f>'5'!U63</f>
        <v/>
      </c>
      <c r="AC63" s="1041">
        <f>'5'!V63</f>
        <v>0</v>
      </c>
      <c r="AD63" s="1044">
        <f>'5'!W63</f>
        <v>0</v>
      </c>
      <c r="AE63" s="1045">
        <f t="shared" si="62"/>
        <v>0</v>
      </c>
      <c r="AF63" s="1045">
        <f t="shared" si="1"/>
        <v>0</v>
      </c>
      <c r="AG63" s="1045">
        <f t="shared" si="2"/>
        <v>0</v>
      </c>
      <c r="AH63" s="1045">
        <f t="shared" si="51"/>
        <v>0</v>
      </c>
      <c r="AI63" s="1045">
        <f t="shared" si="4"/>
        <v>0</v>
      </c>
      <c r="AJ63" s="1043"/>
      <c r="AK63" s="1041">
        <f>'5'!Y63</f>
        <v>0</v>
      </c>
      <c r="AL63" s="1041">
        <f>'5'!Z63</f>
        <v>0</v>
      </c>
      <c r="AM63" s="1041" t="str">
        <f>'5'!AA63</f>
        <v/>
      </c>
      <c r="AN63" s="1041">
        <f>'5'!AB63</f>
        <v>0</v>
      </c>
      <c r="AO63" s="1044">
        <f>'5'!AC63</f>
        <v>0</v>
      </c>
      <c r="AP63" s="1045">
        <f t="shared" si="63"/>
        <v>0</v>
      </c>
      <c r="AQ63" s="1045">
        <f t="shared" si="64"/>
        <v>0</v>
      </c>
      <c r="AR63" s="1045">
        <f t="shared" si="65"/>
        <v>0</v>
      </c>
      <c r="AS63" s="1045">
        <f t="shared" si="52"/>
        <v>0</v>
      </c>
      <c r="AT63" s="1045">
        <f t="shared" si="66"/>
        <v>0</v>
      </c>
      <c r="AU63" s="1043"/>
      <c r="AV63" s="1041">
        <f>'5'!AE63</f>
        <v>0</v>
      </c>
      <c r="AW63" s="1041">
        <f>'5'!AF63</f>
        <v>0</v>
      </c>
      <c r="AX63" s="1041" t="str">
        <f>'5'!AG63</f>
        <v/>
      </c>
      <c r="AY63" s="1041">
        <f>'5'!AH63</f>
        <v>0</v>
      </c>
      <c r="AZ63" s="1044">
        <f>'5'!AI63</f>
        <v>0</v>
      </c>
      <c r="BA63" s="1045">
        <f t="shared" si="67"/>
        <v>0</v>
      </c>
      <c r="BB63" s="1045">
        <f t="shared" si="68"/>
        <v>0</v>
      </c>
      <c r="BC63" s="1045">
        <f t="shared" si="69"/>
        <v>0</v>
      </c>
      <c r="BD63" s="1045">
        <f t="shared" si="53"/>
        <v>0</v>
      </c>
      <c r="BE63" s="1045">
        <f t="shared" si="70"/>
        <v>0</v>
      </c>
      <c r="BF63" s="1043"/>
      <c r="BG63" s="1046" t="str">
        <f ca="1">'In-kind Benefits 2_V2'!AC61</f>
        <v/>
      </c>
      <c r="BH63" s="1047"/>
      <c r="BI63" s="1047" t="str">
        <f ca="1">'In-kind Benefits 2_V2'!AE61</f>
        <v/>
      </c>
      <c r="BJ63" s="1047" t="str" cm="1">
        <f t="array" aca="1" ref="BJ63" ca="1">(_xlfn.IFS(BG63="Yes",_xlfn.IFS(BI63&lt;=($CP63*BJ$5),BI63,BI63&gt;($CP63*BJ$5),($CP63*BJ$5)),BG63="No","",BG63="",""))</f>
        <v/>
      </c>
      <c r="BK63" s="1043"/>
      <c r="BL63" s="1046" t="str">
        <f ca="1">'In-kind Benefits 2_V2'!AG61</f>
        <v/>
      </c>
      <c r="BM63" s="1047" t="str">
        <f ca="1">'In-kind Benefits 2_V2'!AH61</f>
        <v/>
      </c>
      <c r="BN63" s="1047" t="str">
        <f ca="1">'In-kind Benefits 2_V2'!AI61</f>
        <v/>
      </c>
      <c r="BO63" s="1047" t="str" cm="1">
        <f t="array" aca="1" ref="BO63" ca="1">(_xlfn.IFS(BL63="Yes",_xlfn.IFS(BN63&lt;=($CP63*BO$5),BN63,BN63&gt;($CP63*BO$5),($CP63*BO$5)),BL63="No","",BL63="",""))</f>
        <v/>
      </c>
      <c r="BP63" s="1043"/>
      <c r="BQ63" s="1046" t="str">
        <f ca="1">'In-kind Benefits 2_V2'!AK61</f>
        <v/>
      </c>
      <c r="BR63" s="1047" t="str">
        <f ca="1">'In-kind Benefits 2_V2'!AL61</f>
        <v/>
      </c>
      <c r="BS63" s="1047" t="str">
        <f ca="1">'In-kind Benefits 2_V2'!AM61</f>
        <v/>
      </c>
      <c r="BT63" s="1047" t="str" cm="1">
        <f t="array" aca="1" ref="BT63" ca="1">(_xlfn.IFS(BQ63="Yes",_xlfn.IFS(BS63&lt;=($CP63*BT$5),BS63,BS63&gt;($CP63*BT$5),($CP63*BT$5)),BQ63="No","",BQ63="",""))</f>
        <v/>
      </c>
      <c r="BU63" s="1043"/>
      <c r="BV63" s="1046" t="str">
        <f ca="1">'In-kind Benefits 2_V2'!AO61</f>
        <v/>
      </c>
      <c r="BW63" s="1047" t="str">
        <f ca="1">'In-kind Benefits 2_V2'!AP61</f>
        <v/>
      </c>
      <c r="BX63" s="1047" t="str">
        <f ca="1">'In-kind Benefits 2_V2'!AQ61</f>
        <v/>
      </c>
      <c r="BY63" s="1047" t="str" cm="1">
        <f t="array" aca="1" ref="BY63" ca="1">(_xlfn.IFS(BV63="Yes",_xlfn.IFS(BX63&lt;=($CP63*BY$5),BX63,BX63&gt;($CP63*BY$5),($CP63*BY$5)),BV63="No","",BV63="",""))</f>
        <v/>
      </c>
      <c r="BZ63" s="1043"/>
      <c r="CA63" s="1046" t="str">
        <f ca="1">'In-kind Benefits 2_V2'!AS61</f>
        <v/>
      </c>
      <c r="CB63" s="1047" t="str">
        <f ca="1">'In-kind Benefits 2_V2'!AT61</f>
        <v/>
      </c>
      <c r="CC63" s="1047" t="str">
        <f ca="1">'In-kind Benefits 2_V2'!AU61</f>
        <v/>
      </c>
      <c r="CD63" s="1047" t="str" cm="1">
        <f t="array" aca="1" ref="CD63" ca="1">(_xlfn.IFS(CA63="Yes",_xlfn.IFS(CC63&lt;=($CP63*CD$5),CC63,CC63&gt;($CP63*CD$5),($CP63*CD$5)),CA63="No","",CA63="",""))</f>
        <v/>
      </c>
      <c r="CE63" s="1048"/>
      <c r="CF63" s="1046" t="str">
        <f ca="1">'In-kind Benefits 2_V2'!AW61</f>
        <v/>
      </c>
      <c r="CG63" s="1047" t="str">
        <f ca="1">'In-kind Benefits 2_V2'!AX61</f>
        <v/>
      </c>
      <c r="CH63" s="1047" t="str">
        <f ca="1">'In-kind Benefits 2_V2'!AY61</f>
        <v/>
      </c>
      <c r="CI63" s="1047" t="str" cm="1">
        <f t="array" aca="1" ref="CI63" ca="1">(_xlfn.IFS(CF63="Yes",_xlfn.IFS(CH63&lt;=($CP63*CI$5),CH63,CH63&gt;($CP63*CI$5),($CP63*CI$5)),CF63="No","",CF63="",""))</f>
        <v/>
      </c>
      <c r="CJ63" s="1048"/>
      <c r="CK63" s="1049">
        <f>IFERROR(((V63*X63)+(AG63*AI63)+(AR63*AT63)+(BC63*BE63))*'Drop Downs'!$R$4/12,0)</f>
        <v>0</v>
      </c>
      <c r="CL63" s="1050">
        <f>IFERROR(L63/M63*IF('2'!$E$25='Drop Downs'!$H$15,'Drop Downs'!$R$4/12, IF('2'!$E$25='Drop Downs'!$H$16,1, (IF('2'!$E$25='Drop Downs'!$H$13,1,"error")))),0)</f>
        <v>0</v>
      </c>
      <c r="CM63" s="1050">
        <f t="shared" ca="1" si="86"/>
        <v>0</v>
      </c>
      <c r="CN63" s="1049" t="str">
        <f t="shared" ca="1" si="87"/>
        <v/>
      </c>
      <c r="CO63" s="1049" t="str">
        <f t="shared" ca="1" si="88"/>
        <v/>
      </c>
      <c r="CP63" s="1050" t="str">
        <f t="shared" ca="1" si="80"/>
        <v/>
      </c>
      <c r="CQ63" s="251"/>
      <c r="CR63" s="1050">
        <f>IFERROR(((W63*X63)+(AH63*AI63)+(AS63*AT63)+(BD63*BE63))*'Drop Downs'!$R$4/12,0)</f>
        <v>0</v>
      </c>
      <c r="CS63" s="1050">
        <f t="shared" si="81"/>
        <v>0</v>
      </c>
      <c r="CT63" s="1050">
        <f t="shared" ca="1" si="82"/>
        <v>0</v>
      </c>
      <c r="CU63" s="1050">
        <f t="shared" ca="1" si="83"/>
        <v>0</v>
      </c>
      <c r="CV63" s="1050" t="str">
        <f t="shared" ca="1" si="89"/>
        <v/>
      </c>
      <c r="CW63" s="1048"/>
      <c r="CX63" s="1050">
        <f t="shared" si="75"/>
        <v>0</v>
      </c>
      <c r="CY63" s="1050" t="str">
        <f t="shared" ca="1" si="90"/>
        <v/>
      </c>
      <c r="CZ63" s="1049" t="str">
        <f t="shared" ca="1" si="91"/>
        <v/>
      </c>
      <c r="DA63" s="1049">
        <f t="shared" ca="1" si="84"/>
        <v>0</v>
      </c>
    </row>
    <row r="64" spans="1:105" ht="17.149999999999999" customHeight="1">
      <c r="A64" s="942">
        <v>60</v>
      </c>
      <c r="B64" s="1298"/>
      <c r="C64" s="1051" t="str">
        <f>INDEX(Languages2!$B$12:$Z$13,MATCH(' '!D64,Languages2!$B$12:$B$13,0),MATCH('1'!$C$5,Languages2!$B$1:$Z$1,0))</f>
        <v>Mulheres</v>
      </c>
      <c r="D64" s="1051" t="s">
        <v>800</v>
      </c>
      <c r="E64" s="1052">
        <f>'4'!I20</f>
        <v>0</v>
      </c>
      <c r="F64" s="1297">
        <f>'4'!J20</f>
        <v>0</v>
      </c>
      <c r="G64" s="1040"/>
      <c r="H64" s="1053">
        <f>'5'!G64</f>
        <v>0</v>
      </c>
      <c r="I64" s="1053">
        <f>'5'!H64</f>
        <v>0</v>
      </c>
      <c r="J64" s="1053">
        <f>'5'!I64</f>
        <v>0</v>
      </c>
      <c r="K64" s="1053">
        <f>'5'!J64</f>
        <v>0</v>
      </c>
      <c r="L64" s="1054">
        <f t="shared" si="78"/>
        <v>0</v>
      </c>
      <c r="M64" s="1054">
        <f t="shared" si="85"/>
        <v>0</v>
      </c>
      <c r="N64" s="1043"/>
      <c r="O64" s="1053">
        <f>'5'!M64</f>
        <v>0</v>
      </c>
      <c r="P64" s="1053">
        <f>'5'!N64</f>
        <v>0</v>
      </c>
      <c r="Q64" s="1053" t="str">
        <f>'5'!O64</f>
        <v/>
      </c>
      <c r="R64" s="1053">
        <f>'5'!P64</f>
        <v>0</v>
      </c>
      <c r="S64" s="1055">
        <f>'5'!Q64</f>
        <v>0</v>
      </c>
      <c r="T64" s="1056">
        <f t="shared" si="49"/>
        <v>0</v>
      </c>
      <c r="U64" s="1056">
        <f t="shared" si="60"/>
        <v>0</v>
      </c>
      <c r="V64" s="1056">
        <f t="shared" si="61"/>
        <v>0</v>
      </c>
      <c r="W64" s="1056">
        <f t="shared" si="50"/>
        <v>0</v>
      </c>
      <c r="X64" s="1056">
        <f t="shared" si="79"/>
        <v>0</v>
      </c>
      <c r="Y64" s="1043"/>
      <c r="Z64" s="1053">
        <f>'5'!S64</f>
        <v>0</v>
      </c>
      <c r="AA64" s="1053">
        <f>'5'!T64</f>
        <v>0</v>
      </c>
      <c r="AB64" s="1053" t="str">
        <f>'5'!U64</f>
        <v/>
      </c>
      <c r="AC64" s="1053">
        <f>'5'!V64</f>
        <v>0</v>
      </c>
      <c r="AD64" s="1055">
        <f>'5'!W64</f>
        <v>0</v>
      </c>
      <c r="AE64" s="1056">
        <f t="shared" si="62"/>
        <v>0</v>
      </c>
      <c r="AF64" s="1056">
        <f t="shared" si="1"/>
        <v>0</v>
      </c>
      <c r="AG64" s="1056">
        <f t="shared" si="2"/>
        <v>0</v>
      </c>
      <c r="AH64" s="1056">
        <f t="shared" si="51"/>
        <v>0</v>
      </c>
      <c r="AI64" s="1056">
        <f t="shared" si="4"/>
        <v>0</v>
      </c>
      <c r="AJ64" s="1043"/>
      <c r="AK64" s="1053">
        <f>'5'!Y64</f>
        <v>0</v>
      </c>
      <c r="AL64" s="1053">
        <f>'5'!Z64</f>
        <v>0</v>
      </c>
      <c r="AM64" s="1053" t="str">
        <f>'5'!AA64</f>
        <v/>
      </c>
      <c r="AN64" s="1053">
        <f>'5'!AB64</f>
        <v>0</v>
      </c>
      <c r="AO64" s="1055">
        <f>'5'!AC64</f>
        <v>0</v>
      </c>
      <c r="AP64" s="1056">
        <f t="shared" si="63"/>
        <v>0</v>
      </c>
      <c r="AQ64" s="1056">
        <f t="shared" si="64"/>
        <v>0</v>
      </c>
      <c r="AR64" s="1056">
        <f t="shared" si="65"/>
        <v>0</v>
      </c>
      <c r="AS64" s="1056">
        <f t="shared" si="52"/>
        <v>0</v>
      </c>
      <c r="AT64" s="1056">
        <f t="shared" si="66"/>
        <v>0</v>
      </c>
      <c r="AU64" s="1043"/>
      <c r="AV64" s="1053">
        <f>'5'!AE64</f>
        <v>0</v>
      </c>
      <c r="AW64" s="1053">
        <f>'5'!AF64</f>
        <v>0</v>
      </c>
      <c r="AX64" s="1053" t="str">
        <f>'5'!AG64</f>
        <v/>
      </c>
      <c r="AY64" s="1053">
        <f>'5'!AH64</f>
        <v>0</v>
      </c>
      <c r="AZ64" s="1055">
        <f>'5'!AI64</f>
        <v>0</v>
      </c>
      <c r="BA64" s="1056">
        <f t="shared" si="67"/>
        <v>0</v>
      </c>
      <c r="BB64" s="1056">
        <f t="shared" si="68"/>
        <v>0</v>
      </c>
      <c r="BC64" s="1056">
        <f t="shared" si="69"/>
        <v>0</v>
      </c>
      <c r="BD64" s="1056">
        <f t="shared" si="53"/>
        <v>0</v>
      </c>
      <c r="BE64" s="1056">
        <f t="shared" si="70"/>
        <v>0</v>
      </c>
      <c r="BF64" s="1043"/>
      <c r="BG64" s="1057" t="str">
        <f ca="1">'In-kind Benefits 2_V2'!AC62</f>
        <v/>
      </c>
      <c r="BH64" s="1047"/>
      <c r="BI64" s="1047" t="str">
        <f ca="1">'In-kind Benefits 2_V2'!AE62</f>
        <v/>
      </c>
      <c r="BJ64" s="1047" t="str" cm="1">
        <f t="array" aca="1" ref="BJ64" ca="1">(_xlfn.IFS(BG64="Yes",_xlfn.IFS(BI64&lt;=($CP64*BJ$5),BI64,BI64&gt;($CP64*BJ$5),($CP64*BJ$5)),BG64="No","",BG64="",""))</f>
        <v/>
      </c>
      <c r="BK64" s="1043"/>
      <c r="BL64" s="1057" t="str">
        <f ca="1">'In-kind Benefits 2_V2'!AG62</f>
        <v/>
      </c>
      <c r="BM64" s="1047" t="str">
        <f ca="1">'In-kind Benefits 2_V2'!AH62</f>
        <v/>
      </c>
      <c r="BN64" s="1047" t="str">
        <f ca="1">'In-kind Benefits 2_V2'!AI62</f>
        <v/>
      </c>
      <c r="BO64" s="1047" t="str" cm="1">
        <f t="array" aca="1" ref="BO64" ca="1">(_xlfn.IFS(BL64="Yes",_xlfn.IFS(BN64&lt;=($CP64*BO$5),BN64,BN64&gt;($CP64*BO$5),($CP64*BO$5)),BL64="No","",BL64="",""))</f>
        <v/>
      </c>
      <c r="BP64" s="1043"/>
      <c r="BQ64" s="1057" t="str">
        <f ca="1">'In-kind Benefits 2_V2'!AK62</f>
        <v/>
      </c>
      <c r="BR64" s="1047" t="str">
        <f ca="1">'In-kind Benefits 2_V2'!AL62</f>
        <v/>
      </c>
      <c r="BS64" s="1047" t="str">
        <f ca="1">'In-kind Benefits 2_V2'!AM62</f>
        <v/>
      </c>
      <c r="BT64" s="1047" t="str" cm="1">
        <f t="array" aca="1" ref="BT64" ca="1">(_xlfn.IFS(BQ64="Yes",_xlfn.IFS(BS64&lt;=($CP64*BT$5),BS64,BS64&gt;($CP64*BT$5),($CP64*BT$5)),BQ64="No","",BQ64="",""))</f>
        <v/>
      </c>
      <c r="BU64" s="1043"/>
      <c r="BV64" s="1057" t="str">
        <f ca="1">'In-kind Benefits 2_V2'!AO62</f>
        <v/>
      </c>
      <c r="BW64" s="1047" t="str">
        <f ca="1">'In-kind Benefits 2_V2'!AP62</f>
        <v/>
      </c>
      <c r="BX64" s="1047" t="str">
        <f ca="1">'In-kind Benefits 2_V2'!AQ62</f>
        <v/>
      </c>
      <c r="BY64" s="1047" t="str" cm="1">
        <f t="array" aca="1" ref="BY64" ca="1">(_xlfn.IFS(BV64="Yes",_xlfn.IFS(BX64&lt;=($CP64*BY$5),BX64,BX64&gt;($CP64*BY$5),($CP64*BY$5)),BV64="No","",BV64="",""))</f>
        <v/>
      </c>
      <c r="BZ64" s="1043"/>
      <c r="CA64" s="1057" t="str">
        <f ca="1">'In-kind Benefits 2_V2'!AS62</f>
        <v/>
      </c>
      <c r="CB64" s="1047" t="str">
        <f ca="1">'In-kind Benefits 2_V2'!AT62</f>
        <v/>
      </c>
      <c r="CC64" s="1047" t="str">
        <f ca="1">'In-kind Benefits 2_V2'!AU62</f>
        <v/>
      </c>
      <c r="CD64" s="1047" t="str" cm="1">
        <f t="array" aca="1" ref="CD64" ca="1">(_xlfn.IFS(CA64="Yes",_xlfn.IFS(CC64&lt;=($CP64*CD$5),CC64,CC64&gt;($CP64*CD$5),($CP64*CD$5)),CA64="No","",CA64="",""))</f>
        <v/>
      </c>
      <c r="CE64" s="1048"/>
      <c r="CF64" s="1057" t="str">
        <f ca="1">'In-kind Benefits 2_V2'!AW62</f>
        <v/>
      </c>
      <c r="CG64" s="1047" t="str">
        <f ca="1">'In-kind Benefits 2_V2'!AX62</f>
        <v/>
      </c>
      <c r="CH64" s="1047" t="str">
        <f ca="1">'In-kind Benefits 2_V2'!AY62</f>
        <v/>
      </c>
      <c r="CI64" s="1047" t="str" cm="1">
        <f t="array" aca="1" ref="CI64" ca="1">(_xlfn.IFS(CF64="Yes",_xlfn.IFS(CH64&lt;=($CP64*CI$5),CH64,CH64&gt;($CP64*CI$5),($CP64*CI$5)),CF64="No","",CF64="",""))</f>
        <v/>
      </c>
      <c r="CJ64" s="1048"/>
      <c r="CK64" s="1049">
        <f>IFERROR(((V64*X64)+(AG64*AI64)+(AR64*AT64)+(BC64*BE64))*'Drop Downs'!$R$4/12,0)</f>
        <v>0</v>
      </c>
      <c r="CL64" s="1050">
        <f>IFERROR(L64/M64*IF('2'!$E$25='Drop Downs'!$H$15,'Drop Downs'!$R$4/12, IF('2'!$E$25='Drop Downs'!$H$16,1, (IF('2'!$E$25='Drop Downs'!$H$13,1,"error")))),0)</f>
        <v>0</v>
      </c>
      <c r="CM64" s="1050">
        <f t="shared" ca="1" si="86"/>
        <v>0</v>
      </c>
      <c r="CN64" s="1049" t="str">
        <f t="shared" ca="1" si="87"/>
        <v/>
      </c>
      <c r="CO64" s="1049" t="str">
        <f t="shared" ca="1" si="88"/>
        <v/>
      </c>
      <c r="CP64" s="1050" t="str">
        <f t="shared" ca="1" si="80"/>
        <v/>
      </c>
      <c r="CQ64" s="251"/>
      <c r="CR64" s="1050">
        <f>IFERROR(((W64*X64)+(AH64*AI64)+(AS64*AT64)+(BD64*BE64))*'Drop Downs'!$R$4/12,0)</f>
        <v>0</v>
      </c>
      <c r="CS64" s="1050">
        <f t="shared" si="81"/>
        <v>0</v>
      </c>
      <c r="CT64" s="1050">
        <f t="shared" ca="1" si="82"/>
        <v>0</v>
      </c>
      <c r="CU64" s="1050">
        <f t="shared" ca="1" si="83"/>
        <v>0</v>
      </c>
      <c r="CV64" s="1050" t="str">
        <f t="shared" ca="1" si="89"/>
        <v/>
      </c>
      <c r="CW64" s="1048"/>
      <c r="CX64" s="1050">
        <f t="shared" si="75"/>
        <v>0</v>
      </c>
      <c r="CY64" s="1050" t="str">
        <f t="shared" ca="1" si="90"/>
        <v/>
      </c>
      <c r="CZ64" s="1049" t="str">
        <f t="shared" ca="1" si="91"/>
        <v/>
      </c>
      <c r="DA64" s="1049">
        <f t="shared" ca="1" si="84"/>
        <v>0</v>
      </c>
    </row>
    <row r="65" spans="1:105" ht="17.149999999999999" customHeight="1">
      <c r="A65" s="942">
        <v>61</v>
      </c>
      <c r="B65" s="1295">
        <f>'4'!G21</f>
        <v>0</v>
      </c>
      <c r="C65" s="1038" t="str">
        <f>INDEX(Languages2!$B$12:$Z$13,MATCH(' '!D65,Languages2!$B$12:$B$13,0),MATCH('1'!$C$5,Languages2!$B$1:$Z$1,0))</f>
        <v>Homens</v>
      </c>
      <c r="D65" s="1038" t="s">
        <v>799</v>
      </c>
      <c r="E65" s="1058">
        <f>'4'!I21</f>
        <v>0</v>
      </c>
      <c r="F65" s="1297" t="str">
        <f>'4'!J21</f>
        <v xml:space="preserve"> </v>
      </c>
      <c r="G65" s="1040"/>
      <c r="H65" s="1041">
        <f>'5'!G65</f>
        <v>0</v>
      </c>
      <c r="I65" s="1041">
        <f>'5'!H65</f>
        <v>0</v>
      </c>
      <c r="J65" s="1041">
        <f>'5'!I65</f>
        <v>0</v>
      </c>
      <c r="K65" s="1041">
        <f>'5'!J65</f>
        <v>0</v>
      </c>
      <c r="L65" s="1042">
        <f t="shared" si="78"/>
        <v>0</v>
      </c>
      <c r="M65" s="1042">
        <f t="shared" si="85"/>
        <v>0</v>
      </c>
      <c r="N65" s="1043"/>
      <c r="O65" s="1041">
        <f>'5'!M65</f>
        <v>0</v>
      </c>
      <c r="P65" s="1041">
        <f>'5'!N65</f>
        <v>0</v>
      </c>
      <c r="Q65" s="1041" t="str">
        <f>'5'!O65</f>
        <v/>
      </c>
      <c r="R65" s="1041">
        <f>'5'!P65</f>
        <v>0</v>
      </c>
      <c r="S65" s="1044">
        <f>'5'!Q65</f>
        <v>0</v>
      </c>
      <c r="T65" s="1045">
        <f t="shared" si="49"/>
        <v>0</v>
      </c>
      <c r="U65" s="1045">
        <f t="shared" si="60"/>
        <v>0</v>
      </c>
      <c r="V65" s="1045">
        <f t="shared" si="61"/>
        <v>0</v>
      </c>
      <c r="W65" s="1045">
        <f t="shared" si="50"/>
        <v>0</v>
      </c>
      <c r="X65" s="1045">
        <f t="shared" si="79"/>
        <v>0</v>
      </c>
      <c r="Y65" s="1043"/>
      <c r="Z65" s="1041">
        <f>'5'!S65</f>
        <v>0</v>
      </c>
      <c r="AA65" s="1041">
        <f>'5'!T65</f>
        <v>0</v>
      </c>
      <c r="AB65" s="1041" t="str">
        <f>'5'!U65</f>
        <v/>
      </c>
      <c r="AC65" s="1041">
        <f>'5'!V65</f>
        <v>0</v>
      </c>
      <c r="AD65" s="1044">
        <f>'5'!W65</f>
        <v>0</v>
      </c>
      <c r="AE65" s="1045">
        <f t="shared" si="62"/>
        <v>0</v>
      </c>
      <c r="AF65" s="1045">
        <f t="shared" si="1"/>
        <v>0</v>
      </c>
      <c r="AG65" s="1045">
        <f t="shared" si="2"/>
        <v>0</v>
      </c>
      <c r="AH65" s="1045">
        <f t="shared" si="51"/>
        <v>0</v>
      </c>
      <c r="AI65" s="1045">
        <f t="shared" si="4"/>
        <v>0</v>
      </c>
      <c r="AJ65" s="1043"/>
      <c r="AK65" s="1041">
        <f>'5'!Y65</f>
        <v>0</v>
      </c>
      <c r="AL65" s="1041">
        <f>'5'!Z65</f>
        <v>0</v>
      </c>
      <c r="AM65" s="1041" t="str">
        <f>'5'!AA65</f>
        <v/>
      </c>
      <c r="AN65" s="1041">
        <f>'5'!AB65</f>
        <v>0</v>
      </c>
      <c r="AO65" s="1044">
        <f>'5'!AC65</f>
        <v>0</v>
      </c>
      <c r="AP65" s="1045">
        <f t="shared" si="63"/>
        <v>0</v>
      </c>
      <c r="AQ65" s="1045">
        <f t="shared" si="64"/>
        <v>0</v>
      </c>
      <c r="AR65" s="1045">
        <f t="shared" si="65"/>
        <v>0</v>
      </c>
      <c r="AS65" s="1045">
        <f t="shared" si="52"/>
        <v>0</v>
      </c>
      <c r="AT65" s="1045">
        <f t="shared" si="66"/>
        <v>0</v>
      </c>
      <c r="AU65" s="1043"/>
      <c r="AV65" s="1041">
        <f>'5'!AE65</f>
        <v>0</v>
      </c>
      <c r="AW65" s="1041">
        <f>'5'!AF65</f>
        <v>0</v>
      </c>
      <c r="AX65" s="1041" t="str">
        <f>'5'!AG65</f>
        <v/>
      </c>
      <c r="AY65" s="1041">
        <f>'5'!AH65</f>
        <v>0</v>
      </c>
      <c r="AZ65" s="1044">
        <f>'5'!AI65</f>
        <v>0</v>
      </c>
      <c r="BA65" s="1045">
        <f t="shared" si="67"/>
        <v>0</v>
      </c>
      <c r="BB65" s="1045">
        <f t="shared" si="68"/>
        <v>0</v>
      </c>
      <c r="BC65" s="1045">
        <f t="shared" si="69"/>
        <v>0</v>
      </c>
      <c r="BD65" s="1045">
        <f t="shared" si="53"/>
        <v>0</v>
      </c>
      <c r="BE65" s="1045">
        <f t="shared" si="70"/>
        <v>0</v>
      </c>
      <c r="BF65" s="1043"/>
      <c r="BG65" s="1046" t="str">
        <f ca="1">'In-kind Benefits 2_V2'!AC63</f>
        <v/>
      </c>
      <c r="BH65" s="1047"/>
      <c r="BI65" s="1047" t="str">
        <f ca="1">'In-kind Benefits 2_V2'!AE63</f>
        <v/>
      </c>
      <c r="BJ65" s="1047" t="str" cm="1">
        <f t="array" aca="1" ref="BJ65" ca="1">(_xlfn.IFS(BG65="Yes",_xlfn.IFS(BI65&lt;=($CP65*BJ$5),BI65,BI65&gt;($CP65*BJ$5),($CP65*BJ$5)),BG65="No","",BG65="",""))</f>
        <v/>
      </c>
      <c r="BK65" s="1043"/>
      <c r="BL65" s="1046" t="str">
        <f ca="1">'In-kind Benefits 2_V2'!AG63</f>
        <v/>
      </c>
      <c r="BM65" s="1047" t="str">
        <f ca="1">'In-kind Benefits 2_V2'!AH63</f>
        <v/>
      </c>
      <c r="BN65" s="1047" t="str">
        <f ca="1">'In-kind Benefits 2_V2'!AI63</f>
        <v/>
      </c>
      <c r="BO65" s="1047" t="str" cm="1">
        <f t="array" aca="1" ref="BO65" ca="1">(_xlfn.IFS(BL65="Yes",_xlfn.IFS(BN65&lt;=($CP65*BO$5),BN65,BN65&gt;($CP65*BO$5),($CP65*BO$5)),BL65="No","",BL65="",""))</f>
        <v/>
      </c>
      <c r="BP65" s="1043"/>
      <c r="BQ65" s="1046" t="str">
        <f ca="1">'In-kind Benefits 2_V2'!AK63</f>
        <v/>
      </c>
      <c r="BR65" s="1047" t="str">
        <f ca="1">'In-kind Benefits 2_V2'!AL63</f>
        <v/>
      </c>
      <c r="BS65" s="1047" t="str">
        <f ca="1">'In-kind Benefits 2_V2'!AM63</f>
        <v/>
      </c>
      <c r="BT65" s="1047" t="str" cm="1">
        <f t="array" aca="1" ref="BT65" ca="1">(_xlfn.IFS(BQ65="Yes",_xlfn.IFS(BS65&lt;=($CP65*BT$5),BS65,BS65&gt;($CP65*BT$5),($CP65*BT$5)),BQ65="No","",BQ65="",""))</f>
        <v/>
      </c>
      <c r="BU65" s="1043"/>
      <c r="BV65" s="1046" t="str">
        <f ca="1">'In-kind Benefits 2_V2'!AO63</f>
        <v/>
      </c>
      <c r="BW65" s="1047" t="str">
        <f ca="1">'In-kind Benefits 2_V2'!AP63</f>
        <v/>
      </c>
      <c r="BX65" s="1047" t="str">
        <f ca="1">'In-kind Benefits 2_V2'!AQ63</f>
        <v/>
      </c>
      <c r="BY65" s="1047" t="str" cm="1">
        <f t="array" aca="1" ref="BY65" ca="1">(_xlfn.IFS(BV65="Yes",_xlfn.IFS(BX65&lt;=($CP65*BY$5),BX65,BX65&gt;($CP65*BY$5),($CP65*BY$5)),BV65="No","",BV65="",""))</f>
        <v/>
      </c>
      <c r="BZ65" s="1043"/>
      <c r="CA65" s="1046" t="str">
        <f ca="1">'In-kind Benefits 2_V2'!AS63</f>
        <v/>
      </c>
      <c r="CB65" s="1047" t="str">
        <f ca="1">'In-kind Benefits 2_V2'!AT63</f>
        <v/>
      </c>
      <c r="CC65" s="1047" t="str">
        <f ca="1">'In-kind Benefits 2_V2'!AU63</f>
        <v/>
      </c>
      <c r="CD65" s="1047" t="str" cm="1">
        <f t="array" aca="1" ref="CD65" ca="1">(_xlfn.IFS(CA65="Yes",_xlfn.IFS(CC65&lt;=($CP65*CD$5),CC65,CC65&gt;($CP65*CD$5),($CP65*CD$5)),CA65="No","",CA65="",""))</f>
        <v/>
      </c>
      <c r="CE65" s="1048"/>
      <c r="CF65" s="1046" t="str">
        <f ca="1">'In-kind Benefits 2_V2'!AW63</f>
        <v/>
      </c>
      <c r="CG65" s="1047" t="str">
        <f ca="1">'In-kind Benefits 2_V2'!AX63</f>
        <v/>
      </c>
      <c r="CH65" s="1047" t="str">
        <f ca="1">'In-kind Benefits 2_V2'!AY63</f>
        <v/>
      </c>
      <c r="CI65" s="1047" t="str" cm="1">
        <f t="array" aca="1" ref="CI65" ca="1">(_xlfn.IFS(CF65="Yes",_xlfn.IFS(CH65&lt;=($CP65*CI$5),CH65,CH65&gt;($CP65*CI$5),($CP65*CI$5)),CF65="No","",CF65="",""))</f>
        <v/>
      </c>
      <c r="CJ65" s="1048"/>
      <c r="CK65" s="1049">
        <f>IFERROR(((V65*X65)+(AG65*AI65)+(AR65*AT65)+(BC65*BE65))*'Drop Downs'!$R$4/12,0)</f>
        <v>0</v>
      </c>
      <c r="CL65" s="1050">
        <f>IFERROR(L65/M65*IF('2'!$E$25='Drop Downs'!$H$15,'Drop Downs'!$R$4/12, IF('2'!$E$25='Drop Downs'!$H$16,1, (IF('2'!$E$25='Drop Downs'!$H$13,1,"error")))),0)</f>
        <v>0</v>
      </c>
      <c r="CM65" s="1050">
        <f t="shared" ca="1" si="86"/>
        <v>0</v>
      </c>
      <c r="CN65" s="1049" t="str">
        <f t="shared" ca="1" si="87"/>
        <v/>
      </c>
      <c r="CO65" s="1049" t="str">
        <f t="shared" ca="1" si="88"/>
        <v/>
      </c>
      <c r="CP65" s="1050" t="str">
        <f t="shared" ca="1" si="80"/>
        <v/>
      </c>
      <c r="CQ65" s="251"/>
      <c r="CR65" s="1050">
        <f>IFERROR(((W65*X65)+(AH65*AI65)+(AS65*AT65)+(BD65*BE65))*'Drop Downs'!$R$4/12,0)</f>
        <v>0</v>
      </c>
      <c r="CS65" s="1050">
        <f t="shared" si="81"/>
        <v>0</v>
      </c>
      <c r="CT65" s="1050">
        <f t="shared" ca="1" si="82"/>
        <v>0</v>
      </c>
      <c r="CU65" s="1050">
        <f t="shared" ca="1" si="83"/>
        <v>0</v>
      </c>
      <c r="CV65" s="1050" t="str">
        <f t="shared" ca="1" si="89"/>
        <v/>
      </c>
      <c r="CW65" s="1048"/>
      <c r="CX65" s="1050">
        <f t="shared" si="75"/>
        <v>0</v>
      </c>
      <c r="CY65" s="1050" t="str">
        <f t="shared" ca="1" si="90"/>
        <v/>
      </c>
      <c r="CZ65" s="1049" t="str">
        <f t="shared" ca="1" si="91"/>
        <v/>
      </c>
      <c r="DA65" s="1049">
        <f t="shared" ca="1" si="84"/>
        <v>0</v>
      </c>
    </row>
    <row r="66" spans="1:105" ht="17.149999999999999" customHeight="1">
      <c r="A66" s="942">
        <v>62</v>
      </c>
      <c r="B66" s="1298"/>
      <c r="C66" s="1051" t="str">
        <f>INDEX(Languages2!$B$12:$Z$13,MATCH(' '!D66,Languages2!$B$12:$B$13,0),MATCH('1'!$C$5,Languages2!$B$1:$Z$1,0))</f>
        <v>Mulheres</v>
      </c>
      <c r="D66" s="1051" t="s">
        <v>800</v>
      </c>
      <c r="E66" s="1052">
        <f>'4'!I22</f>
        <v>0</v>
      </c>
      <c r="F66" s="1297">
        <f>'4'!J22</f>
        <v>0</v>
      </c>
      <c r="G66" s="1040"/>
      <c r="H66" s="1053">
        <f>'5'!G66</f>
        <v>0</v>
      </c>
      <c r="I66" s="1053">
        <f>'5'!H66</f>
        <v>0</v>
      </c>
      <c r="J66" s="1053">
        <f>'5'!I66</f>
        <v>0</v>
      </c>
      <c r="K66" s="1053">
        <f>'5'!J66</f>
        <v>0</v>
      </c>
      <c r="L66" s="1054">
        <f t="shared" si="78"/>
        <v>0</v>
      </c>
      <c r="M66" s="1054">
        <f t="shared" si="85"/>
        <v>0</v>
      </c>
      <c r="N66" s="1043"/>
      <c r="O66" s="1053">
        <f>'5'!M66</f>
        <v>0</v>
      </c>
      <c r="P66" s="1053">
        <f>'5'!N66</f>
        <v>0</v>
      </c>
      <c r="Q66" s="1053" t="str">
        <f>'5'!O66</f>
        <v/>
      </c>
      <c r="R66" s="1053">
        <f>'5'!P66</f>
        <v>0</v>
      </c>
      <c r="S66" s="1055">
        <f>'5'!Q66</f>
        <v>0</v>
      </c>
      <c r="T66" s="1056">
        <f t="shared" si="49"/>
        <v>0</v>
      </c>
      <c r="U66" s="1056">
        <f t="shared" si="60"/>
        <v>0</v>
      </c>
      <c r="V66" s="1056">
        <f t="shared" si="61"/>
        <v>0</v>
      </c>
      <c r="W66" s="1056">
        <f t="shared" si="50"/>
        <v>0</v>
      </c>
      <c r="X66" s="1056">
        <f t="shared" si="79"/>
        <v>0</v>
      </c>
      <c r="Y66" s="1043"/>
      <c r="Z66" s="1053">
        <f>'5'!S66</f>
        <v>0</v>
      </c>
      <c r="AA66" s="1053">
        <f>'5'!T66</f>
        <v>0</v>
      </c>
      <c r="AB66" s="1053" t="str">
        <f>'5'!U66</f>
        <v/>
      </c>
      <c r="AC66" s="1053">
        <f>'5'!V66</f>
        <v>0</v>
      </c>
      <c r="AD66" s="1055">
        <f>'5'!W66</f>
        <v>0</v>
      </c>
      <c r="AE66" s="1056">
        <f t="shared" si="62"/>
        <v>0</v>
      </c>
      <c r="AF66" s="1056">
        <f t="shared" si="1"/>
        <v>0</v>
      </c>
      <c r="AG66" s="1056">
        <f t="shared" si="2"/>
        <v>0</v>
      </c>
      <c r="AH66" s="1056">
        <f t="shared" si="51"/>
        <v>0</v>
      </c>
      <c r="AI66" s="1056">
        <f t="shared" si="4"/>
        <v>0</v>
      </c>
      <c r="AJ66" s="1043"/>
      <c r="AK66" s="1053">
        <f>'5'!Y66</f>
        <v>0</v>
      </c>
      <c r="AL66" s="1053">
        <f>'5'!Z66</f>
        <v>0</v>
      </c>
      <c r="AM66" s="1053" t="str">
        <f>'5'!AA66</f>
        <v/>
      </c>
      <c r="AN66" s="1053">
        <f>'5'!AB66</f>
        <v>0</v>
      </c>
      <c r="AO66" s="1055">
        <f>'5'!AC66</f>
        <v>0</v>
      </c>
      <c r="AP66" s="1056">
        <f t="shared" si="63"/>
        <v>0</v>
      </c>
      <c r="AQ66" s="1056">
        <f t="shared" si="64"/>
        <v>0</v>
      </c>
      <c r="AR66" s="1056">
        <f t="shared" si="65"/>
        <v>0</v>
      </c>
      <c r="AS66" s="1056">
        <f t="shared" si="52"/>
        <v>0</v>
      </c>
      <c r="AT66" s="1056">
        <f t="shared" si="66"/>
        <v>0</v>
      </c>
      <c r="AU66" s="1043"/>
      <c r="AV66" s="1053">
        <f>'5'!AE66</f>
        <v>0</v>
      </c>
      <c r="AW66" s="1053">
        <f>'5'!AF66</f>
        <v>0</v>
      </c>
      <c r="AX66" s="1053" t="str">
        <f>'5'!AG66</f>
        <v/>
      </c>
      <c r="AY66" s="1053">
        <f>'5'!AH66</f>
        <v>0</v>
      </c>
      <c r="AZ66" s="1055">
        <f>'5'!AI66</f>
        <v>0</v>
      </c>
      <c r="BA66" s="1056">
        <f t="shared" si="67"/>
        <v>0</v>
      </c>
      <c r="BB66" s="1056">
        <f t="shared" si="68"/>
        <v>0</v>
      </c>
      <c r="BC66" s="1056">
        <f t="shared" si="69"/>
        <v>0</v>
      </c>
      <c r="BD66" s="1056">
        <f t="shared" si="53"/>
        <v>0</v>
      </c>
      <c r="BE66" s="1056">
        <f t="shared" si="70"/>
        <v>0</v>
      </c>
      <c r="BF66" s="1043"/>
      <c r="BG66" s="1057" t="str">
        <f ca="1">'In-kind Benefits 2_V2'!AC64</f>
        <v/>
      </c>
      <c r="BH66" s="1047"/>
      <c r="BI66" s="1047" t="str">
        <f ca="1">'In-kind Benefits 2_V2'!AE64</f>
        <v/>
      </c>
      <c r="BJ66" s="1047" t="str" cm="1">
        <f t="array" aca="1" ref="BJ66" ca="1">(_xlfn.IFS(BG66="Yes",_xlfn.IFS(BI66&lt;=($CP66*BJ$5),BI66,BI66&gt;($CP66*BJ$5),($CP66*BJ$5)),BG66="No","",BG66="",""))</f>
        <v/>
      </c>
      <c r="BK66" s="1043"/>
      <c r="BL66" s="1057" t="str">
        <f ca="1">'In-kind Benefits 2_V2'!AG64</f>
        <v/>
      </c>
      <c r="BM66" s="1047" t="str">
        <f ca="1">'In-kind Benefits 2_V2'!AH64</f>
        <v/>
      </c>
      <c r="BN66" s="1047" t="str">
        <f ca="1">'In-kind Benefits 2_V2'!AI64</f>
        <v/>
      </c>
      <c r="BO66" s="1047" t="str" cm="1">
        <f t="array" aca="1" ref="BO66" ca="1">(_xlfn.IFS(BL66="Yes",_xlfn.IFS(BN66&lt;=($CP66*BO$5),BN66,BN66&gt;($CP66*BO$5),($CP66*BO$5)),BL66="No","",BL66="",""))</f>
        <v/>
      </c>
      <c r="BP66" s="1043"/>
      <c r="BQ66" s="1057" t="str">
        <f ca="1">'In-kind Benefits 2_V2'!AK64</f>
        <v/>
      </c>
      <c r="BR66" s="1047" t="str">
        <f ca="1">'In-kind Benefits 2_V2'!AL64</f>
        <v/>
      </c>
      <c r="BS66" s="1047" t="str">
        <f ca="1">'In-kind Benefits 2_V2'!AM64</f>
        <v/>
      </c>
      <c r="BT66" s="1047" t="str" cm="1">
        <f t="array" aca="1" ref="BT66" ca="1">(_xlfn.IFS(BQ66="Yes",_xlfn.IFS(BS66&lt;=($CP66*BT$5),BS66,BS66&gt;($CP66*BT$5),($CP66*BT$5)),BQ66="No","",BQ66="",""))</f>
        <v/>
      </c>
      <c r="BU66" s="1043"/>
      <c r="BV66" s="1057" t="str">
        <f ca="1">'In-kind Benefits 2_V2'!AO64</f>
        <v/>
      </c>
      <c r="BW66" s="1047" t="str">
        <f ca="1">'In-kind Benefits 2_V2'!AP64</f>
        <v/>
      </c>
      <c r="BX66" s="1047" t="str">
        <f ca="1">'In-kind Benefits 2_V2'!AQ64</f>
        <v/>
      </c>
      <c r="BY66" s="1047" t="str" cm="1">
        <f t="array" aca="1" ref="BY66" ca="1">(_xlfn.IFS(BV66="Yes",_xlfn.IFS(BX66&lt;=($CP66*BY$5),BX66,BX66&gt;($CP66*BY$5),($CP66*BY$5)),BV66="No","",BV66="",""))</f>
        <v/>
      </c>
      <c r="BZ66" s="1043"/>
      <c r="CA66" s="1057" t="str">
        <f ca="1">'In-kind Benefits 2_V2'!AS64</f>
        <v/>
      </c>
      <c r="CB66" s="1047" t="str">
        <f ca="1">'In-kind Benefits 2_V2'!AT64</f>
        <v/>
      </c>
      <c r="CC66" s="1047" t="str">
        <f ca="1">'In-kind Benefits 2_V2'!AU64</f>
        <v/>
      </c>
      <c r="CD66" s="1047" t="str" cm="1">
        <f t="array" aca="1" ref="CD66" ca="1">(_xlfn.IFS(CA66="Yes",_xlfn.IFS(CC66&lt;=($CP66*CD$5),CC66,CC66&gt;($CP66*CD$5),($CP66*CD$5)),CA66="No","",CA66="",""))</f>
        <v/>
      </c>
      <c r="CE66" s="1048"/>
      <c r="CF66" s="1057" t="str">
        <f ca="1">'In-kind Benefits 2_V2'!AW64</f>
        <v/>
      </c>
      <c r="CG66" s="1047" t="str">
        <f ca="1">'In-kind Benefits 2_V2'!AX64</f>
        <v/>
      </c>
      <c r="CH66" s="1047" t="str">
        <f ca="1">'In-kind Benefits 2_V2'!AY64</f>
        <v/>
      </c>
      <c r="CI66" s="1047" t="str" cm="1">
        <f t="array" aca="1" ref="CI66" ca="1">(_xlfn.IFS(CF66="Yes",_xlfn.IFS(CH66&lt;=($CP66*CI$5),CH66,CH66&gt;($CP66*CI$5),($CP66*CI$5)),CF66="No","",CF66="",""))</f>
        <v/>
      </c>
      <c r="CJ66" s="1048"/>
      <c r="CK66" s="1049">
        <f>IFERROR(((V66*X66)+(AG66*AI66)+(AR66*AT66)+(BC66*BE66))*'Drop Downs'!$R$4/12,0)</f>
        <v>0</v>
      </c>
      <c r="CL66" s="1050">
        <f>IFERROR(L66/M66*IF('2'!$E$25='Drop Downs'!$H$15,'Drop Downs'!$R$4/12, IF('2'!$E$25='Drop Downs'!$H$16,1, (IF('2'!$E$25='Drop Downs'!$H$13,1,"error")))),0)</f>
        <v>0</v>
      </c>
      <c r="CM66" s="1050">
        <f t="shared" ca="1" si="86"/>
        <v>0</v>
      </c>
      <c r="CN66" s="1049" t="str">
        <f t="shared" ca="1" si="87"/>
        <v/>
      </c>
      <c r="CO66" s="1049" t="str">
        <f t="shared" ca="1" si="88"/>
        <v/>
      </c>
      <c r="CP66" s="1050" t="str">
        <f t="shared" ca="1" si="80"/>
        <v/>
      </c>
      <c r="CQ66" s="251"/>
      <c r="CR66" s="1050">
        <f>IFERROR(((W66*X66)+(AH66*AI66)+(AS66*AT66)+(BD66*BE66))*'Drop Downs'!$R$4/12,0)</f>
        <v>0</v>
      </c>
      <c r="CS66" s="1050">
        <f t="shared" si="81"/>
        <v>0</v>
      </c>
      <c r="CT66" s="1050">
        <f t="shared" ca="1" si="82"/>
        <v>0</v>
      </c>
      <c r="CU66" s="1050">
        <f t="shared" ca="1" si="83"/>
        <v>0</v>
      </c>
      <c r="CV66" s="1050" t="str">
        <f t="shared" ca="1" si="89"/>
        <v/>
      </c>
      <c r="CW66" s="1048"/>
      <c r="CX66" s="1050">
        <f t="shared" si="75"/>
        <v>0</v>
      </c>
      <c r="CY66" s="1050" t="str">
        <f t="shared" ca="1" si="90"/>
        <v/>
      </c>
      <c r="CZ66" s="1049" t="str">
        <f t="shared" ca="1" si="91"/>
        <v/>
      </c>
      <c r="DA66" s="1049">
        <f t="shared" ca="1" si="84"/>
        <v>0</v>
      </c>
    </row>
    <row r="67" spans="1:105" ht="17.149999999999999" customHeight="1">
      <c r="A67" s="942">
        <v>63</v>
      </c>
      <c r="B67" s="1295">
        <f>'4'!G23</f>
        <v>0</v>
      </c>
      <c r="C67" s="1038" t="str">
        <f>INDEX(Languages2!$B$12:$Z$13,MATCH(' '!D67,Languages2!$B$12:$B$13,0),MATCH('1'!$C$5,Languages2!$B$1:$Z$1,0))</f>
        <v>Homens</v>
      </c>
      <c r="D67" s="1038" t="s">
        <v>799</v>
      </c>
      <c r="E67" s="1058">
        <f>'4'!I23</f>
        <v>0</v>
      </c>
      <c r="F67" s="1297" t="str">
        <f>'4'!J23</f>
        <v xml:space="preserve"> </v>
      </c>
      <c r="G67" s="1040"/>
      <c r="H67" s="1041">
        <f>'5'!G67</f>
        <v>0</v>
      </c>
      <c r="I67" s="1041">
        <f>'5'!H67</f>
        <v>0</v>
      </c>
      <c r="J67" s="1041">
        <f>'5'!I67</f>
        <v>0</v>
      </c>
      <c r="K67" s="1041">
        <f>'5'!J67</f>
        <v>0</v>
      </c>
      <c r="L67" s="1042">
        <f t="shared" si="78"/>
        <v>0</v>
      </c>
      <c r="M67" s="1042">
        <f t="shared" si="85"/>
        <v>0</v>
      </c>
      <c r="N67" s="1043"/>
      <c r="O67" s="1041">
        <f>'5'!M67</f>
        <v>0</v>
      </c>
      <c r="P67" s="1041">
        <f>'5'!N67</f>
        <v>0</v>
      </c>
      <c r="Q67" s="1041" t="str">
        <f>'5'!O67</f>
        <v/>
      </c>
      <c r="R67" s="1041">
        <f>'5'!P67</f>
        <v>0</v>
      </c>
      <c r="S67" s="1044">
        <f>'5'!Q67</f>
        <v>0</v>
      </c>
      <c r="T67" s="1045">
        <f t="shared" si="49"/>
        <v>0</v>
      </c>
      <c r="U67" s="1045">
        <f t="shared" si="60"/>
        <v>0</v>
      </c>
      <c r="V67" s="1045">
        <f t="shared" si="61"/>
        <v>0</v>
      </c>
      <c r="W67" s="1045">
        <f t="shared" si="50"/>
        <v>0</v>
      </c>
      <c r="X67" s="1045">
        <f t="shared" si="79"/>
        <v>0</v>
      </c>
      <c r="Y67" s="1043"/>
      <c r="Z67" s="1041">
        <f>'5'!S67</f>
        <v>0</v>
      </c>
      <c r="AA67" s="1041">
        <f>'5'!T67</f>
        <v>0</v>
      </c>
      <c r="AB67" s="1041" t="str">
        <f>'5'!U67</f>
        <v/>
      </c>
      <c r="AC67" s="1041">
        <f>'5'!V67</f>
        <v>0</v>
      </c>
      <c r="AD67" s="1044">
        <f>'5'!W67</f>
        <v>0</v>
      </c>
      <c r="AE67" s="1045">
        <f t="shared" si="62"/>
        <v>0</v>
      </c>
      <c r="AF67" s="1045">
        <f t="shared" si="1"/>
        <v>0</v>
      </c>
      <c r="AG67" s="1045">
        <f t="shared" si="2"/>
        <v>0</v>
      </c>
      <c r="AH67" s="1045">
        <f t="shared" si="51"/>
        <v>0</v>
      </c>
      <c r="AI67" s="1045">
        <f t="shared" si="4"/>
        <v>0</v>
      </c>
      <c r="AJ67" s="1043"/>
      <c r="AK67" s="1041">
        <f>'5'!Y67</f>
        <v>0</v>
      </c>
      <c r="AL67" s="1041">
        <f>'5'!Z67</f>
        <v>0</v>
      </c>
      <c r="AM67" s="1041" t="str">
        <f>'5'!AA67</f>
        <v/>
      </c>
      <c r="AN67" s="1041">
        <f>'5'!AB67</f>
        <v>0</v>
      </c>
      <c r="AO67" s="1044">
        <f>'5'!AC67</f>
        <v>0</v>
      </c>
      <c r="AP67" s="1045">
        <f t="shared" si="63"/>
        <v>0</v>
      </c>
      <c r="AQ67" s="1045">
        <f t="shared" si="64"/>
        <v>0</v>
      </c>
      <c r="AR67" s="1045">
        <f t="shared" si="65"/>
        <v>0</v>
      </c>
      <c r="AS67" s="1045">
        <f t="shared" si="52"/>
        <v>0</v>
      </c>
      <c r="AT67" s="1045">
        <f t="shared" si="66"/>
        <v>0</v>
      </c>
      <c r="AU67" s="1043"/>
      <c r="AV67" s="1041">
        <f>'5'!AE67</f>
        <v>0</v>
      </c>
      <c r="AW67" s="1041">
        <f>'5'!AF67</f>
        <v>0</v>
      </c>
      <c r="AX67" s="1041" t="str">
        <f>'5'!AG67</f>
        <v/>
      </c>
      <c r="AY67" s="1041">
        <f>'5'!AH67</f>
        <v>0</v>
      </c>
      <c r="AZ67" s="1044">
        <f>'5'!AI67</f>
        <v>0</v>
      </c>
      <c r="BA67" s="1045">
        <f t="shared" si="67"/>
        <v>0</v>
      </c>
      <c r="BB67" s="1045">
        <f t="shared" si="68"/>
        <v>0</v>
      </c>
      <c r="BC67" s="1045">
        <f t="shared" si="69"/>
        <v>0</v>
      </c>
      <c r="BD67" s="1045">
        <f t="shared" si="53"/>
        <v>0</v>
      </c>
      <c r="BE67" s="1045">
        <f t="shared" si="70"/>
        <v>0</v>
      </c>
      <c r="BF67" s="1043"/>
      <c r="BG67" s="1046" t="str">
        <f ca="1">'In-kind Benefits 2_V2'!AC65</f>
        <v/>
      </c>
      <c r="BH67" s="1047"/>
      <c r="BI67" s="1047" t="str">
        <f ca="1">'In-kind Benefits 2_V2'!AE65</f>
        <v/>
      </c>
      <c r="BJ67" s="1047" t="str" cm="1">
        <f t="array" aca="1" ref="BJ67" ca="1">(_xlfn.IFS(BG67="Yes",_xlfn.IFS(BI67&lt;=($CP67*BJ$5),BI67,BI67&gt;($CP67*BJ$5),($CP67*BJ$5)),BG67="No","",BG67="",""))</f>
        <v/>
      </c>
      <c r="BK67" s="1043"/>
      <c r="BL67" s="1046" t="str">
        <f ca="1">'In-kind Benefits 2_V2'!AG65</f>
        <v/>
      </c>
      <c r="BM67" s="1047" t="str">
        <f ca="1">'In-kind Benefits 2_V2'!AH65</f>
        <v/>
      </c>
      <c r="BN67" s="1047" t="str">
        <f ca="1">'In-kind Benefits 2_V2'!AI65</f>
        <v/>
      </c>
      <c r="BO67" s="1047" t="str" cm="1">
        <f t="array" aca="1" ref="BO67" ca="1">(_xlfn.IFS(BL67="Yes",_xlfn.IFS(BN67&lt;=($CP67*BO$5),BN67,BN67&gt;($CP67*BO$5),($CP67*BO$5)),BL67="No","",BL67="",""))</f>
        <v/>
      </c>
      <c r="BP67" s="1043"/>
      <c r="BQ67" s="1046" t="str">
        <f ca="1">'In-kind Benefits 2_V2'!AK65</f>
        <v/>
      </c>
      <c r="BR67" s="1047" t="str">
        <f ca="1">'In-kind Benefits 2_V2'!AL65</f>
        <v/>
      </c>
      <c r="BS67" s="1047" t="str">
        <f ca="1">'In-kind Benefits 2_V2'!AM65</f>
        <v/>
      </c>
      <c r="BT67" s="1047" t="str" cm="1">
        <f t="array" aca="1" ref="BT67" ca="1">(_xlfn.IFS(BQ67="Yes",_xlfn.IFS(BS67&lt;=($CP67*BT$5),BS67,BS67&gt;($CP67*BT$5),($CP67*BT$5)),BQ67="No","",BQ67="",""))</f>
        <v/>
      </c>
      <c r="BU67" s="1043"/>
      <c r="BV67" s="1046" t="str">
        <f ca="1">'In-kind Benefits 2_V2'!AO65</f>
        <v/>
      </c>
      <c r="BW67" s="1047" t="str">
        <f ca="1">'In-kind Benefits 2_V2'!AP65</f>
        <v/>
      </c>
      <c r="BX67" s="1047" t="str">
        <f ca="1">'In-kind Benefits 2_V2'!AQ65</f>
        <v/>
      </c>
      <c r="BY67" s="1047" t="str" cm="1">
        <f t="array" aca="1" ref="BY67" ca="1">(_xlfn.IFS(BV67="Yes",_xlfn.IFS(BX67&lt;=($CP67*BY$5),BX67,BX67&gt;($CP67*BY$5),($CP67*BY$5)),BV67="No","",BV67="",""))</f>
        <v/>
      </c>
      <c r="BZ67" s="1043"/>
      <c r="CA67" s="1046" t="str">
        <f ca="1">'In-kind Benefits 2_V2'!AS65</f>
        <v/>
      </c>
      <c r="CB67" s="1047" t="str">
        <f ca="1">'In-kind Benefits 2_V2'!AT65</f>
        <v/>
      </c>
      <c r="CC67" s="1047" t="str">
        <f ca="1">'In-kind Benefits 2_V2'!AU65</f>
        <v/>
      </c>
      <c r="CD67" s="1047" t="str" cm="1">
        <f t="array" aca="1" ref="CD67" ca="1">(_xlfn.IFS(CA67="Yes",_xlfn.IFS(CC67&lt;=($CP67*CD$5),CC67,CC67&gt;($CP67*CD$5),($CP67*CD$5)),CA67="No","",CA67="",""))</f>
        <v/>
      </c>
      <c r="CE67" s="1048"/>
      <c r="CF67" s="1046" t="str">
        <f ca="1">'In-kind Benefits 2_V2'!AW65</f>
        <v/>
      </c>
      <c r="CG67" s="1047" t="str">
        <f ca="1">'In-kind Benefits 2_V2'!AX65</f>
        <v/>
      </c>
      <c r="CH67" s="1047" t="str">
        <f ca="1">'In-kind Benefits 2_V2'!AY65</f>
        <v/>
      </c>
      <c r="CI67" s="1047" t="str" cm="1">
        <f t="array" aca="1" ref="CI67" ca="1">(_xlfn.IFS(CF67="Yes",_xlfn.IFS(CH67&lt;=($CP67*CI$5),CH67,CH67&gt;($CP67*CI$5),($CP67*CI$5)),CF67="No","",CF67="",""))</f>
        <v/>
      </c>
      <c r="CJ67" s="1048"/>
      <c r="CK67" s="1049">
        <f>IFERROR(((V67*X67)+(AG67*AI67)+(AR67*AT67)+(BC67*BE67))*'Drop Downs'!$R$4/12,0)</f>
        <v>0</v>
      </c>
      <c r="CL67" s="1050">
        <f>IFERROR(L67/M67*IF('2'!$E$25='Drop Downs'!$H$15,'Drop Downs'!$R$4/12, IF('2'!$E$25='Drop Downs'!$H$16,1, (IF('2'!$E$25='Drop Downs'!$H$13,1,"error")))),0)</f>
        <v>0</v>
      </c>
      <c r="CM67" s="1050">
        <f t="shared" ca="1" si="86"/>
        <v>0</v>
      </c>
      <c r="CN67" s="1049" t="str">
        <f t="shared" ca="1" si="87"/>
        <v/>
      </c>
      <c r="CO67" s="1049" t="str">
        <f t="shared" ca="1" si="88"/>
        <v/>
      </c>
      <c r="CP67" s="1050" t="str">
        <f t="shared" ca="1" si="80"/>
        <v/>
      </c>
      <c r="CQ67" s="251"/>
      <c r="CR67" s="1050">
        <f>IFERROR(((W67*X67)+(AH67*AI67)+(AS67*AT67)+(BD67*BE67))*'Drop Downs'!$R$4/12,0)</f>
        <v>0</v>
      </c>
      <c r="CS67" s="1050">
        <f t="shared" si="81"/>
        <v>0</v>
      </c>
      <c r="CT67" s="1050">
        <f t="shared" ca="1" si="82"/>
        <v>0</v>
      </c>
      <c r="CU67" s="1050">
        <f t="shared" ca="1" si="83"/>
        <v>0</v>
      </c>
      <c r="CV67" s="1050" t="str">
        <f t="shared" ca="1" si="89"/>
        <v/>
      </c>
      <c r="CW67" s="1048"/>
      <c r="CX67" s="1050">
        <f t="shared" si="75"/>
        <v>0</v>
      </c>
      <c r="CY67" s="1050" t="str">
        <f t="shared" ca="1" si="90"/>
        <v/>
      </c>
      <c r="CZ67" s="1049" t="str">
        <f t="shared" ca="1" si="91"/>
        <v/>
      </c>
      <c r="DA67" s="1049">
        <f t="shared" ca="1" si="84"/>
        <v>0</v>
      </c>
    </row>
    <row r="68" spans="1:105" ht="17.149999999999999" customHeight="1">
      <c r="A68" s="942">
        <v>64</v>
      </c>
      <c r="B68" s="1296"/>
      <c r="C68" s="1051" t="str">
        <f>INDEX(Languages2!$B$12:$Z$13,MATCH(' '!D68,Languages2!$B$12:$B$13,0),MATCH('1'!$C$5,Languages2!$B$1:$Z$1,0))</f>
        <v>Mulheres</v>
      </c>
      <c r="D68" s="1051" t="s">
        <v>800</v>
      </c>
      <c r="E68" s="1052">
        <f>'4'!I24</f>
        <v>0</v>
      </c>
      <c r="F68" s="1297">
        <f>'4'!J24</f>
        <v>0</v>
      </c>
      <c r="G68" s="1040"/>
      <c r="H68" s="1053">
        <f>'5'!G68</f>
        <v>0</v>
      </c>
      <c r="I68" s="1053">
        <f>'5'!H68</f>
        <v>0</v>
      </c>
      <c r="J68" s="1053">
        <f>'5'!I68</f>
        <v>0</v>
      </c>
      <c r="K68" s="1053">
        <f>'5'!J68</f>
        <v>0</v>
      </c>
      <c r="L68" s="1054">
        <f t="shared" si="78"/>
        <v>0</v>
      </c>
      <c r="M68" s="1054">
        <f t="shared" si="85"/>
        <v>0</v>
      </c>
      <c r="N68" s="1043"/>
      <c r="O68" s="1053">
        <f>'5'!M68</f>
        <v>0</v>
      </c>
      <c r="P68" s="1053">
        <f>'5'!N68</f>
        <v>0</v>
      </c>
      <c r="Q68" s="1053" t="str">
        <f>'5'!O68</f>
        <v/>
      </c>
      <c r="R68" s="1053">
        <f>'5'!P68</f>
        <v>0</v>
      </c>
      <c r="S68" s="1055">
        <f>'5'!Q68</f>
        <v>0</v>
      </c>
      <c r="T68" s="1056">
        <f t="shared" si="49"/>
        <v>0</v>
      </c>
      <c r="U68" s="1056">
        <f t="shared" si="60"/>
        <v>0</v>
      </c>
      <c r="V68" s="1056">
        <f t="shared" si="61"/>
        <v>0</v>
      </c>
      <c r="W68" s="1056">
        <f t="shared" si="50"/>
        <v>0</v>
      </c>
      <c r="X68" s="1056">
        <f t="shared" si="79"/>
        <v>0</v>
      </c>
      <c r="Y68" s="1043"/>
      <c r="Z68" s="1053">
        <f>'5'!S68</f>
        <v>0</v>
      </c>
      <c r="AA68" s="1053">
        <f>'5'!T68</f>
        <v>0</v>
      </c>
      <c r="AB68" s="1053" t="str">
        <f>'5'!U68</f>
        <v/>
      </c>
      <c r="AC68" s="1053">
        <f>'5'!V68</f>
        <v>0</v>
      </c>
      <c r="AD68" s="1055">
        <f>'5'!W68</f>
        <v>0</v>
      </c>
      <c r="AE68" s="1056">
        <f t="shared" si="62"/>
        <v>0</v>
      </c>
      <c r="AF68" s="1056">
        <f t="shared" si="1"/>
        <v>0</v>
      </c>
      <c r="AG68" s="1056">
        <f t="shared" si="2"/>
        <v>0</v>
      </c>
      <c r="AH68" s="1056">
        <f t="shared" si="51"/>
        <v>0</v>
      </c>
      <c r="AI68" s="1056">
        <f t="shared" si="4"/>
        <v>0</v>
      </c>
      <c r="AJ68" s="1043"/>
      <c r="AK68" s="1053">
        <f>'5'!Y68</f>
        <v>0</v>
      </c>
      <c r="AL68" s="1053">
        <f>'5'!Z68</f>
        <v>0</v>
      </c>
      <c r="AM68" s="1053" t="str">
        <f>'5'!AA68</f>
        <v/>
      </c>
      <c r="AN68" s="1053">
        <f>'5'!AB68</f>
        <v>0</v>
      </c>
      <c r="AO68" s="1055">
        <f>'5'!AC68</f>
        <v>0</v>
      </c>
      <c r="AP68" s="1056">
        <f t="shared" si="63"/>
        <v>0</v>
      </c>
      <c r="AQ68" s="1056">
        <f t="shared" si="64"/>
        <v>0</v>
      </c>
      <c r="AR68" s="1056">
        <f t="shared" si="65"/>
        <v>0</v>
      </c>
      <c r="AS68" s="1056">
        <f t="shared" si="52"/>
        <v>0</v>
      </c>
      <c r="AT68" s="1056">
        <f t="shared" si="66"/>
        <v>0</v>
      </c>
      <c r="AU68" s="1043"/>
      <c r="AV68" s="1053">
        <f>'5'!AE68</f>
        <v>0</v>
      </c>
      <c r="AW68" s="1053">
        <f>'5'!AF68</f>
        <v>0</v>
      </c>
      <c r="AX68" s="1053" t="str">
        <f>'5'!AG68</f>
        <v/>
      </c>
      <c r="AY68" s="1053">
        <f>'5'!AH68</f>
        <v>0</v>
      </c>
      <c r="AZ68" s="1055">
        <f>'5'!AI68</f>
        <v>0</v>
      </c>
      <c r="BA68" s="1056">
        <f t="shared" si="67"/>
        <v>0</v>
      </c>
      <c r="BB68" s="1056">
        <f t="shared" si="68"/>
        <v>0</v>
      </c>
      <c r="BC68" s="1056">
        <f t="shared" si="69"/>
        <v>0</v>
      </c>
      <c r="BD68" s="1056">
        <f t="shared" si="53"/>
        <v>0</v>
      </c>
      <c r="BE68" s="1056">
        <f t="shared" si="70"/>
        <v>0</v>
      </c>
      <c r="BF68" s="1043"/>
      <c r="BG68" s="1057" t="str">
        <f ca="1">'In-kind Benefits 2_V2'!AC66</f>
        <v/>
      </c>
      <c r="BH68" s="1047"/>
      <c r="BI68" s="1047" t="str">
        <f ca="1">'In-kind Benefits 2_V2'!AE66</f>
        <v/>
      </c>
      <c r="BJ68" s="1047" t="str" cm="1">
        <f t="array" aca="1" ref="BJ68" ca="1">(_xlfn.IFS(BG68="Yes",_xlfn.IFS(BI68&lt;=($CP68*BJ$5),BI68,BI68&gt;($CP68*BJ$5),($CP68*BJ$5)),BG68="No","",BG68="",""))</f>
        <v/>
      </c>
      <c r="BK68" s="1043"/>
      <c r="BL68" s="1057" t="str">
        <f ca="1">'In-kind Benefits 2_V2'!AG66</f>
        <v/>
      </c>
      <c r="BM68" s="1047" t="str">
        <f ca="1">'In-kind Benefits 2_V2'!AH66</f>
        <v/>
      </c>
      <c r="BN68" s="1047" t="str">
        <f ca="1">'In-kind Benefits 2_V2'!AI66</f>
        <v/>
      </c>
      <c r="BO68" s="1047" t="str" cm="1">
        <f t="array" aca="1" ref="BO68" ca="1">(_xlfn.IFS(BL68="Yes",_xlfn.IFS(BN68&lt;=($CP68*BO$5),BN68,BN68&gt;($CP68*BO$5),($CP68*BO$5)),BL68="No","",BL68="",""))</f>
        <v/>
      </c>
      <c r="BP68" s="1043"/>
      <c r="BQ68" s="1057" t="str">
        <f ca="1">'In-kind Benefits 2_V2'!AK66</f>
        <v/>
      </c>
      <c r="BR68" s="1047" t="str">
        <f ca="1">'In-kind Benefits 2_V2'!AL66</f>
        <v/>
      </c>
      <c r="BS68" s="1047" t="str">
        <f ca="1">'In-kind Benefits 2_V2'!AM66</f>
        <v/>
      </c>
      <c r="BT68" s="1047" t="str" cm="1">
        <f t="array" aca="1" ref="BT68" ca="1">(_xlfn.IFS(BQ68="Yes",_xlfn.IFS(BS68&lt;=($CP68*BT$5),BS68,BS68&gt;($CP68*BT$5),($CP68*BT$5)),BQ68="No","",BQ68="",""))</f>
        <v/>
      </c>
      <c r="BU68" s="1043"/>
      <c r="BV68" s="1057" t="str">
        <f ca="1">'In-kind Benefits 2_V2'!AO66</f>
        <v/>
      </c>
      <c r="BW68" s="1047" t="str">
        <f ca="1">'In-kind Benefits 2_V2'!AP66</f>
        <v/>
      </c>
      <c r="BX68" s="1047" t="str">
        <f ca="1">'In-kind Benefits 2_V2'!AQ66</f>
        <v/>
      </c>
      <c r="BY68" s="1047" t="str" cm="1">
        <f t="array" aca="1" ref="BY68" ca="1">(_xlfn.IFS(BV68="Yes",_xlfn.IFS(BX68&lt;=($CP68*BY$5),BX68,BX68&gt;($CP68*BY$5),($CP68*BY$5)),BV68="No","",BV68="",""))</f>
        <v/>
      </c>
      <c r="BZ68" s="1043"/>
      <c r="CA68" s="1057" t="str">
        <f ca="1">'In-kind Benefits 2_V2'!AS66</f>
        <v/>
      </c>
      <c r="CB68" s="1047" t="str">
        <f ca="1">'In-kind Benefits 2_V2'!AT66</f>
        <v/>
      </c>
      <c r="CC68" s="1047" t="str">
        <f ca="1">'In-kind Benefits 2_V2'!AU66</f>
        <v/>
      </c>
      <c r="CD68" s="1047" t="str" cm="1">
        <f t="array" aca="1" ref="CD68" ca="1">(_xlfn.IFS(CA68="Yes",_xlfn.IFS(CC68&lt;=($CP68*CD$5),CC68,CC68&gt;($CP68*CD$5),($CP68*CD$5)),CA68="No","",CA68="",""))</f>
        <v/>
      </c>
      <c r="CE68" s="1048"/>
      <c r="CF68" s="1057" t="str">
        <f ca="1">'In-kind Benefits 2_V2'!AW66</f>
        <v/>
      </c>
      <c r="CG68" s="1047" t="str">
        <f ca="1">'In-kind Benefits 2_V2'!AX66</f>
        <v/>
      </c>
      <c r="CH68" s="1047" t="str">
        <f ca="1">'In-kind Benefits 2_V2'!AY66</f>
        <v/>
      </c>
      <c r="CI68" s="1047" t="str" cm="1">
        <f t="array" aca="1" ref="CI68" ca="1">(_xlfn.IFS(CF68="Yes",_xlfn.IFS(CH68&lt;=($CP68*CI$5),CH68,CH68&gt;($CP68*CI$5),($CP68*CI$5)),CF68="No","",CF68="",""))</f>
        <v/>
      </c>
      <c r="CJ68" s="1048"/>
      <c r="CK68" s="1049">
        <f>IFERROR(((V68*X68)+(AG68*AI68)+(AR68*AT68)+(BC68*BE68))*'Drop Downs'!$R$4/12,0)</f>
        <v>0</v>
      </c>
      <c r="CL68" s="1050">
        <f>IFERROR(L68/M68*IF('2'!$E$25='Drop Downs'!$H$15,'Drop Downs'!$R$4/12, IF('2'!$E$25='Drop Downs'!$H$16,1, (IF('2'!$E$25='Drop Downs'!$H$13,1,"error")))),0)</f>
        <v>0</v>
      </c>
      <c r="CM68" s="1050">
        <f t="shared" ca="1" si="86"/>
        <v>0</v>
      </c>
      <c r="CN68" s="1049" t="str">
        <f t="shared" ca="1" si="87"/>
        <v/>
      </c>
      <c r="CO68" s="1049" t="str">
        <f t="shared" ca="1" si="88"/>
        <v/>
      </c>
      <c r="CP68" s="1050" t="str">
        <f t="shared" ca="1" si="80"/>
        <v/>
      </c>
      <c r="CQ68" s="251"/>
      <c r="CR68" s="1050">
        <f>IFERROR(((W68*X68)+(AH68*AI68)+(AS68*AT68)+(BD68*BE68))*'Drop Downs'!$R$4/12,0)</f>
        <v>0</v>
      </c>
      <c r="CS68" s="1050">
        <f t="shared" si="81"/>
        <v>0</v>
      </c>
      <c r="CT68" s="1050">
        <f t="shared" ca="1" si="82"/>
        <v>0</v>
      </c>
      <c r="CU68" s="1050">
        <f t="shared" ca="1" si="83"/>
        <v>0</v>
      </c>
      <c r="CV68" s="1050" t="str">
        <f t="shared" ca="1" si="89"/>
        <v/>
      </c>
      <c r="CW68" s="1048"/>
      <c r="CX68" s="1050">
        <f t="shared" si="75"/>
        <v>0</v>
      </c>
      <c r="CY68" s="1050" t="str">
        <f t="shared" ca="1" si="90"/>
        <v/>
      </c>
      <c r="CZ68" s="1049" t="str">
        <f t="shared" ca="1" si="91"/>
        <v/>
      </c>
      <c r="DA68" s="1049">
        <f t="shared" ca="1" si="84"/>
        <v>0</v>
      </c>
    </row>
    <row r="69" spans="1:105" s="178" customFormat="1" ht="17.149999999999999" customHeight="1">
      <c r="A69" s="942">
        <v>65</v>
      </c>
      <c r="B69" s="1302">
        <f>'4'!G25</f>
        <v>0</v>
      </c>
      <c r="C69" s="1038" t="str">
        <f>INDEX(Languages2!$B$12:$Z$13,MATCH(' '!D69,Languages2!$B$12:$B$13,0),MATCH('1'!$C$5,Languages2!$B$1:$Z$1,0))</f>
        <v>Homens</v>
      </c>
      <c r="D69" s="1038" t="s">
        <v>799</v>
      </c>
      <c r="E69" s="1058">
        <f>'4'!I25</f>
        <v>0</v>
      </c>
      <c r="F69" s="1297" t="str">
        <f>'4'!J25</f>
        <v xml:space="preserve"> </v>
      </c>
      <c r="G69" s="1040"/>
      <c r="H69" s="1041">
        <f>'5'!G69</f>
        <v>0</v>
      </c>
      <c r="I69" s="1041">
        <f>'5'!H69</f>
        <v>0</v>
      </c>
      <c r="J69" s="1041">
        <f>'5'!I69</f>
        <v>0</v>
      </c>
      <c r="K69" s="1041">
        <f>'5'!J69</f>
        <v>0</v>
      </c>
      <c r="L69" s="1042">
        <f t="shared" si="78"/>
        <v>0</v>
      </c>
      <c r="M69" s="1042">
        <f t="shared" si="85"/>
        <v>0</v>
      </c>
      <c r="N69" s="1043"/>
      <c r="O69" s="1041">
        <f>'5'!M69</f>
        <v>0</v>
      </c>
      <c r="P69" s="1041">
        <f>'5'!N69</f>
        <v>0</v>
      </c>
      <c r="Q69" s="1041" t="str">
        <f>'5'!O69</f>
        <v/>
      </c>
      <c r="R69" s="1041">
        <f>'5'!P69</f>
        <v>0</v>
      </c>
      <c r="S69" s="1044">
        <f>'5'!Q69</f>
        <v>0</v>
      </c>
      <c r="T69" s="1045">
        <f t="shared" si="49"/>
        <v>0</v>
      </c>
      <c r="U69" s="1045">
        <f t="shared" si="60"/>
        <v>0</v>
      </c>
      <c r="V69" s="1045">
        <f t="shared" si="61"/>
        <v>0</v>
      </c>
      <c r="W69" s="1045">
        <f t="shared" si="50"/>
        <v>0</v>
      </c>
      <c r="X69" s="1045">
        <f t="shared" si="79"/>
        <v>0</v>
      </c>
      <c r="Y69" s="1043"/>
      <c r="Z69" s="1041">
        <f>'5'!S69</f>
        <v>0</v>
      </c>
      <c r="AA69" s="1041">
        <f>'5'!T69</f>
        <v>0</v>
      </c>
      <c r="AB69" s="1041" t="str">
        <f>'5'!U69</f>
        <v/>
      </c>
      <c r="AC69" s="1041">
        <f>'5'!V69</f>
        <v>0</v>
      </c>
      <c r="AD69" s="1044">
        <f>'5'!W69</f>
        <v>0</v>
      </c>
      <c r="AE69" s="1045">
        <f t="shared" si="62"/>
        <v>0</v>
      </c>
      <c r="AF69" s="1045">
        <f t="shared" si="1"/>
        <v>0</v>
      </c>
      <c r="AG69" s="1045">
        <f t="shared" si="2"/>
        <v>0</v>
      </c>
      <c r="AH69" s="1045">
        <f t="shared" si="51"/>
        <v>0</v>
      </c>
      <c r="AI69" s="1045">
        <f t="shared" si="4"/>
        <v>0</v>
      </c>
      <c r="AJ69" s="1043"/>
      <c r="AK69" s="1041">
        <f>'5'!Y69</f>
        <v>0</v>
      </c>
      <c r="AL69" s="1041">
        <f>'5'!Z69</f>
        <v>0</v>
      </c>
      <c r="AM69" s="1041" t="str">
        <f>'5'!AA69</f>
        <v/>
      </c>
      <c r="AN69" s="1041">
        <f>'5'!AB69</f>
        <v>0</v>
      </c>
      <c r="AO69" s="1044">
        <f>'5'!AC69</f>
        <v>0</v>
      </c>
      <c r="AP69" s="1045">
        <f t="shared" si="63"/>
        <v>0</v>
      </c>
      <c r="AQ69" s="1045">
        <f t="shared" si="64"/>
        <v>0</v>
      </c>
      <c r="AR69" s="1045">
        <f t="shared" si="65"/>
        <v>0</v>
      </c>
      <c r="AS69" s="1045">
        <f t="shared" si="52"/>
        <v>0</v>
      </c>
      <c r="AT69" s="1045">
        <f t="shared" si="66"/>
        <v>0</v>
      </c>
      <c r="AU69" s="1043"/>
      <c r="AV69" s="1041">
        <f>'5'!AE69</f>
        <v>0</v>
      </c>
      <c r="AW69" s="1041">
        <f>'5'!AF69</f>
        <v>0</v>
      </c>
      <c r="AX69" s="1041" t="str">
        <f>'5'!AG69</f>
        <v/>
      </c>
      <c r="AY69" s="1041">
        <f>'5'!AH69</f>
        <v>0</v>
      </c>
      <c r="AZ69" s="1044">
        <f>'5'!AI69</f>
        <v>0</v>
      </c>
      <c r="BA69" s="1045">
        <f t="shared" si="67"/>
        <v>0</v>
      </c>
      <c r="BB69" s="1045">
        <f t="shared" si="68"/>
        <v>0</v>
      </c>
      <c r="BC69" s="1045">
        <f t="shared" si="69"/>
        <v>0</v>
      </c>
      <c r="BD69" s="1045">
        <f t="shared" si="53"/>
        <v>0</v>
      </c>
      <c r="BE69" s="1045">
        <f t="shared" si="70"/>
        <v>0</v>
      </c>
      <c r="BF69" s="1043"/>
      <c r="BG69" s="1046" t="str">
        <f ca="1">'In-kind Benefits 2_V2'!AC67</f>
        <v/>
      </c>
      <c r="BH69" s="1047"/>
      <c r="BI69" s="1047" t="str">
        <f ca="1">'In-kind Benefits 2_V2'!AE67</f>
        <v/>
      </c>
      <c r="BJ69" s="1047" t="str" cm="1">
        <f t="array" aca="1" ref="BJ69" ca="1">(_xlfn.IFS(BG69="Yes",_xlfn.IFS(BI69&lt;=($CP69*BJ$5),BI69,BI69&gt;($CP69*BJ$5),($CP69*BJ$5)),BG69="No","",BG69="",""))</f>
        <v/>
      </c>
      <c r="BK69" s="1043"/>
      <c r="BL69" s="1046" t="str">
        <f ca="1">'In-kind Benefits 2_V2'!AG67</f>
        <v/>
      </c>
      <c r="BM69" s="1047" t="str">
        <f ca="1">'In-kind Benefits 2_V2'!AH67</f>
        <v/>
      </c>
      <c r="BN69" s="1047" t="str">
        <f ca="1">'In-kind Benefits 2_V2'!AI67</f>
        <v/>
      </c>
      <c r="BO69" s="1047" t="str" cm="1">
        <f t="array" aca="1" ref="BO69" ca="1">(_xlfn.IFS(BL69="Yes",_xlfn.IFS(BN69&lt;=($CP69*BO$5),BN69,BN69&gt;($CP69*BO$5),($CP69*BO$5)),BL69="No","",BL69="",""))</f>
        <v/>
      </c>
      <c r="BP69" s="1043"/>
      <c r="BQ69" s="1046" t="str">
        <f ca="1">'In-kind Benefits 2_V2'!AK67</f>
        <v/>
      </c>
      <c r="BR69" s="1047" t="str">
        <f ca="1">'In-kind Benefits 2_V2'!AL67</f>
        <v/>
      </c>
      <c r="BS69" s="1047" t="str">
        <f ca="1">'In-kind Benefits 2_V2'!AM67</f>
        <v/>
      </c>
      <c r="BT69" s="1047" t="str" cm="1">
        <f t="array" aca="1" ref="BT69" ca="1">(_xlfn.IFS(BQ69="Yes",_xlfn.IFS(BS69&lt;=($CP69*BT$5),BS69,BS69&gt;($CP69*BT$5),($CP69*BT$5)),BQ69="No","",BQ69="",""))</f>
        <v/>
      </c>
      <c r="BU69" s="1043"/>
      <c r="BV69" s="1046" t="str">
        <f ca="1">'In-kind Benefits 2_V2'!AO67</f>
        <v/>
      </c>
      <c r="BW69" s="1047" t="str">
        <f ca="1">'In-kind Benefits 2_V2'!AP67</f>
        <v/>
      </c>
      <c r="BX69" s="1047" t="str">
        <f ca="1">'In-kind Benefits 2_V2'!AQ67</f>
        <v/>
      </c>
      <c r="BY69" s="1047" t="str" cm="1">
        <f t="array" aca="1" ref="BY69" ca="1">(_xlfn.IFS(BV69="Yes",_xlfn.IFS(BX69&lt;=($CP69*BY$5),BX69,BX69&gt;($CP69*BY$5),($CP69*BY$5)),BV69="No","",BV69="",""))</f>
        <v/>
      </c>
      <c r="BZ69" s="1043"/>
      <c r="CA69" s="1046" t="str">
        <f ca="1">'In-kind Benefits 2_V2'!AS67</f>
        <v/>
      </c>
      <c r="CB69" s="1047" t="str">
        <f ca="1">'In-kind Benefits 2_V2'!AT67</f>
        <v/>
      </c>
      <c r="CC69" s="1047" t="str">
        <f ca="1">'In-kind Benefits 2_V2'!AU67</f>
        <v/>
      </c>
      <c r="CD69" s="1047" t="str" cm="1">
        <f t="array" aca="1" ref="CD69" ca="1">(_xlfn.IFS(CA69="Yes",_xlfn.IFS(CC69&lt;=($CP69*CD$5),CC69,CC69&gt;($CP69*CD$5),($CP69*CD$5)),CA69="No","",CA69="",""))</f>
        <v/>
      </c>
      <c r="CE69" s="1048"/>
      <c r="CF69" s="1046" t="str">
        <f ca="1">'In-kind Benefits 2_V2'!AW67</f>
        <v/>
      </c>
      <c r="CG69" s="1047" t="str">
        <f ca="1">'In-kind Benefits 2_V2'!AX67</f>
        <v/>
      </c>
      <c r="CH69" s="1047" t="str">
        <f ca="1">'In-kind Benefits 2_V2'!AY67</f>
        <v/>
      </c>
      <c r="CI69" s="1047" t="str" cm="1">
        <f t="array" aca="1" ref="CI69" ca="1">(_xlfn.IFS(CF69="Yes",_xlfn.IFS(CH69&lt;=($CP69*CI$5),CH69,CH69&gt;($CP69*CI$5),($CP69*CI$5)),CF69="No","",CF69="",""))</f>
        <v/>
      </c>
      <c r="CJ69" s="1048"/>
      <c r="CK69" s="1049">
        <f>IFERROR(((V69*X69)+(AG69*AI69)+(AR69*AT69)+(BC69*BE69))*'Drop Downs'!$R$4/12,0)</f>
        <v>0</v>
      </c>
      <c r="CL69" s="1050">
        <f>IFERROR(L69/M69*IF('2'!$E$25='Drop Downs'!$H$15,'Drop Downs'!$R$4/12, IF('2'!$E$25='Drop Downs'!$H$16,1, (IF('2'!$E$25='Drop Downs'!$H$13,1,"error")))),0)</f>
        <v>0</v>
      </c>
      <c r="CM69" s="1050">
        <f t="shared" ca="1" si="86"/>
        <v>0</v>
      </c>
      <c r="CN69" s="1049" t="str">
        <f t="shared" ca="1" si="87"/>
        <v/>
      </c>
      <c r="CO69" s="1049" t="str">
        <f t="shared" ca="1" si="88"/>
        <v/>
      </c>
      <c r="CP69" s="1050" t="str">
        <f t="shared" ca="1" si="80"/>
        <v/>
      </c>
      <c r="CQ69" s="251"/>
      <c r="CR69" s="1050">
        <f>IFERROR(((W69*X69)+(AH69*AI69)+(AS69*AT69)+(BD69*BE69))*'Drop Downs'!$R$4/12,0)</f>
        <v>0</v>
      </c>
      <c r="CS69" s="1050">
        <f t="shared" si="81"/>
        <v>0</v>
      </c>
      <c r="CT69" s="1050">
        <f t="shared" ca="1" si="82"/>
        <v>0</v>
      </c>
      <c r="CU69" s="1050">
        <f t="shared" ca="1" si="83"/>
        <v>0</v>
      </c>
      <c r="CV69" s="1050" t="str">
        <f t="shared" ca="1" si="89"/>
        <v/>
      </c>
      <c r="CW69" s="1048"/>
      <c r="CX69" s="1050">
        <f t="shared" si="75"/>
        <v>0</v>
      </c>
      <c r="CY69" s="1050" t="str">
        <f t="shared" ca="1" si="90"/>
        <v/>
      </c>
      <c r="CZ69" s="1049" t="str">
        <f t="shared" ca="1" si="91"/>
        <v/>
      </c>
      <c r="DA69" s="1049">
        <f t="shared" ca="1" si="84"/>
        <v>0</v>
      </c>
    </row>
    <row r="70" spans="1:105" s="178" customFormat="1" ht="17.149999999999999" customHeight="1">
      <c r="A70" s="942">
        <v>66</v>
      </c>
      <c r="B70" s="1298"/>
      <c r="C70" s="1051" t="str">
        <f>INDEX(Languages2!$B$12:$Z$13,MATCH(' '!D70,Languages2!$B$12:$B$13,0),MATCH('1'!$C$5,Languages2!$B$1:$Z$1,0))</f>
        <v>Mulheres</v>
      </c>
      <c r="D70" s="1051" t="s">
        <v>800</v>
      </c>
      <c r="E70" s="1052">
        <f>'4'!I26</f>
        <v>0</v>
      </c>
      <c r="F70" s="1297">
        <f>'4'!J26</f>
        <v>0</v>
      </c>
      <c r="G70" s="1040"/>
      <c r="H70" s="1053">
        <f>'5'!G70</f>
        <v>0</v>
      </c>
      <c r="I70" s="1053">
        <f>'5'!H70</f>
        <v>0</v>
      </c>
      <c r="J70" s="1053">
        <f>'5'!I70</f>
        <v>0</v>
      </c>
      <c r="K70" s="1053">
        <f>'5'!J70</f>
        <v>0</v>
      </c>
      <c r="L70" s="1054">
        <f t="shared" si="78"/>
        <v>0</v>
      </c>
      <c r="M70" s="1054">
        <f t="shared" si="85"/>
        <v>0</v>
      </c>
      <c r="N70" s="1043"/>
      <c r="O70" s="1053">
        <f>'5'!M70</f>
        <v>0</v>
      </c>
      <c r="P70" s="1053">
        <f>'5'!N70</f>
        <v>0</v>
      </c>
      <c r="Q70" s="1053" t="str">
        <f>'5'!O70</f>
        <v/>
      </c>
      <c r="R70" s="1053">
        <f>'5'!P70</f>
        <v>0</v>
      </c>
      <c r="S70" s="1055">
        <f>'5'!Q70</f>
        <v>0</v>
      </c>
      <c r="T70" s="1056">
        <f t="shared" si="49"/>
        <v>0</v>
      </c>
      <c r="U70" s="1056">
        <f t="shared" si="60"/>
        <v>0</v>
      </c>
      <c r="V70" s="1056">
        <f t="shared" si="61"/>
        <v>0</v>
      </c>
      <c r="W70" s="1056">
        <f t="shared" si="50"/>
        <v>0</v>
      </c>
      <c r="X70" s="1056">
        <f t="shared" si="79"/>
        <v>0</v>
      </c>
      <c r="Y70" s="1043"/>
      <c r="Z70" s="1053">
        <f>'5'!S70</f>
        <v>0</v>
      </c>
      <c r="AA70" s="1053">
        <f>'5'!T70</f>
        <v>0</v>
      </c>
      <c r="AB70" s="1053" t="str">
        <f>'5'!U70</f>
        <v/>
      </c>
      <c r="AC70" s="1053">
        <f>'5'!V70</f>
        <v>0</v>
      </c>
      <c r="AD70" s="1055">
        <f>'5'!W70</f>
        <v>0</v>
      </c>
      <c r="AE70" s="1056">
        <f t="shared" si="62"/>
        <v>0</v>
      </c>
      <c r="AF70" s="1056">
        <f t="shared" si="1"/>
        <v>0</v>
      </c>
      <c r="AG70" s="1056">
        <f t="shared" si="2"/>
        <v>0</v>
      </c>
      <c r="AH70" s="1056">
        <f t="shared" si="51"/>
        <v>0</v>
      </c>
      <c r="AI70" s="1056">
        <f t="shared" si="4"/>
        <v>0</v>
      </c>
      <c r="AJ70" s="1043"/>
      <c r="AK70" s="1053">
        <f>'5'!Y70</f>
        <v>0</v>
      </c>
      <c r="AL70" s="1053">
        <f>'5'!Z70</f>
        <v>0</v>
      </c>
      <c r="AM70" s="1053" t="str">
        <f>'5'!AA70</f>
        <v/>
      </c>
      <c r="AN70" s="1053">
        <f>'5'!AB70</f>
        <v>0</v>
      </c>
      <c r="AO70" s="1055">
        <f>'5'!AC70</f>
        <v>0</v>
      </c>
      <c r="AP70" s="1056">
        <f t="shared" si="63"/>
        <v>0</v>
      </c>
      <c r="AQ70" s="1056">
        <f t="shared" si="64"/>
        <v>0</v>
      </c>
      <c r="AR70" s="1056">
        <f t="shared" si="65"/>
        <v>0</v>
      </c>
      <c r="AS70" s="1056">
        <f t="shared" si="52"/>
        <v>0</v>
      </c>
      <c r="AT70" s="1056">
        <f t="shared" si="66"/>
        <v>0</v>
      </c>
      <c r="AU70" s="1043"/>
      <c r="AV70" s="1053">
        <f>'5'!AE70</f>
        <v>0</v>
      </c>
      <c r="AW70" s="1053">
        <f>'5'!AF70</f>
        <v>0</v>
      </c>
      <c r="AX70" s="1053" t="str">
        <f>'5'!AG70</f>
        <v/>
      </c>
      <c r="AY70" s="1053">
        <f>'5'!AH70</f>
        <v>0</v>
      </c>
      <c r="AZ70" s="1055">
        <f>'5'!AI70</f>
        <v>0</v>
      </c>
      <c r="BA70" s="1056">
        <f t="shared" si="67"/>
        <v>0</v>
      </c>
      <c r="BB70" s="1056">
        <f t="shared" si="68"/>
        <v>0</v>
      </c>
      <c r="BC70" s="1056">
        <f t="shared" si="69"/>
        <v>0</v>
      </c>
      <c r="BD70" s="1056">
        <f t="shared" si="53"/>
        <v>0</v>
      </c>
      <c r="BE70" s="1056">
        <f t="shared" si="70"/>
        <v>0</v>
      </c>
      <c r="BF70" s="1043"/>
      <c r="BG70" s="1057" t="str">
        <f ca="1">'In-kind Benefits 2_V2'!AC68</f>
        <v/>
      </c>
      <c r="BH70" s="1047"/>
      <c r="BI70" s="1047" t="str">
        <f ca="1">'In-kind Benefits 2_V2'!AE68</f>
        <v/>
      </c>
      <c r="BJ70" s="1047" t="str" cm="1">
        <f t="array" aca="1" ref="BJ70" ca="1">(_xlfn.IFS(BG70="Yes",_xlfn.IFS(BI70&lt;=($CP70*BJ$5),BI70,BI70&gt;($CP70*BJ$5),($CP70*BJ$5)),BG70="No","",BG70="",""))</f>
        <v/>
      </c>
      <c r="BK70" s="1043"/>
      <c r="BL70" s="1057" t="str">
        <f ca="1">'In-kind Benefits 2_V2'!AG68</f>
        <v/>
      </c>
      <c r="BM70" s="1047" t="str">
        <f ca="1">'In-kind Benefits 2_V2'!AH68</f>
        <v/>
      </c>
      <c r="BN70" s="1047" t="str">
        <f ca="1">'In-kind Benefits 2_V2'!AI68</f>
        <v/>
      </c>
      <c r="BO70" s="1047" t="str" cm="1">
        <f t="array" aca="1" ref="BO70" ca="1">(_xlfn.IFS(BL70="Yes",_xlfn.IFS(BN70&lt;=($CP70*BO$5),BN70,BN70&gt;($CP70*BO$5),($CP70*BO$5)),BL70="No","",BL70="",""))</f>
        <v/>
      </c>
      <c r="BP70" s="1043"/>
      <c r="BQ70" s="1057" t="str">
        <f ca="1">'In-kind Benefits 2_V2'!AK68</f>
        <v/>
      </c>
      <c r="BR70" s="1047" t="str">
        <f ca="1">'In-kind Benefits 2_V2'!AL68</f>
        <v/>
      </c>
      <c r="BS70" s="1047" t="str">
        <f ca="1">'In-kind Benefits 2_V2'!AM68</f>
        <v/>
      </c>
      <c r="BT70" s="1047" t="str" cm="1">
        <f t="array" aca="1" ref="BT70" ca="1">(_xlfn.IFS(BQ70="Yes",_xlfn.IFS(BS70&lt;=($CP70*BT$5),BS70,BS70&gt;($CP70*BT$5),($CP70*BT$5)),BQ70="No","",BQ70="",""))</f>
        <v/>
      </c>
      <c r="BU70" s="1043"/>
      <c r="BV70" s="1057" t="str">
        <f ca="1">'In-kind Benefits 2_V2'!AO68</f>
        <v/>
      </c>
      <c r="BW70" s="1047" t="str">
        <f ca="1">'In-kind Benefits 2_V2'!AP68</f>
        <v/>
      </c>
      <c r="BX70" s="1047" t="str">
        <f ca="1">'In-kind Benefits 2_V2'!AQ68</f>
        <v/>
      </c>
      <c r="BY70" s="1047" t="str" cm="1">
        <f t="array" aca="1" ref="BY70" ca="1">(_xlfn.IFS(BV70="Yes",_xlfn.IFS(BX70&lt;=($CP70*BY$5),BX70,BX70&gt;($CP70*BY$5),($CP70*BY$5)),BV70="No","",BV70="",""))</f>
        <v/>
      </c>
      <c r="BZ70" s="1043"/>
      <c r="CA70" s="1057" t="str">
        <f ca="1">'In-kind Benefits 2_V2'!AS68</f>
        <v/>
      </c>
      <c r="CB70" s="1047" t="str">
        <f ca="1">'In-kind Benefits 2_V2'!AT68</f>
        <v/>
      </c>
      <c r="CC70" s="1047" t="str">
        <f ca="1">'In-kind Benefits 2_V2'!AU68</f>
        <v/>
      </c>
      <c r="CD70" s="1047" t="str" cm="1">
        <f t="array" aca="1" ref="CD70" ca="1">(_xlfn.IFS(CA70="Yes",_xlfn.IFS(CC70&lt;=($CP70*CD$5),CC70,CC70&gt;($CP70*CD$5),($CP70*CD$5)),CA70="No","",CA70="",""))</f>
        <v/>
      </c>
      <c r="CE70" s="1048"/>
      <c r="CF70" s="1057" t="str">
        <f ca="1">'In-kind Benefits 2_V2'!AW68</f>
        <v/>
      </c>
      <c r="CG70" s="1047" t="str">
        <f ca="1">'In-kind Benefits 2_V2'!AX68</f>
        <v/>
      </c>
      <c r="CH70" s="1047" t="str">
        <f ca="1">'In-kind Benefits 2_V2'!AY68</f>
        <v/>
      </c>
      <c r="CI70" s="1047" t="str" cm="1">
        <f t="array" aca="1" ref="CI70" ca="1">(_xlfn.IFS(CF70="Yes",_xlfn.IFS(CH70&lt;=($CP70*CI$5),CH70,CH70&gt;($CP70*CI$5),($CP70*CI$5)),CF70="No","",CF70="",""))</f>
        <v/>
      </c>
      <c r="CJ70" s="1048"/>
      <c r="CK70" s="1049">
        <f>IFERROR(((V70*X70)+(AG70*AI70)+(AR70*AT70)+(BC70*BE70))*'Drop Downs'!$R$4/12,0)</f>
        <v>0</v>
      </c>
      <c r="CL70" s="1050">
        <f>IFERROR(L70/M70*IF('2'!$E$25='Drop Downs'!$H$15,'Drop Downs'!$R$4/12, IF('2'!$E$25='Drop Downs'!$H$16,1, (IF('2'!$E$25='Drop Downs'!$H$13,1,"error")))),0)</f>
        <v>0</v>
      </c>
      <c r="CM70" s="1050">
        <f t="shared" ca="1" si="86"/>
        <v>0</v>
      </c>
      <c r="CN70" s="1049" t="str">
        <f t="shared" ca="1" si="87"/>
        <v/>
      </c>
      <c r="CO70" s="1049" t="str">
        <f t="shared" ca="1" si="88"/>
        <v/>
      </c>
      <c r="CP70" s="1050" t="str">
        <f t="shared" ca="1" si="80"/>
        <v/>
      </c>
      <c r="CQ70" s="251"/>
      <c r="CR70" s="1050">
        <f>IFERROR(((W70*X70)+(AH70*AI70)+(AS70*AT70)+(BD70*BE70))*'Drop Downs'!$R$4/12,0)</f>
        <v>0</v>
      </c>
      <c r="CS70" s="1050">
        <f t="shared" si="81"/>
        <v>0</v>
      </c>
      <c r="CT70" s="1050">
        <f t="shared" ca="1" si="82"/>
        <v>0</v>
      </c>
      <c r="CU70" s="1050">
        <f t="shared" ca="1" si="83"/>
        <v>0</v>
      </c>
      <c r="CV70" s="1050" t="str">
        <f t="shared" ca="1" si="89"/>
        <v/>
      </c>
      <c r="CW70" s="1048"/>
      <c r="CX70" s="1050">
        <f t="shared" si="75"/>
        <v>0</v>
      </c>
      <c r="CY70" s="1050" t="str">
        <f t="shared" ca="1" si="90"/>
        <v/>
      </c>
      <c r="CZ70" s="1049" t="str">
        <f t="shared" ca="1" si="91"/>
        <v/>
      </c>
      <c r="DA70" s="1049">
        <f t="shared" ca="1" si="84"/>
        <v>0</v>
      </c>
    </row>
    <row r="71" spans="1:105" s="178" customFormat="1" ht="17.149999999999999" customHeight="1">
      <c r="A71" s="942">
        <v>67</v>
      </c>
      <c r="B71" s="1295">
        <f>'4'!G27</f>
        <v>0</v>
      </c>
      <c r="C71" s="1038" t="str">
        <f>INDEX(Languages2!$B$12:$Z$13,MATCH(' '!D71,Languages2!$B$12:$B$13,0),MATCH('1'!$C$5,Languages2!$B$1:$Z$1,0))</f>
        <v>Homens</v>
      </c>
      <c r="D71" s="1038" t="s">
        <v>799</v>
      </c>
      <c r="E71" s="1058">
        <f>'4'!I27</f>
        <v>0</v>
      </c>
      <c r="F71" s="1297" t="str">
        <f>'4'!J27</f>
        <v xml:space="preserve"> </v>
      </c>
      <c r="G71" s="1040"/>
      <c r="H71" s="1041">
        <f>'5'!G71</f>
        <v>0</v>
      </c>
      <c r="I71" s="1041">
        <f>'5'!H71</f>
        <v>0</v>
      </c>
      <c r="J71" s="1041">
        <f>'5'!I71</f>
        <v>0</v>
      </c>
      <c r="K71" s="1041">
        <f>'5'!J71</f>
        <v>0</v>
      </c>
      <c r="L71" s="1042">
        <f t="shared" si="78"/>
        <v>0</v>
      </c>
      <c r="M71" s="1042">
        <f t="shared" si="85"/>
        <v>0</v>
      </c>
      <c r="N71" s="1043"/>
      <c r="O71" s="1041">
        <f>'5'!M71</f>
        <v>0</v>
      </c>
      <c r="P71" s="1041">
        <f>'5'!N71</f>
        <v>0</v>
      </c>
      <c r="Q71" s="1041" t="str">
        <f>'5'!O71</f>
        <v/>
      </c>
      <c r="R71" s="1041">
        <f>'5'!P71</f>
        <v>0</v>
      </c>
      <c r="S71" s="1044">
        <f>'5'!Q71</f>
        <v>0</v>
      </c>
      <c r="T71" s="1045">
        <f t="shared" si="49"/>
        <v>0</v>
      </c>
      <c r="U71" s="1045">
        <f t="shared" si="60"/>
        <v>0</v>
      </c>
      <c r="V71" s="1045">
        <f t="shared" si="61"/>
        <v>0</v>
      </c>
      <c r="W71" s="1045">
        <f t="shared" si="50"/>
        <v>0</v>
      </c>
      <c r="X71" s="1045">
        <f t="shared" si="79"/>
        <v>0</v>
      </c>
      <c r="Y71" s="1043"/>
      <c r="Z71" s="1041">
        <f>'5'!S71</f>
        <v>0</v>
      </c>
      <c r="AA71" s="1041">
        <f>'5'!T71</f>
        <v>0</v>
      </c>
      <c r="AB71" s="1041" t="str">
        <f>'5'!U71</f>
        <v/>
      </c>
      <c r="AC71" s="1041">
        <f>'5'!V71</f>
        <v>0</v>
      </c>
      <c r="AD71" s="1044">
        <f>'5'!W71</f>
        <v>0</v>
      </c>
      <c r="AE71" s="1045">
        <f t="shared" si="62"/>
        <v>0</v>
      </c>
      <c r="AF71" s="1045">
        <f t="shared" si="1"/>
        <v>0</v>
      </c>
      <c r="AG71" s="1045">
        <f t="shared" si="2"/>
        <v>0</v>
      </c>
      <c r="AH71" s="1045">
        <f t="shared" si="51"/>
        <v>0</v>
      </c>
      <c r="AI71" s="1045">
        <f t="shared" si="4"/>
        <v>0</v>
      </c>
      <c r="AJ71" s="1043"/>
      <c r="AK71" s="1041">
        <f>'5'!Y71</f>
        <v>0</v>
      </c>
      <c r="AL71" s="1041">
        <f>'5'!Z71</f>
        <v>0</v>
      </c>
      <c r="AM71" s="1041" t="str">
        <f>'5'!AA71</f>
        <v/>
      </c>
      <c r="AN71" s="1041">
        <f>'5'!AB71</f>
        <v>0</v>
      </c>
      <c r="AO71" s="1044">
        <f>'5'!AC71</f>
        <v>0</v>
      </c>
      <c r="AP71" s="1045">
        <f t="shared" si="63"/>
        <v>0</v>
      </c>
      <c r="AQ71" s="1045">
        <f t="shared" si="64"/>
        <v>0</v>
      </c>
      <c r="AR71" s="1045">
        <f t="shared" si="65"/>
        <v>0</v>
      </c>
      <c r="AS71" s="1045">
        <f t="shared" si="52"/>
        <v>0</v>
      </c>
      <c r="AT71" s="1045">
        <f t="shared" si="66"/>
        <v>0</v>
      </c>
      <c r="AU71" s="1043"/>
      <c r="AV71" s="1041">
        <f>'5'!AE71</f>
        <v>0</v>
      </c>
      <c r="AW71" s="1041">
        <f>'5'!AF71</f>
        <v>0</v>
      </c>
      <c r="AX71" s="1041" t="str">
        <f>'5'!AG71</f>
        <v/>
      </c>
      <c r="AY71" s="1041">
        <f>'5'!AH71</f>
        <v>0</v>
      </c>
      <c r="AZ71" s="1044">
        <f>'5'!AI71</f>
        <v>0</v>
      </c>
      <c r="BA71" s="1045">
        <f t="shared" si="67"/>
        <v>0</v>
      </c>
      <c r="BB71" s="1045">
        <f t="shared" si="68"/>
        <v>0</v>
      </c>
      <c r="BC71" s="1045">
        <f t="shared" si="69"/>
        <v>0</v>
      </c>
      <c r="BD71" s="1045">
        <f t="shared" si="53"/>
        <v>0</v>
      </c>
      <c r="BE71" s="1045">
        <f t="shared" si="70"/>
        <v>0</v>
      </c>
      <c r="BF71" s="1043"/>
      <c r="BG71" s="1046" t="str">
        <f ca="1">'In-kind Benefits 2_V2'!AC69</f>
        <v/>
      </c>
      <c r="BH71" s="1047"/>
      <c r="BI71" s="1047" t="str">
        <f ca="1">'In-kind Benefits 2_V2'!AE69</f>
        <v/>
      </c>
      <c r="BJ71" s="1047" t="str" cm="1">
        <f t="array" aca="1" ref="BJ71" ca="1">(_xlfn.IFS(BG71="Yes",_xlfn.IFS(BI71&lt;=($CP71*BJ$5),BI71,BI71&gt;($CP71*BJ$5),($CP71*BJ$5)),BG71="No","",BG71="",""))</f>
        <v/>
      </c>
      <c r="BK71" s="1043"/>
      <c r="BL71" s="1046" t="str">
        <f ca="1">'In-kind Benefits 2_V2'!AG69</f>
        <v/>
      </c>
      <c r="BM71" s="1047" t="str">
        <f ca="1">'In-kind Benefits 2_V2'!AH69</f>
        <v/>
      </c>
      <c r="BN71" s="1047" t="str">
        <f ca="1">'In-kind Benefits 2_V2'!AI69</f>
        <v/>
      </c>
      <c r="BO71" s="1047" t="str" cm="1">
        <f t="array" aca="1" ref="BO71" ca="1">(_xlfn.IFS(BL71="Yes",_xlfn.IFS(BN71&lt;=($CP71*BO$5),BN71,BN71&gt;($CP71*BO$5),($CP71*BO$5)),BL71="No","",BL71="",""))</f>
        <v/>
      </c>
      <c r="BP71" s="1043"/>
      <c r="BQ71" s="1046" t="str">
        <f ca="1">'In-kind Benefits 2_V2'!AK69</f>
        <v/>
      </c>
      <c r="BR71" s="1047" t="str">
        <f ca="1">'In-kind Benefits 2_V2'!AL69</f>
        <v/>
      </c>
      <c r="BS71" s="1047" t="str">
        <f ca="1">'In-kind Benefits 2_V2'!AM69</f>
        <v/>
      </c>
      <c r="BT71" s="1047" t="str" cm="1">
        <f t="array" aca="1" ref="BT71" ca="1">(_xlfn.IFS(BQ71="Yes",_xlfn.IFS(BS71&lt;=($CP71*BT$5),BS71,BS71&gt;($CP71*BT$5),($CP71*BT$5)),BQ71="No","",BQ71="",""))</f>
        <v/>
      </c>
      <c r="BU71" s="1043"/>
      <c r="BV71" s="1046" t="str">
        <f ca="1">'In-kind Benefits 2_V2'!AO69</f>
        <v/>
      </c>
      <c r="BW71" s="1047" t="str">
        <f ca="1">'In-kind Benefits 2_V2'!AP69</f>
        <v/>
      </c>
      <c r="BX71" s="1047" t="str">
        <f ca="1">'In-kind Benefits 2_V2'!AQ69</f>
        <v/>
      </c>
      <c r="BY71" s="1047" t="str" cm="1">
        <f t="array" aca="1" ref="BY71" ca="1">(_xlfn.IFS(BV71="Yes",_xlfn.IFS(BX71&lt;=($CP71*BY$5),BX71,BX71&gt;($CP71*BY$5),($CP71*BY$5)),BV71="No","",BV71="",""))</f>
        <v/>
      </c>
      <c r="BZ71" s="1043"/>
      <c r="CA71" s="1046" t="str">
        <f ca="1">'In-kind Benefits 2_V2'!AS69</f>
        <v/>
      </c>
      <c r="CB71" s="1047" t="str">
        <f ca="1">'In-kind Benefits 2_V2'!AT69</f>
        <v/>
      </c>
      <c r="CC71" s="1047" t="str">
        <f ca="1">'In-kind Benefits 2_V2'!AU69</f>
        <v/>
      </c>
      <c r="CD71" s="1047" t="str" cm="1">
        <f t="array" aca="1" ref="CD71" ca="1">(_xlfn.IFS(CA71="Yes",_xlfn.IFS(CC71&lt;=($CP71*CD$5),CC71,CC71&gt;($CP71*CD$5),($CP71*CD$5)),CA71="No","",CA71="",""))</f>
        <v/>
      </c>
      <c r="CE71" s="1048"/>
      <c r="CF71" s="1046" t="str">
        <f ca="1">'In-kind Benefits 2_V2'!AW69</f>
        <v/>
      </c>
      <c r="CG71" s="1047" t="str">
        <f ca="1">'In-kind Benefits 2_V2'!AX69</f>
        <v/>
      </c>
      <c r="CH71" s="1047" t="str">
        <f ca="1">'In-kind Benefits 2_V2'!AY69</f>
        <v/>
      </c>
      <c r="CI71" s="1047" t="str" cm="1">
        <f t="array" aca="1" ref="CI71" ca="1">(_xlfn.IFS(CF71="Yes",_xlfn.IFS(CH71&lt;=($CP71*CI$5),CH71,CH71&gt;($CP71*CI$5),($CP71*CI$5)),CF71="No","",CF71="",""))</f>
        <v/>
      </c>
      <c r="CJ71" s="1048"/>
      <c r="CK71" s="1049">
        <f>IFERROR(((V71*X71)+(AG71*AI71)+(AR71*AT71)+(BC71*BE71))*'Drop Downs'!$R$4/12,0)</f>
        <v>0</v>
      </c>
      <c r="CL71" s="1050">
        <f>IFERROR(L71/M71*IF('2'!$E$25='Drop Downs'!$H$15,'Drop Downs'!$R$4/12, IF('2'!$E$25='Drop Downs'!$H$16,1, (IF('2'!$E$25='Drop Downs'!$H$13,1,"error")))),0)</f>
        <v>0</v>
      </c>
      <c r="CM71" s="1050">
        <f t="shared" ca="1" si="86"/>
        <v>0</v>
      </c>
      <c r="CN71" s="1049" t="str">
        <f t="shared" ca="1" si="87"/>
        <v/>
      </c>
      <c r="CO71" s="1049" t="str">
        <f t="shared" ca="1" si="88"/>
        <v/>
      </c>
      <c r="CP71" s="1050" t="str">
        <f t="shared" ca="1" si="80"/>
        <v/>
      </c>
      <c r="CQ71" s="251"/>
      <c r="CR71" s="1050">
        <f>IFERROR(((W71*X71)+(AH71*AI71)+(AS71*AT71)+(BD71*BE71))*'Drop Downs'!$R$4/12,0)</f>
        <v>0</v>
      </c>
      <c r="CS71" s="1050">
        <f t="shared" si="81"/>
        <v>0</v>
      </c>
      <c r="CT71" s="1050">
        <f t="shared" ca="1" si="82"/>
        <v>0</v>
      </c>
      <c r="CU71" s="1050">
        <f t="shared" ca="1" si="83"/>
        <v>0</v>
      </c>
      <c r="CV71" s="1050" t="str">
        <f t="shared" ca="1" si="89"/>
        <v/>
      </c>
      <c r="CW71" s="1048"/>
      <c r="CX71" s="1050">
        <f t="shared" si="75"/>
        <v>0</v>
      </c>
      <c r="CY71" s="1050" t="str">
        <f t="shared" ca="1" si="90"/>
        <v/>
      </c>
      <c r="CZ71" s="1049" t="str">
        <f t="shared" ca="1" si="91"/>
        <v/>
      </c>
      <c r="DA71" s="1049">
        <f t="shared" ca="1" si="84"/>
        <v>0</v>
      </c>
    </row>
    <row r="72" spans="1:105" s="178" customFormat="1" ht="17.149999999999999" customHeight="1">
      <c r="A72" s="942">
        <v>68</v>
      </c>
      <c r="B72" s="1298"/>
      <c r="C72" s="1051" t="str">
        <f>INDEX(Languages2!$B$12:$Z$13,MATCH(' '!D72,Languages2!$B$12:$B$13,0),MATCH('1'!$C$5,Languages2!$B$1:$Z$1,0))</f>
        <v>Mulheres</v>
      </c>
      <c r="D72" s="1051" t="s">
        <v>800</v>
      </c>
      <c r="E72" s="1052">
        <f>'4'!I28</f>
        <v>0</v>
      </c>
      <c r="F72" s="1297">
        <f>'4'!J28</f>
        <v>0</v>
      </c>
      <c r="G72" s="1040"/>
      <c r="H72" s="1053">
        <f>'5'!G72</f>
        <v>0</v>
      </c>
      <c r="I72" s="1053">
        <f>'5'!H72</f>
        <v>0</v>
      </c>
      <c r="J72" s="1053">
        <f>'5'!I72</f>
        <v>0</v>
      </c>
      <c r="K72" s="1053">
        <f>'5'!J72</f>
        <v>0</v>
      </c>
      <c r="L72" s="1054">
        <f t="shared" si="78"/>
        <v>0</v>
      </c>
      <c r="M72" s="1054">
        <f t="shared" si="85"/>
        <v>0</v>
      </c>
      <c r="N72" s="1043"/>
      <c r="O72" s="1053">
        <f>'5'!M72</f>
        <v>0</v>
      </c>
      <c r="P72" s="1053">
        <f>'5'!N72</f>
        <v>0</v>
      </c>
      <c r="Q72" s="1053" t="str">
        <f>'5'!O72</f>
        <v/>
      </c>
      <c r="R72" s="1053">
        <f>'5'!P72</f>
        <v>0</v>
      </c>
      <c r="S72" s="1055">
        <f>'5'!Q72</f>
        <v>0</v>
      </c>
      <c r="T72" s="1056">
        <f t="shared" si="49"/>
        <v>0</v>
      </c>
      <c r="U72" s="1056">
        <f t="shared" si="60"/>
        <v>0</v>
      </c>
      <c r="V72" s="1056">
        <f t="shared" si="61"/>
        <v>0</v>
      </c>
      <c r="W72" s="1056">
        <f t="shared" si="50"/>
        <v>0</v>
      </c>
      <c r="X72" s="1056">
        <f t="shared" si="79"/>
        <v>0</v>
      </c>
      <c r="Y72" s="1043"/>
      <c r="Z72" s="1053">
        <f>'5'!S72</f>
        <v>0</v>
      </c>
      <c r="AA72" s="1053">
        <f>'5'!T72</f>
        <v>0</v>
      </c>
      <c r="AB72" s="1053" t="str">
        <f>'5'!U72</f>
        <v/>
      </c>
      <c r="AC72" s="1053">
        <f>'5'!V72</f>
        <v>0</v>
      </c>
      <c r="AD72" s="1055">
        <f>'5'!W72</f>
        <v>0</v>
      </c>
      <c r="AE72" s="1056">
        <f t="shared" si="62"/>
        <v>0</v>
      </c>
      <c r="AF72" s="1056">
        <f t="shared" ref="AF72:AF88" si="92">IFERROR(AE72/AC72,0)</f>
        <v>0</v>
      </c>
      <c r="AG72" s="1056">
        <f t="shared" ref="AG72:AG88" si="93">IFERROR(AD72*AF72,0)</f>
        <v>0</v>
      </c>
      <c r="AH72" s="1056">
        <f t="shared" si="51"/>
        <v>0</v>
      </c>
      <c r="AI72" s="1056">
        <f t="shared" ref="AI72:AI88" si="94">IFERROR(IF(AD72&gt;0,Z$4/$M72,0),0)</f>
        <v>0</v>
      </c>
      <c r="AJ72" s="1043"/>
      <c r="AK72" s="1053">
        <f>'5'!Y72</f>
        <v>0</v>
      </c>
      <c r="AL72" s="1053">
        <f>'5'!Z72</f>
        <v>0</v>
      </c>
      <c r="AM72" s="1053" t="str">
        <f>'5'!AA72</f>
        <v/>
      </c>
      <c r="AN72" s="1053">
        <f>'5'!AB72</f>
        <v>0</v>
      </c>
      <c r="AO72" s="1055">
        <f>'5'!AC72</f>
        <v>0</v>
      </c>
      <c r="AP72" s="1056">
        <f t="shared" si="63"/>
        <v>0</v>
      </c>
      <c r="AQ72" s="1056">
        <f t="shared" si="64"/>
        <v>0</v>
      </c>
      <c r="AR72" s="1056">
        <f t="shared" si="65"/>
        <v>0</v>
      </c>
      <c r="AS72" s="1056">
        <f t="shared" si="52"/>
        <v>0</v>
      </c>
      <c r="AT72" s="1056">
        <f t="shared" si="66"/>
        <v>0</v>
      </c>
      <c r="AU72" s="1043"/>
      <c r="AV72" s="1053">
        <f>'5'!AE72</f>
        <v>0</v>
      </c>
      <c r="AW72" s="1053">
        <f>'5'!AF72</f>
        <v>0</v>
      </c>
      <c r="AX72" s="1053" t="str">
        <f>'5'!AG72</f>
        <v/>
      </c>
      <c r="AY72" s="1053">
        <f>'5'!AH72</f>
        <v>0</v>
      </c>
      <c r="AZ72" s="1055">
        <f>'5'!AI72</f>
        <v>0</v>
      </c>
      <c r="BA72" s="1056">
        <f t="shared" si="67"/>
        <v>0</v>
      </c>
      <c r="BB72" s="1056">
        <f t="shared" si="68"/>
        <v>0</v>
      </c>
      <c r="BC72" s="1056">
        <f t="shared" si="69"/>
        <v>0</v>
      </c>
      <c r="BD72" s="1056">
        <f t="shared" si="53"/>
        <v>0</v>
      </c>
      <c r="BE72" s="1056">
        <f t="shared" si="70"/>
        <v>0</v>
      </c>
      <c r="BF72" s="1043"/>
      <c r="BG72" s="1057" t="str">
        <f ca="1">'In-kind Benefits 2_V2'!AC70</f>
        <v/>
      </c>
      <c r="BH72" s="1047"/>
      <c r="BI72" s="1047" t="str">
        <f ca="1">'In-kind Benefits 2_V2'!AE70</f>
        <v/>
      </c>
      <c r="BJ72" s="1047" t="str" cm="1">
        <f t="array" aca="1" ref="BJ72" ca="1">(_xlfn.IFS(BG72="Yes",_xlfn.IFS(BI72&lt;=($CP72*BJ$5),BI72,BI72&gt;($CP72*BJ$5),($CP72*BJ$5)),BG72="No","",BG72="",""))</f>
        <v/>
      </c>
      <c r="BK72" s="1043"/>
      <c r="BL72" s="1057" t="str">
        <f ca="1">'In-kind Benefits 2_V2'!AG70</f>
        <v/>
      </c>
      <c r="BM72" s="1047" t="str">
        <f ca="1">'In-kind Benefits 2_V2'!AH70</f>
        <v/>
      </c>
      <c r="BN72" s="1047" t="str">
        <f ca="1">'In-kind Benefits 2_V2'!AI70</f>
        <v/>
      </c>
      <c r="BO72" s="1047" t="str" cm="1">
        <f t="array" aca="1" ref="BO72" ca="1">(_xlfn.IFS(BL72="Yes",_xlfn.IFS(BN72&lt;=($CP72*BO$5),BN72,BN72&gt;($CP72*BO$5),($CP72*BO$5)),BL72="No","",BL72="",""))</f>
        <v/>
      </c>
      <c r="BP72" s="1043"/>
      <c r="BQ72" s="1057" t="str">
        <f ca="1">'In-kind Benefits 2_V2'!AK70</f>
        <v/>
      </c>
      <c r="BR72" s="1047" t="str">
        <f ca="1">'In-kind Benefits 2_V2'!AL70</f>
        <v/>
      </c>
      <c r="BS72" s="1047" t="str">
        <f ca="1">'In-kind Benefits 2_V2'!AM70</f>
        <v/>
      </c>
      <c r="BT72" s="1047" t="str" cm="1">
        <f t="array" aca="1" ref="BT72" ca="1">(_xlfn.IFS(BQ72="Yes",_xlfn.IFS(BS72&lt;=($CP72*BT$5),BS72,BS72&gt;($CP72*BT$5),($CP72*BT$5)),BQ72="No","",BQ72="",""))</f>
        <v/>
      </c>
      <c r="BU72" s="1043"/>
      <c r="BV72" s="1057" t="str">
        <f ca="1">'In-kind Benefits 2_V2'!AO70</f>
        <v/>
      </c>
      <c r="BW72" s="1047" t="str">
        <f ca="1">'In-kind Benefits 2_V2'!AP70</f>
        <v/>
      </c>
      <c r="BX72" s="1047" t="str">
        <f ca="1">'In-kind Benefits 2_V2'!AQ70</f>
        <v/>
      </c>
      <c r="BY72" s="1047" t="str" cm="1">
        <f t="array" aca="1" ref="BY72" ca="1">(_xlfn.IFS(BV72="Yes",_xlfn.IFS(BX72&lt;=($CP72*BY$5),BX72,BX72&gt;($CP72*BY$5),($CP72*BY$5)),BV72="No","",BV72="",""))</f>
        <v/>
      </c>
      <c r="BZ72" s="1043"/>
      <c r="CA72" s="1057" t="str">
        <f ca="1">'In-kind Benefits 2_V2'!AS70</f>
        <v/>
      </c>
      <c r="CB72" s="1047" t="str">
        <f ca="1">'In-kind Benefits 2_V2'!AT70</f>
        <v/>
      </c>
      <c r="CC72" s="1047" t="str">
        <f ca="1">'In-kind Benefits 2_V2'!AU70</f>
        <v/>
      </c>
      <c r="CD72" s="1047" t="str" cm="1">
        <f t="array" aca="1" ref="CD72" ca="1">(_xlfn.IFS(CA72="Yes",_xlfn.IFS(CC72&lt;=($CP72*CD$5),CC72,CC72&gt;($CP72*CD$5),($CP72*CD$5)),CA72="No","",CA72="",""))</f>
        <v/>
      </c>
      <c r="CE72" s="1048"/>
      <c r="CF72" s="1057" t="str">
        <f ca="1">'In-kind Benefits 2_V2'!AW70</f>
        <v/>
      </c>
      <c r="CG72" s="1047" t="str">
        <f ca="1">'In-kind Benefits 2_V2'!AX70</f>
        <v/>
      </c>
      <c r="CH72" s="1047" t="str">
        <f ca="1">'In-kind Benefits 2_V2'!AY70</f>
        <v/>
      </c>
      <c r="CI72" s="1047" t="str" cm="1">
        <f t="array" aca="1" ref="CI72" ca="1">(_xlfn.IFS(CF72="Yes",_xlfn.IFS(CH72&lt;=($CP72*CI$5),CH72,CH72&gt;($CP72*CI$5),($CP72*CI$5)),CF72="No","",CF72="",""))</f>
        <v/>
      </c>
      <c r="CJ72" s="1048"/>
      <c r="CK72" s="1049">
        <f>IFERROR(((V72*X72)+(AG72*AI72)+(AR72*AT72)+(BC72*BE72))*'Drop Downs'!$R$4/12,0)</f>
        <v>0</v>
      </c>
      <c r="CL72" s="1050">
        <f>IFERROR(L72/M72*IF('2'!$E$25='Drop Downs'!$H$15,'Drop Downs'!$R$4/12, IF('2'!$E$25='Drop Downs'!$H$16,1, (IF('2'!$E$25='Drop Downs'!$H$13,1,"error")))),0)</f>
        <v>0</v>
      </c>
      <c r="CM72" s="1050">
        <f t="shared" ca="1" si="86"/>
        <v>0</v>
      </c>
      <c r="CN72" s="1049" t="str">
        <f t="shared" ca="1" si="87"/>
        <v/>
      </c>
      <c r="CO72" s="1049" t="str">
        <f t="shared" ca="1" si="88"/>
        <v/>
      </c>
      <c r="CP72" s="1050" t="str">
        <f t="shared" ca="1" si="80"/>
        <v/>
      </c>
      <c r="CQ72" s="251"/>
      <c r="CR72" s="1050">
        <f>IFERROR(((W72*X72)+(AH72*AI72)+(AS72*AT72)+(BD72*BE72))*'Drop Downs'!$R$4/12,0)</f>
        <v>0</v>
      </c>
      <c r="CS72" s="1050">
        <f t="shared" si="81"/>
        <v>0</v>
      </c>
      <c r="CT72" s="1050">
        <f t="shared" ca="1" si="82"/>
        <v>0</v>
      </c>
      <c r="CU72" s="1050">
        <f t="shared" ca="1" si="83"/>
        <v>0</v>
      </c>
      <c r="CV72" s="1050" t="str">
        <f t="shared" ca="1" si="89"/>
        <v/>
      </c>
      <c r="CW72" s="1048"/>
      <c r="CX72" s="1050">
        <f t="shared" si="75"/>
        <v>0</v>
      </c>
      <c r="CY72" s="1050" t="str">
        <f t="shared" ca="1" si="90"/>
        <v/>
      </c>
      <c r="CZ72" s="1049" t="str">
        <f t="shared" ca="1" si="91"/>
        <v/>
      </c>
      <c r="DA72" s="1049">
        <f t="shared" ca="1" si="84"/>
        <v>0</v>
      </c>
    </row>
    <row r="73" spans="1:105" s="178" customFormat="1" ht="17.149999999999999" customHeight="1">
      <c r="A73" s="942">
        <v>69</v>
      </c>
      <c r="B73" s="1295">
        <f>'4'!G29</f>
        <v>0</v>
      </c>
      <c r="C73" s="1038" t="str">
        <f>INDEX(Languages2!$B$12:$Z$13,MATCH(' '!D73,Languages2!$B$12:$B$13,0),MATCH('1'!$C$5,Languages2!$B$1:$Z$1,0))</f>
        <v>Homens</v>
      </c>
      <c r="D73" s="1038" t="s">
        <v>799</v>
      </c>
      <c r="E73" s="1058">
        <f>'4'!I29</f>
        <v>0</v>
      </c>
      <c r="F73" s="1297" t="str">
        <f>'4'!J29</f>
        <v xml:space="preserve"> </v>
      </c>
      <c r="G73" s="1040"/>
      <c r="H73" s="1041">
        <f>'5'!G73</f>
        <v>0</v>
      </c>
      <c r="I73" s="1041">
        <f>'5'!H73</f>
        <v>0</v>
      </c>
      <c r="J73" s="1041">
        <f>'5'!I73</f>
        <v>0</v>
      </c>
      <c r="K73" s="1041">
        <f>'5'!J73</f>
        <v>0</v>
      </c>
      <c r="L73" s="1042">
        <f t="shared" si="78"/>
        <v>0</v>
      </c>
      <c r="M73" s="1042">
        <f t="shared" si="85"/>
        <v>0</v>
      </c>
      <c r="N73" s="1043"/>
      <c r="O73" s="1041">
        <f>'5'!M73</f>
        <v>0</v>
      </c>
      <c r="P73" s="1041">
        <f>'5'!N73</f>
        <v>0</v>
      </c>
      <c r="Q73" s="1041" t="str">
        <f>'5'!O73</f>
        <v/>
      </c>
      <c r="R73" s="1041">
        <f>'5'!P73</f>
        <v>0</v>
      </c>
      <c r="S73" s="1044">
        <f>'5'!Q73</f>
        <v>0</v>
      </c>
      <c r="T73" s="1045">
        <f t="shared" si="49"/>
        <v>0</v>
      </c>
      <c r="U73" s="1045">
        <f t="shared" si="60"/>
        <v>0</v>
      </c>
      <c r="V73" s="1045">
        <f t="shared" si="61"/>
        <v>0</v>
      </c>
      <c r="W73" s="1045">
        <f t="shared" si="50"/>
        <v>0</v>
      </c>
      <c r="X73" s="1045">
        <f t="shared" si="79"/>
        <v>0</v>
      </c>
      <c r="Y73" s="1043"/>
      <c r="Z73" s="1041">
        <f>'5'!S73</f>
        <v>0</v>
      </c>
      <c r="AA73" s="1041">
        <f>'5'!T73</f>
        <v>0</v>
      </c>
      <c r="AB73" s="1041" t="str">
        <f>'5'!U73</f>
        <v/>
      </c>
      <c r="AC73" s="1041">
        <f>'5'!V73</f>
        <v>0</v>
      </c>
      <c r="AD73" s="1044">
        <f>'5'!W73</f>
        <v>0</v>
      </c>
      <c r="AE73" s="1045">
        <f t="shared" si="62"/>
        <v>0</v>
      </c>
      <c r="AF73" s="1045">
        <f t="shared" si="92"/>
        <v>0</v>
      </c>
      <c r="AG73" s="1045">
        <f t="shared" si="93"/>
        <v>0</v>
      </c>
      <c r="AH73" s="1045">
        <f t="shared" si="51"/>
        <v>0</v>
      </c>
      <c r="AI73" s="1045">
        <f t="shared" si="94"/>
        <v>0</v>
      </c>
      <c r="AJ73" s="1043"/>
      <c r="AK73" s="1041">
        <f>'5'!Y73</f>
        <v>0</v>
      </c>
      <c r="AL73" s="1041">
        <f>'5'!Z73</f>
        <v>0</v>
      </c>
      <c r="AM73" s="1041" t="str">
        <f>'5'!AA73</f>
        <v/>
      </c>
      <c r="AN73" s="1041">
        <f>'5'!AB73</f>
        <v>0</v>
      </c>
      <c r="AO73" s="1044">
        <f>'5'!AC73</f>
        <v>0</v>
      </c>
      <c r="AP73" s="1045">
        <f t="shared" si="63"/>
        <v>0</v>
      </c>
      <c r="AQ73" s="1045">
        <f t="shared" si="64"/>
        <v>0</v>
      </c>
      <c r="AR73" s="1045">
        <f t="shared" si="65"/>
        <v>0</v>
      </c>
      <c r="AS73" s="1045">
        <f t="shared" si="52"/>
        <v>0</v>
      </c>
      <c r="AT73" s="1045">
        <f t="shared" si="66"/>
        <v>0</v>
      </c>
      <c r="AU73" s="1043"/>
      <c r="AV73" s="1041">
        <f>'5'!AE73</f>
        <v>0</v>
      </c>
      <c r="AW73" s="1041">
        <f>'5'!AF73</f>
        <v>0</v>
      </c>
      <c r="AX73" s="1041" t="str">
        <f>'5'!AG73</f>
        <v/>
      </c>
      <c r="AY73" s="1041">
        <f>'5'!AH73</f>
        <v>0</v>
      </c>
      <c r="AZ73" s="1044">
        <f>'5'!AI73</f>
        <v>0</v>
      </c>
      <c r="BA73" s="1045">
        <f t="shared" si="67"/>
        <v>0</v>
      </c>
      <c r="BB73" s="1045">
        <f t="shared" si="68"/>
        <v>0</v>
      </c>
      <c r="BC73" s="1045">
        <f t="shared" si="69"/>
        <v>0</v>
      </c>
      <c r="BD73" s="1045">
        <f t="shared" si="53"/>
        <v>0</v>
      </c>
      <c r="BE73" s="1045">
        <f t="shared" si="70"/>
        <v>0</v>
      </c>
      <c r="BF73" s="1043"/>
      <c r="BG73" s="1046" t="str">
        <f ca="1">'In-kind Benefits 2_V2'!AC71</f>
        <v/>
      </c>
      <c r="BH73" s="1047"/>
      <c r="BI73" s="1047" t="str">
        <f ca="1">'In-kind Benefits 2_V2'!AE71</f>
        <v/>
      </c>
      <c r="BJ73" s="1047" t="str" cm="1">
        <f t="array" aca="1" ref="BJ73" ca="1">(_xlfn.IFS(BG73="Yes",_xlfn.IFS(BI73&lt;=($CP73*BJ$5),BI73,BI73&gt;($CP73*BJ$5),($CP73*BJ$5)),BG73="No","",BG73="",""))</f>
        <v/>
      </c>
      <c r="BK73" s="1043"/>
      <c r="BL73" s="1046" t="str">
        <f ca="1">'In-kind Benefits 2_V2'!AG71</f>
        <v/>
      </c>
      <c r="BM73" s="1047" t="str">
        <f ca="1">'In-kind Benefits 2_V2'!AH71</f>
        <v/>
      </c>
      <c r="BN73" s="1047" t="str">
        <f ca="1">'In-kind Benefits 2_V2'!AI71</f>
        <v/>
      </c>
      <c r="BO73" s="1047" t="str" cm="1">
        <f t="array" aca="1" ref="BO73" ca="1">(_xlfn.IFS(BL73="Yes",_xlfn.IFS(BN73&lt;=($CP73*BO$5),BN73,BN73&gt;($CP73*BO$5),($CP73*BO$5)),BL73="No","",BL73="",""))</f>
        <v/>
      </c>
      <c r="BP73" s="1043"/>
      <c r="BQ73" s="1046" t="str">
        <f ca="1">'In-kind Benefits 2_V2'!AK71</f>
        <v/>
      </c>
      <c r="BR73" s="1047" t="str">
        <f ca="1">'In-kind Benefits 2_V2'!AL71</f>
        <v/>
      </c>
      <c r="BS73" s="1047" t="str">
        <f ca="1">'In-kind Benefits 2_V2'!AM71</f>
        <v/>
      </c>
      <c r="BT73" s="1047" t="str" cm="1">
        <f t="array" aca="1" ref="BT73" ca="1">(_xlfn.IFS(BQ73="Yes",_xlfn.IFS(BS73&lt;=($CP73*BT$5),BS73,BS73&gt;($CP73*BT$5),($CP73*BT$5)),BQ73="No","",BQ73="",""))</f>
        <v/>
      </c>
      <c r="BU73" s="1043"/>
      <c r="BV73" s="1046" t="str">
        <f ca="1">'In-kind Benefits 2_V2'!AO71</f>
        <v/>
      </c>
      <c r="BW73" s="1047" t="str">
        <f ca="1">'In-kind Benefits 2_V2'!AP71</f>
        <v/>
      </c>
      <c r="BX73" s="1047" t="str">
        <f ca="1">'In-kind Benefits 2_V2'!AQ71</f>
        <v/>
      </c>
      <c r="BY73" s="1047" t="str" cm="1">
        <f t="array" aca="1" ref="BY73" ca="1">(_xlfn.IFS(BV73="Yes",_xlfn.IFS(BX73&lt;=($CP73*BY$5),BX73,BX73&gt;($CP73*BY$5),($CP73*BY$5)),BV73="No","",BV73="",""))</f>
        <v/>
      </c>
      <c r="BZ73" s="1043"/>
      <c r="CA73" s="1046" t="str">
        <f ca="1">'In-kind Benefits 2_V2'!AS71</f>
        <v/>
      </c>
      <c r="CB73" s="1047" t="str">
        <f ca="1">'In-kind Benefits 2_V2'!AT71</f>
        <v/>
      </c>
      <c r="CC73" s="1047" t="str">
        <f ca="1">'In-kind Benefits 2_V2'!AU71</f>
        <v/>
      </c>
      <c r="CD73" s="1047" t="str" cm="1">
        <f t="array" aca="1" ref="CD73" ca="1">(_xlfn.IFS(CA73="Yes",_xlfn.IFS(CC73&lt;=($CP73*CD$5),CC73,CC73&gt;($CP73*CD$5),($CP73*CD$5)),CA73="No","",CA73="",""))</f>
        <v/>
      </c>
      <c r="CE73" s="1048"/>
      <c r="CF73" s="1046" t="str">
        <f ca="1">'In-kind Benefits 2_V2'!AW71</f>
        <v/>
      </c>
      <c r="CG73" s="1047" t="str">
        <f ca="1">'In-kind Benefits 2_V2'!AX71</f>
        <v/>
      </c>
      <c r="CH73" s="1047" t="str">
        <f ca="1">'In-kind Benefits 2_V2'!AY71</f>
        <v/>
      </c>
      <c r="CI73" s="1047" t="str" cm="1">
        <f t="array" aca="1" ref="CI73" ca="1">(_xlfn.IFS(CF73="Yes",_xlfn.IFS(CH73&lt;=($CP73*CI$5),CH73,CH73&gt;($CP73*CI$5),($CP73*CI$5)),CF73="No","",CF73="",""))</f>
        <v/>
      </c>
      <c r="CJ73" s="1048"/>
      <c r="CK73" s="1049">
        <f>IFERROR(((V73*X73)+(AG73*AI73)+(AR73*AT73)+(BC73*BE73))*'Drop Downs'!$R$4/12,0)</f>
        <v>0</v>
      </c>
      <c r="CL73" s="1050">
        <f>IFERROR(L73/M73*IF('2'!$E$25='Drop Downs'!$H$15,'Drop Downs'!$R$4/12, IF('2'!$E$25='Drop Downs'!$H$16,1, (IF('2'!$E$25='Drop Downs'!$H$13,1,"error")))),0)</f>
        <v>0</v>
      </c>
      <c r="CM73" s="1050">
        <f t="shared" ca="1" si="86"/>
        <v>0</v>
      </c>
      <c r="CN73" s="1049" t="str">
        <f t="shared" ca="1" si="87"/>
        <v/>
      </c>
      <c r="CO73" s="1049" t="str">
        <f t="shared" ca="1" si="88"/>
        <v/>
      </c>
      <c r="CP73" s="1050" t="str">
        <f t="shared" ca="1" si="80"/>
        <v/>
      </c>
      <c r="CQ73" s="251"/>
      <c r="CR73" s="1050">
        <f>IFERROR(((W73*X73)+(AH73*AI73)+(AS73*AT73)+(BD73*BE73))*'Drop Downs'!$R$4/12,0)</f>
        <v>0</v>
      </c>
      <c r="CS73" s="1050">
        <f t="shared" si="81"/>
        <v>0</v>
      </c>
      <c r="CT73" s="1050">
        <f t="shared" ca="1" si="82"/>
        <v>0</v>
      </c>
      <c r="CU73" s="1050">
        <f t="shared" ca="1" si="83"/>
        <v>0</v>
      </c>
      <c r="CV73" s="1050" t="str">
        <f t="shared" ca="1" si="89"/>
        <v/>
      </c>
      <c r="CW73" s="1048"/>
      <c r="CX73" s="1050">
        <f t="shared" si="75"/>
        <v>0</v>
      </c>
      <c r="CY73" s="1050" t="str">
        <f t="shared" ca="1" si="90"/>
        <v/>
      </c>
      <c r="CZ73" s="1049" t="str">
        <f t="shared" ca="1" si="91"/>
        <v/>
      </c>
      <c r="DA73" s="1049">
        <f t="shared" ca="1" si="84"/>
        <v>0</v>
      </c>
    </row>
    <row r="74" spans="1:105" s="178" customFormat="1" ht="17.149999999999999" customHeight="1">
      <c r="A74" s="942">
        <v>70</v>
      </c>
      <c r="B74" s="1298"/>
      <c r="C74" s="1051" t="str">
        <f>INDEX(Languages2!$B$12:$Z$13,MATCH(' '!D74,Languages2!$B$12:$B$13,0),MATCH('1'!$C$5,Languages2!$B$1:$Z$1,0))</f>
        <v>Mulheres</v>
      </c>
      <c r="D74" s="1051" t="s">
        <v>800</v>
      </c>
      <c r="E74" s="1052">
        <f>'4'!I30</f>
        <v>0</v>
      </c>
      <c r="F74" s="1297">
        <f>'4'!J30</f>
        <v>0</v>
      </c>
      <c r="G74" s="1040"/>
      <c r="H74" s="1053">
        <f>'5'!G74</f>
        <v>0</v>
      </c>
      <c r="I74" s="1053">
        <f>'5'!H74</f>
        <v>0</v>
      </c>
      <c r="J74" s="1053">
        <f>'5'!I74</f>
        <v>0</v>
      </c>
      <c r="K74" s="1053">
        <f>'5'!J74</f>
        <v>0</v>
      </c>
      <c r="L74" s="1054">
        <f t="shared" si="78"/>
        <v>0</v>
      </c>
      <c r="M74" s="1054">
        <f t="shared" si="85"/>
        <v>0</v>
      </c>
      <c r="N74" s="1043"/>
      <c r="O74" s="1053">
        <f>'5'!M74</f>
        <v>0</v>
      </c>
      <c r="P74" s="1053">
        <f>'5'!N74</f>
        <v>0</v>
      </c>
      <c r="Q74" s="1053" t="str">
        <f>'5'!O74</f>
        <v/>
      </c>
      <c r="R74" s="1053">
        <f>'5'!P74</f>
        <v>0</v>
      </c>
      <c r="S74" s="1055">
        <f>'5'!Q74</f>
        <v>0</v>
      </c>
      <c r="T74" s="1056">
        <f t="shared" si="49"/>
        <v>0</v>
      </c>
      <c r="U74" s="1056">
        <f t="shared" si="60"/>
        <v>0</v>
      </c>
      <c r="V74" s="1056">
        <f t="shared" si="61"/>
        <v>0</v>
      </c>
      <c r="W74" s="1056">
        <f t="shared" si="50"/>
        <v>0</v>
      </c>
      <c r="X74" s="1056">
        <f t="shared" si="79"/>
        <v>0</v>
      </c>
      <c r="Y74" s="1043"/>
      <c r="Z74" s="1053">
        <f>'5'!S74</f>
        <v>0</v>
      </c>
      <c r="AA74" s="1053">
        <f>'5'!T74</f>
        <v>0</v>
      </c>
      <c r="AB74" s="1053" t="str">
        <f>'5'!U74</f>
        <v/>
      </c>
      <c r="AC74" s="1053">
        <f>'5'!V74</f>
        <v>0</v>
      </c>
      <c r="AD74" s="1055">
        <f>'5'!W74</f>
        <v>0</v>
      </c>
      <c r="AE74" s="1056">
        <f t="shared" si="62"/>
        <v>0</v>
      </c>
      <c r="AF74" s="1056">
        <f t="shared" si="92"/>
        <v>0</v>
      </c>
      <c r="AG74" s="1056">
        <f t="shared" si="93"/>
        <v>0</v>
      </c>
      <c r="AH74" s="1056">
        <f t="shared" si="51"/>
        <v>0</v>
      </c>
      <c r="AI74" s="1056">
        <f t="shared" si="94"/>
        <v>0</v>
      </c>
      <c r="AJ74" s="1043"/>
      <c r="AK74" s="1053">
        <f>'5'!Y74</f>
        <v>0</v>
      </c>
      <c r="AL74" s="1053">
        <f>'5'!Z74</f>
        <v>0</v>
      </c>
      <c r="AM74" s="1053" t="str">
        <f>'5'!AA74</f>
        <v/>
      </c>
      <c r="AN74" s="1053">
        <f>'5'!AB74</f>
        <v>0</v>
      </c>
      <c r="AO74" s="1055">
        <f>'5'!AC74</f>
        <v>0</v>
      </c>
      <c r="AP74" s="1056">
        <f t="shared" si="63"/>
        <v>0</v>
      </c>
      <c r="AQ74" s="1056">
        <f t="shared" si="64"/>
        <v>0</v>
      </c>
      <c r="AR74" s="1056">
        <f t="shared" si="65"/>
        <v>0</v>
      </c>
      <c r="AS74" s="1056">
        <f t="shared" si="52"/>
        <v>0</v>
      </c>
      <c r="AT74" s="1056">
        <f t="shared" si="66"/>
        <v>0</v>
      </c>
      <c r="AU74" s="1043"/>
      <c r="AV74" s="1053">
        <f>'5'!AE74</f>
        <v>0</v>
      </c>
      <c r="AW74" s="1053">
        <f>'5'!AF74</f>
        <v>0</v>
      </c>
      <c r="AX74" s="1053" t="str">
        <f>'5'!AG74</f>
        <v/>
      </c>
      <c r="AY74" s="1053">
        <f>'5'!AH74</f>
        <v>0</v>
      </c>
      <c r="AZ74" s="1055">
        <f>'5'!AI74</f>
        <v>0</v>
      </c>
      <c r="BA74" s="1056">
        <f t="shared" si="67"/>
        <v>0</v>
      </c>
      <c r="BB74" s="1056">
        <f t="shared" si="68"/>
        <v>0</v>
      </c>
      <c r="BC74" s="1056">
        <f t="shared" si="69"/>
        <v>0</v>
      </c>
      <c r="BD74" s="1056">
        <f t="shared" si="53"/>
        <v>0</v>
      </c>
      <c r="BE74" s="1056">
        <f t="shared" si="70"/>
        <v>0</v>
      </c>
      <c r="BF74" s="1043"/>
      <c r="BG74" s="1057" t="str">
        <f ca="1">'In-kind Benefits 2_V2'!AC72</f>
        <v/>
      </c>
      <c r="BH74" s="1047"/>
      <c r="BI74" s="1047" t="str">
        <f ca="1">'In-kind Benefits 2_V2'!AE72</f>
        <v/>
      </c>
      <c r="BJ74" s="1047" t="str" cm="1">
        <f t="array" aca="1" ref="BJ74" ca="1">(_xlfn.IFS(BG74="Yes",_xlfn.IFS(BI74&lt;=($CP74*BJ$5),BI74,BI74&gt;($CP74*BJ$5),($CP74*BJ$5)),BG74="No","",BG74="",""))</f>
        <v/>
      </c>
      <c r="BK74" s="1043"/>
      <c r="BL74" s="1057" t="str">
        <f ca="1">'In-kind Benefits 2_V2'!AG72</f>
        <v/>
      </c>
      <c r="BM74" s="1047" t="str">
        <f ca="1">'In-kind Benefits 2_V2'!AH72</f>
        <v/>
      </c>
      <c r="BN74" s="1047" t="str">
        <f ca="1">'In-kind Benefits 2_V2'!AI72</f>
        <v/>
      </c>
      <c r="BO74" s="1047" t="str" cm="1">
        <f t="array" aca="1" ref="BO74" ca="1">(_xlfn.IFS(BL74="Yes",_xlfn.IFS(BN74&lt;=($CP74*BO$5),BN74,BN74&gt;($CP74*BO$5),($CP74*BO$5)),BL74="No","",BL74="",""))</f>
        <v/>
      </c>
      <c r="BP74" s="1043"/>
      <c r="BQ74" s="1057" t="str">
        <f ca="1">'In-kind Benefits 2_V2'!AK72</f>
        <v/>
      </c>
      <c r="BR74" s="1047" t="str">
        <f ca="1">'In-kind Benefits 2_V2'!AL72</f>
        <v/>
      </c>
      <c r="BS74" s="1047" t="str">
        <f ca="1">'In-kind Benefits 2_V2'!AM72</f>
        <v/>
      </c>
      <c r="BT74" s="1047" t="str" cm="1">
        <f t="array" aca="1" ref="BT74" ca="1">(_xlfn.IFS(BQ74="Yes",_xlfn.IFS(BS74&lt;=($CP74*BT$5),BS74,BS74&gt;($CP74*BT$5),($CP74*BT$5)),BQ74="No","",BQ74="",""))</f>
        <v/>
      </c>
      <c r="BU74" s="1043"/>
      <c r="BV74" s="1057" t="str">
        <f ca="1">'In-kind Benefits 2_V2'!AO72</f>
        <v/>
      </c>
      <c r="BW74" s="1047" t="str">
        <f ca="1">'In-kind Benefits 2_V2'!AP72</f>
        <v/>
      </c>
      <c r="BX74" s="1047" t="str">
        <f ca="1">'In-kind Benefits 2_V2'!AQ72</f>
        <v/>
      </c>
      <c r="BY74" s="1047" t="str" cm="1">
        <f t="array" aca="1" ref="BY74" ca="1">(_xlfn.IFS(BV74="Yes",_xlfn.IFS(BX74&lt;=($CP74*BY$5),BX74,BX74&gt;($CP74*BY$5),($CP74*BY$5)),BV74="No","",BV74="",""))</f>
        <v/>
      </c>
      <c r="BZ74" s="1043"/>
      <c r="CA74" s="1057" t="str">
        <f ca="1">'In-kind Benefits 2_V2'!AS72</f>
        <v/>
      </c>
      <c r="CB74" s="1047" t="str">
        <f ca="1">'In-kind Benefits 2_V2'!AT72</f>
        <v/>
      </c>
      <c r="CC74" s="1047" t="str">
        <f ca="1">'In-kind Benefits 2_V2'!AU72</f>
        <v/>
      </c>
      <c r="CD74" s="1047" t="str" cm="1">
        <f t="array" aca="1" ref="CD74" ca="1">(_xlfn.IFS(CA74="Yes",_xlfn.IFS(CC74&lt;=($CP74*CD$5),CC74,CC74&gt;($CP74*CD$5),($CP74*CD$5)),CA74="No","",CA74="",""))</f>
        <v/>
      </c>
      <c r="CE74" s="1048"/>
      <c r="CF74" s="1057" t="str">
        <f ca="1">'In-kind Benefits 2_V2'!AW72</f>
        <v/>
      </c>
      <c r="CG74" s="1047" t="str">
        <f ca="1">'In-kind Benefits 2_V2'!AX72</f>
        <v/>
      </c>
      <c r="CH74" s="1047" t="str">
        <f ca="1">'In-kind Benefits 2_V2'!AY72</f>
        <v/>
      </c>
      <c r="CI74" s="1047" t="str" cm="1">
        <f t="array" aca="1" ref="CI74" ca="1">(_xlfn.IFS(CF74="Yes",_xlfn.IFS(CH74&lt;=($CP74*CI$5),CH74,CH74&gt;($CP74*CI$5),($CP74*CI$5)),CF74="No","",CF74="",""))</f>
        <v/>
      </c>
      <c r="CJ74" s="1048"/>
      <c r="CK74" s="1049">
        <f>IFERROR(((V74*X74)+(AG74*AI74)+(AR74*AT74)+(BC74*BE74))*'Drop Downs'!$R$4/12,0)</f>
        <v>0</v>
      </c>
      <c r="CL74" s="1050">
        <f>IFERROR(L74/M74*IF('2'!$E$25='Drop Downs'!$H$15,'Drop Downs'!$R$4/12, IF('2'!$E$25='Drop Downs'!$H$16,1, (IF('2'!$E$25='Drop Downs'!$H$13,1,"error")))),0)</f>
        <v>0</v>
      </c>
      <c r="CM74" s="1050">
        <f t="shared" ca="1" si="86"/>
        <v>0</v>
      </c>
      <c r="CN74" s="1049" t="str">
        <f t="shared" ca="1" si="87"/>
        <v/>
      </c>
      <c r="CO74" s="1049" t="str">
        <f t="shared" ca="1" si="88"/>
        <v/>
      </c>
      <c r="CP74" s="1050" t="str">
        <f t="shared" ca="1" si="80"/>
        <v/>
      </c>
      <c r="CQ74" s="251"/>
      <c r="CR74" s="1050">
        <f>IFERROR(((W74*X74)+(AH74*AI74)+(AS74*AT74)+(BD74*BE74))*'Drop Downs'!$R$4/12,0)</f>
        <v>0</v>
      </c>
      <c r="CS74" s="1050">
        <f t="shared" si="81"/>
        <v>0</v>
      </c>
      <c r="CT74" s="1050">
        <f t="shared" ca="1" si="82"/>
        <v>0</v>
      </c>
      <c r="CU74" s="1050">
        <f t="shared" ca="1" si="83"/>
        <v>0</v>
      </c>
      <c r="CV74" s="1050" t="str">
        <f t="shared" ca="1" si="89"/>
        <v/>
      </c>
      <c r="CW74" s="1048"/>
      <c r="CX74" s="1050">
        <f t="shared" si="75"/>
        <v>0</v>
      </c>
      <c r="CY74" s="1050" t="str">
        <f t="shared" ca="1" si="90"/>
        <v/>
      </c>
      <c r="CZ74" s="1049" t="str">
        <f t="shared" ca="1" si="91"/>
        <v/>
      </c>
      <c r="DA74" s="1049">
        <f t="shared" ca="1" si="84"/>
        <v>0</v>
      </c>
    </row>
    <row r="75" spans="1:105" s="178" customFormat="1" ht="17.149999999999999" customHeight="1">
      <c r="A75" s="942">
        <v>71</v>
      </c>
      <c r="B75" s="1295">
        <f>'4'!G31</f>
        <v>0</v>
      </c>
      <c r="C75" s="1038" t="str">
        <f>INDEX(Languages2!$B$12:$Z$13,MATCH(' '!D75,Languages2!$B$12:$B$13,0),MATCH('1'!$C$5,Languages2!$B$1:$Z$1,0))</f>
        <v>Homens</v>
      </c>
      <c r="D75" s="1038" t="s">
        <v>799</v>
      </c>
      <c r="E75" s="1058">
        <f>'4'!I31</f>
        <v>0</v>
      </c>
      <c r="F75" s="1297" t="str">
        <f>'4'!J31</f>
        <v xml:space="preserve"> </v>
      </c>
      <c r="G75" s="1040"/>
      <c r="H75" s="1041">
        <f>'5'!G75</f>
        <v>0</v>
      </c>
      <c r="I75" s="1041">
        <f>'5'!H75</f>
        <v>0</v>
      </c>
      <c r="J75" s="1041">
        <f>'5'!I75</f>
        <v>0</v>
      </c>
      <c r="K75" s="1041">
        <f>'5'!J75</f>
        <v>0</v>
      </c>
      <c r="L75" s="1042">
        <f t="shared" si="78"/>
        <v>0</v>
      </c>
      <c r="M75" s="1042">
        <f t="shared" si="85"/>
        <v>0</v>
      </c>
      <c r="N75" s="1043"/>
      <c r="O75" s="1041">
        <f>'5'!M75</f>
        <v>0</v>
      </c>
      <c r="P75" s="1041">
        <f>'5'!N75</f>
        <v>0</v>
      </c>
      <c r="Q75" s="1041" t="str">
        <f>'5'!O75</f>
        <v/>
      </c>
      <c r="R75" s="1041">
        <f>'5'!P75</f>
        <v>0</v>
      </c>
      <c r="S75" s="1044">
        <f>'5'!Q75</f>
        <v>0</v>
      </c>
      <c r="T75" s="1045">
        <f t="shared" si="49"/>
        <v>0</v>
      </c>
      <c r="U75" s="1045">
        <f t="shared" si="60"/>
        <v>0</v>
      </c>
      <c r="V75" s="1045">
        <f t="shared" si="61"/>
        <v>0</v>
      </c>
      <c r="W75" s="1045">
        <f t="shared" si="50"/>
        <v>0</v>
      </c>
      <c r="X75" s="1045">
        <f t="shared" si="79"/>
        <v>0</v>
      </c>
      <c r="Y75" s="1043"/>
      <c r="Z75" s="1041">
        <f>'5'!S75</f>
        <v>0</v>
      </c>
      <c r="AA75" s="1041">
        <f>'5'!T75</f>
        <v>0</v>
      </c>
      <c r="AB75" s="1041" t="str">
        <f>'5'!U75</f>
        <v/>
      </c>
      <c r="AC75" s="1041">
        <f>'5'!V75</f>
        <v>0</v>
      </c>
      <c r="AD75" s="1044">
        <f>'5'!W75</f>
        <v>0</v>
      </c>
      <c r="AE75" s="1045">
        <f t="shared" si="62"/>
        <v>0</v>
      </c>
      <c r="AF75" s="1045">
        <f t="shared" si="92"/>
        <v>0</v>
      </c>
      <c r="AG75" s="1045">
        <f t="shared" si="93"/>
        <v>0</v>
      </c>
      <c r="AH75" s="1045">
        <f t="shared" si="51"/>
        <v>0</v>
      </c>
      <c r="AI75" s="1045">
        <f t="shared" si="94"/>
        <v>0</v>
      </c>
      <c r="AJ75" s="1043"/>
      <c r="AK75" s="1041">
        <f>'5'!Y75</f>
        <v>0</v>
      </c>
      <c r="AL75" s="1041">
        <f>'5'!Z75</f>
        <v>0</v>
      </c>
      <c r="AM75" s="1041" t="str">
        <f>'5'!AA75</f>
        <v/>
      </c>
      <c r="AN75" s="1041">
        <f>'5'!AB75</f>
        <v>0</v>
      </c>
      <c r="AO75" s="1044">
        <f>'5'!AC75</f>
        <v>0</v>
      </c>
      <c r="AP75" s="1045">
        <f t="shared" si="63"/>
        <v>0</v>
      </c>
      <c r="AQ75" s="1045">
        <f t="shared" si="64"/>
        <v>0</v>
      </c>
      <c r="AR75" s="1045">
        <f t="shared" si="65"/>
        <v>0</v>
      </c>
      <c r="AS75" s="1045">
        <f t="shared" si="52"/>
        <v>0</v>
      </c>
      <c r="AT75" s="1045">
        <f t="shared" si="66"/>
        <v>0</v>
      </c>
      <c r="AU75" s="1043"/>
      <c r="AV75" s="1041">
        <f>'5'!AE75</f>
        <v>0</v>
      </c>
      <c r="AW75" s="1041">
        <f>'5'!AF75</f>
        <v>0</v>
      </c>
      <c r="AX75" s="1041" t="str">
        <f>'5'!AG75</f>
        <v/>
      </c>
      <c r="AY75" s="1041">
        <f>'5'!AH75</f>
        <v>0</v>
      </c>
      <c r="AZ75" s="1044">
        <f>'5'!AI75</f>
        <v>0</v>
      </c>
      <c r="BA75" s="1045">
        <f t="shared" si="67"/>
        <v>0</v>
      </c>
      <c r="BB75" s="1045">
        <f t="shared" si="68"/>
        <v>0</v>
      </c>
      <c r="BC75" s="1045">
        <f t="shared" si="69"/>
        <v>0</v>
      </c>
      <c r="BD75" s="1045">
        <f t="shared" si="53"/>
        <v>0</v>
      </c>
      <c r="BE75" s="1045">
        <f t="shared" si="70"/>
        <v>0</v>
      </c>
      <c r="BF75" s="1043"/>
      <c r="BG75" s="1046" t="str">
        <f ca="1">'In-kind Benefits 2_V2'!AC73</f>
        <v/>
      </c>
      <c r="BH75" s="1047"/>
      <c r="BI75" s="1047" t="str">
        <f ca="1">'In-kind Benefits 2_V2'!AE73</f>
        <v/>
      </c>
      <c r="BJ75" s="1047" t="str" cm="1">
        <f t="array" aca="1" ref="BJ75" ca="1">(_xlfn.IFS(BG75="Yes",_xlfn.IFS(BI75&lt;=($CP75*BJ$5),BI75,BI75&gt;($CP75*BJ$5),($CP75*BJ$5)),BG75="No","",BG75="",""))</f>
        <v/>
      </c>
      <c r="BK75" s="1043"/>
      <c r="BL75" s="1046" t="str">
        <f ca="1">'In-kind Benefits 2_V2'!AG73</f>
        <v/>
      </c>
      <c r="BM75" s="1047" t="str">
        <f ca="1">'In-kind Benefits 2_V2'!AH73</f>
        <v/>
      </c>
      <c r="BN75" s="1047" t="str">
        <f ca="1">'In-kind Benefits 2_V2'!AI73</f>
        <v/>
      </c>
      <c r="BO75" s="1047" t="str" cm="1">
        <f t="array" aca="1" ref="BO75" ca="1">(_xlfn.IFS(BL75="Yes",_xlfn.IFS(BN75&lt;=($CP75*BO$5),BN75,BN75&gt;($CP75*BO$5),($CP75*BO$5)),BL75="No","",BL75="",""))</f>
        <v/>
      </c>
      <c r="BP75" s="1043"/>
      <c r="BQ75" s="1046" t="str">
        <f ca="1">'In-kind Benefits 2_V2'!AK73</f>
        <v/>
      </c>
      <c r="BR75" s="1047" t="str">
        <f ca="1">'In-kind Benefits 2_V2'!AL73</f>
        <v/>
      </c>
      <c r="BS75" s="1047" t="str">
        <f ca="1">'In-kind Benefits 2_V2'!AM73</f>
        <v/>
      </c>
      <c r="BT75" s="1047" t="str" cm="1">
        <f t="array" aca="1" ref="BT75" ca="1">(_xlfn.IFS(BQ75="Yes",_xlfn.IFS(BS75&lt;=($CP75*BT$5),BS75,BS75&gt;($CP75*BT$5),($CP75*BT$5)),BQ75="No","",BQ75="",""))</f>
        <v/>
      </c>
      <c r="BU75" s="1043"/>
      <c r="BV75" s="1046" t="str">
        <f ca="1">'In-kind Benefits 2_V2'!AO73</f>
        <v/>
      </c>
      <c r="BW75" s="1047" t="str">
        <f ca="1">'In-kind Benefits 2_V2'!AP73</f>
        <v/>
      </c>
      <c r="BX75" s="1047" t="str">
        <f ca="1">'In-kind Benefits 2_V2'!AQ73</f>
        <v/>
      </c>
      <c r="BY75" s="1047" t="str" cm="1">
        <f t="array" aca="1" ref="BY75" ca="1">(_xlfn.IFS(BV75="Yes",_xlfn.IFS(BX75&lt;=($CP75*BY$5),BX75,BX75&gt;($CP75*BY$5),($CP75*BY$5)),BV75="No","",BV75="",""))</f>
        <v/>
      </c>
      <c r="BZ75" s="1043"/>
      <c r="CA75" s="1046" t="str">
        <f ca="1">'In-kind Benefits 2_V2'!AS73</f>
        <v/>
      </c>
      <c r="CB75" s="1047" t="str">
        <f ca="1">'In-kind Benefits 2_V2'!AT73</f>
        <v/>
      </c>
      <c r="CC75" s="1047" t="str">
        <f ca="1">'In-kind Benefits 2_V2'!AU73</f>
        <v/>
      </c>
      <c r="CD75" s="1047" t="str" cm="1">
        <f t="array" aca="1" ref="CD75" ca="1">(_xlfn.IFS(CA75="Yes",_xlfn.IFS(CC75&lt;=($CP75*CD$5),CC75,CC75&gt;($CP75*CD$5),($CP75*CD$5)),CA75="No","",CA75="",""))</f>
        <v/>
      </c>
      <c r="CE75" s="1048"/>
      <c r="CF75" s="1046" t="str">
        <f ca="1">'In-kind Benefits 2_V2'!AW73</f>
        <v/>
      </c>
      <c r="CG75" s="1047" t="str">
        <f ca="1">'In-kind Benefits 2_V2'!AX73</f>
        <v/>
      </c>
      <c r="CH75" s="1047" t="str">
        <f ca="1">'In-kind Benefits 2_V2'!AY73</f>
        <v/>
      </c>
      <c r="CI75" s="1047" t="str" cm="1">
        <f t="array" aca="1" ref="CI75" ca="1">(_xlfn.IFS(CF75="Yes",_xlfn.IFS(CH75&lt;=($CP75*CI$5),CH75,CH75&gt;($CP75*CI$5),($CP75*CI$5)),CF75="No","",CF75="",""))</f>
        <v/>
      </c>
      <c r="CJ75" s="1048"/>
      <c r="CK75" s="1049">
        <f>IFERROR(((V75*X75)+(AG75*AI75)+(AR75*AT75)+(BC75*BE75))*'Drop Downs'!$R$4/12,0)</f>
        <v>0</v>
      </c>
      <c r="CL75" s="1050">
        <f>IFERROR(L75/M75*IF('2'!$E$25='Drop Downs'!$H$15,'Drop Downs'!$R$4/12, IF('2'!$E$25='Drop Downs'!$H$16,1, (IF('2'!$E$25='Drop Downs'!$H$13,1,"error")))),0)</f>
        <v>0</v>
      </c>
      <c r="CM75" s="1050">
        <f t="shared" ca="1" si="86"/>
        <v>0</v>
      </c>
      <c r="CN75" s="1049" t="str">
        <f t="shared" ca="1" si="87"/>
        <v/>
      </c>
      <c r="CO75" s="1049" t="str">
        <f t="shared" ca="1" si="88"/>
        <v/>
      </c>
      <c r="CP75" s="1050" t="str">
        <f t="shared" ca="1" si="80"/>
        <v/>
      </c>
      <c r="CQ75" s="251"/>
      <c r="CR75" s="1050">
        <f>IFERROR(((W75*X75)+(AH75*AI75)+(AS75*AT75)+(BD75*BE75))*'Drop Downs'!$R$4/12,0)</f>
        <v>0</v>
      </c>
      <c r="CS75" s="1050">
        <f t="shared" si="81"/>
        <v>0</v>
      </c>
      <c r="CT75" s="1050">
        <f t="shared" ca="1" si="82"/>
        <v>0</v>
      </c>
      <c r="CU75" s="1050">
        <f t="shared" ca="1" si="83"/>
        <v>0</v>
      </c>
      <c r="CV75" s="1050" t="str">
        <f t="shared" ca="1" si="89"/>
        <v/>
      </c>
      <c r="CW75" s="1048"/>
      <c r="CX75" s="1050">
        <f t="shared" si="75"/>
        <v>0</v>
      </c>
      <c r="CY75" s="1050" t="str">
        <f t="shared" ca="1" si="90"/>
        <v/>
      </c>
      <c r="CZ75" s="1049" t="str">
        <f t="shared" ca="1" si="91"/>
        <v/>
      </c>
      <c r="DA75" s="1049">
        <f t="shared" ca="1" si="84"/>
        <v>0</v>
      </c>
    </row>
    <row r="76" spans="1:105" s="178" customFormat="1" ht="17.149999999999999" customHeight="1">
      <c r="A76" s="942">
        <v>72</v>
      </c>
      <c r="B76" s="1298"/>
      <c r="C76" s="1051" t="str">
        <f>INDEX(Languages2!$B$12:$Z$13,MATCH(' '!D76,Languages2!$B$12:$B$13,0),MATCH('1'!$C$5,Languages2!$B$1:$Z$1,0))</f>
        <v>Mulheres</v>
      </c>
      <c r="D76" s="1051" t="s">
        <v>800</v>
      </c>
      <c r="E76" s="1052">
        <f>'4'!I32</f>
        <v>0</v>
      </c>
      <c r="F76" s="1297">
        <f>'4'!J32</f>
        <v>0</v>
      </c>
      <c r="G76" s="1040"/>
      <c r="H76" s="1053">
        <f>'5'!G76</f>
        <v>0</v>
      </c>
      <c r="I76" s="1053">
        <f>'5'!H76</f>
        <v>0</v>
      </c>
      <c r="J76" s="1053">
        <f>'5'!I76</f>
        <v>0</v>
      </c>
      <c r="K76" s="1053">
        <f>'5'!J76</f>
        <v>0</v>
      </c>
      <c r="L76" s="1054">
        <f t="shared" si="78"/>
        <v>0</v>
      </c>
      <c r="M76" s="1054">
        <f t="shared" si="85"/>
        <v>0</v>
      </c>
      <c r="N76" s="1043"/>
      <c r="O76" s="1053">
        <f>'5'!M76</f>
        <v>0</v>
      </c>
      <c r="P76" s="1053">
        <f>'5'!N76</f>
        <v>0</v>
      </c>
      <c r="Q76" s="1053" t="str">
        <f>'5'!O76</f>
        <v/>
      </c>
      <c r="R76" s="1053">
        <f>'5'!P76</f>
        <v>0</v>
      </c>
      <c r="S76" s="1055">
        <f>'5'!Q76</f>
        <v>0</v>
      </c>
      <c r="T76" s="1056">
        <f t="shared" si="49"/>
        <v>0</v>
      </c>
      <c r="U76" s="1056">
        <f t="shared" si="60"/>
        <v>0</v>
      </c>
      <c r="V76" s="1056">
        <f t="shared" si="61"/>
        <v>0</v>
      </c>
      <c r="W76" s="1056">
        <f t="shared" si="50"/>
        <v>0</v>
      </c>
      <c r="X76" s="1056">
        <f t="shared" si="79"/>
        <v>0</v>
      </c>
      <c r="Y76" s="1043"/>
      <c r="Z76" s="1053">
        <f>'5'!S76</f>
        <v>0</v>
      </c>
      <c r="AA76" s="1053">
        <f>'5'!T76</f>
        <v>0</v>
      </c>
      <c r="AB76" s="1053" t="str">
        <f>'5'!U76</f>
        <v/>
      </c>
      <c r="AC76" s="1053">
        <f>'5'!V76</f>
        <v>0</v>
      </c>
      <c r="AD76" s="1055">
        <f>'5'!W76</f>
        <v>0</v>
      </c>
      <c r="AE76" s="1056">
        <f t="shared" si="62"/>
        <v>0</v>
      </c>
      <c r="AF76" s="1056">
        <f t="shared" si="92"/>
        <v>0</v>
      </c>
      <c r="AG76" s="1056">
        <f t="shared" si="93"/>
        <v>0</v>
      </c>
      <c r="AH76" s="1056">
        <f t="shared" si="51"/>
        <v>0</v>
      </c>
      <c r="AI76" s="1056">
        <f t="shared" si="94"/>
        <v>0</v>
      </c>
      <c r="AJ76" s="1043"/>
      <c r="AK76" s="1053">
        <f>'5'!Y76</f>
        <v>0</v>
      </c>
      <c r="AL76" s="1053">
        <f>'5'!Z76</f>
        <v>0</v>
      </c>
      <c r="AM76" s="1053" t="str">
        <f>'5'!AA76</f>
        <v/>
      </c>
      <c r="AN76" s="1053">
        <f>'5'!AB76</f>
        <v>0</v>
      </c>
      <c r="AO76" s="1055">
        <f>'5'!AC76</f>
        <v>0</v>
      </c>
      <c r="AP76" s="1056">
        <f t="shared" si="63"/>
        <v>0</v>
      </c>
      <c r="AQ76" s="1056">
        <f t="shared" si="64"/>
        <v>0</v>
      </c>
      <c r="AR76" s="1056">
        <f t="shared" si="65"/>
        <v>0</v>
      </c>
      <c r="AS76" s="1056">
        <f t="shared" si="52"/>
        <v>0</v>
      </c>
      <c r="AT76" s="1056">
        <f t="shared" si="66"/>
        <v>0</v>
      </c>
      <c r="AU76" s="1043"/>
      <c r="AV76" s="1053">
        <f>'5'!AE76</f>
        <v>0</v>
      </c>
      <c r="AW76" s="1053">
        <f>'5'!AF76</f>
        <v>0</v>
      </c>
      <c r="AX76" s="1053" t="str">
        <f>'5'!AG76</f>
        <v/>
      </c>
      <c r="AY76" s="1053">
        <f>'5'!AH76</f>
        <v>0</v>
      </c>
      <c r="AZ76" s="1055">
        <f>'5'!AI76</f>
        <v>0</v>
      </c>
      <c r="BA76" s="1056">
        <f t="shared" si="67"/>
        <v>0</v>
      </c>
      <c r="BB76" s="1056">
        <f t="shared" si="68"/>
        <v>0</v>
      </c>
      <c r="BC76" s="1056">
        <f t="shared" si="69"/>
        <v>0</v>
      </c>
      <c r="BD76" s="1056">
        <f t="shared" si="53"/>
        <v>0</v>
      </c>
      <c r="BE76" s="1056">
        <f t="shared" si="70"/>
        <v>0</v>
      </c>
      <c r="BF76" s="1043"/>
      <c r="BG76" s="1057" t="str">
        <f ca="1">'In-kind Benefits 2_V2'!AC74</f>
        <v/>
      </c>
      <c r="BH76" s="1047"/>
      <c r="BI76" s="1047" t="str">
        <f ca="1">'In-kind Benefits 2_V2'!AE74</f>
        <v/>
      </c>
      <c r="BJ76" s="1047" t="str" cm="1">
        <f t="array" aca="1" ref="BJ76" ca="1">(_xlfn.IFS(BG76="Yes",_xlfn.IFS(BI76&lt;=($CP76*BJ$5),BI76,BI76&gt;($CP76*BJ$5),($CP76*BJ$5)),BG76="No","",BG76="",""))</f>
        <v/>
      </c>
      <c r="BK76" s="1043"/>
      <c r="BL76" s="1057" t="str">
        <f ca="1">'In-kind Benefits 2_V2'!AG74</f>
        <v/>
      </c>
      <c r="BM76" s="1047" t="str">
        <f ca="1">'In-kind Benefits 2_V2'!AH74</f>
        <v/>
      </c>
      <c r="BN76" s="1047" t="str">
        <f ca="1">'In-kind Benefits 2_V2'!AI74</f>
        <v/>
      </c>
      <c r="BO76" s="1047" t="str" cm="1">
        <f t="array" aca="1" ref="BO76" ca="1">(_xlfn.IFS(BL76="Yes",_xlfn.IFS(BN76&lt;=($CP76*BO$5),BN76,BN76&gt;($CP76*BO$5),($CP76*BO$5)),BL76="No","",BL76="",""))</f>
        <v/>
      </c>
      <c r="BP76" s="1043"/>
      <c r="BQ76" s="1057" t="str">
        <f ca="1">'In-kind Benefits 2_V2'!AK74</f>
        <v/>
      </c>
      <c r="BR76" s="1047" t="str">
        <f ca="1">'In-kind Benefits 2_V2'!AL74</f>
        <v/>
      </c>
      <c r="BS76" s="1047" t="str">
        <f ca="1">'In-kind Benefits 2_V2'!AM74</f>
        <v/>
      </c>
      <c r="BT76" s="1047" t="str" cm="1">
        <f t="array" aca="1" ref="BT76" ca="1">(_xlfn.IFS(BQ76="Yes",_xlfn.IFS(BS76&lt;=($CP76*BT$5),BS76,BS76&gt;($CP76*BT$5),($CP76*BT$5)),BQ76="No","",BQ76="",""))</f>
        <v/>
      </c>
      <c r="BU76" s="1043"/>
      <c r="BV76" s="1057" t="str">
        <f ca="1">'In-kind Benefits 2_V2'!AO74</f>
        <v/>
      </c>
      <c r="BW76" s="1047" t="str">
        <f ca="1">'In-kind Benefits 2_V2'!AP74</f>
        <v/>
      </c>
      <c r="BX76" s="1047" t="str">
        <f ca="1">'In-kind Benefits 2_V2'!AQ74</f>
        <v/>
      </c>
      <c r="BY76" s="1047" t="str" cm="1">
        <f t="array" aca="1" ref="BY76" ca="1">(_xlfn.IFS(BV76="Yes",_xlfn.IFS(BX76&lt;=($CP76*BY$5),BX76,BX76&gt;($CP76*BY$5),($CP76*BY$5)),BV76="No","",BV76="",""))</f>
        <v/>
      </c>
      <c r="BZ76" s="1043"/>
      <c r="CA76" s="1057" t="str">
        <f ca="1">'In-kind Benefits 2_V2'!AS74</f>
        <v/>
      </c>
      <c r="CB76" s="1047" t="str">
        <f ca="1">'In-kind Benefits 2_V2'!AT74</f>
        <v/>
      </c>
      <c r="CC76" s="1047" t="str">
        <f ca="1">'In-kind Benefits 2_V2'!AU74</f>
        <v/>
      </c>
      <c r="CD76" s="1047" t="str" cm="1">
        <f t="array" aca="1" ref="CD76" ca="1">(_xlfn.IFS(CA76="Yes",_xlfn.IFS(CC76&lt;=($CP76*CD$5),CC76,CC76&gt;($CP76*CD$5),($CP76*CD$5)),CA76="No","",CA76="",""))</f>
        <v/>
      </c>
      <c r="CE76" s="1048"/>
      <c r="CF76" s="1057" t="str">
        <f ca="1">'In-kind Benefits 2_V2'!AW74</f>
        <v/>
      </c>
      <c r="CG76" s="1047" t="str">
        <f ca="1">'In-kind Benefits 2_V2'!AX74</f>
        <v/>
      </c>
      <c r="CH76" s="1047" t="str">
        <f ca="1">'In-kind Benefits 2_V2'!AY74</f>
        <v/>
      </c>
      <c r="CI76" s="1047" t="str" cm="1">
        <f t="array" aca="1" ref="CI76" ca="1">(_xlfn.IFS(CF76="Yes",_xlfn.IFS(CH76&lt;=($CP76*CI$5),CH76,CH76&gt;($CP76*CI$5),($CP76*CI$5)),CF76="No","",CF76="",""))</f>
        <v/>
      </c>
      <c r="CJ76" s="1048"/>
      <c r="CK76" s="1049">
        <f>IFERROR(((V76*X76)+(AG76*AI76)+(AR76*AT76)+(BC76*BE76))*'Drop Downs'!$R$4/12,0)</f>
        <v>0</v>
      </c>
      <c r="CL76" s="1050">
        <f>IFERROR(L76/M76*IF('2'!$E$25='Drop Downs'!$H$15,'Drop Downs'!$R$4/12, IF('2'!$E$25='Drop Downs'!$H$16,1, (IF('2'!$E$25='Drop Downs'!$H$13,1,"error")))),0)</f>
        <v>0</v>
      </c>
      <c r="CM76" s="1050">
        <f t="shared" ca="1" si="86"/>
        <v>0</v>
      </c>
      <c r="CN76" s="1049" t="str">
        <f t="shared" ca="1" si="87"/>
        <v/>
      </c>
      <c r="CO76" s="1049" t="str">
        <f t="shared" ca="1" si="88"/>
        <v/>
      </c>
      <c r="CP76" s="1050" t="str">
        <f t="shared" ca="1" si="80"/>
        <v/>
      </c>
      <c r="CQ76" s="251"/>
      <c r="CR76" s="1050">
        <f>IFERROR(((W76*X76)+(AH76*AI76)+(AS76*AT76)+(BD76*BE76))*'Drop Downs'!$R$4/12,0)</f>
        <v>0</v>
      </c>
      <c r="CS76" s="1050">
        <f t="shared" si="81"/>
        <v>0</v>
      </c>
      <c r="CT76" s="1050">
        <f t="shared" ca="1" si="82"/>
        <v>0</v>
      </c>
      <c r="CU76" s="1050">
        <f t="shared" ca="1" si="83"/>
        <v>0</v>
      </c>
      <c r="CV76" s="1050" t="str">
        <f t="shared" ca="1" si="89"/>
        <v/>
      </c>
      <c r="CW76" s="1048"/>
      <c r="CX76" s="1050">
        <f t="shared" si="75"/>
        <v>0</v>
      </c>
      <c r="CY76" s="1050" t="str">
        <f t="shared" ca="1" si="90"/>
        <v/>
      </c>
      <c r="CZ76" s="1049" t="str">
        <f t="shared" ca="1" si="91"/>
        <v/>
      </c>
      <c r="DA76" s="1049">
        <f t="shared" ca="1" si="84"/>
        <v>0</v>
      </c>
    </row>
    <row r="77" spans="1:105" s="178" customFormat="1" ht="17.149999999999999" customHeight="1">
      <c r="A77" s="942">
        <v>73</v>
      </c>
      <c r="B77" s="1295">
        <f>'4'!G33</f>
        <v>0</v>
      </c>
      <c r="C77" s="1038" t="str">
        <f>INDEX(Languages2!$B$12:$Z$13,MATCH(' '!D77,Languages2!$B$12:$B$13,0),MATCH('1'!$C$5,Languages2!$B$1:$Z$1,0))</f>
        <v>Homens</v>
      </c>
      <c r="D77" s="1038" t="s">
        <v>799</v>
      </c>
      <c r="E77" s="1058">
        <f>'4'!I33</f>
        <v>0</v>
      </c>
      <c r="F77" s="1297" t="str">
        <f>'4'!J33</f>
        <v xml:space="preserve"> </v>
      </c>
      <c r="G77" s="1040"/>
      <c r="H77" s="1041">
        <f>'5'!G77</f>
        <v>0</v>
      </c>
      <c r="I77" s="1041">
        <f>'5'!H77</f>
        <v>0</v>
      </c>
      <c r="J77" s="1041">
        <f>'5'!I77</f>
        <v>0</v>
      </c>
      <c r="K77" s="1041">
        <f>'5'!J77</f>
        <v>0</v>
      </c>
      <c r="L77" s="1042">
        <f t="shared" si="78"/>
        <v>0</v>
      </c>
      <c r="M77" s="1042">
        <f t="shared" si="85"/>
        <v>0</v>
      </c>
      <c r="N77" s="1043"/>
      <c r="O77" s="1041">
        <f>'5'!M77</f>
        <v>0</v>
      </c>
      <c r="P77" s="1041">
        <f>'5'!N77</f>
        <v>0</v>
      </c>
      <c r="Q77" s="1041" t="str">
        <f>'5'!O77</f>
        <v/>
      </c>
      <c r="R77" s="1041">
        <f>'5'!P77</f>
        <v>0</v>
      </c>
      <c r="S77" s="1044">
        <f>'5'!Q77</f>
        <v>0</v>
      </c>
      <c r="T77" s="1045">
        <f t="shared" si="49"/>
        <v>0</v>
      </c>
      <c r="U77" s="1045">
        <f t="shared" si="60"/>
        <v>0</v>
      </c>
      <c r="V77" s="1045">
        <f t="shared" si="61"/>
        <v>0</v>
      </c>
      <c r="W77" s="1045">
        <f t="shared" si="50"/>
        <v>0</v>
      </c>
      <c r="X77" s="1045">
        <f t="shared" si="79"/>
        <v>0</v>
      </c>
      <c r="Y77" s="1043"/>
      <c r="Z77" s="1041">
        <f>'5'!S77</f>
        <v>0</v>
      </c>
      <c r="AA77" s="1041">
        <f>'5'!T77</f>
        <v>0</v>
      </c>
      <c r="AB77" s="1041" t="str">
        <f>'5'!U77</f>
        <v/>
      </c>
      <c r="AC77" s="1041">
        <f>'5'!V77</f>
        <v>0</v>
      </c>
      <c r="AD77" s="1044">
        <f>'5'!W77</f>
        <v>0</v>
      </c>
      <c r="AE77" s="1045">
        <f t="shared" si="62"/>
        <v>0</v>
      </c>
      <c r="AF77" s="1045">
        <f t="shared" si="92"/>
        <v>0</v>
      </c>
      <c r="AG77" s="1045">
        <f t="shared" si="93"/>
        <v>0</v>
      </c>
      <c r="AH77" s="1045">
        <f t="shared" si="51"/>
        <v>0</v>
      </c>
      <c r="AI77" s="1045">
        <f t="shared" si="94"/>
        <v>0</v>
      </c>
      <c r="AJ77" s="1043"/>
      <c r="AK77" s="1041">
        <f>'5'!Y77</f>
        <v>0</v>
      </c>
      <c r="AL77" s="1041">
        <f>'5'!Z77</f>
        <v>0</v>
      </c>
      <c r="AM77" s="1041" t="str">
        <f>'5'!AA77</f>
        <v/>
      </c>
      <c r="AN77" s="1041">
        <f>'5'!AB77</f>
        <v>0</v>
      </c>
      <c r="AO77" s="1044">
        <f>'5'!AC77</f>
        <v>0</v>
      </c>
      <c r="AP77" s="1045">
        <f t="shared" si="63"/>
        <v>0</v>
      </c>
      <c r="AQ77" s="1045">
        <f t="shared" si="64"/>
        <v>0</v>
      </c>
      <c r="AR77" s="1045">
        <f t="shared" si="65"/>
        <v>0</v>
      </c>
      <c r="AS77" s="1045">
        <f t="shared" si="52"/>
        <v>0</v>
      </c>
      <c r="AT77" s="1045">
        <f t="shared" si="66"/>
        <v>0</v>
      </c>
      <c r="AU77" s="1043"/>
      <c r="AV77" s="1041">
        <f>'5'!AE77</f>
        <v>0</v>
      </c>
      <c r="AW77" s="1041">
        <f>'5'!AF77</f>
        <v>0</v>
      </c>
      <c r="AX77" s="1041" t="str">
        <f>'5'!AG77</f>
        <v/>
      </c>
      <c r="AY77" s="1041">
        <f>'5'!AH77</f>
        <v>0</v>
      </c>
      <c r="AZ77" s="1044">
        <f>'5'!AI77</f>
        <v>0</v>
      </c>
      <c r="BA77" s="1045">
        <f t="shared" si="67"/>
        <v>0</v>
      </c>
      <c r="BB77" s="1045">
        <f t="shared" si="68"/>
        <v>0</v>
      </c>
      <c r="BC77" s="1045">
        <f t="shared" si="69"/>
        <v>0</v>
      </c>
      <c r="BD77" s="1045">
        <f t="shared" si="53"/>
        <v>0</v>
      </c>
      <c r="BE77" s="1045">
        <f t="shared" si="70"/>
        <v>0</v>
      </c>
      <c r="BF77" s="1043"/>
      <c r="BG77" s="1046" t="str">
        <f ca="1">'In-kind Benefits 2_V2'!AC75</f>
        <v/>
      </c>
      <c r="BH77" s="1047"/>
      <c r="BI77" s="1047" t="str">
        <f ca="1">'In-kind Benefits 2_V2'!AE75</f>
        <v/>
      </c>
      <c r="BJ77" s="1047" t="str" cm="1">
        <f t="array" aca="1" ref="BJ77" ca="1">(_xlfn.IFS(BG77="Yes",_xlfn.IFS(BI77&lt;=($CP77*BJ$5),BI77,BI77&gt;($CP77*BJ$5),($CP77*BJ$5)),BG77="No","",BG77="",""))</f>
        <v/>
      </c>
      <c r="BK77" s="1043"/>
      <c r="BL77" s="1046" t="str">
        <f ca="1">'In-kind Benefits 2_V2'!AG75</f>
        <v/>
      </c>
      <c r="BM77" s="1047" t="str">
        <f ca="1">'In-kind Benefits 2_V2'!AH75</f>
        <v/>
      </c>
      <c r="BN77" s="1047" t="str">
        <f ca="1">'In-kind Benefits 2_V2'!AI75</f>
        <v/>
      </c>
      <c r="BO77" s="1047" t="str" cm="1">
        <f t="array" aca="1" ref="BO77" ca="1">(_xlfn.IFS(BL77="Yes",_xlfn.IFS(BN77&lt;=($CP77*BO$5),BN77,BN77&gt;($CP77*BO$5),($CP77*BO$5)),BL77="No","",BL77="",""))</f>
        <v/>
      </c>
      <c r="BP77" s="1043"/>
      <c r="BQ77" s="1046" t="str">
        <f ca="1">'In-kind Benefits 2_V2'!AK75</f>
        <v/>
      </c>
      <c r="BR77" s="1047" t="str">
        <f ca="1">'In-kind Benefits 2_V2'!AL75</f>
        <v/>
      </c>
      <c r="BS77" s="1047" t="str">
        <f ca="1">'In-kind Benefits 2_V2'!AM75</f>
        <v/>
      </c>
      <c r="BT77" s="1047" t="str" cm="1">
        <f t="array" aca="1" ref="BT77" ca="1">(_xlfn.IFS(BQ77="Yes",_xlfn.IFS(BS77&lt;=($CP77*BT$5),BS77,BS77&gt;($CP77*BT$5),($CP77*BT$5)),BQ77="No","",BQ77="",""))</f>
        <v/>
      </c>
      <c r="BU77" s="1043"/>
      <c r="BV77" s="1046" t="str">
        <f ca="1">'In-kind Benefits 2_V2'!AO75</f>
        <v/>
      </c>
      <c r="BW77" s="1047" t="str">
        <f ca="1">'In-kind Benefits 2_V2'!AP75</f>
        <v/>
      </c>
      <c r="BX77" s="1047" t="str">
        <f ca="1">'In-kind Benefits 2_V2'!AQ75</f>
        <v/>
      </c>
      <c r="BY77" s="1047" t="str" cm="1">
        <f t="array" aca="1" ref="BY77" ca="1">(_xlfn.IFS(BV77="Yes",_xlfn.IFS(BX77&lt;=($CP77*BY$5),BX77,BX77&gt;($CP77*BY$5),($CP77*BY$5)),BV77="No","",BV77="",""))</f>
        <v/>
      </c>
      <c r="BZ77" s="1043"/>
      <c r="CA77" s="1046" t="str">
        <f ca="1">'In-kind Benefits 2_V2'!AS75</f>
        <v/>
      </c>
      <c r="CB77" s="1047" t="str">
        <f ca="1">'In-kind Benefits 2_V2'!AT75</f>
        <v/>
      </c>
      <c r="CC77" s="1047" t="str">
        <f ca="1">'In-kind Benefits 2_V2'!AU75</f>
        <v/>
      </c>
      <c r="CD77" s="1047" t="str" cm="1">
        <f t="array" aca="1" ref="CD77" ca="1">(_xlfn.IFS(CA77="Yes",_xlfn.IFS(CC77&lt;=($CP77*CD$5),CC77,CC77&gt;($CP77*CD$5),($CP77*CD$5)),CA77="No","",CA77="",""))</f>
        <v/>
      </c>
      <c r="CE77" s="1048"/>
      <c r="CF77" s="1046" t="str">
        <f ca="1">'In-kind Benefits 2_V2'!AW75</f>
        <v/>
      </c>
      <c r="CG77" s="1047" t="str">
        <f ca="1">'In-kind Benefits 2_V2'!AX75</f>
        <v/>
      </c>
      <c r="CH77" s="1047" t="str">
        <f ca="1">'In-kind Benefits 2_V2'!AY75</f>
        <v/>
      </c>
      <c r="CI77" s="1047" t="str" cm="1">
        <f t="array" aca="1" ref="CI77" ca="1">(_xlfn.IFS(CF77="Yes",_xlfn.IFS(CH77&lt;=($CP77*CI$5),CH77,CH77&gt;($CP77*CI$5),($CP77*CI$5)),CF77="No","",CF77="",""))</f>
        <v/>
      </c>
      <c r="CJ77" s="1048"/>
      <c r="CK77" s="1049">
        <f>IFERROR(((V77*X77)+(AG77*AI77)+(AR77*AT77)+(BC77*BE77))*'Drop Downs'!$R$4/12,0)</f>
        <v>0</v>
      </c>
      <c r="CL77" s="1050">
        <f>IFERROR(L77/M77*IF('2'!$E$25='Drop Downs'!$H$15,'Drop Downs'!$R$4/12, IF('2'!$E$25='Drop Downs'!$H$16,1, (IF('2'!$E$25='Drop Downs'!$H$13,1,"error")))),0)</f>
        <v>0</v>
      </c>
      <c r="CM77" s="1050">
        <f t="shared" ca="1" si="86"/>
        <v>0</v>
      </c>
      <c r="CN77" s="1049" t="str">
        <f t="shared" ca="1" si="87"/>
        <v/>
      </c>
      <c r="CO77" s="1049" t="str">
        <f t="shared" ca="1" si="88"/>
        <v/>
      </c>
      <c r="CP77" s="1050" t="str">
        <f t="shared" ca="1" si="80"/>
        <v/>
      </c>
      <c r="CQ77" s="251"/>
      <c r="CR77" s="1050">
        <f>IFERROR(((W77*X77)+(AH77*AI77)+(AS77*AT77)+(BD77*BE77))*'Drop Downs'!$R$4/12,0)</f>
        <v>0</v>
      </c>
      <c r="CS77" s="1050">
        <f t="shared" si="81"/>
        <v>0</v>
      </c>
      <c r="CT77" s="1050">
        <f t="shared" ca="1" si="82"/>
        <v>0</v>
      </c>
      <c r="CU77" s="1050">
        <f t="shared" ca="1" si="83"/>
        <v>0</v>
      </c>
      <c r="CV77" s="1050" t="str">
        <f t="shared" ca="1" si="89"/>
        <v/>
      </c>
      <c r="CW77" s="1048"/>
      <c r="CX77" s="1050">
        <f t="shared" si="75"/>
        <v>0</v>
      </c>
      <c r="CY77" s="1050" t="str">
        <f t="shared" ca="1" si="90"/>
        <v/>
      </c>
      <c r="CZ77" s="1049" t="str">
        <f t="shared" ca="1" si="91"/>
        <v/>
      </c>
      <c r="DA77" s="1049">
        <f t="shared" ca="1" si="84"/>
        <v>0</v>
      </c>
    </row>
    <row r="78" spans="1:105" s="178" customFormat="1" ht="17.149999999999999" customHeight="1">
      <c r="A78" s="942">
        <v>74</v>
      </c>
      <c r="B78" s="1298"/>
      <c r="C78" s="1051" t="str">
        <f>INDEX(Languages2!$B$12:$Z$13,MATCH(' '!D78,Languages2!$B$12:$B$13,0),MATCH('1'!$C$5,Languages2!$B$1:$Z$1,0))</f>
        <v>Mulheres</v>
      </c>
      <c r="D78" s="1051" t="s">
        <v>800</v>
      </c>
      <c r="E78" s="1052">
        <f>'4'!I34</f>
        <v>0</v>
      </c>
      <c r="F78" s="1297">
        <f>'4'!J34</f>
        <v>0</v>
      </c>
      <c r="G78" s="1040"/>
      <c r="H78" s="1053">
        <f>'5'!G78</f>
        <v>0</v>
      </c>
      <c r="I78" s="1053">
        <f>'5'!H78</f>
        <v>0</v>
      </c>
      <c r="J78" s="1053">
        <f>'5'!I78</f>
        <v>0</v>
      </c>
      <c r="K78" s="1053">
        <f>'5'!J78</f>
        <v>0</v>
      </c>
      <c r="L78" s="1054">
        <f t="shared" si="78"/>
        <v>0</v>
      </c>
      <c r="M78" s="1054">
        <f t="shared" si="85"/>
        <v>0</v>
      </c>
      <c r="N78" s="1043"/>
      <c r="O78" s="1053">
        <f>'5'!M78</f>
        <v>0</v>
      </c>
      <c r="P78" s="1053">
        <f>'5'!N78</f>
        <v>0</v>
      </c>
      <c r="Q78" s="1053" t="str">
        <f>'5'!O78</f>
        <v/>
      </c>
      <c r="R78" s="1053">
        <f>'5'!P78</f>
        <v>0</v>
      </c>
      <c r="S78" s="1055">
        <f>'5'!Q78</f>
        <v>0</v>
      </c>
      <c r="T78" s="1056">
        <f t="shared" si="49"/>
        <v>0</v>
      </c>
      <c r="U78" s="1056">
        <f t="shared" si="60"/>
        <v>0</v>
      </c>
      <c r="V78" s="1056">
        <f t="shared" si="61"/>
        <v>0</v>
      </c>
      <c r="W78" s="1056">
        <f t="shared" si="50"/>
        <v>0</v>
      </c>
      <c r="X78" s="1056">
        <f t="shared" si="79"/>
        <v>0</v>
      </c>
      <c r="Y78" s="1043"/>
      <c r="Z78" s="1053">
        <f>'5'!S78</f>
        <v>0</v>
      </c>
      <c r="AA78" s="1053">
        <f>'5'!T78</f>
        <v>0</v>
      </c>
      <c r="AB78" s="1053" t="str">
        <f>'5'!U78</f>
        <v/>
      </c>
      <c r="AC78" s="1053">
        <f>'5'!V78</f>
        <v>0</v>
      </c>
      <c r="AD78" s="1055">
        <f>'5'!W78</f>
        <v>0</v>
      </c>
      <c r="AE78" s="1056">
        <f t="shared" si="62"/>
        <v>0</v>
      </c>
      <c r="AF78" s="1056">
        <f t="shared" si="92"/>
        <v>0</v>
      </c>
      <c r="AG78" s="1056">
        <f t="shared" si="93"/>
        <v>0</v>
      </c>
      <c r="AH78" s="1056">
        <f t="shared" si="51"/>
        <v>0</v>
      </c>
      <c r="AI78" s="1056">
        <f t="shared" si="94"/>
        <v>0</v>
      </c>
      <c r="AJ78" s="1043"/>
      <c r="AK78" s="1053">
        <f>'5'!Y78</f>
        <v>0</v>
      </c>
      <c r="AL78" s="1053">
        <f>'5'!Z78</f>
        <v>0</v>
      </c>
      <c r="AM78" s="1053" t="str">
        <f>'5'!AA78</f>
        <v/>
      </c>
      <c r="AN78" s="1053">
        <f>'5'!AB78</f>
        <v>0</v>
      </c>
      <c r="AO78" s="1055">
        <f>'5'!AC78</f>
        <v>0</v>
      </c>
      <c r="AP78" s="1056">
        <f t="shared" si="63"/>
        <v>0</v>
      </c>
      <c r="AQ78" s="1056">
        <f t="shared" si="64"/>
        <v>0</v>
      </c>
      <c r="AR78" s="1056">
        <f t="shared" si="65"/>
        <v>0</v>
      </c>
      <c r="AS78" s="1056">
        <f t="shared" si="52"/>
        <v>0</v>
      </c>
      <c r="AT78" s="1056">
        <f t="shared" si="66"/>
        <v>0</v>
      </c>
      <c r="AU78" s="1043"/>
      <c r="AV78" s="1053">
        <f>'5'!AE78</f>
        <v>0</v>
      </c>
      <c r="AW78" s="1053">
        <f>'5'!AF78</f>
        <v>0</v>
      </c>
      <c r="AX78" s="1053" t="str">
        <f>'5'!AG78</f>
        <v/>
      </c>
      <c r="AY78" s="1053">
        <f>'5'!AH78</f>
        <v>0</v>
      </c>
      <c r="AZ78" s="1055">
        <f>'5'!AI78</f>
        <v>0</v>
      </c>
      <c r="BA78" s="1056">
        <f t="shared" si="67"/>
        <v>0</v>
      </c>
      <c r="BB78" s="1056">
        <f t="shared" si="68"/>
        <v>0</v>
      </c>
      <c r="BC78" s="1056">
        <f t="shared" si="69"/>
        <v>0</v>
      </c>
      <c r="BD78" s="1056">
        <f t="shared" si="53"/>
        <v>0</v>
      </c>
      <c r="BE78" s="1056">
        <f t="shared" si="70"/>
        <v>0</v>
      </c>
      <c r="BF78" s="1043"/>
      <c r="BG78" s="1057" t="str">
        <f ca="1">'In-kind Benefits 2_V2'!AC76</f>
        <v/>
      </c>
      <c r="BH78" s="1047"/>
      <c r="BI78" s="1047" t="str">
        <f ca="1">'In-kind Benefits 2_V2'!AE76</f>
        <v/>
      </c>
      <c r="BJ78" s="1047" t="str" cm="1">
        <f t="array" aca="1" ref="BJ78" ca="1">(_xlfn.IFS(BG78="Yes",_xlfn.IFS(BI78&lt;=($CP78*BJ$5),BI78,BI78&gt;($CP78*BJ$5),($CP78*BJ$5)),BG78="No","",BG78="",""))</f>
        <v/>
      </c>
      <c r="BK78" s="1043"/>
      <c r="BL78" s="1057" t="str">
        <f ca="1">'In-kind Benefits 2_V2'!AG76</f>
        <v/>
      </c>
      <c r="BM78" s="1047" t="str">
        <f ca="1">'In-kind Benefits 2_V2'!AH76</f>
        <v/>
      </c>
      <c r="BN78" s="1047" t="str">
        <f ca="1">'In-kind Benefits 2_V2'!AI76</f>
        <v/>
      </c>
      <c r="BO78" s="1047" t="str" cm="1">
        <f t="array" aca="1" ref="BO78" ca="1">(_xlfn.IFS(BL78="Yes",_xlfn.IFS(BN78&lt;=($CP78*BO$5),BN78,BN78&gt;($CP78*BO$5),($CP78*BO$5)),BL78="No","",BL78="",""))</f>
        <v/>
      </c>
      <c r="BP78" s="1043"/>
      <c r="BQ78" s="1057" t="str">
        <f ca="1">'In-kind Benefits 2_V2'!AK76</f>
        <v/>
      </c>
      <c r="BR78" s="1047" t="str">
        <f ca="1">'In-kind Benefits 2_V2'!AL76</f>
        <v/>
      </c>
      <c r="BS78" s="1047" t="str">
        <f ca="1">'In-kind Benefits 2_V2'!AM76</f>
        <v/>
      </c>
      <c r="BT78" s="1047" t="str" cm="1">
        <f t="array" aca="1" ref="BT78" ca="1">(_xlfn.IFS(BQ78="Yes",_xlfn.IFS(BS78&lt;=($CP78*BT$5),BS78,BS78&gt;($CP78*BT$5),($CP78*BT$5)),BQ78="No","",BQ78="",""))</f>
        <v/>
      </c>
      <c r="BU78" s="1043"/>
      <c r="BV78" s="1057" t="str">
        <f ca="1">'In-kind Benefits 2_V2'!AO76</f>
        <v/>
      </c>
      <c r="BW78" s="1047" t="str">
        <f ca="1">'In-kind Benefits 2_V2'!AP76</f>
        <v/>
      </c>
      <c r="BX78" s="1047" t="str">
        <f ca="1">'In-kind Benefits 2_V2'!AQ76</f>
        <v/>
      </c>
      <c r="BY78" s="1047" t="str" cm="1">
        <f t="array" aca="1" ref="BY78" ca="1">(_xlfn.IFS(BV78="Yes",_xlfn.IFS(BX78&lt;=($CP78*BY$5),BX78,BX78&gt;($CP78*BY$5),($CP78*BY$5)),BV78="No","",BV78="",""))</f>
        <v/>
      </c>
      <c r="BZ78" s="1043"/>
      <c r="CA78" s="1057" t="str">
        <f ca="1">'In-kind Benefits 2_V2'!AS76</f>
        <v/>
      </c>
      <c r="CB78" s="1047" t="str">
        <f ca="1">'In-kind Benefits 2_V2'!AT76</f>
        <v/>
      </c>
      <c r="CC78" s="1047" t="str">
        <f ca="1">'In-kind Benefits 2_V2'!AU76</f>
        <v/>
      </c>
      <c r="CD78" s="1047" t="str" cm="1">
        <f t="array" aca="1" ref="CD78" ca="1">(_xlfn.IFS(CA78="Yes",_xlfn.IFS(CC78&lt;=($CP78*CD$5),CC78,CC78&gt;($CP78*CD$5),($CP78*CD$5)),CA78="No","",CA78="",""))</f>
        <v/>
      </c>
      <c r="CE78" s="1048"/>
      <c r="CF78" s="1057" t="str">
        <f ca="1">'In-kind Benefits 2_V2'!AW76</f>
        <v/>
      </c>
      <c r="CG78" s="1047" t="str">
        <f ca="1">'In-kind Benefits 2_V2'!AX76</f>
        <v/>
      </c>
      <c r="CH78" s="1047" t="str">
        <f ca="1">'In-kind Benefits 2_V2'!AY76</f>
        <v/>
      </c>
      <c r="CI78" s="1047" t="str" cm="1">
        <f t="array" aca="1" ref="CI78" ca="1">(_xlfn.IFS(CF78="Yes",_xlfn.IFS(CH78&lt;=($CP78*CI$5),CH78,CH78&gt;($CP78*CI$5),($CP78*CI$5)),CF78="No","",CF78="",""))</f>
        <v/>
      </c>
      <c r="CJ78" s="1048"/>
      <c r="CK78" s="1049">
        <f>IFERROR(((V78*X78)+(AG78*AI78)+(AR78*AT78)+(BC78*BE78))*'Drop Downs'!$R$4/12,0)</f>
        <v>0</v>
      </c>
      <c r="CL78" s="1050">
        <f>IFERROR(L78/M78*IF('2'!$E$25='Drop Downs'!$H$15,'Drop Downs'!$R$4/12, IF('2'!$E$25='Drop Downs'!$H$16,1, (IF('2'!$E$25='Drop Downs'!$H$13,1,"error")))),0)</f>
        <v>0</v>
      </c>
      <c r="CM78" s="1050">
        <f t="shared" ca="1" si="86"/>
        <v>0</v>
      </c>
      <c r="CN78" s="1049" t="str">
        <f t="shared" ca="1" si="87"/>
        <v/>
      </c>
      <c r="CO78" s="1049" t="str">
        <f t="shared" ca="1" si="88"/>
        <v/>
      </c>
      <c r="CP78" s="1050" t="str">
        <f t="shared" ca="1" si="80"/>
        <v/>
      </c>
      <c r="CQ78" s="251"/>
      <c r="CR78" s="1050">
        <f>IFERROR(((W78*X78)+(AH78*AI78)+(AS78*AT78)+(BD78*BE78))*'Drop Downs'!$R$4/12,0)</f>
        <v>0</v>
      </c>
      <c r="CS78" s="1050">
        <f t="shared" si="81"/>
        <v>0</v>
      </c>
      <c r="CT78" s="1050">
        <f t="shared" ca="1" si="82"/>
        <v>0</v>
      </c>
      <c r="CU78" s="1050">
        <f t="shared" ca="1" si="83"/>
        <v>0</v>
      </c>
      <c r="CV78" s="1050" t="str">
        <f t="shared" ca="1" si="89"/>
        <v/>
      </c>
      <c r="CW78" s="1048"/>
      <c r="CX78" s="1050">
        <f t="shared" si="75"/>
        <v>0</v>
      </c>
      <c r="CY78" s="1050" t="str">
        <f t="shared" ca="1" si="90"/>
        <v/>
      </c>
      <c r="CZ78" s="1049" t="str">
        <f t="shared" ca="1" si="91"/>
        <v/>
      </c>
      <c r="DA78" s="1049">
        <f t="shared" ca="1" si="84"/>
        <v>0</v>
      </c>
    </row>
    <row r="79" spans="1:105" s="178" customFormat="1" ht="17.149999999999999" customHeight="1">
      <c r="A79" s="942">
        <v>75</v>
      </c>
      <c r="B79" s="1295">
        <f>'4'!G35</f>
        <v>0</v>
      </c>
      <c r="C79" s="1038" t="str">
        <f>INDEX(Languages2!$B$12:$Z$13,MATCH(' '!D79,Languages2!$B$12:$B$13,0),MATCH('1'!$C$5,Languages2!$B$1:$Z$1,0))</f>
        <v>Homens</v>
      </c>
      <c r="D79" s="1038" t="s">
        <v>799</v>
      </c>
      <c r="E79" s="1058">
        <f>'4'!I35</f>
        <v>0</v>
      </c>
      <c r="F79" s="1297" t="str">
        <f>'4'!J35</f>
        <v xml:space="preserve"> </v>
      </c>
      <c r="G79" s="1040"/>
      <c r="H79" s="1041">
        <f>'5'!G79</f>
        <v>0</v>
      </c>
      <c r="I79" s="1041">
        <f>'5'!H79</f>
        <v>0</v>
      </c>
      <c r="J79" s="1041">
        <f>'5'!I79</f>
        <v>0</v>
      </c>
      <c r="K79" s="1041">
        <f>'5'!J79</f>
        <v>0</v>
      </c>
      <c r="L79" s="1042">
        <f t="shared" si="78"/>
        <v>0</v>
      </c>
      <c r="M79" s="1042">
        <f t="shared" si="85"/>
        <v>0</v>
      </c>
      <c r="N79" s="1043"/>
      <c r="O79" s="1041">
        <f>'5'!M79</f>
        <v>0</v>
      </c>
      <c r="P79" s="1041">
        <f>'5'!N79</f>
        <v>0</v>
      </c>
      <c r="Q79" s="1041" t="str">
        <f>'5'!O79</f>
        <v/>
      </c>
      <c r="R79" s="1041">
        <f>'5'!P79</f>
        <v>0</v>
      </c>
      <c r="S79" s="1044">
        <f>'5'!Q79</f>
        <v>0</v>
      </c>
      <c r="T79" s="1045">
        <f t="shared" si="49"/>
        <v>0</v>
      </c>
      <c r="U79" s="1045">
        <f t="shared" si="60"/>
        <v>0</v>
      </c>
      <c r="V79" s="1045">
        <f t="shared" si="61"/>
        <v>0</v>
      </c>
      <c r="W79" s="1045">
        <f t="shared" si="50"/>
        <v>0</v>
      </c>
      <c r="X79" s="1045">
        <f t="shared" si="79"/>
        <v>0</v>
      </c>
      <c r="Y79" s="1043"/>
      <c r="Z79" s="1041">
        <f>'5'!S79</f>
        <v>0</v>
      </c>
      <c r="AA79" s="1041">
        <f>'5'!T79</f>
        <v>0</v>
      </c>
      <c r="AB79" s="1041" t="str">
        <f>'5'!U79</f>
        <v/>
      </c>
      <c r="AC79" s="1041">
        <f>'5'!V79</f>
        <v>0</v>
      </c>
      <c r="AD79" s="1044">
        <f>'5'!W79</f>
        <v>0</v>
      </c>
      <c r="AE79" s="1045">
        <f t="shared" si="62"/>
        <v>0</v>
      </c>
      <c r="AF79" s="1045">
        <f t="shared" si="92"/>
        <v>0</v>
      </c>
      <c r="AG79" s="1045">
        <f t="shared" si="93"/>
        <v>0</v>
      </c>
      <c r="AH79" s="1045">
        <f t="shared" si="51"/>
        <v>0</v>
      </c>
      <c r="AI79" s="1045">
        <f t="shared" si="94"/>
        <v>0</v>
      </c>
      <c r="AJ79" s="1043"/>
      <c r="AK79" s="1041">
        <f>'5'!Y79</f>
        <v>0</v>
      </c>
      <c r="AL79" s="1041">
        <f>'5'!Z79</f>
        <v>0</v>
      </c>
      <c r="AM79" s="1041" t="str">
        <f>'5'!AA79</f>
        <v/>
      </c>
      <c r="AN79" s="1041">
        <f>'5'!AB79</f>
        <v>0</v>
      </c>
      <c r="AO79" s="1044">
        <f>'5'!AC79</f>
        <v>0</v>
      </c>
      <c r="AP79" s="1045">
        <f t="shared" si="63"/>
        <v>0</v>
      </c>
      <c r="AQ79" s="1045">
        <f t="shared" si="64"/>
        <v>0</v>
      </c>
      <c r="AR79" s="1045">
        <f t="shared" si="65"/>
        <v>0</v>
      </c>
      <c r="AS79" s="1045">
        <f t="shared" si="52"/>
        <v>0</v>
      </c>
      <c r="AT79" s="1045">
        <f t="shared" si="66"/>
        <v>0</v>
      </c>
      <c r="AU79" s="1043"/>
      <c r="AV79" s="1041">
        <f>'5'!AE79</f>
        <v>0</v>
      </c>
      <c r="AW79" s="1041">
        <f>'5'!AF79</f>
        <v>0</v>
      </c>
      <c r="AX79" s="1041" t="str">
        <f>'5'!AG79</f>
        <v/>
      </c>
      <c r="AY79" s="1041">
        <f>'5'!AH79</f>
        <v>0</v>
      </c>
      <c r="AZ79" s="1044">
        <f>'5'!AI79</f>
        <v>0</v>
      </c>
      <c r="BA79" s="1045">
        <f t="shared" si="67"/>
        <v>0</v>
      </c>
      <c r="BB79" s="1045">
        <f t="shared" si="68"/>
        <v>0</v>
      </c>
      <c r="BC79" s="1045">
        <f t="shared" si="69"/>
        <v>0</v>
      </c>
      <c r="BD79" s="1045">
        <f t="shared" si="53"/>
        <v>0</v>
      </c>
      <c r="BE79" s="1045">
        <f t="shared" si="70"/>
        <v>0</v>
      </c>
      <c r="BF79" s="1043"/>
      <c r="BG79" s="1046" t="str">
        <f ca="1">'In-kind Benefits 2_V2'!AC77</f>
        <v/>
      </c>
      <c r="BH79" s="1047"/>
      <c r="BI79" s="1047" t="str">
        <f ca="1">'In-kind Benefits 2_V2'!AE77</f>
        <v/>
      </c>
      <c r="BJ79" s="1047" t="str" cm="1">
        <f t="array" aca="1" ref="BJ79" ca="1">(_xlfn.IFS(BG79="Yes",_xlfn.IFS(BI79&lt;=($CP79*BJ$5),BI79,BI79&gt;($CP79*BJ$5),($CP79*BJ$5)),BG79="No","",BG79="",""))</f>
        <v/>
      </c>
      <c r="BK79" s="1043"/>
      <c r="BL79" s="1046" t="str">
        <f ca="1">'In-kind Benefits 2_V2'!AG77</f>
        <v/>
      </c>
      <c r="BM79" s="1047" t="str">
        <f ca="1">'In-kind Benefits 2_V2'!AH77</f>
        <v/>
      </c>
      <c r="BN79" s="1047" t="str">
        <f ca="1">'In-kind Benefits 2_V2'!AI77</f>
        <v/>
      </c>
      <c r="BO79" s="1047" t="str" cm="1">
        <f t="array" aca="1" ref="BO79" ca="1">(_xlfn.IFS(BL79="Yes",_xlfn.IFS(BN79&lt;=($CP79*BO$5),BN79,BN79&gt;($CP79*BO$5),($CP79*BO$5)),BL79="No","",BL79="",""))</f>
        <v/>
      </c>
      <c r="BP79" s="1043"/>
      <c r="BQ79" s="1046" t="str">
        <f ca="1">'In-kind Benefits 2_V2'!AK77</f>
        <v/>
      </c>
      <c r="BR79" s="1047" t="str">
        <f ca="1">'In-kind Benefits 2_V2'!AL77</f>
        <v/>
      </c>
      <c r="BS79" s="1047" t="str">
        <f ca="1">'In-kind Benefits 2_V2'!AM77</f>
        <v/>
      </c>
      <c r="BT79" s="1047" t="str" cm="1">
        <f t="array" aca="1" ref="BT79" ca="1">(_xlfn.IFS(BQ79="Yes",_xlfn.IFS(BS79&lt;=($CP79*BT$5),BS79,BS79&gt;($CP79*BT$5),($CP79*BT$5)),BQ79="No","",BQ79="",""))</f>
        <v/>
      </c>
      <c r="BU79" s="1043"/>
      <c r="BV79" s="1046" t="str">
        <f ca="1">'In-kind Benefits 2_V2'!AO77</f>
        <v/>
      </c>
      <c r="BW79" s="1047" t="str">
        <f ca="1">'In-kind Benefits 2_V2'!AP77</f>
        <v/>
      </c>
      <c r="BX79" s="1047" t="str">
        <f ca="1">'In-kind Benefits 2_V2'!AQ77</f>
        <v/>
      </c>
      <c r="BY79" s="1047" t="str" cm="1">
        <f t="array" aca="1" ref="BY79" ca="1">(_xlfn.IFS(BV79="Yes",_xlfn.IFS(BX79&lt;=($CP79*BY$5),BX79,BX79&gt;($CP79*BY$5),($CP79*BY$5)),BV79="No","",BV79="",""))</f>
        <v/>
      </c>
      <c r="BZ79" s="1043"/>
      <c r="CA79" s="1046" t="str">
        <f ca="1">'In-kind Benefits 2_V2'!AS77</f>
        <v/>
      </c>
      <c r="CB79" s="1047" t="str">
        <f ca="1">'In-kind Benefits 2_V2'!AT77</f>
        <v/>
      </c>
      <c r="CC79" s="1047" t="str">
        <f ca="1">'In-kind Benefits 2_V2'!AU77</f>
        <v/>
      </c>
      <c r="CD79" s="1047" t="str" cm="1">
        <f t="array" aca="1" ref="CD79" ca="1">(_xlfn.IFS(CA79="Yes",_xlfn.IFS(CC79&lt;=($CP79*CD$5),CC79,CC79&gt;($CP79*CD$5),($CP79*CD$5)),CA79="No","",CA79="",""))</f>
        <v/>
      </c>
      <c r="CE79" s="1048"/>
      <c r="CF79" s="1046" t="str">
        <f ca="1">'In-kind Benefits 2_V2'!AW77</f>
        <v/>
      </c>
      <c r="CG79" s="1047" t="str">
        <f ca="1">'In-kind Benefits 2_V2'!AX77</f>
        <v/>
      </c>
      <c r="CH79" s="1047" t="str">
        <f ca="1">'In-kind Benefits 2_V2'!AY77</f>
        <v/>
      </c>
      <c r="CI79" s="1047" t="str" cm="1">
        <f t="array" aca="1" ref="CI79" ca="1">(_xlfn.IFS(CF79="Yes",_xlfn.IFS(CH79&lt;=($CP79*CI$5),CH79,CH79&gt;($CP79*CI$5),($CP79*CI$5)),CF79="No","",CF79="",""))</f>
        <v/>
      </c>
      <c r="CJ79" s="1048"/>
      <c r="CK79" s="1049">
        <f>IFERROR(((V79*X79)+(AG79*AI79)+(AR79*AT79)+(BC79*BE79))*'Drop Downs'!$R$4/12,0)</f>
        <v>0</v>
      </c>
      <c r="CL79" s="1050">
        <f>IFERROR(L79/M79*IF('2'!$E$25='Drop Downs'!$H$15,'Drop Downs'!$R$4/12, IF('2'!$E$25='Drop Downs'!$H$16,1, (IF('2'!$E$25='Drop Downs'!$H$13,1,"error")))),0)</f>
        <v>0</v>
      </c>
      <c r="CM79" s="1050">
        <f t="shared" ca="1" si="86"/>
        <v>0</v>
      </c>
      <c r="CN79" s="1049" t="str">
        <f t="shared" ca="1" si="87"/>
        <v/>
      </c>
      <c r="CO79" s="1049" t="str">
        <f t="shared" ca="1" si="88"/>
        <v/>
      </c>
      <c r="CP79" s="1050" t="str">
        <f t="shared" ca="1" si="80"/>
        <v/>
      </c>
      <c r="CQ79" s="251"/>
      <c r="CR79" s="1050">
        <f>IFERROR(((W79*X79)+(AH79*AI79)+(AS79*AT79)+(BD79*BE79))*'Drop Downs'!$R$4/12,0)</f>
        <v>0</v>
      </c>
      <c r="CS79" s="1050">
        <f t="shared" si="81"/>
        <v>0</v>
      </c>
      <c r="CT79" s="1050">
        <f t="shared" ca="1" si="82"/>
        <v>0</v>
      </c>
      <c r="CU79" s="1050">
        <f t="shared" ca="1" si="83"/>
        <v>0</v>
      </c>
      <c r="CV79" s="1050" t="str">
        <f t="shared" ca="1" si="89"/>
        <v/>
      </c>
      <c r="CW79" s="1048"/>
      <c r="CX79" s="1050">
        <f t="shared" si="75"/>
        <v>0</v>
      </c>
      <c r="CY79" s="1050" t="str">
        <f t="shared" ca="1" si="90"/>
        <v/>
      </c>
      <c r="CZ79" s="1049" t="str">
        <f t="shared" ca="1" si="91"/>
        <v/>
      </c>
      <c r="DA79" s="1049">
        <f t="shared" ca="1" si="84"/>
        <v>0</v>
      </c>
    </row>
    <row r="80" spans="1:105" s="178" customFormat="1" ht="17.149999999999999" customHeight="1">
      <c r="A80" s="942">
        <v>76</v>
      </c>
      <c r="B80" s="1298"/>
      <c r="C80" s="1051" t="str">
        <f>INDEX(Languages2!$B$12:$Z$13,MATCH(' '!D80,Languages2!$B$12:$B$13,0),MATCH('1'!$C$5,Languages2!$B$1:$Z$1,0))</f>
        <v>Mulheres</v>
      </c>
      <c r="D80" s="1051" t="s">
        <v>800</v>
      </c>
      <c r="E80" s="1052">
        <f>'4'!I36</f>
        <v>0</v>
      </c>
      <c r="F80" s="1297">
        <f>'4'!J36</f>
        <v>0</v>
      </c>
      <c r="G80" s="1040"/>
      <c r="H80" s="1053">
        <f>'5'!G80</f>
        <v>0</v>
      </c>
      <c r="I80" s="1053">
        <f>'5'!H80</f>
        <v>0</v>
      </c>
      <c r="J80" s="1053">
        <f>'5'!I80</f>
        <v>0</v>
      </c>
      <c r="K80" s="1053">
        <f>'5'!J80</f>
        <v>0</v>
      </c>
      <c r="L80" s="1054">
        <f t="shared" si="78"/>
        <v>0</v>
      </c>
      <c r="M80" s="1054">
        <f t="shared" si="85"/>
        <v>0</v>
      </c>
      <c r="N80" s="1043"/>
      <c r="O80" s="1053">
        <f>'5'!M80</f>
        <v>0</v>
      </c>
      <c r="P80" s="1053">
        <f>'5'!N80</f>
        <v>0</v>
      </c>
      <c r="Q80" s="1053" t="str">
        <f>'5'!O80</f>
        <v/>
      </c>
      <c r="R80" s="1053">
        <f>'5'!P80</f>
        <v>0</v>
      </c>
      <c r="S80" s="1055">
        <f>'5'!Q80</f>
        <v>0</v>
      </c>
      <c r="T80" s="1056">
        <f t="shared" si="49"/>
        <v>0</v>
      </c>
      <c r="U80" s="1056">
        <f t="shared" si="60"/>
        <v>0</v>
      </c>
      <c r="V80" s="1056">
        <f t="shared" si="61"/>
        <v>0</v>
      </c>
      <c r="W80" s="1056">
        <f t="shared" si="50"/>
        <v>0</v>
      </c>
      <c r="X80" s="1056">
        <f t="shared" si="79"/>
        <v>0</v>
      </c>
      <c r="Y80" s="1043"/>
      <c r="Z80" s="1053">
        <f>'5'!S80</f>
        <v>0</v>
      </c>
      <c r="AA80" s="1053">
        <f>'5'!T80</f>
        <v>0</v>
      </c>
      <c r="AB80" s="1053" t="str">
        <f>'5'!U80</f>
        <v/>
      </c>
      <c r="AC80" s="1053">
        <f>'5'!V80</f>
        <v>0</v>
      </c>
      <c r="AD80" s="1055">
        <f>'5'!W80</f>
        <v>0</v>
      </c>
      <c r="AE80" s="1056">
        <f t="shared" si="62"/>
        <v>0</v>
      </c>
      <c r="AF80" s="1056">
        <f t="shared" si="92"/>
        <v>0</v>
      </c>
      <c r="AG80" s="1056">
        <f t="shared" si="93"/>
        <v>0</v>
      </c>
      <c r="AH80" s="1056">
        <f t="shared" si="51"/>
        <v>0</v>
      </c>
      <c r="AI80" s="1056">
        <f t="shared" si="94"/>
        <v>0</v>
      </c>
      <c r="AJ80" s="1043"/>
      <c r="AK80" s="1053">
        <f>'5'!Y80</f>
        <v>0</v>
      </c>
      <c r="AL80" s="1053">
        <f>'5'!Z80</f>
        <v>0</v>
      </c>
      <c r="AM80" s="1053" t="str">
        <f>'5'!AA80</f>
        <v/>
      </c>
      <c r="AN80" s="1053">
        <f>'5'!AB80</f>
        <v>0</v>
      </c>
      <c r="AO80" s="1055">
        <f>'5'!AC80</f>
        <v>0</v>
      </c>
      <c r="AP80" s="1056">
        <f t="shared" si="63"/>
        <v>0</v>
      </c>
      <c r="AQ80" s="1056">
        <f t="shared" si="64"/>
        <v>0</v>
      </c>
      <c r="AR80" s="1056">
        <f t="shared" si="65"/>
        <v>0</v>
      </c>
      <c r="AS80" s="1056">
        <f t="shared" si="52"/>
        <v>0</v>
      </c>
      <c r="AT80" s="1056">
        <f t="shared" si="66"/>
        <v>0</v>
      </c>
      <c r="AU80" s="1043"/>
      <c r="AV80" s="1053">
        <f>'5'!AE80</f>
        <v>0</v>
      </c>
      <c r="AW80" s="1053">
        <f>'5'!AF80</f>
        <v>0</v>
      </c>
      <c r="AX80" s="1053" t="str">
        <f>'5'!AG80</f>
        <v/>
      </c>
      <c r="AY80" s="1053">
        <f>'5'!AH80</f>
        <v>0</v>
      </c>
      <c r="AZ80" s="1055">
        <f>'5'!AI80</f>
        <v>0</v>
      </c>
      <c r="BA80" s="1056">
        <f t="shared" si="67"/>
        <v>0</v>
      </c>
      <c r="BB80" s="1056">
        <f t="shared" si="68"/>
        <v>0</v>
      </c>
      <c r="BC80" s="1056">
        <f t="shared" si="69"/>
        <v>0</v>
      </c>
      <c r="BD80" s="1056">
        <f t="shared" si="53"/>
        <v>0</v>
      </c>
      <c r="BE80" s="1056">
        <f t="shared" si="70"/>
        <v>0</v>
      </c>
      <c r="BF80" s="1043"/>
      <c r="BG80" s="1057" t="str">
        <f ca="1">'In-kind Benefits 2_V2'!AC78</f>
        <v/>
      </c>
      <c r="BH80" s="1047"/>
      <c r="BI80" s="1047" t="str">
        <f ca="1">'In-kind Benefits 2_V2'!AE78</f>
        <v/>
      </c>
      <c r="BJ80" s="1047" t="str" cm="1">
        <f t="array" aca="1" ref="BJ80" ca="1">(_xlfn.IFS(BG80="Yes",_xlfn.IFS(BI80&lt;=($CP80*BJ$5),BI80,BI80&gt;($CP80*BJ$5),($CP80*BJ$5)),BG80="No","",BG80="",""))</f>
        <v/>
      </c>
      <c r="BK80" s="1043"/>
      <c r="BL80" s="1057" t="str">
        <f ca="1">'In-kind Benefits 2_V2'!AG78</f>
        <v/>
      </c>
      <c r="BM80" s="1047" t="str">
        <f ca="1">'In-kind Benefits 2_V2'!AH78</f>
        <v/>
      </c>
      <c r="BN80" s="1047" t="str">
        <f ca="1">'In-kind Benefits 2_V2'!AI78</f>
        <v/>
      </c>
      <c r="BO80" s="1047" t="str" cm="1">
        <f t="array" aca="1" ref="BO80" ca="1">(_xlfn.IFS(BL80="Yes",_xlfn.IFS(BN80&lt;=($CP80*BO$5),BN80,BN80&gt;($CP80*BO$5),($CP80*BO$5)),BL80="No","",BL80="",""))</f>
        <v/>
      </c>
      <c r="BP80" s="1043"/>
      <c r="BQ80" s="1057" t="str">
        <f ca="1">'In-kind Benefits 2_V2'!AK78</f>
        <v/>
      </c>
      <c r="BR80" s="1047" t="str">
        <f ca="1">'In-kind Benefits 2_V2'!AL78</f>
        <v/>
      </c>
      <c r="BS80" s="1047" t="str">
        <f ca="1">'In-kind Benefits 2_V2'!AM78</f>
        <v/>
      </c>
      <c r="BT80" s="1047" t="str" cm="1">
        <f t="array" aca="1" ref="BT80" ca="1">(_xlfn.IFS(BQ80="Yes",_xlfn.IFS(BS80&lt;=($CP80*BT$5),BS80,BS80&gt;($CP80*BT$5),($CP80*BT$5)),BQ80="No","",BQ80="",""))</f>
        <v/>
      </c>
      <c r="BU80" s="1043"/>
      <c r="BV80" s="1057" t="str">
        <f ca="1">'In-kind Benefits 2_V2'!AO78</f>
        <v/>
      </c>
      <c r="BW80" s="1047" t="str">
        <f ca="1">'In-kind Benefits 2_V2'!AP78</f>
        <v/>
      </c>
      <c r="BX80" s="1047" t="str">
        <f ca="1">'In-kind Benefits 2_V2'!AQ78</f>
        <v/>
      </c>
      <c r="BY80" s="1047" t="str" cm="1">
        <f t="array" aca="1" ref="BY80" ca="1">(_xlfn.IFS(BV80="Yes",_xlfn.IFS(BX80&lt;=($CP80*BY$5),BX80,BX80&gt;($CP80*BY$5),($CP80*BY$5)),BV80="No","",BV80="",""))</f>
        <v/>
      </c>
      <c r="BZ80" s="1043"/>
      <c r="CA80" s="1057" t="str">
        <f ca="1">'In-kind Benefits 2_V2'!AS78</f>
        <v/>
      </c>
      <c r="CB80" s="1047" t="str">
        <f ca="1">'In-kind Benefits 2_V2'!AT78</f>
        <v/>
      </c>
      <c r="CC80" s="1047" t="str">
        <f ca="1">'In-kind Benefits 2_V2'!AU78</f>
        <v/>
      </c>
      <c r="CD80" s="1047" t="str" cm="1">
        <f t="array" aca="1" ref="CD80" ca="1">(_xlfn.IFS(CA80="Yes",_xlfn.IFS(CC80&lt;=($CP80*CD$5),CC80,CC80&gt;($CP80*CD$5),($CP80*CD$5)),CA80="No","",CA80="",""))</f>
        <v/>
      </c>
      <c r="CE80" s="1048"/>
      <c r="CF80" s="1057" t="str">
        <f ca="1">'In-kind Benefits 2_V2'!AW78</f>
        <v/>
      </c>
      <c r="CG80" s="1047" t="str">
        <f ca="1">'In-kind Benefits 2_V2'!AX78</f>
        <v/>
      </c>
      <c r="CH80" s="1047" t="str">
        <f ca="1">'In-kind Benefits 2_V2'!AY78</f>
        <v/>
      </c>
      <c r="CI80" s="1047" t="str" cm="1">
        <f t="array" aca="1" ref="CI80" ca="1">(_xlfn.IFS(CF80="Yes",_xlfn.IFS(CH80&lt;=($CP80*CI$5),CH80,CH80&gt;($CP80*CI$5),($CP80*CI$5)),CF80="No","",CF80="",""))</f>
        <v/>
      </c>
      <c r="CJ80" s="1048"/>
      <c r="CK80" s="1049">
        <f>IFERROR(((V80*X80)+(AG80*AI80)+(AR80*AT80)+(BC80*BE80))*'Drop Downs'!$R$4/12,0)</f>
        <v>0</v>
      </c>
      <c r="CL80" s="1050">
        <f>IFERROR(L80/M80*IF('2'!$E$25='Drop Downs'!$H$15,'Drop Downs'!$R$4/12, IF('2'!$E$25='Drop Downs'!$H$16,1, (IF('2'!$E$25='Drop Downs'!$H$13,1,"error")))),0)</f>
        <v>0</v>
      </c>
      <c r="CM80" s="1050">
        <f t="shared" ca="1" si="86"/>
        <v>0</v>
      </c>
      <c r="CN80" s="1049" t="str">
        <f t="shared" ca="1" si="87"/>
        <v/>
      </c>
      <c r="CO80" s="1049" t="str">
        <f t="shared" ca="1" si="88"/>
        <v/>
      </c>
      <c r="CP80" s="1050" t="str">
        <f t="shared" ca="1" si="80"/>
        <v/>
      </c>
      <c r="CQ80" s="251"/>
      <c r="CR80" s="1050">
        <f>IFERROR(((W80*X80)+(AH80*AI80)+(AS80*AT80)+(BD80*BE80))*'Drop Downs'!$R$4/12,0)</f>
        <v>0</v>
      </c>
      <c r="CS80" s="1050">
        <f t="shared" si="81"/>
        <v>0</v>
      </c>
      <c r="CT80" s="1050">
        <f t="shared" ca="1" si="82"/>
        <v>0</v>
      </c>
      <c r="CU80" s="1050">
        <f t="shared" ca="1" si="83"/>
        <v>0</v>
      </c>
      <c r="CV80" s="1050" t="str">
        <f t="shared" ca="1" si="89"/>
        <v/>
      </c>
      <c r="CW80" s="1048"/>
      <c r="CX80" s="1050">
        <f t="shared" si="75"/>
        <v>0</v>
      </c>
      <c r="CY80" s="1050" t="str">
        <f t="shared" ca="1" si="90"/>
        <v/>
      </c>
      <c r="CZ80" s="1049" t="str">
        <f t="shared" ca="1" si="91"/>
        <v/>
      </c>
      <c r="DA80" s="1049">
        <f t="shared" ca="1" si="84"/>
        <v>0</v>
      </c>
    </row>
    <row r="81" spans="1:105" s="178" customFormat="1" ht="17.149999999999999" customHeight="1">
      <c r="A81" s="942">
        <v>77</v>
      </c>
      <c r="B81" s="1295">
        <f>'4'!G37</f>
        <v>0</v>
      </c>
      <c r="C81" s="1038" t="str">
        <f>INDEX(Languages2!$B$12:$Z$13,MATCH(' '!D81,Languages2!$B$12:$B$13,0),MATCH('1'!$C$5,Languages2!$B$1:$Z$1,0))</f>
        <v>Homens</v>
      </c>
      <c r="D81" s="1038" t="s">
        <v>799</v>
      </c>
      <c r="E81" s="1058">
        <f>'4'!I37</f>
        <v>0</v>
      </c>
      <c r="F81" s="1297" t="str">
        <f>'4'!J37</f>
        <v xml:space="preserve"> </v>
      </c>
      <c r="G81" s="1040"/>
      <c r="H81" s="1041">
        <f>'5'!G81</f>
        <v>0</v>
      </c>
      <c r="I81" s="1041">
        <f>'5'!H81</f>
        <v>0</v>
      </c>
      <c r="J81" s="1041">
        <f>'5'!I81</f>
        <v>0</v>
      </c>
      <c r="K81" s="1041">
        <f>'5'!J81</f>
        <v>0</v>
      </c>
      <c r="L81" s="1042">
        <f t="shared" si="78"/>
        <v>0</v>
      </c>
      <c r="M81" s="1042">
        <f t="shared" si="85"/>
        <v>0</v>
      </c>
      <c r="N81" s="1043"/>
      <c r="O81" s="1041">
        <f>'5'!M81</f>
        <v>0</v>
      </c>
      <c r="P81" s="1041">
        <f>'5'!N81</f>
        <v>0</v>
      </c>
      <c r="Q81" s="1041" t="str">
        <f>'5'!O81</f>
        <v/>
      </c>
      <c r="R81" s="1041">
        <f>'5'!P81</f>
        <v>0</v>
      </c>
      <c r="S81" s="1044">
        <f>'5'!Q81</f>
        <v>0</v>
      </c>
      <c r="T81" s="1045">
        <f t="shared" si="49"/>
        <v>0</v>
      </c>
      <c r="U81" s="1045">
        <f t="shared" si="60"/>
        <v>0</v>
      </c>
      <c r="V81" s="1045">
        <f t="shared" si="61"/>
        <v>0</v>
      </c>
      <c r="W81" s="1045">
        <f t="shared" si="50"/>
        <v>0</v>
      </c>
      <c r="X81" s="1045">
        <f t="shared" si="79"/>
        <v>0</v>
      </c>
      <c r="Y81" s="1043"/>
      <c r="Z81" s="1041">
        <f>'5'!S81</f>
        <v>0</v>
      </c>
      <c r="AA81" s="1041">
        <f>'5'!T81</f>
        <v>0</v>
      </c>
      <c r="AB81" s="1041" t="str">
        <f>'5'!U81</f>
        <v/>
      </c>
      <c r="AC81" s="1041">
        <f>'5'!V81</f>
        <v>0</v>
      </c>
      <c r="AD81" s="1044">
        <f>'5'!W81</f>
        <v>0</v>
      </c>
      <c r="AE81" s="1045">
        <f t="shared" si="62"/>
        <v>0</v>
      </c>
      <c r="AF81" s="1045">
        <f t="shared" si="92"/>
        <v>0</v>
      </c>
      <c r="AG81" s="1045">
        <f t="shared" si="93"/>
        <v>0</v>
      </c>
      <c r="AH81" s="1045">
        <f t="shared" si="51"/>
        <v>0</v>
      </c>
      <c r="AI81" s="1045">
        <f t="shared" si="94"/>
        <v>0</v>
      </c>
      <c r="AJ81" s="1043"/>
      <c r="AK81" s="1041">
        <f>'5'!Y81</f>
        <v>0</v>
      </c>
      <c r="AL81" s="1041">
        <f>'5'!Z81</f>
        <v>0</v>
      </c>
      <c r="AM81" s="1041" t="str">
        <f>'5'!AA81</f>
        <v/>
      </c>
      <c r="AN81" s="1041">
        <f>'5'!AB81</f>
        <v>0</v>
      </c>
      <c r="AO81" s="1044">
        <f>'5'!AC81</f>
        <v>0</v>
      </c>
      <c r="AP81" s="1045">
        <f t="shared" si="63"/>
        <v>0</v>
      </c>
      <c r="AQ81" s="1045">
        <f t="shared" si="64"/>
        <v>0</v>
      </c>
      <c r="AR81" s="1045">
        <f t="shared" si="65"/>
        <v>0</v>
      </c>
      <c r="AS81" s="1045">
        <f t="shared" si="52"/>
        <v>0</v>
      </c>
      <c r="AT81" s="1045">
        <f t="shared" si="66"/>
        <v>0</v>
      </c>
      <c r="AU81" s="1043"/>
      <c r="AV81" s="1041">
        <f>'5'!AE81</f>
        <v>0</v>
      </c>
      <c r="AW81" s="1041">
        <f>'5'!AF81</f>
        <v>0</v>
      </c>
      <c r="AX81" s="1041" t="str">
        <f>'5'!AG81</f>
        <v/>
      </c>
      <c r="AY81" s="1041">
        <f>'5'!AH81</f>
        <v>0</v>
      </c>
      <c r="AZ81" s="1044">
        <f>'5'!AI81</f>
        <v>0</v>
      </c>
      <c r="BA81" s="1045">
        <f t="shared" si="67"/>
        <v>0</v>
      </c>
      <c r="BB81" s="1045">
        <f t="shared" si="68"/>
        <v>0</v>
      </c>
      <c r="BC81" s="1045">
        <f t="shared" si="69"/>
        <v>0</v>
      </c>
      <c r="BD81" s="1045">
        <f t="shared" si="53"/>
        <v>0</v>
      </c>
      <c r="BE81" s="1045">
        <f t="shared" si="70"/>
        <v>0</v>
      </c>
      <c r="BF81" s="1043"/>
      <c r="BG81" s="1046" t="str">
        <f ca="1">'In-kind Benefits 2_V2'!AC79</f>
        <v/>
      </c>
      <c r="BH81" s="1047"/>
      <c r="BI81" s="1047" t="str">
        <f ca="1">'In-kind Benefits 2_V2'!AE79</f>
        <v/>
      </c>
      <c r="BJ81" s="1047" t="str" cm="1">
        <f t="array" aca="1" ref="BJ81" ca="1">(_xlfn.IFS(BG81="Yes",_xlfn.IFS(BI81&lt;=($CP81*BJ$5),BI81,BI81&gt;($CP81*BJ$5),($CP81*BJ$5)),BG81="No","",BG81="",""))</f>
        <v/>
      </c>
      <c r="BK81" s="1043"/>
      <c r="BL81" s="1046" t="str">
        <f ca="1">'In-kind Benefits 2_V2'!AG79</f>
        <v/>
      </c>
      <c r="BM81" s="1047" t="str">
        <f ca="1">'In-kind Benefits 2_V2'!AH79</f>
        <v/>
      </c>
      <c r="BN81" s="1047" t="str">
        <f ca="1">'In-kind Benefits 2_V2'!AI79</f>
        <v/>
      </c>
      <c r="BO81" s="1047" t="str" cm="1">
        <f t="array" aca="1" ref="BO81" ca="1">(_xlfn.IFS(BL81="Yes",_xlfn.IFS(BN81&lt;=($CP81*BO$5),BN81,BN81&gt;($CP81*BO$5),($CP81*BO$5)),BL81="No","",BL81="",""))</f>
        <v/>
      </c>
      <c r="BP81" s="1043"/>
      <c r="BQ81" s="1046" t="str">
        <f ca="1">'In-kind Benefits 2_V2'!AK79</f>
        <v/>
      </c>
      <c r="BR81" s="1047" t="str">
        <f ca="1">'In-kind Benefits 2_V2'!AL79</f>
        <v/>
      </c>
      <c r="BS81" s="1047" t="str">
        <f ca="1">'In-kind Benefits 2_V2'!AM79</f>
        <v/>
      </c>
      <c r="BT81" s="1047" t="str" cm="1">
        <f t="array" aca="1" ref="BT81" ca="1">(_xlfn.IFS(BQ81="Yes",_xlfn.IFS(BS81&lt;=($CP81*BT$5),BS81,BS81&gt;($CP81*BT$5),($CP81*BT$5)),BQ81="No","",BQ81="",""))</f>
        <v/>
      </c>
      <c r="BU81" s="1043"/>
      <c r="BV81" s="1046" t="str">
        <f ca="1">'In-kind Benefits 2_V2'!AO79</f>
        <v/>
      </c>
      <c r="BW81" s="1047" t="str">
        <f ca="1">'In-kind Benefits 2_V2'!AP79</f>
        <v/>
      </c>
      <c r="BX81" s="1047" t="str">
        <f ca="1">'In-kind Benefits 2_V2'!AQ79</f>
        <v/>
      </c>
      <c r="BY81" s="1047" t="str" cm="1">
        <f t="array" aca="1" ref="BY81" ca="1">(_xlfn.IFS(BV81="Yes",_xlfn.IFS(BX81&lt;=($CP81*BY$5),BX81,BX81&gt;($CP81*BY$5),($CP81*BY$5)),BV81="No","",BV81="",""))</f>
        <v/>
      </c>
      <c r="BZ81" s="1043"/>
      <c r="CA81" s="1046" t="str">
        <f ca="1">'In-kind Benefits 2_V2'!AS79</f>
        <v/>
      </c>
      <c r="CB81" s="1047" t="str">
        <f ca="1">'In-kind Benefits 2_V2'!AT79</f>
        <v/>
      </c>
      <c r="CC81" s="1047" t="str">
        <f ca="1">'In-kind Benefits 2_V2'!AU79</f>
        <v/>
      </c>
      <c r="CD81" s="1047" t="str" cm="1">
        <f t="array" aca="1" ref="CD81" ca="1">(_xlfn.IFS(CA81="Yes",_xlfn.IFS(CC81&lt;=($CP81*CD$5),CC81,CC81&gt;($CP81*CD$5),($CP81*CD$5)),CA81="No","",CA81="",""))</f>
        <v/>
      </c>
      <c r="CE81" s="1048"/>
      <c r="CF81" s="1046" t="str">
        <f ca="1">'In-kind Benefits 2_V2'!AW79</f>
        <v/>
      </c>
      <c r="CG81" s="1047" t="str">
        <f ca="1">'In-kind Benefits 2_V2'!AX79</f>
        <v/>
      </c>
      <c r="CH81" s="1047" t="str">
        <f ca="1">'In-kind Benefits 2_V2'!AY79</f>
        <v/>
      </c>
      <c r="CI81" s="1047" t="str" cm="1">
        <f t="array" aca="1" ref="CI81" ca="1">(_xlfn.IFS(CF81="Yes",_xlfn.IFS(CH81&lt;=($CP81*CI$5),CH81,CH81&gt;($CP81*CI$5),($CP81*CI$5)),CF81="No","",CF81="",""))</f>
        <v/>
      </c>
      <c r="CJ81" s="1048"/>
      <c r="CK81" s="1049">
        <f>IFERROR(((V81*X81)+(AG81*AI81)+(AR81*AT81)+(BC81*BE81))*'Drop Downs'!$R$4/12,0)</f>
        <v>0</v>
      </c>
      <c r="CL81" s="1050">
        <f>IFERROR(L81/M81*IF('2'!$E$25='Drop Downs'!$H$15,'Drop Downs'!$R$4/12, IF('2'!$E$25='Drop Downs'!$H$16,1, (IF('2'!$E$25='Drop Downs'!$H$13,1,"error")))),0)</f>
        <v>0</v>
      </c>
      <c r="CM81" s="1050">
        <f t="shared" ca="1" si="86"/>
        <v>0</v>
      </c>
      <c r="CN81" s="1049" t="str">
        <f t="shared" ca="1" si="87"/>
        <v/>
      </c>
      <c r="CO81" s="1049" t="str">
        <f t="shared" ca="1" si="88"/>
        <v/>
      </c>
      <c r="CP81" s="1050" t="str">
        <f t="shared" ca="1" si="80"/>
        <v/>
      </c>
      <c r="CQ81" s="251"/>
      <c r="CR81" s="1050">
        <f>IFERROR(((W81*X81)+(AH81*AI81)+(AS81*AT81)+(BD81*BE81))*'Drop Downs'!$R$4/12,0)</f>
        <v>0</v>
      </c>
      <c r="CS81" s="1050">
        <f t="shared" si="81"/>
        <v>0</v>
      </c>
      <c r="CT81" s="1050">
        <f t="shared" ca="1" si="82"/>
        <v>0</v>
      </c>
      <c r="CU81" s="1050">
        <f t="shared" ca="1" si="83"/>
        <v>0</v>
      </c>
      <c r="CV81" s="1050" t="str">
        <f t="shared" ca="1" si="89"/>
        <v/>
      </c>
      <c r="CW81" s="1048"/>
      <c r="CX81" s="1050">
        <f t="shared" si="75"/>
        <v>0</v>
      </c>
      <c r="CY81" s="1050" t="str">
        <f t="shared" ca="1" si="90"/>
        <v/>
      </c>
      <c r="CZ81" s="1049" t="str">
        <f t="shared" ca="1" si="91"/>
        <v/>
      </c>
      <c r="DA81" s="1049">
        <f t="shared" ca="1" si="84"/>
        <v>0</v>
      </c>
    </row>
    <row r="82" spans="1:105" s="178" customFormat="1" ht="17.149999999999999" customHeight="1">
      <c r="A82" s="942">
        <v>78</v>
      </c>
      <c r="B82" s="1298"/>
      <c r="C82" s="1051" t="str">
        <f>INDEX(Languages2!$B$12:$Z$13,MATCH(' '!D82,Languages2!$B$12:$B$13,0),MATCH('1'!$C$5,Languages2!$B$1:$Z$1,0))</f>
        <v>Mulheres</v>
      </c>
      <c r="D82" s="1051" t="s">
        <v>800</v>
      </c>
      <c r="E82" s="1052">
        <f>'4'!I38</f>
        <v>0</v>
      </c>
      <c r="F82" s="1297">
        <f>'4'!J38</f>
        <v>0</v>
      </c>
      <c r="G82" s="1040"/>
      <c r="H82" s="1053">
        <f>'5'!G82</f>
        <v>0</v>
      </c>
      <c r="I82" s="1053">
        <f>'5'!H82</f>
        <v>0</v>
      </c>
      <c r="J82" s="1053">
        <f>'5'!I82</f>
        <v>0</v>
      </c>
      <c r="K82" s="1053">
        <f>'5'!J82</f>
        <v>0</v>
      </c>
      <c r="L82" s="1054">
        <f t="shared" si="78"/>
        <v>0</v>
      </c>
      <c r="M82" s="1054">
        <f t="shared" si="85"/>
        <v>0</v>
      </c>
      <c r="N82" s="1043"/>
      <c r="O82" s="1053">
        <f>'5'!M82</f>
        <v>0</v>
      </c>
      <c r="P82" s="1053">
        <f>'5'!N82</f>
        <v>0</v>
      </c>
      <c r="Q82" s="1053" t="str">
        <f>'5'!O82</f>
        <v/>
      </c>
      <c r="R82" s="1053">
        <f>'5'!P82</f>
        <v>0</v>
      </c>
      <c r="S82" s="1055">
        <f>'5'!Q82</f>
        <v>0</v>
      </c>
      <c r="T82" s="1056">
        <f t="shared" si="49"/>
        <v>0</v>
      </c>
      <c r="U82" s="1056">
        <f t="shared" si="60"/>
        <v>0</v>
      </c>
      <c r="V82" s="1056">
        <f t="shared" si="61"/>
        <v>0</v>
      </c>
      <c r="W82" s="1056">
        <f t="shared" si="50"/>
        <v>0</v>
      </c>
      <c r="X82" s="1056">
        <f t="shared" si="79"/>
        <v>0</v>
      </c>
      <c r="Y82" s="1043"/>
      <c r="Z82" s="1053">
        <f>'5'!S82</f>
        <v>0</v>
      </c>
      <c r="AA82" s="1053">
        <f>'5'!T82</f>
        <v>0</v>
      </c>
      <c r="AB82" s="1053" t="str">
        <f>'5'!U82</f>
        <v/>
      </c>
      <c r="AC82" s="1053">
        <f>'5'!V82</f>
        <v>0</v>
      </c>
      <c r="AD82" s="1055">
        <f>'5'!W82</f>
        <v>0</v>
      </c>
      <c r="AE82" s="1056">
        <f t="shared" si="62"/>
        <v>0</v>
      </c>
      <c r="AF82" s="1056">
        <f t="shared" si="92"/>
        <v>0</v>
      </c>
      <c r="AG82" s="1056">
        <f t="shared" si="93"/>
        <v>0</v>
      </c>
      <c r="AH82" s="1056">
        <f t="shared" si="51"/>
        <v>0</v>
      </c>
      <c r="AI82" s="1056">
        <f t="shared" si="94"/>
        <v>0</v>
      </c>
      <c r="AJ82" s="1043"/>
      <c r="AK82" s="1053">
        <f>'5'!Y82</f>
        <v>0</v>
      </c>
      <c r="AL82" s="1053">
        <f>'5'!Z82</f>
        <v>0</v>
      </c>
      <c r="AM82" s="1053" t="str">
        <f>'5'!AA82</f>
        <v/>
      </c>
      <c r="AN82" s="1053">
        <f>'5'!AB82</f>
        <v>0</v>
      </c>
      <c r="AO82" s="1055">
        <f>'5'!AC82</f>
        <v>0</v>
      </c>
      <c r="AP82" s="1056">
        <f t="shared" si="63"/>
        <v>0</v>
      </c>
      <c r="AQ82" s="1056">
        <f t="shared" si="64"/>
        <v>0</v>
      </c>
      <c r="AR82" s="1056">
        <f t="shared" si="65"/>
        <v>0</v>
      </c>
      <c r="AS82" s="1056">
        <f t="shared" si="52"/>
        <v>0</v>
      </c>
      <c r="AT82" s="1056">
        <f t="shared" si="66"/>
        <v>0</v>
      </c>
      <c r="AU82" s="1043"/>
      <c r="AV82" s="1053">
        <f>'5'!AE82</f>
        <v>0</v>
      </c>
      <c r="AW82" s="1053">
        <f>'5'!AF82</f>
        <v>0</v>
      </c>
      <c r="AX82" s="1053" t="str">
        <f>'5'!AG82</f>
        <v/>
      </c>
      <c r="AY82" s="1053">
        <f>'5'!AH82</f>
        <v>0</v>
      </c>
      <c r="AZ82" s="1055">
        <f>'5'!AI82</f>
        <v>0</v>
      </c>
      <c r="BA82" s="1056">
        <f t="shared" si="67"/>
        <v>0</v>
      </c>
      <c r="BB82" s="1056">
        <f t="shared" si="68"/>
        <v>0</v>
      </c>
      <c r="BC82" s="1056">
        <f t="shared" si="69"/>
        <v>0</v>
      </c>
      <c r="BD82" s="1056">
        <f t="shared" si="53"/>
        <v>0</v>
      </c>
      <c r="BE82" s="1056">
        <f t="shared" si="70"/>
        <v>0</v>
      </c>
      <c r="BF82" s="1043"/>
      <c r="BG82" s="1057" t="str">
        <f ca="1">'In-kind Benefits 2_V2'!AC80</f>
        <v/>
      </c>
      <c r="BH82" s="1047"/>
      <c r="BI82" s="1047" t="str">
        <f ca="1">'In-kind Benefits 2_V2'!AE80</f>
        <v/>
      </c>
      <c r="BJ82" s="1047" t="str" cm="1">
        <f t="array" aca="1" ref="BJ82" ca="1">(_xlfn.IFS(BG82="Yes",_xlfn.IFS(BI82&lt;=($CP82*BJ$5),BI82,BI82&gt;($CP82*BJ$5),($CP82*BJ$5)),BG82="No","",BG82="",""))</f>
        <v/>
      </c>
      <c r="BK82" s="1043"/>
      <c r="BL82" s="1057" t="str">
        <f ca="1">'In-kind Benefits 2_V2'!AG80</f>
        <v/>
      </c>
      <c r="BM82" s="1047" t="str">
        <f ca="1">'In-kind Benefits 2_V2'!AH80</f>
        <v/>
      </c>
      <c r="BN82" s="1047" t="str">
        <f ca="1">'In-kind Benefits 2_V2'!AI80</f>
        <v/>
      </c>
      <c r="BO82" s="1047" t="str" cm="1">
        <f t="array" aca="1" ref="BO82" ca="1">(_xlfn.IFS(BL82="Yes",_xlfn.IFS(BN82&lt;=($CP82*BO$5),BN82,BN82&gt;($CP82*BO$5),($CP82*BO$5)),BL82="No","",BL82="",""))</f>
        <v/>
      </c>
      <c r="BP82" s="1043"/>
      <c r="BQ82" s="1057" t="str">
        <f ca="1">'In-kind Benefits 2_V2'!AK80</f>
        <v/>
      </c>
      <c r="BR82" s="1047" t="str">
        <f ca="1">'In-kind Benefits 2_V2'!AL80</f>
        <v/>
      </c>
      <c r="BS82" s="1047" t="str">
        <f ca="1">'In-kind Benefits 2_V2'!AM80</f>
        <v/>
      </c>
      <c r="BT82" s="1047" t="str" cm="1">
        <f t="array" aca="1" ref="BT82" ca="1">(_xlfn.IFS(BQ82="Yes",_xlfn.IFS(BS82&lt;=($CP82*BT$5),BS82,BS82&gt;($CP82*BT$5),($CP82*BT$5)),BQ82="No","",BQ82="",""))</f>
        <v/>
      </c>
      <c r="BU82" s="1043"/>
      <c r="BV82" s="1057" t="str">
        <f ca="1">'In-kind Benefits 2_V2'!AO80</f>
        <v/>
      </c>
      <c r="BW82" s="1047" t="str">
        <f ca="1">'In-kind Benefits 2_V2'!AP80</f>
        <v/>
      </c>
      <c r="BX82" s="1047" t="str">
        <f ca="1">'In-kind Benefits 2_V2'!AQ80</f>
        <v/>
      </c>
      <c r="BY82" s="1047" t="str" cm="1">
        <f t="array" aca="1" ref="BY82" ca="1">(_xlfn.IFS(BV82="Yes",_xlfn.IFS(BX82&lt;=($CP82*BY$5),BX82,BX82&gt;($CP82*BY$5),($CP82*BY$5)),BV82="No","",BV82="",""))</f>
        <v/>
      </c>
      <c r="BZ82" s="1043"/>
      <c r="CA82" s="1057" t="str">
        <f ca="1">'In-kind Benefits 2_V2'!AS80</f>
        <v/>
      </c>
      <c r="CB82" s="1047" t="str">
        <f ca="1">'In-kind Benefits 2_V2'!AT80</f>
        <v/>
      </c>
      <c r="CC82" s="1047" t="str">
        <f ca="1">'In-kind Benefits 2_V2'!AU80</f>
        <v/>
      </c>
      <c r="CD82" s="1047" t="str" cm="1">
        <f t="array" aca="1" ref="CD82" ca="1">(_xlfn.IFS(CA82="Yes",_xlfn.IFS(CC82&lt;=($CP82*CD$5),CC82,CC82&gt;($CP82*CD$5),($CP82*CD$5)),CA82="No","",CA82="",""))</f>
        <v/>
      </c>
      <c r="CE82" s="1048"/>
      <c r="CF82" s="1057" t="str">
        <f ca="1">'In-kind Benefits 2_V2'!AW80</f>
        <v/>
      </c>
      <c r="CG82" s="1047" t="str">
        <f ca="1">'In-kind Benefits 2_V2'!AX80</f>
        <v/>
      </c>
      <c r="CH82" s="1047" t="str">
        <f ca="1">'In-kind Benefits 2_V2'!AY80</f>
        <v/>
      </c>
      <c r="CI82" s="1047" t="str" cm="1">
        <f t="array" aca="1" ref="CI82" ca="1">(_xlfn.IFS(CF82="Yes",_xlfn.IFS(CH82&lt;=($CP82*CI$5),CH82,CH82&gt;($CP82*CI$5),($CP82*CI$5)),CF82="No","",CF82="",""))</f>
        <v/>
      </c>
      <c r="CJ82" s="1048"/>
      <c r="CK82" s="1049">
        <f>IFERROR(((V82*X82)+(AG82*AI82)+(AR82*AT82)+(BC82*BE82))*'Drop Downs'!$R$4/12,0)</f>
        <v>0</v>
      </c>
      <c r="CL82" s="1050">
        <f>IFERROR(L82/M82*IF('2'!$E$25='Drop Downs'!$H$15,'Drop Downs'!$R$4/12, IF('2'!$E$25='Drop Downs'!$H$16,1, (IF('2'!$E$25='Drop Downs'!$H$13,1,"error")))),0)</f>
        <v>0</v>
      </c>
      <c r="CM82" s="1050">
        <f t="shared" ca="1" si="86"/>
        <v>0</v>
      </c>
      <c r="CN82" s="1049" t="str">
        <f t="shared" ca="1" si="87"/>
        <v/>
      </c>
      <c r="CO82" s="1049" t="str">
        <f t="shared" ca="1" si="88"/>
        <v/>
      </c>
      <c r="CP82" s="1050" t="str">
        <f t="shared" ca="1" si="80"/>
        <v/>
      </c>
      <c r="CQ82" s="251"/>
      <c r="CR82" s="1050">
        <f>IFERROR(((W82*X82)+(AH82*AI82)+(AS82*AT82)+(BD82*BE82))*'Drop Downs'!$R$4/12,0)</f>
        <v>0</v>
      </c>
      <c r="CS82" s="1050">
        <f t="shared" si="81"/>
        <v>0</v>
      </c>
      <c r="CT82" s="1050">
        <f t="shared" ca="1" si="82"/>
        <v>0</v>
      </c>
      <c r="CU82" s="1050">
        <f t="shared" ca="1" si="83"/>
        <v>0</v>
      </c>
      <c r="CV82" s="1050" t="str">
        <f t="shared" ca="1" si="89"/>
        <v/>
      </c>
      <c r="CW82" s="1048"/>
      <c r="CX82" s="1050">
        <f t="shared" si="75"/>
        <v>0</v>
      </c>
      <c r="CY82" s="1050" t="str">
        <f t="shared" ca="1" si="90"/>
        <v/>
      </c>
      <c r="CZ82" s="1049" t="str">
        <f t="shared" ca="1" si="91"/>
        <v/>
      </c>
      <c r="DA82" s="1049">
        <f t="shared" ca="1" si="84"/>
        <v>0</v>
      </c>
    </row>
    <row r="83" spans="1:105" s="178" customFormat="1" ht="17.149999999999999" customHeight="1">
      <c r="A83" s="942">
        <v>79</v>
      </c>
      <c r="B83" s="1295">
        <f>'4'!G39</f>
        <v>0</v>
      </c>
      <c r="C83" s="1038" t="str">
        <f>INDEX(Languages2!$B$12:$Z$13,MATCH(' '!D83,Languages2!$B$12:$B$13,0),MATCH('1'!$C$5,Languages2!$B$1:$Z$1,0))</f>
        <v>Homens</v>
      </c>
      <c r="D83" s="1038" t="s">
        <v>799</v>
      </c>
      <c r="E83" s="1058">
        <f>'4'!I39</f>
        <v>0</v>
      </c>
      <c r="F83" s="1297" t="str">
        <f>'4'!J39</f>
        <v xml:space="preserve"> </v>
      </c>
      <c r="G83" s="1040"/>
      <c r="H83" s="1041">
        <f>'5'!G83</f>
        <v>0</v>
      </c>
      <c r="I83" s="1041">
        <f>'5'!H83</f>
        <v>0</v>
      </c>
      <c r="J83" s="1041">
        <f>'5'!I83</f>
        <v>0</v>
      </c>
      <c r="K83" s="1041">
        <f>'5'!J83</f>
        <v>0</v>
      </c>
      <c r="L83" s="1042">
        <f t="shared" si="78"/>
        <v>0</v>
      </c>
      <c r="M83" s="1042">
        <f t="shared" si="85"/>
        <v>0</v>
      </c>
      <c r="N83" s="1043"/>
      <c r="O83" s="1041">
        <f>'5'!M83</f>
        <v>0</v>
      </c>
      <c r="P83" s="1041">
        <f>'5'!N83</f>
        <v>0</v>
      </c>
      <c r="Q83" s="1041" t="str">
        <f>'5'!O83</f>
        <v/>
      </c>
      <c r="R83" s="1041">
        <f>'5'!P83</f>
        <v>0</v>
      </c>
      <c r="S83" s="1044">
        <f>'5'!Q83</f>
        <v>0</v>
      </c>
      <c r="T83" s="1045">
        <f t="shared" si="49"/>
        <v>0</v>
      </c>
      <c r="U83" s="1045">
        <f t="shared" si="60"/>
        <v>0</v>
      </c>
      <c r="V83" s="1045">
        <f t="shared" si="61"/>
        <v>0</v>
      </c>
      <c r="W83" s="1045">
        <f t="shared" si="50"/>
        <v>0</v>
      </c>
      <c r="X83" s="1045">
        <f t="shared" si="79"/>
        <v>0</v>
      </c>
      <c r="Y83" s="1043"/>
      <c r="Z83" s="1041">
        <f>'5'!S83</f>
        <v>0</v>
      </c>
      <c r="AA83" s="1041">
        <f>'5'!T83</f>
        <v>0</v>
      </c>
      <c r="AB83" s="1041" t="str">
        <f>'5'!U83</f>
        <v/>
      </c>
      <c r="AC83" s="1041">
        <f>'5'!V83</f>
        <v>0</v>
      </c>
      <c r="AD83" s="1044">
        <f>'5'!W83</f>
        <v>0</v>
      </c>
      <c r="AE83" s="1045">
        <f t="shared" si="62"/>
        <v>0</v>
      </c>
      <c r="AF83" s="1045">
        <f t="shared" si="92"/>
        <v>0</v>
      </c>
      <c r="AG83" s="1045">
        <f t="shared" si="93"/>
        <v>0</v>
      </c>
      <c r="AH83" s="1045">
        <f t="shared" si="51"/>
        <v>0</v>
      </c>
      <c r="AI83" s="1045">
        <f t="shared" si="94"/>
        <v>0</v>
      </c>
      <c r="AJ83" s="1043"/>
      <c r="AK83" s="1041">
        <f>'5'!Y83</f>
        <v>0</v>
      </c>
      <c r="AL83" s="1041">
        <f>'5'!Z83</f>
        <v>0</v>
      </c>
      <c r="AM83" s="1041" t="str">
        <f>'5'!AA83</f>
        <v/>
      </c>
      <c r="AN83" s="1041">
        <f>'5'!AB83</f>
        <v>0</v>
      </c>
      <c r="AO83" s="1044">
        <f>'5'!AC83</f>
        <v>0</v>
      </c>
      <c r="AP83" s="1045">
        <f t="shared" si="63"/>
        <v>0</v>
      </c>
      <c r="AQ83" s="1045">
        <f t="shared" si="64"/>
        <v>0</v>
      </c>
      <c r="AR83" s="1045">
        <f t="shared" si="65"/>
        <v>0</v>
      </c>
      <c r="AS83" s="1045">
        <f t="shared" si="52"/>
        <v>0</v>
      </c>
      <c r="AT83" s="1045">
        <f t="shared" si="66"/>
        <v>0</v>
      </c>
      <c r="AU83" s="1043"/>
      <c r="AV83" s="1041">
        <f>'5'!AE83</f>
        <v>0</v>
      </c>
      <c r="AW83" s="1041">
        <f>'5'!AF83</f>
        <v>0</v>
      </c>
      <c r="AX83" s="1041" t="str">
        <f>'5'!AG83</f>
        <v/>
      </c>
      <c r="AY83" s="1041">
        <f>'5'!AH83</f>
        <v>0</v>
      </c>
      <c r="AZ83" s="1044">
        <f>'5'!AI83</f>
        <v>0</v>
      </c>
      <c r="BA83" s="1045">
        <f t="shared" si="67"/>
        <v>0</v>
      </c>
      <c r="BB83" s="1045">
        <f t="shared" si="68"/>
        <v>0</v>
      </c>
      <c r="BC83" s="1045">
        <f t="shared" si="69"/>
        <v>0</v>
      </c>
      <c r="BD83" s="1045">
        <f t="shared" si="53"/>
        <v>0</v>
      </c>
      <c r="BE83" s="1045">
        <f t="shared" si="70"/>
        <v>0</v>
      </c>
      <c r="BF83" s="1043"/>
      <c r="BG83" s="1046" t="str">
        <f ca="1">'In-kind Benefits 2_V2'!AC81</f>
        <v/>
      </c>
      <c r="BH83" s="1047"/>
      <c r="BI83" s="1047" t="str">
        <f ca="1">'In-kind Benefits 2_V2'!AE81</f>
        <v/>
      </c>
      <c r="BJ83" s="1047" t="str" cm="1">
        <f t="array" aca="1" ref="BJ83" ca="1">(_xlfn.IFS(BG83="Yes",_xlfn.IFS(BI83&lt;=($CP83*BJ$5),BI83,BI83&gt;($CP83*BJ$5),($CP83*BJ$5)),BG83="No","",BG83="",""))</f>
        <v/>
      </c>
      <c r="BK83" s="1043"/>
      <c r="BL83" s="1046" t="str">
        <f ca="1">'In-kind Benefits 2_V2'!AG81</f>
        <v/>
      </c>
      <c r="BM83" s="1047" t="str">
        <f ca="1">'In-kind Benefits 2_V2'!AH81</f>
        <v/>
      </c>
      <c r="BN83" s="1047" t="str">
        <f ca="1">'In-kind Benefits 2_V2'!AI81</f>
        <v/>
      </c>
      <c r="BO83" s="1047" t="str" cm="1">
        <f t="array" aca="1" ref="BO83" ca="1">(_xlfn.IFS(BL83="Yes",_xlfn.IFS(BN83&lt;=($CP83*BO$5),BN83,BN83&gt;($CP83*BO$5),($CP83*BO$5)),BL83="No","",BL83="",""))</f>
        <v/>
      </c>
      <c r="BP83" s="1043"/>
      <c r="BQ83" s="1046" t="str">
        <f ca="1">'In-kind Benefits 2_V2'!AK81</f>
        <v/>
      </c>
      <c r="BR83" s="1047" t="str">
        <f ca="1">'In-kind Benefits 2_V2'!AL81</f>
        <v/>
      </c>
      <c r="BS83" s="1047" t="str">
        <f ca="1">'In-kind Benefits 2_V2'!AM81</f>
        <v/>
      </c>
      <c r="BT83" s="1047" t="str" cm="1">
        <f t="array" aca="1" ref="BT83" ca="1">(_xlfn.IFS(BQ83="Yes",_xlfn.IFS(BS83&lt;=($CP83*BT$5),BS83,BS83&gt;($CP83*BT$5),($CP83*BT$5)),BQ83="No","",BQ83="",""))</f>
        <v/>
      </c>
      <c r="BU83" s="1043"/>
      <c r="BV83" s="1046" t="str">
        <f ca="1">'In-kind Benefits 2_V2'!AO81</f>
        <v/>
      </c>
      <c r="BW83" s="1047" t="str">
        <f ca="1">'In-kind Benefits 2_V2'!AP81</f>
        <v/>
      </c>
      <c r="BX83" s="1047" t="str">
        <f ca="1">'In-kind Benefits 2_V2'!AQ81</f>
        <v/>
      </c>
      <c r="BY83" s="1047" t="str" cm="1">
        <f t="array" aca="1" ref="BY83" ca="1">(_xlfn.IFS(BV83="Yes",_xlfn.IFS(BX83&lt;=($CP83*BY$5),BX83,BX83&gt;($CP83*BY$5),($CP83*BY$5)),BV83="No","",BV83="",""))</f>
        <v/>
      </c>
      <c r="BZ83" s="1043"/>
      <c r="CA83" s="1046" t="str">
        <f ca="1">'In-kind Benefits 2_V2'!AS81</f>
        <v/>
      </c>
      <c r="CB83" s="1047" t="str">
        <f ca="1">'In-kind Benefits 2_V2'!AT81</f>
        <v/>
      </c>
      <c r="CC83" s="1047" t="str">
        <f ca="1">'In-kind Benefits 2_V2'!AU81</f>
        <v/>
      </c>
      <c r="CD83" s="1047" t="str" cm="1">
        <f t="array" aca="1" ref="CD83" ca="1">(_xlfn.IFS(CA83="Yes",_xlfn.IFS(CC83&lt;=($CP83*CD$5),CC83,CC83&gt;($CP83*CD$5),($CP83*CD$5)),CA83="No","",CA83="",""))</f>
        <v/>
      </c>
      <c r="CE83" s="1048"/>
      <c r="CF83" s="1046" t="str">
        <f ca="1">'In-kind Benefits 2_V2'!AW81</f>
        <v/>
      </c>
      <c r="CG83" s="1047" t="str">
        <f ca="1">'In-kind Benefits 2_V2'!AX81</f>
        <v/>
      </c>
      <c r="CH83" s="1047" t="str">
        <f ca="1">'In-kind Benefits 2_V2'!AY81</f>
        <v/>
      </c>
      <c r="CI83" s="1047" t="str" cm="1">
        <f t="array" aca="1" ref="CI83" ca="1">(_xlfn.IFS(CF83="Yes",_xlfn.IFS(CH83&lt;=($CP83*CI$5),CH83,CH83&gt;($CP83*CI$5),($CP83*CI$5)),CF83="No","",CF83="",""))</f>
        <v/>
      </c>
      <c r="CJ83" s="1048"/>
      <c r="CK83" s="1049">
        <f>IFERROR(((V83*X83)+(AG83*AI83)+(AR83*AT83)+(BC83*BE83))*'Drop Downs'!$R$4/12,0)</f>
        <v>0</v>
      </c>
      <c r="CL83" s="1050">
        <f>IFERROR(L83/M83*IF('2'!$E$25='Drop Downs'!$H$15,'Drop Downs'!$R$4/12, IF('2'!$E$25='Drop Downs'!$H$16,1, (IF('2'!$E$25='Drop Downs'!$H$13,1,"error")))),0)</f>
        <v>0</v>
      </c>
      <c r="CM83" s="1050">
        <f t="shared" ca="1" si="86"/>
        <v>0</v>
      </c>
      <c r="CN83" s="1049" t="str">
        <f t="shared" ca="1" si="87"/>
        <v/>
      </c>
      <c r="CO83" s="1049" t="str">
        <f t="shared" ca="1" si="88"/>
        <v/>
      </c>
      <c r="CP83" s="1050" t="str">
        <f t="shared" ca="1" si="80"/>
        <v/>
      </c>
      <c r="CQ83" s="251"/>
      <c r="CR83" s="1050">
        <f>IFERROR(((W83*X83)+(AH83*AI83)+(AS83*AT83)+(BD83*BE83))*'Drop Downs'!$R$4/12,0)</f>
        <v>0</v>
      </c>
      <c r="CS83" s="1050">
        <f t="shared" si="81"/>
        <v>0</v>
      </c>
      <c r="CT83" s="1050">
        <f t="shared" ca="1" si="82"/>
        <v>0</v>
      </c>
      <c r="CU83" s="1050">
        <f t="shared" ca="1" si="83"/>
        <v>0</v>
      </c>
      <c r="CV83" s="1050" t="str">
        <f t="shared" ca="1" si="89"/>
        <v/>
      </c>
      <c r="CW83" s="1048"/>
      <c r="CX83" s="1050">
        <f t="shared" si="75"/>
        <v>0</v>
      </c>
      <c r="CY83" s="1050" t="str">
        <f t="shared" ca="1" si="90"/>
        <v/>
      </c>
      <c r="CZ83" s="1049" t="str">
        <f t="shared" ca="1" si="91"/>
        <v/>
      </c>
      <c r="DA83" s="1049">
        <f t="shared" ca="1" si="84"/>
        <v>0</v>
      </c>
    </row>
    <row r="84" spans="1:105" s="178" customFormat="1" ht="17.149999999999999" customHeight="1">
      <c r="A84" s="942">
        <v>80</v>
      </c>
      <c r="B84" s="1298"/>
      <c r="C84" s="1051" t="str">
        <f>INDEX(Languages2!$B$12:$Z$13,MATCH(' '!D84,Languages2!$B$12:$B$13,0),MATCH('1'!$C$5,Languages2!$B$1:$Z$1,0))</f>
        <v>Mulheres</v>
      </c>
      <c r="D84" s="1051" t="s">
        <v>800</v>
      </c>
      <c r="E84" s="1052">
        <f>'4'!I40</f>
        <v>0</v>
      </c>
      <c r="F84" s="1297">
        <f>'4'!J40</f>
        <v>0</v>
      </c>
      <c r="G84" s="1040"/>
      <c r="H84" s="1053">
        <f>'5'!G84</f>
        <v>0</v>
      </c>
      <c r="I84" s="1053">
        <f>'5'!H84</f>
        <v>0</v>
      </c>
      <c r="J84" s="1053">
        <f>'5'!I84</f>
        <v>0</v>
      </c>
      <c r="K84" s="1053">
        <f>'5'!J84</f>
        <v>0</v>
      </c>
      <c r="L84" s="1054">
        <f t="shared" si="78"/>
        <v>0</v>
      </c>
      <c r="M84" s="1054">
        <f t="shared" si="85"/>
        <v>0</v>
      </c>
      <c r="N84" s="1043"/>
      <c r="O84" s="1053">
        <f>'5'!M84</f>
        <v>0</v>
      </c>
      <c r="P84" s="1053">
        <f>'5'!N84</f>
        <v>0</v>
      </c>
      <c r="Q84" s="1053" t="str">
        <f>'5'!O84</f>
        <v/>
      </c>
      <c r="R84" s="1053">
        <f>'5'!P84</f>
        <v>0</v>
      </c>
      <c r="S84" s="1055">
        <f>'5'!Q84</f>
        <v>0</v>
      </c>
      <c r="T84" s="1056">
        <f t="shared" si="49"/>
        <v>0</v>
      </c>
      <c r="U84" s="1056">
        <f t="shared" si="60"/>
        <v>0</v>
      </c>
      <c r="V84" s="1056">
        <f t="shared" si="61"/>
        <v>0</v>
      </c>
      <c r="W84" s="1056">
        <f t="shared" si="50"/>
        <v>0</v>
      </c>
      <c r="X84" s="1056">
        <f t="shared" si="79"/>
        <v>0</v>
      </c>
      <c r="Y84" s="1043"/>
      <c r="Z84" s="1053">
        <f>'5'!S84</f>
        <v>0</v>
      </c>
      <c r="AA84" s="1053">
        <f>'5'!T84</f>
        <v>0</v>
      </c>
      <c r="AB84" s="1053" t="str">
        <f>'5'!U84</f>
        <v/>
      </c>
      <c r="AC84" s="1053">
        <f>'5'!V84</f>
        <v>0</v>
      </c>
      <c r="AD84" s="1055">
        <f>'5'!W84</f>
        <v>0</v>
      </c>
      <c r="AE84" s="1056">
        <f t="shared" si="62"/>
        <v>0</v>
      </c>
      <c r="AF84" s="1056">
        <f t="shared" si="92"/>
        <v>0</v>
      </c>
      <c r="AG84" s="1056">
        <f t="shared" si="93"/>
        <v>0</v>
      </c>
      <c r="AH84" s="1056">
        <f t="shared" si="51"/>
        <v>0</v>
      </c>
      <c r="AI84" s="1056">
        <f t="shared" si="94"/>
        <v>0</v>
      </c>
      <c r="AJ84" s="1043"/>
      <c r="AK84" s="1053">
        <f>'5'!Y84</f>
        <v>0</v>
      </c>
      <c r="AL84" s="1053">
        <f>'5'!Z84</f>
        <v>0</v>
      </c>
      <c r="AM84" s="1053" t="str">
        <f>'5'!AA84</f>
        <v/>
      </c>
      <c r="AN84" s="1053">
        <f>'5'!AB84</f>
        <v>0</v>
      </c>
      <c r="AO84" s="1055">
        <f>'5'!AC84</f>
        <v>0</v>
      </c>
      <c r="AP84" s="1056">
        <f t="shared" si="63"/>
        <v>0</v>
      </c>
      <c r="AQ84" s="1056">
        <f t="shared" si="64"/>
        <v>0</v>
      </c>
      <c r="AR84" s="1056">
        <f t="shared" si="65"/>
        <v>0</v>
      </c>
      <c r="AS84" s="1056">
        <f t="shared" si="52"/>
        <v>0</v>
      </c>
      <c r="AT84" s="1056">
        <f t="shared" si="66"/>
        <v>0</v>
      </c>
      <c r="AU84" s="1043"/>
      <c r="AV84" s="1053">
        <f>'5'!AE84</f>
        <v>0</v>
      </c>
      <c r="AW84" s="1053">
        <f>'5'!AF84</f>
        <v>0</v>
      </c>
      <c r="AX84" s="1053" t="str">
        <f>'5'!AG84</f>
        <v/>
      </c>
      <c r="AY84" s="1053">
        <f>'5'!AH84</f>
        <v>0</v>
      </c>
      <c r="AZ84" s="1055">
        <f>'5'!AI84</f>
        <v>0</v>
      </c>
      <c r="BA84" s="1056">
        <f t="shared" si="67"/>
        <v>0</v>
      </c>
      <c r="BB84" s="1056">
        <f t="shared" si="68"/>
        <v>0</v>
      </c>
      <c r="BC84" s="1056">
        <f t="shared" si="69"/>
        <v>0</v>
      </c>
      <c r="BD84" s="1056">
        <f t="shared" si="53"/>
        <v>0</v>
      </c>
      <c r="BE84" s="1056">
        <f t="shared" si="70"/>
        <v>0</v>
      </c>
      <c r="BF84" s="1043"/>
      <c r="BG84" s="1057" t="str">
        <f ca="1">'In-kind Benefits 2_V2'!AC82</f>
        <v/>
      </c>
      <c r="BH84" s="1047"/>
      <c r="BI84" s="1047" t="str">
        <f ca="1">'In-kind Benefits 2_V2'!AE82</f>
        <v/>
      </c>
      <c r="BJ84" s="1047" t="str" cm="1">
        <f t="array" aca="1" ref="BJ84" ca="1">(_xlfn.IFS(BG84="Yes",_xlfn.IFS(BI84&lt;=($CP84*BJ$5),BI84,BI84&gt;($CP84*BJ$5),($CP84*BJ$5)),BG84="No","",BG84="",""))</f>
        <v/>
      </c>
      <c r="BK84" s="1043"/>
      <c r="BL84" s="1057" t="str">
        <f ca="1">'In-kind Benefits 2_V2'!AG82</f>
        <v/>
      </c>
      <c r="BM84" s="1047" t="str">
        <f ca="1">'In-kind Benefits 2_V2'!AH82</f>
        <v/>
      </c>
      <c r="BN84" s="1047" t="str">
        <f ca="1">'In-kind Benefits 2_V2'!AI82</f>
        <v/>
      </c>
      <c r="BO84" s="1047" t="str" cm="1">
        <f t="array" aca="1" ref="BO84" ca="1">(_xlfn.IFS(BL84="Yes",_xlfn.IFS(BN84&lt;=($CP84*BO$5),BN84,BN84&gt;($CP84*BO$5),($CP84*BO$5)),BL84="No","",BL84="",""))</f>
        <v/>
      </c>
      <c r="BP84" s="1043"/>
      <c r="BQ84" s="1057" t="str">
        <f ca="1">'In-kind Benefits 2_V2'!AK82</f>
        <v/>
      </c>
      <c r="BR84" s="1047" t="str">
        <f ca="1">'In-kind Benefits 2_V2'!AL82</f>
        <v/>
      </c>
      <c r="BS84" s="1047" t="str">
        <f ca="1">'In-kind Benefits 2_V2'!AM82</f>
        <v/>
      </c>
      <c r="BT84" s="1047" t="str" cm="1">
        <f t="array" aca="1" ref="BT84" ca="1">(_xlfn.IFS(BQ84="Yes",_xlfn.IFS(BS84&lt;=($CP84*BT$5),BS84,BS84&gt;($CP84*BT$5),($CP84*BT$5)),BQ84="No","",BQ84="",""))</f>
        <v/>
      </c>
      <c r="BU84" s="1043"/>
      <c r="BV84" s="1057" t="str">
        <f ca="1">'In-kind Benefits 2_V2'!AO82</f>
        <v/>
      </c>
      <c r="BW84" s="1047" t="str">
        <f ca="1">'In-kind Benefits 2_V2'!AP82</f>
        <v/>
      </c>
      <c r="BX84" s="1047" t="str">
        <f ca="1">'In-kind Benefits 2_V2'!AQ82</f>
        <v/>
      </c>
      <c r="BY84" s="1047" t="str" cm="1">
        <f t="array" aca="1" ref="BY84" ca="1">(_xlfn.IFS(BV84="Yes",_xlfn.IFS(BX84&lt;=($CP84*BY$5),BX84,BX84&gt;($CP84*BY$5),($CP84*BY$5)),BV84="No","",BV84="",""))</f>
        <v/>
      </c>
      <c r="BZ84" s="1043"/>
      <c r="CA84" s="1057" t="str">
        <f ca="1">'In-kind Benefits 2_V2'!AS82</f>
        <v/>
      </c>
      <c r="CB84" s="1047" t="str">
        <f ca="1">'In-kind Benefits 2_V2'!AT82</f>
        <v/>
      </c>
      <c r="CC84" s="1047" t="str">
        <f ca="1">'In-kind Benefits 2_V2'!AU82</f>
        <v/>
      </c>
      <c r="CD84" s="1047" t="str" cm="1">
        <f t="array" aca="1" ref="CD84" ca="1">(_xlfn.IFS(CA84="Yes",_xlfn.IFS(CC84&lt;=($CP84*CD$5),CC84,CC84&gt;($CP84*CD$5),($CP84*CD$5)),CA84="No","",CA84="",""))</f>
        <v/>
      </c>
      <c r="CE84" s="1048"/>
      <c r="CF84" s="1057" t="str">
        <f ca="1">'In-kind Benefits 2_V2'!AW82</f>
        <v/>
      </c>
      <c r="CG84" s="1047" t="str">
        <f ca="1">'In-kind Benefits 2_V2'!AX82</f>
        <v/>
      </c>
      <c r="CH84" s="1047" t="str">
        <f ca="1">'In-kind Benefits 2_V2'!AY82</f>
        <v/>
      </c>
      <c r="CI84" s="1047" t="str" cm="1">
        <f t="array" aca="1" ref="CI84" ca="1">(_xlfn.IFS(CF84="Yes",_xlfn.IFS(CH84&lt;=($CP84*CI$5),CH84,CH84&gt;($CP84*CI$5),($CP84*CI$5)),CF84="No","",CF84="",""))</f>
        <v/>
      </c>
      <c r="CJ84" s="1048"/>
      <c r="CK84" s="1049">
        <f>IFERROR(((V84*X84)+(AG84*AI84)+(AR84*AT84)+(BC84*BE84))*'Drop Downs'!$R$4/12,0)</f>
        <v>0</v>
      </c>
      <c r="CL84" s="1050">
        <f>IFERROR(L84/M84*IF('2'!$E$25='Drop Downs'!$H$15,'Drop Downs'!$R$4/12, IF('2'!$E$25='Drop Downs'!$H$16,1, (IF('2'!$E$25='Drop Downs'!$H$13,1,"error")))),0)</f>
        <v>0</v>
      </c>
      <c r="CM84" s="1050">
        <f t="shared" ca="1" si="86"/>
        <v>0</v>
      </c>
      <c r="CN84" s="1049" t="str">
        <f t="shared" ca="1" si="87"/>
        <v/>
      </c>
      <c r="CO84" s="1049" t="str">
        <f t="shared" ca="1" si="88"/>
        <v/>
      </c>
      <c r="CP84" s="1050" t="str">
        <f t="shared" ca="1" si="80"/>
        <v/>
      </c>
      <c r="CQ84" s="251"/>
      <c r="CR84" s="1050">
        <f>IFERROR(((W84*X84)+(AH84*AI84)+(AS84*AT84)+(BD84*BE84))*'Drop Downs'!$R$4/12,0)</f>
        <v>0</v>
      </c>
      <c r="CS84" s="1050">
        <f t="shared" si="81"/>
        <v>0</v>
      </c>
      <c r="CT84" s="1050">
        <f t="shared" ca="1" si="82"/>
        <v>0</v>
      </c>
      <c r="CU84" s="1050">
        <f t="shared" ca="1" si="83"/>
        <v>0</v>
      </c>
      <c r="CV84" s="1050" t="str">
        <f t="shared" ca="1" si="89"/>
        <v/>
      </c>
      <c r="CW84" s="1048"/>
      <c r="CX84" s="1050">
        <f t="shared" si="75"/>
        <v>0</v>
      </c>
      <c r="CY84" s="1050" t="str">
        <f t="shared" ca="1" si="90"/>
        <v/>
      </c>
      <c r="CZ84" s="1049" t="str">
        <f t="shared" ca="1" si="91"/>
        <v/>
      </c>
      <c r="DA84" s="1049">
        <f t="shared" ca="1" si="84"/>
        <v>0</v>
      </c>
    </row>
    <row r="85" spans="1:105" s="178" customFormat="1" ht="17.149999999999999" customHeight="1">
      <c r="A85" s="942">
        <v>81</v>
      </c>
      <c r="B85" s="1295">
        <f>'4'!G41</f>
        <v>0</v>
      </c>
      <c r="C85" s="1038" t="str">
        <f>INDEX(Languages2!$B$12:$Z$13,MATCH(' '!D85,Languages2!$B$12:$B$13,0),MATCH('1'!$C$5,Languages2!$B$1:$Z$1,0))</f>
        <v>Homens</v>
      </c>
      <c r="D85" s="1038" t="s">
        <v>799</v>
      </c>
      <c r="E85" s="1058">
        <f>'4'!I41</f>
        <v>0</v>
      </c>
      <c r="F85" s="1297" t="str">
        <f>'4'!J41</f>
        <v xml:space="preserve"> </v>
      </c>
      <c r="G85" s="1040"/>
      <c r="H85" s="1041">
        <f>'5'!G85</f>
        <v>0</v>
      </c>
      <c r="I85" s="1041">
        <f>'5'!H85</f>
        <v>0</v>
      </c>
      <c r="J85" s="1041">
        <f>'5'!I85</f>
        <v>0</v>
      </c>
      <c r="K85" s="1041">
        <f>'5'!J85</f>
        <v>0</v>
      </c>
      <c r="L85" s="1042">
        <f t="shared" si="78"/>
        <v>0</v>
      </c>
      <c r="M85" s="1042">
        <f t="shared" si="85"/>
        <v>0</v>
      </c>
      <c r="N85" s="1043"/>
      <c r="O85" s="1041">
        <f>'5'!M85</f>
        <v>0</v>
      </c>
      <c r="P85" s="1041">
        <f>'5'!N85</f>
        <v>0</v>
      </c>
      <c r="Q85" s="1041" t="str">
        <f>'5'!O85</f>
        <v/>
      </c>
      <c r="R85" s="1041">
        <f>'5'!P85</f>
        <v>0</v>
      </c>
      <c r="S85" s="1044">
        <f>'5'!Q85</f>
        <v>0</v>
      </c>
      <c r="T85" s="1045">
        <f t="shared" si="49"/>
        <v>0</v>
      </c>
      <c r="U85" s="1045">
        <f t="shared" si="60"/>
        <v>0</v>
      </c>
      <c r="V85" s="1045">
        <f t="shared" si="61"/>
        <v>0</v>
      </c>
      <c r="W85" s="1045">
        <f t="shared" si="50"/>
        <v>0</v>
      </c>
      <c r="X85" s="1045">
        <f t="shared" si="79"/>
        <v>0</v>
      </c>
      <c r="Y85" s="1043"/>
      <c r="Z85" s="1041">
        <f>'5'!S85</f>
        <v>0</v>
      </c>
      <c r="AA85" s="1041">
        <f>'5'!T85</f>
        <v>0</v>
      </c>
      <c r="AB85" s="1041" t="str">
        <f>'5'!U85</f>
        <v/>
      </c>
      <c r="AC85" s="1041">
        <f>'5'!V85</f>
        <v>0</v>
      </c>
      <c r="AD85" s="1044">
        <f>'5'!W85</f>
        <v>0</v>
      </c>
      <c r="AE85" s="1045">
        <f t="shared" si="62"/>
        <v>0</v>
      </c>
      <c r="AF85" s="1045">
        <f t="shared" si="92"/>
        <v>0</v>
      </c>
      <c r="AG85" s="1045">
        <f t="shared" si="93"/>
        <v>0</v>
      </c>
      <c r="AH85" s="1045">
        <f t="shared" si="51"/>
        <v>0</v>
      </c>
      <c r="AI85" s="1045">
        <f t="shared" si="94"/>
        <v>0</v>
      </c>
      <c r="AJ85" s="1043"/>
      <c r="AK85" s="1041">
        <f>'5'!Y85</f>
        <v>0</v>
      </c>
      <c r="AL85" s="1041">
        <f>'5'!Z85</f>
        <v>0</v>
      </c>
      <c r="AM85" s="1041" t="str">
        <f>'5'!AA85</f>
        <v/>
      </c>
      <c r="AN85" s="1041">
        <f>'5'!AB85</f>
        <v>0</v>
      </c>
      <c r="AO85" s="1044">
        <f>'5'!AC85</f>
        <v>0</v>
      </c>
      <c r="AP85" s="1045">
        <f t="shared" si="63"/>
        <v>0</v>
      </c>
      <c r="AQ85" s="1045">
        <f t="shared" si="64"/>
        <v>0</v>
      </c>
      <c r="AR85" s="1045">
        <f t="shared" si="65"/>
        <v>0</v>
      </c>
      <c r="AS85" s="1045">
        <f t="shared" si="52"/>
        <v>0</v>
      </c>
      <c r="AT85" s="1045">
        <f t="shared" si="66"/>
        <v>0</v>
      </c>
      <c r="AU85" s="1043"/>
      <c r="AV85" s="1041">
        <f>'5'!AE85</f>
        <v>0</v>
      </c>
      <c r="AW85" s="1041">
        <f>'5'!AF85</f>
        <v>0</v>
      </c>
      <c r="AX85" s="1041" t="str">
        <f>'5'!AG85</f>
        <v/>
      </c>
      <c r="AY85" s="1041">
        <f>'5'!AH85</f>
        <v>0</v>
      </c>
      <c r="AZ85" s="1044">
        <f>'5'!AI85</f>
        <v>0</v>
      </c>
      <c r="BA85" s="1045">
        <f t="shared" si="67"/>
        <v>0</v>
      </c>
      <c r="BB85" s="1045">
        <f t="shared" si="68"/>
        <v>0</v>
      </c>
      <c r="BC85" s="1045">
        <f t="shared" si="69"/>
        <v>0</v>
      </c>
      <c r="BD85" s="1045">
        <f t="shared" si="53"/>
        <v>0</v>
      </c>
      <c r="BE85" s="1045">
        <f t="shared" si="70"/>
        <v>0</v>
      </c>
      <c r="BF85" s="1043"/>
      <c r="BG85" s="1046" t="str">
        <f ca="1">'In-kind Benefits 2_V2'!AC83</f>
        <v/>
      </c>
      <c r="BH85" s="1047"/>
      <c r="BI85" s="1047" t="str">
        <f ca="1">'In-kind Benefits 2_V2'!AE83</f>
        <v/>
      </c>
      <c r="BJ85" s="1047" t="str" cm="1">
        <f t="array" aca="1" ref="BJ85" ca="1">(_xlfn.IFS(BG85="Yes",_xlfn.IFS(BI85&lt;=($CP85*BJ$5),BI85,BI85&gt;($CP85*BJ$5),($CP85*BJ$5)),BG85="No","",BG85="",""))</f>
        <v/>
      </c>
      <c r="BK85" s="1043"/>
      <c r="BL85" s="1046" t="str">
        <f ca="1">'In-kind Benefits 2_V2'!AG83</f>
        <v/>
      </c>
      <c r="BM85" s="1047" t="str">
        <f ca="1">'In-kind Benefits 2_V2'!AH83</f>
        <v/>
      </c>
      <c r="BN85" s="1047" t="str">
        <f ca="1">'In-kind Benefits 2_V2'!AI83</f>
        <v/>
      </c>
      <c r="BO85" s="1047" t="str" cm="1">
        <f t="array" aca="1" ref="BO85" ca="1">(_xlfn.IFS(BL85="Yes",_xlfn.IFS(BN85&lt;=($CP85*BO$5),BN85,BN85&gt;($CP85*BO$5),($CP85*BO$5)),BL85="No","",BL85="",""))</f>
        <v/>
      </c>
      <c r="BP85" s="1043"/>
      <c r="BQ85" s="1046" t="str">
        <f ca="1">'In-kind Benefits 2_V2'!AK83</f>
        <v/>
      </c>
      <c r="BR85" s="1047" t="str">
        <f ca="1">'In-kind Benefits 2_V2'!AL83</f>
        <v/>
      </c>
      <c r="BS85" s="1047" t="str">
        <f ca="1">'In-kind Benefits 2_V2'!AM83</f>
        <v/>
      </c>
      <c r="BT85" s="1047" t="str" cm="1">
        <f t="array" aca="1" ref="BT85" ca="1">(_xlfn.IFS(BQ85="Yes",_xlfn.IFS(BS85&lt;=($CP85*BT$5),BS85,BS85&gt;($CP85*BT$5),($CP85*BT$5)),BQ85="No","",BQ85="",""))</f>
        <v/>
      </c>
      <c r="BU85" s="1043"/>
      <c r="BV85" s="1046" t="str">
        <f ca="1">'In-kind Benefits 2_V2'!AO83</f>
        <v/>
      </c>
      <c r="BW85" s="1047" t="str">
        <f ca="1">'In-kind Benefits 2_V2'!AP83</f>
        <v/>
      </c>
      <c r="BX85" s="1047" t="str">
        <f ca="1">'In-kind Benefits 2_V2'!AQ83</f>
        <v/>
      </c>
      <c r="BY85" s="1047" t="str" cm="1">
        <f t="array" aca="1" ref="BY85" ca="1">(_xlfn.IFS(BV85="Yes",_xlfn.IFS(BX85&lt;=($CP85*BY$5),BX85,BX85&gt;($CP85*BY$5),($CP85*BY$5)),BV85="No","",BV85="",""))</f>
        <v/>
      </c>
      <c r="BZ85" s="1043"/>
      <c r="CA85" s="1046" t="str">
        <f ca="1">'In-kind Benefits 2_V2'!AS83</f>
        <v/>
      </c>
      <c r="CB85" s="1047" t="str">
        <f ca="1">'In-kind Benefits 2_V2'!AT83</f>
        <v/>
      </c>
      <c r="CC85" s="1047" t="str">
        <f ca="1">'In-kind Benefits 2_V2'!AU83</f>
        <v/>
      </c>
      <c r="CD85" s="1047" t="str" cm="1">
        <f t="array" aca="1" ref="CD85" ca="1">(_xlfn.IFS(CA85="Yes",_xlfn.IFS(CC85&lt;=($CP85*CD$5),CC85,CC85&gt;($CP85*CD$5),($CP85*CD$5)),CA85="No","",CA85="",""))</f>
        <v/>
      </c>
      <c r="CE85" s="1048"/>
      <c r="CF85" s="1046" t="str">
        <f ca="1">'In-kind Benefits 2_V2'!AW83</f>
        <v/>
      </c>
      <c r="CG85" s="1047" t="str">
        <f ca="1">'In-kind Benefits 2_V2'!AX83</f>
        <v/>
      </c>
      <c r="CH85" s="1047" t="str">
        <f ca="1">'In-kind Benefits 2_V2'!AY83</f>
        <v/>
      </c>
      <c r="CI85" s="1047" t="str" cm="1">
        <f t="array" aca="1" ref="CI85" ca="1">(_xlfn.IFS(CF85="Yes",_xlfn.IFS(CH85&lt;=($CP85*CI$5),CH85,CH85&gt;($CP85*CI$5),($CP85*CI$5)),CF85="No","",CF85="",""))</f>
        <v/>
      </c>
      <c r="CJ85" s="1048"/>
      <c r="CK85" s="1049">
        <f>IFERROR(((V85*X85)+(AG85*AI85)+(AR85*AT85)+(BC85*BE85))*'Drop Downs'!$R$4/12,0)</f>
        <v>0</v>
      </c>
      <c r="CL85" s="1050">
        <f>IFERROR(L85/M85*IF('2'!$E$25='Drop Downs'!$H$15,'Drop Downs'!$R$4/12, IF('2'!$E$25='Drop Downs'!$H$16,1, (IF('2'!$E$25='Drop Downs'!$H$13,1,"error")))),0)</f>
        <v>0</v>
      </c>
      <c r="CM85" s="1050">
        <f t="shared" ca="1" si="86"/>
        <v>0</v>
      </c>
      <c r="CN85" s="1049" t="str">
        <f t="shared" ca="1" si="87"/>
        <v/>
      </c>
      <c r="CO85" s="1049" t="str">
        <f t="shared" ca="1" si="88"/>
        <v/>
      </c>
      <c r="CP85" s="1050" t="str">
        <f t="shared" ca="1" si="80"/>
        <v/>
      </c>
      <c r="CQ85" s="251"/>
      <c r="CR85" s="1050">
        <f>IFERROR(((W85*X85)+(AH85*AI85)+(AS85*AT85)+(BD85*BE85))*'Drop Downs'!$R$4/12,0)</f>
        <v>0</v>
      </c>
      <c r="CS85" s="1050">
        <f t="shared" si="81"/>
        <v>0</v>
      </c>
      <c r="CT85" s="1050">
        <f t="shared" ca="1" si="82"/>
        <v>0</v>
      </c>
      <c r="CU85" s="1050">
        <f t="shared" ca="1" si="83"/>
        <v>0</v>
      </c>
      <c r="CV85" s="1050" t="str">
        <f t="shared" ca="1" si="89"/>
        <v/>
      </c>
      <c r="CW85" s="1048"/>
      <c r="CX85" s="1050">
        <f t="shared" si="75"/>
        <v>0</v>
      </c>
      <c r="CY85" s="1050" t="str">
        <f t="shared" ca="1" si="90"/>
        <v/>
      </c>
      <c r="CZ85" s="1049" t="str">
        <f t="shared" ca="1" si="91"/>
        <v/>
      </c>
      <c r="DA85" s="1049">
        <f t="shared" ca="1" si="84"/>
        <v>0</v>
      </c>
    </row>
    <row r="86" spans="1:105" s="178" customFormat="1" ht="17.149999999999999" customHeight="1">
      <c r="A86" s="942">
        <v>82</v>
      </c>
      <c r="B86" s="1298"/>
      <c r="C86" s="1051" t="str">
        <f>INDEX(Languages2!$B$12:$Z$13,MATCH(' '!D86,Languages2!$B$12:$B$13,0),MATCH('1'!$C$5,Languages2!$B$1:$Z$1,0))</f>
        <v>Mulheres</v>
      </c>
      <c r="D86" s="1051" t="s">
        <v>800</v>
      </c>
      <c r="E86" s="1052">
        <f>'4'!I42</f>
        <v>0</v>
      </c>
      <c r="F86" s="1297">
        <f>'4'!J42</f>
        <v>0</v>
      </c>
      <c r="G86" s="1040"/>
      <c r="H86" s="1053">
        <f>'5'!G86</f>
        <v>0</v>
      </c>
      <c r="I86" s="1053">
        <f>'5'!H86</f>
        <v>0</v>
      </c>
      <c r="J86" s="1053">
        <f>'5'!I86</f>
        <v>0</v>
      </c>
      <c r="K86" s="1053">
        <f>'5'!J86</f>
        <v>0</v>
      </c>
      <c r="L86" s="1054">
        <f t="shared" si="78"/>
        <v>0</v>
      </c>
      <c r="M86" s="1054">
        <f t="shared" si="85"/>
        <v>0</v>
      </c>
      <c r="N86" s="1043"/>
      <c r="O86" s="1053">
        <f>'5'!M86</f>
        <v>0</v>
      </c>
      <c r="P86" s="1053">
        <f>'5'!N86</f>
        <v>0</v>
      </c>
      <c r="Q86" s="1053" t="str">
        <f>'5'!O86</f>
        <v/>
      </c>
      <c r="R86" s="1053">
        <f>'5'!P86</f>
        <v>0</v>
      </c>
      <c r="S86" s="1055">
        <f>'5'!Q86</f>
        <v>0</v>
      </c>
      <c r="T86" s="1056">
        <f t="shared" si="49"/>
        <v>0</v>
      </c>
      <c r="U86" s="1056">
        <f t="shared" si="60"/>
        <v>0</v>
      </c>
      <c r="V86" s="1056">
        <f t="shared" si="61"/>
        <v>0</v>
      </c>
      <c r="W86" s="1056">
        <f t="shared" si="50"/>
        <v>0</v>
      </c>
      <c r="X86" s="1056">
        <f t="shared" si="79"/>
        <v>0</v>
      </c>
      <c r="Y86" s="1043"/>
      <c r="Z86" s="1053">
        <f>'5'!S86</f>
        <v>0</v>
      </c>
      <c r="AA86" s="1053">
        <f>'5'!T86</f>
        <v>0</v>
      </c>
      <c r="AB86" s="1053" t="str">
        <f>'5'!U86</f>
        <v/>
      </c>
      <c r="AC86" s="1053">
        <f>'5'!V86</f>
        <v>0</v>
      </c>
      <c r="AD86" s="1055">
        <f>'5'!W86</f>
        <v>0</v>
      </c>
      <c r="AE86" s="1056">
        <f t="shared" si="62"/>
        <v>0</v>
      </c>
      <c r="AF86" s="1056">
        <f t="shared" si="92"/>
        <v>0</v>
      </c>
      <c r="AG86" s="1056">
        <f t="shared" si="93"/>
        <v>0</v>
      </c>
      <c r="AH86" s="1056">
        <f t="shared" si="51"/>
        <v>0</v>
      </c>
      <c r="AI86" s="1056">
        <f t="shared" si="94"/>
        <v>0</v>
      </c>
      <c r="AJ86" s="1043"/>
      <c r="AK86" s="1053">
        <f>'5'!Y86</f>
        <v>0</v>
      </c>
      <c r="AL86" s="1053">
        <f>'5'!Z86</f>
        <v>0</v>
      </c>
      <c r="AM86" s="1053" t="str">
        <f>'5'!AA86</f>
        <v/>
      </c>
      <c r="AN86" s="1053">
        <f>'5'!AB86</f>
        <v>0</v>
      </c>
      <c r="AO86" s="1055">
        <f>'5'!AC86</f>
        <v>0</v>
      </c>
      <c r="AP86" s="1056">
        <f t="shared" si="63"/>
        <v>0</v>
      </c>
      <c r="AQ86" s="1056">
        <f t="shared" si="64"/>
        <v>0</v>
      </c>
      <c r="AR86" s="1056">
        <f t="shared" si="65"/>
        <v>0</v>
      </c>
      <c r="AS86" s="1056">
        <f t="shared" si="52"/>
        <v>0</v>
      </c>
      <c r="AT86" s="1056">
        <f t="shared" si="66"/>
        <v>0</v>
      </c>
      <c r="AU86" s="1043"/>
      <c r="AV86" s="1053">
        <f>'5'!AE86</f>
        <v>0</v>
      </c>
      <c r="AW86" s="1053">
        <f>'5'!AF86</f>
        <v>0</v>
      </c>
      <c r="AX86" s="1053" t="str">
        <f>'5'!AG86</f>
        <v/>
      </c>
      <c r="AY86" s="1053">
        <f>'5'!AH86</f>
        <v>0</v>
      </c>
      <c r="AZ86" s="1055">
        <f>'5'!AI86</f>
        <v>0</v>
      </c>
      <c r="BA86" s="1056">
        <f t="shared" si="67"/>
        <v>0</v>
      </c>
      <c r="BB86" s="1056">
        <f t="shared" si="68"/>
        <v>0</v>
      </c>
      <c r="BC86" s="1056">
        <f t="shared" si="69"/>
        <v>0</v>
      </c>
      <c r="BD86" s="1056">
        <f t="shared" si="53"/>
        <v>0</v>
      </c>
      <c r="BE86" s="1056">
        <f t="shared" si="70"/>
        <v>0</v>
      </c>
      <c r="BF86" s="1043"/>
      <c r="BG86" s="1057" t="str">
        <f ca="1">'In-kind Benefits 2_V2'!AC84</f>
        <v/>
      </c>
      <c r="BH86" s="1047"/>
      <c r="BI86" s="1047" t="str">
        <f ca="1">'In-kind Benefits 2_V2'!AE84</f>
        <v/>
      </c>
      <c r="BJ86" s="1047" t="str" cm="1">
        <f t="array" aca="1" ref="BJ86" ca="1">(_xlfn.IFS(BG86="Yes",_xlfn.IFS(BI86&lt;=($CP86*BJ$5),BI86,BI86&gt;($CP86*BJ$5),($CP86*BJ$5)),BG86="No","",BG86="",""))</f>
        <v/>
      </c>
      <c r="BK86" s="1043"/>
      <c r="BL86" s="1057" t="str">
        <f ca="1">'In-kind Benefits 2_V2'!AG84</f>
        <v/>
      </c>
      <c r="BM86" s="1047" t="str">
        <f ca="1">'In-kind Benefits 2_V2'!AH84</f>
        <v/>
      </c>
      <c r="BN86" s="1047" t="str">
        <f ca="1">'In-kind Benefits 2_V2'!AI84</f>
        <v/>
      </c>
      <c r="BO86" s="1047" t="str" cm="1">
        <f t="array" aca="1" ref="BO86" ca="1">(_xlfn.IFS(BL86="Yes",_xlfn.IFS(BN86&lt;=($CP86*BO$5),BN86,BN86&gt;($CP86*BO$5),($CP86*BO$5)),BL86="No","",BL86="",""))</f>
        <v/>
      </c>
      <c r="BP86" s="1043"/>
      <c r="BQ86" s="1057" t="str">
        <f ca="1">'In-kind Benefits 2_V2'!AK84</f>
        <v/>
      </c>
      <c r="BR86" s="1047" t="str">
        <f ca="1">'In-kind Benefits 2_V2'!AL84</f>
        <v/>
      </c>
      <c r="BS86" s="1047" t="str">
        <f ca="1">'In-kind Benefits 2_V2'!AM84</f>
        <v/>
      </c>
      <c r="BT86" s="1047" t="str" cm="1">
        <f t="array" aca="1" ref="BT86" ca="1">(_xlfn.IFS(BQ86="Yes",_xlfn.IFS(BS86&lt;=($CP86*BT$5),BS86,BS86&gt;($CP86*BT$5),($CP86*BT$5)),BQ86="No","",BQ86="",""))</f>
        <v/>
      </c>
      <c r="BU86" s="1043"/>
      <c r="BV86" s="1057" t="str">
        <f ca="1">'In-kind Benefits 2_V2'!AO84</f>
        <v/>
      </c>
      <c r="BW86" s="1047" t="str">
        <f ca="1">'In-kind Benefits 2_V2'!AP84</f>
        <v/>
      </c>
      <c r="BX86" s="1047" t="str">
        <f ca="1">'In-kind Benefits 2_V2'!AQ84</f>
        <v/>
      </c>
      <c r="BY86" s="1047" t="str" cm="1">
        <f t="array" aca="1" ref="BY86" ca="1">(_xlfn.IFS(BV86="Yes",_xlfn.IFS(BX86&lt;=($CP86*BY$5),BX86,BX86&gt;($CP86*BY$5),($CP86*BY$5)),BV86="No","",BV86="",""))</f>
        <v/>
      </c>
      <c r="BZ86" s="1043"/>
      <c r="CA86" s="1057" t="str">
        <f ca="1">'In-kind Benefits 2_V2'!AS84</f>
        <v/>
      </c>
      <c r="CB86" s="1047" t="str">
        <f ca="1">'In-kind Benefits 2_V2'!AT84</f>
        <v/>
      </c>
      <c r="CC86" s="1047" t="str">
        <f ca="1">'In-kind Benefits 2_V2'!AU84</f>
        <v/>
      </c>
      <c r="CD86" s="1047" t="str" cm="1">
        <f t="array" aca="1" ref="CD86" ca="1">(_xlfn.IFS(CA86="Yes",_xlfn.IFS(CC86&lt;=($CP86*CD$5),CC86,CC86&gt;($CP86*CD$5),($CP86*CD$5)),CA86="No","",CA86="",""))</f>
        <v/>
      </c>
      <c r="CE86" s="1048"/>
      <c r="CF86" s="1057" t="str">
        <f ca="1">'In-kind Benefits 2_V2'!AW84</f>
        <v/>
      </c>
      <c r="CG86" s="1047" t="str">
        <f ca="1">'In-kind Benefits 2_V2'!AX84</f>
        <v/>
      </c>
      <c r="CH86" s="1047" t="str">
        <f ca="1">'In-kind Benefits 2_V2'!AY84</f>
        <v/>
      </c>
      <c r="CI86" s="1047" t="str" cm="1">
        <f t="array" aca="1" ref="CI86" ca="1">(_xlfn.IFS(CF86="Yes",_xlfn.IFS(CH86&lt;=($CP86*CI$5),CH86,CH86&gt;($CP86*CI$5),($CP86*CI$5)),CF86="No","",CF86="",""))</f>
        <v/>
      </c>
      <c r="CJ86" s="1048"/>
      <c r="CK86" s="1049">
        <f>IFERROR(((V86*X86)+(AG86*AI86)+(AR86*AT86)+(BC86*BE86))*'Drop Downs'!$R$4/12,0)</f>
        <v>0</v>
      </c>
      <c r="CL86" s="1050">
        <f>IFERROR(L86/M86*IF('2'!$E$25='Drop Downs'!$H$15,'Drop Downs'!$R$4/12, IF('2'!$E$25='Drop Downs'!$H$16,1, (IF('2'!$E$25='Drop Downs'!$H$13,1,"error")))),0)</f>
        <v>0</v>
      </c>
      <c r="CM86" s="1050">
        <f t="shared" ca="1" si="86"/>
        <v>0</v>
      </c>
      <c r="CN86" s="1049" t="str">
        <f t="shared" ca="1" si="87"/>
        <v/>
      </c>
      <c r="CO86" s="1049" t="str">
        <f t="shared" ca="1" si="88"/>
        <v/>
      </c>
      <c r="CP86" s="1050" t="str">
        <f t="shared" ca="1" si="80"/>
        <v/>
      </c>
      <c r="CQ86" s="251"/>
      <c r="CR86" s="1050">
        <f>IFERROR(((W86*X86)+(AH86*AI86)+(AS86*AT86)+(BD86*BE86))*'Drop Downs'!$R$4/12,0)</f>
        <v>0</v>
      </c>
      <c r="CS86" s="1050">
        <f t="shared" si="81"/>
        <v>0</v>
      </c>
      <c r="CT86" s="1050">
        <f t="shared" ca="1" si="82"/>
        <v>0</v>
      </c>
      <c r="CU86" s="1050">
        <f t="shared" ca="1" si="83"/>
        <v>0</v>
      </c>
      <c r="CV86" s="1050" t="str">
        <f t="shared" ca="1" si="89"/>
        <v/>
      </c>
      <c r="CW86" s="1048"/>
      <c r="CX86" s="1050">
        <f t="shared" si="75"/>
        <v>0</v>
      </c>
      <c r="CY86" s="1050" t="str">
        <f t="shared" ca="1" si="90"/>
        <v/>
      </c>
      <c r="CZ86" s="1049" t="str">
        <f t="shared" ca="1" si="91"/>
        <v/>
      </c>
      <c r="DA86" s="1049">
        <f t="shared" ca="1" si="84"/>
        <v>0</v>
      </c>
    </row>
    <row r="87" spans="1:105" s="178" customFormat="1" ht="17.149999999999999" customHeight="1">
      <c r="A87" s="942">
        <v>83</v>
      </c>
      <c r="B87" s="1295">
        <f>'4'!G43</f>
        <v>0</v>
      </c>
      <c r="C87" s="1038" t="str">
        <f>INDEX(Languages2!$B$12:$Z$13,MATCH(' '!D87,Languages2!$B$12:$B$13,0),MATCH('1'!$C$5,Languages2!$B$1:$Z$1,0))</f>
        <v>Homens</v>
      </c>
      <c r="D87" s="1038" t="s">
        <v>799</v>
      </c>
      <c r="E87" s="1058">
        <f>'4'!I43</f>
        <v>0</v>
      </c>
      <c r="F87" s="1297" t="str">
        <f>'4'!J43</f>
        <v xml:space="preserve"> </v>
      </c>
      <c r="G87" s="1040"/>
      <c r="H87" s="1041">
        <f>'5'!G87</f>
        <v>0</v>
      </c>
      <c r="I87" s="1041">
        <f>'5'!H87</f>
        <v>0</v>
      </c>
      <c r="J87" s="1041">
        <f>'5'!I87</f>
        <v>0</v>
      </c>
      <c r="K87" s="1041">
        <f>'5'!J87</f>
        <v>0</v>
      </c>
      <c r="L87" s="1042">
        <f t="shared" si="78"/>
        <v>0</v>
      </c>
      <c r="M87" s="1042">
        <f t="shared" si="85"/>
        <v>0</v>
      </c>
      <c r="N87" s="1043"/>
      <c r="O87" s="1041">
        <f>'5'!M87</f>
        <v>0</v>
      </c>
      <c r="P87" s="1041">
        <f>'5'!N87</f>
        <v>0</v>
      </c>
      <c r="Q87" s="1041" t="str">
        <f>'5'!O87</f>
        <v/>
      </c>
      <c r="R87" s="1041">
        <f>'5'!P87</f>
        <v>0</v>
      </c>
      <c r="S87" s="1044">
        <f>'5'!Q87</f>
        <v>0</v>
      </c>
      <c r="T87" s="1045">
        <f t="shared" si="49"/>
        <v>0</v>
      </c>
      <c r="U87" s="1045">
        <f t="shared" si="60"/>
        <v>0</v>
      </c>
      <c r="V87" s="1045">
        <f t="shared" si="61"/>
        <v>0</v>
      </c>
      <c r="W87" s="1045">
        <f t="shared" si="50"/>
        <v>0</v>
      </c>
      <c r="X87" s="1045">
        <f t="shared" si="79"/>
        <v>0</v>
      </c>
      <c r="Y87" s="1043"/>
      <c r="Z87" s="1041">
        <f>'5'!S87</f>
        <v>0</v>
      </c>
      <c r="AA87" s="1041">
        <f>'5'!T87</f>
        <v>0</v>
      </c>
      <c r="AB87" s="1041" t="str">
        <f>'5'!U87</f>
        <v/>
      </c>
      <c r="AC87" s="1041">
        <f>'5'!V87</f>
        <v>0</v>
      </c>
      <c r="AD87" s="1044">
        <f>'5'!W87</f>
        <v>0</v>
      </c>
      <c r="AE87" s="1045">
        <f t="shared" si="62"/>
        <v>0</v>
      </c>
      <c r="AF87" s="1045">
        <f t="shared" si="92"/>
        <v>0</v>
      </c>
      <c r="AG87" s="1045">
        <f t="shared" si="93"/>
        <v>0</v>
      </c>
      <c r="AH87" s="1045">
        <f t="shared" si="51"/>
        <v>0</v>
      </c>
      <c r="AI87" s="1045">
        <f t="shared" si="94"/>
        <v>0</v>
      </c>
      <c r="AJ87" s="1043"/>
      <c r="AK87" s="1041">
        <f>'5'!Y87</f>
        <v>0</v>
      </c>
      <c r="AL87" s="1041">
        <f>'5'!Z87</f>
        <v>0</v>
      </c>
      <c r="AM87" s="1041" t="str">
        <f>'5'!AA87</f>
        <v/>
      </c>
      <c r="AN87" s="1041">
        <f>'5'!AB87</f>
        <v>0</v>
      </c>
      <c r="AO87" s="1044">
        <f>'5'!AC87</f>
        <v>0</v>
      </c>
      <c r="AP87" s="1045">
        <f t="shared" si="63"/>
        <v>0</v>
      </c>
      <c r="AQ87" s="1045">
        <f t="shared" si="64"/>
        <v>0</v>
      </c>
      <c r="AR87" s="1045">
        <f t="shared" si="65"/>
        <v>0</v>
      </c>
      <c r="AS87" s="1045">
        <f t="shared" si="52"/>
        <v>0</v>
      </c>
      <c r="AT87" s="1045">
        <f t="shared" si="66"/>
        <v>0</v>
      </c>
      <c r="AU87" s="1043"/>
      <c r="AV87" s="1041">
        <f>'5'!AE87</f>
        <v>0</v>
      </c>
      <c r="AW87" s="1041">
        <f>'5'!AF87</f>
        <v>0</v>
      </c>
      <c r="AX87" s="1041" t="str">
        <f>'5'!AG87</f>
        <v/>
      </c>
      <c r="AY87" s="1041">
        <f>'5'!AH87</f>
        <v>0</v>
      </c>
      <c r="AZ87" s="1044">
        <f>'5'!AI87</f>
        <v>0</v>
      </c>
      <c r="BA87" s="1045">
        <f t="shared" si="67"/>
        <v>0</v>
      </c>
      <c r="BB87" s="1045">
        <f t="shared" si="68"/>
        <v>0</v>
      </c>
      <c r="BC87" s="1045">
        <f t="shared" si="69"/>
        <v>0</v>
      </c>
      <c r="BD87" s="1045">
        <f t="shared" si="53"/>
        <v>0</v>
      </c>
      <c r="BE87" s="1045">
        <f t="shared" si="70"/>
        <v>0</v>
      </c>
      <c r="BF87" s="1043"/>
      <c r="BG87" s="1046" t="str">
        <f ca="1">'In-kind Benefits 2_V2'!AC85</f>
        <v/>
      </c>
      <c r="BH87" s="1059"/>
      <c r="BI87" s="1059" t="str">
        <f ca="1">'In-kind Benefits 2_V2'!AE85</f>
        <v/>
      </c>
      <c r="BJ87" s="1047" t="str" cm="1">
        <f t="array" aca="1" ref="BJ87" ca="1">(_xlfn.IFS(BG87="Yes",_xlfn.IFS(BI87&lt;=($CP87*BJ$5),BI87,BI87&gt;($CP87*BJ$5),($CP87*BJ$5)),BG87="No","",BG87="",""))</f>
        <v/>
      </c>
      <c r="BK87" s="1043"/>
      <c r="BL87" s="1046" t="str">
        <f ca="1">'In-kind Benefits 2_V2'!AG85</f>
        <v/>
      </c>
      <c r="BM87" s="1047" t="str">
        <f ca="1">'In-kind Benefits 2_V2'!AH85</f>
        <v/>
      </c>
      <c r="BN87" s="1047" t="str">
        <f ca="1">'In-kind Benefits 2_V2'!AI85</f>
        <v/>
      </c>
      <c r="BO87" s="1047" t="str" cm="1">
        <f t="array" aca="1" ref="BO87" ca="1">(_xlfn.IFS(BL87="Yes",_xlfn.IFS(BN87&lt;=($CP87*BO$5),BN87,BN87&gt;($CP87*BO$5),($CP87*BO$5)),BL87="No","",BL87="",""))</f>
        <v/>
      </c>
      <c r="BP87" s="1043"/>
      <c r="BQ87" s="1046" t="str">
        <f ca="1">'In-kind Benefits 2_V2'!AK85</f>
        <v/>
      </c>
      <c r="BR87" s="1047" t="str">
        <f ca="1">'In-kind Benefits 2_V2'!AL85</f>
        <v/>
      </c>
      <c r="BS87" s="1047" t="str">
        <f ca="1">'In-kind Benefits 2_V2'!AM85</f>
        <v/>
      </c>
      <c r="BT87" s="1047" t="str" cm="1">
        <f t="array" aca="1" ref="BT87" ca="1">(_xlfn.IFS(BQ87="Yes",_xlfn.IFS(BS87&lt;=($CP87*BT$5),BS87,BS87&gt;($CP87*BT$5),($CP87*BT$5)),BQ87="No","",BQ87="",""))</f>
        <v/>
      </c>
      <c r="BU87" s="1043"/>
      <c r="BV87" s="1046" t="str">
        <f ca="1">'In-kind Benefits 2_V2'!AO85</f>
        <v/>
      </c>
      <c r="BW87" s="1047" t="str">
        <f ca="1">'In-kind Benefits 2_V2'!AP85</f>
        <v/>
      </c>
      <c r="BX87" s="1047" t="str">
        <f ca="1">'In-kind Benefits 2_V2'!AQ85</f>
        <v/>
      </c>
      <c r="BY87" s="1047" t="str" cm="1">
        <f t="array" aca="1" ref="BY87" ca="1">(_xlfn.IFS(BV87="Yes",_xlfn.IFS(BX87&lt;=($CP87*BY$5),BX87,BX87&gt;($CP87*BY$5),($CP87*BY$5)),BV87="No","",BV87="",""))</f>
        <v/>
      </c>
      <c r="BZ87" s="1043"/>
      <c r="CA87" s="1046" t="str">
        <f ca="1">'In-kind Benefits 2_V2'!AS85</f>
        <v/>
      </c>
      <c r="CB87" s="1047" t="str">
        <f ca="1">'In-kind Benefits 2_V2'!AT85</f>
        <v/>
      </c>
      <c r="CC87" s="1047" t="str">
        <f ca="1">'In-kind Benefits 2_V2'!AU85</f>
        <v/>
      </c>
      <c r="CD87" s="1047" t="str" cm="1">
        <f t="array" aca="1" ref="CD87" ca="1">(_xlfn.IFS(CA87="Yes",_xlfn.IFS(CC87&lt;=($CP87*CD$5),CC87,CC87&gt;($CP87*CD$5),($CP87*CD$5)),CA87="No","",CA87="",""))</f>
        <v/>
      </c>
      <c r="CE87" s="1048"/>
      <c r="CF87" s="1046" t="str">
        <f ca="1">'In-kind Benefits 2_V2'!AW85</f>
        <v/>
      </c>
      <c r="CG87" s="1047" t="str">
        <f ca="1">'In-kind Benefits 2_V2'!AX85</f>
        <v/>
      </c>
      <c r="CH87" s="1047" t="str">
        <f ca="1">'In-kind Benefits 2_V2'!AY85</f>
        <v/>
      </c>
      <c r="CI87" s="1047" t="str" cm="1">
        <f t="array" aca="1" ref="CI87" ca="1">(_xlfn.IFS(CF87="Yes",_xlfn.IFS(CH87&lt;=($CP87*CI$5),CH87,CH87&gt;($CP87*CI$5),($CP87*CI$5)),CF87="No","",CF87="",""))</f>
        <v/>
      </c>
      <c r="CJ87" s="1048"/>
      <c r="CK87" s="1049">
        <f>IFERROR(((V87*X87)+(AG87*AI87)+(AR87*AT87)+(BC87*BE87))*'Drop Downs'!$R$4/12,0)</f>
        <v>0</v>
      </c>
      <c r="CL87" s="1050">
        <f>IFERROR(L87/M87*IF('2'!$E$25='Drop Downs'!$H$15,'Drop Downs'!$R$4/12, IF('2'!$E$25='Drop Downs'!$H$16,1, (IF('2'!$E$25='Drop Downs'!$H$13,1,"error")))),0)</f>
        <v>0</v>
      </c>
      <c r="CM87" s="1050">
        <f t="shared" ca="1" si="86"/>
        <v>0</v>
      </c>
      <c r="CN87" s="1049" t="str">
        <f t="shared" ca="1" si="87"/>
        <v/>
      </c>
      <c r="CO87" s="1049" t="str">
        <f t="shared" ca="1" si="88"/>
        <v/>
      </c>
      <c r="CP87" s="1050" t="str">
        <f t="shared" ca="1" si="80"/>
        <v/>
      </c>
      <c r="CQ87" s="251"/>
      <c r="CR87" s="1050">
        <f>IFERROR(((W87*X87)+(AH87*AI87)+(AS87*AT87)+(BD87*BE87))*'Drop Downs'!$R$4/12,0)</f>
        <v>0</v>
      </c>
      <c r="CS87" s="1050">
        <f t="shared" si="81"/>
        <v>0</v>
      </c>
      <c r="CT87" s="1050">
        <f t="shared" ca="1" si="82"/>
        <v>0</v>
      </c>
      <c r="CU87" s="1050">
        <f t="shared" ca="1" si="83"/>
        <v>0</v>
      </c>
      <c r="CV87" s="1050" t="str">
        <f t="shared" ca="1" si="89"/>
        <v/>
      </c>
      <c r="CW87" s="1048"/>
      <c r="CX87" s="1050">
        <f t="shared" si="75"/>
        <v>0</v>
      </c>
      <c r="CY87" s="1050" t="str">
        <f t="shared" ca="1" si="90"/>
        <v/>
      </c>
      <c r="CZ87" s="1049" t="str">
        <f t="shared" ca="1" si="91"/>
        <v/>
      </c>
      <c r="DA87" s="1049">
        <f t="shared" ca="1" si="84"/>
        <v>0</v>
      </c>
    </row>
    <row r="88" spans="1:105" s="178" customFormat="1" ht="17.149999999999999" customHeight="1">
      <c r="A88" s="942">
        <v>84</v>
      </c>
      <c r="B88" s="1296"/>
      <c r="C88" s="1051" t="str">
        <f>INDEX(Languages2!$B$12:$Z$13,MATCH(' '!D88,Languages2!$B$12:$B$13,0),MATCH('1'!$C$5,Languages2!$B$1:$Z$1,0))</f>
        <v>Mulheres</v>
      </c>
      <c r="D88" s="1051" t="s">
        <v>800</v>
      </c>
      <c r="E88" s="1052">
        <f>'4'!I44</f>
        <v>0</v>
      </c>
      <c r="F88" s="1297">
        <f>'4'!J44</f>
        <v>0</v>
      </c>
      <c r="G88" s="1040"/>
      <c r="H88" s="1053">
        <f>'5'!G88</f>
        <v>0</v>
      </c>
      <c r="I88" s="1053">
        <f>'5'!H88</f>
        <v>0</v>
      </c>
      <c r="J88" s="1053">
        <f>'5'!I88</f>
        <v>0</v>
      </c>
      <c r="K88" s="1053">
        <f>'5'!J88</f>
        <v>0</v>
      </c>
      <c r="L88" s="1054">
        <f t="shared" si="78"/>
        <v>0</v>
      </c>
      <c r="M88" s="1054">
        <f t="shared" si="85"/>
        <v>0</v>
      </c>
      <c r="N88" s="1043"/>
      <c r="O88" s="1053">
        <f>'5'!M88</f>
        <v>0</v>
      </c>
      <c r="P88" s="1053">
        <f>'5'!N88</f>
        <v>0</v>
      </c>
      <c r="Q88" s="1053" t="str">
        <f>'5'!O88</f>
        <v/>
      </c>
      <c r="R88" s="1053">
        <f>'5'!P88</f>
        <v>0</v>
      </c>
      <c r="S88" s="1055">
        <f>'5'!Q88</f>
        <v>0</v>
      </c>
      <c r="T88" s="1056">
        <f t="shared" si="49"/>
        <v>0</v>
      </c>
      <c r="U88" s="1056">
        <f t="shared" si="60"/>
        <v>0</v>
      </c>
      <c r="V88" s="1056">
        <f t="shared" si="61"/>
        <v>0</v>
      </c>
      <c r="W88" s="1056">
        <f t="shared" si="50"/>
        <v>0</v>
      </c>
      <c r="X88" s="1056">
        <f t="shared" si="79"/>
        <v>0</v>
      </c>
      <c r="Y88" s="1043"/>
      <c r="Z88" s="1053">
        <f>'5'!S88</f>
        <v>0</v>
      </c>
      <c r="AA88" s="1053">
        <f>'5'!T88</f>
        <v>0</v>
      </c>
      <c r="AB88" s="1053" t="str">
        <f>'5'!U88</f>
        <v/>
      </c>
      <c r="AC88" s="1053">
        <f>'5'!V88</f>
        <v>0</v>
      </c>
      <c r="AD88" s="1055">
        <f>'5'!W88</f>
        <v>0</v>
      </c>
      <c r="AE88" s="1056">
        <f t="shared" si="62"/>
        <v>0</v>
      </c>
      <c r="AF88" s="1056">
        <f t="shared" si="92"/>
        <v>0</v>
      </c>
      <c r="AG88" s="1056">
        <f t="shared" si="93"/>
        <v>0</v>
      </c>
      <c r="AH88" s="1056">
        <f t="shared" si="51"/>
        <v>0</v>
      </c>
      <c r="AI88" s="1056">
        <f t="shared" si="94"/>
        <v>0</v>
      </c>
      <c r="AJ88" s="1043"/>
      <c r="AK88" s="1053">
        <f>'5'!Y88</f>
        <v>0</v>
      </c>
      <c r="AL88" s="1053">
        <f>'5'!Z88</f>
        <v>0</v>
      </c>
      <c r="AM88" s="1053" t="str">
        <f>'5'!AA88</f>
        <v/>
      </c>
      <c r="AN88" s="1053">
        <f>'5'!AB88</f>
        <v>0</v>
      </c>
      <c r="AO88" s="1055">
        <f>'5'!AC88</f>
        <v>0</v>
      </c>
      <c r="AP88" s="1056">
        <f t="shared" si="63"/>
        <v>0</v>
      </c>
      <c r="AQ88" s="1056">
        <f t="shared" si="64"/>
        <v>0</v>
      </c>
      <c r="AR88" s="1056">
        <f t="shared" si="65"/>
        <v>0</v>
      </c>
      <c r="AS88" s="1056">
        <f t="shared" si="52"/>
        <v>0</v>
      </c>
      <c r="AT88" s="1056">
        <f t="shared" si="66"/>
        <v>0</v>
      </c>
      <c r="AU88" s="1043"/>
      <c r="AV88" s="1053">
        <f>'5'!AE88</f>
        <v>0</v>
      </c>
      <c r="AW88" s="1053">
        <f>'5'!AF88</f>
        <v>0</v>
      </c>
      <c r="AX88" s="1053" t="str">
        <f>'5'!AG88</f>
        <v/>
      </c>
      <c r="AY88" s="1053">
        <f>'5'!AH88</f>
        <v>0</v>
      </c>
      <c r="AZ88" s="1055">
        <f>'5'!AI88</f>
        <v>0</v>
      </c>
      <c r="BA88" s="1056">
        <f t="shared" si="67"/>
        <v>0</v>
      </c>
      <c r="BB88" s="1056">
        <f t="shared" si="68"/>
        <v>0</v>
      </c>
      <c r="BC88" s="1056">
        <f t="shared" si="69"/>
        <v>0</v>
      </c>
      <c r="BD88" s="1056">
        <f t="shared" si="53"/>
        <v>0</v>
      </c>
      <c r="BE88" s="1056">
        <f t="shared" si="70"/>
        <v>0</v>
      </c>
      <c r="BF88" s="1043"/>
      <c r="BG88" s="1057" t="str">
        <f ca="1">'In-kind Benefits 2_V2'!AC86</f>
        <v/>
      </c>
      <c r="BH88" s="1059"/>
      <c r="BI88" s="1059" t="str">
        <f ca="1">'In-kind Benefits 2_V2'!AE86</f>
        <v/>
      </c>
      <c r="BJ88" s="1047" t="str" cm="1">
        <f t="array" aca="1" ref="BJ88" ca="1">(_xlfn.IFS(BG88="Yes",_xlfn.IFS(BI88&lt;=($CP88*BJ$5),BI88,BI88&gt;($CP88*BJ$5),($CP88*BJ$5)),BG88="No","",BG88="",""))</f>
        <v/>
      </c>
      <c r="BK88" s="1043"/>
      <c r="BL88" s="1057" t="str">
        <f ca="1">'In-kind Benefits 2_V2'!AG86</f>
        <v/>
      </c>
      <c r="BM88" s="1047" t="str">
        <f ca="1">'In-kind Benefits 2_V2'!AH86</f>
        <v/>
      </c>
      <c r="BN88" s="1047" t="str">
        <f ca="1">'In-kind Benefits 2_V2'!AI86</f>
        <v/>
      </c>
      <c r="BO88" s="1047" t="str" cm="1">
        <f t="array" aca="1" ref="BO88" ca="1">(_xlfn.IFS(BL88="Yes",_xlfn.IFS(BN88&lt;=($CP88*BO$5),BN88,BN88&gt;($CP88*BO$5),($CP88*BO$5)),BL88="No","",BL88="",""))</f>
        <v/>
      </c>
      <c r="BP88" s="1043"/>
      <c r="BQ88" s="1057" t="str">
        <f ca="1">'In-kind Benefits 2_V2'!AK86</f>
        <v/>
      </c>
      <c r="BR88" s="1047" t="str">
        <f ca="1">'In-kind Benefits 2_V2'!AL86</f>
        <v/>
      </c>
      <c r="BS88" s="1047" t="str">
        <f ca="1">'In-kind Benefits 2_V2'!AM86</f>
        <v/>
      </c>
      <c r="BT88" s="1047" t="str" cm="1">
        <f t="array" aca="1" ref="BT88" ca="1">(_xlfn.IFS(BQ88="Yes",_xlfn.IFS(BS88&lt;=($CP88*BT$5),BS88,BS88&gt;($CP88*BT$5),($CP88*BT$5)),BQ88="No","",BQ88="",""))</f>
        <v/>
      </c>
      <c r="BU88" s="1043"/>
      <c r="BV88" s="1057" t="str">
        <f ca="1">'In-kind Benefits 2_V2'!AO86</f>
        <v/>
      </c>
      <c r="BW88" s="1047" t="str">
        <f ca="1">'In-kind Benefits 2_V2'!AP86</f>
        <v/>
      </c>
      <c r="BX88" s="1047" t="str">
        <f ca="1">'In-kind Benefits 2_V2'!AQ86</f>
        <v/>
      </c>
      <c r="BY88" s="1047" t="str" cm="1">
        <f t="array" aca="1" ref="BY88" ca="1">(_xlfn.IFS(BV88="Yes",_xlfn.IFS(BX88&lt;=($CP88*BY$5),BX88,BX88&gt;($CP88*BY$5),($CP88*BY$5)),BV88="No","",BV88="",""))</f>
        <v/>
      </c>
      <c r="BZ88" s="1043"/>
      <c r="CA88" s="1057" t="str">
        <f ca="1">'In-kind Benefits 2_V2'!AS86</f>
        <v/>
      </c>
      <c r="CB88" s="1047" t="str">
        <f ca="1">'In-kind Benefits 2_V2'!AT86</f>
        <v/>
      </c>
      <c r="CC88" s="1047" t="str">
        <f ca="1">'In-kind Benefits 2_V2'!AU86</f>
        <v/>
      </c>
      <c r="CD88" s="1047" t="str" cm="1">
        <f t="array" aca="1" ref="CD88" ca="1">(_xlfn.IFS(CA88="Yes",_xlfn.IFS(CC88&lt;=($CP88*CD$5),CC88,CC88&gt;($CP88*CD$5),($CP88*CD$5)),CA88="No","",CA88="",""))</f>
        <v/>
      </c>
      <c r="CE88" s="1048"/>
      <c r="CF88" s="1057" t="str">
        <f ca="1">'In-kind Benefits 2_V2'!AW86</f>
        <v/>
      </c>
      <c r="CG88" s="1047" t="str">
        <f ca="1">'In-kind Benefits 2_V2'!AX86</f>
        <v/>
      </c>
      <c r="CH88" s="1047" t="str">
        <f ca="1">'In-kind Benefits 2_V2'!AY86</f>
        <v/>
      </c>
      <c r="CI88" s="1047" t="str" cm="1">
        <f t="array" aca="1" ref="CI88" ca="1">(_xlfn.IFS(CF88="Yes",_xlfn.IFS(CH88&lt;=($CP88*CI$5),CH88,CH88&gt;($CP88*CI$5),($CP88*CI$5)),CF88="No","",CF88="",""))</f>
        <v/>
      </c>
      <c r="CJ88" s="1048"/>
      <c r="CK88" s="1049">
        <f>IFERROR(((V88*X88)+(AG88*AI88)+(AR88*AT88)+(BC88*BE88))*'Drop Downs'!$R$4/12,0)</f>
        <v>0</v>
      </c>
      <c r="CL88" s="1050">
        <f>IFERROR(L88/M88*IF('2'!$E$25='Drop Downs'!$H$15,'Drop Downs'!$R$4/12, IF('2'!$E$25='Drop Downs'!$H$16,1, (IF('2'!$E$25='Drop Downs'!$H$13,1,"error")))),0)</f>
        <v>0</v>
      </c>
      <c r="CM88" s="1050">
        <f t="shared" ca="1" si="86"/>
        <v>0</v>
      </c>
      <c r="CN88" s="1049" t="str">
        <f t="shared" ca="1" si="87"/>
        <v/>
      </c>
      <c r="CO88" s="1049" t="str">
        <f t="shared" ca="1" si="88"/>
        <v/>
      </c>
      <c r="CP88" s="1050" t="str">
        <f t="shared" ca="1" si="80"/>
        <v/>
      </c>
      <c r="CQ88" s="251"/>
      <c r="CR88" s="1050">
        <f>IFERROR(((W88*X88)+(AH88*AI88)+(AS88*AT88)+(BD88*BE88))*'Drop Downs'!$R$4/12,0)</f>
        <v>0</v>
      </c>
      <c r="CS88" s="1050">
        <f t="shared" si="81"/>
        <v>0</v>
      </c>
      <c r="CT88" s="1050">
        <f t="shared" ca="1" si="82"/>
        <v>0</v>
      </c>
      <c r="CU88" s="1050">
        <f t="shared" ca="1" si="83"/>
        <v>0</v>
      </c>
      <c r="CV88" s="1050" t="str">
        <f t="shared" ca="1" si="89"/>
        <v/>
      </c>
      <c r="CW88" s="1048"/>
      <c r="CX88" s="1050">
        <f t="shared" si="75"/>
        <v>0</v>
      </c>
      <c r="CY88" s="1050" t="str">
        <f t="shared" ca="1" si="90"/>
        <v/>
      </c>
      <c r="CZ88" s="1049" t="str">
        <f t="shared" ca="1" si="91"/>
        <v/>
      </c>
      <c r="DA88" s="1049">
        <f t="shared" ca="1" si="84"/>
        <v>0</v>
      </c>
    </row>
    <row r="89" spans="1:105" ht="17.149999999999999" customHeight="1">
      <c r="A89" s="942">
        <v>85</v>
      </c>
      <c r="B89" s="1031"/>
      <c r="C89" s="1032"/>
      <c r="D89" s="1032"/>
      <c r="E89" s="1032"/>
      <c r="F89" s="1033"/>
      <c r="G89" s="1033"/>
      <c r="H89" s="1060"/>
      <c r="I89" s="1060"/>
      <c r="J89" s="1060"/>
      <c r="K89" s="1060"/>
      <c r="L89" s="1061"/>
      <c r="M89" s="1061"/>
      <c r="N89" s="1060"/>
      <c r="O89" s="1060"/>
      <c r="P89" s="1060"/>
      <c r="Q89" s="1060"/>
      <c r="R89" s="1060"/>
      <c r="S89" s="1060"/>
      <c r="T89" s="1061"/>
      <c r="U89" s="1061"/>
      <c r="V89" s="1061"/>
      <c r="W89" s="1061"/>
      <c r="X89" s="1061"/>
      <c r="Y89" s="1060"/>
      <c r="Z89" s="1060"/>
      <c r="AA89" s="1060"/>
      <c r="AB89" s="1060"/>
      <c r="AC89" s="1060"/>
      <c r="AD89" s="1060"/>
      <c r="AE89" s="1061"/>
      <c r="AF89" s="1061"/>
      <c r="AG89" s="1061"/>
      <c r="AH89" s="1061"/>
      <c r="AI89" s="1061"/>
      <c r="AJ89" s="1060"/>
      <c r="AK89" s="1060"/>
      <c r="AL89" s="1060"/>
      <c r="AM89" s="1060"/>
      <c r="AN89" s="1060"/>
      <c r="AO89" s="1060"/>
      <c r="AP89" s="1061"/>
      <c r="AQ89" s="1061"/>
      <c r="AR89" s="1061"/>
      <c r="AS89" s="1061"/>
      <c r="AT89" s="1061"/>
      <c r="AU89" s="1060"/>
      <c r="AV89" s="1060"/>
      <c r="AW89" s="1060"/>
      <c r="AX89" s="1060"/>
      <c r="AY89" s="1060"/>
      <c r="AZ89" s="1060"/>
      <c r="BA89" s="1061"/>
      <c r="BB89" s="1061"/>
      <c r="BC89" s="1061"/>
      <c r="BD89" s="1061"/>
      <c r="BE89" s="1061"/>
      <c r="BF89" s="1060"/>
      <c r="BG89" s="1061"/>
      <c r="BH89" s="1061"/>
      <c r="BI89" s="1061"/>
      <c r="BJ89" s="1061"/>
      <c r="BK89" s="1061"/>
      <c r="BL89" s="1061"/>
      <c r="BM89" s="1061"/>
      <c r="BN89" s="1061"/>
      <c r="BO89" s="1061"/>
      <c r="BP89" s="1061"/>
      <c r="BQ89" s="1061"/>
      <c r="BR89" s="1061"/>
      <c r="BS89" s="1061"/>
      <c r="BT89" s="1061"/>
      <c r="BU89" s="1061"/>
      <c r="BV89" s="1061"/>
      <c r="BW89" s="1061"/>
      <c r="BX89" s="1061"/>
      <c r="BY89" s="1061"/>
      <c r="BZ89" s="1061"/>
      <c r="CA89" s="1061"/>
      <c r="CB89" s="1061"/>
      <c r="CC89" s="1061"/>
      <c r="CD89" s="1061"/>
      <c r="CE89" s="1061"/>
      <c r="CF89" s="1061"/>
      <c r="CG89" s="1061"/>
      <c r="CH89" s="1061"/>
      <c r="CI89" s="1061"/>
      <c r="CJ89" s="1048"/>
      <c r="CK89" s="1048"/>
      <c r="CL89" s="1048"/>
      <c r="CM89" s="251"/>
      <c r="CN89" s="1062"/>
      <c r="CO89" s="1062"/>
      <c r="CP89" s="251"/>
      <c r="CQ89" s="251"/>
      <c r="CW89" s="1048"/>
      <c r="CX89" s="251"/>
      <c r="CY89" s="251"/>
      <c r="CZ89" s="1063"/>
      <c r="DA89" s="251"/>
    </row>
    <row r="90" spans="1:105" ht="17.149999999999999" customHeight="1">
      <c r="A90" s="942">
        <v>86</v>
      </c>
      <c r="B90" s="1302">
        <f>'4'!L5</f>
        <v>0</v>
      </c>
      <c r="C90" s="1038" t="str">
        <f>INDEX(Languages2!$B$12:$Z$13,MATCH(' '!D90,Languages2!$B$12:$B$13,0),MATCH('1'!$C$5,Languages2!$B$1:$Z$1,0))</f>
        <v>Homens</v>
      </c>
      <c r="D90" s="1038" t="s">
        <v>799</v>
      </c>
      <c r="E90" s="1058">
        <f>'4'!N5</f>
        <v>0</v>
      </c>
      <c r="F90" s="1297" t="str">
        <f>'4'!O5</f>
        <v xml:space="preserve"> </v>
      </c>
      <c r="G90" s="1040"/>
      <c r="H90" s="1041">
        <f>'5'!G90</f>
        <v>0</v>
      </c>
      <c r="I90" s="1041">
        <f>'5'!H90</f>
        <v>0</v>
      </c>
      <c r="J90" s="1041">
        <f>'5'!I90</f>
        <v>0</v>
      </c>
      <c r="K90" s="1041">
        <f>'5'!J90</f>
        <v>0</v>
      </c>
      <c r="L90" s="1042">
        <f t="shared" ref="L90:L109" si="95">SUM(H90:K90)</f>
        <v>0</v>
      </c>
      <c r="M90" s="1042">
        <f>(IF(S90&gt;0,$O$4,0)+(IF(AD90&gt;0,$Z$4,0))+IF(AO90&gt;0,$AK$4,0))+IF(AZ90&gt;0,$AV$4,0)</f>
        <v>0</v>
      </c>
      <c r="N90" s="1043"/>
      <c r="O90" s="1041">
        <f>'5'!M90</f>
        <v>0</v>
      </c>
      <c r="P90" s="1041">
        <f>'5'!N90</f>
        <v>0</v>
      </c>
      <c r="Q90" s="1041" t="str">
        <f>'5'!O90</f>
        <v/>
      </c>
      <c r="R90" s="1041">
        <f>'5'!P90</f>
        <v>0</v>
      </c>
      <c r="S90" s="1044">
        <f>'5'!Q90</f>
        <v>0</v>
      </c>
      <c r="T90" s="1045">
        <f t="shared" ref="T90:T129" si="96">IFERROR(P90*Q90,0)</f>
        <v>0</v>
      </c>
      <c r="U90" s="1045">
        <f>IFERROR(T90/R90,0)</f>
        <v>0</v>
      </c>
      <c r="V90" s="1045">
        <f>IFERROR(S90*U90,0)</f>
        <v>0</v>
      </c>
      <c r="W90" s="1045">
        <f t="shared" ref="W90:W129" si="97">U90*Workweek</f>
        <v>0</v>
      </c>
      <c r="X90" s="1045">
        <f>IFERROR(IF(S90&gt;0,O$4/$M90,0),0)</f>
        <v>0</v>
      </c>
      <c r="Y90" s="1043"/>
      <c r="Z90" s="1041">
        <f>'5'!S90</f>
        <v>0</v>
      </c>
      <c r="AA90" s="1041">
        <f>'5'!T90</f>
        <v>0</v>
      </c>
      <c r="AB90" s="1041" t="str">
        <f>'5'!U90</f>
        <v/>
      </c>
      <c r="AC90" s="1041">
        <f>'5'!V90</f>
        <v>0</v>
      </c>
      <c r="AD90" s="1064">
        <f>'5'!W90</f>
        <v>0</v>
      </c>
      <c r="AE90" s="1045">
        <f>IFERROR(AA90*AB90,0)</f>
        <v>0</v>
      </c>
      <c r="AF90" s="1045">
        <f t="shared" ref="AF90:AF129" si="98">IFERROR(AE90/AC90,0)</f>
        <v>0</v>
      </c>
      <c r="AG90" s="1045">
        <f t="shared" ref="AG90:AG129" si="99">IFERROR(AD90*AF90,0)</f>
        <v>0</v>
      </c>
      <c r="AH90" s="1045">
        <f t="shared" ref="AH90:AH129" si="100">AF90*Workweek</f>
        <v>0</v>
      </c>
      <c r="AI90" s="1045">
        <f t="shared" ref="AI90:AI129" si="101">IFERROR(IF(AD90&gt;0,Z$4/$M90,0),0)</f>
        <v>0</v>
      </c>
      <c r="AJ90" s="1043"/>
      <c r="AK90" s="1041">
        <f>'5'!Y90</f>
        <v>0</v>
      </c>
      <c r="AL90" s="1041">
        <f>'5'!Z90</f>
        <v>0</v>
      </c>
      <c r="AM90" s="1041" t="str">
        <f>'5'!AA90</f>
        <v/>
      </c>
      <c r="AN90" s="1041">
        <f>'5'!AB90</f>
        <v>0</v>
      </c>
      <c r="AO90" s="1064">
        <f>'5'!AC90</f>
        <v>0</v>
      </c>
      <c r="AP90" s="1045">
        <f>IFERROR(AL90*AM90,0)</f>
        <v>0</v>
      </c>
      <c r="AQ90" s="1045">
        <f>IFERROR(AP90/AN90,0)</f>
        <v>0</v>
      </c>
      <c r="AR90" s="1045">
        <f>IFERROR(AO90*AQ90,0)</f>
        <v>0</v>
      </c>
      <c r="AS90" s="1045">
        <f t="shared" ref="AS90:AS129" si="102">AQ90*Workweek</f>
        <v>0</v>
      </c>
      <c r="AT90" s="1045">
        <f>IFERROR(IF(AO90&gt;0,AK$4/$M90,0),0)</f>
        <v>0</v>
      </c>
      <c r="AU90" s="1043"/>
      <c r="AV90" s="1041">
        <f>'5'!AE90</f>
        <v>0</v>
      </c>
      <c r="AW90" s="1041">
        <f>'5'!AF90</f>
        <v>0</v>
      </c>
      <c r="AX90" s="1041" t="str">
        <f>'5'!AG90</f>
        <v/>
      </c>
      <c r="AY90" s="1041">
        <f>'5'!AH90</f>
        <v>0</v>
      </c>
      <c r="AZ90" s="1044">
        <f>'5'!AI90</f>
        <v>0</v>
      </c>
      <c r="BA90" s="1045">
        <f>IFERROR(AW90*AX90,0)</f>
        <v>0</v>
      </c>
      <c r="BB90" s="1045">
        <f>IFERROR(BA90/AY90,0)</f>
        <v>0</v>
      </c>
      <c r="BC90" s="1045">
        <f>IFERROR(AZ90*BB90,0)</f>
        <v>0</v>
      </c>
      <c r="BD90" s="1045">
        <f t="shared" ref="BD90:BD129" si="103">BB90*Workweek</f>
        <v>0</v>
      </c>
      <c r="BE90" s="1045">
        <f>IFERROR(IF(AZ90&gt;0,AV$4/$M90,0),0)</f>
        <v>0</v>
      </c>
      <c r="BF90" s="1043"/>
      <c r="BG90" s="1046" t="str">
        <f ca="1">'In-kind Benefits 2_V2'!AC88</f>
        <v/>
      </c>
      <c r="BH90" s="1047"/>
      <c r="BI90" s="1047" t="str">
        <f ca="1">'In-kind Benefits 2_V2'!AE88</f>
        <v/>
      </c>
      <c r="BJ90" s="1047" t="str" cm="1">
        <f t="array" aca="1" ref="BJ90" ca="1">(_xlfn.IFS(BG90="Yes",_xlfn.IFS(BI90&lt;=($CP90*BJ$5),BI90,BI90&gt;($CP90*BJ$5),($CP90*BJ$5)),BG90="No","",BG90="",""))</f>
        <v/>
      </c>
      <c r="BK90" s="1043"/>
      <c r="BL90" s="1046" t="str">
        <f ca="1">'In-kind Benefits 2_V2'!AG88</f>
        <v/>
      </c>
      <c r="BM90" s="1047" t="str">
        <f ca="1">'In-kind Benefits 2_V2'!AH88</f>
        <v/>
      </c>
      <c r="BN90" s="1047" t="str">
        <f ca="1">'In-kind Benefits 2_V2'!AI88</f>
        <v/>
      </c>
      <c r="BO90" s="1047" t="str" cm="1">
        <f t="array" aca="1" ref="BO90" ca="1">(_xlfn.IFS(BL90="Yes",_xlfn.IFS(BN90&lt;=($CP90*BO$5),BN90,BN90&gt;($CP90*BO$5),($CP90*BO$5)),BL90="No","",BL90="",""))</f>
        <v/>
      </c>
      <c r="BP90" s="1043"/>
      <c r="BQ90" s="1046" t="str">
        <f ca="1">'In-kind Benefits 2_V2'!AK88</f>
        <v/>
      </c>
      <c r="BR90" s="1047" t="str">
        <f ca="1">'In-kind Benefits 2_V2'!AL88</f>
        <v/>
      </c>
      <c r="BS90" s="1047" t="str">
        <f ca="1">'In-kind Benefits 2_V2'!AM88</f>
        <v/>
      </c>
      <c r="BT90" s="1047" t="str" cm="1">
        <f t="array" aca="1" ref="BT90" ca="1">(_xlfn.IFS(BQ90="Yes",_xlfn.IFS(BS90&lt;=($CP90*BT$5),BS90,BS90&gt;($CP90*BT$5),($CP90*BT$5)),BQ90="No","",BQ90="",""))</f>
        <v/>
      </c>
      <c r="BU90" s="1043"/>
      <c r="BV90" s="1046" t="str">
        <f ca="1">'In-kind Benefits 2_V2'!AO88</f>
        <v/>
      </c>
      <c r="BW90" s="1047" t="str">
        <f ca="1">'In-kind Benefits 2_V2'!AP88</f>
        <v/>
      </c>
      <c r="BX90" s="1047" t="str">
        <f ca="1">'In-kind Benefits 2_V2'!AQ88</f>
        <v/>
      </c>
      <c r="BY90" s="1047" t="str" cm="1">
        <f t="array" aca="1" ref="BY90" ca="1">(_xlfn.IFS(BV90="Yes",_xlfn.IFS(BX90&lt;=($CP90*BY$5),BX90,BX90&gt;($CP90*BY$5),($CP90*BY$5)),BV90="No","",BV90="",""))</f>
        <v/>
      </c>
      <c r="BZ90" s="1043"/>
      <c r="CA90" s="1046" t="str">
        <f ca="1">'In-kind Benefits 2_V2'!AS88</f>
        <v/>
      </c>
      <c r="CB90" s="1047" t="str">
        <f ca="1">'In-kind Benefits 2_V2'!AT88</f>
        <v/>
      </c>
      <c r="CC90" s="1047" t="str">
        <f ca="1">'In-kind Benefits 2_V2'!AU88</f>
        <v/>
      </c>
      <c r="CD90" s="1047" t="str" cm="1">
        <f t="array" aca="1" ref="CD90" ca="1">(_xlfn.IFS(CA90="Yes",_xlfn.IFS(CC90&lt;=($CP90*CD$5),CC90,CC90&gt;($CP90*CD$5),($CP90*CD$5)),CA90="No","",CA90="",""))</f>
        <v/>
      </c>
      <c r="CE90" s="1048"/>
      <c r="CF90" s="1046" t="str">
        <f ca="1">'In-kind Benefits 2_V2'!AW88</f>
        <v/>
      </c>
      <c r="CG90" s="1047" t="str">
        <f ca="1">'In-kind Benefits 2_V2'!AX88</f>
        <v/>
      </c>
      <c r="CH90" s="1047" t="str">
        <f ca="1">'In-kind Benefits 2_V2'!AY88</f>
        <v/>
      </c>
      <c r="CI90" s="1047" t="str" cm="1">
        <f t="array" aca="1" ref="CI90" ca="1">(_xlfn.IFS(CF90="Yes",_xlfn.IFS(CH90&lt;=($CP90*CI$5),CH90,CH90&gt;($CP90*CI$5),($CP90*CI$5)),CF90="No","",CF90="",""))</f>
        <v/>
      </c>
      <c r="CJ90" s="1048"/>
      <c r="CK90" s="1049">
        <f>IFERROR(((V90*X90)+(AG90*AI90)+(AR90*AT90)+(BC90*BE90))*'Drop Downs'!$R$4/12,0)</f>
        <v>0</v>
      </c>
      <c r="CL90" s="1050">
        <f>IFERROR(L90/M90*IF('2'!$E$25='Drop Downs'!$H$15,'Drop Downs'!$R$4/12, IF('2'!$E$25='Drop Downs'!$H$16,1, (IF('2'!$E$25='Drop Downs'!$H$13,1,"error")))),0)</f>
        <v>0</v>
      </c>
      <c r="CM90" s="1050">
        <f ca="1">SUM(BI90,BN90,BS90,BX90,CC90,CH90)</f>
        <v>0</v>
      </c>
      <c r="CN90" s="1049" t="str">
        <f ca="1">IFERROR(CM90/CP90,"")</f>
        <v/>
      </c>
      <c r="CO90" s="1049" t="str">
        <f ca="1">IFERROR(CN90*E90,"")</f>
        <v/>
      </c>
      <c r="CP90" s="1050" t="str">
        <f t="shared" ref="CP90:CP109" ca="1" si="104">IF(SUM(CK90:CM90)=0,"",(SUM(CK90:CM90)))</f>
        <v/>
      </c>
      <c r="CQ90" s="251"/>
      <c r="CR90" s="1050">
        <f>IFERROR(((W90*X90)+(AH90*AI90)+(AS90*AT90)+(BD90*BE90))*'Drop Downs'!$R$4/12,0)</f>
        <v>0</v>
      </c>
      <c r="CS90" s="1050">
        <f t="shared" ref="CS90:CS109" si="105">_xlfn.IFNA(CL90,0)</f>
        <v>0</v>
      </c>
      <c r="CT90" s="1050">
        <f t="shared" ref="CT90:CT109" ca="1" si="106">IFERROR(IF(SUM(BJ90,BO90,BT90,BY90,CD90,CI90)&lt;(CP90*0.3), SUM(BJ90,BO90,BT90,BY90,CD90,CI90), CP90*0.3),0)</f>
        <v>0</v>
      </c>
      <c r="CU90" s="1050">
        <f t="shared" ref="CU90:CU109" ca="1" si="107">CT90*E90</f>
        <v>0</v>
      </c>
      <c r="CV90" s="1050" t="str">
        <f ca="1">IF(SUM(CR90:CT90)=0,"",(SUM(CR90:CT90)))</f>
        <v/>
      </c>
      <c r="CW90" s="1048"/>
      <c r="CX90" s="1050">
        <f>$D$3</f>
        <v>0</v>
      </c>
      <c r="CY90" s="1050" t="str">
        <f ca="1">IF(CV90&lt;CX90,(CX90-CV90), "")</f>
        <v/>
      </c>
      <c r="CZ90" s="1049" t="str">
        <f ca="1">IFERROR(CY90/CX90,"")</f>
        <v/>
      </c>
      <c r="DA90" s="1049">
        <f t="shared" ref="DA90:DA109" ca="1" si="108">IFERROR(E90*CY90,0)</f>
        <v>0</v>
      </c>
    </row>
    <row r="91" spans="1:105" ht="17.149999999999999" customHeight="1">
      <c r="A91" s="942">
        <v>87</v>
      </c>
      <c r="B91" s="1298"/>
      <c r="C91" s="1051" t="str">
        <f>INDEX(Languages2!$B$12:$Z$13,MATCH(' '!D91,Languages2!$B$12:$B$13,0),MATCH('1'!$C$5,Languages2!$B$1:$Z$1,0))</f>
        <v>Mulheres</v>
      </c>
      <c r="D91" s="1051" t="s">
        <v>800</v>
      </c>
      <c r="E91" s="1052">
        <f>'4'!N6</f>
        <v>0</v>
      </c>
      <c r="F91" s="1297">
        <f>'4'!O6</f>
        <v>0</v>
      </c>
      <c r="G91" s="1040"/>
      <c r="H91" s="1053">
        <f>'5'!G91</f>
        <v>0</v>
      </c>
      <c r="I91" s="1053">
        <f>'5'!H91</f>
        <v>0</v>
      </c>
      <c r="J91" s="1053">
        <f>'5'!I91</f>
        <v>0</v>
      </c>
      <c r="K91" s="1053">
        <f>'5'!J91</f>
        <v>0</v>
      </c>
      <c r="L91" s="1054">
        <f t="shared" si="95"/>
        <v>0</v>
      </c>
      <c r="M91" s="1054">
        <f t="shared" ref="M91:M109" si="109">(IF(S91&gt;0,$O$4,0)+(IF(AD91&gt;0,$Z$4,0))+IF(AO91&gt;0,$AK$4,0))+IF(AZ91&gt;0,$AV$4,0)</f>
        <v>0</v>
      </c>
      <c r="N91" s="1043"/>
      <c r="O91" s="1053">
        <f>'5'!M91</f>
        <v>0</v>
      </c>
      <c r="P91" s="1053">
        <f>'5'!N91</f>
        <v>0</v>
      </c>
      <c r="Q91" s="1053" t="str">
        <f>'5'!O91</f>
        <v/>
      </c>
      <c r="R91" s="1053">
        <f>'5'!P91</f>
        <v>0</v>
      </c>
      <c r="S91" s="1055">
        <f>'5'!Q91</f>
        <v>0</v>
      </c>
      <c r="T91" s="1056">
        <f t="shared" si="96"/>
        <v>0</v>
      </c>
      <c r="U91" s="1056">
        <f t="shared" ref="U91:U129" si="110">IFERROR(T91/R91,0)</f>
        <v>0</v>
      </c>
      <c r="V91" s="1056">
        <f t="shared" ref="V91:V129" si="111">IFERROR(S91*U91,0)</f>
        <v>0</v>
      </c>
      <c r="W91" s="1056">
        <f t="shared" si="97"/>
        <v>0</v>
      </c>
      <c r="X91" s="1056">
        <f>IFERROR(IF(S91&gt;0,O$4/$M91,0),0)</f>
        <v>0</v>
      </c>
      <c r="Y91" s="1043"/>
      <c r="Z91" s="1053">
        <f>'5'!S91</f>
        <v>0</v>
      </c>
      <c r="AA91" s="1053">
        <f>'5'!T91</f>
        <v>0</v>
      </c>
      <c r="AB91" s="1053" t="str">
        <f>'5'!U91</f>
        <v/>
      </c>
      <c r="AC91" s="1053">
        <f>'5'!V91</f>
        <v>0</v>
      </c>
      <c r="AD91" s="1053">
        <f>'5'!W91</f>
        <v>0</v>
      </c>
      <c r="AE91" s="1056">
        <f t="shared" ref="AE91:AE129" si="112">IFERROR(AA91*AB91,0)</f>
        <v>0</v>
      </c>
      <c r="AF91" s="1056">
        <f t="shared" si="98"/>
        <v>0</v>
      </c>
      <c r="AG91" s="1056">
        <f t="shared" si="99"/>
        <v>0</v>
      </c>
      <c r="AH91" s="1056">
        <f t="shared" si="100"/>
        <v>0</v>
      </c>
      <c r="AI91" s="1056">
        <f t="shared" si="101"/>
        <v>0</v>
      </c>
      <c r="AJ91" s="1043"/>
      <c r="AK91" s="1053">
        <f>'5'!Y91</f>
        <v>0</v>
      </c>
      <c r="AL91" s="1053">
        <f>'5'!Z91</f>
        <v>0</v>
      </c>
      <c r="AM91" s="1053" t="str">
        <f>'5'!AA91</f>
        <v/>
      </c>
      <c r="AN91" s="1053">
        <f>'5'!AB91</f>
        <v>0</v>
      </c>
      <c r="AO91" s="1053">
        <f>'5'!AC91</f>
        <v>0</v>
      </c>
      <c r="AP91" s="1056">
        <f t="shared" ref="AP91:AP129" si="113">IFERROR(AL91*AM91,0)</f>
        <v>0</v>
      </c>
      <c r="AQ91" s="1056">
        <f t="shared" ref="AQ91:AQ129" si="114">IFERROR(AP91/AN91,0)</f>
        <v>0</v>
      </c>
      <c r="AR91" s="1056">
        <f t="shared" ref="AR91:AR129" si="115">IFERROR(AO91*AQ91,0)</f>
        <v>0</v>
      </c>
      <c r="AS91" s="1056">
        <f t="shared" si="102"/>
        <v>0</v>
      </c>
      <c r="AT91" s="1056">
        <f t="shared" ref="AT91:AT129" si="116">IFERROR(IF(AO91&gt;0,AK$4/$M91,0),0)</f>
        <v>0</v>
      </c>
      <c r="AU91" s="1043"/>
      <c r="AV91" s="1053">
        <f>'5'!AE91</f>
        <v>0</v>
      </c>
      <c r="AW91" s="1053">
        <f>'5'!AF91</f>
        <v>0</v>
      </c>
      <c r="AX91" s="1053" t="str">
        <f>'5'!AG91</f>
        <v/>
      </c>
      <c r="AY91" s="1053">
        <f>'5'!AH91</f>
        <v>0</v>
      </c>
      <c r="AZ91" s="1055">
        <f>'5'!AI91</f>
        <v>0</v>
      </c>
      <c r="BA91" s="1056">
        <f t="shared" ref="BA91:BA129" si="117">IFERROR(AW91*AX91,0)</f>
        <v>0</v>
      </c>
      <c r="BB91" s="1056">
        <f t="shared" ref="BB91:BB129" si="118">IFERROR(BA91/AY91,0)</f>
        <v>0</v>
      </c>
      <c r="BC91" s="1056">
        <f t="shared" ref="BC91:BC129" si="119">IFERROR(AZ91*BB91,0)</f>
        <v>0</v>
      </c>
      <c r="BD91" s="1056">
        <f t="shared" si="103"/>
        <v>0</v>
      </c>
      <c r="BE91" s="1056">
        <f t="shared" ref="BE91:BE129" si="120">IFERROR(IF(AZ91&gt;0,AV$4/$M91,0),0)</f>
        <v>0</v>
      </c>
      <c r="BF91" s="1043"/>
      <c r="BG91" s="1057" t="str">
        <f ca="1">'In-kind Benefits 2_V2'!AC89</f>
        <v/>
      </c>
      <c r="BH91" s="1047"/>
      <c r="BI91" s="1047" t="str">
        <f ca="1">'In-kind Benefits 2_V2'!AE89</f>
        <v/>
      </c>
      <c r="BJ91" s="1047" t="str" cm="1">
        <f t="array" aca="1" ref="BJ91" ca="1">(_xlfn.IFS(BG91="Yes",_xlfn.IFS(BI91&lt;=($CP91*BJ$5),BI91,BI91&gt;($CP91*BJ$5),($CP91*BJ$5)),BG91="No","",BG91="",""))</f>
        <v/>
      </c>
      <c r="BK91" s="1043"/>
      <c r="BL91" s="1057" t="str">
        <f ca="1">'In-kind Benefits 2_V2'!AG89</f>
        <v/>
      </c>
      <c r="BM91" s="1047" t="str">
        <f ca="1">'In-kind Benefits 2_V2'!AH89</f>
        <v/>
      </c>
      <c r="BN91" s="1047" t="str">
        <f ca="1">'In-kind Benefits 2_V2'!AI89</f>
        <v/>
      </c>
      <c r="BO91" s="1047" t="str" cm="1">
        <f t="array" aca="1" ref="BO91" ca="1">(_xlfn.IFS(BL91="Yes",_xlfn.IFS(BN91&lt;=($CP91*BO$5),BN91,BN91&gt;($CP91*BO$5),($CP91*BO$5)),BL91="No","",BL91="",""))</f>
        <v/>
      </c>
      <c r="BP91" s="1043"/>
      <c r="BQ91" s="1057" t="str">
        <f ca="1">'In-kind Benefits 2_V2'!AK89</f>
        <v/>
      </c>
      <c r="BR91" s="1047" t="str">
        <f ca="1">'In-kind Benefits 2_V2'!AL89</f>
        <v/>
      </c>
      <c r="BS91" s="1047" t="str">
        <f ca="1">'In-kind Benefits 2_V2'!AM89</f>
        <v/>
      </c>
      <c r="BT91" s="1047" t="str" cm="1">
        <f t="array" aca="1" ref="BT91" ca="1">(_xlfn.IFS(BQ91="Yes",_xlfn.IFS(BS91&lt;=($CP91*BT$5),BS91,BS91&gt;($CP91*BT$5),($CP91*BT$5)),BQ91="No","",BQ91="",""))</f>
        <v/>
      </c>
      <c r="BU91" s="1043"/>
      <c r="BV91" s="1057" t="str">
        <f ca="1">'In-kind Benefits 2_V2'!AO89</f>
        <v/>
      </c>
      <c r="BW91" s="1047" t="str">
        <f ca="1">'In-kind Benefits 2_V2'!AP89</f>
        <v/>
      </c>
      <c r="BX91" s="1047" t="str">
        <f ca="1">'In-kind Benefits 2_V2'!AQ89</f>
        <v/>
      </c>
      <c r="BY91" s="1047" t="str" cm="1">
        <f t="array" aca="1" ref="BY91" ca="1">(_xlfn.IFS(BV91="Yes",_xlfn.IFS(BX91&lt;=($CP91*BY$5),BX91,BX91&gt;($CP91*BY$5),($CP91*BY$5)),BV91="No","",BV91="",""))</f>
        <v/>
      </c>
      <c r="BZ91" s="1043"/>
      <c r="CA91" s="1057" t="str">
        <f ca="1">'In-kind Benefits 2_V2'!AS89</f>
        <v/>
      </c>
      <c r="CB91" s="1047" t="str">
        <f ca="1">'In-kind Benefits 2_V2'!AT89</f>
        <v/>
      </c>
      <c r="CC91" s="1047" t="str">
        <f ca="1">'In-kind Benefits 2_V2'!AU89</f>
        <v/>
      </c>
      <c r="CD91" s="1047" t="str" cm="1">
        <f t="array" aca="1" ref="CD91" ca="1">(_xlfn.IFS(CA91="Yes",_xlfn.IFS(CC91&lt;=($CP91*CD$5),CC91,CC91&gt;($CP91*CD$5),($CP91*CD$5)),CA91="No","",CA91="",""))</f>
        <v/>
      </c>
      <c r="CE91" s="1048"/>
      <c r="CF91" s="1057" t="str">
        <f ca="1">'In-kind Benefits 2_V2'!AW89</f>
        <v/>
      </c>
      <c r="CG91" s="1047" t="str">
        <f ca="1">'In-kind Benefits 2_V2'!AX89</f>
        <v/>
      </c>
      <c r="CH91" s="1047" t="str">
        <f ca="1">'In-kind Benefits 2_V2'!AY89</f>
        <v/>
      </c>
      <c r="CI91" s="1047" t="str" cm="1">
        <f t="array" aca="1" ref="CI91" ca="1">(_xlfn.IFS(CF91="Yes",_xlfn.IFS(CH91&lt;=($CP91*CI$5),CH91,CH91&gt;($CP91*CI$5),($CP91*CI$5)),CF91="No","",CF91="",""))</f>
        <v/>
      </c>
      <c r="CJ91" s="1048"/>
      <c r="CK91" s="1049">
        <f>IFERROR(((V91*X91)+(AG91*AI91)+(AR91*AT91)+(BC91*BE91))*'Drop Downs'!$R$4/12,0)</f>
        <v>0</v>
      </c>
      <c r="CL91" s="1050">
        <f>IFERROR(L91/M91*IF('2'!$E$25='Drop Downs'!$H$15,'Drop Downs'!$R$4/12, IF('2'!$E$25='Drop Downs'!$H$16,1, (IF('2'!$E$25='Drop Downs'!$H$13,1,"error")))),0)</f>
        <v>0</v>
      </c>
      <c r="CM91" s="1050">
        <f t="shared" ref="CM91:CM109" ca="1" si="121">SUM(BI91,BN91,BS91,BX91,CC91,CH91)</f>
        <v>0</v>
      </c>
      <c r="CN91" s="1049" t="str">
        <f t="shared" ref="CN91:CN109" ca="1" si="122">IFERROR(CM91/CP91,"")</f>
        <v/>
      </c>
      <c r="CO91" s="1049" t="str">
        <f t="shared" ref="CO91:CO109" ca="1" si="123">IFERROR(CN91*E91,"")</f>
        <v/>
      </c>
      <c r="CP91" s="1050" t="str">
        <f t="shared" ca="1" si="104"/>
        <v/>
      </c>
      <c r="CQ91" s="251"/>
      <c r="CR91" s="1050">
        <f>IFERROR(((W91*X91)+(AH91*AI91)+(AS91*AT91)+(BD91*BE91))*'Drop Downs'!$R$4/12,0)</f>
        <v>0</v>
      </c>
      <c r="CS91" s="1050">
        <f t="shared" si="105"/>
        <v>0</v>
      </c>
      <c r="CT91" s="1050">
        <f t="shared" ca="1" si="106"/>
        <v>0</v>
      </c>
      <c r="CU91" s="1050">
        <f t="shared" ca="1" si="107"/>
        <v>0</v>
      </c>
      <c r="CV91" s="1050" t="str">
        <f t="shared" ref="CV91:CV109" ca="1" si="124">IF(SUM(CR91:CT91)=0,"",(SUM(CR91:CT91)))</f>
        <v/>
      </c>
      <c r="CW91" s="1048"/>
      <c r="CX91" s="1050">
        <f t="shared" ref="CX91:CX129" si="125">$D$3</f>
        <v>0</v>
      </c>
      <c r="CY91" s="1050" t="str">
        <f t="shared" ref="CY91:CY109" ca="1" si="126">IF(CV91&lt;CX91,(CX91-CV91), "")</f>
        <v/>
      </c>
      <c r="CZ91" s="1049" t="str">
        <f t="shared" ref="CZ91:CZ109" ca="1" si="127">IFERROR(CY91/CX91,"")</f>
        <v/>
      </c>
      <c r="DA91" s="1049">
        <f t="shared" ca="1" si="108"/>
        <v>0</v>
      </c>
    </row>
    <row r="92" spans="1:105" ht="17.149999999999999" customHeight="1">
      <c r="A92" s="942">
        <v>88</v>
      </c>
      <c r="B92" s="1295">
        <f>'4'!L7</f>
        <v>0</v>
      </c>
      <c r="C92" s="1038" t="str">
        <f>INDEX(Languages2!$B$12:$Z$13,MATCH(' '!D92,Languages2!$B$12:$B$13,0),MATCH('1'!$C$5,Languages2!$B$1:$Z$1,0))</f>
        <v>Homens</v>
      </c>
      <c r="D92" s="1038" t="s">
        <v>799</v>
      </c>
      <c r="E92" s="1058">
        <f>'4'!N7</f>
        <v>0</v>
      </c>
      <c r="F92" s="1297" t="str">
        <f>'4'!O7</f>
        <v xml:space="preserve"> </v>
      </c>
      <c r="G92" s="1040"/>
      <c r="H92" s="1041">
        <f>'5'!G92</f>
        <v>0</v>
      </c>
      <c r="I92" s="1041">
        <f>'5'!H92</f>
        <v>0</v>
      </c>
      <c r="J92" s="1041">
        <f>'5'!I92</f>
        <v>0</v>
      </c>
      <c r="K92" s="1041">
        <f>'5'!J92</f>
        <v>0</v>
      </c>
      <c r="L92" s="1042">
        <f t="shared" si="95"/>
        <v>0</v>
      </c>
      <c r="M92" s="1042">
        <f t="shared" si="109"/>
        <v>0</v>
      </c>
      <c r="N92" s="1043"/>
      <c r="O92" s="1041">
        <f>'5'!M92</f>
        <v>0</v>
      </c>
      <c r="P92" s="1041">
        <f>'5'!N92</f>
        <v>0</v>
      </c>
      <c r="Q92" s="1041" t="str">
        <f>'5'!O92</f>
        <v/>
      </c>
      <c r="R92" s="1041">
        <f>'5'!P92</f>
        <v>0</v>
      </c>
      <c r="S92" s="1044">
        <f>'5'!Q92</f>
        <v>0</v>
      </c>
      <c r="T92" s="1045">
        <f t="shared" si="96"/>
        <v>0</v>
      </c>
      <c r="U92" s="1045">
        <f t="shared" si="110"/>
        <v>0</v>
      </c>
      <c r="V92" s="1045">
        <f t="shared" si="111"/>
        <v>0</v>
      </c>
      <c r="W92" s="1045">
        <f t="shared" si="97"/>
        <v>0</v>
      </c>
      <c r="X92" s="1045">
        <f t="shared" ref="X92:X129" si="128">IFERROR(IF(S92&gt;0,O$4/$M92,0),0)</f>
        <v>0</v>
      </c>
      <c r="Y92" s="1043"/>
      <c r="Z92" s="1041">
        <f>'5'!S92</f>
        <v>0</v>
      </c>
      <c r="AA92" s="1041">
        <f>'5'!T92</f>
        <v>0</v>
      </c>
      <c r="AB92" s="1041" t="str">
        <f>'5'!U92</f>
        <v/>
      </c>
      <c r="AC92" s="1041">
        <f>'5'!V92</f>
        <v>0</v>
      </c>
      <c r="AD92" s="1064">
        <f>'5'!W92</f>
        <v>0</v>
      </c>
      <c r="AE92" s="1045">
        <f t="shared" si="112"/>
        <v>0</v>
      </c>
      <c r="AF92" s="1045">
        <f t="shared" si="98"/>
        <v>0</v>
      </c>
      <c r="AG92" s="1045">
        <f t="shared" si="99"/>
        <v>0</v>
      </c>
      <c r="AH92" s="1045">
        <f t="shared" si="100"/>
        <v>0</v>
      </c>
      <c r="AI92" s="1045">
        <f t="shared" si="101"/>
        <v>0</v>
      </c>
      <c r="AJ92" s="1043"/>
      <c r="AK92" s="1041">
        <f>'5'!Y92</f>
        <v>0</v>
      </c>
      <c r="AL92" s="1041">
        <f>'5'!Z92</f>
        <v>0</v>
      </c>
      <c r="AM92" s="1041" t="str">
        <f>'5'!AA92</f>
        <v/>
      </c>
      <c r="AN92" s="1041">
        <f>'5'!AB92</f>
        <v>0</v>
      </c>
      <c r="AO92" s="1064">
        <f>'5'!AC92</f>
        <v>0</v>
      </c>
      <c r="AP92" s="1045">
        <f t="shared" si="113"/>
        <v>0</v>
      </c>
      <c r="AQ92" s="1045">
        <f t="shared" si="114"/>
        <v>0</v>
      </c>
      <c r="AR92" s="1045">
        <f t="shared" si="115"/>
        <v>0</v>
      </c>
      <c r="AS92" s="1045">
        <f t="shared" si="102"/>
        <v>0</v>
      </c>
      <c r="AT92" s="1045">
        <f t="shared" si="116"/>
        <v>0</v>
      </c>
      <c r="AU92" s="1043"/>
      <c r="AV92" s="1041">
        <f>'5'!AE92</f>
        <v>0</v>
      </c>
      <c r="AW92" s="1041">
        <f>'5'!AF92</f>
        <v>0</v>
      </c>
      <c r="AX92" s="1041" t="str">
        <f>'5'!AG92</f>
        <v/>
      </c>
      <c r="AY92" s="1041">
        <f>'5'!AH92</f>
        <v>0</v>
      </c>
      <c r="AZ92" s="1044">
        <f>'5'!AI92</f>
        <v>0</v>
      </c>
      <c r="BA92" s="1045">
        <f t="shared" si="117"/>
        <v>0</v>
      </c>
      <c r="BB92" s="1045">
        <f t="shared" si="118"/>
        <v>0</v>
      </c>
      <c r="BC92" s="1045">
        <f t="shared" si="119"/>
        <v>0</v>
      </c>
      <c r="BD92" s="1045">
        <f t="shared" si="103"/>
        <v>0</v>
      </c>
      <c r="BE92" s="1045">
        <f t="shared" si="120"/>
        <v>0</v>
      </c>
      <c r="BF92" s="1043"/>
      <c r="BG92" s="1046" t="str">
        <f ca="1">'In-kind Benefits 2_V2'!AC90</f>
        <v/>
      </c>
      <c r="BH92" s="1047"/>
      <c r="BI92" s="1047" t="str">
        <f ca="1">'In-kind Benefits 2_V2'!AE90</f>
        <v/>
      </c>
      <c r="BJ92" s="1047" t="str" cm="1">
        <f t="array" aca="1" ref="BJ92" ca="1">(_xlfn.IFS(BG92="Yes",_xlfn.IFS(BI92&lt;=($CP92*BJ$5),BI92,BI92&gt;($CP92*BJ$5),($CP92*BJ$5)),BG92="No","",BG92="",""))</f>
        <v/>
      </c>
      <c r="BK92" s="1043"/>
      <c r="BL92" s="1046" t="str">
        <f ca="1">'In-kind Benefits 2_V2'!AG90</f>
        <v/>
      </c>
      <c r="BM92" s="1047" t="str">
        <f ca="1">'In-kind Benefits 2_V2'!AH90</f>
        <v/>
      </c>
      <c r="BN92" s="1047" t="str">
        <f ca="1">'In-kind Benefits 2_V2'!AI90</f>
        <v/>
      </c>
      <c r="BO92" s="1047" t="str" cm="1">
        <f t="array" aca="1" ref="BO92" ca="1">(_xlfn.IFS(BL92="Yes",_xlfn.IFS(BN92&lt;=($CP92*BO$5),BN92,BN92&gt;($CP92*BO$5),($CP92*BO$5)),BL92="No","",BL92="",""))</f>
        <v/>
      </c>
      <c r="BP92" s="1043"/>
      <c r="BQ92" s="1046" t="str">
        <f ca="1">'In-kind Benefits 2_V2'!AK90</f>
        <v/>
      </c>
      <c r="BR92" s="1047" t="str">
        <f ca="1">'In-kind Benefits 2_V2'!AL90</f>
        <v/>
      </c>
      <c r="BS92" s="1047" t="str">
        <f ca="1">'In-kind Benefits 2_V2'!AM90</f>
        <v/>
      </c>
      <c r="BT92" s="1047" t="str" cm="1">
        <f t="array" aca="1" ref="BT92" ca="1">(_xlfn.IFS(BQ92="Yes",_xlfn.IFS(BS92&lt;=($CP92*BT$5),BS92,BS92&gt;($CP92*BT$5),($CP92*BT$5)),BQ92="No","",BQ92="",""))</f>
        <v/>
      </c>
      <c r="BU92" s="1043"/>
      <c r="BV92" s="1046" t="str">
        <f ca="1">'In-kind Benefits 2_V2'!AO90</f>
        <v/>
      </c>
      <c r="BW92" s="1047" t="str">
        <f ca="1">'In-kind Benefits 2_V2'!AP90</f>
        <v/>
      </c>
      <c r="BX92" s="1047" t="str">
        <f ca="1">'In-kind Benefits 2_V2'!AQ90</f>
        <v/>
      </c>
      <c r="BY92" s="1047" t="str" cm="1">
        <f t="array" aca="1" ref="BY92" ca="1">(_xlfn.IFS(BV92="Yes",_xlfn.IFS(BX92&lt;=($CP92*BY$5),BX92,BX92&gt;($CP92*BY$5),($CP92*BY$5)),BV92="No","",BV92="",""))</f>
        <v/>
      </c>
      <c r="BZ92" s="1043"/>
      <c r="CA92" s="1046" t="str">
        <f ca="1">'In-kind Benefits 2_V2'!AS90</f>
        <v/>
      </c>
      <c r="CB92" s="1047" t="str">
        <f ca="1">'In-kind Benefits 2_V2'!AT90</f>
        <v/>
      </c>
      <c r="CC92" s="1047" t="str">
        <f ca="1">'In-kind Benefits 2_V2'!AU90</f>
        <v/>
      </c>
      <c r="CD92" s="1047" t="str" cm="1">
        <f t="array" aca="1" ref="CD92" ca="1">(_xlfn.IFS(CA92="Yes",_xlfn.IFS(CC92&lt;=($CP92*CD$5),CC92,CC92&gt;($CP92*CD$5),($CP92*CD$5)),CA92="No","",CA92="",""))</f>
        <v/>
      </c>
      <c r="CE92" s="1048"/>
      <c r="CF92" s="1046" t="str">
        <f ca="1">'In-kind Benefits 2_V2'!AW90</f>
        <v/>
      </c>
      <c r="CG92" s="1047" t="str">
        <f ca="1">'In-kind Benefits 2_V2'!AX90</f>
        <v/>
      </c>
      <c r="CH92" s="1047" t="str">
        <f ca="1">'In-kind Benefits 2_V2'!AY90</f>
        <v/>
      </c>
      <c r="CI92" s="1047" t="str" cm="1">
        <f t="array" aca="1" ref="CI92" ca="1">(_xlfn.IFS(CF92="Yes",_xlfn.IFS(CH92&lt;=($CP92*CI$5),CH92,CH92&gt;($CP92*CI$5),($CP92*CI$5)),CF92="No","",CF92="",""))</f>
        <v/>
      </c>
      <c r="CJ92" s="1048"/>
      <c r="CK92" s="1049">
        <f>IFERROR(((V92*X92)+(AG92*AI92)+(AR92*AT92)+(BC92*BE92))*'Drop Downs'!$R$4/12,0)</f>
        <v>0</v>
      </c>
      <c r="CL92" s="1050">
        <f>IFERROR(L92/M92*IF('2'!$E$25='Drop Downs'!$H$15,'Drop Downs'!$R$4/12, IF('2'!$E$25='Drop Downs'!$H$16,1, (IF('2'!$E$25='Drop Downs'!$H$13,1,"error")))),0)</f>
        <v>0</v>
      </c>
      <c r="CM92" s="1050">
        <f t="shared" ca="1" si="121"/>
        <v>0</v>
      </c>
      <c r="CN92" s="1049" t="str">
        <f t="shared" ca="1" si="122"/>
        <v/>
      </c>
      <c r="CO92" s="1049" t="str">
        <f t="shared" ca="1" si="123"/>
        <v/>
      </c>
      <c r="CP92" s="1050" t="str">
        <f t="shared" ca="1" si="104"/>
        <v/>
      </c>
      <c r="CQ92" s="251"/>
      <c r="CR92" s="1050">
        <f>IFERROR(((W92*X92)+(AH92*AI92)+(AS92*AT92)+(BD92*BE92))*'Drop Downs'!$R$4/12,0)</f>
        <v>0</v>
      </c>
      <c r="CS92" s="1050">
        <f t="shared" si="105"/>
        <v>0</v>
      </c>
      <c r="CT92" s="1050">
        <f t="shared" ca="1" si="106"/>
        <v>0</v>
      </c>
      <c r="CU92" s="1050">
        <f t="shared" ca="1" si="107"/>
        <v>0</v>
      </c>
      <c r="CV92" s="1050" t="str">
        <f t="shared" ca="1" si="124"/>
        <v/>
      </c>
      <c r="CW92" s="1048"/>
      <c r="CX92" s="1050">
        <f t="shared" si="125"/>
        <v>0</v>
      </c>
      <c r="CY92" s="1050" t="str">
        <f t="shared" ca="1" si="126"/>
        <v/>
      </c>
      <c r="CZ92" s="1049" t="str">
        <f t="shared" ca="1" si="127"/>
        <v/>
      </c>
      <c r="DA92" s="1049">
        <f t="shared" ca="1" si="108"/>
        <v>0</v>
      </c>
    </row>
    <row r="93" spans="1:105" ht="17.149999999999999" customHeight="1">
      <c r="A93" s="942">
        <v>89</v>
      </c>
      <c r="B93" s="1298"/>
      <c r="C93" s="1051" t="str">
        <f>INDEX(Languages2!$B$12:$Z$13,MATCH(' '!D93,Languages2!$B$12:$B$13,0),MATCH('1'!$C$5,Languages2!$B$1:$Z$1,0))</f>
        <v>Mulheres</v>
      </c>
      <c r="D93" s="1051" t="s">
        <v>800</v>
      </c>
      <c r="E93" s="1052">
        <f>'4'!N8</f>
        <v>0</v>
      </c>
      <c r="F93" s="1297">
        <f>'4'!O8</f>
        <v>0</v>
      </c>
      <c r="G93" s="1040"/>
      <c r="H93" s="1053">
        <f>'5'!G93</f>
        <v>0</v>
      </c>
      <c r="I93" s="1053">
        <f>'5'!H93</f>
        <v>0</v>
      </c>
      <c r="J93" s="1053">
        <f>'5'!I93</f>
        <v>0</v>
      </c>
      <c r="K93" s="1053">
        <f>'5'!J93</f>
        <v>0</v>
      </c>
      <c r="L93" s="1054">
        <f t="shared" si="95"/>
        <v>0</v>
      </c>
      <c r="M93" s="1054">
        <f t="shared" si="109"/>
        <v>0</v>
      </c>
      <c r="N93" s="1043"/>
      <c r="O93" s="1053">
        <f>'5'!M93</f>
        <v>0</v>
      </c>
      <c r="P93" s="1053">
        <f>'5'!N93</f>
        <v>0</v>
      </c>
      <c r="Q93" s="1053" t="str">
        <f>'5'!O93</f>
        <v/>
      </c>
      <c r="R93" s="1053">
        <f>'5'!P93</f>
        <v>0</v>
      </c>
      <c r="S93" s="1055">
        <f>'5'!Q93</f>
        <v>0</v>
      </c>
      <c r="T93" s="1056">
        <f t="shared" si="96"/>
        <v>0</v>
      </c>
      <c r="U93" s="1056">
        <f t="shared" si="110"/>
        <v>0</v>
      </c>
      <c r="V93" s="1056">
        <f t="shared" si="111"/>
        <v>0</v>
      </c>
      <c r="W93" s="1056">
        <f t="shared" si="97"/>
        <v>0</v>
      </c>
      <c r="X93" s="1056">
        <f t="shared" si="128"/>
        <v>0</v>
      </c>
      <c r="Y93" s="1043"/>
      <c r="Z93" s="1053">
        <f>'5'!S93</f>
        <v>0</v>
      </c>
      <c r="AA93" s="1053">
        <f>'5'!T93</f>
        <v>0</v>
      </c>
      <c r="AB93" s="1053" t="str">
        <f>'5'!U93</f>
        <v/>
      </c>
      <c r="AC93" s="1053">
        <f>'5'!V93</f>
        <v>0</v>
      </c>
      <c r="AD93" s="1053">
        <f>'5'!W93</f>
        <v>0</v>
      </c>
      <c r="AE93" s="1056">
        <f t="shared" si="112"/>
        <v>0</v>
      </c>
      <c r="AF93" s="1056">
        <f t="shared" si="98"/>
        <v>0</v>
      </c>
      <c r="AG93" s="1056">
        <f t="shared" si="99"/>
        <v>0</v>
      </c>
      <c r="AH93" s="1056">
        <f t="shared" si="100"/>
        <v>0</v>
      </c>
      <c r="AI93" s="1056">
        <f t="shared" si="101"/>
        <v>0</v>
      </c>
      <c r="AJ93" s="1043"/>
      <c r="AK93" s="1053">
        <f>'5'!Y93</f>
        <v>0</v>
      </c>
      <c r="AL93" s="1053">
        <f>'5'!Z93</f>
        <v>0</v>
      </c>
      <c r="AM93" s="1053" t="str">
        <f>'5'!AA93</f>
        <v/>
      </c>
      <c r="AN93" s="1053">
        <f>'5'!AB93</f>
        <v>0</v>
      </c>
      <c r="AO93" s="1053">
        <f>'5'!AC93</f>
        <v>0</v>
      </c>
      <c r="AP93" s="1056">
        <f t="shared" si="113"/>
        <v>0</v>
      </c>
      <c r="AQ93" s="1056">
        <f t="shared" si="114"/>
        <v>0</v>
      </c>
      <c r="AR93" s="1056">
        <f t="shared" si="115"/>
        <v>0</v>
      </c>
      <c r="AS93" s="1056">
        <f t="shared" si="102"/>
        <v>0</v>
      </c>
      <c r="AT93" s="1056">
        <f t="shared" si="116"/>
        <v>0</v>
      </c>
      <c r="AU93" s="1043"/>
      <c r="AV93" s="1053">
        <f>'5'!AE93</f>
        <v>0</v>
      </c>
      <c r="AW93" s="1053">
        <f>'5'!AF93</f>
        <v>0</v>
      </c>
      <c r="AX93" s="1053" t="str">
        <f>'5'!AG93</f>
        <v/>
      </c>
      <c r="AY93" s="1053">
        <f>'5'!AH93</f>
        <v>0</v>
      </c>
      <c r="AZ93" s="1055">
        <f>'5'!AI93</f>
        <v>0</v>
      </c>
      <c r="BA93" s="1056">
        <f t="shared" si="117"/>
        <v>0</v>
      </c>
      <c r="BB93" s="1056">
        <f t="shared" si="118"/>
        <v>0</v>
      </c>
      <c r="BC93" s="1056">
        <f t="shared" si="119"/>
        <v>0</v>
      </c>
      <c r="BD93" s="1056">
        <f t="shared" si="103"/>
        <v>0</v>
      </c>
      <c r="BE93" s="1056">
        <f t="shared" si="120"/>
        <v>0</v>
      </c>
      <c r="BF93" s="1043"/>
      <c r="BG93" s="1057" t="str">
        <f ca="1">'In-kind Benefits 2_V2'!AC91</f>
        <v/>
      </c>
      <c r="BH93" s="1047"/>
      <c r="BI93" s="1047" t="str">
        <f ca="1">'In-kind Benefits 2_V2'!AE91</f>
        <v/>
      </c>
      <c r="BJ93" s="1047" t="str" cm="1">
        <f t="array" aca="1" ref="BJ93" ca="1">(_xlfn.IFS(BG93="Yes",_xlfn.IFS(BI93&lt;=($CP93*BJ$5),BI93,BI93&gt;($CP93*BJ$5),($CP93*BJ$5)),BG93="No","",BG93="",""))</f>
        <v/>
      </c>
      <c r="BK93" s="1043"/>
      <c r="BL93" s="1057" t="str">
        <f ca="1">'In-kind Benefits 2_V2'!AG91</f>
        <v/>
      </c>
      <c r="BM93" s="1047" t="str">
        <f ca="1">'In-kind Benefits 2_V2'!AH91</f>
        <v/>
      </c>
      <c r="BN93" s="1047" t="str">
        <f ca="1">'In-kind Benefits 2_V2'!AI91</f>
        <v/>
      </c>
      <c r="BO93" s="1047" t="str" cm="1">
        <f t="array" aca="1" ref="BO93" ca="1">(_xlfn.IFS(BL93="Yes",_xlfn.IFS(BN93&lt;=($CP93*BO$5),BN93,BN93&gt;($CP93*BO$5),($CP93*BO$5)),BL93="No","",BL93="",""))</f>
        <v/>
      </c>
      <c r="BP93" s="1043"/>
      <c r="BQ93" s="1057" t="str">
        <f ca="1">'In-kind Benefits 2_V2'!AK91</f>
        <v/>
      </c>
      <c r="BR93" s="1047" t="str">
        <f ca="1">'In-kind Benefits 2_V2'!AL91</f>
        <v/>
      </c>
      <c r="BS93" s="1047" t="str">
        <f ca="1">'In-kind Benefits 2_V2'!AM91</f>
        <v/>
      </c>
      <c r="BT93" s="1047" t="str" cm="1">
        <f t="array" aca="1" ref="BT93" ca="1">(_xlfn.IFS(BQ93="Yes",_xlfn.IFS(BS93&lt;=($CP93*BT$5),BS93,BS93&gt;($CP93*BT$5),($CP93*BT$5)),BQ93="No","",BQ93="",""))</f>
        <v/>
      </c>
      <c r="BU93" s="1043"/>
      <c r="BV93" s="1057" t="str">
        <f ca="1">'In-kind Benefits 2_V2'!AO91</f>
        <v/>
      </c>
      <c r="BW93" s="1047" t="str">
        <f ca="1">'In-kind Benefits 2_V2'!AP91</f>
        <v/>
      </c>
      <c r="BX93" s="1047" t="str">
        <f ca="1">'In-kind Benefits 2_V2'!AQ91</f>
        <v/>
      </c>
      <c r="BY93" s="1047" t="str" cm="1">
        <f t="array" aca="1" ref="BY93" ca="1">(_xlfn.IFS(BV93="Yes",_xlfn.IFS(BX93&lt;=($CP93*BY$5),BX93,BX93&gt;($CP93*BY$5),($CP93*BY$5)),BV93="No","",BV93="",""))</f>
        <v/>
      </c>
      <c r="BZ93" s="1043"/>
      <c r="CA93" s="1057" t="str">
        <f ca="1">'In-kind Benefits 2_V2'!AS91</f>
        <v/>
      </c>
      <c r="CB93" s="1047" t="str">
        <f ca="1">'In-kind Benefits 2_V2'!AT91</f>
        <v/>
      </c>
      <c r="CC93" s="1047" t="str">
        <f ca="1">'In-kind Benefits 2_V2'!AU91</f>
        <v/>
      </c>
      <c r="CD93" s="1047" t="str" cm="1">
        <f t="array" aca="1" ref="CD93" ca="1">(_xlfn.IFS(CA93="Yes",_xlfn.IFS(CC93&lt;=($CP93*CD$5),CC93,CC93&gt;($CP93*CD$5),($CP93*CD$5)),CA93="No","",CA93="",""))</f>
        <v/>
      </c>
      <c r="CE93" s="1048"/>
      <c r="CF93" s="1057" t="str">
        <f ca="1">'In-kind Benefits 2_V2'!AW91</f>
        <v/>
      </c>
      <c r="CG93" s="1047" t="str">
        <f ca="1">'In-kind Benefits 2_V2'!AX91</f>
        <v/>
      </c>
      <c r="CH93" s="1047" t="str">
        <f ca="1">'In-kind Benefits 2_V2'!AY91</f>
        <v/>
      </c>
      <c r="CI93" s="1047" t="str" cm="1">
        <f t="array" aca="1" ref="CI93" ca="1">(_xlfn.IFS(CF93="Yes",_xlfn.IFS(CH93&lt;=($CP93*CI$5),CH93,CH93&gt;($CP93*CI$5),($CP93*CI$5)),CF93="No","",CF93="",""))</f>
        <v/>
      </c>
      <c r="CJ93" s="1048"/>
      <c r="CK93" s="1049">
        <f>IFERROR(((V93*X93)+(AG93*AI93)+(AR93*AT93)+(BC93*BE93))*'Drop Downs'!$R$4/12,0)</f>
        <v>0</v>
      </c>
      <c r="CL93" s="1050">
        <f>IFERROR(L93/M93*IF('2'!$E$25='Drop Downs'!$H$15,'Drop Downs'!$R$4/12, IF('2'!$E$25='Drop Downs'!$H$16,1, (IF('2'!$E$25='Drop Downs'!$H$13,1,"error")))),0)</f>
        <v>0</v>
      </c>
      <c r="CM93" s="1050">
        <f t="shared" ca="1" si="121"/>
        <v>0</v>
      </c>
      <c r="CN93" s="1049" t="str">
        <f t="shared" ca="1" si="122"/>
        <v/>
      </c>
      <c r="CO93" s="1049" t="str">
        <f t="shared" ca="1" si="123"/>
        <v/>
      </c>
      <c r="CP93" s="1050" t="str">
        <f t="shared" ca="1" si="104"/>
        <v/>
      </c>
      <c r="CQ93" s="251"/>
      <c r="CR93" s="1050">
        <f>IFERROR(((W93*X93)+(AH93*AI93)+(AS93*AT93)+(BD93*BE93))*'Drop Downs'!$R$4/12,0)</f>
        <v>0</v>
      </c>
      <c r="CS93" s="1050">
        <f t="shared" si="105"/>
        <v>0</v>
      </c>
      <c r="CT93" s="1050">
        <f t="shared" ca="1" si="106"/>
        <v>0</v>
      </c>
      <c r="CU93" s="1050">
        <f t="shared" ca="1" si="107"/>
        <v>0</v>
      </c>
      <c r="CV93" s="1050" t="str">
        <f t="shared" ca="1" si="124"/>
        <v/>
      </c>
      <c r="CW93" s="1048"/>
      <c r="CX93" s="1050">
        <f t="shared" si="125"/>
        <v>0</v>
      </c>
      <c r="CY93" s="1050" t="str">
        <f t="shared" ca="1" si="126"/>
        <v/>
      </c>
      <c r="CZ93" s="1049" t="str">
        <f t="shared" ca="1" si="127"/>
        <v/>
      </c>
      <c r="DA93" s="1049">
        <f t="shared" ca="1" si="108"/>
        <v>0</v>
      </c>
    </row>
    <row r="94" spans="1:105" ht="17.149999999999999" customHeight="1">
      <c r="A94" s="942">
        <v>90</v>
      </c>
      <c r="B94" s="1295">
        <f>'4'!L9</f>
        <v>0</v>
      </c>
      <c r="C94" s="1038" t="str">
        <f>INDEX(Languages2!$B$12:$Z$13,MATCH(' '!D94,Languages2!$B$12:$B$13,0),MATCH('1'!$C$5,Languages2!$B$1:$Z$1,0))</f>
        <v>Homens</v>
      </c>
      <c r="D94" s="1038" t="s">
        <v>799</v>
      </c>
      <c r="E94" s="1058">
        <f>'4'!N9</f>
        <v>0</v>
      </c>
      <c r="F94" s="1297" t="str">
        <f>'4'!O9</f>
        <v xml:space="preserve"> </v>
      </c>
      <c r="G94" s="1040"/>
      <c r="H94" s="1041">
        <f>'5'!G94</f>
        <v>0</v>
      </c>
      <c r="I94" s="1041">
        <f>'5'!H94</f>
        <v>0</v>
      </c>
      <c r="J94" s="1041">
        <f>'5'!I94</f>
        <v>0</v>
      </c>
      <c r="K94" s="1041">
        <f>'5'!J94</f>
        <v>0</v>
      </c>
      <c r="L94" s="1042">
        <f t="shared" si="95"/>
        <v>0</v>
      </c>
      <c r="M94" s="1042">
        <f t="shared" si="109"/>
        <v>0</v>
      </c>
      <c r="N94" s="1043"/>
      <c r="O94" s="1041">
        <f>'5'!M94</f>
        <v>0</v>
      </c>
      <c r="P94" s="1041">
        <f>'5'!N94</f>
        <v>0</v>
      </c>
      <c r="Q94" s="1041" t="str">
        <f>'5'!O94</f>
        <v/>
      </c>
      <c r="R94" s="1041">
        <f>'5'!P94</f>
        <v>0</v>
      </c>
      <c r="S94" s="1044">
        <f>'5'!Q94</f>
        <v>0</v>
      </c>
      <c r="T94" s="1045">
        <f t="shared" si="96"/>
        <v>0</v>
      </c>
      <c r="U94" s="1045">
        <f t="shared" si="110"/>
        <v>0</v>
      </c>
      <c r="V94" s="1045">
        <f t="shared" si="111"/>
        <v>0</v>
      </c>
      <c r="W94" s="1045">
        <f t="shared" si="97"/>
        <v>0</v>
      </c>
      <c r="X94" s="1045">
        <f t="shared" si="128"/>
        <v>0</v>
      </c>
      <c r="Y94" s="1043"/>
      <c r="Z94" s="1041">
        <f>'5'!S94</f>
        <v>0</v>
      </c>
      <c r="AA94" s="1041">
        <f>'5'!T94</f>
        <v>0</v>
      </c>
      <c r="AB94" s="1041" t="str">
        <f>'5'!U94</f>
        <v/>
      </c>
      <c r="AC94" s="1041">
        <f>'5'!V94</f>
        <v>0</v>
      </c>
      <c r="AD94" s="1064">
        <f>'5'!W94</f>
        <v>0</v>
      </c>
      <c r="AE94" s="1045">
        <f t="shared" si="112"/>
        <v>0</v>
      </c>
      <c r="AF94" s="1045">
        <f t="shared" si="98"/>
        <v>0</v>
      </c>
      <c r="AG94" s="1045">
        <f t="shared" si="99"/>
        <v>0</v>
      </c>
      <c r="AH94" s="1045">
        <f t="shared" si="100"/>
        <v>0</v>
      </c>
      <c r="AI94" s="1045">
        <f t="shared" si="101"/>
        <v>0</v>
      </c>
      <c r="AJ94" s="1043"/>
      <c r="AK94" s="1041">
        <f>'5'!Y94</f>
        <v>0</v>
      </c>
      <c r="AL94" s="1041">
        <f>'5'!Z94</f>
        <v>0</v>
      </c>
      <c r="AM94" s="1041" t="str">
        <f>'5'!AA94</f>
        <v/>
      </c>
      <c r="AN94" s="1041">
        <f>'5'!AB94</f>
        <v>0</v>
      </c>
      <c r="AO94" s="1064">
        <f>'5'!AC94</f>
        <v>0</v>
      </c>
      <c r="AP94" s="1045">
        <f t="shared" si="113"/>
        <v>0</v>
      </c>
      <c r="AQ94" s="1045">
        <f t="shared" si="114"/>
        <v>0</v>
      </c>
      <c r="AR94" s="1045">
        <f t="shared" si="115"/>
        <v>0</v>
      </c>
      <c r="AS94" s="1045">
        <f t="shared" si="102"/>
        <v>0</v>
      </c>
      <c r="AT94" s="1045">
        <f t="shared" si="116"/>
        <v>0</v>
      </c>
      <c r="AU94" s="1043"/>
      <c r="AV94" s="1041">
        <f>'5'!AE94</f>
        <v>0</v>
      </c>
      <c r="AW94" s="1041">
        <f>'5'!AF94</f>
        <v>0</v>
      </c>
      <c r="AX94" s="1041" t="str">
        <f>'5'!AG94</f>
        <v/>
      </c>
      <c r="AY94" s="1041">
        <f>'5'!AH94</f>
        <v>0</v>
      </c>
      <c r="AZ94" s="1044">
        <f>'5'!AI94</f>
        <v>0</v>
      </c>
      <c r="BA94" s="1045">
        <f t="shared" si="117"/>
        <v>0</v>
      </c>
      <c r="BB94" s="1045">
        <f t="shared" si="118"/>
        <v>0</v>
      </c>
      <c r="BC94" s="1045">
        <f t="shared" si="119"/>
        <v>0</v>
      </c>
      <c r="BD94" s="1045">
        <f t="shared" si="103"/>
        <v>0</v>
      </c>
      <c r="BE94" s="1045">
        <f t="shared" si="120"/>
        <v>0</v>
      </c>
      <c r="BF94" s="1043"/>
      <c r="BG94" s="1046" t="str">
        <f ca="1">'In-kind Benefits 2_V2'!AC92</f>
        <v/>
      </c>
      <c r="BH94" s="1047"/>
      <c r="BI94" s="1047" t="str">
        <f ca="1">'In-kind Benefits 2_V2'!AE92</f>
        <v/>
      </c>
      <c r="BJ94" s="1047" t="str" cm="1">
        <f t="array" aca="1" ref="BJ94" ca="1">(_xlfn.IFS(BG94="Yes",_xlfn.IFS(BI94&lt;=($CP94*BJ$5),BI94,BI94&gt;($CP94*BJ$5),($CP94*BJ$5)),BG94="No","",BG94="",""))</f>
        <v/>
      </c>
      <c r="BK94" s="1043"/>
      <c r="BL94" s="1046" t="str">
        <f ca="1">'In-kind Benefits 2_V2'!AG92</f>
        <v/>
      </c>
      <c r="BM94" s="1047" t="str">
        <f ca="1">'In-kind Benefits 2_V2'!AH92</f>
        <v/>
      </c>
      <c r="BN94" s="1047" t="str">
        <f ca="1">'In-kind Benefits 2_V2'!AI92</f>
        <v/>
      </c>
      <c r="BO94" s="1047" t="str" cm="1">
        <f t="array" aca="1" ref="BO94" ca="1">(_xlfn.IFS(BL94="Yes",_xlfn.IFS(BN94&lt;=($CP94*BO$5),BN94,BN94&gt;($CP94*BO$5),($CP94*BO$5)),BL94="No","",BL94="",""))</f>
        <v/>
      </c>
      <c r="BP94" s="1043"/>
      <c r="BQ94" s="1046" t="str">
        <f ca="1">'In-kind Benefits 2_V2'!AK92</f>
        <v/>
      </c>
      <c r="BR94" s="1047" t="str">
        <f ca="1">'In-kind Benefits 2_V2'!AL92</f>
        <v/>
      </c>
      <c r="BS94" s="1047" t="str">
        <f ca="1">'In-kind Benefits 2_V2'!AM92</f>
        <v/>
      </c>
      <c r="BT94" s="1047" t="str" cm="1">
        <f t="array" aca="1" ref="BT94" ca="1">(_xlfn.IFS(BQ94="Yes",_xlfn.IFS(BS94&lt;=($CP94*BT$5),BS94,BS94&gt;($CP94*BT$5),($CP94*BT$5)),BQ94="No","",BQ94="",""))</f>
        <v/>
      </c>
      <c r="BU94" s="1043"/>
      <c r="BV94" s="1046" t="str">
        <f ca="1">'In-kind Benefits 2_V2'!AO92</f>
        <v/>
      </c>
      <c r="BW94" s="1047" t="str">
        <f ca="1">'In-kind Benefits 2_V2'!AP92</f>
        <v/>
      </c>
      <c r="BX94" s="1047" t="str">
        <f ca="1">'In-kind Benefits 2_V2'!AQ92</f>
        <v/>
      </c>
      <c r="BY94" s="1047" t="str" cm="1">
        <f t="array" aca="1" ref="BY94" ca="1">(_xlfn.IFS(BV94="Yes",_xlfn.IFS(BX94&lt;=($CP94*BY$5),BX94,BX94&gt;($CP94*BY$5),($CP94*BY$5)),BV94="No","",BV94="",""))</f>
        <v/>
      </c>
      <c r="BZ94" s="1043"/>
      <c r="CA94" s="1046" t="str">
        <f ca="1">'In-kind Benefits 2_V2'!AS92</f>
        <v/>
      </c>
      <c r="CB94" s="1047" t="str">
        <f ca="1">'In-kind Benefits 2_V2'!AT92</f>
        <v/>
      </c>
      <c r="CC94" s="1047" t="str">
        <f ca="1">'In-kind Benefits 2_V2'!AU92</f>
        <v/>
      </c>
      <c r="CD94" s="1047" t="str" cm="1">
        <f t="array" aca="1" ref="CD94" ca="1">(_xlfn.IFS(CA94="Yes",_xlfn.IFS(CC94&lt;=($CP94*CD$5),CC94,CC94&gt;($CP94*CD$5),($CP94*CD$5)),CA94="No","",CA94="",""))</f>
        <v/>
      </c>
      <c r="CE94" s="1048"/>
      <c r="CF94" s="1046" t="str">
        <f ca="1">'In-kind Benefits 2_V2'!AW92</f>
        <v/>
      </c>
      <c r="CG94" s="1047" t="str">
        <f ca="1">'In-kind Benefits 2_V2'!AX92</f>
        <v/>
      </c>
      <c r="CH94" s="1047" t="str">
        <f ca="1">'In-kind Benefits 2_V2'!AY92</f>
        <v/>
      </c>
      <c r="CI94" s="1047" t="str" cm="1">
        <f t="array" aca="1" ref="CI94" ca="1">(_xlfn.IFS(CF94="Yes",_xlfn.IFS(CH94&lt;=($CP94*CI$5),CH94,CH94&gt;($CP94*CI$5),($CP94*CI$5)),CF94="No","",CF94="",""))</f>
        <v/>
      </c>
      <c r="CJ94" s="1048"/>
      <c r="CK94" s="1049">
        <f>IFERROR(((V94*X94)+(AG94*AI94)+(AR94*AT94)+(BC94*BE94))*'Drop Downs'!$R$4/12,0)</f>
        <v>0</v>
      </c>
      <c r="CL94" s="1050">
        <f>IFERROR(L94/M94*IF('2'!$E$25='Drop Downs'!$H$15,'Drop Downs'!$R$4/12, IF('2'!$E$25='Drop Downs'!$H$16,1, (IF('2'!$E$25='Drop Downs'!$H$13,1,"error")))),0)</f>
        <v>0</v>
      </c>
      <c r="CM94" s="1050">
        <f t="shared" ca="1" si="121"/>
        <v>0</v>
      </c>
      <c r="CN94" s="1049" t="str">
        <f t="shared" ca="1" si="122"/>
        <v/>
      </c>
      <c r="CO94" s="1049" t="str">
        <f t="shared" ca="1" si="123"/>
        <v/>
      </c>
      <c r="CP94" s="1050" t="str">
        <f t="shared" ca="1" si="104"/>
        <v/>
      </c>
      <c r="CQ94" s="251"/>
      <c r="CR94" s="1050">
        <f>IFERROR(((W94*X94)+(AH94*AI94)+(AS94*AT94)+(BD94*BE94))*'Drop Downs'!$R$4/12,0)</f>
        <v>0</v>
      </c>
      <c r="CS94" s="1050">
        <f t="shared" si="105"/>
        <v>0</v>
      </c>
      <c r="CT94" s="1050">
        <f t="shared" ca="1" si="106"/>
        <v>0</v>
      </c>
      <c r="CU94" s="1050">
        <f t="shared" ca="1" si="107"/>
        <v>0</v>
      </c>
      <c r="CV94" s="1050" t="str">
        <f t="shared" ca="1" si="124"/>
        <v/>
      </c>
      <c r="CW94" s="1048"/>
      <c r="CX94" s="1050">
        <f t="shared" si="125"/>
        <v>0</v>
      </c>
      <c r="CY94" s="1050" t="str">
        <f t="shared" ca="1" si="126"/>
        <v/>
      </c>
      <c r="CZ94" s="1049" t="str">
        <f t="shared" ca="1" si="127"/>
        <v/>
      </c>
      <c r="DA94" s="1049">
        <f t="shared" ca="1" si="108"/>
        <v>0</v>
      </c>
    </row>
    <row r="95" spans="1:105" ht="17.149999999999999" customHeight="1">
      <c r="A95" s="942">
        <v>91</v>
      </c>
      <c r="B95" s="1298"/>
      <c r="C95" s="1051" t="str">
        <f>INDEX(Languages2!$B$12:$Z$13,MATCH(' '!D95,Languages2!$B$12:$B$13,0),MATCH('1'!$C$5,Languages2!$B$1:$Z$1,0))</f>
        <v>Mulheres</v>
      </c>
      <c r="D95" s="1051" t="s">
        <v>800</v>
      </c>
      <c r="E95" s="1052">
        <f>'4'!N10</f>
        <v>0</v>
      </c>
      <c r="F95" s="1297">
        <f>'4'!O10</f>
        <v>0</v>
      </c>
      <c r="G95" s="1040"/>
      <c r="H95" s="1053">
        <f>'5'!G95</f>
        <v>0</v>
      </c>
      <c r="I95" s="1053">
        <f>'5'!H95</f>
        <v>0</v>
      </c>
      <c r="J95" s="1053">
        <f>'5'!I95</f>
        <v>0</v>
      </c>
      <c r="K95" s="1053">
        <f>'5'!J95</f>
        <v>0</v>
      </c>
      <c r="L95" s="1054">
        <f t="shared" si="95"/>
        <v>0</v>
      </c>
      <c r="M95" s="1054">
        <f t="shared" si="109"/>
        <v>0</v>
      </c>
      <c r="N95" s="1043"/>
      <c r="O95" s="1053">
        <f>'5'!M95</f>
        <v>0</v>
      </c>
      <c r="P95" s="1053">
        <f>'5'!N95</f>
        <v>0</v>
      </c>
      <c r="Q95" s="1053" t="str">
        <f>'5'!O95</f>
        <v/>
      </c>
      <c r="R95" s="1053">
        <f>'5'!P95</f>
        <v>0</v>
      </c>
      <c r="S95" s="1055">
        <f>'5'!Q95</f>
        <v>0</v>
      </c>
      <c r="T95" s="1056">
        <f t="shared" si="96"/>
        <v>0</v>
      </c>
      <c r="U95" s="1056">
        <f t="shared" si="110"/>
        <v>0</v>
      </c>
      <c r="V95" s="1056">
        <f t="shared" si="111"/>
        <v>0</v>
      </c>
      <c r="W95" s="1056">
        <f t="shared" si="97"/>
        <v>0</v>
      </c>
      <c r="X95" s="1056">
        <f t="shared" si="128"/>
        <v>0</v>
      </c>
      <c r="Y95" s="1043"/>
      <c r="Z95" s="1053">
        <f>'5'!S95</f>
        <v>0</v>
      </c>
      <c r="AA95" s="1053">
        <f>'5'!T95</f>
        <v>0</v>
      </c>
      <c r="AB95" s="1053" t="str">
        <f>'5'!U95</f>
        <v/>
      </c>
      <c r="AC95" s="1053">
        <f>'5'!V95</f>
        <v>0</v>
      </c>
      <c r="AD95" s="1053">
        <f>'5'!W95</f>
        <v>0</v>
      </c>
      <c r="AE95" s="1056">
        <f t="shared" si="112"/>
        <v>0</v>
      </c>
      <c r="AF95" s="1056">
        <f t="shared" si="98"/>
        <v>0</v>
      </c>
      <c r="AG95" s="1056">
        <f t="shared" si="99"/>
        <v>0</v>
      </c>
      <c r="AH95" s="1056">
        <f t="shared" si="100"/>
        <v>0</v>
      </c>
      <c r="AI95" s="1056">
        <f t="shared" si="101"/>
        <v>0</v>
      </c>
      <c r="AJ95" s="1043"/>
      <c r="AK95" s="1053">
        <f>'5'!Y95</f>
        <v>0</v>
      </c>
      <c r="AL95" s="1053">
        <f>'5'!Z95</f>
        <v>0</v>
      </c>
      <c r="AM95" s="1053" t="str">
        <f>'5'!AA95</f>
        <v/>
      </c>
      <c r="AN95" s="1053">
        <f>'5'!AB95</f>
        <v>0</v>
      </c>
      <c r="AO95" s="1053">
        <f>'5'!AC95</f>
        <v>0</v>
      </c>
      <c r="AP95" s="1056">
        <f t="shared" si="113"/>
        <v>0</v>
      </c>
      <c r="AQ95" s="1056">
        <f t="shared" si="114"/>
        <v>0</v>
      </c>
      <c r="AR95" s="1056">
        <f t="shared" si="115"/>
        <v>0</v>
      </c>
      <c r="AS95" s="1056">
        <f t="shared" si="102"/>
        <v>0</v>
      </c>
      <c r="AT95" s="1056">
        <f t="shared" si="116"/>
        <v>0</v>
      </c>
      <c r="AU95" s="1043"/>
      <c r="AV95" s="1053">
        <f>'5'!AE95</f>
        <v>0</v>
      </c>
      <c r="AW95" s="1053">
        <f>'5'!AF95</f>
        <v>0</v>
      </c>
      <c r="AX95" s="1053" t="str">
        <f>'5'!AG95</f>
        <v/>
      </c>
      <c r="AY95" s="1053">
        <f>'5'!AH95</f>
        <v>0</v>
      </c>
      <c r="AZ95" s="1055">
        <f>'5'!AI95</f>
        <v>0</v>
      </c>
      <c r="BA95" s="1056">
        <f t="shared" si="117"/>
        <v>0</v>
      </c>
      <c r="BB95" s="1056">
        <f t="shared" si="118"/>
        <v>0</v>
      </c>
      <c r="BC95" s="1056">
        <f t="shared" si="119"/>
        <v>0</v>
      </c>
      <c r="BD95" s="1056">
        <f t="shared" si="103"/>
        <v>0</v>
      </c>
      <c r="BE95" s="1056">
        <f t="shared" si="120"/>
        <v>0</v>
      </c>
      <c r="BF95" s="1043"/>
      <c r="BG95" s="1057" t="str">
        <f ca="1">'In-kind Benefits 2_V2'!AC93</f>
        <v/>
      </c>
      <c r="BH95" s="1047"/>
      <c r="BI95" s="1047" t="str">
        <f ca="1">'In-kind Benefits 2_V2'!AE93</f>
        <v/>
      </c>
      <c r="BJ95" s="1047" t="str" cm="1">
        <f t="array" aca="1" ref="BJ95" ca="1">(_xlfn.IFS(BG95="Yes",_xlfn.IFS(BI95&lt;=($CP95*BJ$5),BI95,BI95&gt;($CP95*BJ$5),($CP95*BJ$5)),BG95="No","",BG95="",""))</f>
        <v/>
      </c>
      <c r="BK95" s="1043"/>
      <c r="BL95" s="1057" t="str">
        <f ca="1">'In-kind Benefits 2_V2'!AG93</f>
        <v/>
      </c>
      <c r="BM95" s="1047" t="str">
        <f ca="1">'In-kind Benefits 2_V2'!AH93</f>
        <v/>
      </c>
      <c r="BN95" s="1047" t="str">
        <f ca="1">'In-kind Benefits 2_V2'!AI93</f>
        <v/>
      </c>
      <c r="BO95" s="1047" t="str" cm="1">
        <f t="array" aca="1" ref="BO95" ca="1">(_xlfn.IFS(BL95="Yes",_xlfn.IFS(BN95&lt;=($CP95*BO$5),BN95,BN95&gt;($CP95*BO$5),($CP95*BO$5)),BL95="No","",BL95="",""))</f>
        <v/>
      </c>
      <c r="BP95" s="1043"/>
      <c r="BQ95" s="1057" t="str">
        <f ca="1">'In-kind Benefits 2_V2'!AK93</f>
        <v/>
      </c>
      <c r="BR95" s="1047" t="str">
        <f ca="1">'In-kind Benefits 2_V2'!AL93</f>
        <v/>
      </c>
      <c r="BS95" s="1047" t="str">
        <f ca="1">'In-kind Benefits 2_V2'!AM93</f>
        <v/>
      </c>
      <c r="BT95" s="1047" t="str" cm="1">
        <f t="array" aca="1" ref="BT95" ca="1">(_xlfn.IFS(BQ95="Yes",_xlfn.IFS(BS95&lt;=($CP95*BT$5),BS95,BS95&gt;($CP95*BT$5),($CP95*BT$5)),BQ95="No","",BQ95="",""))</f>
        <v/>
      </c>
      <c r="BU95" s="1043"/>
      <c r="BV95" s="1057" t="str">
        <f ca="1">'In-kind Benefits 2_V2'!AO93</f>
        <v/>
      </c>
      <c r="BW95" s="1047" t="str">
        <f ca="1">'In-kind Benefits 2_V2'!AP93</f>
        <v/>
      </c>
      <c r="BX95" s="1047" t="str">
        <f ca="1">'In-kind Benefits 2_V2'!AQ93</f>
        <v/>
      </c>
      <c r="BY95" s="1047" t="str" cm="1">
        <f t="array" aca="1" ref="BY95" ca="1">(_xlfn.IFS(BV95="Yes",_xlfn.IFS(BX95&lt;=($CP95*BY$5),BX95,BX95&gt;($CP95*BY$5),($CP95*BY$5)),BV95="No","",BV95="",""))</f>
        <v/>
      </c>
      <c r="BZ95" s="1043"/>
      <c r="CA95" s="1057" t="str">
        <f ca="1">'In-kind Benefits 2_V2'!AS93</f>
        <v/>
      </c>
      <c r="CB95" s="1047" t="str">
        <f ca="1">'In-kind Benefits 2_V2'!AT93</f>
        <v/>
      </c>
      <c r="CC95" s="1047" t="str">
        <f ca="1">'In-kind Benefits 2_V2'!AU93</f>
        <v/>
      </c>
      <c r="CD95" s="1047" t="str" cm="1">
        <f t="array" aca="1" ref="CD95" ca="1">(_xlfn.IFS(CA95="Yes",_xlfn.IFS(CC95&lt;=($CP95*CD$5),CC95,CC95&gt;($CP95*CD$5),($CP95*CD$5)),CA95="No","",CA95="",""))</f>
        <v/>
      </c>
      <c r="CE95" s="1048"/>
      <c r="CF95" s="1057" t="str">
        <f ca="1">'In-kind Benefits 2_V2'!AW93</f>
        <v/>
      </c>
      <c r="CG95" s="1047" t="str">
        <f ca="1">'In-kind Benefits 2_V2'!AX93</f>
        <v/>
      </c>
      <c r="CH95" s="1047" t="str">
        <f ca="1">'In-kind Benefits 2_V2'!AY93</f>
        <v/>
      </c>
      <c r="CI95" s="1047" t="str" cm="1">
        <f t="array" aca="1" ref="CI95" ca="1">(_xlfn.IFS(CF95="Yes",_xlfn.IFS(CH95&lt;=($CP95*CI$5),CH95,CH95&gt;($CP95*CI$5),($CP95*CI$5)),CF95="No","",CF95="",""))</f>
        <v/>
      </c>
      <c r="CJ95" s="1048"/>
      <c r="CK95" s="1049">
        <f>IFERROR(((V95*X95)+(AG95*AI95)+(AR95*AT95)+(BC95*BE95))*'Drop Downs'!$R$4/12,0)</f>
        <v>0</v>
      </c>
      <c r="CL95" s="1050">
        <f>IFERROR(L95/M95*IF('2'!$E$25='Drop Downs'!$H$15,'Drop Downs'!$R$4/12, IF('2'!$E$25='Drop Downs'!$H$16,1, (IF('2'!$E$25='Drop Downs'!$H$13,1,"error")))),0)</f>
        <v>0</v>
      </c>
      <c r="CM95" s="1050">
        <f t="shared" ca="1" si="121"/>
        <v>0</v>
      </c>
      <c r="CN95" s="1049" t="str">
        <f t="shared" ca="1" si="122"/>
        <v/>
      </c>
      <c r="CO95" s="1049" t="str">
        <f t="shared" ca="1" si="123"/>
        <v/>
      </c>
      <c r="CP95" s="1050" t="str">
        <f t="shared" ca="1" si="104"/>
        <v/>
      </c>
      <c r="CQ95" s="251"/>
      <c r="CR95" s="1050">
        <f>IFERROR(((W95*X95)+(AH95*AI95)+(AS95*AT95)+(BD95*BE95))*'Drop Downs'!$R$4/12,0)</f>
        <v>0</v>
      </c>
      <c r="CS95" s="1050">
        <f t="shared" si="105"/>
        <v>0</v>
      </c>
      <c r="CT95" s="1050">
        <f t="shared" ca="1" si="106"/>
        <v>0</v>
      </c>
      <c r="CU95" s="1050">
        <f t="shared" ca="1" si="107"/>
        <v>0</v>
      </c>
      <c r="CV95" s="1050" t="str">
        <f t="shared" ca="1" si="124"/>
        <v/>
      </c>
      <c r="CW95" s="1048"/>
      <c r="CX95" s="1050">
        <f t="shared" si="125"/>
        <v>0</v>
      </c>
      <c r="CY95" s="1050" t="str">
        <f t="shared" ca="1" si="126"/>
        <v/>
      </c>
      <c r="CZ95" s="1049" t="str">
        <f t="shared" ca="1" si="127"/>
        <v/>
      </c>
      <c r="DA95" s="1049">
        <f t="shared" ca="1" si="108"/>
        <v>0</v>
      </c>
    </row>
    <row r="96" spans="1:105" ht="17.149999999999999" customHeight="1">
      <c r="A96" s="942">
        <v>92</v>
      </c>
      <c r="B96" s="1295">
        <f>'4'!L11</f>
        <v>0</v>
      </c>
      <c r="C96" s="1038" t="str">
        <f>INDEX(Languages2!$B$12:$Z$13,MATCH(' '!D96,Languages2!$B$12:$B$13,0),MATCH('1'!$C$5,Languages2!$B$1:$Z$1,0))</f>
        <v>Homens</v>
      </c>
      <c r="D96" s="1038" t="s">
        <v>799</v>
      </c>
      <c r="E96" s="1058">
        <f>'4'!N11</f>
        <v>0</v>
      </c>
      <c r="F96" s="1297" t="str">
        <f>'4'!O11</f>
        <v xml:space="preserve"> </v>
      </c>
      <c r="G96" s="1040"/>
      <c r="H96" s="1041">
        <f>'5'!G96</f>
        <v>0</v>
      </c>
      <c r="I96" s="1041">
        <f>'5'!H96</f>
        <v>0</v>
      </c>
      <c r="J96" s="1041">
        <f>'5'!I96</f>
        <v>0</v>
      </c>
      <c r="K96" s="1041">
        <f>'5'!J96</f>
        <v>0</v>
      </c>
      <c r="L96" s="1042">
        <f t="shared" si="95"/>
        <v>0</v>
      </c>
      <c r="M96" s="1042">
        <f t="shared" si="109"/>
        <v>0</v>
      </c>
      <c r="N96" s="1043"/>
      <c r="O96" s="1041">
        <f>'5'!M96</f>
        <v>0</v>
      </c>
      <c r="P96" s="1041">
        <f>'5'!N96</f>
        <v>0</v>
      </c>
      <c r="Q96" s="1041" t="str">
        <f>'5'!O96</f>
        <v/>
      </c>
      <c r="R96" s="1041">
        <f>'5'!P96</f>
        <v>0</v>
      </c>
      <c r="S96" s="1044">
        <f>'5'!Q96</f>
        <v>0</v>
      </c>
      <c r="T96" s="1045">
        <f t="shared" si="96"/>
        <v>0</v>
      </c>
      <c r="U96" s="1045">
        <f t="shared" si="110"/>
        <v>0</v>
      </c>
      <c r="V96" s="1045">
        <f t="shared" si="111"/>
        <v>0</v>
      </c>
      <c r="W96" s="1045">
        <f t="shared" si="97"/>
        <v>0</v>
      </c>
      <c r="X96" s="1045">
        <f t="shared" si="128"/>
        <v>0</v>
      </c>
      <c r="Y96" s="1043"/>
      <c r="Z96" s="1041">
        <f>'5'!S96</f>
        <v>0</v>
      </c>
      <c r="AA96" s="1041">
        <f>'5'!T96</f>
        <v>0</v>
      </c>
      <c r="AB96" s="1041" t="str">
        <f>'5'!U96</f>
        <v/>
      </c>
      <c r="AC96" s="1041">
        <f>'5'!V96</f>
        <v>0</v>
      </c>
      <c r="AD96" s="1064">
        <f>'5'!W96</f>
        <v>0</v>
      </c>
      <c r="AE96" s="1045">
        <f t="shared" si="112"/>
        <v>0</v>
      </c>
      <c r="AF96" s="1045">
        <f t="shared" si="98"/>
        <v>0</v>
      </c>
      <c r="AG96" s="1045">
        <f t="shared" si="99"/>
        <v>0</v>
      </c>
      <c r="AH96" s="1045">
        <f t="shared" si="100"/>
        <v>0</v>
      </c>
      <c r="AI96" s="1045">
        <f t="shared" si="101"/>
        <v>0</v>
      </c>
      <c r="AJ96" s="1043"/>
      <c r="AK96" s="1041">
        <f>'5'!Y96</f>
        <v>0</v>
      </c>
      <c r="AL96" s="1041">
        <f>'5'!Z96</f>
        <v>0</v>
      </c>
      <c r="AM96" s="1041" t="str">
        <f>'5'!AA96</f>
        <v/>
      </c>
      <c r="AN96" s="1041">
        <f>'5'!AB96</f>
        <v>0</v>
      </c>
      <c r="AO96" s="1064">
        <f>'5'!AC96</f>
        <v>0</v>
      </c>
      <c r="AP96" s="1045">
        <f t="shared" si="113"/>
        <v>0</v>
      </c>
      <c r="AQ96" s="1045">
        <f t="shared" si="114"/>
        <v>0</v>
      </c>
      <c r="AR96" s="1045">
        <f t="shared" si="115"/>
        <v>0</v>
      </c>
      <c r="AS96" s="1045">
        <f t="shared" si="102"/>
        <v>0</v>
      </c>
      <c r="AT96" s="1045">
        <f t="shared" si="116"/>
        <v>0</v>
      </c>
      <c r="AU96" s="1043"/>
      <c r="AV96" s="1041">
        <f>'5'!AE96</f>
        <v>0</v>
      </c>
      <c r="AW96" s="1041">
        <f>'5'!AF96</f>
        <v>0</v>
      </c>
      <c r="AX96" s="1041" t="str">
        <f>'5'!AG96</f>
        <v/>
      </c>
      <c r="AY96" s="1041">
        <f>'5'!AH96</f>
        <v>0</v>
      </c>
      <c r="AZ96" s="1044">
        <f>'5'!AI96</f>
        <v>0</v>
      </c>
      <c r="BA96" s="1045">
        <f t="shared" si="117"/>
        <v>0</v>
      </c>
      <c r="BB96" s="1045">
        <f t="shared" si="118"/>
        <v>0</v>
      </c>
      <c r="BC96" s="1045">
        <f t="shared" si="119"/>
        <v>0</v>
      </c>
      <c r="BD96" s="1045">
        <f t="shared" si="103"/>
        <v>0</v>
      </c>
      <c r="BE96" s="1045">
        <f t="shared" si="120"/>
        <v>0</v>
      </c>
      <c r="BF96" s="1043"/>
      <c r="BG96" s="1046" t="str">
        <f ca="1">'In-kind Benefits 2_V2'!AC94</f>
        <v/>
      </c>
      <c r="BH96" s="1047"/>
      <c r="BI96" s="1047" t="str">
        <f ca="1">'In-kind Benefits 2_V2'!AE94</f>
        <v/>
      </c>
      <c r="BJ96" s="1047" t="str" cm="1">
        <f t="array" aca="1" ref="BJ96" ca="1">(_xlfn.IFS(BG96="Yes",_xlfn.IFS(BI96&lt;=($CP96*BJ$5),BI96,BI96&gt;($CP96*BJ$5),($CP96*BJ$5)),BG96="No","",BG96="",""))</f>
        <v/>
      </c>
      <c r="BK96" s="1043"/>
      <c r="BL96" s="1046" t="str">
        <f ca="1">'In-kind Benefits 2_V2'!AG94</f>
        <v/>
      </c>
      <c r="BM96" s="1047" t="str">
        <f ca="1">'In-kind Benefits 2_V2'!AH94</f>
        <v/>
      </c>
      <c r="BN96" s="1047" t="str">
        <f ca="1">'In-kind Benefits 2_V2'!AI94</f>
        <v/>
      </c>
      <c r="BO96" s="1047" t="str" cm="1">
        <f t="array" aca="1" ref="BO96" ca="1">(_xlfn.IFS(BL96="Yes",_xlfn.IFS(BN96&lt;=($CP96*BO$5),BN96,BN96&gt;($CP96*BO$5),($CP96*BO$5)),BL96="No","",BL96="",""))</f>
        <v/>
      </c>
      <c r="BP96" s="1043"/>
      <c r="BQ96" s="1046" t="str">
        <f ca="1">'In-kind Benefits 2_V2'!AK94</f>
        <v/>
      </c>
      <c r="BR96" s="1047" t="str">
        <f ca="1">'In-kind Benefits 2_V2'!AL94</f>
        <v/>
      </c>
      <c r="BS96" s="1047" t="str">
        <f ca="1">'In-kind Benefits 2_V2'!AM94</f>
        <v/>
      </c>
      <c r="BT96" s="1047" t="str" cm="1">
        <f t="array" aca="1" ref="BT96" ca="1">(_xlfn.IFS(BQ96="Yes",_xlfn.IFS(BS96&lt;=($CP96*BT$5),BS96,BS96&gt;($CP96*BT$5),($CP96*BT$5)),BQ96="No","",BQ96="",""))</f>
        <v/>
      </c>
      <c r="BU96" s="1043"/>
      <c r="BV96" s="1046" t="str">
        <f ca="1">'In-kind Benefits 2_V2'!AO94</f>
        <v/>
      </c>
      <c r="BW96" s="1047" t="str">
        <f ca="1">'In-kind Benefits 2_V2'!AP94</f>
        <v/>
      </c>
      <c r="BX96" s="1047" t="str">
        <f ca="1">'In-kind Benefits 2_V2'!AQ94</f>
        <v/>
      </c>
      <c r="BY96" s="1047" t="str" cm="1">
        <f t="array" aca="1" ref="BY96" ca="1">(_xlfn.IFS(BV96="Yes",_xlfn.IFS(BX96&lt;=($CP96*BY$5),BX96,BX96&gt;($CP96*BY$5),($CP96*BY$5)),BV96="No","",BV96="",""))</f>
        <v/>
      </c>
      <c r="BZ96" s="1043"/>
      <c r="CA96" s="1046" t="str">
        <f ca="1">'In-kind Benefits 2_V2'!AS94</f>
        <v/>
      </c>
      <c r="CB96" s="1047" t="str">
        <f ca="1">'In-kind Benefits 2_V2'!AT94</f>
        <v/>
      </c>
      <c r="CC96" s="1047" t="str">
        <f ca="1">'In-kind Benefits 2_V2'!AU94</f>
        <v/>
      </c>
      <c r="CD96" s="1047" t="str" cm="1">
        <f t="array" aca="1" ref="CD96" ca="1">(_xlfn.IFS(CA96="Yes",_xlfn.IFS(CC96&lt;=($CP96*CD$5),CC96,CC96&gt;($CP96*CD$5),($CP96*CD$5)),CA96="No","",CA96="",""))</f>
        <v/>
      </c>
      <c r="CE96" s="1048"/>
      <c r="CF96" s="1046" t="str">
        <f ca="1">'In-kind Benefits 2_V2'!AW94</f>
        <v/>
      </c>
      <c r="CG96" s="1047" t="str">
        <f ca="1">'In-kind Benefits 2_V2'!AX94</f>
        <v/>
      </c>
      <c r="CH96" s="1047" t="str">
        <f ca="1">'In-kind Benefits 2_V2'!AY94</f>
        <v/>
      </c>
      <c r="CI96" s="1047" t="str" cm="1">
        <f t="array" aca="1" ref="CI96" ca="1">(_xlfn.IFS(CF96="Yes",_xlfn.IFS(CH96&lt;=($CP96*CI$5),CH96,CH96&gt;($CP96*CI$5),($CP96*CI$5)),CF96="No","",CF96="",""))</f>
        <v/>
      </c>
      <c r="CJ96" s="1048"/>
      <c r="CK96" s="1049">
        <f>IFERROR(((V96*X96)+(AG96*AI96)+(AR96*AT96)+(BC96*BE96))*'Drop Downs'!$R$4/12,0)</f>
        <v>0</v>
      </c>
      <c r="CL96" s="1050">
        <f>IFERROR(L96/M96*IF('2'!$E$25='Drop Downs'!$H$15,'Drop Downs'!$R$4/12, IF('2'!$E$25='Drop Downs'!$H$16,1, (IF('2'!$E$25='Drop Downs'!$H$13,1,"error")))),0)</f>
        <v>0</v>
      </c>
      <c r="CM96" s="1050">
        <f t="shared" ca="1" si="121"/>
        <v>0</v>
      </c>
      <c r="CN96" s="1049" t="str">
        <f t="shared" ca="1" si="122"/>
        <v/>
      </c>
      <c r="CO96" s="1049" t="str">
        <f t="shared" ca="1" si="123"/>
        <v/>
      </c>
      <c r="CP96" s="1050" t="str">
        <f t="shared" ca="1" si="104"/>
        <v/>
      </c>
      <c r="CQ96" s="251"/>
      <c r="CR96" s="1050">
        <f>IFERROR(((W96*X96)+(AH96*AI96)+(AS96*AT96)+(BD96*BE96))*'Drop Downs'!$R$4/12,0)</f>
        <v>0</v>
      </c>
      <c r="CS96" s="1050">
        <f t="shared" si="105"/>
        <v>0</v>
      </c>
      <c r="CT96" s="1050">
        <f t="shared" ca="1" si="106"/>
        <v>0</v>
      </c>
      <c r="CU96" s="1050">
        <f t="shared" ca="1" si="107"/>
        <v>0</v>
      </c>
      <c r="CV96" s="1050" t="str">
        <f t="shared" ca="1" si="124"/>
        <v/>
      </c>
      <c r="CW96" s="1048"/>
      <c r="CX96" s="1050">
        <f t="shared" si="125"/>
        <v>0</v>
      </c>
      <c r="CY96" s="1050" t="str">
        <f t="shared" ca="1" si="126"/>
        <v/>
      </c>
      <c r="CZ96" s="1049" t="str">
        <f t="shared" ca="1" si="127"/>
        <v/>
      </c>
      <c r="DA96" s="1049">
        <f t="shared" ca="1" si="108"/>
        <v>0</v>
      </c>
    </row>
    <row r="97" spans="1:105" ht="17.149999999999999" customHeight="1">
      <c r="A97" s="942">
        <v>93</v>
      </c>
      <c r="B97" s="1298"/>
      <c r="C97" s="1051" t="str">
        <f>INDEX(Languages2!$B$12:$Z$13,MATCH(' '!D97,Languages2!$B$12:$B$13,0),MATCH('1'!$C$5,Languages2!$B$1:$Z$1,0))</f>
        <v>Mulheres</v>
      </c>
      <c r="D97" s="1051" t="s">
        <v>800</v>
      </c>
      <c r="E97" s="1052">
        <f>'4'!N12</f>
        <v>0</v>
      </c>
      <c r="F97" s="1297">
        <f>'4'!O12</f>
        <v>0</v>
      </c>
      <c r="G97" s="1040"/>
      <c r="H97" s="1053">
        <f>'5'!G97</f>
        <v>0</v>
      </c>
      <c r="I97" s="1053">
        <f>'5'!H97</f>
        <v>0</v>
      </c>
      <c r="J97" s="1053">
        <f>'5'!I97</f>
        <v>0</v>
      </c>
      <c r="K97" s="1053">
        <f>'5'!J97</f>
        <v>0</v>
      </c>
      <c r="L97" s="1054">
        <f t="shared" si="95"/>
        <v>0</v>
      </c>
      <c r="M97" s="1054">
        <f t="shared" si="109"/>
        <v>0</v>
      </c>
      <c r="N97" s="1043"/>
      <c r="O97" s="1053">
        <f>'5'!M97</f>
        <v>0</v>
      </c>
      <c r="P97" s="1053">
        <f>'5'!N97</f>
        <v>0</v>
      </c>
      <c r="Q97" s="1053" t="str">
        <f>'5'!O97</f>
        <v/>
      </c>
      <c r="R97" s="1053">
        <f>'5'!P97</f>
        <v>0</v>
      </c>
      <c r="S97" s="1055">
        <f>'5'!Q97</f>
        <v>0</v>
      </c>
      <c r="T97" s="1056">
        <f t="shared" si="96"/>
        <v>0</v>
      </c>
      <c r="U97" s="1056">
        <f t="shared" si="110"/>
        <v>0</v>
      </c>
      <c r="V97" s="1056">
        <f t="shared" si="111"/>
        <v>0</v>
      </c>
      <c r="W97" s="1056">
        <f t="shared" si="97"/>
        <v>0</v>
      </c>
      <c r="X97" s="1056">
        <f t="shared" si="128"/>
        <v>0</v>
      </c>
      <c r="Y97" s="1043"/>
      <c r="Z97" s="1053">
        <f>'5'!S97</f>
        <v>0</v>
      </c>
      <c r="AA97" s="1053">
        <f>'5'!T97</f>
        <v>0</v>
      </c>
      <c r="AB97" s="1053" t="str">
        <f>'5'!U97</f>
        <v/>
      </c>
      <c r="AC97" s="1053">
        <f>'5'!V97</f>
        <v>0</v>
      </c>
      <c r="AD97" s="1053">
        <f>'5'!W97</f>
        <v>0</v>
      </c>
      <c r="AE97" s="1056">
        <f t="shared" si="112"/>
        <v>0</v>
      </c>
      <c r="AF97" s="1056">
        <f t="shared" si="98"/>
        <v>0</v>
      </c>
      <c r="AG97" s="1056">
        <f t="shared" si="99"/>
        <v>0</v>
      </c>
      <c r="AH97" s="1056">
        <f t="shared" si="100"/>
        <v>0</v>
      </c>
      <c r="AI97" s="1056">
        <f t="shared" si="101"/>
        <v>0</v>
      </c>
      <c r="AJ97" s="1043"/>
      <c r="AK97" s="1053">
        <f>'5'!Y97</f>
        <v>0</v>
      </c>
      <c r="AL97" s="1053">
        <f>'5'!Z97</f>
        <v>0</v>
      </c>
      <c r="AM97" s="1053" t="str">
        <f>'5'!AA97</f>
        <v/>
      </c>
      <c r="AN97" s="1053">
        <f>'5'!AB97</f>
        <v>0</v>
      </c>
      <c r="AO97" s="1053">
        <f>'5'!AC97</f>
        <v>0</v>
      </c>
      <c r="AP97" s="1056">
        <f t="shared" si="113"/>
        <v>0</v>
      </c>
      <c r="AQ97" s="1056">
        <f t="shared" si="114"/>
        <v>0</v>
      </c>
      <c r="AR97" s="1056">
        <f t="shared" si="115"/>
        <v>0</v>
      </c>
      <c r="AS97" s="1056">
        <f t="shared" si="102"/>
        <v>0</v>
      </c>
      <c r="AT97" s="1056">
        <f t="shared" si="116"/>
        <v>0</v>
      </c>
      <c r="AU97" s="1043"/>
      <c r="AV97" s="1053">
        <f>'5'!AE97</f>
        <v>0</v>
      </c>
      <c r="AW97" s="1053">
        <f>'5'!AF97</f>
        <v>0</v>
      </c>
      <c r="AX97" s="1053" t="str">
        <f>'5'!AG97</f>
        <v/>
      </c>
      <c r="AY97" s="1053">
        <f>'5'!AH97</f>
        <v>0</v>
      </c>
      <c r="AZ97" s="1055">
        <f>'5'!AI97</f>
        <v>0</v>
      </c>
      <c r="BA97" s="1056">
        <f t="shared" si="117"/>
        <v>0</v>
      </c>
      <c r="BB97" s="1056">
        <f t="shared" si="118"/>
        <v>0</v>
      </c>
      <c r="BC97" s="1056">
        <f t="shared" si="119"/>
        <v>0</v>
      </c>
      <c r="BD97" s="1056">
        <f t="shared" si="103"/>
        <v>0</v>
      </c>
      <c r="BE97" s="1056">
        <f t="shared" si="120"/>
        <v>0</v>
      </c>
      <c r="BF97" s="1043"/>
      <c r="BG97" s="1057" t="str">
        <f ca="1">'In-kind Benefits 2_V2'!AC95</f>
        <v/>
      </c>
      <c r="BH97" s="1047"/>
      <c r="BI97" s="1047" t="str">
        <f ca="1">'In-kind Benefits 2_V2'!AE95</f>
        <v/>
      </c>
      <c r="BJ97" s="1047" t="str" cm="1">
        <f t="array" aca="1" ref="BJ97" ca="1">(_xlfn.IFS(BG97="Yes",_xlfn.IFS(BI97&lt;=($CP97*BJ$5),BI97,BI97&gt;($CP97*BJ$5),($CP97*BJ$5)),BG97="No","",BG97="",""))</f>
        <v/>
      </c>
      <c r="BK97" s="1043"/>
      <c r="BL97" s="1057" t="str">
        <f ca="1">'In-kind Benefits 2_V2'!AG95</f>
        <v/>
      </c>
      <c r="BM97" s="1047" t="str">
        <f ca="1">'In-kind Benefits 2_V2'!AH95</f>
        <v/>
      </c>
      <c r="BN97" s="1047" t="str">
        <f ca="1">'In-kind Benefits 2_V2'!AI95</f>
        <v/>
      </c>
      <c r="BO97" s="1047" t="str" cm="1">
        <f t="array" aca="1" ref="BO97" ca="1">(_xlfn.IFS(BL97="Yes",_xlfn.IFS(BN97&lt;=($CP97*BO$5),BN97,BN97&gt;($CP97*BO$5),($CP97*BO$5)),BL97="No","",BL97="",""))</f>
        <v/>
      </c>
      <c r="BP97" s="1043"/>
      <c r="BQ97" s="1057" t="str">
        <f ca="1">'In-kind Benefits 2_V2'!AK95</f>
        <v/>
      </c>
      <c r="BR97" s="1047" t="str">
        <f ca="1">'In-kind Benefits 2_V2'!AL95</f>
        <v/>
      </c>
      <c r="BS97" s="1047" t="str">
        <f ca="1">'In-kind Benefits 2_V2'!AM95</f>
        <v/>
      </c>
      <c r="BT97" s="1047" t="str" cm="1">
        <f t="array" aca="1" ref="BT97" ca="1">(_xlfn.IFS(BQ97="Yes",_xlfn.IFS(BS97&lt;=($CP97*BT$5),BS97,BS97&gt;($CP97*BT$5),($CP97*BT$5)),BQ97="No","",BQ97="",""))</f>
        <v/>
      </c>
      <c r="BU97" s="1043"/>
      <c r="BV97" s="1057" t="str">
        <f ca="1">'In-kind Benefits 2_V2'!AO95</f>
        <v/>
      </c>
      <c r="BW97" s="1047" t="str">
        <f ca="1">'In-kind Benefits 2_V2'!AP95</f>
        <v/>
      </c>
      <c r="BX97" s="1047" t="str">
        <f ca="1">'In-kind Benefits 2_V2'!AQ95</f>
        <v/>
      </c>
      <c r="BY97" s="1047" t="str" cm="1">
        <f t="array" aca="1" ref="BY97" ca="1">(_xlfn.IFS(BV97="Yes",_xlfn.IFS(BX97&lt;=($CP97*BY$5),BX97,BX97&gt;($CP97*BY$5),($CP97*BY$5)),BV97="No","",BV97="",""))</f>
        <v/>
      </c>
      <c r="BZ97" s="1043"/>
      <c r="CA97" s="1057" t="str">
        <f ca="1">'In-kind Benefits 2_V2'!AS95</f>
        <v/>
      </c>
      <c r="CB97" s="1047" t="str">
        <f ca="1">'In-kind Benefits 2_V2'!AT95</f>
        <v/>
      </c>
      <c r="CC97" s="1047" t="str">
        <f ca="1">'In-kind Benefits 2_V2'!AU95</f>
        <v/>
      </c>
      <c r="CD97" s="1047" t="str" cm="1">
        <f t="array" aca="1" ref="CD97" ca="1">(_xlfn.IFS(CA97="Yes",_xlfn.IFS(CC97&lt;=($CP97*CD$5),CC97,CC97&gt;($CP97*CD$5),($CP97*CD$5)),CA97="No","",CA97="",""))</f>
        <v/>
      </c>
      <c r="CE97" s="1048"/>
      <c r="CF97" s="1057" t="str">
        <f ca="1">'In-kind Benefits 2_V2'!AW95</f>
        <v/>
      </c>
      <c r="CG97" s="1047" t="str">
        <f ca="1">'In-kind Benefits 2_V2'!AX95</f>
        <v/>
      </c>
      <c r="CH97" s="1047" t="str">
        <f ca="1">'In-kind Benefits 2_V2'!AY95</f>
        <v/>
      </c>
      <c r="CI97" s="1047" t="str" cm="1">
        <f t="array" aca="1" ref="CI97" ca="1">(_xlfn.IFS(CF97="Yes",_xlfn.IFS(CH97&lt;=($CP97*CI$5),CH97,CH97&gt;($CP97*CI$5),($CP97*CI$5)),CF97="No","",CF97="",""))</f>
        <v/>
      </c>
      <c r="CJ97" s="1048"/>
      <c r="CK97" s="1049">
        <f>IFERROR(((V97*X97)+(AG97*AI97)+(AR97*AT97)+(BC97*BE97))*'Drop Downs'!$R$4/12,0)</f>
        <v>0</v>
      </c>
      <c r="CL97" s="1050">
        <f>IFERROR(L97/M97*IF('2'!$E$25='Drop Downs'!$H$15,'Drop Downs'!$R$4/12, IF('2'!$E$25='Drop Downs'!$H$16,1, (IF('2'!$E$25='Drop Downs'!$H$13,1,"error")))),0)</f>
        <v>0</v>
      </c>
      <c r="CM97" s="1050">
        <f t="shared" ca="1" si="121"/>
        <v>0</v>
      </c>
      <c r="CN97" s="1049" t="str">
        <f t="shared" ca="1" si="122"/>
        <v/>
      </c>
      <c r="CO97" s="1049" t="str">
        <f t="shared" ca="1" si="123"/>
        <v/>
      </c>
      <c r="CP97" s="1050" t="str">
        <f t="shared" ca="1" si="104"/>
        <v/>
      </c>
      <c r="CQ97" s="251"/>
      <c r="CR97" s="1050">
        <f>IFERROR(((W97*X97)+(AH97*AI97)+(AS97*AT97)+(BD97*BE97))*'Drop Downs'!$R$4/12,0)</f>
        <v>0</v>
      </c>
      <c r="CS97" s="1050">
        <f t="shared" si="105"/>
        <v>0</v>
      </c>
      <c r="CT97" s="1050">
        <f t="shared" ca="1" si="106"/>
        <v>0</v>
      </c>
      <c r="CU97" s="1050">
        <f t="shared" ca="1" si="107"/>
        <v>0</v>
      </c>
      <c r="CV97" s="1050" t="str">
        <f t="shared" ca="1" si="124"/>
        <v/>
      </c>
      <c r="CW97" s="1048"/>
      <c r="CX97" s="1050">
        <f t="shared" si="125"/>
        <v>0</v>
      </c>
      <c r="CY97" s="1050" t="str">
        <f t="shared" ca="1" si="126"/>
        <v/>
      </c>
      <c r="CZ97" s="1049" t="str">
        <f t="shared" ca="1" si="127"/>
        <v/>
      </c>
      <c r="DA97" s="1049">
        <f t="shared" ca="1" si="108"/>
        <v>0</v>
      </c>
    </row>
    <row r="98" spans="1:105" ht="17.149999999999999" customHeight="1">
      <c r="A98" s="942">
        <v>94</v>
      </c>
      <c r="B98" s="1295">
        <f>'4'!L13</f>
        <v>0</v>
      </c>
      <c r="C98" s="1038" t="str">
        <f>INDEX(Languages2!$B$12:$Z$13,MATCH(' '!D98,Languages2!$B$12:$B$13,0),MATCH('1'!$C$5,Languages2!$B$1:$Z$1,0))</f>
        <v>Homens</v>
      </c>
      <c r="D98" s="1038" t="s">
        <v>799</v>
      </c>
      <c r="E98" s="1058">
        <f>'4'!N13</f>
        <v>0</v>
      </c>
      <c r="F98" s="1297" t="str">
        <f>'4'!O13</f>
        <v xml:space="preserve"> </v>
      </c>
      <c r="G98" s="1040"/>
      <c r="H98" s="1041">
        <f>'5'!G98</f>
        <v>0</v>
      </c>
      <c r="I98" s="1041">
        <f>'5'!H98</f>
        <v>0</v>
      </c>
      <c r="J98" s="1041">
        <f>'5'!I98</f>
        <v>0</v>
      </c>
      <c r="K98" s="1041">
        <f>'5'!J98</f>
        <v>0</v>
      </c>
      <c r="L98" s="1042">
        <f t="shared" si="95"/>
        <v>0</v>
      </c>
      <c r="M98" s="1042">
        <f t="shared" si="109"/>
        <v>0</v>
      </c>
      <c r="N98" s="1043"/>
      <c r="O98" s="1041">
        <f>'5'!M98</f>
        <v>0</v>
      </c>
      <c r="P98" s="1041">
        <f>'5'!N98</f>
        <v>0</v>
      </c>
      <c r="Q98" s="1041" t="str">
        <f>'5'!O98</f>
        <v/>
      </c>
      <c r="R98" s="1041">
        <f>'5'!P98</f>
        <v>0</v>
      </c>
      <c r="S98" s="1044">
        <f>'5'!Q98</f>
        <v>0</v>
      </c>
      <c r="T98" s="1045">
        <f t="shared" si="96"/>
        <v>0</v>
      </c>
      <c r="U98" s="1045">
        <f t="shared" si="110"/>
        <v>0</v>
      </c>
      <c r="V98" s="1045">
        <f t="shared" si="111"/>
        <v>0</v>
      </c>
      <c r="W98" s="1045">
        <f t="shared" si="97"/>
        <v>0</v>
      </c>
      <c r="X98" s="1045">
        <f t="shared" si="128"/>
        <v>0</v>
      </c>
      <c r="Y98" s="1043"/>
      <c r="Z98" s="1041">
        <f>'5'!S98</f>
        <v>0</v>
      </c>
      <c r="AA98" s="1041">
        <f>'5'!T98</f>
        <v>0</v>
      </c>
      <c r="AB98" s="1041" t="str">
        <f>'5'!U98</f>
        <v/>
      </c>
      <c r="AC98" s="1041">
        <f>'5'!V98</f>
        <v>0</v>
      </c>
      <c r="AD98" s="1064">
        <f>'5'!W98</f>
        <v>0</v>
      </c>
      <c r="AE98" s="1045">
        <f t="shared" si="112"/>
        <v>0</v>
      </c>
      <c r="AF98" s="1045">
        <f t="shared" si="98"/>
        <v>0</v>
      </c>
      <c r="AG98" s="1045">
        <f t="shared" si="99"/>
        <v>0</v>
      </c>
      <c r="AH98" s="1045">
        <f t="shared" si="100"/>
        <v>0</v>
      </c>
      <c r="AI98" s="1045">
        <f t="shared" si="101"/>
        <v>0</v>
      </c>
      <c r="AJ98" s="1043"/>
      <c r="AK98" s="1041">
        <f>'5'!Y98</f>
        <v>0</v>
      </c>
      <c r="AL98" s="1041">
        <f>'5'!Z98</f>
        <v>0</v>
      </c>
      <c r="AM98" s="1041" t="str">
        <f>'5'!AA98</f>
        <v/>
      </c>
      <c r="AN98" s="1041">
        <f>'5'!AB98</f>
        <v>0</v>
      </c>
      <c r="AO98" s="1064">
        <f>'5'!AC98</f>
        <v>0</v>
      </c>
      <c r="AP98" s="1045">
        <f t="shared" si="113"/>
        <v>0</v>
      </c>
      <c r="AQ98" s="1045">
        <f t="shared" si="114"/>
        <v>0</v>
      </c>
      <c r="AR98" s="1045">
        <f t="shared" si="115"/>
        <v>0</v>
      </c>
      <c r="AS98" s="1045">
        <f t="shared" si="102"/>
        <v>0</v>
      </c>
      <c r="AT98" s="1045">
        <f t="shared" si="116"/>
        <v>0</v>
      </c>
      <c r="AU98" s="1043"/>
      <c r="AV98" s="1041">
        <f>'5'!AE98</f>
        <v>0</v>
      </c>
      <c r="AW98" s="1041">
        <f>'5'!AF98</f>
        <v>0</v>
      </c>
      <c r="AX98" s="1041" t="str">
        <f>'5'!AG98</f>
        <v/>
      </c>
      <c r="AY98" s="1041">
        <f>'5'!AH98</f>
        <v>0</v>
      </c>
      <c r="AZ98" s="1044">
        <f>'5'!AI98</f>
        <v>0</v>
      </c>
      <c r="BA98" s="1045">
        <f t="shared" si="117"/>
        <v>0</v>
      </c>
      <c r="BB98" s="1045">
        <f t="shared" si="118"/>
        <v>0</v>
      </c>
      <c r="BC98" s="1045">
        <f t="shared" si="119"/>
        <v>0</v>
      </c>
      <c r="BD98" s="1045">
        <f t="shared" si="103"/>
        <v>0</v>
      </c>
      <c r="BE98" s="1045">
        <f t="shared" si="120"/>
        <v>0</v>
      </c>
      <c r="BF98" s="1043"/>
      <c r="BG98" s="1046" t="str">
        <f ca="1">'In-kind Benefits 2_V2'!AC96</f>
        <v/>
      </c>
      <c r="BH98" s="1047"/>
      <c r="BI98" s="1047" t="str">
        <f ca="1">'In-kind Benefits 2_V2'!AE96</f>
        <v/>
      </c>
      <c r="BJ98" s="1047" t="str" cm="1">
        <f t="array" aca="1" ref="BJ98" ca="1">(_xlfn.IFS(BG98="Yes",_xlfn.IFS(BI98&lt;=($CP98*BJ$5),BI98,BI98&gt;($CP98*BJ$5),($CP98*BJ$5)),BG98="No","",BG98="",""))</f>
        <v/>
      </c>
      <c r="BK98" s="1043"/>
      <c r="BL98" s="1046" t="str">
        <f ca="1">'In-kind Benefits 2_V2'!AG96</f>
        <v/>
      </c>
      <c r="BM98" s="1047" t="str">
        <f ca="1">'In-kind Benefits 2_V2'!AH96</f>
        <v/>
      </c>
      <c r="BN98" s="1047" t="str">
        <f ca="1">'In-kind Benefits 2_V2'!AI96</f>
        <v/>
      </c>
      <c r="BO98" s="1047" t="str" cm="1">
        <f t="array" aca="1" ref="BO98" ca="1">(_xlfn.IFS(BL98="Yes",_xlfn.IFS(BN98&lt;=($CP98*BO$5),BN98,BN98&gt;($CP98*BO$5),($CP98*BO$5)),BL98="No","",BL98="",""))</f>
        <v/>
      </c>
      <c r="BP98" s="1043"/>
      <c r="BQ98" s="1046" t="str">
        <f ca="1">'In-kind Benefits 2_V2'!AK96</f>
        <v/>
      </c>
      <c r="BR98" s="1047" t="str">
        <f ca="1">'In-kind Benefits 2_V2'!AL96</f>
        <v/>
      </c>
      <c r="BS98" s="1047" t="str">
        <f ca="1">'In-kind Benefits 2_V2'!AM96</f>
        <v/>
      </c>
      <c r="BT98" s="1047" t="str" cm="1">
        <f t="array" aca="1" ref="BT98" ca="1">(_xlfn.IFS(BQ98="Yes",_xlfn.IFS(BS98&lt;=($CP98*BT$5),BS98,BS98&gt;($CP98*BT$5),($CP98*BT$5)),BQ98="No","",BQ98="",""))</f>
        <v/>
      </c>
      <c r="BU98" s="1043"/>
      <c r="BV98" s="1046" t="str">
        <f ca="1">'In-kind Benefits 2_V2'!AO96</f>
        <v/>
      </c>
      <c r="BW98" s="1047" t="str">
        <f ca="1">'In-kind Benefits 2_V2'!AP96</f>
        <v/>
      </c>
      <c r="BX98" s="1047" t="str">
        <f ca="1">'In-kind Benefits 2_V2'!AQ96</f>
        <v/>
      </c>
      <c r="BY98" s="1047" t="str" cm="1">
        <f t="array" aca="1" ref="BY98" ca="1">(_xlfn.IFS(BV98="Yes",_xlfn.IFS(BX98&lt;=($CP98*BY$5),BX98,BX98&gt;($CP98*BY$5),($CP98*BY$5)),BV98="No","",BV98="",""))</f>
        <v/>
      </c>
      <c r="BZ98" s="1043"/>
      <c r="CA98" s="1046" t="str">
        <f ca="1">'In-kind Benefits 2_V2'!AS96</f>
        <v/>
      </c>
      <c r="CB98" s="1047" t="str">
        <f ca="1">'In-kind Benefits 2_V2'!AT96</f>
        <v/>
      </c>
      <c r="CC98" s="1047" t="str">
        <f ca="1">'In-kind Benefits 2_V2'!AU96</f>
        <v/>
      </c>
      <c r="CD98" s="1047" t="str" cm="1">
        <f t="array" aca="1" ref="CD98" ca="1">(_xlfn.IFS(CA98="Yes",_xlfn.IFS(CC98&lt;=($CP98*CD$5),CC98,CC98&gt;($CP98*CD$5),($CP98*CD$5)),CA98="No","",CA98="",""))</f>
        <v/>
      </c>
      <c r="CE98" s="1048"/>
      <c r="CF98" s="1046" t="str">
        <f ca="1">'In-kind Benefits 2_V2'!AW96</f>
        <v/>
      </c>
      <c r="CG98" s="1047" t="str">
        <f ca="1">'In-kind Benefits 2_V2'!AX96</f>
        <v/>
      </c>
      <c r="CH98" s="1047" t="str">
        <f ca="1">'In-kind Benefits 2_V2'!AY96</f>
        <v/>
      </c>
      <c r="CI98" s="1047" t="str" cm="1">
        <f t="array" aca="1" ref="CI98" ca="1">(_xlfn.IFS(CF98="Yes",_xlfn.IFS(CH98&lt;=($CP98*CI$5),CH98,CH98&gt;($CP98*CI$5),($CP98*CI$5)),CF98="No","",CF98="",""))</f>
        <v/>
      </c>
      <c r="CJ98" s="1048"/>
      <c r="CK98" s="1049">
        <f>IFERROR(((V98*X98)+(AG98*AI98)+(AR98*AT98)+(BC98*BE98))*'Drop Downs'!$R$4/12,0)</f>
        <v>0</v>
      </c>
      <c r="CL98" s="1050">
        <f>IFERROR(L98/M98*IF('2'!$E$25='Drop Downs'!$H$15,'Drop Downs'!$R$4/12, IF('2'!$E$25='Drop Downs'!$H$16,1, (IF('2'!$E$25='Drop Downs'!$H$13,1,"error")))),0)</f>
        <v>0</v>
      </c>
      <c r="CM98" s="1050">
        <f t="shared" ca="1" si="121"/>
        <v>0</v>
      </c>
      <c r="CN98" s="1049" t="str">
        <f t="shared" ca="1" si="122"/>
        <v/>
      </c>
      <c r="CO98" s="1049" t="str">
        <f t="shared" ca="1" si="123"/>
        <v/>
      </c>
      <c r="CP98" s="1050" t="str">
        <f t="shared" ca="1" si="104"/>
        <v/>
      </c>
      <c r="CQ98" s="251"/>
      <c r="CR98" s="1050">
        <f>IFERROR(((W98*X98)+(AH98*AI98)+(AS98*AT98)+(BD98*BE98))*'Drop Downs'!$R$4/12,0)</f>
        <v>0</v>
      </c>
      <c r="CS98" s="1050">
        <f t="shared" si="105"/>
        <v>0</v>
      </c>
      <c r="CT98" s="1050">
        <f t="shared" ca="1" si="106"/>
        <v>0</v>
      </c>
      <c r="CU98" s="1050">
        <f t="shared" ca="1" si="107"/>
        <v>0</v>
      </c>
      <c r="CV98" s="1050" t="str">
        <f t="shared" ca="1" si="124"/>
        <v/>
      </c>
      <c r="CW98" s="1048"/>
      <c r="CX98" s="1050">
        <f t="shared" si="125"/>
        <v>0</v>
      </c>
      <c r="CY98" s="1050" t="str">
        <f t="shared" ca="1" si="126"/>
        <v/>
      </c>
      <c r="CZ98" s="1049" t="str">
        <f t="shared" ca="1" si="127"/>
        <v/>
      </c>
      <c r="DA98" s="1049">
        <f t="shared" ca="1" si="108"/>
        <v>0</v>
      </c>
    </row>
    <row r="99" spans="1:105" ht="17.149999999999999" customHeight="1">
      <c r="A99" s="942">
        <v>95</v>
      </c>
      <c r="B99" s="1298"/>
      <c r="C99" s="1051" t="str">
        <f>INDEX(Languages2!$B$12:$Z$13,MATCH(' '!D99,Languages2!$B$12:$B$13,0),MATCH('1'!$C$5,Languages2!$B$1:$Z$1,0))</f>
        <v>Mulheres</v>
      </c>
      <c r="D99" s="1051" t="s">
        <v>800</v>
      </c>
      <c r="E99" s="1052">
        <f>'4'!N14</f>
        <v>0</v>
      </c>
      <c r="F99" s="1297">
        <f>'4'!O14</f>
        <v>0</v>
      </c>
      <c r="G99" s="1040"/>
      <c r="H99" s="1053">
        <f>'5'!G99</f>
        <v>0</v>
      </c>
      <c r="I99" s="1053">
        <f>'5'!H99</f>
        <v>0</v>
      </c>
      <c r="J99" s="1053">
        <f>'5'!I99</f>
        <v>0</v>
      </c>
      <c r="K99" s="1053">
        <f>'5'!J99</f>
        <v>0</v>
      </c>
      <c r="L99" s="1054">
        <f t="shared" si="95"/>
        <v>0</v>
      </c>
      <c r="M99" s="1054">
        <f t="shared" si="109"/>
        <v>0</v>
      </c>
      <c r="N99" s="1043"/>
      <c r="O99" s="1053">
        <f>'5'!M99</f>
        <v>0</v>
      </c>
      <c r="P99" s="1053">
        <f>'5'!N99</f>
        <v>0</v>
      </c>
      <c r="Q99" s="1053" t="str">
        <f>'5'!O99</f>
        <v/>
      </c>
      <c r="R99" s="1053">
        <f>'5'!P99</f>
        <v>0</v>
      </c>
      <c r="S99" s="1055">
        <f>'5'!Q99</f>
        <v>0</v>
      </c>
      <c r="T99" s="1056">
        <f t="shared" si="96"/>
        <v>0</v>
      </c>
      <c r="U99" s="1056">
        <f t="shared" si="110"/>
        <v>0</v>
      </c>
      <c r="V99" s="1056">
        <f t="shared" si="111"/>
        <v>0</v>
      </c>
      <c r="W99" s="1056">
        <f t="shared" si="97"/>
        <v>0</v>
      </c>
      <c r="X99" s="1056">
        <f t="shared" si="128"/>
        <v>0</v>
      </c>
      <c r="Y99" s="1043"/>
      <c r="Z99" s="1053">
        <f>'5'!S99</f>
        <v>0</v>
      </c>
      <c r="AA99" s="1053">
        <f>'5'!T99</f>
        <v>0</v>
      </c>
      <c r="AB99" s="1053" t="str">
        <f>'5'!U99</f>
        <v/>
      </c>
      <c r="AC99" s="1053">
        <f>'5'!V99</f>
        <v>0</v>
      </c>
      <c r="AD99" s="1053">
        <f>'5'!W99</f>
        <v>0</v>
      </c>
      <c r="AE99" s="1056">
        <f t="shared" si="112"/>
        <v>0</v>
      </c>
      <c r="AF99" s="1056">
        <f t="shared" si="98"/>
        <v>0</v>
      </c>
      <c r="AG99" s="1056">
        <f t="shared" si="99"/>
        <v>0</v>
      </c>
      <c r="AH99" s="1056">
        <f t="shared" si="100"/>
        <v>0</v>
      </c>
      <c r="AI99" s="1056">
        <f t="shared" si="101"/>
        <v>0</v>
      </c>
      <c r="AJ99" s="1043"/>
      <c r="AK99" s="1053">
        <f>'5'!Y99</f>
        <v>0</v>
      </c>
      <c r="AL99" s="1053">
        <f>'5'!Z99</f>
        <v>0</v>
      </c>
      <c r="AM99" s="1053" t="str">
        <f>'5'!AA99</f>
        <v/>
      </c>
      <c r="AN99" s="1053">
        <f>'5'!AB99</f>
        <v>0</v>
      </c>
      <c r="AO99" s="1053">
        <f>'5'!AC99</f>
        <v>0</v>
      </c>
      <c r="AP99" s="1056">
        <f t="shared" si="113"/>
        <v>0</v>
      </c>
      <c r="AQ99" s="1056">
        <f t="shared" si="114"/>
        <v>0</v>
      </c>
      <c r="AR99" s="1056">
        <f t="shared" si="115"/>
        <v>0</v>
      </c>
      <c r="AS99" s="1056">
        <f t="shared" si="102"/>
        <v>0</v>
      </c>
      <c r="AT99" s="1056">
        <f t="shared" si="116"/>
        <v>0</v>
      </c>
      <c r="AU99" s="1043"/>
      <c r="AV99" s="1053">
        <f>'5'!AE99</f>
        <v>0</v>
      </c>
      <c r="AW99" s="1053">
        <f>'5'!AF99</f>
        <v>0</v>
      </c>
      <c r="AX99" s="1053" t="str">
        <f>'5'!AG99</f>
        <v/>
      </c>
      <c r="AY99" s="1053">
        <f>'5'!AH99</f>
        <v>0</v>
      </c>
      <c r="AZ99" s="1055">
        <f>'5'!AI99</f>
        <v>0</v>
      </c>
      <c r="BA99" s="1056">
        <f t="shared" si="117"/>
        <v>0</v>
      </c>
      <c r="BB99" s="1056">
        <f t="shared" si="118"/>
        <v>0</v>
      </c>
      <c r="BC99" s="1056">
        <f t="shared" si="119"/>
        <v>0</v>
      </c>
      <c r="BD99" s="1056">
        <f t="shared" si="103"/>
        <v>0</v>
      </c>
      <c r="BE99" s="1056">
        <f t="shared" si="120"/>
        <v>0</v>
      </c>
      <c r="BF99" s="1043"/>
      <c r="BG99" s="1057" t="str">
        <f ca="1">'In-kind Benefits 2_V2'!AC97</f>
        <v/>
      </c>
      <c r="BH99" s="1047"/>
      <c r="BI99" s="1047" t="str">
        <f ca="1">'In-kind Benefits 2_V2'!AE97</f>
        <v/>
      </c>
      <c r="BJ99" s="1047" t="str" cm="1">
        <f t="array" aca="1" ref="BJ99" ca="1">(_xlfn.IFS(BG99="Yes",_xlfn.IFS(BI99&lt;=($CP99*BJ$5),BI99,BI99&gt;($CP99*BJ$5),($CP99*BJ$5)),BG99="No","",BG99="",""))</f>
        <v/>
      </c>
      <c r="BK99" s="1043"/>
      <c r="BL99" s="1057" t="str">
        <f ca="1">'In-kind Benefits 2_V2'!AG97</f>
        <v/>
      </c>
      <c r="BM99" s="1047" t="str">
        <f ca="1">'In-kind Benefits 2_V2'!AH97</f>
        <v/>
      </c>
      <c r="BN99" s="1047" t="str">
        <f ca="1">'In-kind Benefits 2_V2'!AI97</f>
        <v/>
      </c>
      <c r="BO99" s="1047" t="str" cm="1">
        <f t="array" aca="1" ref="BO99" ca="1">(_xlfn.IFS(BL99="Yes",_xlfn.IFS(BN99&lt;=($CP99*BO$5),BN99,BN99&gt;($CP99*BO$5),($CP99*BO$5)),BL99="No","",BL99="",""))</f>
        <v/>
      </c>
      <c r="BP99" s="1043"/>
      <c r="BQ99" s="1057" t="str">
        <f ca="1">'In-kind Benefits 2_V2'!AK97</f>
        <v/>
      </c>
      <c r="BR99" s="1047" t="str">
        <f ca="1">'In-kind Benefits 2_V2'!AL97</f>
        <v/>
      </c>
      <c r="BS99" s="1047" t="str">
        <f ca="1">'In-kind Benefits 2_V2'!AM97</f>
        <v/>
      </c>
      <c r="BT99" s="1047" t="str" cm="1">
        <f t="array" aca="1" ref="BT99" ca="1">(_xlfn.IFS(BQ99="Yes",_xlfn.IFS(BS99&lt;=($CP99*BT$5),BS99,BS99&gt;($CP99*BT$5),($CP99*BT$5)),BQ99="No","",BQ99="",""))</f>
        <v/>
      </c>
      <c r="BU99" s="1043"/>
      <c r="BV99" s="1057" t="str">
        <f ca="1">'In-kind Benefits 2_V2'!AO97</f>
        <v/>
      </c>
      <c r="BW99" s="1047" t="str">
        <f ca="1">'In-kind Benefits 2_V2'!AP97</f>
        <v/>
      </c>
      <c r="BX99" s="1047" t="str">
        <f ca="1">'In-kind Benefits 2_V2'!AQ97</f>
        <v/>
      </c>
      <c r="BY99" s="1047" t="str" cm="1">
        <f t="array" aca="1" ref="BY99" ca="1">(_xlfn.IFS(BV99="Yes",_xlfn.IFS(BX99&lt;=($CP99*BY$5),BX99,BX99&gt;($CP99*BY$5),($CP99*BY$5)),BV99="No","",BV99="",""))</f>
        <v/>
      </c>
      <c r="BZ99" s="1043"/>
      <c r="CA99" s="1057" t="str">
        <f ca="1">'In-kind Benefits 2_V2'!AS97</f>
        <v/>
      </c>
      <c r="CB99" s="1047" t="str">
        <f ca="1">'In-kind Benefits 2_V2'!AT97</f>
        <v/>
      </c>
      <c r="CC99" s="1047" t="str">
        <f ca="1">'In-kind Benefits 2_V2'!AU97</f>
        <v/>
      </c>
      <c r="CD99" s="1047" t="str" cm="1">
        <f t="array" aca="1" ref="CD99" ca="1">(_xlfn.IFS(CA99="Yes",_xlfn.IFS(CC99&lt;=($CP99*CD$5),CC99,CC99&gt;($CP99*CD$5),($CP99*CD$5)),CA99="No","",CA99="",""))</f>
        <v/>
      </c>
      <c r="CE99" s="1048"/>
      <c r="CF99" s="1057" t="str">
        <f ca="1">'In-kind Benefits 2_V2'!AW97</f>
        <v/>
      </c>
      <c r="CG99" s="1047" t="str">
        <f ca="1">'In-kind Benefits 2_V2'!AX97</f>
        <v/>
      </c>
      <c r="CH99" s="1047" t="str">
        <f ca="1">'In-kind Benefits 2_V2'!AY97</f>
        <v/>
      </c>
      <c r="CI99" s="1047" t="str" cm="1">
        <f t="array" aca="1" ref="CI99" ca="1">(_xlfn.IFS(CF99="Yes",_xlfn.IFS(CH99&lt;=($CP99*CI$5),CH99,CH99&gt;($CP99*CI$5),($CP99*CI$5)),CF99="No","",CF99="",""))</f>
        <v/>
      </c>
      <c r="CJ99" s="1048"/>
      <c r="CK99" s="1049">
        <f>IFERROR(((V99*X99)+(AG99*AI99)+(AR99*AT99)+(BC99*BE99))*'Drop Downs'!$R$4/12,0)</f>
        <v>0</v>
      </c>
      <c r="CL99" s="1050">
        <f>IFERROR(L99/M99*IF('2'!$E$25='Drop Downs'!$H$15,'Drop Downs'!$R$4/12, IF('2'!$E$25='Drop Downs'!$H$16,1, (IF('2'!$E$25='Drop Downs'!$H$13,1,"error")))),0)</f>
        <v>0</v>
      </c>
      <c r="CM99" s="1050">
        <f t="shared" ca="1" si="121"/>
        <v>0</v>
      </c>
      <c r="CN99" s="1049" t="str">
        <f t="shared" ca="1" si="122"/>
        <v/>
      </c>
      <c r="CO99" s="1049" t="str">
        <f t="shared" ca="1" si="123"/>
        <v/>
      </c>
      <c r="CP99" s="1050" t="str">
        <f t="shared" ca="1" si="104"/>
        <v/>
      </c>
      <c r="CQ99" s="251"/>
      <c r="CR99" s="1050">
        <f>IFERROR(((W99*X99)+(AH99*AI99)+(AS99*AT99)+(BD99*BE99))*'Drop Downs'!$R$4/12,0)</f>
        <v>0</v>
      </c>
      <c r="CS99" s="1050">
        <f t="shared" si="105"/>
        <v>0</v>
      </c>
      <c r="CT99" s="1050">
        <f t="shared" ca="1" si="106"/>
        <v>0</v>
      </c>
      <c r="CU99" s="1050">
        <f t="shared" ca="1" si="107"/>
        <v>0</v>
      </c>
      <c r="CV99" s="1050" t="str">
        <f t="shared" ca="1" si="124"/>
        <v/>
      </c>
      <c r="CW99" s="1048"/>
      <c r="CX99" s="1050">
        <f t="shared" si="125"/>
        <v>0</v>
      </c>
      <c r="CY99" s="1050" t="str">
        <f t="shared" ca="1" si="126"/>
        <v/>
      </c>
      <c r="CZ99" s="1049" t="str">
        <f t="shared" ca="1" si="127"/>
        <v/>
      </c>
      <c r="DA99" s="1049">
        <f t="shared" ca="1" si="108"/>
        <v>0</v>
      </c>
    </row>
    <row r="100" spans="1:105" ht="17.149999999999999" customHeight="1">
      <c r="A100" s="942">
        <v>96</v>
      </c>
      <c r="B100" s="1295">
        <f>'4'!L15</f>
        <v>0</v>
      </c>
      <c r="C100" s="1038" t="str">
        <f>INDEX(Languages2!$B$12:$Z$13,MATCH(' '!D100,Languages2!$B$12:$B$13,0),MATCH('1'!$C$5,Languages2!$B$1:$Z$1,0))</f>
        <v>Homens</v>
      </c>
      <c r="D100" s="1038" t="s">
        <v>799</v>
      </c>
      <c r="E100" s="1058">
        <f>'4'!N15</f>
        <v>0</v>
      </c>
      <c r="F100" s="1297" t="str">
        <f>'4'!O15</f>
        <v xml:space="preserve"> </v>
      </c>
      <c r="G100" s="1040"/>
      <c r="H100" s="1041">
        <f>'5'!G100</f>
        <v>0</v>
      </c>
      <c r="I100" s="1041">
        <f>'5'!H100</f>
        <v>0</v>
      </c>
      <c r="J100" s="1041">
        <f>'5'!I100</f>
        <v>0</v>
      </c>
      <c r="K100" s="1041">
        <f>'5'!J100</f>
        <v>0</v>
      </c>
      <c r="L100" s="1042">
        <f t="shared" si="95"/>
        <v>0</v>
      </c>
      <c r="M100" s="1042">
        <f t="shared" si="109"/>
        <v>0</v>
      </c>
      <c r="N100" s="1043"/>
      <c r="O100" s="1041">
        <f>'5'!M100</f>
        <v>0</v>
      </c>
      <c r="P100" s="1041">
        <f>'5'!N100</f>
        <v>0</v>
      </c>
      <c r="Q100" s="1041" t="str">
        <f>'5'!O100</f>
        <v/>
      </c>
      <c r="R100" s="1041">
        <f>'5'!P100</f>
        <v>0</v>
      </c>
      <c r="S100" s="1044">
        <f>'5'!Q100</f>
        <v>0</v>
      </c>
      <c r="T100" s="1045">
        <f t="shared" si="96"/>
        <v>0</v>
      </c>
      <c r="U100" s="1045">
        <f t="shared" si="110"/>
        <v>0</v>
      </c>
      <c r="V100" s="1045">
        <f t="shared" si="111"/>
        <v>0</v>
      </c>
      <c r="W100" s="1045">
        <f t="shared" si="97"/>
        <v>0</v>
      </c>
      <c r="X100" s="1045">
        <f t="shared" si="128"/>
        <v>0</v>
      </c>
      <c r="Y100" s="1043"/>
      <c r="Z100" s="1041">
        <f>'5'!S100</f>
        <v>0</v>
      </c>
      <c r="AA100" s="1041">
        <f>'5'!T100</f>
        <v>0</v>
      </c>
      <c r="AB100" s="1041" t="str">
        <f>'5'!U100</f>
        <v/>
      </c>
      <c r="AC100" s="1041">
        <f>'5'!V100</f>
        <v>0</v>
      </c>
      <c r="AD100" s="1064">
        <f>'5'!W100</f>
        <v>0</v>
      </c>
      <c r="AE100" s="1045">
        <f t="shared" si="112"/>
        <v>0</v>
      </c>
      <c r="AF100" s="1045">
        <f t="shared" si="98"/>
        <v>0</v>
      </c>
      <c r="AG100" s="1045">
        <f t="shared" si="99"/>
        <v>0</v>
      </c>
      <c r="AH100" s="1045">
        <f t="shared" si="100"/>
        <v>0</v>
      </c>
      <c r="AI100" s="1045">
        <f t="shared" si="101"/>
        <v>0</v>
      </c>
      <c r="AJ100" s="1043"/>
      <c r="AK100" s="1041">
        <f>'5'!Y100</f>
        <v>0</v>
      </c>
      <c r="AL100" s="1041">
        <f>'5'!Z100</f>
        <v>0</v>
      </c>
      <c r="AM100" s="1041" t="str">
        <f>'5'!AA100</f>
        <v/>
      </c>
      <c r="AN100" s="1041">
        <f>'5'!AB100</f>
        <v>0</v>
      </c>
      <c r="AO100" s="1064">
        <f>'5'!AC100</f>
        <v>0</v>
      </c>
      <c r="AP100" s="1045">
        <f t="shared" si="113"/>
        <v>0</v>
      </c>
      <c r="AQ100" s="1045">
        <f t="shared" si="114"/>
        <v>0</v>
      </c>
      <c r="AR100" s="1045">
        <f t="shared" si="115"/>
        <v>0</v>
      </c>
      <c r="AS100" s="1045">
        <f t="shared" si="102"/>
        <v>0</v>
      </c>
      <c r="AT100" s="1045">
        <f t="shared" si="116"/>
        <v>0</v>
      </c>
      <c r="AU100" s="1043"/>
      <c r="AV100" s="1041">
        <f>'5'!AE100</f>
        <v>0</v>
      </c>
      <c r="AW100" s="1041">
        <f>'5'!AF100</f>
        <v>0</v>
      </c>
      <c r="AX100" s="1041" t="str">
        <f>'5'!AG100</f>
        <v/>
      </c>
      <c r="AY100" s="1041">
        <f>'5'!AH100</f>
        <v>0</v>
      </c>
      <c r="AZ100" s="1044">
        <f>'5'!AI100</f>
        <v>0</v>
      </c>
      <c r="BA100" s="1045">
        <f t="shared" si="117"/>
        <v>0</v>
      </c>
      <c r="BB100" s="1045">
        <f t="shared" si="118"/>
        <v>0</v>
      </c>
      <c r="BC100" s="1045">
        <f t="shared" si="119"/>
        <v>0</v>
      </c>
      <c r="BD100" s="1045">
        <f t="shared" si="103"/>
        <v>0</v>
      </c>
      <c r="BE100" s="1045">
        <f t="shared" si="120"/>
        <v>0</v>
      </c>
      <c r="BF100" s="1043"/>
      <c r="BG100" s="1046" t="str">
        <f ca="1">'In-kind Benefits 2_V2'!AC98</f>
        <v/>
      </c>
      <c r="BH100" s="1047"/>
      <c r="BI100" s="1047" t="str">
        <f ca="1">'In-kind Benefits 2_V2'!AE98</f>
        <v/>
      </c>
      <c r="BJ100" s="1047" t="str" cm="1">
        <f t="array" aca="1" ref="BJ100" ca="1">(_xlfn.IFS(BG100="Yes",_xlfn.IFS(BI100&lt;=($CP100*BJ$5),BI100,BI100&gt;($CP100*BJ$5),($CP100*BJ$5)),BG100="No","",BG100="",""))</f>
        <v/>
      </c>
      <c r="BK100" s="1043"/>
      <c r="BL100" s="1046" t="str">
        <f ca="1">'In-kind Benefits 2_V2'!AG98</f>
        <v/>
      </c>
      <c r="BM100" s="1047" t="str">
        <f ca="1">'In-kind Benefits 2_V2'!AH98</f>
        <v/>
      </c>
      <c r="BN100" s="1047" t="str">
        <f ca="1">'In-kind Benefits 2_V2'!AI98</f>
        <v/>
      </c>
      <c r="BO100" s="1047" t="str" cm="1">
        <f t="array" aca="1" ref="BO100" ca="1">(_xlfn.IFS(BL100="Yes",_xlfn.IFS(BN100&lt;=($CP100*BO$5),BN100,BN100&gt;($CP100*BO$5),($CP100*BO$5)),BL100="No","",BL100="",""))</f>
        <v/>
      </c>
      <c r="BP100" s="1043"/>
      <c r="BQ100" s="1046" t="str">
        <f ca="1">'In-kind Benefits 2_V2'!AK98</f>
        <v/>
      </c>
      <c r="BR100" s="1047" t="str">
        <f ca="1">'In-kind Benefits 2_V2'!AL98</f>
        <v/>
      </c>
      <c r="BS100" s="1047" t="str">
        <f ca="1">'In-kind Benefits 2_V2'!AM98</f>
        <v/>
      </c>
      <c r="BT100" s="1047" t="str" cm="1">
        <f t="array" aca="1" ref="BT100" ca="1">(_xlfn.IFS(BQ100="Yes",_xlfn.IFS(BS100&lt;=($CP100*BT$5),BS100,BS100&gt;($CP100*BT$5),($CP100*BT$5)),BQ100="No","",BQ100="",""))</f>
        <v/>
      </c>
      <c r="BU100" s="1043"/>
      <c r="BV100" s="1046" t="str">
        <f ca="1">'In-kind Benefits 2_V2'!AO98</f>
        <v/>
      </c>
      <c r="BW100" s="1047" t="str">
        <f ca="1">'In-kind Benefits 2_V2'!AP98</f>
        <v/>
      </c>
      <c r="BX100" s="1047" t="str">
        <f ca="1">'In-kind Benefits 2_V2'!AQ98</f>
        <v/>
      </c>
      <c r="BY100" s="1047" t="str" cm="1">
        <f t="array" aca="1" ref="BY100" ca="1">(_xlfn.IFS(BV100="Yes",_xlfn.IFS(BX100&lt;=($CP100*BY$5),BX100,BX100&gt;($CP100*BY$5),($CP100*BY$5)),BV100="No","",BV100="",""))</f>
        <v/>
      </c>
      <c r="BZ100" s="1043"/>
      <c r="CA100" s="1046" t="str">
        <f ca="1">'In-kind Benefits 2_V2'!AS98</f>
        <v/>
      </c>
      <c r="CB100" s="1047" t="str">
        <f ca="1">'In-kind Benefits 2_V2'!AT98</f>
        <v/>
      </c>
      <c r="CC100" s="1047" t="str">
        <f ca="1">'In-kind Benefits 2_V2'!AU98</f>
        <v/>
      </c>
      <c r="CD100" s="1047" t="str" cm="1">
        <f t="array" aca="1" ref="CD100" ca="1">(_xlfn.IFS(CA100="Yes",_xlfn.IFS(CC100&lt;=($CP100*CD$5),CC100,CC100&gt;($CP100*CD$5),($CP100*CD$5)),CA100="No","",CA100="",""))</f>
        <v/>
      </c>
      <c r="CE100" s="1048"/>
      <c r="CF100" s="1046" t="str">
        <f ca="1">'In-kind Benefits 2_V2'!AW98</f>
        <v/>
      </c>
      <c r="CG100" s="1047" t="str">
        <f ca="1">'In-kind Benefits 2_V2'!AX98</f>
        <v/>
      </c>
      <c r="CH100" s="1047" t="str">
        <f ca="1">'In-kind Benefits 2_V2'!AY98</f>
        <v/>
      </c>
      <c r="CI100" s="1047" t="str" cm="1">
        <f t="array" aca="1" ref="CI100" ca="1">(_xlfn.IFS(CF100="Yes",_xlfn.IFS(CH100&lt;=($CP100*CI$5),CH100,CH100&gt;($CP100*CI$5),($CP100*CI$5)),CF100="No","",CF100="",""))</f>
        <v/>
      </c>
      <c r="CJ100" s="1048"/>
      <c r="CK100" s="1049">
        <f>IFERROR(((V100*X100)+(AG100*AI100)+(AR100*AT100)+(BC100*BE100))*'Drop Downs'!$R$4/12,0)</f>
        <v>0</v>
      </c>
      <c r="CL100" s="1050">
        <f>IFERROR(L100/M100*IF('2'!$E$25='Drop Downs'!$H$15,'Drop Downs'!$R$4/12, IF('2'!$E$25='Drop Downs'!$H$16,1, (IF('2'!$E$25='Drop Downs'!$H$13,1,"error")))),0)</f>
        <v>0</v>
      </c>
      <c r="CM100" s="1050">
        <f t="shared" ca="1" si="121"/>
        <v>0</v>
      </c>
      <c r="CN100" s="1049" t="str">
        <f t="shared" ca="1" si="122"/>
        <v/>
      </c>
      <c r="CO100" s="1049" t="str">
        <f t="shared" ca="1" si="123"/>
        <v/>
      </c>
      <c r="CP100" s="1050" t="str">
        <f t="shared" ca="1" si="104"/>
        <v/>
      </c>
      <c r="CQ100" s="251"/>
      <c r="CR100" s="1050">
        <f>IFERROR(((W100*X100)+(AH100*AI100)+(AS100*AT100)+(BD100*BE100))*'Drop Downs'!$R$4/12,0)</f>
        <v>0</v>
      </c>
      <c r="CS100" s="1050">
        <f t="shared" si="105"/>
        <v>0</v>
      </c>
      <c r="CT100" s="1050">
        <f t="shared" ca="1" si="106"/>
        <v>0</v>
      </c>
      <c r="CU100" s="1050">
        <f t="shared" ca="1" si="107"/>
        <v>0</v>
      </c>
      <c r="CV100" s="1050" t="str">
        <f t="shared" ca="1" si="124"/>
        <v/>
      </c>
      <c r="CW100" s="1048"/>
      <c r="CX100" s="1050">
        <f t="shared" si="125"/>
        <v>0</v>
      </c>
      <c r="CY100" s="1050" t="str">
        <f t="shared" ca="1" si="126"/>
        <v/>
      </c>
      <c r="CZ100" s="1049" t="str">
        <f t="shared" ca="1" si="127"/>
        <v/>
      </c>
      <c r="DA100" s="1049">
        <f t="shared" ca="1" si="108"/>
        <v>0</v>
      </c>
    </row>
    <row r="101" spans="1:105" ht="17.149999999999999" customHeight="1">
      <c r="A101" s="942">
        <v>97</v>
      </c>
      <c r="B101" s="1298"/>
      <c r="C101" s="1051" t="str">
        <f>INDEX(Languages2!$B$12:$Z$13,MATCH(' '!D101,Languages2!$B$12:$B$13,0),MATCH('1'!$C$5,Languages2!$B$1:$Z$1,0))</f>
        <v>Mulheres</v>
      </c>
      <c r="D101" s="1051" t="s">
        <v>800</v>
      </c>
      <c r="E101" s="1052">
        <f>'4'!N16</f>
        <v>0</v>
      </c>
      <c r="F101" s="1297">
        <f>'4'!O16</f>
        <v>0</v>
      </c>
      <c r="G101" s="1040"/>
      <c r="H101" s="1053">
        <f>'5'!G101</f>
        <v>0</v>
      </c>
      <c r="I101" s="1053">
        <f>'5'!H101</f>
        <v>0</v>
      </c>
      <c r="J101" s="1053">
        <f>'5'!I101</f>
        <v>0</v>
      </c>
      <c r="K101" s="1053">
        <f>'5'!J101</f>
        <v>0</v>
      </c>
      <c r="L101" s="1054">
        <f t="shared" si="95"/>
        <v>0</v>
      </c>
      <c r="M101" s="1054">
        <f t="shared" si="109"/>
        <v>0</v>
      </c>
      <c r="N101" s="1043"/>
      <c r="O101" s="1053">
        <f>'5'!M101</f>
        <v>0</v>
      </c>
      <c r="P101" s="1053">
        <f>'5'!N101</f>
        <v>0</v>
      </c>
      <c r="Q101" s="1053" t="str">
        <f>'5'!O101</f>
        <v/>
      </c>
      <c r="R101" s="1053">
        <f>'5'!P101</f>
        <v>0</v>
      </c>
      <c r="S101" s="1055">
        <f>'5'!Q101</f>
        <v>0</v>
      </c>
      <c r="T101" s="1056">
        <f t="shared" si="96"/>
        <v>0</v>
      </c>
      <c r="U101" s="1056">
        <f t="shared" si="110"/>
        <v>0</v>
      </c>
      <c r="V101" s="1056">
        <f t="shared" si="111"/>
        <v>0</v>
      </c>
      <c r="W101" s="1056">
        <f t="shared" si="97"/>
        <v>0</v>
      </c>
      <c r="X101" s="1056">
        <f t="shared" si="128"/>
        <v>0</v>
      </c>
      <c r="Y101" s="1043"/>
      <c r="Z101" s="1053">
        <f>'5'!S101</f>
        <v>0</v>
      </c>
      <c r="AA101" s="1053">
        <f>'5'!T101</f>
        <v>0</v>
      </c>
      <c r="AB101" s="1053" t="str">
        <f>'5'!U101</f>
        <v/>
      </c>
      <c r="AC101" s="1053">
        <f>'5'!V101</f>
        <v>0</v>
      </c>
      <c r="AD101" s="1053">
        <f>'5'!W101</f>
        <v>0</v>
      </c>
      <c r="AE101" s="1056">
        <f t="shared" si="112"/>
        <v>0</v>
      </c>
      <c r="AF101" s="1056">
        <f t="shared" si="98"/>
        <v>0</v>
      </c>
      <c r="AG101" s="1056">
        <f t="shared" si="99"/>
        <v>0</v>
      </c>
      <c r="AH101" s="1056">
        <f t="shared" si="100"/>
        <v>0</v>
      </c>
      <c r="AI101" s="1056">
        <f t="shared" si="101"/>
        <v>0</v>
      </c>
      <c r="AJ101" s="1043"/>
      <c r="AK101" s="1053">
        <f>'5'!Y101</f>
        <v>0</v>
      </c>
      <c r="AL101" s="1053">
        <f>'5'!Z101</f>
        <v>0</v>
      </c>
      <c r="AM101" s="1053" t="str">
        <f>'5'!AA101</f>
        <v/>
      </c>
      <c r="AN101" s="1053">
        <f>'5'!AB101</f>
        <v>0</v>
      </c>
      <c r="AO101" s="1053">
        <f>'5'!AC101</f>
        <v>0</v>
      </c>
      <c r="AP101" s="1056">
        <f t="shared" si="113"/>
        <v>0</v>
      </c>
      <c r="AQ101" s="1056">
        <f t="shared" si="114"/>
        <v>0</v>
      </c>
      <c r="AR101" s="1056">
        <f t="shared" si="115"/>
        <v>0</v>
      </c>
      <c r="AS101" s="1056">
        <f t="shared" si="102"/>
        <v>0</v>
      </c>
      <c r="AT101" s="1056">
        <f t="shared" si="116"/>
        <v>0</v>
      </c>
      <c r="AU101" s="1043"/>
      <c r="AV101" s="1053">
        <f>'5'!AE101</f>
        <v>0</v>
      </c>
      <c r="AW101" s="1053">
        <f>'5'!AF101</f>
        <v>0</v>
      </c>
      <c r="AX101" s="1053" t="str">
        <f>'5'!AG101</f>
        <v/>
      </c>
      <c r="AY101" s="1053">
        <f>'5'!AH101</f>
        <v>0</v>
      </c>
      <c r="AZ101" s="1055">
        <f>'5'!AI101</f>
        <v>0</v>
      </c>
      <c r="BA101" s="1056">
        <f t="shared" si="117"/>
        <v>0</v>
      </c>
      <c r="BB101" s="1056">
        <f t="shared" si="118"/>
        <v>0</v>
      </c>
      <c r="BC101" s="1056">
        <f t="shared" si="119"/>
        <v>0</v>
      </c>
      <c r="BD101" s="1056">
        <f t="shared" si="103"/>
        <v>0</v>
      </c>
      <c r="BE101" s="1056">
        <f t="shared" si="120"/>
        <v>0</v>
      </c>
      <c r="BF101" s="1043"/>
      <c r="BG101" s="1057" t="str">
        <f ca="1">'In-kind Benefits 2_V2'!AC99</f>
        <v/>
      </c>
      <c r="BH101" s="1047"/>
      <c r="BI101" s="1047" t="str">
        <f ca="1">'In-kind Benefits 2_V2'!AE99</f>
        <v/>
      </c>
      <c r="BJ101" s="1047" t="str" cm="1">
        <f t="array" aca="1" ref="BJ101" ca="1">(_xlfn.IFS(BG101="Yes",_xlfn.IFS(BI101&lt;=($CP101*BJ$5),BI101,BI101&gt;($CP101*BJ$5),($CP101*BJ$5)),BG101="No","",BG101="",""))</f>
        <v/>
      </c>
      <c r="BK101" s="1043"/>
      <c r="BL101" s="1057" t="str">
        <f ca="1">'In-kind Benefits 2_V2'!AG99</f>
        <v/>
      </c>
      <c r="BM101" s="1047" t="str">
        <f ca="1">'In-kind Benefits 2_V2'!AH99</f>
        <v/>
      </c>
      <c r="BN101" s="1047" t="str">
        <f ca="1">'In-kind Benefits 2_V2'!AI99</f>
        <v/>
      </c>
      <c r="BO101" s="1047" t="str" cm="1">
        <f t="array" aca="1" ref="BO101" ca="1">(_xlfn.IFS(BL101="Yes",_xlfn.IFS(BN101&lt;=($CP101*BO$5),BN101,BN101&gt;($CP101*BO$5),($CP101*BO$5)),BL101="No","",BL101="",""))</f>
        <v/>
      </c>
      <c r="BP101" s="1043"/>
      <c r="BQ101" s="1057" t="str">
        <f ca="1">'In-kind Benefits 2_V2'!AK99</f>
        <v/>
      </c>
      <c r="BR101" s="1047" t="str">
        <f ca="1">'In-kind Benefits 2_V2'!AL99</f>
        <v/>
      </c>
      <c r="BS101" s="1047" t="str">
        <f ca="1">'In-kind Benefits 2_V2'!AM99</f>
        <v/>
      </c>
      <c r="BT101" s="1047" t="str" cm="1">
        <f t="array" aca="1" ref="BT101" ca="1">(_xlfn.IFS(BQ101="Yes",_xlfn.IFS(BS101&lt;=($CP101*BT$5),BS101,BS101&gt;($CP101*BT$5),($CP101*BT$5)),BQ101="No","",BQ101="",""))</f>
        <v/>
      </c>
      <c r="BU101" s="1043"/>
      <c r="BV101" s="1057" t="str">
        <f ca="1">'In-kind Benefits 2_V2'!AO99</f>
        <v/>
      </c>
      <c r="BW101" s="1047" t="str">
        <f ca="1">'In-kind Benefits 2_V2'!AP99</f>
        <v/>
      </c>
      <c r="BX101" s="1047" t="str">
        <f ca="1">'In-kind Benefits 2_V2'!AQ99</f>
        <v/>
      </c>
      <c r="BY101" s="1047" t="str" cm="1">
        <f t="array" aca="1" ref="BY101" ca="1">(_xlfn.IFS(BV101="Yes",_xlfn.IFS(BX101&lt;=($CP101*BY$5),BX101,BX101&gt;($CP101*BY$5),($CP101*BY$5)),BV101="No","",BV101="",""))</f>
        <v/>
      </c>
      <c r="BZ101" s="1043"/>
      <c r="CA101" s="1057" t="str">
        <f ca="1">'In-kind Benefits 2_V2'!AS99</f>
        <v/>
      </c>
      <c r="CB101" s="1047" t="str">
        <f ca="1">'In-kind Benefits 2_V2'!AT99</f>
        <v/>
      </c>
      <c r="CC101" s="1047" t="str">
        <f ca="1">'In-kind Benefits 2_V2'!AU99</f>
        <v/>
      </c>
      <c r="CD101" s="1047" t="str" cm="1">
        <f t="array" aca="1" ref="CD101" ca="1">(_xlfn.IFS(CA101="Yes",_xlfn.IFS(CC101&lt;=($CP101*CD$5),CC101,CC101&gt;($CP101*CD$5),($CP101*CD$5)),CA101="No","",CA101="",""))</f>
        <v/>
      </c>
      <c r="CE101" s="1048"/>
      <c r="CF101" s="1057" t="str">
        <f ca="1">'In-kind Benefits 2_V2'!AW99</f>
        <v/>
      </c>
      <c r="CG101" s="1047" t="str">
        <f ca="1">'In-kind Benefits 2_V2'!AX99</f>
        <v/>
      </c>
      <c r="CH101" s="1047" t="str">
        <f ca="1">'In-kind Benefits 2_V2'!AY99</f>
        <v/>
      </c>
      <c r="CI101" s="1047" t="str" cm="1">
        <f t="array" aca="1" ref="CI101" ca="1">(_xlfn.IFS(CF101="Yes",_xlfn.IFS(CH101&lt;=($CP101*CI$5),CH101,CH101&gt;($CP101*CI$5),($CP101*CI$5)),CF101="No","",CF101="",""))</f>
        <v/>
      </c>
      <c r="CJ101" s="1048"/>
      <c r="CK101" s="1049">
        <f>IFERROR(((V101*X101)+(AG101*AI101)+(AR101*AT101)+(BC101*BE101))*'Drop Downs'!$R$4/12,0)</f>
        <v>0</v>
      </c>
      <c r="CL101" s="1050">
        <f>IFERROR(L101/M101*IF('2'!$E$25='Drop Downs'!$H$15,'Drop Downs'!$R$4/12, IF('2'!$E$25='Drop Downs'!$H$16,1, (IF('2'!$E$25='Drop Downs'!$H$13,1,"error")))),0)</f>
        <v>0</v>
      </c>
      <c r="CM101" s="1050">
        <f t="shared" ca="1" si="121"/>
        <v>0</v>
      </c>
      <c r="CN101" s="1049" t="str">
        <f t="shared" ca="1" si="122"/>
        <v/>
      </c>
      <c r="CO101" s="1049" t="str">
        <f t="shared" ca="1" si="123"/>
        <v/>
      </c>
      <c r="CP101" s="1050" t="str">
        <f t="shared" ca="1" si="104"/>
        <v/>
      </c>
      <c r="CQ101" s="251"/>
      <c r="CR101" s="1050">
        <f>IFERROR(((W101*X101)+(AH101*AI101)+(AS101*AT101)+(BD101*BE101))*'Drop Downs'!$R$4/12,0)</f>
        <v>0</v>
      </c>
      <c r="CS101" s="1050">
        <f t="shared" si="105"/>
        <v>0</v>
      </c>
      <c r="CT101" s="1050">
        <f t="shared" ca="1" si="106"/>
        <v>0</v>
      </c>
      <c r="CU101" s="1050">
        <f t="shared" ca="1" si="107"/>
        <v>0</v>
      </c>
      <c r="CV101" s="1050" t="str">
        <f t="shared" ca="1" si="124"/>
        <v/>
      </c>
      <c r="CW101" s="1048"/>
      <c r="CX101" s="1050">
        <f t="shared" si="125"/>
        <v>0</v>
      </c>
      <c r="CY101" s="1050" t="str">
        <f t="shared" ca="1" si="126"/>
        <v/>
      </c>
      <c r="CZ101" s="1049" t="str">
        <f t="shared" ca="1" si="127"/>
        <v/>
      </c>
      <c r="DA101" s="1049">
        <f t="shared" ca="1" si="108"/>
        <v>0</v>
      </c>
    </row>
    <row r="102" spans="1:105" ht="17.149999999999999" customHeight="1">
      <c r="A102" s="942">
        <v>98</v>
      </c>
      <c r="B102" s="1295">
        <f>'4'!L17</f>
        <v>0</v>
      </c>
      <c r="C102" s="1038" t="str">
        <f>INDEX(Languages2!$B$12:$Z$13,MATCH(' '!D102,Languages2!$B$12:$B$13,0),MATCH('1'!$C$5,Languages2!$B$1:$Z$1,0))</f>
        <v>Homens</v>
      </c>
      <c r="D102" s="1038" t="s">
        <v>799</v>
      </c>
      <c r="E102" s="1058">
        <f>'4'!N17</f>
        <v>0</v>
      </c>
      <c r="F102" s="1297" t="str">
        <f>'4'!O17</f>
        <v xml:space="preserve"> </v>
      </c>
      <c r="G102" s="1040"/>
      <c r="H102" s="1041">
        <f>'5'!G102</f>
        <v>0</v>
      </c>
      <c r="I102" s="1041">
        <f>'5'!H102</f>
        <v>0</v>
      </c>
      <c r="J102" s="1041">
        <f>'5'!I102</f>
        <v>0</v>
      </c>
      <c r="K102" s="1041">
        <f>'5'!J102</f>
        <v>0</v>
      </c>
      <c r="L102" s="1042">
        <f t="shared" si="95"/>
        <v>0</v>
      </c>
      <c r="M102" s="1042">
        <f t="shared" si="109"/>
        <v>0</v>
      </c>
      <c r="N102" s="1043"/>
      <c r="O102" s="1041">
        <f>'5'!M102</f>
        <v>0</v>
      </c>
      <c r="P102" s="1041">
        <f>'5'!N102</f>
        <v>0</v>
      </c>
      <c r="Q102" s="1041" t="str">
        <f>'5'!O102</f>
        <v/>
      </c>
      <c r="R102" s="1041">
        <f>'5'!P102</f>
        <v>0</v>
      </c>
      <c r="S102" s="1044">
        <f>'5'!Q102</f>
        <v>0</v>
      </c>
      <c r="T102" s="1045">
        <f t="shared" si="96"/>
        <v>0</v>
      </c>
      <c r="U102" s="1045">
        <f t="shared" si="110"/>
        <v>0</v>
      </c>
      <c r="V102" s="1045">
        <f t="shared" si="111"/>
        <v>0</v>
      </c>
      <c r="W102" s="1045">
        <f t="shared" si="97"/>
        <v>0</v>
      </c>
      <c r="X102" s="1045">
        <f t="shared" si="128"/>
        <v>0</v>
      </c>
      <c r="Y102" s="1043"/>
      <c r="Z102" s="1041">
        <f>'5'!S102</f>
        <v>0</v>
      </c>
      <c r="AA102" s="1041">
        <f>'5'!T102</f>
        <v>0</v>
      </c>
      <c r="AB102" s="1041" t="str">
        <f>'5'!U102</f>
        <v/>
      </c>
      <c r="AC102" s="1041">
        <f>'5'!V102</f>
        <v>0</v>
      </c>
      <c r="AD102" s="1064">
        <f>'5'!W102</f>
        <v>0</v>
      </c>
      <c r="AE102" s="1045">
        <f t="shared" si="112"/>
        <v>0</v>
      </c>
      <c r="AF102" s="1045">
        <f t="shared" si="98"/>
        <v>0</v>
      </c>
      <c r="AG102" s="1045">
        <f t="shared" si="99"/>
        <v>0</v>
      </c>
      <c r="AH102" s="1045">
        <f t="shared" si="100"/>
        <v>0</v>
      </c>
      <c r="AI102" s="1045">
        <f t="shared" si="101"/>
        <v>0</v>
      </c>
      <c r="AJ102" s="1043"/>
      <c r="AK102" s="1041">
        <f>'5'!Y102</f>
        <v>0</v>
      </c>
      <c r="AL102" s="1041">
        <f>'5'!Z102</f>
        <v>0</v>
      </c>
      <c r="AM102" s="1041" t="str">
        <f>'5'!AA102</f>
        <v/>
      </c>
      <c r="AN102" s="1041">
        <f>'5'!AB102</f>
        <v>0</v>
      </c>
      <c r="AO102" s="1064">
        <f>'5'!AC102</f>
        <v>0</v>
      </c>
      <c r="AP102" s="1045">
        <f t="shared" si="113"/>
        <v>0</v>
      </c>
      <c r="AQ102" s="1045">
        <f t="shared" si="114"/>
        <v>0</v>
      </c>
      <c r="AR102" s="1045">
        <f t="shared" si="115"/>
        <v>0</v>
      </c>
      <c r="AS102" s="1045">
        <f t="shared" si="102"/>
        <v>0</v>
      </c>
      <c r="AT102" s="1045">
        <f t="shared" si="116"/>
        <v>0</v>
      </c>
      <c r="AU102" s="1043"/>
      <c r="AV102" s="1041">
        <f>'5'!AE102</f>
        <v>0</v>
      </c>
      <c r="AW102" s="1041">
        <f>'5'!AF102</f>
        <v>0</v>
      </c>
      <c r="AX102" s="1041" t="str">
        <f>'5'!AG102</f>
        <v/>
      </c>
      <c r="AY102" s="1041">
        <f>'5'!AH102</f>
        <v>0</v>
      </c>
      <c r="AZ102" s="1044">
        <f>'5'!AI102</f>
        <v>0</v>
      </c>
      <c r="BA102" s="1045">
        <f t="shared" si="117"/>
        <v>0</v>
      </c>
      <c r="BB102" s="1045">
        <f t="shared" si="118"/>
        <v>0</v>
      </c>
      <c r="BC102" s="1045">
        <f t="shared" si="119"/>
        <v>0</v>
      </c>
      <c r="BD102" s="1045">
        <f t="shared" si="103"/>
        <v>0</v>
      </c>
      <c r="BE102" s="1045">
        <f t="shared" si="120"/>
        <v>0</v>
      </c>
      <c r="BF102" s="1043"/>
      <c r="BG102" s="1046" t="str">
        <f ca="1">'In-kind Benefits 2_V2'!AC100</f>
        <v/>
      </c>
      <c r="BH102" s="1047"/>
      <c r="BI102" s="1047" t="str">
        <f ca="1">'In-kind Benefits 2_V2'!AE100</f>
        <v/>
      </c>
      <c r="BJ102" s="1047" t="str" cm="1">
        <f t="array" aca="1" ref="BJ102" ca="1">(_xlfn.IFS(BG102="Yes",_xlfn.IFS(BI102&lt;=($CP102*BJ$5),BI102,BI102&gt;($CP102*BJ$5),($CP102*BJ$5)),BG102="No","",BG102="",""))</f>
        <v/>
      </c>
      <c r="BK102" s="1043"/>
      <c r="BL102" s="1046" t="str">
        <f ca="1">'In-kind Benefits 2_V2'!AG100</f>
        <v/>
      </c>
      <c r="BM102" s="1047" t="str">
        <f ca="1">'In-kind Benefits 2_V2'!AH100</f>
        <v/>
      </c>
      <c r="BN102" s="1047" t="str">
        <f ca="1">'In-kind Benefits 2_V2'!AI100</f>
        <v/>
      </c>
      <c r="BO102" s="1047" t="str" cm="1">
        <f t="array" aca="1" ref="BO102" ca="1">(_xlfn.IFS(BL102="Yes",_xlfn.IFS(BN102&lt;=($CP102*BO$5),BN102,BN102&gt;($CP102*BO$5),($CP102*BO$5)),BL102="No","",BL102="",""))</f>
        <v/>
      </c>
      <c r="BP102" s="1043"/>
      <c r="BQ102" s="1046" t="str">
        <f ca="1">'In-kind Benefits 2_V2'!AK100</f>
        <v/>
      </c>
      <c r="BR102" s="1047" t="str">
        <f ca="1">'In-kind Benefits 2_V2'!AL100</f>
        <v/>
      </c>
      <c r="BS102" s="1047" t="str">
        <f ca="1">'In-kind Benefits 2_V2'!AM100</f>
        <v/>
      </c>
      <c r="BT102" s="1047" t="str" cm="1">
        <f t="array" aca="1" ref="BT102" ca="1">(_xlfn.IFS(BQ102="Yes",_xlfn.IFS(BS102&lt;=($CP102*BT$5),BS102,BS102&gt;($CP102*BT$5),($CP102*BT$5)),BQ102="No","",BQ102="",""))</f>
        <v/>
      </c>
      <c r="BU102" s="1043"/>
      <c r="BV102" s="1046" t="str">
        <f ca="1">'In-kind Benefits 2_V2'!AO100</f>
        <v/>
      </c>
      <c r="BW102" s="1047" t="str">
        <f ca="1">'In-kind Benefits 2_V2'!AP100</f>
        <v/>
      </c>
      <c r="BX102" s="1047" t="str">
        <f ca="1">'In-kind Benefits 2_V2'!AQ100</f>
        <v/>
      </c>
      <c r="BY102" s="1047" t="str" cm="1">
        <f t="array" aca="1" ref="BY102" ca="1">(_xlfn.IFS(BV102="Yes",_xlfn.IFS(BX102&lt;=($CP102*BY$5),BX102,BX102&gt;($CP102*BY$5),($CP102*BY$5)),BV102="No","",BV102="",""))</f>
        <v/>
      </c>
      <c r="BZ102" s="1043"/>
      <c r="CA102" s="1046" t="str">
        <f ca="1">'In-kind Benefits 2_V2'!AS100</f>
        <v/>
      </c>
      <c r="CB102" s="1047" t="str">
        <f ca="1">'In-kind Benefits 2_V2'!AT100</f>
        <v/>
      </c>
      <c r="CC102" s="1047" t="str">
        <f ca="1">'In-kind Benefits 2_V2'!AU100</f>
        <v/>
      </c>
      <c r="CD102" s="1047" t="str" cm="1">
        <f t="array" aca="1" ref="CD102" ca="1">(_xlfn.IFS(CA102="Yes",_xlfn.IFS(CC102&lt;=($CP102*CD$5),CC102,CC102&gt;($CP102*CD$5),($CP102*CD$5)),CA102="No","",CA102="",""))</f>
        <v/>
      </c>
      <c r="CE102" s="1048"/>
      <c r="CF102" s="1046" t="str">
        <f ca="1">'In-kind Benefits 2_V2'!AW100</f>
        <v/>
      </c>
      <c r="CG102" s="1047" t="str">
        <f ca="1">'In-kind Benefits 2_V2'!AX100</f>
        <v/>
      </c>
      <c r="CH102" s="1047" t="str">
        <f ca="1">'In-kind Benefits 2_V2'!AY100</f>
        <v/>
      </c>
      <c r="CI102" s="1047" t="str" cm="1">
        <f t="array" aca="1" ref="CI102" ca="1">(_xlfn.IFS(CF102="Yes",_xlfn.IFS(CH102&lt;=($CP102*CI$5),CH102,CH102&gt;($CP102*CI$5),($CP102*CI$5)),CF102="No","",CF102="",""))</f>
        <v/>
      </c>
      <c r="CJ102" s="1048"/>
      <c r="CK102" s="1049">
        <f>IFERROR(((V102*X102)+(AG102*AI102)+(AR102*AT102)+(BC102*BE102))*'Drop Downs'!$R$4/12,0)</f>
        <v>0</v>
      </c>
      <c r="CL102" s="1050">
        <f>IFERROR(L102/M102*IF('2'!$E$25='Drop Downs'!$H$15,'Drop Downs'!$R$4/12, IF('2'!$E$25='Drop Downs'!$H$16,1, (IF('2'!$E$25='Drop Downs'!$H$13,1,"error")))),0)</f>
        <v>0</v>
      </c>
      <c r="CM102" s="1050">
        <f t="shared" ca="1" si="121"/>
        <v>0</v>
      </c>
      <c r="CN102" s="1049" t="str">
        <f t="shared" ca="1" si="122"/>
        <v/>
      </c>
      <c r="CO102" s="1049" t="str">
        <f t="shared" ca="1" si="123"/>
        <v/>
      </c>
      <c r="CP102" s="1050" t="str">
        <f t="shared" ca="1" si="104"/>
        <v/>
      </c>
      <c r="CQ102" s="251"/>
      <c r="CR102" s="1050">
        <f>IFERROR(((W102*X102)+(AH102*AI102)+(AS102*AT102)+(BD102*BE102))*'Drop Downs'!$R$4/12,0)</f>
        <v>0</v>
      </c>
      <c r="CS102" s="1050">
        <f t="shared" si="105"/>
        <v>0</v>
      </c>
      <c r="CT102" s="1050">
        <f t="shared" ca="1" si="106"/>
        <v>0</v>
      </c>
      <c r="CU102" s="1050">
        <f t="shared" ca="1" si="107"/>
        <v>0</v>
      </c>
      <c r="CV102" s="1050" t="str">
        <f t="shared" ca="1" si="124"/>
        <v/>
      </c>
      <c r="CW102" s="1048"/>
      <c r="CX102" s="1050">
        <f t="shared" si="125"/>
        <v>0</v>
      </c>
      <c r="CY102" s="1050" t="str">
        <f t="shared" ca="1" si="126"/>
        <v/>
      </c>
      <c r="CZ102" s="1049" t="str">
        <f t="shared" ca="1" si="127"/>
        <v/>
      </c>
      <c r="DA102" s="1049">
        <f t="shared" ca="1" si="108"/>
        <v>0</v>
      </c>
    </row>
    <row r="103" spans="1:105" ht="17.149999999999999" customHeight="1">
      <c r="A103" s="942">
        <v>99</v>
      </c>
      <c r="B103" s="1298"/>
      <c r="C103" s="1051" t="str">
        <f>INDEX(Languages2!$B$12:$Z$13,MATCH(' '!D103,Languages2!$B$12:$B$13,0),MATCH('1'!$C$5,Languages2!$B$1:$Z$1,0))</f>
        <v>Mulheres</v>
      </c>
      <c r="D103" s="1051" t="s">
        <v>800</v>
      </c>
      <c r="E103" s="1052">
        <f>'4'!N18</f>
        <v>0</v>
      </c>
      <c r="F103" s="1297">
        <f>'4'!O18</f>
        <v>0</v>
      </c>
      <c r="G103" s="1040"/>
      <c r="H103" s="1053">
        <f>'5'!G103</f>
        <v>0</v>
      </c>
      <c r="I103" s="1053">
        <f>'5'!H103</f>
        <v>0</v>
      </c>
      <c r="J103" s="1053">
        <f>'5'!I103</f>
        <v>0</v>
      </c>
      <c r="K103" s="1053">
        <f>'5'!J103</f>
        <v>0</v>
      </c>
      <c r="L103" s="1054">
        <f t="shared" si="95"/>
        <v>0</v>
      </c>
      <c r="M103" s="1054">
        <f t="shared" si="109"/>
        <v>0</v>
      </c>
      <c r="N103" s="1043"/>
      <c r="O103" s="1053">
        <f>'5'!M103</f>
        <v>0</v>
      </c>
      <c r="P103" s="1053">
        <f>'5'!N103</f>
        <v>0</v>
      </c>
      <c r="Q103" s="1053" t="str">
        <f>'5'!O103</f>
        <v/>
      </c>
      <c r="R103" s="1053">
        <f>'5'!P103</f>
        <v>0</v>
      </c>
      <c r="S103" s="1055">
        <f>'5'!Q103</f>
        <v>0</v>
      </c>
      <c r="T103" s="1056">
        <f t="shared" si="96"/>
        <v>0</v>
      </c>
      <c r="U103" s="1056">
        <f t="shared" si="110"/>
        <v>0</v>
      </c>
      <c r="V103" s="1056">
        <f t="shared" si="111"/>
        <v>0</v>
      </c>
      <c r="W103" s="1056">
        <f t="shared" si="97"/>
        <v>0</v>
      </c>
      <c r="X103" s="1056">
        <f t="shared" si="128"/>
        <v>0</v>
      </c>
      <c r="Y103" s="1043"/>
      <c r="Z103" s="1053">
        <f>'5'!S103</f>
        <v>0</v>
      </c>
      <c r="AA103" s="1053">
        <f>'5'!T103</f>
        <v>0</v>
      </c>
      <c r="AB103" s="1053" t="str">
        <f>'5'!U103</f>
        <v/>
      </c>
      <c r="AC103" s="1053">
        <f>'5'!V103</f>
        <v>0</v>
      </c>
      <c r="AD103" s="1053">
        <f>'5'!W103</f>
        <v>0</v>
      </c>
      <c r="AE103" s="1056">
        <f t="shared" si="112"/>
        <v>0</v>
      </c>
      <c r="AF103" s="1056">
        <f t="shared" si="98"/>
        <v>0</v>
      </c>
      <c r="AG103" s="1056">
        <f t="shared" si="99"/>
        <v>0</v>
      </c>
      <c r="AH103" s="1056">
        <f t="shared" si="100"/>
        <v>0</v>
      </c>
      <c r="AI103" s="1056">
        <f t="shared" si="101"/>
        <v>0</v>
      </c>
      <c r="AJ103" s="1043"/>
      <c r="AK103" s="1053">
        <f>'5'!Y103</f>
        <v>0</v>
      </c>
      <c r="AL103" s="1053">
        <f>'5'!Z103</f>
        <v>0</v>
      </c>
      <c r="AM103" s="1053" t="str">
        <f>'5'!AA103</f>
        <v/>
      </c>
      <c r="AN103" s="1053">
        <f>'5'!AB103</f>
        <v>0</v>
      </c>
      <c r="AO103" s="1053">
        <f>'5'!AC103</f>
        <v>0</v>
      </c>
      <c r="AP103" s="1056">
        <f t="shared" si="113"/>
        <v>0</v>
      </c>
      <c r="AQ103" s="1056">
        <f t="shared" si="114"/>
        <v>0</v>
      </c>
      <c r="AR103" s="1056">
        <f t="shared" si="115"/>
        <v>0</v>
      </c>
      <c r="AS103" s="1056">
        <f t="shared" si="102"/>
        <v>0</v>
      </c>
      <c r="AT103" s="1056">
        <f t="shared" si="116"/>
        <v>0</v>
      </c>
      <c r="AU103" s="1043"/>
      <c r="AV103" s="1053">
        <f>'5'!AE103</f>
        <v>0</v>
      </c>
      <c r="AW103" s="1053">
        <f>'5'!AF103</f>
        <v>0</v>
      </c>
      <c r="AX103" s="1053" t="str">
        <f>'5'!AG103</f>
        <v/>
      </c>
      <c r="AY103" s="1053">
        <f>'5'!AH103</f>
        <v>0</v>
      </c>
      <c r="AZ103" s="1055">
        <f>'5'!AI103</f>
        <v>0</v>
      </c>
      <c r="BA103" s="1056">
        <f t="shared" si="117"/>
        <v>0</v>
      </c>
      <c r="BB103" s="1056">
        <f t="shared" si="118"/>
        <v>0</v>
      </c>
      <c r="BC103" s="1056">
        <f t="shared" si="119"/>
        <v>0</v>
      </c>
      <c r="BD103" s="1056">
        <f t="shared" si="103"/>
        <v>0</v>
      </c>
      <c r="BE103" s="1056">
        <f t="shared" si="120"/>
        <v>0</v>
      </c>
      <c r="BF103" s="1043"/>
      <c r="BG103" s="1057" t="str">
        <f ca="1">'In-kind Benefits 2_V2'!AC101</f>
        <v/>
      </c>
      <c r="BH103" s="1047"/>
      <c r="BI103" s="1047" t="str">
        <f ca="1">'In-kind Benefits 2_V2'!AE101</f>
        <v/>
      </c>
      <c r="BJ103" s="1047" t="str" cm="1">
        <f t="array" aca="1" ref="BJ103" ca="1">(_xlfn.IFS(BG103="Yes",_xlfn.IFS(BI103&lt;=($CP103*BJ$5),BI103,BI103&gt;($CP103*BJ$5),($CP103*BJ$5)),BG103="No","",BG103="",""))</f>
        <v/>
      </c>
      <c r="BK103" s="1043"/>
      <c r="BL103" s="1057" t="str">
        <f ca="1">'In-kind Benefits 2_V2'!AG101</f>
        <v/>
      </c>
      <c r="BM103" s="1047" t="str">
        <f ca="1">'In-kind Benefits 2_V2'!AH101</f>
        <v/>
      </c>
      <c r="BN103" s="1047" t="str">
        <f ca="1">'In-kind Benefits 2_V2'!AI101</f>
        <v/>
      </c>
      <c r="BO103" s="1047" t="str" cm="1">
        <f t="array" aca="1" ref="BO103" ca="1">(_xlfn.IFS(BL103="Yes",_xlfn.IFS(BN103&lt;=($CP103*BO$5),BN103,BN103&gt;($CP103*BO$5),($CP103*BO$5)),BL103="No","",BL103="",""))</f>
        <v/>
      </c>
      <c r="BP103" s="1043"/>
      <c r="BQ103" s="1057" t="str">
        <f ca="1">'In-kind Benefits 2_V2'!AK101</f>
        <v/>
      </c>
      <c r="BR103" s="1047" t="str">
        <f ca="1">'In-kind Benefits 2_V2'!AL101</f>
        <v/>
      </c>
      <c r="BS103" s="1047" t="str">
        <f ca="1">'In-kind Benefits 2_V2'!AM101</f>
        <v/>
      </c>
      <c r="BT103" s="1047" t="str" cm="1">
        <f t="array" aca="1" ref="BT103" ca="1">(_xlfn.IFS(BQ103="Yes",_xlfn.IFS(BS103&lt;=($CP103*BT$5),BS103,BS103&gt;($CP103*BT$5),($CP103*BT$5)),BQ103="No","",BQ103="",""))</f>
        <v/>
      </c>
      <c r="BU103" s="1043"/>
      <c r="BV103" s="1057" t="str">
        <f ca="1">'In-kind Benefits 2_V2'!AO101</f>
        <v/>
      </c>
      <c r="BW103" s="1047" t="str">
        <f ca="1">'In-kind Benefits 2_V2'!AP101</f>
        <v/>
      </c>
      <c r="BX103" s="1047" t="str">
        <f ca="1">'In-kind Benefits 2_V2'!AQ101</f>
        <v/>
      </c>
      <c r="BY103" s="1047" t="str" cm="1">
        <f t="array" aca="1" ref="BY103" ca="1">(_xlfn.IFS(BV103="Yes",_xlfn.IFS(BX103&lt;=($CP103*BY$5),BX103,BX103&gt;($CP103*BY$5),($CP103*BY$5)),BV103="No","",BV103="",""))</f>
        <v/>
      </c>
      <c r="BZ103" s="1043"/>
      <c r="CA103" s="1057" t="str">
        <f ca="1">'In-kind Benefits 2_V2'!AS101</f>
        <v/>
      </c>
      <c r="CB103" s="1047" t="str">
        <f ca="1">'In-kind Benefits 2_V2'!AT101</f>
        <v/>
      </c>
      <c r="CC103" s="1047" t="str">
        <f ca="1">'In-kind Benefits 2_V2'!AU101</f>
        <v/>
      </c>
      <c r="CD103" s="1047" t="str" cm="1">
        <f t="array" aca="1" ref="CD103" ca="1">(_xlfn.IFS(CA103="Yes",_xlfn.IFS(CC103&lt;=($CP103*CD$5),CC103,CC103&gt;($CP103*CD$5),($CP103*CD$5)),CA103="No","",CA103="",""))</f>
        <v/>
      </c>
      <c r="CE103" s="1048"/>
      <c r="CF103" s="1057" t="str">
        <f ca="1">'In-kind Benefits 2_V2'!AW101</f>
        <v/>
      </c>
      <c r="CG103" s="1047" t="str">
        <f ca="1">'In-kind Benefits 2_V2'!AX101</f>
        <v/>
      </c>
      <c r="CH103" s="1047" t="str">
        <f ca="1">'In-kind Benefits 2_V2'!AY101</f>
        <v/>
      </c>
      <c r="CI103" s="1047" t="str" cm="1">
        <f t="array" aca="1" ref="CI103" ca="1">(_xlfn.IFS(CF103="Yes",_xlfn.IFS(CH103&lt;=($CP103*CI$5),CH103,CH103&gt;($CP103*CI$5),($CP103*CI$5)),CF103="No","",CF103="",""))</f>
        <v/>
      </c>
      <c r="CJ103" s="1048"/>
      <c r="CK103" s="1049">
        <f>IFERROR(((V103*X103)+(AG103*AI103)+(AR103*AT103)+(BC103*BE103))*'Drop Downs'!$R$4/12,0)</f>
        <v>0</v>
      </c>
      <c r="CL103" s="1050">
        <f>IFERROR(L103/M103*IF('2'!$E$25='Drop Downs'!$H$15,'Drop Downs'!$R$4/12, IF('2'!$E$25='Drop Downs'!$H$16,1, (IF('2'!$E$25='Drop Downs'!$H$13,1,"error")))),0)</f>
        <v>0</v>
      </c>
      <c r="CM103" s="1050">
        <f t="shared" ca="1" si="121"/>
        <v>0</v>
      </c>
      <c r="CN103" s="1049" t="str">
        <f t="shared" ca="1" si="122"/>
        <v/>
      </c>
      <c r="CO103" s="1049" t="str">
        <f t="shared" ca="1" si="123"/>
        <v/>
      </c>
      <c r="CP103" s="1050" t="str">
        <f t="shared" ca="1" si="104"/>
        <v/>
      </c>
      <c r="CQ103" s="251"/>
      <c r="CR103" s="1050">
        <f>IFERROR(((W103*X103)+(AH103*AI103)+(AS103*AT103)+(BD103*BE103))*'Drop Downs'!$R$4/12,0)</f>
        <v>0</v>
      </c>
      <c r="CS103" s="1050">
        <f t="shared" si="105"/>
        <v>0</v>
      </c>
      <c r="CT103" s="1050">
        <f t="shared" ca="1" si="106"/>
        <v>0</v>
      </c>
      <c r="CU103" s="1050">
        <f t="shared" ca="1" si="107"/>
        <v>0</v>
      </c>
      <c r="CV103" s="1050" t="str">
        <f t="shared" ca="1" si="124"/>
        <v/>
      </c>
      <c r="CW103" s="1048"/>
      <c r="CX103" s="1050">
        <f t="shared" si="125"/>
        <v>0</v>
      </c>
      <c r="CY103" s="1050" t="str">
        <f t="shared" ca="1" si="126"/>
        <v/>
      </c>
      <c r="CZ103" s="1049" t="str">
        <f t="shared" ca="1" si="127"/>
        <v/>
      </c>
      <c r="DA103" s="1049">
        <f t="shared" ca="1" si="108"/>
        <v>0</v>
      </c>
    </row>
    <row r="104" spans="1:105" ht="17.149999999999999" customHeight="1">
      <c r="A104" s="942">
        <v>100</v>
      </c>
      <c r="B104" s="1295">
        <f>'4'!L19</f>
        <v>0</v>
      </c>
      <c r="C104" s="1038" t="str">
        <f>INDEX(Languages2!$B$12:$Z$13,MATCH(' '!D104,Languages2!$B$12:$B$13,0),MATCH('1'!$C$5,Languages2!$B$1:$Z$1,0))</f>
        <v>Homens</v>
      </c>
      <c r="D104" s="1038" t="s">
        <v>799</v>
      </c>
      <c r="E104" s="1058">
        <f>'4'!N19</f>
        <v>0</v>
      </c>
      <c r="F104" s="1297" t="str">
        <f>'4'!O19</f>
        <v xml:space="preserve"> </v>
      </c>
      <c r="G104" s="1040"/>
      <c r="H104" s="1041">
        <f>'5'!G104</f>
        <v>0</v>
      </c>
      <c r="I104" s="1041">
        <f>'5'!H104</f>
        <v>0</v>
      </c>
      <c r="J104" s="1041">
        <f>'5'!I104</f>
        <v>0</v>
      </c>
      <c r="K104" s="1041">
        <f>'5'!J104</f>
        <v>0</v>
      </c>
      <c r="L104" s="1042">
        <f t="shared" si="95"/>
        <v>0</v>
      </c>
      <c r="M104" s="1042">
        <f t="shared" si="109"/>
        <v>0</v>
      </c>
      <c r="N104" s="1043"/>
      <c r="O104" s="1041">
        <f>'5'!M104</f>
        <v>0</v>
      </c>
      <c r="P104" s="1041">
        <f>'5'!N104</f>
        <v>0</v>
      </c>
      <c r="Q104" s="1041" t="str">
        <f>'5'!O104</f>
        <v/>
      </c>
      <c r="R104" s="1041">
        <f>'5'!P104</f>
        <v>0</v>
      </c>
      <c r="S104" s="1044">
        <f>'5'!Q104</f>
        <v>0</v>
      </c>
      <c r="T104" s="1045">
        <f t="shared" si="96"/>
        <v>0</v>
      </c>
      <c r="U104" s="1045">
        <f t="shared" si="110"/>
        <v>0</v>
      </c>
      <c r="V104" s="1045">
        <f t="shared" si="111"/>
        <v>0</v>
      </c>
      <c r="W104" s="1045">
        <f t="shared" si="97"/>
        <v>0</v>
      </c>
      <c r="X104" s="1045">
        <f t="shared" si="128"/>
        <v>0</v>
      </c>
      <c r="Y104" s="1043"/>
      <c r="Z104" s="1041">
        <f>'5'!S104</f>
        <v>0</v>
      </c>
      <c r="AA104" s="1041">
        <f>'5'!T104</f>
        <v>0</v>
      </c>
      <c r="AB104" s="1041" t="str">
        <f>'5'!U104</f>
        <v/>
      </c>
      <c r="AC104" s="1041">
        <f>'5'!V104</f>
        <v>0</v>
      </c>
      <c r="AD104" s="1064">
        <f>'5'!W104</f>
        <v>0</v>
      </c>
      <c r="AE104" s="1045">
        <f t="shared" si="112"/>
        <v>0</v>
      </c>
      <c r="AF104" s="1045">
        <f t="shared" si="98"/>
        <v>0</v>
      </c>
      <c r="AG104" s="1045">
        <f t="shared" si="99"/>
        <v>0</v>
      </c>
      <c r="AH104" s="1045">
        <f t="shared" si="100"/>
        <v>0</v>
      </c>
      <c r="AI104" s="1045">
        <f t="shared" si="101"/>
        <v>0</v>
      </c>
      <c r="AJ104" s="1043"/>
      <c r="AK104" s="1041">
        <f>'5'!Y104</f>
        <v>0</v>
      </c>
      <c r="AL104" s="1041">
        <f>'5'!Z104</f>
        <v>0</v>
      </c>
      <c r="AM104" s="1041" t="str">
        <f>'5'!AA104</f>
        <v/>
      </c>
      <c r="AN104" s="1041">
        <f>'5'!AB104</f>
        <v>0</v>
      </c>
      <c r="AO104" s="1064">
        <f>'5'!AC104</f>
        <v>0</v>
      </c>
      <c r="AP104" s="1045">
        <f t="shared" si="113"/>
        <v>0</v>
      </c>
      <c r="AQ104" s="1045">
        <f t="shared" si="114"/>
        <v>0</v>
      </c>
      <c r="AR104" s="1045">
        <f t="shared" si="115"/>
        <v>0</v>
      </c>
      <c r="AS104" s="1045">
        <f t="shared" si="102"/>
        <v>0</v>
      </c>
      <c r="AT104" s="1045">
        <f t="shared" si="116"/>
        <v>0</v>
      </c>
      <c r="AU104" s="1043"/>
      <c r="AV104" s="1041">
        <f>'5'!AE104</f>
        <v>0</v>
      </c>
      <c r="AW104" s="1041">
        <f>'5'!AF104</f>
        <v>0</v>
      </c>
      <c r="AX104" s="1041" t="str">
        <f>'5'!AG104</f>
        <v/>
      </c>
      <c r="AY104" s="1041">
        <f>'5'!AH104</f>
        <v>0</v>
      </c>
      <c r="AZ104" s="1044">
        <f>'5'!AI104</f>
        <v>0</v>
      </c>
      <c r="BA104" s="1045">
        <f t="shared" si="117"/>
        <v>0</v>
      </c>
      <c r="BB104" s="1045">
        <f t="shared" si="118"/>
        <v>0</v>
      </c>
      <c r="BC104" s="1045">
        <f t="shared" si="119"/>
        <v>0</v>
      </c>
      <c r="BD104" s="1045">
        <f t="shared" si="103"/>
        <v>0</v>
      </c>
      <c r="BE104" s="1045">
        <f t="shared" si="120"/>
        <v>0</v>
      </c>
      <c r="BF104" s="1043"/>
      <c r="BG104" s="1046" t="str">
        <f ca="1">'In-kind Benefits 2_V2'!AC102</f>
        <v/>
      </c>
      <c r="BH104" s="1047"/>
      <c r="BI104" s="1047" t="str">
        <f ca="1">'In-kind Benefits 2_V2'!AE102</f>
        <v/>
      </c>
      <c r="BJ104" s="1047" t="str" cm="1">
        <f t="array" aca="1" ref="BJ104" ca="1">(_xlfn.IFS(BG104="Yes",_xlfn.IFS(BI104&lt;=($CP104*BJ$5),BI104,BI104&gt;($CP104*BJ$5),($CP104*BJ$5)),BG104="No","",BG104="",""))</f>
        <v/>
      </c>
      <c r="BK104" s="1043"/>
      <c r="BL104" s="1046" t="str">
        <f ca="1">'In-kind Benefits 2_V2'!AG102</f>
        <v/>
      </c>
      <c r="BM104" s="1047" t="str">
        <f ca="1">'In-kind Benefits 2_V2'!AH102</f>
        <v/>
      </c>
      <c r="BN104" s="1047" t="str">
        <f ca="1">'In-kind Benefits 2_V2'!AI102</f>
        <v/>
      </c>
      <c r="BO104" s="1047" t="str" cm="1">
        <f t="array" aca="1" ref="BO104" ca="1">(_xlfn.IFS(BL104="Yes",_xlfn.IFS(BN104&lt;=($CP104*BO$5),BN104,BN104&gt;($CP104*BO$5),($CP104*BO$5)),BL104="No","",BL104="",""))</f>
        <v/>
      </c>
      <c r="BP104" s="1043"/>
      <c r="BQ104" s="1046" t="str">
        <f ca="1">'In-kind Benefits 2_V2'!AK102</f>
        <v/>
      </c>
      <c r="BR104" s="1047" t="str">
        <f ca="1">'In-kind Benefits 2_V2'!AL102</f>
        <v/>
      </c>
      <c r="BS104" s="1047" t="str">
        <f ca="1">'In-kind Benefits 2_V2'!AM102</f>
        <v/>
      </c>
      <c r="BT104" s="1047" t="str" cm="1">
        <f t="array" aca="1" ref="BT104" ca="1">(_xlfn.IFS(BQ104="Yes",_xlfn.IFS(BS104&lt;=($CP104*BT$5),BS104,BS104&gt;($CP104*BT$5),($CP104*BT$5)),BQ104="No","",BQ104="",""))</f>
        <v/>
      </c>
      <c r="BU104" s="1043"/>
      <c r="BV104" s="1046" t="str">
        <f ca="1">'In-kind Benefits 2_V2'!AO102</f>
        <v/>
      </c>
      <c r="BW104" s="1047" t="str">
        <f ca="1">'In-kind Benefits 2_V2'!AP102</f>
        <v/>
      </c>
      <c r="BX104" s="1047" t="str">
        <f ca="1">'In-kind Benefits 2_V2'!AQ102</f>
        <v/>
      </c>
      <c r="BY104" s="1047" t="str" cm="1">
        <f t="array" aca="1" ref="BY104" ca="1">(_xlfn.IFS(BV104="Yes",_xlfn.IFS(BX104&lt;=($CP104*BY$5),BX104,BX104&gt;($CP104*BY$5),($CP104*BY$5)),BV104="No","",BV104="",""))</f>
        <v/>
      </c>
      <c r="BZ104" s="1043"/>
      <c r="CA104" s="1046" t="str">
        <f ca="1">'In-kind Benefits 2_V2'!AS102</f>
        <v/>
      </c>
      <c r="CB104" s="1047" t="str">
        <f ca="1">'In-kind Benefits 2_V2'!AT102</f>
        <v/>
      </c>
      <c r="CC104" s="1047" t="str">
        <f ca="1">'In-kind Benefits 2_V2'!AU102</f>
        <v/>
      </c>
      <c r="CD104" s="1047" t="str" cm="1">
        <f t="array" aca="1" ref="CD104" ca="1">(_xlfn.IFS(CA104="Yes",_xlfn.IFS(CC104&lt;=($CP104*CD$5),CC104,CC104&gt;($CP104*CD$5),($CP104*CD$5)),CA104="No","",CA104="",""))</f>
        <v/>
      </c>
      <c r="CE104" s="1048"/>
      <c r="CF104" s="1046" t="str">
        <f ca="1">'In-kind Benefits 2_V2'!AW102</f>
        <v/>
      </c>
      <c r="CG104" s="1047" t="str">
        <f ca="1">'In-kind Benefits 2_V2'!AX102</f>
        <v/>
      </c>
      <c r="CH104" s="1047" t="str">
        <f ca="1">'In-kind Benefits 2_V2'!AY102</f>
        <v/>
      </c>
      <c r="CI104" s="1047" t="str" cm="1">
        <f t="array" aca="1" ref="CI104" ca="1">(_xlfn.IFS(CF104="Yes",_xlfn.IFS(CH104&lt;=($CP104*CI$5),CH104,CH104&gt;($CP104*CI$5),($CP104*CI$5)),CF104="No","",CF104="",""))</f>
        <v/>
      </c>
      <c r="CJ104" s="1048"/>
      <c r="CK104" s="1049">
        <f>IFERROR(((V104*X104)+(AG104*AI104)+(AR104*AT104)+(BC104*BE104))*'Drop Downs'!$R$4/12,0)</f>
        <v>0</v>
      </c>
      <c r="CL104" s="1050">
        <f>IFERROR(L104/M104*IF('2'!$E$25='Drop Downs'!$H$15,'Drop Downs'!$R$4/12, IF('2'!$E$25='Drop Downs'!$H$16,1, (IF('2'!$E$25='Drop Downs'!$H$13,1,"error")))),0)</f>
        <v>0</v>
      </c>
      <c r="CM104" s="1050">
        <f t="shared" ca="1" si="121"/>
        <v>0</v>
      </c>
      <c r="CN104" s="1049" t="str">
        <f t="shared" ca="1" si="122"/>
        <v/>
      </c>
      <c r="CO104" s="1049" t="str">
        <f t="shared" ca="1" si="123"/>
        <v/>
      </c>
      <c r="CP104" s="1050" t="str">
        <f t="shared" ca="1" si="104"/>
        <v/>
      </c>
      <c r="CQ104" s="251"/>
      <c r="CR104" s="1050">
        <f>IFERROR(((W104*X104)+(AH104*AI104)+(AS104*AT104)+(BD104*BE104))*'Drop Downs'!$R$4/12,0)</f>
        <v>0</v>
      </c>
      <c r="CS104" s="1050">
        <f t="shared" si="105"/>
        <v>0</v>
      </c>
      <c r="CT104" s="1050">
        <f t="shared" ca="1" si="106"/>
        <v>0</v>
      </c>
      <c r="CU104" s="1050">
        <f t="shared" ca="1" si="107"/>
        <v>0</v>
      </c>
      <c r="CV104" s="1050" t="str">
        <f t="shared" ca="1" si="124"/>
        <v/>
      </c>
      <c r="CW104" s="1048"/>
      <c r="CX104" s="1050">
        <f t="shared" si="125"/>
        <v>0</v>
      </c>
      <c r="CY104" s="1050" t="str">
        <f t="shared" ca="1" si="126"/>
        <v/>
      </c>
      <c r="CZ104" s="1049" t="str">
        <f t="shared" ca="1" si="127"/>
        <v/>
      </c>
      <c r="DA104" s="1049">
        <f t="shared" ca="1" si="108"/>
        <v>0</v>
      </c>
    </row>
    <row r="105" spans="1:105" ht="17.149999999999999" customHeight="1">
      <c r="A105" s="942">
        <v>101</v>
      </c>
      <c r="B105" s="1298"/>
      <c r="C105" s="1051" t="str">
        <f>INDEX(Languages2!$B$12:$Z$13,MATCH(' '!D105,Languages2!$B$12:$B$13,0),MATCH('1'!$C$5,Languages2!$B$1:$Z$1,0))</f>
        <v>Mulheres</v>
      </c>
      <c r="D105" s="1051" t="s">
        <v>800</v>
      </c>
      <c r="E105" s="1052">
        <f>'4'!N20</f>
        <v>0</v>
      </c>
      <c r="F105" s="1297">
        <f>'4'!O20</f>
        <v>0</v>
      </c>
      <c r="G105" s="1040"/>
      <c r="H105" s="1053">
        <f>'5'!G105</f>
        <v>0</v>
      </c>
      <c r="I105" s="1053">
        <f>'5'!H105</f>
        <v>0</v>
      </c>
      <c r="J105" s="1053">
        <f>'5'!I105</f>
        <v>0</v>
      </c>
      <c r="K105" s="1053">
        <f>'5'!J105</f>
        <v>0</v>
      </c>
      <c r="L105" s="1054">
        <f t="shared" si="95"/>
        <v>0</v>
      </c>
      <c r="M105" s="1054">
        <f t="shared" si="109"/>
        <v>0</v>
      </c>
      <c r="N105" s="1043"/>
      <c r="O105" s="1053">
        <f>'5'!M105</f>
        <v>0</v>
      </c>
      <c r="P105" s="1053">
        <f>'5'!N105</f>
        <v>0</v>
      </c>
      <c r="Q105" s="1053" t="str">
        <f>'5'!O105</f>
        <v/>
      </c>
      <c r="R105" s="1053">
        <f>'5'!P105</f>
        <v>0</v>
      </c>
      <c r="S105" s="1055">
        <f>'5'!Q105</f>
        <v>0</v>
      </c>
      <c r="T105" s="1056">
        <f t="shared" si="96"/>
        <v>0</v>
      </c>
      <c r="U105" s="1056">
        <f t="shared" si="110"/>
        <v>0</v>
      </c>
      <c r="V105" s="1056">
        <f t="shared" si="111"/>
        <v>0</v>
      </c>
      <c r="W105" s="1056">
        <f t="shared" si="97"/>
        <v>0</v>
      </c>
      <c r="X105" s="1056">
        <f t="shared" si="128"/>
        <v>0</v>
      </c>
      <c r="Y105" s="1043"/>
      <c r="Z105" s="1053">
        <f>'5'!S105</f>
        <v>0</v>
      </c>
      <c r="AA105" s="1053">
        <f>'5'!T105</f>
        <v>0</v>
      </c>
      <c r="AB105" s="1053" t="str">
        <f>'5'!U105</f>
        <v/>
      </c>
      <c r="AC105" s="1053">
        <f>'5'!V105</f>
        <v>0</v>
      </c>
      <c r="AD105" s="1053">
        <f>'5'!W105</f>
        <v>0</v>
      </c>
      <c r="AE105" s="1056">
        <f t="shared" si="112"/>
        <v>0</v>
      </c>
      <c r="AF105" s="1056">
        <f t="shared" si="98"/>
        <v>0</v>
      </c>
      <c r="AG105" s="1056">
        <f t="shared" si="99"/>
        <v>0</v>
      </c>
      <c r="AH105" s="1056">
        <f t="shared" si="100"/>
        <v>0</v>
      </c>
      <c r="AI105" s="1056">
        <f t="shared" si="101"/>
        <v>0</v>
      </c>
      <c r="AJ105" s="1043"/>
      <c r="AK105" s="1053">
        <f>'5'!Y105</f>
        <v>0</v>
      </c>
      <c r="AL105" s="1053">
        <f>'5'!Z105</f>
        <v>0</v>
      </c>
      <c r="AM105" s="1053" t="str">
        <f>'5'!AA105</f>
        <v/>
      </c>
      <c r="AN105" s="1053">
        <f>'5'!AB105</f>
        <v>0</v>
      </c>
      <c r="AO105" s="1053">
        <f>'5'!AC105</f>
        <v>0</v>
      </c>
      <c r="AP105" s="1056">
        <f t="shared" si="113"/>
        <v>0</v>
      </c>
      <c r="AQ105" s="1056">
        <f t="shared" si="114"/>
        <v>0</v>
      </c>
      <c r="AR105" s="1056">
        <f t="shared" si="115"/>
        <v>0</v>
      </c>
      <c r="AS105" s="1056">
        <f t="shared" si="102"/>
        <v>0</v>
      </c>
      <c r="AT105" s="1056">
        <f t="shared" si="116"/>
        <v>0</v>
      </c>
      <c r="AU105" s="1043"/>
      <c r="AV105" s="1053">
        <f>'5'!AE105</f>
        <v>0</v>
      </c>
      <c r="AW105" s="1053">
        <f>'5'!AF105</f>
        <v>0</v>
      </c>
      <c r="AX105" s="1053" t="str">
        <f>'5'!AG105</f>
        <v/>
      </c>
      <c r="AY105" s="1053">
        <f>'5'!AH105</f>
        <v>0</v>
      </c>
      <c r="AZ105" s="1055">
        <f>'5'!AI105</f>
        <v>0</v>
      </c>
      <c r="BA105" s="1056">
        <f t="shared" si="117"/>
        <v>0</v>
      </c>
      <c r="BB105" s="1056">
        <f t="shared" si="118"/>
        <v>0</v>
      </c>
      <c r="BC105" s="1056">
        <f t="shared" si="119"/>
        <v>0</v>
      </c>
      <c r="BD105" s="1056">
        <f t="shared" si="103"/>
        <v>0</v>
      </c>
      <c r="BE105" s="1056">
        <f t="shared" si="120"/>
        <v>0</v>
      </c>
      <c r="BF105" s="1043"/>
      <c r="BG105" s="1057" t="str">
        <f ca="1">'In-kind Benefits 2_V2'!AC103</f>
        <v/>
      </c>
      <c r="BH105" s="1047"/>
      <c r="BI105" s="1047" t="str">
        <f ca="1">'In-kind Benefits 2_V2'!AE103</f>
        <v/>
      </c>
      <c r="BJ105" s="1047" t="str" cm="1">
        <f t="array" aca="1" ref="BJ105" ca="1">(_xlfn.IFS(BG105="Yes",_xlfn.IFS(BI105&lt;=($CP105*BJ$5),BI105,BI105&gt;($CP105*BJ$5),($CP105*BJ$5)),BG105="No","",BG105="",""))</f>
        <v/>
      </c>
      <c r="BK105" s="1043"/>
      <c r="BL105" s="1057" t="str">
        <f ca="1">'In-kind Benefits 2_V2'!AG103</f>
        <v/>
      </c>
      <c r="BM105" s="1047" t="str">
        <f ca="1">'In-kind Benefits 2_V2'!AH103</f>
        <v/>
      </c>
      <c r="BN105" s="1047" t="str">
        <f ca="1">'In-kind Benefits 2_V2'!AI103</f>
        <v/>
      </c>
      <c r="BO105" s="1047" t="str" cm="1">
        <f t="array" aca="1" ref="BO105" ca="1">(_xlfn.IFS(BL105="Yes",_xlfn.IFS(BN105&lt;=($CP105*BO$5),BN105,BN105&gt;($CP105*BO$5),($CP105*BO$5)),BL105="No","",BL105="",""))</f>
        <v/>
      </c>
      <c r="BP105" s="1043"/>
      <c r="BQ105" s="1057" t="str">
        <f ca="1">'In-kind Benefits 2_V2'!AK103</f>
        <v/>
      </c>
      <c r="BR105" s="1047" t="str">
        <f ca="1">'In-kind Benefits 2_V2'!AL103</f>
        <v/>
      </c>
      <c r="BS105" s="1047" t="str">
        <f ca="1">'In-kind Benefits 2_V2'!AM103</f>
        <v/>
      </c>
      <c r="BT105" s="1047" t="str" cm="1">
        <f t="array" aca="1" ref="BT105" ca="1">(_xlfn.IFS(BQ105="Yes",_xlfn.IFS(BS105&lt;=($CP105*BT$5),BS105,BS105&gt;($CP105*BT$5),($CP105*BT$5)),BQ105="No","",BQ105="",""))</f>
        <v/>
      </c>
      <c r="BU105" s="1043"/>
      <c r="BV105" s="1057" t="str">
        <f ca="1">'In-kind Benefits 2_V2'!AO103</f>
        <v/>
      </c>
      <c r="BW105" s="1047" t="str">
        <f ca="1">'In-kind Benefits 2_V2'!AP103</f>
        <v/>
      </c>
      <c r="BX105" s="1047" t="str">
        <f ca="1">'In-kind Benefits 2_V2'!AQ103</f>
        <v/>
      </c>
      <c r="BY105" s="1047" t="str" cm="1">
        <f t="array" aca="1" ref="BY105" ca="1">(_xlfn.IFS(BV105="Yes",_xlfn.IFS(BX105&lt;=($CP105*BY$5),BX105,BX105&gt;($CP105*BY$5),($CP105*BY$5)),BV105="No","",BV105="",""))</f>
        <v/>
      </c>
      <c r="BZ105" s="1043"/>
      <c r="CA105" s="1057" t="str">
        <f ca="1">'In-kind Benefits 2_V2'!AS103</f>
        <v/>
      </c>
      <c r="CB105" s="1047" t="str">
        <f ca="1">'In-kind Benefits 2_V2'!AT103</f>
        <v/>
      </c>
      <c r="CC105" s="1047" t="str">
        <f ca="1">'In-kind Benefits 2_V2'!AU103</f>
        <v/>
      </c>
      <c r="CD105" s="1047" t="str" cm="1">
        <f t="array" aca="1" ref="CD105" ca="1">(_xlfn.IFS(CA105="Yes",_xlfn.IFS(CC105&lt;=($CP105*CD$5),CC105,CC105&gt;($CP105*CD$5),($CP105*CD$5)),CA105="No","",CA105="",""))</f>
        <v/>
      </c>
      <c r="CE105" s="1048"/>
      <c r="CF105" s="1057" t="str">
        <f ca="1">'In-kind Benefits 2_V2'!AW103</f>
        <v/>
      </c>
      <c r="CG105" s="1047" t="str">
        <f ca="1">'In-kind Benefits 2_V2'!AX103</f>
        <v/>
      </c>
      <c r="CH105" s="1047" t="str">
        <f ca="1">'In-kind Benefits 2_V2'!AY103</f>
        <v/>
      </c>
      <c r="CI105" s="1047" t="str" cm="1">
        <f t="array" aca="1" ref="CI105" ca="1">(_xlfn.IFS(CF105="Yes",_xlfn.IFS(CH105&lt;=($CP105*CI$5),CH105,CH105&gt;($CP105*CI$5),($CP105*CI$5)),CF105="No","",CF105="",""))</f>
        <v/>
      </c>
      <c r="CJ105" s="1048"/>
      <c r="CK105" s="1049">
        <f>IFERROR(((V105*X105)+(AG105*AI105)+(AR105*AT105)+(BC105*BE105))*'Drop Downs'!$R$4/12,0)</f>
        <v>0</v>
      </c>
      <c r="CL105" s="1050">
        <f>IFERROR(L105/M105*IF('2'!$E$25='Drop Downs'!$H$15,'Drop Downs'!$R$4/12, IF('2'!$E$25='Drop Downs'!$H$16,1, (IF('2'!$E$25='Drop Downs'!$H$13,1,"error")))),0)</f>
        <v>0</v>
      </c>
      <c r="CM105" s="1050">
        <f t="shared" ca="1" si="121"/>
        <v>0</v>
      </c>
      <c r="CN105" s="1049" t="str">
        <f t="shared" ca="1" si="122"/>
        <v/>
      </c>
      <c r="CO105" s="1049" t="str">
        <f t="shared" ca="1" si="123"/>
        <v/>
      </c>
      <c r="CP105" s="1050" t="str">
        <f t="shared" ca="1" si="104"/>
        <v/>
      </c>
      <c r="CQ105" s="251"/>
      <c r="CR105" s="1050">
        <f>IFERROR(((W105*X105)+(AH105*AI105)+(AS105*AT105)+(BD105*BE105))*'Drop Downs'!$R$4/12,0)</f>
        <v>0</v>
      </c>
      <c r="CS105" s="1050">
        <f t="shared" si="105"/>
        <v>0</v>
      </c>
      <c r="CT105" s="1050">
        <f t="shared" ca="1" si="106"/>
        <v>0</v>
      </c>
      <c r="CU105" s="1050">
        <f t="shared" ca="1" si="107"/>
        <v>0</v>
      </c>
      <c r="CV105" s="1050" t="str">
        <f t="shared" ca="1" si="124"/>
        <v/>
      </c>
      <c r="CW105" s="1048"/>
      <c r="CX105" s="1050">
        <f t="shared" si="125"/>
        <v>0</v>
      </c>
      <c r="CY105" s="1050" t="str">
        <f t="shared" ca="1" si="126"/>
        <v/>
      </c>
      <c r="CZ105" s="1049" t="str">
        <f t="shared" ca="1" si="127"/>
        <v/>
      </c>
      <c r="DA105" s="1049">
        <f t="shared" ca="1" si="108"/>
        <v>0</v>
      </c>
    </row>
    <row r="106" spans="1:105" ht="17.149999999999999" customHeight="1">
      <c r="A106" s="942">
        <v>102</v>
      </c>
      <c r="B106" s="1295">
        <f>'4'!L21</f>
        <v>0</v>
      </c>
      <c r="C106" s="1038" t="str">
        <f>INDEX(Languages2!$B$12:$Z$13,MATCH(' '!D106,Languages2!$B$12:$B$13,0),MATCH('1'!$C$5,Languages2!$B$1:$Z$1,0))</f>
        <v>Homens</v>
      </c>
      <c r="D106" s="1038" t="s">
        <v>799</v>
      </c>
      <c r="E106" s="1058">
        <f>'4'!N21</f>
        <v>0</v>
      </c>
      <c r="F106" s="1297" t="str">
        <f>'4'!O21</f>
        <v xml:space="preserve"> </v>
      </c>
      <c r="G106" s="1040"/>
      <c r="H106" s="1041">
        <f>'5'!G106</f>
        <v>0</v>
      </c>
      <c r="I106" s="1041">
        <f>'5'!H106</f>
        <v>0</v>
      </c>
      <c r="J106" s="1041">
        <f>'5'!I106</f>
        <v>0</v>
      </c>
      <c r="K106" s="1041">
        <f>'5'!J106</f>
        <v>0</v>
      </c>
      <c r="L106" s="1042">
        <f t="shared" si="95"/>
        <v>0</v>
      </c>
      <c r="M106" s="1042">
        <f t="shared" si="109"/>
        <v>0</v>
      </c>
      <c r="N106" s="1043"/>
      <c r="O106" s="1041">
        <f>'5'!M106</f>
        <v>0</v>
      </c>
      <c r="P106" s="1041">
        <f>'5'!N106</f>
        <v>0</v>
      </c>
      <c r="Q106" s="1041" t="str">
        <f>'5'!O106</f>
        <v/>
      </c>
      <c r="R106" s="1041">
        <f>'5'!P106</f>
        <v>0</v>
      </c>
      <c r="S106" s="1044">
        <f>'5'!Q106</f>
        <v>0</v>
      </c>
      <c r="T106" s="1045">
        <f t="shared" si="96"/>
        <v>0</v>
      </c>
      <c r="U106" s="1045">
        <f t="shared" si="110"/>
        <v>0</v>
      </c>
      <c r="V106" s="1045">
        <f t="shared" si="111"/>
        <v>0</v>
      </c>
      <c r="W106" s="1045">
        <f t="shared" si="97"/>
        <v>0</v>
      </c>
      <c r="X106" s="1045">
        <f t="shared" si="128"/>
        <v>0</v>
      </c>
      <c r="Y106" s="1043"/>
      <c r="Z106" s="1041">
        <f>'5'!S106</f>
        <v>0</v>
      </c>
      <c r="AA106" s="1041">
        <f>'5'!T106</f>
        <v>0</v>
      </c>
      <c r="AB106" s="1041" t="str">
        <f>'5'!U106</f>
        <v/>
      </c>
      <c r="AC106" s="1041">
        <f>'5'!V106</f>
        <v>0</v>
      </c>
      <c r="AD106" s="1064">
        <f>'5'!W106</f>
        <v>0</v>
      </c>
      <c r="AE106" s="1045">
        <f t="shared" si="112"/>
        <v>0</v>
      </c>
      <c r="AF106" s="1045">
        <f t="shared" si="98"/>
        <v>0</v>
      </c>
      <c r="AG106" s="1045">
        <f t="shared" si="99"/>
        <v>0</v>
      </c>
      <c r="AH106" s="1045">
        <f t="shared" si="100"/>
        <v>0</v>
      </c>
      <c r="AI106" s="1045">
        <f t="shared" si="101"/>
        <v>0</v>
      </c>
      <c r="AJ106" s="1043"/>
      <c r="AK106" s="1041">
        <f>'5'!Y106</f>
        <v>0</v>
      </c>
      <c r="AL106" s="1041">
        <f>'5'!Z106</f>
        <v>0</v>
      </c>
      <c r="AM106" s="1041" t="str">
        <f>'5'!AA106</f>
        <v/>
      </c>
      <c r="AN106" s="1041">
        <f>'5'!AB106</f>
        <v>0</v>
      </c>
      <c r="AO106" s="1064">
        <f>'5'!AC106</f>
        <v>0</v>
      </c>
      <c r="AP106" s="1045">
        <f t="shared" si="113"/>
        <v>0</v>
      </c>
      <c r="AQ106" s="1045">
        <f t="shared" si="114"/>
        <v>0</v>
      </c>
      <c r="AR106" s="1045">
        <f t="shared" si="115"/>
        <v>0</v>
      </c>
      <c r="AS106" s="1045">
        <f t="shared" si="102"/>
        <v>0</v>
      </c>
      <c r="AT106" s="1045">
        <f t="shared" si="116"/>
        <v>0</v>
      </c>
      <c r="AU106" s="1043"/>
      <c r="AV106" s="1041">
        <f>'5'!AE106</f>
        <v>0</v>
      </c>
      <c r="AW106" s="1041">
        <f>'5'!AF106</f>
        <v>0</v>
      </c>
      <c r="AX106" s="1041" t="str">
        <f>'5'!AG106</f>
        <v/>
      </c>
      <c r="AY106" s="1041">
        <f>'5'!AH106</f>
        <v>0</v>
      </c>
      <c r="AZ106" s="1044">
        <f>'5'!AI106</f>
        <v>0</v>
      </c>
      <c r="BA106" s="1045">
        <f t="shared" si="117"/>
        <v>0</v>
      </c>
      <c r="BB106" s="1045">
        <f t="shared" si="118"/>
        <v>0</v>
      </c>
      <c r="BC106" s="1045">
        <f t="shared" si="119"/>
        <v>0</v>
      </c>
      <c r="BD106" s="1045">
        <f t="shared" si="103"/>
        <v>0</v>
      </c>
      <c r="BE106" s="1045">
        <f t="shared" si="120"/>
        <v>0</v>
      </c>
      <c r="BF106" s="1043"/>
      <c r="BG106" s="1046" t="str">
        <f ca="1">'In-kind Benefits 2_V2'!AC104</f>
        <v/>
      </c>
      <c r="BH106" s="1047"/>
      <c r="BI106" s="1047" t="str">
        <f ca="1">'In-kind Benefits 2_V2'!AE104</f>
        <v/>
      </c>
      <c r="BJ106" s="1047" t="str" cm="1">
        <f t="array" aca="1" ref="BJ106" ca="1">(_xlfn.IFS(BG106="Yes",_xlfn.IFS(BI106&lt;=($CP106*BJ$5),BI106,BI106&gt;($CP106*BJ$5),($CP106*BJ$5)),BG106="No","",BG106="",""))</f>
        <v/>
      </c>
      <c r="BK106" s="1043"/>
      <c r="BL106" s="1046" t="str">
        <f ca="1">'In-kind Benefits 2_V2'!AG104</f>
        <v/>
      </c>
      <c r="BM106" s="1047" t="str">
        <f ca="1">'In-kind Benefits 2_V2'!AH104</f>
        <v/>
      </c>
      <c r="BN106" s="1047" t="str">
        <f ca="1">'In-kind Benefits 2_V2'!AI104</f>
        <v/>
      </c>
      <c r="BO106" s="1047" t="str" cm="1">
        <f t="array" aca="1" ref="BO106" ca="1">(_xlfn.IFS(BL106="Yes",_xlfn.IFS(BN106&lt;=($CP106*BO$5),BN106,BN106&gt;($CP106*BO$5),($CP106*BO$5)),BL106="No","",BL106="",""))</f>
        <v/>
      </c>
      <c r="BP106" s="1043"/>
      <c r="BQ106" s="1046" t="str">
        <f ca="1">'In-kind Benefits 2_V2'!AK104</f>
        <v/>
      </c>
      <c r="BR106" s="1047" t="str">
        <f ca="1">'In-kind Benefits 2_V2'!AL104</f>
        <v/>
      </c>
      <c r="BS106" s="1047" t="str">
        <f ca="1">'In-kind Benefits 2_V2'!AM104</f>
        <v/>
      </c>
      <c r="BT106" s="1047" t="str" cm="1">
        <f t="array" aca="1" ref="BT106" ca="1">(_xlfn.IFS(BQ106="Yes",_xlfn.IFS(BS106&lt;=($CP106*BT$5),BS106,BS106&gt;($CP106*BT$5),($CP106*BT$5)),BQ106="No","",BQ106="",""))</f>
        <v/>
      </c>
      <c r="BU106" s="1043"/>
      <c r="BV106" s="1046" t="str">
        <f ca="1">'In-kind Benefits 2_V2'!AO104</f>
        <v/>
      </c>
      <c r="BW106" s="1047" t="str">
        <f ca="1">'In-kind Benefits 2_V2'!AP104</f>
        <v/>
      </c>
      <c r="BX106" s="1047" t="str">
        <f ca="1">'In-kind Benefits 2_V2'!AQ104</f>
        <v/>
      </c>
      <c r="BY106" s="1047" t="str" cm="1">
        <f t="array" aca="1" ref="BY106" ca="1">(_xlfn.IFS(BV106="Yes",_xlfn.IFS(BX106&lt;=($CP106*BY$5),BX106,BX106&gt;($CP106*BY$5),($CP106*BY$5)),BV106="No","",BV106="",""))</f>
        <v/>
      </c>
      <c r="BZ106" s="1043"/>
      <c r="CA106" s="1046" t="str">
        <f ca="1">'In-kind Benefits 2_V2'!AS104</f>
        <v/>
      </c>
      <c r="CB106" s="1047" t="str">
        <f ca="1">'In-kind Benefits 2_V2'!AT104</f>
        <v/>
      </c>
      <c r="CC106" s="1047" t="str">
        <f ca="1">'In-kind Benefits 2_V2'!AU104</f>
        <v/>
      </c>
      <c r="CD106" s="1047" t="str" cm="1">
        <f t="array" aca="1" ref="CD106" ca="1">(_xlfn.IFS(CA106="Yes",_xlfn.IFS(CC106&lt;=($CP106*CD$5),CC106,CC106&gt;($CP106*CD$5),($CP106*CD$5)),CA106="No","",CA106="",""))</f>
        <v/>
      </c>
      <c r="CE106" s="1048"/>
      <c r="CF106" s="1046" t="str">
        <f ca="1">'In-kind Benefits 2_V2'!AW104</f>
        <v/>
      </c>
      <c r="CG106" s="1047" t="str">
        <f ca="1">'In-kind Benefits 2_V2'!AX104</f>
        <v/>
      </c>
      <c r="CH106" s="1047" t="str">
        <f ca="1">'In-kind Benefits 2_V2'!AY104</f>
        <v/>
      </c>
      <c r="CI106" s="1047" t="str" cm="1">
        <f t="array" aca="1" ref="CI106" ca="1">(_xlfn.IFS(CF106="Yes",_xlfn.IFS(CH106&lt;=($CP106*CI$5),CH106,CH106&gt;($CP106*CI$5),($CP106*CI$5)),CF106="No","",CF106="",""))</f>
        <v/>
      </c>
      <c r="CJ106" s="1048"/>
      <c r="CK106" s="1049">
        <f>IFERROR(((V106*X106)+(AG106*AI106)+(AR106*AT106)+(BC106*BE106))*'Drop Downs'!$R$4/12,0)</f>
        <v>0</v>
      </c>
      <c r="CL106" s="1050">
        <f>IFERROR(L106/M106*IF('2'!$E$25='Drop Downs'!$H$15,'Drop Downs'!$R$4/12, IF('2'!$E$25='Drop Downs'!$H$16,1, (IF('2'!$E$25='Drop Downs'!$H$13,1,"error")))),0)</f>
        <v>0</v>
      </c>
      <c r="CM106" s="1050">
        <f t="shared" ca="1" si="121"/>
        <v>0</v>
      </c>
      <c r="CN106" s="1049" t="str">
        <f t="shared" ca="1" si="122"/>
        <v/>
      </c>
      <c r="CO106" s="1049" t="str">
        <f t="shared" ca="1" si="123"/>
        <v/>
      </c>
      <c r="CP106" s="1050" t="str">
        <f t="shared" ca="1" si="104"/>
        <v/>
      </c>
      <c r="CQ106" s="251"/>
      <c r="CR106" s="1050">
        <f>IFERROR(((W106*X106)+(AH106*AI106)+(AS106*AT106)+(BD106*BE106))*'Drop Downs'!$R$4/12,0)</f>
        <v>0</v>
      </c>
      <c r="CS106" s="1050">
        <f t="shared" si="105"/>
        <v>0</v>
      </c>
      <c r="CT106" s="1050">
        <f t="shared" ca="1" si="106"/>
        <v>0</v>
      </c>
      <c r="CU106" s="1050">
        <f t="shared" ca="1" si="107"/>
        <v>0</v>
      </c>
      <c r="CV106" s="1050" t="str">
        <f t="shared" ca="1" si="124"/>
        <v/>
      </c>
      <c r="CW106" s="1048"/>
      <c r="CX106" s="1050">
        <f t="shared" si="125"/>
        <v>0</v>
      </c>
      <c r="CY106" s="1050" t="str">
        <f t="shared" ca="1" si="126"/>
        <v/>
      </c>
      <c r="CZ106" s="1049" t="str">
        <f t="shared" ca="1" si="127"/>
        <v/>
      </c>
      <c r="DA106" s="1049">
        <f t="shared" ca="1" si="108"/>
        <v>0</v>
      </c>
    </row>
    <row r="107" spans="1:105" ht="17.149999999999999" customHeight="1">
      <c r="A107" s="942">
        <v>103</v>
      </c>
      <c r="B107" s="1298"/>
      <c r="C107" s="1051" t="str">
        <f>INDEX(Languages2!$B$12:$Z$13,MATCH(' '!D107,Languages2!$B$12:$B$13,0),MATCH('1'!$C$5,Languages2!$B$1:$Z$1,0))</f>
        <v>Mulheres</v>
      </c>
      <c r="D107" s="1051" t="s">
        <v>800</v>
      </c>
      <c r="E107" s="1052">
        <f>'4'!N22</f>
        <v>0</v>
      </c>
      <c r="F107" s="1297">
        <f>'4'!O22</f>
        <v>0</v>
      </c>
      <c r="G107" s="1040"/>
      <c r="H107" s="1053">
        <f>'5'!G107</f>
        <v>0</v>
      </c>
      <c r="I107" s="1053">
        <f>'5'!H107</f>
        <v>0</v>
      </c>
      <c r="J107" s="1053">
        <f>'5'!I107</f>
        <v>0</v>
      </c>
      <c r="K107" s="1053">
        <f>'5'!J107</f>
        <v>0</v>
      </c>
      <c r="L107" s="1054">
        <f t="shared" si="95"/>
        <v>0</v>
      </c>
      <c r="M107" s="1054">
        <f t="shared" si="109"/>
        <v>0</v>
      </c>
      <c r="N107" s="1043"/>
      <c r="O107" s="1053">
        <f>'5'!M107</f>
        <v>0</v>
      </c>
      <c r="P107" s="1053">
        <f>'5'!N107</f>
        <v>0</v>
      </c>
      <c r="Q107" s="1053" t="str">
        <f>'5'!O107</f>
        <v/>
      </c>
      <c r="R107" s="1053">
        <f>'5'!P107</f>
        <v>0</v>
      </c>
      <c r="S107" s="1055">
        <f>'5'!Q107</f>
        <v>0</v>
      </c>
      <c r="T107" s="1056">
        <f t="shared" si="96"/>
        <v>0</v>
      </c>
      <c r="U107" s="1056">
        <f t="shared" si="110"/>
        <v>0</v>
      </c>
      <c r="V107" s="1056">
        <f t="shared" si="111"/>
        <v>0</v>
      </c>
      <c r="W107" s="1056">
        <f t="shared" si="97"/>
        <v>0</v>
      </c>
      <c r="X107" s="1056">
        <f t="shared" si="128"/>
        <v>0</v>
      </c>
      <c r="Y107" s="1043"/>
      <c r="Z107" s="1053">
        <f>'5'!S107</f>
        <v>0</v>
      </c>
      <c r="AA107" s="1053">
        <f>'5'!T107</f>
        <v>0</v>
      </c>
      <c r="AB107" s="1053" t="str">
        <f>'5'!U107</f>
        <v/>
      </c>
      <c r="AC107" s="1053">
        <f>'5'!V107</f>
        <v>0</v>
      </c>
      <c r="AD107" s="1053">
        <f>'5'!W107</f>
        <v>0</v>
      </c>
      <c r="AE107" s="1056">
        <f t="shared" si="112"/>
        <v>0</v>
      </c>
      <c r="AF107" s="1056">
        <f t="shared" si="98"/>
        <v>0</v>
      </c>
      <c r="AG107" s="1056">
        <f t="shared" si="99"/>
        <v>0</v>
      </c>
      <c r="AH107" s="1056">
        <f t="shared" si="100"/>
        <v>0</v>
      </c>
      <c r="AI107" s="1056">
        <f t="shared" si="101"/>
        <v>0</v>
      </c>
      <c r="AJ107" s="1043"/>
      <c r="AK107" s="1053">
        <f>'5'!Y107</f>
        <v>0</v>
      </c>
      <c r="AL107" s="1053">
        <f>'5'!Z107</f>
        <v>0</v>
      </c>
      <c r="AM107" s="1053" t="str">
        <f>'5'!AA107</f>
        <v/>
      </c>
      <c r="AN107" s="1053">
        <f>'5'!AB107</f>
        <v>0</v>
      </c>
      <c r="AO107" s="1053">
        <f>'5'!AC107</f>
        <v>0</v>
      </c>
      <c r="AP107" s="1056">
        <f t="shared" si="113"/>
        <v>0</v>
      </c>
      <c r="AQ107" s="1056">
        <f t="shared" si="114"/>
        <v>0</v>
      </c>
      <c r="AR107" s="1056">
        <f t="shared" si="115"/>
        <v>0</v>
      </c>
      <c r="AS107" s="1056">
        <f t="shared" si="102"/>
        <v>0</v>
      </c>
      <c r="AT107" s="1056">
        <f t="shared" si="116"/>
        <v>0</v>
      </c>
      <c r="AU107" s="1043"/>
      <c r="AV107" s="1053">
        <f>'5'!AE107</f>
        <v>0</v>
      </c>
      <c r="AW107" s="1053">
        <f>'5'!AF107</f>
        <v>0</v>
      </c>
      <c r="AX107" s="1053" t="str">
        <f>'5'!AG107</f>
        <v/>
      </c>
      <c r="AY107" s="1053">
        <f>'5'!AH107</f>
        <v>0</v>
      </c>
      <c r="AZ107" s="1055">
        <f>'5'!AI107</f>
        <v>0</v>
      </c>
      <c r="BA107" s="1056">
        <f t="shared" si="117"/>
        <v>0</v>
      </c>
      <c r="BB107" s="1056">
        <f t="shared" si="118"/>
        <v>0</v>
      </c>
      <c r="BC107" s="1056">
        <f t="shared" si="119"/>
        <v>0</v>
      </c>
      <c r="BD107" s="1056">
        <f t="shared" si="103"/>
        <v>0</v>
      </c>
      <c r="BE107" s="1056">
        <f t="shared" si="120"/>
        <v>0</v>
      </c>
      <c r="BF107" s="1043"/>
      <c r="BG107" s="1057" t="str">
        <f ca="1">'In-kind Benefits 2_V2'!AC105</f>
        <v/>
      </c>
      <c r="BH107" s="1047"/>
      <c r="BI107" s="1047" t="str">
        <f ca="1">'In-kind Benefits 2_V2'!AE105</f>
        <v/>
      </c>
      <c r="BJ107" s="1047" t="str" cm="1">
        <f t="array" aca="1" ref="BJ107" ca="1">(_xlfn.IFS(BG107="Yes",_xlfn.IFS(BI107&lt;=($CP107*BJ$5),BI107,BI107&gt;($CP107*BJ$5),($CP107*BJ$5)),BG107="No","",BG107="",""))</f>
        <v/>
      </c>
      <c r="BK107" s="1043"/>
      <c r="BL107" s="1057" t="str">
        <f ca="1">'In-kind Benefits 2_V2'!AG105</f>
        <v/>
      </c>
      <c r="BM107" s="1047" t="str">
        <f ca="1">'In-kind Benefits 2_V2'!AH105</f>
        <v/>
      </c>
      <c r="BN107" s="1047" t="str">
        <f ca="1">'In-kind Benefits 2_V2'!AI105</f>
        <v/>
      </c>
      <c r="BO107" s="1047" t="str" cm="1">
        <f t="array" aca="1" ref="BO107" ca="1">(_xlfn.IFS(BL107="Yes",_xlfn.IFS(BN107&lt;=($CP107*BO$5),BN107,BN107&gt;($CP107*BO$5),($CP107*BO$5)),BL107="No","",BL107="",""))</f>
        <v/>
      </c>
      <c r="BP107" s="1043"/>
      <c r="BQ107" s="1057" t="str">
        <f ca="1">'In-kind Benefits 2_V2'!AK105</f>
        <v/>
      </c>
      <c r="BR107" s="1047" t="str">
        <f ca="1">'In-kind Benefits 2_V2'!AL105</f>
        <v/>
      </c>
      <c r="BS107" s="1047" t="str">
        <f ca="1">'In-kind Benefits 2_V2'!AM105</f>
        <v/>
      </c>
      <c r="BT107" s="1047" t="str" cm="1">
        <f t="array" aca="1" ref="BT107" ca="1">(_xlfn.IFS(BQ107="Yes",_xlfn.IFS(BS107&lt;=($CP107*BT$5),BS107,BS107&gt;($CP107*BT$5),($CP107*BT$5)),BQ107="No","",BQ107="",""))</f>
        <v/>
      </c>
      <c r="BU107" s="1043"/>
      <c r="BV107" s="1057" t="str">
        <f ca="1">'In-kind Benefits 2_V2'!AO105</f>
        <v/>
      </c>
      <c r="BW107" s="1047" t="str">
        <f ca="1">'In-kind Benefits 2_V2'!AP105</f>
        <v/>
      </c>
      <c r="BX107" s="1047" t="str">
        <f ca="1">'In-kind Benefits 2_V2'!AQ105</f>
        <v/>
      </c>
      <c r="BY107" s="1047" t="str" cm="1">
        <f t="array" aca="1" ref="BY107" ca="1">(_xlfn.IFS(BV107="Yes",_xlfn.IFS(BX107&lt;=($CP107*BY$5),BX107,BX107&gt;($CP107*BY$5),($CP107*BY$5)),BV107="No","",BV107="",""))</f>
        <v/>
      </c>
      <c r="BZ107" s="1043"/>
      <c r="CA107" s="1057" t="str">
        <f ca="1">'In-kind Benefits 2_V2'!AS105</f>
        <v/>
      </c>
      <c r="CB107" s="1047" t="str">
        <f ca="1">'In-kind Benefits 2_V2'!AT105</f>
        <v/>
      </c>
      <c r="CC107" s="1047" t="str">
        <f ca="1">'In-kind Benefits 2_V2'!AU105</f>
        <v/>
      </c>
      <c r="CD107" s="1047" t="str" cm="1">
        <f t="array" aca="1" ref="CD107" ca="1">(_xlfn.IFS(CA107="Yes",_xlfn.IFS(CC107&lt;=($CP107*CD$5),CC107,CC107&gt;($CP107*CD$5),($CP107*CD$5)),CA107="No","",CA107="",""))</f>
        <v/>
      </c>
      <c r="CE107" s="1048"/>
      <c r="CF107" s="1057" t="str">
        <f ca="1">'In-kind Benefits 2_V2'!AW105</f>
        <v/>
      </c>
      <c r="CG107" s="1047" t="str">
        <f ca="1">'In-kind Benefits 2_V2'!AX105</f>
        <v/>
      </c>
      <c r="CH107" s="1047" t="str">
        <f ca="1">'In-kind Benefits 2_V2'!AY105</f>
        <v/>
      </c>
      <c r="CI107" s="1047" t="str" cm="1">
        <f t="array" aca="1" ref="CI107" ca="1">(_xlfn.IFS(CF107="Yes",_xlfn.IFS(CH107&lt;=($CP107*CI$5),CH107,CH107&gt;($CP107*CI$5),($CP107*CI$5)),CF107="No","",CF107="",""))</f>
        <v/>
      </c>
      <c r="CJ107" s="1048"/>
      <c r="CK107" s="1049">
        <f>IFERROR(((V107*X107)+(AG107*AI107)+(AR107*AT107)+(BC107*BE107))*'Drop Downs'!$R$4/12,0)</f>
        <v>0</v>
      </c>
      <c r="CL107" s="1050">
        <f>IFERROR(L107/M107*IF('2'!$E$25='Drop Downs'!$H$15,'Drop Downs'!$R$4/12, IF('2'!$E$25='Drop Downs'!$H$16,1, (IF('2'!$E$25='Drop Downs'!$H$13,1,"error")))),0)</f>
        <v>0</v>
      </c>
      <c r="CM107" s="1050">
        <f t="shared" ca="1" si="121"/>
        <v>0</v>
      </c>
      <c r="CN107" s="1049" t="str">
        <f t="shared" ca="1" si="122"/>
        <v/>
      </c>
      <c r="CO107" s="1049" t="str">
        <f t="shared" ca="1" si="123"/>
        <v/>
      </c>
      <c r="CP107" s="1050" t="str">
        <f t="shared" ca="1" si="104"/>
        <v/>
      </c>
      <c r="CQ107" s="251"/>
      <c r="CR107" s="1050">
        <f>IFERROR(((W107*X107)+(AH107*AI107)+(AS107*AT107)+(BD107*BE107))*'Drop Downs'!$R$4/12,0)</f>
        <v>0</v>
      </c>
      <c r="CS107" s="1050">
        <f t="shared" si="105"/>
        <v>0</v>
      </c>
      <c r="CT107" s="1050">
        <f t="shared" ca="1" si="106"/>
        <v>0</v>
      </c>
      <c r="CU107" s="1050">
        <f t="shared" ca="1" si="107"/>
        <v>0</v>
      </c>
      <c r="CV107" s="1050" t="str">
        <f t="shared" ca="1" si="124"/>
        <v/>
      </c>
      <c r="CW107" s="1048"/>
      <c r="CX107" s="1050">
        <f t="shared" si="125"/>
        <v>0</v>
      </c>
      <c r="CY107" s="1050" t="str">
        <f t="shared" ca="1" si="126"/>
        <v/>
      </c>
      <c r="CZ107" s="1049" t="str">
        <f t="shared" ca="1" si="127"/>
        <v/>
      </c>
      <c r="DA107" s="1049">
        <f t="shared" ca="1" si="108"/>
        <v>0</v>
      </c>
    </row>
    <row r="108" spans="1:105" ht="17.149999999999999" customHeight="1">
      <c r="A108" s="942">
        <v>104</v>
      </c>
      <c r="B108" s="1295">
        <f>'4'!L23</f>
        <v>0</v>
      </c>
      <c r="C108" s="1038" t="str">
        <f>INDEX(Languages2!$B$12:$Z$13,MATCH(' '!D108,Languages2!$B$12:$B$13,0),MATCH('1'!$C$5,Languages2!$B$1:$Z$1,0))</f>
        <v>Homens</v>
      </c>
      <c r="D108" s="1038" t="s">
        <v>799</v>
      </c>
      <c r="E108" s="1058">
        <f>'4'!N23</f>
        <v>0</v>
      </c>
      <c r="F108" s="1297" t="str">
        <f>'4'!O23</f>
        <v xml:space="preserve"> </v>
      </c>
      <c r="G108" s="1040"/>
      <c r="H108" s="1041">
        <f>'5'!G108</f>
        <v>0</v>
      </c>
      <c r="I108" s="1041">
        <f>'5'!H108</f>
        <v>0</v>
      </c>
      <c r="J108" s="1041">
        <f>'5'!I108</f>
        <v>0</v>
      </c>
      <c r="K108" s="1041">
        <f>'5'!J108</f>
        <v>0</v>
      </c>
      <c r="L108" s="1042">
        <f t="shared" si="95"/>
        <v>0</v>
      </c>
      <c r="M108" s="1042">
        <f t="shared" si="109"/>
        <v>0</v>
      </c>
      <c r="N108" s="1043"/>
      <c r="O108" s="1041">
        <f>'5'!M108</f>
        <v>0</v>
      </c>
      <c r="P108" s="1041">
        <f>'5'!N108</f>
        <v>0</v>
      </c>
      <c r="Q108" s="1041" t="str">
        <f>'5'!O108</f>
        <v/>
      </c>
      <c r="R108" s="1041">
        <f>'5'!P108</f>
        <v>0</v>
      </c>
      <c r="S108" s="1044">
        <f>'5'!Q108</f>
        <v>0</v>
      </c>
      <c r="T108" s="1045">
        <f t="shared" si="96"/>
        <v>0</v>
      </c>
      <c r="U108" s="1045">
        <f t="shared" si="110"/>
        <v>0</v>
      </c>
      <c r="V108" s="1045">
        <f t="shared" si="111"/>
        <v>0</v>
      </c>
      <c r="W108" s="1045">
        <f t="shared" si="97"/>
        <v>0</v>
      </c>
      <c r="X108" s="1045">
        <f t="shared" si="128"/>
        <v>0</v>
      </c>
      <c r="Y108" s="1043"/>
      <c r="Z108" s="1041">
        <f>'5'!S108</f>
        <v>0</v>
      </c>
      <c r="AA108" s="1041">
        <f>'5'!T108</f>
        <v>0</v>
      </c>
      <c r="AB108" s="1041" t="str">
        <f>'5'!U108</f>
        <v/>
      </c>
      <c r="AC108" s="1041">
        <f>'5'!V108</f>
        <v>0</v>
      </c>
      <c r="AD108" s="1064">
        <f>'5'!W108</f>
        <v>0</v>
      </c>
      <c r="AE108" s="1045">
        <f t="shared" si="112"/>
        <v>0</v>
      </c>
      <c r="AF108" s="1045">
        <f t="shared" si="98"/>
        <v>0</v>
      </c>
      <c r="AG108" s="1045">
        <f t="shared" si="99"/>
        <v>0</v>
      </c>
      <c r="AH108" s="1045">
        <f t="shared" si="100"/>
        <v>0</v>
      </c>
      <c r="AI108" s="1045">
        <f t="shared" si="101"/>
        <v>0</v>
      </c>
      <c r="AJ108" s="1043"/>
      <c r="AK108" s="1041">
        <f>'5'!Y108</f>
        <v>0</v>
      </c>
      <c r="AL108" s="1041">
        <f>'5'!Z108</f>
        <v>0</v>
      </c>
      <c r="AM108" s="1041" t="str">
        <f>'5'!AA108</f>
        <v/>
      </c>
      <c r="AN108" s="1041">
        <f>'5'!AB108</f>
        <v>0</v>
      </c>
      <c r="AO108" s="1064">
        <f>'5'!AC108</f>
        <v>0</v>
      </c>
      <c r="AP108" s="1045">
        <f t="shared" si="113"/>
        <v>0</v>
      </c>
      <c r="AQ108" s="1045">
        <f t="shared" si="114"/>
        <v>0</v>
      </c>
      <c r="AR108" s="1045">
        <f t="shared" si="115"/>
        <v>0</v>
      </c>
      <c r="AS108" s="1045">
        <f t="shared" si="102"/>
        <v>0</v>
      </c>
      <c r="AT108" s="1045">
        <f t="shared" si="116"/>
        <v>0</v>
      </c>
      <c r="AU108" s="1043"/>
      <c r="AV108" s="1041">
        <f>'5'!AE108</f>
        <v>0</v>
      </c>
      <c r="AW108" s="1041">
        <f>'5'!AF108</f>
        <v>0</v>
      </c>
      <c r="AX108" s="1041" t="str">
        <f>'5'!AG108</f>
        <v/>
      </c>
      <c r="AY108" s="1041">
        <f>'5'!AH108</f>
        <v>0</v>
      </c>
      <c r="AZ108" s="1044">
        <f>'5'!AI108</f>
        <v>0</v>
      </c>
      <c r="BA108" s="1045">
        <f t="shared" si="117"/>
        <v>0</v>
      </c>
      <c r="BB108" s="1045">
        <f t="shared" si="118"/>
        <v>0</v>
      </c>
      <c r="BC108" s="1045">
        <f t="shared" si="119"/>
        <v>0</v>
      </c>
      <c r="BD108" s="1045">
        <f t="shared" si="103"/>
        <v>0</v>
      </c>
      <c r="BE108" s="1045">
        <f t="shared" si="120"/>
        <v>0</v>
      </c>
      <c r="BF108" s="1043"/>
      <c r="BG108" s="1046" t="str">
        <f ca="1">'In-kind Benefits 2_V2'!AC106</f>
        <v/>
      </c>
      <c r="BH108" s="1047"/>
      <c r="BI108" s="1047" t="str">
        <f ca="1">'In-kind Benefits 2_V2'!AE106</f>
        <v/>
      </c>
      <c r="BJ108" s="1047" t="str" cm="1">
        <f t="array" aca="1" ref="BJ108" ca="1">(_xlfn.IFS(BG108="Yes",_xlfn.IFS(BI108&lt;=($CP108*BJ$5),BI108,BI108&gt;($CP108*BJ$5),($CP108*BJ$5)),BG108="No","",BG108="",""))</f>
        <v/>
      </c>
      <c r="BK108" s="1043"/>
      <c r="BL108" s="1046" t="str">
        <f ca="1">'In-kind Benefits 2_V2'!AG106</f>
        <v/>
      </c>
      <c r="BM108" s="1047" t="str">
        <f ca="1">'In-kind Benefits 2_V2'!AH106</f>
        <v/>
      </c>
      <c r="BN108" s="1047" t="str">
        <f ca="1">'In-kind Benefits 2_V2'!AI106</f>
        <v/>
      </c>
      <c r="BO108" s="1047" t="str" cm="1">
        <f t="array" aca="1" ref="BO108" ca="1">(_xlfn.IFS(BL108="Yes",_xlfn.IFS(BN108&lt;=($CP108*BO$5),BN108,BN108&gt;($CP108*BO$5),($CP108*BO$5)),BL108="No","",BL108="",""))</f>
        <v/>
      </c>
      <c r="BP108" s="1043"/>
      <c r="BQ108" s="1046" t="str">
        <f ca="1">'In-kind Benefits 2_V2'!AK106</f>
        <v/>
      </c>
      <c r="BR108" s="1047" t="str">
        <f ca="1">'In-kind Benefits 2_V2'!AL106</f>
        <v/>
      </c>
      <c r="BS108" s="1047" t="str">
        <f ca="1">'In-kind Benefits 2_V2'!AM106</f>
        <v/>
      </c>
      <c r="BT108" s="1047" t="str" cm="1">
        <f t="array" aca="1" ref="BT108" ca="1">(_xlfn.IFS(BQ108="Yes",_xlfn.IFS(BS108&lt;=($CP108*BT$5),BS108,BS108&gt;($CP108*BT$5),($CP108*BT$5)),BQ108="No","",BQ108="",""))</f>
        <v/>
      </c>
      <c r="BU108" s="1043"/>
      <c r="BV108" s="1046" t="str">
        <f ca="1">'In-kind Benefits 2_V2'!AO106</f>
        <v/>
      </c>
      <c r="BW108" s="1047" t="str">
        <f ca="1">'In-kind Benefits 2_V2'!AP106</f>
        <v/>
      </c>
      <c r="BX108" s="1047" t="str">
        <f ca="1">'In-kind Benefits 2_V2'!AQ106</f>
        <v/>
      </c>
      <c r="BY108" s="1047" t="str" cm="1">
        <f t="array" aca="1" ref="BY108" ca="1">(_xlfn.IFS(BV108="Yes",_xlfn.IFS(BX108&lt;=($CP108*BY$5),BX108,BX108&gt;($CP108*BY$5),($CP108*BY$5)),BV108="No","",BV108="",""))</f>
        <v/>
      </c>
      <c r="BZ108" s="1043"/>
      <c r="CA108" s="1046" t="str">
        <f ca="1">'In-kind Benefits 2_V2'!AS106</f>
        <v/>
      </c>
      <c r="CB108" s="1047" t="str">
        <f ca="1">'In-kind Benefits 2_V2'!AT106</f>
        <v/>
      </c>
      <c r="CC108" s="1047" t="str">
        <f ca="1">'In-kind Benefits 2_V2'!AU106</f>
        <v/>
      </c>
      <c r="CD108" s="1047" t="str" cm="1">
        <f t="array" aca="1" ref="CD108" ca="1">(_xlfn.IFS(CA108="Yes",_xlfn.IFS(CC108&lt;=($CP108*CD$5),CC108,CC108&gt;($CP108*CD$5),($CP108*CD$5)),CA108="No","",CA108="",""))</f>
        <v/>
      </c>
      <c r="CE108" s="1048"/>
      <c r="CF108" s="1046" t="str">
        <f ca="1">'In-kind Benefits 2_V2'!AW106</f>
        <v/>
      </c>
      <c r="CG108" s="1047" t="str">
        <f ca="1">'In-kind Benefits 2_V2'!AX106</f>
        <v/>
      </c>
      <c r="CH108" s="1047" t="str">
        <f ca="1">'In-kind Benefits 2_V2'!AY106</f>
        <v/>
      </c>
      <c r="CI108" s="1047" t="str" cm="1">
        <f t="array" aca="1" ref="CI108" ca="1">(_xlfn.IFS(CF108="Yes",_xlfn.IFS(CH108&lt;=($CP108*CI$5),CH108,CH108&gt;($CP108*CI$5),($CP108*CI$5)),CF108="No","",CF108="",""))</f>
        <v/>
      </c>
      <c r="CJ108" s="1048"/>
      <c r="CK108" s="1049">
        <f>IFERROR(((V108*X108)+(AG108*AI108)+(AR108*AT108)+(BC108*BE108))*'Drop Downs'!$R$4/12,0)</f>
        <v>0</v>
      </c>
      <c r="CL108" s="1050">
        <f>IFERROR(L108/M108*IF('2'!$E$25='Drop Downs'!$H$15,'Drop Downs'!$R$4/12, IF('2'!$E$25='Drop Downs'!$H$16,1, (IF('2'!$E$25='Drop Downs'!$H$13,1,"error")))),0)</f>
        <v>0</v>
      </c>
      <c r="CM108" s="1050">
        <f t="shared" ca="1" si="121"/>
        <v>0</v>
      </c>
      <c r="CN108" s="1049" t="str">
        <f t="shared" ca="1" si="122"/>
        <v/>
      </c>
      <c r="CO108" s="1049" t="str">
        <f t="shared" ca="1" si="123"/>
        <v/>
      </c>
      <c r="CP108" s="1050" t="str">
        <f t="shared" ca="1" si="104"/>
        <v/>
      </c>
      <c r="CQ108" s="251"/>
      <c r="CR108" s="1050">
        <f>IFERROR(((W108*X108)+(AH108*AI108)+(AS108*AT108)+(BD108*BE108))*'Drop Downs'!$R$4/12,0)</f>
        <v>0</v>
      </c>
      <c r="CS108" s="1050">
        <f t="shared" si="105"/>
        <v>0</v>
      </c>
      <c r="CT108" s="1050">
        <f t="shared" ca="1" si="106"/>
        <v>0</v>
      </c>
      <c r="CU108" s="1050">
        <f t="shared" ca="1" si="107"/>
        <v>0</v>
      </c>
      <c r="CV108" s="1050" t="str">
        <f t="shared" ca="1" si="124"/>
        <v/>
      </c>
      <c r="CW108" s="1048"/>
      <c r="CX108" s="1050">
        <f t="shared" si="125"/>
        <v>0</v>
      </c>
      <c r="CY108" s="1050" t="str">
        <f t="shared" ca="1" si="126"/>
        <v/>
      </c>
      <c r="CZ108" s="1049" t="str">
        <f t="shared" ca="1" si="127"/>
        <v/>
      </c>
      <c r="DA108" s="1049">
        <f t="shared" ca="1" si="108"/>
        <v>0</v>
      </c>
    </row>
    <row r="109" spans="1:105" ht="17.149999999999999" customHeight="1">
      <c r="A109" s="942">
        <v>105</v>
      </c>
      <c r="B109" s="1296"/>
      <c r="C109" s="1051" t="str">
        <f>INDEX(Languages2!$B$12:$Z$13,MATCH(' '!D109,Languages2!$B$12:$B$13,0),MATCH('1'!$C$5,Languages2!$B$1:$Z$1,0))</f>
        <v>Mulheres</v>
      </c>
      <c r="D109" s="1051" t="s">
        <v>800</v>
      </c>
      <c r="E109" s="1052">
        <f>'4'!N24</f>
        <v>0</v>
      </c>
      <c r="F109" s="1297">
        <f>'4'!O24</f>
        <v>0</v>
      </c>
      <c r="G109" s="1040"/>
      <c r="H109" s="1053">
        <f>'5'!G109</f>
        <v>0</v>
      </c>
      <c r="I109" s="1053">
        <f>'5'!H109</f>
        <v>0</v>
      </c>
      <c r="J109" s="1053">
        <f>'5'!I109</f>
        <v>0</v>
      </c>
      <c r="K109" s="1053">
        <f>'5'!J109</f>
        <v>0</v>
      </c>
      <c r="L109" s="1054">
        <f t="shared" si="95"/>
        <v>0</v>
      </c>
      <c r="M109" s="1054">
        <f t="shared" si="109"/>
        <v>0</v>
      </c>
      <c r="N109" s="1043"/>
      <c r="O109" s="1053">
        <f>'5'!M109</f>
        <v>0</v>
      </c>
      <c r="P109" s="1053">
        <f>'5'!N109</f>
        <v>0</v>
      </c>
      <c r="Q109" s="1053" t="str">
        <f>'5'!O109</f>
        <v/>
      </c>
      <c r="R109" s="1053">
        <f>'5'!P109</f>
        <v>0</v>
      </c>
      <c r="S109" s="1055">
        <f>'5'!Q109</f>
        <v>0</v>
      </c>
      <c r="T109" s="1056">
        <f t="shared" si="96"/>
        <v>0</v>
      </c>
      <c r="U109" s="1056">
        <f t="shared" si="110"/>
        <v>0</v>
      </c>
      <c r="V109" s="1056">
        <f t="shared" si="111"/>
        <v>0</v>
      </c>
      <c r="W109" s="1056">
        <f t="shared" si="97"/>
        <v>0</v>
      </c>
      <c r="X109" s="1056">
        <f t="shared" si="128"/>
        <v>0</v>
      </c>
      <c r="Y109" s="1043"/>
      <c r="Z109" s="1053">
        <f>'5'!S109</f>
        <v>0</v>
      </c>
      <c r="AA109" s="1053">
        <f>'5'!T109</f>
        <v>0</v>
      </c>
      <c r="AB109" s="1053" t="str">
        <f>'5'!U109</f>
        <v/>
      </c>
      <c r="AC109" s="1053">
        <f>'5'!V109</f>
        <v>0</v>
      </c>
      <c r="AD109" s="1053">
        <f>'5'!W109</f>
        <v>0</v>
      </c>
      <c r="AE109" s="1056">
        <f t="shared" si="112"/>
        <v>0</v>
      </c>
      <c r="AF109" s="1056">
        <f t="shared" si="98"/>
        <v>0</v>
      </c>
      <c r="AG109" s="1056">
        <f t="shared" si="99"/>
        <v>0</v>
      </c>
      <c r="AH109" s="1056">
        <f t="shared" si="100"/>
        <v>0</v>
      </c>
      <c r="AI109" s="1056">
        <f t="shared" si="101"/>
        <v>0</v>
      </c>
      <c r="AJ109" s="1043"/>
      <c r="AK109" s="1053">
        <f>'5'!Y109</f>
        <v>0</v>
      </c>
      <c r="AL109" s="1053">
        <f>'5'!Z109</f>
        <v>0</v>
      </c>
      <c r="AM109" s="1053" t="str">
        <f>'5'!AA109</f>
        <v/>
      </c>
      <c r="AN109" s="1053">
        <f>'5'!AB109</f>
        <v>0</v>
      </c>
      <c r="AO109" s="1053">
        <f>'5'!AC109</f>
        <v>0</v>
      </c>
      <c r="AP109" s="1056">
        <f t="shared" si="113"/>
        <v>0</v>
      </c>
      <c r="AQ109" s="1056">
        <f t="shared" si="114"/>
        <v>0</v>
      </c>
      <c r="AR109" s="1056">
        <f t="shared" si="115"/>
        <v>0</v>
      </c>
      <c r="AS109" s="1056">
        <f t="shared" si="102"/>
        <v>0</v>
      </c>
      <c r="AT109" s="1056">
        <f t="shared" si="116"/>
        <v>0</v>
      </c>
      <c r="AU109" s="1043"/>
      <c r="AV109" s="1053">
        <f>'5'!AE109</f>
        <v>0</v>
      </c>
      <c r="AW109" s="1053">
        <f>'5'!AF109</f>
        <v>0</v>
      </c>
      <c r="AX109" s="1053" t="str">
        <f>'5'!AG109</f>
        <v/>
      </c>
      <c r="AY109" s="1053">
        <f>'5'!AH109</f>
        <v>0</v>
      </c>
      <c r="AZ109" s="1055">
        <f>'5'!AI109</f>
        <v>0</v>
      </c>
      <c r="BA109" s="1056">
        <f t="shared" si="117"/>
        <v>0</v>
      </c>
      <c r="BB109" s="1056">
        <f t="shared" si="118"/>
        <v>0</v>
      </c>
      <c r="BC109" s="1056">
        <f t="shared" si="119"/>
        <v>0</v>
      </c>
      <c r="BD109" s="1056">
        <f t="shared" si="103"/>
        <v>0</v>
      </c>
      <c r="BE109" s="1056">
        <f t="shared" si="120"/>
        <v>0</v>
      </c>
      <c r="BF109" s="1043"/>
      <c r="BG109" s="1057" t="str">
        <f ca="1">'In-kind Benefits 2_V2'!AC107</f>
        <v/>
      </c>
      <c r="BH109" s="1047"/>
      <c r="BI109" s="1047" t="str">
        <f ca="1">'In-kind Benefits 2_V2'!AE107</f>
        <v/>
      </c>
      <c r="BJ109" s="1047" t="str" cm="1">
        <f t="array" aca="1" ref="BJ109" ca="1">(_xlfn.IFS(BG109="Yes",_xlfn.IFS(BI109&lt;=($CP109*BJ$5),BI109,BI109&gt;($CP109*BJ$5),($CP109*BJ$5)),BG109="No","",BG109="",""))</f>
        <v/>
      </c>
      <c r="BK109" s="1043"/>
      <c r="BL109" s="1057" t="str">
        <f ca="1">'In-kind Benefits 2_V2'!AG107</f>
        <v/>
      </c>
      <c r="BM109" s="1047" t="str">
        <f ca="1">'In-kind Benefits 2_V2'!AH107</f>
        <v/>
      </c>
      <c r="BN109" s="1047" t="str">
        <f ca="1">'In-kind Benefits 2_V2'!AI107</f>
        <v/>
      </c>
      <c r="BO109" s="1047" t="str" cm="1">
        <f t="array" aca="1" ref="BO109" ca="1">(_xlfn.IFS(BL109="Yes",_xlfn.IFS(BN109&lt;=($CP109*BO$5),BN109,BN109&gt;($CP109*BO$5),($CP109*BO$5)),BL109="No","",BL109="",""))</f>
        <v/>
      </c>
      <c r="BP109" s="1043"/>
      <c r="BQ109" s="1057" t="str">
        <f ca="1">'In-kind Benefits 2_V2'!AK107</f>
        <v/>
      </c>
      <c r="BR109" s="1047" t="str">
        <f ca="1">'In-kind Benefits 2_V2'!AL107</f>
        <v/>
      </c>
      <c r="BS109" s="1047" t="str">
        <f ca="1">'In-kind Benefits 2_V2'!AM107</f>
        <v/>
      </c>
      <c r="BT109" s="1047" t="str" cm="1">
        <f t="array" aca="1" ref="BT109" ca="1">(_xlfn.IFS(BQ109="Yes",_xlfn.IFS(BS109&lt;=($CP109*BT$5),BS109,BS109&gt;($CP109*BT$5),($CP109*BT$5)),BQ109="No","",BQ109="",""))</f>
        <v/>
      </c>
      <c r="BU109" s="1043"/>
      <c r="BV109" s="1057" t="str">
        <f ca="1">'In-kind Benefits 2_V2'!AO107</f>
        <v/>
      </c>
      <c r="BW109" s="1047" t="str">
        <f ca="1">'In-kind Benefits 2_V2'!AP107</f>
        <v/>
      </c>
      <c r="BX109" s="1047" t="str">
        <f ca="1">'In-kind Benefits 2_V2'!AQ107</f>
        <v/>
      </c>
      <c r="BY109" s="1047" t="str" cm="1">
        <f t="array" aca="1" ref="BY109" ca="1">(_xlfn.IFS(BV109="Yes",_xlfn.IFS(BX109&lt;=($CP109*BY$5),BX109,BX109&gt;($CP109*BY$5),($CP109*BY$5)),BV109="No","",BV109="",""))</f>
        <v/>
      </c>
      <c r="BZ109" s="1043"/>
      <c r="CA109" s="1057" t="str">
        <f ca="1">'In-kind Benefits 2_V2'!AS107</f>
        <v/>
      </c>
      <c r="CB109" s="1047" t="str">
        <f ca="1">'In-kind Benefits 2_V2'!AT107</f>
        <v/>
      </c>
      <c r="CC109" s="1047" t="str">
        <f ca="1">'In-kind Benefits 2_V2'!AU107</f>
        <v/>
      </c>
      <c r="CD109" s="1047" t="str" cm="1">
        <f t="array" aca="1" ref="CD109" ca="1">(_xlfn.IFS(CA109="Yes",_xlfn.IFS(CC109&lt;=($CP109*CD$5),CC109,CC109&gt;($CP109*CD$5),($CP109*CD$5)),CA109="No","",CA109="",""))</f>
        <v/>
      </c>
      <c r="CE109" s="1048"/>
      <c r="CF109" s="1057" t="str">
        <f ca="1">'In-kind Benefits 2_V2'!AW107</f>
        <v/>
      </c>
      <c r="CG109" s="1047" t="str">
        <f ca="1">'In-kind Benefits 2_V2'!AX107</f>
        <v/>
      </c>
      <c r="CH109" s="1047" t="str">
        <f ca="1">'In-kind Benefits 2_V2'!AY107</f>
        <v/>
      </c>
      <c r="CI109" s="1047" t="str" cm="1">
        <f t="array" aca="1" ref="CI109" ca="1">(_xlfn.IFS(CF109="Yes",_xlfn.IFS(CH109&lt;=($CP109*CI$5),CH109,CH109&gt;($CP109*CI$5),($CP109*CI$5)),CF109="No","",CF109="",""))</f>
        <v/>
      </c>
      <c r="CJ109" s="1048"/>
      <c r="CK109" s="1049">
        <f>IFERROR(((V109*X109)+(AG109*AI109)+(AR109*AT109)+(BC109*BE109))*'Drop Downs'!$R$4/12,0)</f>
        <v>0</v>
      </c>
      <c r="CL109" s="1050">
        <f>IFERROR(L109/M109*IF('2'!$E$25='Drop Downs'!$H$15,'Drop Downs'!$R$4/12, IF('2'!$E$25='Drop Downs'!$H$16,1, (IF('2'!$E$25='Drop Downs'!$H$13,1,"error")))),0)</f>
        <v>0</v>
      </c>
      <c r="CM109" s="1050">
        <f t="shared" ca="1" si="121"/>
        <v>0</v>
      </c>
      <c r="CN109" s="1049" t="str">
        <f t="shared" ca="1" si="122"/>
        <v/>
      </c>
      <c r="CO109" s="1049" t="str">
        <f t="shared" ca="1" si="123"/>
        <v/>
      </c>
      <c r="CP109" s="1050" t="str">
        <f t="shared" ca="1" si="104"/>
        <v/>
      </c>
      <c r="CQ109" s="251"/>
      <c r="CR109" s="1050">
        <f>IFERROR(((W109*X109)+(AH109*AI109)+(AS109*AT109)+(BD109*BE109))*'Drop Downs'!$R$4/12,0)</f>
        <v>0</v>
      </c>
      <c r="CS109" s="1050">
        <f t="shared" si="105"/>
        <v>0</v>
      </c>
      <c r="CT109" s="1050">
        <f t="shared" ca="1" si="106"/>
        <v>0</v>
      </c>
      <c r="CU109" s="1050">
        <f t="shared" ca="1" si="107"/>
        <v>0</v>
      </c>
      <c r="CV109" s="1050" t="str">
        <f t="shared" ca="1" si="124"/>
        <v/>
      </c>
      <c r="CW109" s="1048"/>
      <c r="CX109" s="1050">
        <f t="shared" si="125"/>
        <v>0</v>
      </c>
      <c r="CY109" s="1050" t="str">
        <f t="shared" ca="1" si="126"/>
        <v/>
      </c>
      <c r="CZ109" s="1049" t="str">
        <f t="shared" ca="1" si="127"/>
        <v/>
      </c>
      <c r="DA109" s="1049">
        <f t="shared" ca="1" si="108"/>
        <v>0</v>
      </c>
    </row>
    <row r="110" spans="1:105" s="178" customFormat="1" ht="17.149999999999999" customHeight="1">
      <c r="A110" s="942">
        <v>106</v>
      </c>
      <c r="B110" s="1302">
        <f>'4'!L25</f>
        <v>0</v>
      </c>
      <c r="C110" s="1038" t="str">
        <f>INDEX(Languages2!$B$12:$Z$13,MATCH(' '!D110,Languages2!$B$12:$B$13,0),MATCH('1'!$C$5,Languages2!$B$1:$Z$1,0))</f>
        <v>Homens</v>
      </c>
      <c r="D110" s="1038" t="s">
        <v>799</v>
      </c>
      <c r="E110" s="1058">
        <f>'4'!N25</f>
        <v>0</v>
      </c>
      <c r="F110" s="1297" t="str">
        <f>'4'!O25</f>
        <v xml:space="preserve"> </v>
      </c>
      <c r="G110" s="1040"/>
      <c r="H110" s="1041">
        <f>'5'!G110</f>
        <v>0</v>
      </c>
      <c r="I110" s="1041">
        <f>'5'!H110</f>
        <v>0</v>
      </c>
      <c r="J110" s="1041">
        <f>'5'!I110</f>
        <v>0</v>
      </c>
      <c r="K110" s="1041">
        <f>'5'!J110</f>
        <v>0</v>
      </c>
      <c r="L110" s="1042">
        <f t="shared" ref="L110:L129" si="129">SUM(H110:K110)</f>
        <v>0</v>
      </c>
      <c r="M110" s="1042">
        <f>(IF(S110&gt;0,$O$4,0)+(IF(AD110&gt;0,$Z$4,0))+IF(AO110&gt;0,$AK$4,0))+IF(AZ110&gt;0,$AV$4,0)</f>
        <v>0</v>
      </c>
      <c r="N110" s="1043"/>
      <c r="O110" s="1041">
        <f>'5'!M110</f>
        <v>0</v>
      </c>
      <c r="P110" s="1041">
        <f>'5'!N110</f>
        <v>0</v>
      </c>
      <c r="Q110" s="1041" t="str">
        <f>'5'!O110</f>
        <v/>
      </c>
      <c r="R110" s="1041">
        <f>'5'!P110</f>
        <v>0</v>
      </c>
      <c r="S110" s="1044">
        <f>'5'!Q110</f>
        <v>0</v>
      </c>
      <c r="T110" s="1045">
        <f t="shared" si="96"/>
        <v>0</v>
      </c>
      <c r="U110" s="1045">
        <f t="shared" si="110"/>
        <v>0</v>
      </c>
      <c r="V110" s="1045">
        <f t="shared" si="111"/>
        <v>0</v>
      </c>
      <c r="W110" s="1045">
        <f t="shared" si="97"/>
        <v>0</v>
      </c>
      <c r="X110" s="1045">
        <f t="shared" si="128"/>
        <v>0</v>
      </c>
      <c r="Y110" s="1043"/>
      <c r="Z110" s="1041">
        <f>'5'!S110</f>
        <v>0</v>
      </c>
      <c r="AA110" s="1041">
        <f>'5'!T110</f>
        <v>0</v>
      </c>
      <c r="AB110" s="1041" t="str">
        <f>'5'!U110</f>
        <v/>
      </c>
      <c r="AC110" s="1041">
        <f>'5'!V110</f>
        <v>0</v>
      </c>
      <c r="AD110" s="1064">
        <f>'5'!W110</f>
        <v>0</v>
      </c>
      <c r="AE110" s="1045">
        <f t="shared" si="112"/>
        <v>0</v>
      </c>
      <c r="AF110" s="1045">
        <f t="shared" si="98"/>
        <v>0</v>
      </c>
      <c r="AG110" s="1045">
        <f t="shared" si="99"/>
        <v>0</v>
      </c>
      <c r="AH110" s="1045">
        <f t="shared" si="100"/>
        <v>0</v>
      </c>
      <c r="AI110" s="1045">
        <f t="shared" si="101"/>
        <v>0</v>
      </c>
      <c r="AJ110" s="1043"/>
      <c r="AK110" s="1041">
        <f>'5'!Y110</f>
        <v>0</v>
      </c>
      <c r="AL110" s="1041">
        <f>'5'!Z110</f>
        <v>0</v>
      </c>
      <c r="AM110" s="1041" t="str">
        <f>'5'!AA110</f>
        <v/>
      </c>
      <c r="AN110" s="1041">
        <f>'5'!AB110</f>
        <v>0</v>
      </c>
      <c r="AO110" s="1064">
        <f>'5'!AC110</f>
        <v>0</v>
      </c>
      <c r="AP110" s="1045">
        <f t="shared" si="113"/>
        <v>0</v>
      </c>
      <c r="AQ110" s="1045">
        <f t="shared" si="114"/>
        <v>0</v>
      </c>
      <c r="AR110" s="1045">
        <f t="shared" si="115"/>
        <v>0</v>
      </c>
      <c r="AS110" s="1045">
        <f t="shared" si="102"/>
        <v>0</v>
      </c>
      <c r="AT110" s="1045">
        <f t="shared" si="116"/>
        <v>0</v>
      </c>
      <c r="AU110" s="1043"/>
      <c r="AV110" s="1041">
        <f>'5'!AE110</f>
        <v>0</v>
      </c>
      <c r="AW110" s="1041">
        <f>'5'!AF110</f>
        <v>0</v>
      </c>
      <c r="AX110" s="1041" t="str">
        <f>'5'!AG110</f>
        <v/>
      </c>
      <c r="AY110" s="1041">
        <f>'5'!AH110</f>
        <v>0</v>
      </c>
      <c r="AZ110" s="1044">
        <f>'5'!AI110</f>
        <v>0</v>
      </c>
      <c r="BA110" s="1045">
        <f t="shared" si="117"/>
        <v>0</v>
      </c>
      <c r="BB110" s="1045">
        <f t="shared" si="118"/>
        <v>0</v>
      </c>
      <c r="BC110" s="1045">
        <f t="shared" si="119"/>
        <v>0</v>
      </c>
      <c r="BD110" s="1045">
        <f t="shared" si="103"/>
        <v>0</v>
      </c>
      <c r="BE110" s="1045">
        <f t="shared" si="120"/>
        <v>0</v>
      </c>
      <c r="BF110" s="1043"/>
      <c r="BG110" s="1046" t="str">
        <f ca="1">'In-kind Benefits 2_V2'!AC108</f>
        <v/>
      </c>
      <c r="BH110" s="1047"/>
      <c r="BI110" s="1047" t="str">
        <f ca="1">'In-kind Benefits 2_V2'!AE108</f>
        <v/>
      </c>
      <c r="BJ110" s="1047" t="str" cm="1">
        <f t="array" aca="1" ref="BJ110" ca="1">(_xlfn.IFS(BG110="Yes",_xlfn.IFS(BI110&lt;=($CP110*BJ$5),BI110,BI110&gt;($CP110*BJ$5),($CP110*BJ$5)),BG110="No","",BG110="",""))</f>
        <v/>
      </c>
      <c r="BK110" s="1043"/>
      <c r="BL110" s="1046" t="str">
        <f ca="1">'In-kind Benefits 2_V2'!AG108</f>
        <v/>
      </c>
      <c r="BM110" s="1047" t="str">
        <f ca="1">'In-kind Benefits 2_V2'!AH108</f>
        <v/>
      </c>
      <c r="BN110" s="1047" t="str">
        <f ca="1">'In-kind Benefits 2_V2'!AI108</f>
        <v/>
      </c>
      <c r="BO110" s="1047" t="str" cm="1">
        <f t="array" aca="1" ref="BO110" ca="1">(_xlfn.IFS(BL110="Yes",_xlfn.IFS(BN110&lt;=($CP110*BO$5),BN110,BN110&gt;($CP110*BO$5),($CP110*BO$5)),BL110="No","",BL110="",""))</f>
        <v/>
      </c>
      <c r="BP110" s="1043"/>
      <c r="BQ110" s="1046" t="str">
        <f ca="1">'In-kind Benefits 2_V2'!AK108</f>
        <v/>
      </c>
      <c r="BR110" s="1047" t="str">
        <f ca="1">'In-kind Benefits 2_V2'!AL108</f>
        <v/>
      </c>
      <c r="BS110" s="1047" t="str">
        <f ca="1">'In-kind Benefits 2_V2'!AM108</f>
        <v/>
      </c>
      <c r="BT110" s="1047" t="str" cm="1">
        <f t="array" aca="1" ref="BT110" ca="1">(_xlfn.IFS(BQ110="Yes",_xlfn.IFS(BS110&lt;=($CP110*BT$5),BS110,BS110&gt;($CP110*BT$5),($CP110*BT$5)),BQ110="No","",BQ110="",""))</f>
        <v/>
      </c>
      <c r="BU110" s="1043"/>
      <c r="BV110" s="1046" t="str">
        <f ca="1">'In-kind Benefits 2_V2'!AO108</f>
        <v/>
      </c>
      <c r="BW110" s="1047" t="str">
        <f ca="1">'In-kind Benefits 2_V2'!AP108</f>
        <v/>
      </c>
      <c r="BX110" s="1047" t="str">
        <f ca="1">'In-kind Benefits 2_V2'!AQ108</f>
        <v/>
      </c>
      <c r="BY110" s="1047" t="str" cm="1">
        <f t="array" aca="1" ref="BY110" ca="1">(_xlfn.IFS(BV110="Yes",_xlfn.IFS(BX110&lt;=($CP110*BY$5),BX110,BX110&gt;($CP110*BY$5),($CP110*BY$5)),BV110="No","",BV110="",""))</f>
        <v/>
      </c>
      <c r="BZ110" s="1043"/>
      <c r="CA110" s="1046" t="str">
        <f ca="1">'In-kind Benefits 2_V2'!AS108</f>
        <v/>
      </c>
      <c r="CB110" s="1047" t="str">
        <f ca="1">'In-kind Benefits 2_V2'!AT108</f>
        <v/>
      </c>
      <c r="CC110" s="1047" t="str">
        <f ca="1">'In-kind Benefits 2_V2'!AU108</f>
        <v/>
      </c>
      <c r="CD110" s="1047" t="str" cm="1">
        <f t="array" aca="1" ref="CD110" ca="1">(_xlfn.IFS(CA110="Yes",_xlfn.IFS(CC110&lt;=($CP110*CD$5),CC110,CC110&gt;($CP110*CD$5),($CP110*CD$5)),CA110="No","",CA110="",""))</f>
        <v/>
      </c>
      <c r="CE110" s="1048"/>
      <c r="CF110" s="1046" t="str">
        <f ca="1">'In-kind Benefits 2_V2'!AW108</f>
        <v/>
      </c>
      <c r="CG110" s="1047" t="str">
        <f ca="1">'In-kind Benefits 2_V2'!AX108</f>
        <v/>
      </c>
      <c r="CH110" s="1047" t="str">
        <f ca="1">'In-kind Benefits 2_V2'!AY108</f>
        <v/>
      </c>
      <c r="CI110" s="1047" t="str" cm="1">
        <f t="array" aca="1" ref="CI110" ca="1">(_xlfn.IFS(CF110="Yes",_xlfn.IFS(CH110&lt;=($CP110*CI$5),CH110,CH110&gt;($CP110*CI$5),($CP110*CI$5)),CF110="No","",CF110="",""))</f>
        <v/>
      </c>
      <c r="CJ110" s="1048"/>
      <c r="CK110" s="1049">
        <f>IFERROR(((V110*X110)+(AG110*AI110)+(AR110*AT110)+(BC110*BE110))*'Drop Downs'!$R$4/12,0)</f>
        <v>0</v>
      </c>
      <c r="CL110" s="1050">
        <f>IFERROR(L110/M110*IF('2'!$E$25='Drop Downs'!$H$15,'Drop Downs'!$R$4/12, IF('2'!$E$25='Drop Downs'!$H$16,1, (IF('2'!$E$25='Drop Downs'!$H$13,1,"error")))),0)</f>
        <v>0</v>
      </c>
      <c r="CM110" s="1050">
        <f ca="1">SUM(BI110,BN110,BS110,BX110,CC110,CH110)</f>
        <v>0</v>
      </c>
      <c r="CN110" s="1049" t="str">
        <f ca="1">IFERROR(CM110/CP110,"")</f>
        <v/>
      </c>
      <c r="CO110" s="1049" t="str">
        <f ca="1">IFERROR(CN110*E110,"")</f>
        <v/>
      </c>
      <c r="CP110" s="1050" t="str">
        <f t="shared" ref="CP110:CP129" ca="1" si="130">IF(SUM(CK110:CM110)=0,"",(SUM(CK110:CM110)))</f>
        <v/>
      </c>
      <c r="CQ110" s="251"/>
      <c r="CR110" s="1050">
        <f>IFERROR(((W110*X110)+(AH110*AI110)+(AS110*AT110)+(BD110*BE110))*'Drop Downs'!$R$4/12,0)</f>
        <v>0</v>
      </c>
      <c r="CS110" s="1050">
        <f t="shared" ref="CS110:CS129" si="131">_xlfn.IFNA(CL110,0)</f>
        <v>0</v>
      </c>
      <c r="CT110" s="1050">
        <f t="shared" ref="CT110:CT129" ca="1" si="132">IFERROR(IF(SUM(BJ110,BO110,BT110,BY110,CD110,CI110)&lt;(CP110*0.3), SUM(BJ110,BO110,BT110,BY110,CD110,CI110), CP110*0.3),0)</f>
        <v>0</v>
      </c>
      <c r="CU110" s="1050">
        <f t="shared" ref="CU110:CU129" ca="1" si="133">CT110*E110</f>
        <v>0</v>
      </c>
      <c r="CV110" s="1050" t="str">
        <f ca="1">IF(SUM(CR110:CT110)=0,"",(SUM(CR110:CT110)))</f>
        <v/>
      </c>
      <c r="CW110" s="1048"/>
      <c r="CX110" s="1050">
        <f>$D$3</f>
        <v>0</v>
      </c>
      <c r="CY110" s="1050" t="str">
        <f ca="1">IF(CV110&lt;CX110,(CX110-CV110), "")</f>
        <v/>
      </c>
      <c r="CZ110" s="1049" t="str">
        <f ca="1">IFERROR(CY110/CX110,"")</f>
        <v/>
      </c>
      <c r="DA110" s="1049">
        <f t="shared" ref="DA110:DA129" ca="1" si="134">IFERROR(E110*CY110,0)</f>
        <v>0</v>
      </c>
    </row>
    <row r="111" spans="1:105" s="178" customFormat="1" ht="17.149999999999999" customHeight="1">
      <c r="A111" s="942">
        <v>107</v>
      </c>
      <c r="B111" s="1298"/>
      <c r="C111" s="1051" t="str">
        <f>INDEX(Languages2!$B$12:$Z$13,MATCH(' '!D111,Languages2!$B$12:$B$13,0),MATCH('1'!$C$5,Languages2!$B$1:$Z$1,0))</f>
        <v>Mulheres</v>
      </c>
      <c r="D111" s="1051" t="s">
        <v>800</v>
      </c>
      <c r="E111" s="1052">
        <f>'4'!N26</f>
        <v>0</v>
      </c>
      <c r="F111" s="1297">
        <f>'4'!O26</f>
        <v>0</v>
      </c>
      <c r="G111" s="1040"/>
      <c r="H111" s="1053">
        <f>'5'!G111</f>
        <v>0</v>
      </c>
      <c r="I111" s="1053">
        <f>'5'!H111</f>
        <v>0</v>
      </c>
      <c r="J111" s="1053">
        <f>'5'!I111</f>
        <v>0</v>
      </c>
      <c r="K111" s="1053">
        <f>'5'!J111</f>
        <v>0</v>
      </c>
      <c r="L111" s="1054">
        <f t="shared" si="129"/>
        <v>0</v>
      </c>
      <c r="M111" s="1054">
        <f t="shared" ref="M111:M129" si="135">(IF(S111&gt;0,$O$4,0)+(IF(AD111&gt;0,$Z$4,0))+IF(AO111&gt;0,$AK$4,0))+IF(AZ111&gt;0,$AV$4,0)</f>
        <v>0</v>
      </c>
      <c r="N111" s="1043"/>
      <c r="O111" s="1053">
        <f>'5'!M111</f>
        <v>0</v>
      </c>
      <c r="P111" s="1053">
        <f>'5'!N111</f>
        <v>0</v>
      </c>
      <c r="Q111" s="1053" t="str">
        <f>'5'!O111</f>
        <v/>
      </c>
      <c r="R111" s="1053">
        <f>'5'!P111</f>
        <v>0</v>
      </c>
      <c r="S111" s="1055">
        <f>'5'!Q111</f>
        <v>0</v>
      </c>
      <c r="T111" s="1056">
        <f t="shared" si="96"/>
        <v>0</v>
      </c>
      <c r="U111" s="1056">
        <f t="shared" si="110"/>
        <v>0</v>
      </c>
      <c r="V111" s="1056">
        <f t="shared" si="111"/>
        <v>0</v>
      </c>
      <c r="W111" s="1056">
        <f t="shared" si="97"/>
        <v>0</v>
      </c>
      <c r="X111" s="1056">
        <f t="shared" si="128"/>
        <v>0</v>
      </c>
      <c r="Y111" s="1043"/>
      <c r="Z111" s="1053">
        <f>'5'!S111</f>
        <v>0</v>
      </c>
      <c r="AA111" s="1053">
        <f>'5'!T111</f>
        <v>0</v>
      </c>
      <c r="AB111" s="1053" t="str">
        <f>'5'!U111</f>
        <v/>
      </c>
      <c r="AC111" s="1053">
        <f>'5'!V111</f>
        <v>0</v>
      </c>
      <c r="AD111" s="1053">
        <f>'5'!W111</f>
        <v>0</v>
      </c>
      <c r="AE111" s="1056">
        <f t="shared" si="112"/>
        <v>0</v>
      </c>
      <c r="AF111" s="1056">
        <f t="shared" si="98"/>
        <v>0</v>
      </c>
      <c r="AG111" s="1056">
        <f t="shared" si="99"/>
        <v>0</v>
      </c>
      <c r="AH111" s="1056">
        <f t="shared" si="100"/>
        <v>0</v>
      </c>
      <c r="AI111" s="1056">
        <f t="shared" si="101"/>
        <v>0</v>
      </c>
      <c r="AJ111" s="1043"/>
      <c r="AK111" s="1053">
        <f>'5'!Y111</f>
        <v>0</v>
      </c>
      <c r="AL111" s="1053">
        <f>'5'!Z111</f>
        <v>0</v>
      </c>
      <c r="AM111" s="1053" t="str">
        <f>'5'!AA111</f>
        <v/>
      </c>
      <c r="AN111" s="1053">
        <f>'5'!AB111</f>
        <v>0</v>
      </c>
      <c r="AO111" s="1053">
        <f>'5'!AC111</f>
        <v>0</v>
      </c>
      <c r="AP111" s="1056">
        <f t="shared" si="113"/>
        <v>0</v>
      </c>
      <c r="AQ111" s="1056">
        <f t="shared" si="114"/>
        <v>0</v>
      </c>
      <c r="AR111" s="1056">
        <f t="shared" si="115"/>
        <v>0</v>
      </c>
      <c r="AS111" s="1056">
        <f t="shared" si="102"/>
        <v>0</v>
      </c>
      <c r="AT111" s="1056">
        <f t="shared" si="116"/>
        <v>0</v>
      </c>
      <c r="AU111" s="1043"/>
      <c r="AV111" s="1053">
        <f>'5'!AE111</f>
        <v>0</v>
      </c>
      <c r="AW111" s="1053">
        <f>'5'!AF111</f>
        <v>0</v>
      </c>
      <c r="AX111" s="1053" t="str">
        <f>'5'!AG111</f>
        <v/>
      </c>
      <c r="AY111" s="1053">
        <f>'5'!AH111</f>
        <v>0</v>
      </c>
      <c r="AZ111" s="1055">
        <f>'5'!AI111</f>
        <v>0</v>
      </c>
      <c r="BA111" s="1056">
        <f t="shared" si="117"/>
        <v>0</v>
      </c>
      <c r="BB111" s="1056">
        <f t="shared" si="118"/>
        <v>0</v>
      </c>
      <c r="BC111" s="1056">
        <f t="shared" si="119"/>
        <v>0</v>
      </c>
      <c r="BD111" s="1056">
        <f t="shared" si="103"/>
        <v>0</v>
      </c>
      <c r="BE111" s="1056">
        <f t="shared" si="120"/>
        <v>0</v>
      </c>
      <c r="BF111" s="1043"/>
      <c r="BG111" s="1057" t="str">
        <f ca="1">'In-kind Benefits 2_V2'!AC109</f>
        <v/>
      </c>
      <c r="BH111" s="1047"/>
      <c r="BI111" s="1047" t="str">
        <f ca="1">'In-kind Benefits 2_V2'!AE109</f>
        <v/>
      </c>
      <c r="BJ111" s="1047" t="str" cm="1">
        <f t="array" aca="1" ref="BJ111" ca="1">(_xlfn.IFS(BG111="Yes",_xlfn.IFS(BI111&lt;=($CP111*BJ$5),BI111,BI111&gt;($CP111*BJ$5),($CP111*BJ$5)),BG111="No","",BG111="",""))</f>
        <v/>
      </c>
      <c r="BK111" s="1043"/>
      <c r="BL111" s="1057" t="str">
        <f ca="1">'In-kind Benefits 2_V2'!AG109</f>
        <v/>
      </c>
      <c r="BM111" s="1047" t="str">
        <f ca="1">'In-kind Benefits 2_V2'!AH109</f>
        <v/>
      </c>
      <c r="BN111" s="1047" t="str">
        <f ca="1">'In-kind Benefits 2_V2'!AI109</f>
        <v/>
      </c>
      <c r="BO111" s="1047" t="str" cm="1">
        <f t="array" aca="1" ref="BO111" ca="1">(_xlfn.IFS(BL111="Yes",_xlfn.IFS(BN111&lt;=($CP111*BO$5),BN111,BN111&gt;($CP111*BO$5),($CP111*BO$5)),BL111="No","",BL111="",""))</f>
        <v/>
      </c>
      <c r="BP111" s="1043"/>
      <c r="BQ111" s="1057" t="str">
        <f ca="1">'In-kind Benefits 2_V2'!AK109</f>
        <v/>
      </c>
      <c r="BR111" s="1047" t="str">
        <f ca="1">'In-kind Benefits 2_V2'!AL109</f>
        <v/>
      </c>
      <c r="BS111" s="1047" t="str">
        <f ca="1">'In-kind Benefits 2_V2'!AM109</f>
        <v/>
      </c>
      <c r="BT111" s="1047" t="str" cm="1">
        <f t="array" aca="1" ref="BT111" ca="1">(_xlfn.IFS(BQ111="Yes",_xlfn.IFS(BS111&lt;=($CP111*BT$5),BS111,BS111&gt;($CP111*BT$5),($CP111*BT$5)),BQ111="No","",BQ111="",""))</f>
        <v/>
      </c>
      <c r="BU111" s="1043"/>
      <c r="BV111" s="1057" t="str">
        <f ca="1">'In-kind Benefits 2_V2'!AO109</f>
        <v/>
      </c>
      <c r="BW111" s="1047" t="str">
        <f ca="1">'In-kind Benefits 2_V2'!AP109</f>
        <v/>
      </c>
      <c r="BX111" s="1047" t="str">
        <f ca="1">'In-kind Benefits 2_V2'!AQ109</f>
        <v/>
      </c>
      <c r="BY111" s="1047" t="str" cm="1">
        <f t="array" aca="1" ref="BY111" ca="1">(_xlfn.IFS(BV111="Yes",_xlfn.IFS(BX111&lt;=($CP111*BY$5),BX111,BX111&gt;($CP111*BY$5),($CP111*BY$5)),BV111="No","",BV111="",""))</f>
        <v/>
      </c>
      <c r="BZ111" s="1043"/>
      <c r="CA111" s="1057" t="str">
        <f ca="1">'In-kind Benefits 2_V2'!AS109</f>
        <v/>
      </c>
      <c r="CB111" s="1047" t="str">
        <f ca="1">'In-kind Benefits 2_V2'!AT109</f>
        <v/>
      </c>
      <c r="CC111" s="1047" t="str">
        <f ca="1">'In-kind Benefits 2_V2'!AU109</f>
        <v/>
      </c>
      <c r="CD111" s="1047" t="str" cm="1">
        <f t="array" aca="1" ref="CD111" ca="1">(_xlfn.IFS(CA111="Yes",_xlfn.IFS(CC111&lt;=($CP111*CD$5),CC111,CC111&gt;($CP111*CD$5),($CP111*CD$5)),CA111="No","",CA111="",""))</f>
        <v/>
      </c>
      <c r="CE111" s="1048"/>
      <c r="CF111" s="1057" t="str">
        <f ca="1">'In-kind Benefits 2_V2'!AW109</f>
        <v/>
      </c>
      <c r="CG111" s="1047" t="str">
        <f ca="1">'In-kind Benefits 2_V2'!AX109</f>
        <v/>
      </c>
      <c r="CH111" s="1047" t="str">
        <f ca="1">'In-kind Benefits 2_V2'!AY109</f>
        <v/>
      </c>
      <c r="CI111" s="1047" t="str" cm="1">
        <f t="array" aca="1" ref="CI111" ca="1">(_xlfn.IFS(CF111="Yes",_xlfn.IFS(CH111&lt;=($CP111*CI$5),CH111,CH111&gt;($CP111*CI$5),($CP111*CI$5)),CF111="No","",CF111="",""))</f>
        <v/>
      </c>
      <c r="CJ111" s="1048"/>
      <c r="CK111" s="1049">
        <f>IFERROR(((V111*X111)+(AG111*AI111)+(AR111*AT111)+(BC111*BE111))*'Drop Downs'!$R$4/12,0)</f>
        <v>0</v>
      </c>
      <c r="CL111" s="1050">
        <f>IFERROR(L111/M111*IF('2'!$E$25='Drop Downs'!$H$15,'Drop Downs'!$R$4/12, IF('2'!$E$25='Drop Downs'!$H$16,1, (IF('2'!$E$25='Drop Downs'!$H$13,1,"error")))),0)</f>
        <v>0</v>
      </c>
      <c r="CM111" s="1050">
        <f t="shared" ref="CM111:CM129" ca="1" si="136">SUM(BI111,BN111,BS111,BX111,CC111,CH111)</f>
        <v>0</v>
      </c>
      <c r="CN111" s="1049" t="str">
        <f t="shared" ref="CN111:CN129" ca="1" si="137">IFERROR(CM111/CP111,"")</f>
        <v/>
      </c>
      <c r="CO111" s="1049" t="str">
        <f t="shared" ref="CO111:CO129" ca="1" si="138">IFERROR(CN111*E111,"")</f>
        <v/>
      </c>
      <c r="CP111" s="1050" t="str">
        <f t="shared" ca="1" si="130"/>
        <v/>
      </c>
      <c r="CQ111" s="251"/>
      <c r="CR111" s="1050">
        <f>IFERROR(((W111*X111)+(AH111*AI111)+(AS111*AT111)+(BD111*BE111))*'Drop Downs'!$R$4/12,0)</f>
        <v>0</v>
      </c>
      <c r="CS111" s="1050">
        <f t="shared" si="131"/>
        <v>0</v>
      </c>
      <c r="CT111" s="1050">
        <f t="shared" ca="1" si="132"/>
        <v>0</v>
      </c>
      <c r="CU111" s="1050">
        <f t="shared" ca="1" si="133"/>
        <v>0</v>
      </c>
      <c r="CV111" s="1050" t="str">
        <f t="shared" ref="CV111:CV129" ca="1" si="139">IF(SUM(CR111:CT111)=0,"",(SUM(CR111:CT111)))</f>
        <v/>
      </c>
      <c r="CW111" s="1048"/>
      <c r="CX111" s="1050">
        <f t="shared" si="125"/>
        <v>0</v>
      </c>
      <c r="CY111" s="1050" t="str">
        <f t="shared" ref="CY111:CY129" ca="1" si="140">IF(CV111&lt;CX111,(CX111-CV111), "")</f>
        <v/>
      </c>
      <c r="CZ111" s="1049" t="str">
        <f t="shared" ref="CZ111:CZ129" ca="1" si="141">IFERROR(CY111/CX111,"")</f>
        <v/>
      </c>
      <c r="DA111" s="1049">
        <f t="shared" ca="1" si="134"/>
        <v>0</v>
      </c>
    </row>
    <row r="112" spans="1:105" s="178" customFormat="1" ht="17.149999999999999" customHeight="1">
      <c r="A112" s="942">
        <v>108</v>
      </c>
      <c r="B112" s="1295">
        <f>'4'!L27</f>
        <v>0</v>
      </c>
      <c r="C112" s="1038" t="str">
        <f>INDEX(Languages2!$B$12:$Z$13,MATCH(' '!D112,Languages2!$B$12:$B$13,0),MATCH('1'!$C$5,Languages2!$B$1:$Z$1,0))</f>
        <v>Homens</v>
      </c>
      <c r="D112" s="1038" t="s">
        <v>799</v>
      </c>
      <c r="E112" s="1058">
        <f>'4'!N27</f>
        <v>0</v>
      </c>
      <c r="F112" s="1297" t="str">
        <f>'4'!O27</f>
        <v xml:space="preserve"> </v>
      </c>
      <c r="G112" s="1040"/>
      <c r="H112" s="1041">
        <f>'5'!G112</f>
        <v>0</v>
      </c>
      <c r="I112" s="1041">
        <f>'5'!H112</f>
        <v>0</v>
      </c>
      <c r="J112" s="1041">
        <f>'5'!I112</f>
        <v>0</v>
      </c>
      <c r="K112" s="1041">
        <f>'5'!J112</f>
        <v>0</v>
      </c>
      <c r="L112" s="1042">
        <f t="shared" si="129"/>
        <v>0</v>
      </c>
      <c r="M112" s="1042">
        <f t="shared" si="135"/>
        <v>0</v>
      </c>
      <c r="N112" s="1043"/>
      <c r="O112" s="1041">
        <f>'5'!M112</f>
        <v>0</v>
      </c>
      <c r="P112" s="1041">
        <f>'5'!N112</f>
        <v>0</v>
      </c>
      <c r="Q112" s="1041" t="str">
        <f>'5'!O112</f>
        <v/>
      </c>
      <c r="R112" s="1041">
        <f>'5'!P112</f>
        <v>0</v>
      </c>
      <c r="S112" s="1044">
        <f>'5'!Q112</f>
        <v>0</v>
      </c>
      <c r="T112" s="1045">
        <f t="shared" si="96"/>
        <v>0</v>
      </c>
      <c r="U112" s="1045">
        <f t="shared" si="110"/>
        <v>0</v>
      </c>
      <c r="V112" s="1045">
        <f t="shared" si="111"/>
        <v>0</v>
      </c>
      <c r="W112" s="1045">
        <f t="shared" si="97"/>
        <v>0</v>
      </c>
      <c r="X112" s="1045">
        <f t="shared" si="128"/>
        <v>0</v>
      </c>
      <c r="Y112" s="1043"/>
      <c r="Z112" s="1041">
        <f>'5'!S112</f>
        <v>0</v>
      </c>
      <c r="AA112" s="1041">
        <f>'5'!T112</f>
        <v>0</v>
      </c>
      <c r="AB112" s="1041" t="str">
        <f>'5'!U112</f>
        <v/>
      </c>
      <c r="AC112" s="1041">
        <f>'5'!V112</f>
        <v>0</v>
      </c>
      <c r="AD112" s="1064">
        <f>'5'!W112</f>
        <v>0</v>
      </c>
      <c r="AE112" s="1045">
        <f t="shared" si="112"/>
        <v>0</v>
      </c>
      <c r="AF112" s="1045">
        <f t="shared" si="98"/>
        <v>0</v>
      </c>
      <c r="AG112" s="1045">
        <f t="shared" si="99"/>
        <v>0</v>
      </c>
      <c r="AH112" s="1045">
        <f t="shared" si="100"/>
        <v>0</v>
      </c>
      <c r="AI112" s="1045">
        <f t="shared" si="101"/>
        <v>0</v>
      </c>
      <c r="AJ112" s="1043"/>
      <c r="AK112" s="1041">
        <f>'5'!Y112</f>
        <v>0</v>
      </c>
      <c r="AL112" s="1041">
        <f>'5'!Z112</f>
        <v>0</v>
      </c>
      <c r="AM112" s="1041" t="str">
        <f>'5'!AA112</f>
        <v/>
      </c>
      <c r="AN112" s="1041">
        <f>'5'!AB112</f>
        <v>0</v>
      </c>
      <c r="AO112" s="1064">
        <f>'5'!AC112</f>
        <v>0</v>
      </c>
      <c r="AP112" s="1045">
        <f t="shared" si="113"/>
        <v>0</v>
      </c>
      <c r="AQ112" s="1045">
        <f t="shared" si="114"/>
        <v>0</v>
      </c>
      <c r="AR112" s="1045">
        <f t="shared" si="115"/>
        <v>0</v>
      </c>
      <c r="AS112" s="1045">
        <f t="shared" si="102"/>
        <v>0</v>
      </c>
      <c r="AT112" s="1045">
        <f t="shared" si="116"/>
        <v>0</v>
      </c>
      <c r="AU112" s="1043"/>
      <c r="AV112" s="1041">
        <f>'5'!AE112</f>
        <v>0</v>
      </c>
      <c r="AW112" s="1041">
        <f>'5'!AF112</f>
        <v>0</v>
      </c>
      <c r="AX112" s="1041" t="str">
        <f>'5'!AG112</f>
        <v/>
      </c>
      <c r="AY112" s="1041">
        <f>'5'!AH112</f>
        <v>0</v>
      </c>
      <c r="AZ112" s="1044">
        <f>'5'!AI112</f>
        <v>0</v>
      </c>
      <c r="BA112" s="1045">
        <f t="shared" si="117"/>
        <v>0</v>
      </c>
      <c r="BB112" s="1045">
        <f t="shared" si="118"/>
        <v>0</v>
      </c>
      <c r="BC112" s="1045">
        <f t="shared" si="119"/>
        <v>0</v>
      </c>
      <c r="BD112" s="1045">
        <f t="shared" si="103"/>
        <v>0</v>
      </c>
      <c r="BE112" s="1045">
        <f t="shared" si="120"/>
        <v>0</v>
      </c>
      <c r="BF112" s="1043"/>
      <c r="BG112" s="1046" t="str">
        <f ca="1">'In-kind Benefits 2_V2'!AC110</f>
        <v/>
      </c>
      <c r="BH112" s="1047"/>
      <c r="BI112" s="1047" t="str">
        <f ca="1">'In-kind Benefits 2_V2'!AE110</f>
        <v/>
      </c>
      <c r="BJ112" s="1047" t="str" cm="1">
        <f t="array" aca="1" ref="BJ112" ca="1">(_xlfn.IFS(BG112="Yes",_xlfn.IFS(BI112&lt;=($CP112*BJ$5),BI112,BI112&gt;($CP112*BJ$5),($CP112*BJ$5)),BG112="No","",BG112="",""))</f>
        <v/>
      </c>
      <c r="BK112" s="1043"/>
      <c r="BL112" s="1046" t="str">
        <f ca="1">'In-kind Benefits 2_V2'!AG110</f>
        <v/>
      </c>
      <c r="BM112" s="1047" t="str">
        <f ca="1">'In-kind Benefits 2_V2'!AH110</f>
        <v/>
      </c>
      <c r="BN112" s="1047" t="str">
        <f ca="1">'In-kind Benefits 2_V2'!AI110</f>
        <v/>
      </c>
      <c r="BO112" s="1047" t="str" cm="1">
        <f t="array" aca="1" ref="BO112" ca="1">(_xlfn.IFS(BL112="Yes",_xlfn.IFS(BN112&lt;=($CP112*BO$5),BN112,BN112&gt;($CP112*BO$5),($CP112*BO$5)),BL112="No","",BL112="",""))</f>
        <v/>
      </c>
      <c r="BP112" s="1043"/>
      <c r="BQ112" s="1046" t="str">
        <f ca="1">'In-kind Benefits 2_V2'!AK110</f>
        <v/>
      </c>
      <c r="BR112" s="1047" t="str">
        <f ca="1">'In-kind Benefits 2_V2'!AL110</f>
        <v/>
      </c>
      <c r="BS112" s="1047" t="str">
        <f ca="1">'In-kind Benefits 2_V2'!AM110</f>
        <v/>
      </c>
      <c r="BT112" s="1047" t="str" cm="1">
        <f t="array" aca="1" ref="BT112" ca="1">(_xlfn.IFS(BQ112="Yes",_xlfn.IFS(BS112&lt;=($CP112*BT$5),BS112,BS112&gt;($CP112*BT$5),($CP112*BT$5)),BQ112="No","",BQ112="",""))</f>
        <v/>
      </c>
      <c r="BU112" s="1043"/>
      <c r="BV112" s="1046" t="str">
        <f ca="1">'In-kind Benefits 2_V2'!AO110</f>
        <v/>
      </c>
      <c r="BW112" s="1047" t="str">
        <f ca="1">'In-kind Benefits 2_V2'!AP110</f>
        <v/>
      </c>
      <c r="BX112" s="1047" t="str">
        <f ca="1">'In-kind Benefits 2_V2'!AQ110</f>
        <v/>
      </c>
      <c r="BY112" s="1047" t="str" cm="1">
        <f t="array" aca="1" ref="BY112" ca="1">(_xlfn.IFS(BV112="Yes",_xlfn.IFS(BX112&lt;=($CP112*BY$5),BX112,BX112&gt;($CP112*BY$5),($CP112*BY$5)),BV112="No","",BV112="",""))</f>
        <v/>
      </c>
      <c r="BZ112" s="1043"/>
      <c r="CA112" s="1046" t="str">
        <f ca="1">'In-kind Benefits 2_V2'!AS110</f>
        <v/>
      </c>
      <c r="CB112" s="1047" t="str">
        <f ca="1">'In-kind Benefits 2_V2'!AT110</f>
        <v/>
      </c>
      <c r="CC112" s="1047" t="str">
        <f ca="1">'In-kind Benefits 2_V2'!AU110</f>
        <v/>
      </c>
      <c r="CD112" s="1047" t="str" cm="1">
        <f t="array" aca="1" ref="CD112" ca="1">(_xlfn.IFS(CA112="Yes",_xlfn.IFS(CC112&lt;=($CP112*CD$5),CC112,CC112&gt;($CP112*CD$5),($CP112*CD$5)),CA112="No","",CA112="",""))</f>
        <v/>
      </c>
      <c r="CE112" s="1048"/>
      <c r="CF112" s="1046" t="str">
        <f ca="1">'In-kind Benefits 2_V2'!AW110</f>
        <v/>
      </c>
      <c r="CG112" s="1047" t="str">
        <f ca="1">'In-kind Benefits 2_V2'!AX110</f>
        <v/>
      </c>
      <c r="CH112" s="1047" t="str">
        <f ca="1">'In-kind Benefits 2_V2'!AY110</f>
        <v/>
      </c>
      <c r="CI112" s="1047" t="str" cm="1">
        <f t="array" aca="1" ref="CI112" ca="1">(_xlfn.IFS(CF112="Yes",_xlfn.IFS(CH112&lt;=($CP112*CI$5),CH112,CH112&gt;($CP112*CI$5),($CP112*CI$5)),CF112="No","",CF112="",""))</f>
        <v/>
      </c>
      <c r="CJ112" s="1048"/>
      <c r="CK112" s="1049">
        <f>IFERROR(((V112*X112)+(AG112*AI112)+(AR112*AT112)+(BC112*BE112))*'Drop Downs'!$R$4/12,0)</f>
        <v>0</v>
      </c>
      <c r="CL112" s="1050">
        <f>IFERROR(L112/M112*IF('2'!$E$25='Drop Downs'!$H$15,'Drop Downs'!$R$4/12, IF('2'!$E$25='Drop Downs'!$H$16,1, (IF('2'!$E$25='Drop Downs'!$H$13,1,"error")))),0)</f>
        <v>0</v>
      </c>
      <c r="CM112" s="1050">
        <f t="shared" ca="1" si="136"/>
        <v>0</v>
      </c>
      <c r="CN112" s="1049" t="str">
        <f t="shared" ca="1" si="137"/>
        <v/>
      </c>
      <c r="CO112" s="1049" t="str">
        <f t="shared" ca="1" si="138"/>
        <v/>
      </c>
      <c r="CP112" s="1050" t="str">
        <f t="shared" ca="1" si="130"/>
        <v/>
      </c>
      <c r="CQ112" s="251"/>
      <c r="CR112" s="1050">
        <f>IFERROR(((W112*X112)+(AH112*AI112)+(AS112*AT112)+(BD112*BE112))*'Drop Downs'!$R$4/12,0)</f>
        <v>0</v>
      </c>
      <c r="CS112" s="1050">
        <f t="shared" si="131"/>
        <v>0</v>
      </c>
      <c r="CT112" s="1050">
        <f t="shared" ca="1" si="132"/>
        <v>0</v>
      </c>
      <c r="CU112" s="1050">
        <f t="shared" ca="1" si="133"/>
        <v>0</v>
      </c>
      <c r="CV112" s="1050" t="str">
        <f t="shared" ca="1" si="139"/>
        <v/>
      </c>
      <c r="CW112" s="1048"/>
      <c r="CX112" s="1050">
        <f t="shared" si="125"/>
        <v>0</v>
      </c>
      <c r="CY112" s="1050" t="str">
        <f t="shared" ca="1" si="140"/>
        <v/>
      </c>
      <c r="CZ112" s="1049" t="str">
        <f t="shared" ca="1" si="141"/>
        <v/>
      </c>
      <c r="DA112" s="1049">
        <f t="shared" ca="1" si="134"/>
        <v>0</v>
      </c>
    </row>
    <row r="113" spans="1:105" s="178" customFormat="1" ht="17.149999999999999" customHeight="1">
      <c r="A113" s="942">
        <v>109</v>
      </c>
      <c r="B113" s="1298"/>
      <c r="C113" s="1051" t="str">
        <f>INDEX(Languages2!$B$12:$Z$13,MATCH(' '!D113,Languages2!$B$12:$B$13,0),MATCH('1'!$C$5,Languages2!$B$1:$Z$1,0))</f>
        <v>Mulheres</v>
      </c>
      <c r="D113" s="1051" t="s">
        <v>800</v>
      </c>
      <c r="E113" s="1052">
        <f>'4'!N28</f>
        <v>0</v>
      </c>
      <c r="F113" s="1297">
        <f>'4'!O28</f>
        <v>0</v>
      </c>
      <c r="G113" s="1040"/>
      <c r="H113" s="1053">
        <f>'5'!G113</f>
        <v>0</v>
      </c>
      <c r="I113" s="1053">
        <f>'5'!H113</f>
        <v>0</v>
      </c>
      <c r="J113" s="1053">
        <f>'5'!I113</f>
        <v>0</v>
      </c>
      <c r="K113" s="1053">
        <f>'5'!J113</f>
        <v>0</v>
      </c>
      <c r="L113" s="1054">
        <f t="shared" si="129"/>
        <v>0</v>
      </c>
      <c r="M113" s="1054">
        <f t="shared" si="135"/>
        <v>0</v>
      </c>
      <c r="N113" s="1043"/>
      <c r="O113" s="1053">
        <f>'5'!M113</f>
        <v>0</v>
      </c>
      <c r="P113" s="1053">
        <f>'5'!N113</f>
        <v>0</v>
      </c>
      <c r="Q113" s="1053" t="str">
        <f>'5'!O113</f>
        <v/>
      </c>
      <c r="R113" s="1053">
        <f>'5'!P113</f>
        <v>0</v>
      </c>
      <c r="S113" s="1055">
        <f>'5'!Q113</f>
        <v>0</v>
      </c>
      <c r="T113" s="1056">
        <f t="shared" si="96"/>
        <v>0</v>
      </c>
      <c r="U113" s="1056">
        <f t="shared" si="110"/>
        <v>0</v>
      </c>
      <c r="V113" s="1056">
        <f t="shared" si="111"/>
        <v>0</v>
      </c>
      <c r="W113" s="1056">
        <f t="shared" si="97"/>
        <v>0</v>
      </c>
      <c r="X113" s="1056">
        <f t="shared" si="128"/>
        <v>0</v>
      </c>
      <c r="Y113" s="1043"/>
      <c r="Z113" s="1053">
        <f>'5'!S113</f>
        <v>0</v>
      </c>
      <c r="AA113" s="1053">
        <f>'5'!T113</f>
        <v>0</v>
      </c>
      <c r="AB113" s="1053" t="str">
        <f>'5'!U113</f>
        <v/>
      </c>
      <c r="AC113" s="1053">
        <f>'5'!V113</f>
        <v>0</v>
      </c>
      <c r="AD113" s="1053">
        <f>'5'!W113</f>
        <v>0</v>
      </c>
      <c r="AE113" s="1056">
        <f t="shared" si="112"/>
        <v>0</v>
      </c>
      <c r="AF113" s="1056">
        <f t="shared" si="98"/>
        <v>0</v>
      </c>
      <c r="AG113" s="1056">
        <f t="shared" si="99"/>
        <v>0</v>
      </c>
      <c r="AH113" s="1056">
        <f t="shared" si="100"/>
        <v>0</v>
      </c>
      <c r="AI113" s="1056">
        <f t="shared" si="101"/>
        <v>0</v>
      </c>
      <c r="AJ113" s="1043"/>
      <c r="AK113" s="1053">
        <f>'5'!Y113</f>
        <v>0</v>
      </c>
      <c r="AL113" s="1053">
        <f>'5'!Z113</f>
        <v>0</v>
      </c>
      <c r="AM113" s="1053" t="str">
        <f>'5'!AA113</f>
        <v/>
      </c>
      <c r="AN113" s="1053">
        <f>'5'!AB113</f>
        <v>0</v>
      </c>
      <c r="AO113" s="1053">
        <f>'5'!AC113</f>
        <v>0</v>
      </c>
      <c r="AP113" s="1056">
        <f t="shared" si="113"/>
        <v>0</v>
      </c>
      <c r="AQ113" s="1056">
        <f t="shared" si="114"/>
        <v>0</v>
      </c>
      <c r="AR113" s="1056">
        <f t="shared" si="115"/>
        <v>0</v>
      </c>
      <c r="AS113" s="1056">
        <f t="shared" si="102"/>
        <v>0</v>
      </c>
      <c r="AT113" s="1056">
        <f t="shared" si="116"/>
        <v>0</v>
      </c>
      <c r="AU113" s="1043"/>
      <c r="AV113" s="1053">
        <f>'5'!AE113</f>
        <v>0</v>
      </c>
      <c r="AW113" s="1053">
        <f>'5'!AF113</f>
        <v>0</v>
      </c>
      <c r="AX113" s="1053" t="str">
        <f>'5'!AG113</f>
        <v/>
      </c>
      <c r="AY113" s="1053">
        <f>'5'!AH113</f>
        <v>0</v>
      </c>
      <c r="AZ113" s="1055">
        <f>'5'!AI113</f>
        <v>0</v>
      </c>
      <c r="BA113" s="1056">
        <f t="shared" si="117"/>
        <v>0</v>
      </c>
      <c r="BB113" s="1056">
        <f t="shared" si="118"/>
        <v>0</v>
      </c>
      <c r="BC113" s="1056">
        <f t="shared" si="119"/>
        <v>0</v>
      </c>
      <c r="BD113" s="1056">
        <f t="shared" si="103"/>
        <v>0</v>
      </c>
      <c r="BE113" s="1056">
        <f t="shared" si="120"/>
        <v>0</v>
      </c>
      <c r="BF113" s="1043"/>
      <c r="BG113" s="1057" t="str">
        <f ca="1">'In-kind Benefits 2_V2'!AC111</f>
        <v/>
      </c>
      <c r="BH113" s="1047"/>
      <c r="BI113" s="1047" t="str">
        <f ca="1">'In-kind Benefits 2_V2'!AE111</f>
        <v/>
      </c>
      <c r="BJ113" s="1047" t="str" cm="1">
        <f t="array" aca="1" ref="BJ113" ca="1">(_xlfn.IFS(BG113="Yes",_xlfn.IFS(BI113&lt;=($CP113*BJ$5),BI113,BI113&gt;($CP113*BJ$5),($CP113*BJ$5)),BG113="No","",BG113="",""))</f>
        <v/>
      </c>
      <c r="BK113" s="1043"/>
      <c r="BL113" s="1057" t="str">
        <f ca="1">'In-kind Benefits 2_V2'!AG111</f>
        <v/>
      </c>
      <c r="BM113" s="1047" t="str">
        <f ca="1">'In-kind Benefits 2_V2'!AH111</f>
        <v/>
      </c>
      <c r="BN113" s="1047" t="str">
        <f ca="1">'In-kind Benefits 2_V2'!AI111</f>
        <v/>
      </c>
      <c r="BO113" s="1047" t="str" cm="1">
        <f t="array" aca="1" ref="BO113" ca="1">(_xlfn.IFS(BL113="Yes",_xlfn.IFS(BN113&lt;=($CP113*BO$5),BN113,BN113&gt;($CP113*BO$5),($CP113*BO$5)),BL113="No","",BL113="",""))</f>
        <v/>
      </c>
      <c r="BP113" s="1043"/>
      <c r="BQ113" s="1057" t="str">
        <f ca="1">'In-kind Benefits 2_V2'!AK111</f>
        <v/>
      </c>
      <c r="BR113" s="1047" t="str">
        <f ca="1">'In-kind Benefits 2_V2'!AL111</f>
        <v/>
      </c>
      <c r="BS113" s="1047" t="str">
        <f ca="1">'In-kind Benefits 2_V2'!AM111</f>
        <v/>
      </c>
      <c r="BT113" s="1047" t="str" cm="1">
        <f t="array" aca="1" ref="BT113" ca="1">(_xlfn.IFS(BQ113="Yes",_xlfn.IFS(BS113&lt;=($CP113*BT$5),BS113,BS113&gt;($CP113*BT$5),($CP113*BT$5)),BQ113="No","",BQ113="",""))</f>
        <v/>
      </c>
      <c r="BU113" s="1043"/>
      <c r="BV113" s="1057" t="str">
        <f ca="1">'In-kind Benefits 2_V2'!AO111</f>
        <v/>
      </c>
      <c r="BW113" s="1047" t="str">
        <f ca="1">'In-kind Benefits 2_V2'!AP111</f>
        <v/>
      </c>
      <c r="BX113" s="1047" t="str">
        <f ca="1">'In-kind Benefits 2_V2'!AQ111</f>
        <v/>
      </c>
      <c r="BY113" s="1047" t="str" cm="1">
        <f t="array" aca="1" ref="BY113" ca="1">(_xlfn.IFS(BV113="Yes",_xlfn.IFS(BX113&lt;=($CP113*BY$5),BX113,BX113&gt;($CP113*BY$5),($CP113*BY$5)),BV113="No","",BV113="",""))</f>
        <v/>
      </c>
      <c r="BZ113" s="1043"/>
      <c r="CA113" s="1057" t="str">
        <f ca="1">'In-kind Benefits 2_V2'!AS111</f>
        <v/>
      </c>
      <c r="CB113" s="1047" t="str">
        <f ca="1">'In-kind Benefits 2_V2'!AT111</f>
        <v/>
      </c>
      <c r="CC113" s="1047" t="str">
        <f ca="1">'In-kind Benefits 2_V2'!AU111</f>
        <v/>
      </c>
      <c r="CD113" s="1047" t="str" cm="1">
        <f t="array" aca="1" ref="CD113" ca="1">(_xlfn.IFS(CA113="Yes",_xlfn.IFS(CC113&lt;=($CP113*CD$5),CC113,CC113&gt;($CP113*CD$5),($CP113*CD$5)),CA113="No","",CA113="",""))</f>
        <v/>
      </c>
      <c r="CE113" s="1048"/>
      <c r="CF113" s="1057" t="str">
        <f ca="1">'In-kind Benefits 2_V2'!AW111</f>
        <v/>
      </c>
      <c r="CG113" s="1047" t="str">
        <f ca="1">'In-kind Benefits 2_V2'!AX111</f>
        <v/>
      </c>
      <c r="CH113" s="1047" t="str">
        <f ca="1">'In-kind Benefits 2_V2'!AY111</f>
        <v/>
      </c>
      <c r="CI113" s="1047" t="str" cm="1">
        <f t="array" aca="1" ref="CI113" ca="1">(_xlfn.IFS(CF113="Yes",_xlfn.IFS(CH113&lt;=($CP113*CI$5),CH113,CH113&gt;($CP113*CI$5),($CP113*CI$5)),CF113="No","",CF113="",""))</f>
        <v/>
      </c>
      <c r="CJ113" s="1048"/>
      <c r="CK113" s="1049">
        <f>IFERROR(((V113*X113)+(AG113*AI113)+(AR113*AT113)+(BC113*BE113))*'Drop Downs'!$R$4/12,0)</f>
        <v>0</v>
      </c>
      <c r="CL113" s="1050">
        <f>IFERROR(L113/M113*IF('2'!$E$25='Drop Downs'!$H$15,'Drop Downs'!$R$4/12, IF('2'!$E$25='Drop Downs'!$H$16,1, (IF('2'!$E$25='Drop Downs'!$H$13,1,"error")))),0)</f>
        <v>0</v>
      </c>
      <c r="CM113" s="1050">
        <f t="shared" ca="1" si="136"/>
        <v>0</v>
      </c>
      <c r="CN113" s="1049" t="str">
        <f t="shared" ca="1" si="137"/>
        <v/>
      </c>
      <c r="CO113" s="1049" t="str">
        <f t="shared" ca="1" si="138"/>
        <v/>
      </c>
      <c r="CP113" s="1050" t="str">
        <f t="shared" ca="1" si="130"/>
        <v/>
      </c>
      <c r="CQ113" s="251"/>
      <c r="CR113" s="1050">
        <f>IFERROR(((W113*X113)+(AH113*AI113)+(AS113*AT113)+(BD113*BE113))*'Drop Downs'!$R$4/12,0)</f>
        <v>0</v>
      </c>
      <c r="CS113" s="1050">
        <f t="shared" si="131"/>
        <v>0</v>
      </c>
      <c r="CT113" s="1050">
        <f t="shared" ca="1" si="132"/>
        <v>0</v>
      </c>
      <c r="CU113" s="1050">
        <f t="shared" ca="1" si="133"/>
        <v>0</v>
      </c>
      <c r="CV113" s="1050" t="str">
        <f t="shared" ca="1" si="139"/>
        <v/>
      </c>
      <c r="CW113" s="1048"/>
      <c r="CX113" s="1050">
        <f t="shared" si="125"/>
        <v>0</v>
      </c>
      <c r="CY113" s="1050" t="str">
        <f t="shared" ca="1" si="140"/>
        <v/>
      </c>
      <c r="CZ113" s="1049" t="str">
        <f t="shared" ca="1" si="141"/>
        <v/>
      </c>
      <c r="DA113" s="1049">
        <f t="shared" ca="1" si="134"/>
        <v>0</v>
      </c>
    </row>
    <row r="114" spans="1:105" s="178" customFormat="1" ht="17.149999999999999" customHeight="1">
      <c r="A114" s="942">
        <v>110</v>
      </c>
      <c r="B114" s="1295">
        <f>'4'!L29</f>
        <v>0</v>
      </c>
      <c r="C114" s="1038" t="str">
        <f>INDEX(Languages2!$B$12:$Z$13,MATCH(' '!D114,Languages2!$B$12:$B$13,0),MATCH('1'!$C$5,Languages2!$B$1:$Z$1,0))</f>
        <v>Homens</v>
      </c>
      <c r="D114" s="1038" t="s">
        <v>799</v>
      </c>
      <c r="E114" s="1058">
        <f>'4'!N29</f>
        <v>0</v>
      </c>
      <c r="F114" s="1297" t="str">
        <f>'4'!O29</f>
        <v xml:space="preserve"> </v>
      </c>
      <c r="G114" s="1040"/>
      <c r="H114" s="1041">
        <f>'5'!G114</f>
        <v>0</v>
      </c>
      <c r="I114" s="1041">
        <f>'5'!H114</f>
        <v>0</v>
      </c>
      <c r="J114" s="1041">
        <f>'5'!I114</f>
        <v>0</v>
      </c>
      <c r="K114" s="1041">
        <f>'5'!J114</f>
        <v>0</v>
      </c>
      <c r="L114" s="1042">
        <f t="shared" si="129"/>
        <v>0</v>
      </c>
      <c r="M114" s="1042">
        <f t="shared" si="135"/>
        <v>0</v>
      </c>
      <c r="N114" s="1043"/>
      <c r="O114" s="1041">
        <f>'5'!M114</f>
        <v>0</v>
      </c>
      <c r="P114" s="1041">
        <f>'5'!N114</f>
        <v>0</v>
      </c>
      <c r="Q114" s="1041" t="str">
        <f>'5'!O114</f>
        <v/>
      </c>
      <c r="R114" s="1041">
        <f>'5'!P114</f>
        <v>0</v>
      </c>
      <c r="S114" s="1044">
        <f>'5'!Q114</f>
        <v>0</v>
      </c>
      <c r="T114" s="1045">
        <f t="shared" si="96"/>
        <v>0</v>
      </c>
      <c r="U114" s="1045">
        <f t="shared" si="110"/>
        <v>0</v>
      </c>
      <c r="V114" s="1045">
        <f t="shared" si="111"/>
        <v>0</v>
      </c>
      <c r="W114" s="1045">
        <f t="shared" si="97"/>
        <v>0</v>
      </c>
      <c r="X114" s="1045">
        <f t="shared" si="128"/>
        <v>0</v>
      </c>
      <c r="Y114" s="1043"/>
      <c r="Z114" s="1041">
        <f>'5'!S114</f>
        <v>0</v>
      </c>
      <c r="AA114" s="1041">
        <f>'5'!T114</f>
        <v>0</v>
      </c>
      <c r="AB114" s="1041" t="str">
        <f>'5'!U114</f>
        <v/>
      </c>
      <c r="AC114" s="1041">
        <f>'5'!V114</f>
        <v>0</v>
      </c>
      <c r="AD114" s="1064">
        <f>'5'!W114</f>
        <v>0</v>
      </c>
      <c r="AE114" s="1045">
        <f t="shared" si="112"/>
        <v>0</v>
      </c>
      <c r="AF114" s="1045">
        <f t="shared" si="98"/>
        <v>0</v>
      </c>
      <c r="AG114" s="1045">
        <f t="shared" si="99"/>
        <v>0</v>
      </c>
      <c r="AH114" s="1045">
        <f t="shared" si="100"/>
        <v>0</v>
      </c>
      <c r="AI114" s="1045">
        <f t="shared" si="101"/>
        <v>0</v>
      </c>
      <c r="AJ114" s="1043"/>
      <c r="AK114" s="1041">
        <f>'5'!Y114</f>
        <v>0</v>
      </c>
      <c r="AL114" s="1041">
        <f>'5'!Z114</f>
        <v>0</v>
      </c>
      <c r="AM114" s="1041" t="str">
        <f>'5'!AA114</f>
        <v/>
      </c>
      <c r="AN114" s="1041">
        <f>'5'!AB114</f>
        <v>0</v>
      </c>
      <c r="AO114" s="1064">
        <f>'5'!AC114</f>
        <v>0</v>
      </c>
      <c r="AP114" s="1045">
        <f t="shared" si="113"/>
        <v>0</v>
      </c>
      <c r="AQ114" s="1045">
        <f t="shared" si="114"/>
        <v>0</v>
      </c>
      <c r="AR114" s="1045">
        <f t="shared" si="115"/>
        <v>0</v>
      </c>
      <c r="AS114" s="1045">
        <f t="shared" si="102"/>
        <v>0</v>
      </c>
      <c r="AT114" s="1045">
        <f t="shared" si="116"/>
        <v>0</v>
      </c>
      <c r="AU114" s="1043"/>
      <c r="AV114" s="1041">
        <f>'5'!AE114</f>
        <v>0</v>
      </c>
      <c r="AW114" s="1041">
        <f>'5'!AF114</f>
        <v>0</v>
      </c>
      <c r="AX114" s="1041" t="str">
        <f>'5'!AG114</f>
        <v/>
      </c>
      <c r="AY114" s="1041">
        <f>'5'!AH114</f>
        <v>0</v>
      </c>
      <c r="AZ114" s="1044">
        <f>'5'!AI114</f>
        <v>0</v>
      </c>
      <c r="BA114" s="1045">
        <f t="shared" si="117"/>
        <v>0</v>
      </c>
      <c r="BB114" s="1045">
        <f t="shared" si="118"/>
        <v>0</v>
      </c>
      <c r="BC114" s="1045">
        <f t="shared" si="119"/>
        <v>0</v>
      </c>
      <c r="BD114" s="1045">
        <f t="shared" si="103"/>
        <v>0</v>
      </c>
      <c r="BE114" s="1045">
        <f t="shared" si="120"/>
        <v>0</v>
      </c>
      <c r="BF114" s="1043"/>
      <c r="BG114" s="1046" t="str">
        <f ca="1">'In-kind Benefits 2_V2'!AC112</f>
        <v/>
      </c>
      <c r="BH114" s="1047"/>
      <c r="BI114" s="1047" t="str">
        <f ca="1">'In-kind Benefits 2_V2'!AE112</f>
        <v/>
      </c>
      <c r="BJ114" s="1047" t="str" cm="1">
        <f t="array" aca="1" ref="BJ114" ca="1">(_xlfn.IFS(BG114="Yes",_xlfn.IFS(BI114&lt;=($CP114*BJ$5),BI114,BI114&gt;($CP114*BJ$5),($CP114*BJ$5)),BG114="No","",BG114="",""))</f>
        <v/>
      </c>
      <c r="BK114" s="1043"/>
      <c r="BL114" s="1046" t="str">
        <f ca="1">'In-kind Benefits 2_V2'!AG112</f>
        <v/>
      </c>
      <c r="BM114" s="1047" t="str">
        <f ca="1">'In-kind Benefits 2_V2'!AH112</f>
        <v/>
      </c>
      <c r="BN114" s="1047" t="str">
        <f ca="1">'In-kind Benefits 2_V2'!AI112</f>
        <v/>
      </c>
      <c r="BO114" s="1047" t="str" cm="1">
        <f t="array" aca="1" ref="BO114" ca="1">(_xlfn.IFS(BL114="Yes",_xlfn.IFS(BN114&lt;=($CP114*BO$5),BN114,BN114&gt;($CP114*BO$5),($CP114*BO$5)),BL114="No","",BL114="",""))</f>
        <v/>
      </c>
      <c r="BP114" s="1043"/>
      <c r="BQ114" s="1046" t="str">
        <f ca="1">'In-kind Benefits 2_V2'!AK112</f>
        <v/>
      </c>
      <c r="BR114" s="1047" t="str">
        <f ca="1">'In-kind Benefits 2_V2'!AL112</f>
        <v/>
      </c>
      <c r="BS114" s="1047" t="str">
        <f ca="1">'In-kind Benefits 2_V2'!AM112</f>
        <v/>
      </c>
      <c r="BT114" s="1047" t="str" cm="1">
        <f t="array" aca="1" ref="BT114" ca="1">(_xlfn.IFS(BQ114="Yes",_xlfn.IFS(BS114&lt;=($CP114*BT$5),BS114,BS114&gt;($CP114*BT$5),($CP114*BT$5)),BQ114="No","",BQ114="",""))</f>
        <v/>
      </c>
      <c r="BU114" s="1043"/>
      <c r="BV114" s="1046" t="str">
        <f ca="1">'In-kind Benefits 2_V2'!AO112</f>
        <v/>
      </c>
      <c r="BW114" s="1047" t="str">
        <f ca="1">'In-kind Benefits 2_V2'!AP112</f>
        <v/>
      </c>
      <c r="BX114" s="1047" t="str">
        <f ca="1">'In-kind Benefits 2_V2'!AQ112</f>
        <v/>
      </c>
      <c r="BY114" s="1047" t="str" cm="1">
        <f t="array" aca="1" ref="BY114" ca="1">(_xlfn.IFS(BV114="Yes",_xlfn.IFS(BX114&lt;=($CP114*BY$5),BX114,BX114&gt;($CP114*BY$5),($CP114*BY$5)),BV114="No","",BV114="",""))</f>
        <v/>
      </c>
      <c r="BZ114" s="1043"/>
      <c r="CA114" s="1046" t="str">
        <f ca="1">'In-kind Benefits 2_V2'!AS112</f>
        <v/>
      </c>
      <c r="CB114" s="1047" t="str">
        <f ca="1">'In-kind Benefits 2_V2'!AT112</f>
        <v/>
      </c>
      <c r="CC114" s="1047" t="str">
        <f ca="1">'In-kind Benefits 2_V2'!AU112</f>
        <v/>
      </c>
      <c r="CD114" s="1047" t="str" cm="1">
        <f t="array" aca="1" ref="CD114" ca="1">(_xlfn.IFS(CA114="Yes",_xlfn.IFS(CC114&lt;=($CP114*CD$5),CC114,CC114&gt;($CP114*CD$5),($CP114*CD$5)),CA114="No","",CA114="",""))</f>
        <v/>
      </c>
      <c r="CE114" s="1048"/>
      <c r="CF114" s="1046" t="str">
        <f ca="1">'In-kind Benefits 2_V2'!AW112</f>
        <v/>
      </c>
      <c r="CG114" s="1047" t="str">
        <f ca="1">'In-kind Benefits 2_V2'!AX112</f>
        <v/>
      </c>
      <c r="CH114" s="1047" t="str">
        <f ca="1">'In-kind Benefits 2_V2'!AY112</f>
        <v/>
      </c>
      <c r="CI114" s="1047" t="str" cm="1">
        <f t="array" aca="1" ref="CI114" ca="1">(_xlfn.IFS(CF114="Yes",_xlfn.IFS(CH114&lt;=($CP114*CI$5),CH114,CH114&gt;($CP114*CI$5),($CP114*CI$5)),CF114="No","",CF114="",""))</f>
        <v/>
      </c>
      <c r="CJ114" s="1048"/>
      <c r="CK114" s="1049">
        <f>IFERROR(((V114*X114)+(AG114*AI114)+(AR114*AT114)+(BC114*BE114))*'Drop Downs'!$R$4/12,0)</f>
        <v>0</v>
      </c>
      <c r="CL114" s="1050">
        <f>IFERROR(L114/M114*IF('2'!$E$25='Drop Downs'!$H$15,'Drop Downs'!$R$4/12, IF('2'!$E$25='Drop Downs'!$H$16,1, (IF('2'!$E$25='Drop Downs'!$H$13,1,"error")))),0)</f>
        <v>0</v>
      </c>
      <c r="CM114" s="1050">
        <f t="shared" ca="1" si="136"/>
        <v>0</v>
      </c>
      <c r="CN114" s="1049" t="str">
        <f t="shared" ca="1" si="137"/>
        <v/>
      </c>
      <c r="CO114" s="1049" t="str">
        <f t="shared" ca="1" si="138"/>
        <v/>
      </c>
      <c r="CP114" s="1050" t="str">
        <f t="shared" ca="1" si="130"/>
        <v/>
      </c>
      <c r="CQ114" s="251"/>
      <c r="CR114" s="1050">
        <f>IFERROR(((W114*X114)+(AH114*AI114)+(AS114*AT114)+(BD114*BE114))*'Drop Downs'!$R$4/12,0)</f>
        <v>0</v>
      </c>
      <c r="CS114" s="1050">
        <f t="shared" si="131"/>
        <v>0</v>
      </c>
      <c r="CT114" s="1050">
        <f t="shared" ca="1" si="132"/>
        <v>0</v>
      </c>
      <c r="CU114" s="1050">
        <f t="shared" ca="1" si="133"/>
        <v>0</v>
      </c>
      <c r="CV114" s="1050" t="str">
        <f t="shared" ca="1" si="139"/>
        <v/>
      </c>
      <c r="CW114" s="1048"/>
      <c r="CX114" s="1050">
        <f t="shared" si="125"/>
        <v>0</v>
      </c>
      <c r="CY114" s="1050" t="str">
        <f t="shared" ca="1" si="140"/>
        <v/>
      </c>
      <c r="CZ114" s="1049" t="str">
        <f t="shared" ca="1" si="141"/>
        <v/>
      </c>
      <c r="DA114" s="1049">
        <f t="shared" ca="1" si="134"/>
        <v>0</v>
      </c>
    </row>
    <row r="115" spans="1:105" s="178" customFormat="1" ht="17.149999999999999" customHeight="1">
      <c r="A115" s="942">
        <v>111</v>
      </c>
      <c r="B115" s="1298"/>
      <c r="C115" s="1051" t="str">
        <f>INDEX(Languages2!$B$12:$Z$13,MATCH(' '!D115,Languages2!$B$12:$B$13,0),MATCH('1'!$C$5,Languages2!$B$1:$Z$1,0))</f>
        <v>Mulheres</v>
      </c>
      <c r="D115" s="1051" t="s">
        <v>800</v>
      </c>
      <c r="E115" s="1052">
        <f>'4'!N30</f>
        <v>0</v>
      </c>
      <c r="F115" s="1297">
        <f>'4'!O30</f>
        <v>0</v>
      </c>
      <c r="G115" s="1040"/>
      <c r="H115" s="1053">
        <f>'5'!G115</f>
        <v>0</v>
      </c>
      <c r="I115" s="1053">
        <f>'5'!H115</f>
        <v>0</v>
      </c>
      <c r="J115" s="1053">
        <f>'5'!I115</f>
        <v>0</v>
      </c>
      <c r="K115" s="1053">
        <f>'5'!J115</f>
        <v>0</v>
      </c>
      <c r="L115" s="1054">
        <f t="shared" si="129"/>
        <v>0</v>
      </c>
      <c r="M115" s="1054">
        <f t="shared" si="135"/>
        <v>0</v>
      </c>
      <c r="N115" s="1043"/>
      <c r="O115" s="1053">
        <f>'5'!M115</f>
        <v>0</v>
      </c>
      <c r="P115" s="1053">
        <f>'5'!N115</f>
        <v>0</v>
      </c>
      <c r="Q115" s="1053" t="str">
        <f>'5'!O115</f>
        <v/>
      </c>
      <c r="R115" s="1053">
        <f>'5'!P115</f>
        <v>0</v>
      </c>
      <c r="S115" s="1055">
        <f>'5'!Q115</f>
        <v>0</v>
      </c>
      <c r="T115" s="1056">
        <f t="shared" si="96"/>
        <v>0</v>
      </c>
      <c r="U115" s="1056">
        <f t="shared" si="110"/>
        <v>0</v>
      </c>
      <c r="V115" s="1056">
        <f t="shared" si="111"/>
        <v>0</v>
      </c>
      <c r="W115" s="1056">
        <f t="shared" si="97"/>
        <v>0</v>
      </c>
      <c r="X115" s="1056">
        <f t="shared" si="128"/>
        <v>0</v>
      </c>
      <c r="Y115" s="1043"/>
      <c r="Z115" s="1053">
        <f>'5'!S115</f>
        <v>0</v>
      </c>
      <c r="AA115" s="1053">
        <f>'5'!T115</f>
        <v>0</v>
      </c>
      <c r="AB115" s="1053" t="str">
        <f>'5'!U115</f>
        <v/>
      </c>
      <c r="AC115" s="1053">
        <f>'5'!V115</f>
        <v>0</v>
      </c>
      <c r="AD115" s="1053">
        <f>'5'!W115</f>
        <v>0</v>
      </c>
      <c r="AE115" s="1056">
        <f t="shared" si="112"/>
        <v>0</v>
      </c>
      <c r="AF115" s="1056">
        <f t="shared" si="98"/>
        <v>0</v>
      </c>
      <c r="AG115" s="1056">
        <f t="shared" si="99"/>
        <v>0</v>
      </c>
      <c r="AH115" s="1056">
        <f t="shared" si="100"/>
        <v>0</v>
      </c>
      <c r="AI115" s="1056">
        <f t="shared" si="101"/>
        <v>0</v>
      </c>
      <c r="AJ115" s="1043"/>
      <c r="AK115" s="1053">
        <f>'5'!Y115</f>
        <v>0</v>
      </c>
      <c r="AL115" s="1053">
        <f>'5'!Z115</f>
        <v>0</v>
      </c>
      <c r="AM115" s="1053" t="str">
        <f>'5'!AA115</f>
        <v/>
      </c>
      <c r="AN115" s="1053">
        <f>'5'!AB115</f>
        <v>0</v>
      </c>
      <c r="AO115" s="1053">
        <f>'5'!AC115</f>
        <v>0</v>
      </c>
      <c r="AP115" s="1056">
        <f t="shared" si="113"/>
        <v>0</v>
      </c>
      <c r="AQ115" s="1056">
        <f t="shared" si="114"/>
        <v>0</v>
      </c>
      <c r="AR115" s="1056">
        <f t="shared" si="115"/>
        <v>0</v>
      </c>
      <c r="AS115" s="1056">
        <f t="shared" si="102"/>
        <v>0</v>
      </c>
      <c r="AT115" s="1056">
        <f t="shared" si="116"/>
        <v>0</v>
      </c>
      <c r="AU115" s="1043"/>
      <c r="AV115" s="1053">
        <f>'5'!AE115</f>
        <v>0</v>
      </c>
      <c r="AW115" s="1053">
        <f>'5'!AF115</f>
        <v>0</v>
      </c>
      <c r="AX115" s="1053" t="str">
        <f>'5'!AG115</f>
        <v/>
      </c>
      <c r="AY115" s="1053">
        <f>'5'!AH115</f>
        <v>0</v>
      </c>
      <c r="AZ115" s="1055">
        <f>'5'!AI115</f>
        <v>0</v>
      </c>
      <c r="BA115" s="1056">
        <f t="shared" si="117"/>
        <v>0</v>
      </c>
      <c r="BB115" s="1056">
        <f t="shared" si="118"/>
        <v>0</v>
      </c>
      <c r="BC115" s="1056">
        <f t="shared" si="119"/>
        <v>0</v>
      </c>
      <c r="BD115" s="1056">
        <f t="shared" si="103"/>
        <v>0</v>
      </c>
      <c r="BE115" s="1056">
        <f t="shared" si="120"/>
        <v>0</v>
      </c>
      <c r="BF115" s="1043"/>
      <c r="BG115" s="1057" t="str">
        <f ca="1">'In-kind Benefits 2_V2'!AC113</f>
        <v/>
      </c>
      <c r="BH115" s="1047"/>
      <c r="BI115" s="1047" t="str">
        <f ca="1">'In-kind Benefits 2_V2'!AE113</f>
        <v/>
      </c>
      <c r="BJ115" s="1047" t="str" cm="1">
        <f t="array" aca="1" ref="BJ115" ca="1">(_xlfn.IFS(BG115="Yes",_xlfn.IFS(BI115&lt;=($CP115*BJ$5),BI115,BI115&gt;($CP115*BJ$5),($CP115*BJ$5)),BG115="No","",BG115="",""))</f>
        <v/>
      </c>
      <c r="BK115" s="1043"/>
      <c r="BL115" s="1057" t="str">
        <f ca="1">'In-kind Benefits 2_V2'!AG113</f>
        <v/>
      </c>
      <c r="BM115" s="1047" t="str">
        <f ca="1">'In-kind Benefits 2_V2'!AH113</f>
        <v/>
      </c>
      <c r="BN115" s="1047" t="str">
        <f ca="1">'In-kind Benefits 2_V2'!AI113</f>
        <v/>
      </c>
      <c r="BO115" s="1047" t="str" cm="1">
        <f t="array" aca="1" ref="BO115" ca="1">(_xlfn.IFS(BL115="Yes",_xlfn.IFS(BN115&lt;=($CP115*BO$5),BN115,BN115&gt;($CP115*BO$5),($CP115*BO$5)),BL115="No","",BL115="",""))</f>
        <v/>
      </c>
      <c r="BP115" s="1043"/>
      <c r="BQ115" s="1057" t="str">
        <f ca="1">'In-kind Benefits 2_V2'!AK113</f>
        <v/>
      </c>
      <c r="BR115" s="1047" t="str">
        <f ca="1">'In-kind Benefits 2_V2'!AL113</f>
        <v/>
      </c>
      <c r="BS115" s="1047" t="str">
        <f ca="1">'In-kind Benefits 2_V2'!AM113</f>
        <v/>
      </c>
      <c r="BT115" s="1047" t="str" cm="1">
        <f t="array" aca="1" ref="BT115" ca="1">(_xlfn.IFS(BQ115="Yes",_xlfn.IFS(BS115&lt;=($CP115*BT$5),BS115,BS115&gt;($CP115*BT$5),($CP115*BT$5)),BQ115="No","",BQ115="",""))</f>
        <v/>
      </c>
      <c r="BU115" s="1043"/>
      <c r="BV115" s="1057" t="str">
        <f ca="1">'In-kind Benefits 2_V2'!AO113</f>
        <v/>
      </c>
      <c r="BW115" s="1047" t="str">
        <f ca="1">'In-kind Benefits 2_V2'!AP113</f>
        <v/>
      </c>
      <c r="BX115" s="1047" t="str">
        <f ca="1">'In-kind Benefits 2_V2'!AQ113</f>
        <v/>
      </c>
      <c r="BY115" s="1047" t="str" cm="1">
        <f t="array" aca="1" ref="BY115" ca="1">(_xlfn.IFS(BV115="Yes",_xlfn.IFS(BX115&lt;=($CP115*BY$5),BX115,BX115&gt;($CP115*BY$5),($CP115*BY$5)),BV115="No","",BV115="",""))</f>
        <v/>
      </c>
      <c r="BZ115" s="1043"/>
      <c r="CA115" s="1057" t="str">
        <f ca="1">'In-kind Benefits 2_V2'!AS113</f>
        <v/>
      </c>
      <c r="CB115" s="1047" t="str">
        <f ca="1">'In-kind Benefits 2_V2'!AT113</f>
        <v/>
      </c>
      <c r="CC115" s="1047" t="str">
        <f ca="1">'In-kind Benefits 2_V2'!AU113</f>
        <v/>
      </c>
      <c r="CD115" s="1047" t="str" cm="1">
        <f t="array" aca="1" ref="CD115" ca="1">(_xlfn.IFS(CA115="Yes",_xlfn.IFS(CC115&lt;=($CP115*CD$5),CC115,CC115&gt;($CP115*CD$5),($CP115*CD$5)),CA115="No","",CA115="",""))</f>
        <v/>
      </c>
      <c r="CE115" s="1048"/>
      <c r="CF115" s="1057" t="str">
        <f ca="1">'In-kind Benefits 2_V2'!AW113</f>
        <v/>
      </c>
      <c r="CG115" s="1047" t="str">
        <f ca="1">'In-kind Benefits 2_V2'!AX113</f>
        <v/>
      </c>
      <c r="CH115" s="1047" t="str">
        <f ca="1">'In-kind Benefits 2_V2'!AY113</f>
        <v/>
      </c>
      <c r="CI115" s="1047" t="str" cm="1">
        <f t="array" aca="1" ref="CI115" ca="1">(_xlfn.IFS(CF115="Yes",_xlfn.IFS(CH115&lt;=($CP115*CI$5),CH115,CH115&gt;($CP115*CI$5),($CP115*CI$5)),CF115="No","",CF115="",""))</f>
        <v/>
      </c>
      <c r="CJ115" s="1048"/>
      <c r="CK115" s="1049">
        <f>IFERROR(((V115*X115)+(AG115*AI115)+(AR115*AT115)+(BC115*BE115))*'Drop Downs'!$R$4/12,0)</f>
        <v>0</v>
      </c>
      <c r="CL115" s="1050">
        <f>IFERROR(L115/M115*IF('2'!$E$25='Drop Downs'!$H$15,'Drop Downs'!$R$4/12, IF('2'!$E$25='Drop Downs'!$H$16,1, (IF('2'!$E$25='Drop Downs'!$H$13,1,"error")))),0)</f>
        <v>0</v>
      </c>
      <c r="CM115" s="1050">
        <f t="shared" ca="1" si="136"/>
        <v>0</v>
      </c>
      <c r="CN115" s="1049" t="str">
        <f t="shared" ca="1" si="137"/>
        <v/>
      </c>
      <c r="CO115" s="1049" t="str">
        <f t="shared" ca="1" si="138"/>
        <v/>
      </c>
      <c r="CP115" s="1050" t="str">
        <f t="shared" ca="1" si="130"/>
        <v/>
      </c>
      <c r="CQ115" s="251"/>
      <c r="CR115" s="1050">
        <f>IFERROR(((W115*X115)+(AH115*AI115)+(AS115*AT115)+(BD115*BE115))*'Drop Downs'!$R$4/12,0)</f>
        <v>0</v>
      </c>
      <c r="CS115" s="1050">
        <f t="shared" si="131"/>
        <v>0</v>
      </c>
      <c r="CT115" s="1050">
        <f t="shared" ca="1" si="132"/>
        <v>0</v>
      </c>
      <c r="CU115" s="1050">
        <f t="shared" ca="1" si="133"/>
        <v>0</v>
      </c>
      <c r="CV115" s="1050" t="str">
        <f t="shared" ca="1" si="139"/>
        <v/>
      </c>
      <c r="CW115" s="1048"/>
      <c r="CX115" s="1050">
        <f t="shared" si="125"/>
        <v>0</v>
      </c>
      <c r="CY115" s="1050" t="str">
        <f t="shared" ca="1" si="140"/>
        <v/>
      </c>
      <c r="CZ115" s="1049" t="str">
        <f t="shared" ca="1" si="141"/>
        <v/>
      </c>
      <c r="DA115" s="1049">
        <f t="shared" ca="1" si="134"/>
        <v>0</v>
      </c>
    </row>
    <row r="116" spans="1:105" s="178" customFormat="1" ht="17.149999999999999" customHeight="1">
      <c r="A116" s="942">
        <v>112</v>
      </c>
      <c r="B116" s="1295">
        <f>'4'!L31</f>
        <v>0</v>
      </c>
      <c r="C116" s="1038" t="str">
        <f>INDEX(Languages2!$B$12:$Z$13,MATCH(' '!D116,Languages2!$B$12:$B$13,0),MATCH('1'!$C$5,Languages2!$B$1:$Z$1,0))</f>
        <v>Homens</v>
      </c>
      <c r="D116" s="1038" t="s">
        <v>799</v>
      </c>
      <c r="E116" s="1058">
        <f>'4'!N31</f>
        <v>0</v>
      </c>
      <c r="F116" s="1297" t="str">
        <f>'4'!O31</f>
        <v xml:space="preserve"> </v>
      </c>
      <c r="G116" s="1040"/>
      <c r="H116" s="1041">
        <f>'5'!G116</f>
        <v>0</v>
      </c>
      <c r="I116" s="1041">
        <f>'5'!H116</f>
        <v>0</v>
      </c>
      <c r="J116" s="1041">
        <f>'5'!I116</f>
        <v>0</v>
      </c>
      <c r="K116" s="1041">
        <f>'5'!J116</f>
        <v>0</v>
      </c>
      <c r="L116" s="1042">
        <f t="shared" si="129"/>
        <v>0</v>
      </c>
      <c r="M116" s="1042">
        <f t="shared" si="135"/>
        <v>0</v>
      </c>
      <c r="N116" s="1043"/>
      <c r="O116" s="1041">
        <f>'5'!M116</f>
        <v>0</v>
      </c>
      <c r="P116" s="1041">
        <f>'5'!N116</f>
        <v>0</v>
      </c>
      <c r="Q116" s="1041" t="str">
        <f>'5'!O116</f>
        <v/>
      </c>
      <c r="R116" s="1041">
        <f>'5'!P116</f>
        <v>0</v>
      </c>
      <c r="S116" s="1044">
        <f>'5'!Q116</f>
        <v>0</v>
      </c>
      <c r="T116" s="1045">
        <f t="shared" si="96"/>
        <v>0</v>
      </c>
      <c r="U116" s="1045">
        <f t="shared" si="110"/>
        <v>0</v>
      </c>
      <c r="V116" s="1045">
        <f t="shared" si="111"/>
        <v>0</v>
      </c>
      <c r="W116" s="1045">
        <f t="shared" si="97"/>
        <v>0</v>
      </c>
      <c r="X116" s="1045">
        <f t="shared" si="128"/>
        <v>0</v>
      </c>
      <c r="Y116" s="1043"/>
      <c r="Z116" s="1041">
        <f>'5'!S116</f>
        <v>0</v>
      </c>
      <c r="AA116" s="1041">
        <f>'5'!T116</f>
        <v>0</v>
      </c>
      <c r="AB116" s="1041" t="str">
        <f>'5'!U116</f>
        <v/>
      </c>
      <c r="AC116" s="1041">
        <f>'5'!V116</f>
        <v>0</v>
      </c>
      <c r="AD116" s="1064">
        <f>'5'!W116</f>
        <v>0</v>
      </c>
      <c r="AE116" s="1045">
        <f t="shared" si="112"/>
        <v>0</v>
      </c>
      <c r="AF116" s="1045">
        <f t="shared" si="98"/>
        <v>0</v>
      </c>
      <c r="AG116" s="1045">
        <f t="shared" si="99"/>
        <v>0</v>
      </c>
      <c r="AH116" s="1045">
        <f t="shared" si="100"/>
        <v>0</v>
      </c>
      <c r="AI116" s="1045">
        <f t="shared" si="101"/>
        <v>0</v>
      </c>
      <c r="AJ116" s="1043"/>
      <c r="AK116" s="1041">
        <f>'5'!Y116</f>
        <v>0</v>
      </c>
      <c r="AL116" s="1041">
        <f>'5'!Z116</f>
        <v>0</v>
      </c>
      <c r="AM116" s="1041" t="str">
        <f>'5'!AA116</f>
        <v/>
      </c>
      <c r="AN116" s="1041">
        <f>'5'!AB116</f>
        <v>0</v>
      </c>
      <c r="AO116" s="1064">
        <f>'5'!AC116</f>
        <v>0</v>
      </c>
      <c r="AP116" s="1045">
        <f t="shared" si="113"/>
        <v>0</v>
      </c>
      <c r="AQ116" s="1045">
        <f t="shared" si="114"/>
        <v>0</v>
      </c>
      <c r="AR116" s="1045">
        <f t="shared" si="115"/>
        <v>0</v>
      </c>
      <c r="AS116" s="1045">
        <f t="shared" si="102"/>
        <v>0</v>
      </c>
      <c r="AT116" s="1045">
        <f t="shared" si="116"/>
        <v>0</v>
      </c>
      <c r="AU116" s="1043"/>
      <c r="AV116" s="1041">
        <f>'5'!AE116</f>
        <v>0</v>
      </c>
      <c r="AW116" s="1041">
        <f>'5'!AF116</f>
        <v>0</v>
      </c>
      <c r="AX116" s="1041" t="str">
        <f>'5'!AG116</f>
        <v/>
      </c>
      <c r="AY116" s="1041">
        <f>'5'!AH116</f>
        <v>0</v>
      </c>
      <c r="AZ116" s="1044">
        <f>'5'!AI116</f>
        <v>0</v>
      </c>
      <c r="BA116" s="1045">
        <f t="shared" si="117"/>
        <v>0</v>
      </c>
      <c r="BB116" s="1045">
        <f t="shared" si="118"/>
        <v>0</v>
      </c>
      <c r="BC116" s="1045">
        <f t="shared" si="119"/>
        <v>0</v>
      </c>
      <c r="BD116" s="1045">
        <f t="shared" si="103"/>
        <v>0</v>
      </c>
      <c r="BE116" s="1045">
        <f t="shared" si="120"/>
        <v>0</v>
      </c>
      <c r="BF116" s="1043"/>
      <c r="BG116" s="1046" t="str">
        <f ca="1">'In-kind Benefits 2_V2'!AC114</f>
        <v/>
      </c>
      <c r="BH116" s="1047"/>
      <c r="BI116" s="1047" t="str">
        <f ca="1">'In-kind Benefits 2_V2'!AE114</f>
        <v/>
      </c>
      <c r="BJ116" s="1047" t="str" cm="1">
        <f t="array" aca="1" ref="BJ116" ca="1">(_xlfn.IFS(BG116="Yes",_xlfn.IFS(BI116&lt;=($CP116*BJ$5),BI116,BI116&gt;($CP116*BJ$5),($CP116*BJ$5)),BG116="No","",BG116="",""))</f>
        <v/>
      </c>
      <c r="BK116" s="1043"/>
      <c r="BL116" s="1046" t="str">
        <f ca="1">'In-kind Benefits 2_V2'!AG114</f>
        <v/>
      </c>
      <c r="BM116" s="1047" t="str">
        <f ca="1">'In-kind Benefits 2_V2'!AH114</f>
        <v/>
      </c>
      <c r="BN116" s="1047" t="str">
        <f ca="1">'In-kind Benefits 2_V2'!AI114</f>
        <v/>
      </c>
      <c r="BO116" s="1047" t="str" cm="1">
        <f t="array" aca="1" ref="BO116" ca="1">(_xlfn.IFS(BL116="Yes",_xlfn.IFS(BN116&lt;=($CP116*BO$5),BN116,BN116&gt;($CP116*BO$5),($CP116*BO$5)),BL116="No","",BL116="",""))</f>
        <v/>
      </c>
      <c r="BP116" s="1043"/>
      <c r="BQ116" s="1046" t="str">
        <f ca="1">'In-kind Benefits 2_V2'!AK114</f>
        <v/>
      </c>
      <c r="BR116" s="1047" t="str">
        <f ca="1">'In-kind Benefits 2_V2'!AL114</f>
        <v/>
      </c>
      <c r="BS116" s="1047" t="str">
        <f ca="1">'In-kind Benefits 2_V2'!AM114</f>
        <v/>
      </c>
      <c r="BT116" s="1047" t="str" cm="1">
        <f t="array" aca="1" ref="BT116" ca="1">(_xlfn.IFS(BQ116="Yes",_xlfn.IFS(BS116&lt;=($CP116*BT$5),BS116,BS116&gt;($CP116*BT$5),($CP116*BT$5)),BQ116="No","",BQ116="",""))</f>
        <v/>
      </c>
      <c r="BU116" s="1043"/>
      <c r="BV116" s="1046" t="str">
        <f ca="1">'In-kind Benefits 2_V2'!AO114</f>
        <v/>
      </c>
      <c r="BW116" s="1047" t="str">
        <f ca="1">'In-kind Benefits 2_V2'!AP114</f>
        <v/>
      </c>
      <c r="BX116" s="1047" t="str">
        <f ca="1">'In-kind Benefits 2_V2'!AQ114</f>
        <v/>
      </c>
      <c r="BY116" s="1047" t="str" cm="1">
        <f t="array" aca="1" ref="BY116" ca="1">(_xlfn.IFS(BV116="Yes",_xlfn.IFS(BX116&lt;=($CP116*BY$5),BX116,BX116&gt;($CP116*BY$5),($CP116*BY$5)),BV116="No","",BV116="",""))</f>
        <v/>
      </c>
      <c r="BZ116" s="1043"/>
      <c r="CA116" s="1046" t="str">
        <f ca="1">'In-kind Benefits 2_V2'!AS114</f>
        <v/>
      </c>
      <c r="CB116" s="1047" t="str">
        <f ca="1">'In-kind Benefits 2_V2'!AT114</f>
        <v/>
      </c>
      <c r="CC116" s="1047" t="str">
        <f ca="1">'In-kind Benefits 2_V2'!AU114</f>
        <v/>
      </c>
      <c r="CD116" s="1047" t="str" cm="1">
        <f t="array" aca="1" ref="CD116" ca="1">(_xlfn.IFS(CA116="Yes",_xlfn.IFS(CC116&lt;=($CP116*CD$5),CC116,CC116&gt;($CP116*CD$5),($CP116*CD$5)),CA116="No","",CA116="",""))</f>
        <v/>
      </c>
      <c r="CE116" s="1048"/>
      <c r="CF116" s="1046" t="str">
        <f ca="1">'In-kind Benefits 2_V2'!AW114</f>
        <v/>
      </c>
      <c r="CG116" s="1047" t="str">
        <f ca="1">'In-kind Benefits 2_V2'!AX114</f>
        <v/>
      </c>
      <c r="CH116" s="1047" t="str">
        <f ca="1">'In-kind Benefits 2_V2'!AY114</f>
        <v/>
      </c>
      <c r="CI116" s="1047" t="str" cm="1">
        <f t="array" aca="1" ref="CI116" ca="1">(_xlfn.IFS(CF116="Yes",_xlfn.IFS(CH116&lt;=($CP116*CI$5),CH116,CH116&gt;($CP116*CI$5),($CP116*CI$5)),CF116="No","",CF116="",""))</f>
        <v/>
      </c>
      <c r="CJ116" s="1048"/>
      <c r="CK116" s="1049">
        <f>IFERROR(((V116*X116)+(AG116*AI116)+(AR116*AT116)+(BC116*BE116))*'Drop Downs'!$R$4/12,0)</f>
        <v>0</v>
      </c>
      <c r="CL116" s="1050">
        <f>IFERROR(L116/M116*IF('2'!$E$25='Drop Downs'!$H$15,'Drop Downs'!$R$4/12, IF('2'!$E$25='Drop Downs'!$H$16,1, (IF('2'!$E$25='Drop Downs'!$H$13,1,"error")))),0)</f>
        <v>0</v>
      </c>
      <c r="CM116" s="1050">
        <f t="shared" ca="1" si="136"/>
        <v>0</v>
      </c>
      <c r="CN116" s="1049" t="str">
        <f t="shared" ca="1" si="137"/>
        <v/>
      </c>
      <c r="CO116" s="1049" t="str">
        <f t="shared" ca="1" si="138"/>
        <v/>
      </c>
      <c r="CP116" s="1050" t="str">
        <f t="shared" ca="1" si="130"/>
        <v/>
      </c>
      <c r="CQ116" s="251"/>
      <c r="CR116" s="1050">
        <f>IFERROR(((W116*X116)+(AH116*AI116)+(AS116*AT116)+(BD116*BE116))*'Drop Downs'!$R$4/12,0)</f>
        <v>0</v>
      </c>
      <c r="CS116" s="1050">
        <f t="shared" si="131"/>
        <v>0</v>
      </c>
      <c r="CT116" s="1050">
        <f t="shared" ca="1" si="132"/>
        <v>0</v>
      </c>
      <c r="CU116" s="1050">
        <f t="shared" ca="1" si="133"/>
        <v>0</v>
      </c>
      <c r="CV116" s="1050" t="str">
        <f t="shared" ca="1" si="139"/>
        <v/>
      </c>
      <c r="CW116" s="1048"/>
      <c r="CX116" s="1050">
        <f t="shared" si="125"/>
        <v>0</v>
      </c>
      <c r="CY116" s="1050" t="str">
        <f t="shared" ca="1" si="140"/>
        <v/>
      </c>
      <c r="CZ116" s="1049" t="str">
        <f t="shared" ca="1" si="141"/>
        <v/>
      </c>
      <c r="DA116" s="1049">
        <f t="shared" ca="1" si="134"/>
        <v>0</v>
      </c>
    </row>
    <row r="117" spans="1:105" s="178" customFormat="1" ht="17.149999999999999" customHeight="1">
      <c r="A117" s="942">
        <v>113</v>
      </c>
      <c r="B117" s="1298"/>
      <c r="C117" s="1051" t="str">
        <f>INDEX(Languages2!$B$12:$Z$13,MATCH(' '!D117,Languages2!$B$12:$B$13,0),MATCH('1'!$C$5,Languages2!$B$1:$Z$1,0))</f>
        <v>Mulheres</v>
      </c>
      <c r="D117" s="1051" t="s">
        <v>800</v>
      </c>
      <c r="E117" s="1052">
        <f>'4'!N32</f>
        <v>0</v>
      </c>
      <c r="F117" s="1297">
        <f>'4'!O32</f>
        <v>0</v>
      </c>
      <c r="G117" s="1040"/>
      <c r="H117" s="1053">
        <f>'5'!G117</f>
        <v>0</v>
      </c>
      <c r="I117" s="1053">
        <f>'5'!H117</f>
        <v>0</v>
      </c>
      <c r="J117" s="1053">
        <f>'5'!I117</f>
        <v>0</v>
      </c>
      <c r="K117" s="1053">
        <f>'5'!J117</f>
        <v>0</v>
      </c>
      <c r="L117" s="1054">
        <f t="shared" si="129"/>
        <v>0</v>
      </c>
      <c r="M117" s="1054">
        <f t="shared" si="135"/>
        <v>0</v>
      </c>
      <c r="N117" s="1043"/>
      <c r="O117" s="1053">
        <f>'5'!M117</f>
        <v>0</v>
      </c>
      <c r="P117" s="1053">
        <f>'5'!N117</f>
        <v>0</v>
      </c>
      <c r="Q117" s="1053" t="str">
        <f>'5'!O117</f>
        <v/>
      </c>
      <c r="R117" s="1053">
        <f>'5'!P117</f>
        <v>0</v>
      </c>
      <c r="S117" s="1055">
        <f>'5'!Q117</f>
        <v>0</v>
      </c>
      <c r="T117" s="1056">
        <f t="shared" si="96"/>
        <v>0</v>
      </c>
      <c r="U117" s="1056">
        <f t="shared" si="110"/>
        <v>0</v>
      </c>
      <c r="V117" s="1056">
        <f t="shared" si="111"/>
        <v>0</v>
      </c>
      <c r="W117" s="1056">
        <f t="shared" si="97"/>
        <v>0</v>
      </c>
      <c r="X117" s="1056">
        <f t="shared" si="128"/>
        <v>0</v>
      </c>
      <c r="Y117" s="1043"/>
      <c r="Z117" s="1053">
        <f>'5'!S117</f>
        <v>0</v>
      </c>
      <c r="AA117" s="1053">
        <f>'5'!T117</f>
        <v>0</v>
      </c>
      <c r="AB117" s="1053" t="str">
        <f>'5'!U117</f>
        <v/>
      </c>
      <c r="AC117" s="1053">
        <f>'5'!V117</f>
        <v>0</v>
      </c>
      <c r="AD117" s="1053">
        <f>'5'!W117</f>
        <v>0</v>
      </c>
      <c r="AE117" s="1056">
        <f t="shared" si="112"/>
        <v>0</v>
      </c>
      <c r="AF117" s="1056">
        <f t="shared" si="98"/>
        <v>0</v>
      </c>
      <c r="AG117" s="1056">
        <f t="shared" si="99"/>
        <v>0</v>
      </c>
      <c r="AH117" s="1056">
        <f t="shared" si="100"/>
        <v>0</v>
      </c>
      <c r="AI117" s="1056">
        <f t="shared" si="101"/>
        <v>0</v>
      </c>
      <c r="AJ117" s="1043"/>
      <c r="AK117" s="1053">
        <f>'5'!Y117</f>
        <v>0</v>
      </c>
      <c r="AL117" s="1053">
        <f>'5'!Z117</f>
        <v>0</v>
      </c>
      <c r="AM117" s="1053" t="str">
        <f>'5'!AA117</f>
        <v/>
      </c>
      <c r="AN117" s="1053">
        <f>'5'!AB117</f>
        <v>0</v>
      </c>
      <c r="AO117" s="1053">
        <f>'5'!AC117</f>
        <v>0</v>
      </c>
      <c r="AP117" s="1056">
        <f t="shared" si="113"/>
        <v>0</v>
      </c>
      <c r="AQ117" s="1056">
        <f t="shared" si="114"/>
        <v>0</v>
      </c>
      <c r="AR117" s="1056">
        <f t="shared" si="115"/>
        <v>0</v>
      </c>
      <c r="AS117" s="1056">
        <f t="shared" si="102"/>
        <v>0</v>
      </c>
      <c r="AT117" s="1056">
        <f t="shared" si="116"/>
        <v>0</v>
      </c>
      <c r="AU117" s="1043"/>
      <c r="AV117" s="1053">
        <f>'5'!AE117</f>
        <v>0</v>
      </c>
      <c r="AW117" s="1053">
        <f>'5'!AF117</f>
        <v>0</v>
      </c>
      <c r="AX117" s="1053" t="str">
        <f>'5'!AG117</f>
        <v/>
      </c>
      <c r="AY117" s="1053">
        <f>'5'!AH117</f>
        <v>0</v>
      </c>
      <c r="AZ117" s="1055">
        <f>'5'!AI117</f>
        <v>0</v>
      </c>
      <c r="BA117" s="1056">
        <f t="shared" si="117"/>
        <v>0</v>
      </c>
      <c r="BB117" s="1056">
        <f t="shared" si="118"/>
        <v>0</v>
      </c>
      <c r="BC117" s="1056">
        <f t="shared" si="119"/>
        <v>0</v>
      </c>
      <c r="BD117" s="1056">
        <f t="shared" si="103"/>
        <v>0</v>
      </c>
      <c r="BE117" s="1056">
        <f t="shared" si="120"/>
        <v>0</v>
      </c>
      <c r="BF117" s="1043"/>
      <c r="BG117" s="1057" t="str">
        <f ca="1">'In-kind Benefits 2_V2'!AC115</f>
        <v/>
      </c>
      <c r="BH117" s="1047"/>
      <c r="BI117" s="1047" t="str">
        <f ca="1">'In-kind Benefits 2_V2'!AE115</f>
        <v/>
      </c>
      <c r="BJ117" s="1047" t="str" cm="1">
        <f t="array" aca="1" ref="BJ117" ca="1">(_xlfn.IFS(BG117="Yes",_xlfn.IFS(BI117&lt;=($CP117*BJ$5),BI117,BI117&gt;($CP117*BJ$5),($CP117*BJ$5)),BG117="No","",BG117="",""))</f>
        <v/>
      </c>
      <c r="BK117" s="1043"/>
      <c r="BL117" s="1057" t="str">
        <f ca="1">'In-kind Benefits 2_V2'!AG115</f>
        <v/>
      </c>
      <c r="BM117" s="1047" t="str">
        <f ca="1">'In-kind Benefits 2_V2'!AH115</f>
        <v/>
      </c>
      <c r="BN117" s="1047" t="str">
        <f ca="1">'In-kind Benefits 2_V2'!AI115</f>
        <v/>
      </c>
      <c r="BO117" s="1047" t="str" cm="1">
        <f t="array" aca="1" ref="BO117" ca="1">(_xlfn.IFS(BL117="Yes",_xlfn.IFS(BN117&lt;=($CP117*BO$5),BN117,BN117&gt;($CP117*BO$5),($CP117*BO$5)),BL117="No","",BL117="",""))</f>
        <v/>
      </c>
      <c r="BP117" s="1043"/>
      <c r="BQ117" s="1057" t="str">
        <f ca="1">'In-kind Benefits 2_V2'!AK115</f>
        <v/>
      </c>
      <c r="BR117" s="1047" t="str">
        <f ca="1">'In-kind Benefits 2_V2'!AL115</f>
        <v/>
      </c>
      <c r="BS117" s="1047" t="str">
        <f ca="1">'In-kind Benefits 2_V2'!AM115</f>
        <v/>
      </c>
      <c r="BT117" s="1047" t="str" cm="1">
        <f t="array" aca="1" ref="BT117" ca="1">(_xlfn.IFS(BQ117="Yes",_xlfn.IFS(BS117&lt;=($CP117*BT$5),BS117,BS117&gt;($CP117*BT$5),($CP117*BT$5)),BQ117="No","",BQ117="",""))</f>
        <v/>
      </c>
      <c r="BU117" s="1043"/>
      <c r="BV117" s="1057" t="str">
        <f ca="1">'In-kind Benefits 2_V2'!AO115</f>
        <v/>
      </c>
      <c r="BW117" s="1047" t="str">
        <f ca="1">'In-kind Benefits 2_V2'!AP115</f>
        <v/>
      </c>
      <c r="BX117" s="1047" t="str">
        <f ca="1">'In-kind Benefits 2_V2'!AQ115</f>
        <v/>
      </c>
      <c r="BY117" s="1047" t="str" cm="1">
        <f t="array" aca="1" ref="BY117" ca="1">(_xlfn.IFS(BV117="Yes",_xlfn.IFS(BX117&lt;=($CP117*BY$5),BX117,BX117&gt;($CP117*BY$5),($CP117*BY$5)),BV117="No","",BV117="",""))</f>
        <v/>
      </c>
      <c r="BZ117" s="1043"/>
      <c r="CA117" s="1057" t="str">
        <f ca="1">'In-kind Benefits 2_V2'!AS115</f>
        <v/>
      </c>
      <c r="CB117" s="1047" t="str">
        <f ca="1">'In-kind Benefits 2_V2'!AT115</f>
        <v/>
      </c>
      <c r="CC117" s="1047" t="str">
        <f ca="1">'In-kind Benefits 2_V2'!AU115</f>
        <v/>
      </c>
      <c r="CD117" s="1047" t="str" cm="1">
        <f t="array" aca="1" ref="CD117" ca="1">(_xlfn.IFS(CA117="Yes",_xlfn.IFS(CC117&lt;=($CP117*CD$5),CC117,CC117&gt;($CP117*CD$5),($CP117*CD$5)),CA117="No","",CA117="",""))</f>
        <v/>
      </c>
      <c r="CE117" s="1048"/>
      <c r="CF117" s="1057" t="str">
        <f ca="1">'In-kind Benefits 2_V2'!AW115</f>
        <v/>
      </c>
      <c r="CG117" s="1047" t="str">
        <f ca="1">'In-kind Benefits 2_V2'!AX115</f>
        <v/>
      </c>
      <c r="CH117" s="1047" t="str">
        <f ca="1">'In-kind Benefits 2_V2'!AY115</f>
        <v/>
      </c>
      <c r="CI117" s="1047" t="str" cm="1">
        <f t="array" aca="1" ref="CI117" ca="1">(_xlfn.IFS(CF117="Yes",_xlfn.IFS(CH117&lt;=($CP117*CI$5),CH117,CH117&gt;($CP117*CI$5),($CP117*CI$5)),CF117="No","",CF117="",""))</f>
        <v/>
      </c>
      <c r="CJ117" s="1048"/>
      <c r="CK117" s="1049">
        <f>IFERROR(((V117*X117)+(AG117*AI117)+(AR117*AT117)+(BC117*BE117))*'Drop Downs'!$R$4/12,0)</f>
        <v>0</v>
      </c>
      <c r="CL117" s="1050">
        <f>IFERROR(L117/M117*IF('2'!$E$25='Drop Downs'!$H$15,'Drop Downs'!$R$4/12, IF('2'!$E$25='Drop Downs'!$H$16,1, (IF('2'!$E$25='Drop Downs'!$H$13,1,"error")))),0)</f>
        <v>0</v>
      </c>
      <c r="CM117" s="1050">
        <f t="shared" ca="1" si="136"/>
        <v>0</v>
      </c>
      <c r="CN117" s="1049" t="str">
        <f t="shared" ca="1" si="137"/>
        <v/>
      </c>
      <c r="CO117" s="1049" t="str">
        <f t="shared" ca="1" si="138"/>
        <v/>
      </c>
      <c r="CP117" s="1050" t="str">
        <f t="shared" ca="1" si="130"/>
        <v/>
      </c>
      <c r="CQ117" s="251"/>
      <c r="CR117" s="1050">
        <f>IFERROR(((W117*X117)+(AH117*AI117)+(AS117*AT117)+(BD117*BE117))*'Drop Downs'!$R$4/12,0)</f>
        <v>0</v>
      </c>
      <c r="CS117" s="1050">
        <f t="shared" si="131"/>
        <v>0</v>
      </c>
      <c r="CT117" s="1050">
        <f t="shared" ca="1" si="132"/>
        <v>0</v>
      </c>
      <c r="CU117" s="1050">
        <f t="shared" ca="1" si="133"/>
        <v>0</v>
      </c>
      <c r="CV117" s="1050" t="str">
        <f t="shared" ca="1" si="139"/>
        <v/>
      </c>
      <c r="CW117" s="1048"/>
      <c r="CX117" s="1050">
        <f t="shared" si="125"/>
        <v>0</v>
      </c>
      <c r="CY117" s="1050" t="str">
        <f t="shared" ca="1" si="140"/>
        <v/>
      </c>
      <c r="CZ117" s="1049" t="str">
        <f t="shared" ca="1" si="141"/>
        <v/>
      </c>
      <c r="DA117" s="1049">
        <f t="shared" ca="1" si="134"/>
        <v>0</v>
      </c>
    </row>
    <row r="118" spans="1:105" s="178" customFormat="1" ht="17.149999999999999" customHeight="1">
      <c r="A118" s="942">
        <v>114</v>
      </c>
      <c r="B118" s="1295">
        <f>'4'!L33</f>
        <v>0</v>
      </c>
      <c r="C118" s="1038" t="str">
        <f>INDEX(Languages2!$B$12:$Z$13,MATCH(' '!D118,Languages2!$B$12:$B$13,0),MATCH('1'!$C$5,Languages2!$B$1:$Z$1,0))</f>
        <v>Homens</v>
      </c>
      <c r="D118" s="1038" t="s">
        <v>799</v>
      </c>
      <c r="E118" s="1058">
        <f>'4'!N33</f>
        <v>0</v>
      </c>
      <c r="F118" s="1297" t="str">
        <f>'4'!O33</f>
        <v xml:space="preserve"> </v>
      </c>
      <c r="G118" s="1040"/>
      <c r="H118" s="1041">
        <f>'5'!G118</f>
        <v>0</v>
      </c>
      <c r="I118" s="1041">
        <f>'5'!H118</f>
        <v>0</v>
      </c>
      <c r="J118" s="1041">
        <f>'5'!I118</f>
        <v>0</v>
      </c>
      <c r="K118" s="1041">
        <f>'5'!J118</f>
        <v>0</v>
      </c>
      <c r="L118" s="1042">
        <f t="shared" si="129"/>
        <v>0</v>
      </c>
      <c r="M118" s="1042">
        <f t="shared" si="135"/>
        <v>0</v>
      </c>
      <c r="N118" s="1043"/>
      <c r="O118" s="1041">
        <f>'5'!M118</f>
        <v>0</v>
      </c>
      <c r="P118" s="1041">
        <f>'5'!N118</f>
        <v>0</v>
      </c>
      <c r="Q118" s="1041" t="str">
        <f>'5'!O118</f>
        <v/>
      </c>
      <c r="R118" s="1041">
        <f>'5'!P118</f>
        <v>0</v>
      </c>
      <c r="S118" s="1044">
        <f>'5'!Q118</f>
        <v>0</v>
      </c>
      <c r="T118" s="1045">
        <f t="shared" si="96"/>
        <v>0</v>
      </c>
      <c r="U118" s="1045">
        <f t="shared" si="110"/>
        <v>0</v>
      </c>
      <c r="V118" s="1045">
        <f t="shared" si="111"/>
        <v>0</v>
      </c>
      <c r="W118" s="1045">
        <f t="shared" si="97"/>
        <v>0</v>
      </c>
      <c r="X118" s="1045">
        <f t="shared" si="128"/>
        <v>0</v>
      </c>
      <c r="Y118" s="1043"/>
      <c r="Z118" s="1041">
        <f>'5'!S118</f>
        <v>0</v>
      </c>
      <c r="AA118" s="1041">
        <f>'5'!T118</f>
        <v>0</v>
      </c>
      <c r="AB118" s="1041" t="str">
        <f>'5'!U118</f>
        <v/>
      </c>
      <c r="AC118" s="1041">
        <f>'5'!V118</f>
        <v>0</v>
      </c>
      <c r="AD118" s="1064">
        <f>'5'!W118</f>
        <v>0</v>
      </c>
      <c r="AE118" s="1045">
        <f t="shared" si="112"/>
        <v>0</v>
      </c>
      <c r="AF118" s="1045">
        <f t="shared" si="98"/>
        <v>0</v>
      </c>
      <c r="AG118" s="1045">
        <f t="shared" si="99"/>
        <v>0</v>
      </c>
      <c r="AH118" s="1045">
        <f t="shared" si="100"/>
        <v>0</v>
      </c>
      <c r="AI118" s="1045">
        <f t="shared" si="101"/>
        <v>0</v>
      </c>
      <c r="AJ118" s="1043"/>
      <c r="AK118" s="1041">
        <f>'5'!Y118</f>
        <v>0</v>
      </c>
      <c r="AL118" s="1041">
        <f>'5'!Z118</f>
        <v>0</v>
      </c>
      <c r="AM118" s="1041" t="str">
        <f>'5'!AA118</f>
        <v/>
      </c>
      <c r="AN118" s="1041">
        <f>'5'!AB118</f>
        <v>0</v>
      </c>
      <c r="AO118" s="1064">
        <f>'5'!AC118</f>
        <v>0</v>
      </c>
      <c r="AP118" s="1045">
        <f t="shared" si="113"/>
        <v>0</v>
      </c>
      <c r="AQ118" s="1045">
        <f t="shared" si="114"/>
        <v>0</v>
      </c>
      <c r="AR118" s="1045">
        <f t="shared" si="115"/>
        <v>0</v>
      </c>
      <c r="AS118" s="1045">
        <f t="shared" si="102"/>
        <v>0</v>
      </c>
      <c r="AT118" s="1045">
        <f t="shared" si="116"/>
        <v>0</v>
      </c>
      <c r="AU118" s="1043"/>
      <c r="AV118" s="1041">
        <f>'5'!AE118</f>
        <v>0</v>
      </c>
      <c r="AW118" s="1041">
        <f>'5'!AF118</f>
        <v>0</v>
      </c>
      <c r="AX118" s="1041" t="str">
        <f>'5'!AG118</f>
        <v/>
      </c>
      <c r="AY118" s="1041">
        <f>'5'!AH118</f>
        <v>0</v>
      </c>
      <c r="AZ118" s="1044">
        <f>'5'!AI118</f>
        <v>0</v>
      </c>
      <c r="BA118" s="1045">
        <f t="shared" si="117"/>
        <v>0</v>
      </c>
      <c r="BB118" s="1045">
        <f t="shared" si="118"/>
        <v>0</v>
      </c>
      <c r="BC118" s="1045">
        <f t="shared" si="119"/>
        <v>0</v>
      </c>
      <c r="BD118" s="1045">
        <f t="shared" si="103"/>
        <v>0</v>
      </c>
      <c r="BE118" s="1045">
        <f t="shared" si="120"/>
        <v>0</v>
      </c>
      <c r="BF118" s="1043"/>
      <c r="BG118" s="1046" t="str">
        <f ca="1">'In-kind Benefits 2_V2'!AC116</f>
        <v/>
      </c>
      <c r="BH118" s="1047"/>
      <c r="BI118" s="1047" t="str">
        <f ca="1">'In-kind Benefits 2_V2'!AE116</f>
        <v/>
      </c>
      <c r="BJ118" s="1047" t="str" cm="1">
        <f t="array" aca="1" ref="BJ118" ca="1">(_xlfn.IFS(BG118="Yes",_xlfn.IFS(BI118&lt;=($CP118*BJ$5),BI118,BI118&gt;($CP118*BJ$5),($CP118*BJ$5)),BG118="No","",BG118="",""))</f>
        <v/>
      </c>
      <c r="BK118" s="1043"/>
      <c r="BL118" s="1046" t="str">
        <f ca="1">'In-kind Benefits 2_V2'!AG116</f>
        <v/>
      </c>
      <c r="BM118" s="1047" t="str">
        <f ca="1">'In-kind Benefits 2_V2'!AH116</f>
        <v/>
      </c>
      <c r="BN118" s="1047" t="str">
        <f ca="1">'In-kind Benefits 2_V2'!AI116</f>
        <v/>
      </c>
      <c r="BO118" s="1047" t="str" cm="1">
        <f t="array" aca="1" ref="BO118" ca="1">(_xlfn.IFS(BL118="Yes",_xlfn.IFS(BN118&lt;=($CP118*BO$5),BN118,BN118&gt;($CP118*BO$5),($CP118*BO$5)),BL118="No","",BL118="",""))</f>
        <v/>
      </c>
      <c r="BP118" s="1043"/>
      <c r="BQ118" s="1046" t="str">
        <f ca="1">'In-kind Benefits 2_V2'!AK116</f>
        <v/>
      </c>
      <c r="BR118" s="1047" t="str">
        <f ca="1">'In-kind Benefits 2_V2'!AL116</f>
        <v/>
      </c>
      <c r="BS118" s="1047" t="str">
        <f ca="1">'In-kind Benefits 2_V2'!AM116</f>
        <v/>
      </c>
      <c r="BT118" s="1047" t="str" cm="1">
        <f t="array" aca="1" ref="BT118" ca="1">(_xlfn.IFS(BQ118="Yes",_xlfn.IFS(BS118&lt;=($CP118*BT$5),BS118,BS118&gt;($CP118*BT$5),($CP118*BT$5)),BQ118="No","",BQ118="",""))</f>
        <v/>
      </c>
      <c r="BU118" s="1043"/>
      <c r="BV118" s="1046" t="str">
        <f ca="1">'In-kind Benefits 2_V2'!AO116</f>
        <v/>
      </c>
      <c r="BW118" s="1047" t="str">
        <f ca="1">'In-kind Benefits 2_V2'!AP116</f>
        <v/>
      </c>
      <c r="BX118" s="1047" t="str">
        <f ca="1">'In-kind Benefits 2_V2'!AQ116</f>
        <v/>
      </c>
      <c r="BY118" s="1047" t="str" cm="1">
        <f t="array" aca="1" ref="BY118" ca="1">(_xlfn.IFS(BV118="Yes",_xlfn.IFS(BX118&lt;=($CP118*BY$5),BX118,BX118&gt;($CP118*BY$5),($CP118*BY$5)),BV118="No","",BV118="",""))</f>
        <v/>
      </c>
      <c r="BZ118" s="1043"/>
      <c r="CA118" s="1046" t="str">
        <f ca="1">'In-kind Benefits 2_V2'!AS116</f>
        <v/>
      </c>
      <c r="CB118" s="1047" t="str">
        <f ca="1">'In-kind Benefits 2_V2'!AT116</f>
        <v/>
      </c>
      <c r="CC118" s="1047" t="str">
        <f ca="1">'In-kind Benefits 2_V2'!AU116</f>
        <v/>
      </c>
      <c r="CD118" s="1047" t="str" cm="1">
        <f t="array" aca="1" ref="CD118" ca="1">(_xlfn.IFS(CA118="Yes",_xlfn.IFS(CC118&lt;=($CP118*CD$5),CC118,CC118&gt;($CP118*CD$5),($CP118*CD$5)),CA118="No","",CA118="",""))</f>
        <v/>
      </c>
      <c r="CE118" s="1048"/>
      <c r="CF118" s="1046" t="str">
        <f ca="1">'In-kind Benefits 2_V2'!AW116</f>
        <v/>
      </c>
      <c r="CG118" s="1047" t="str">
        <f ca="1">'In-kind Benefits 2_V2'!AX116</f>
        <v/>
      </c>
      <c r="CH118" s="1047" t="str">
        <f ca="1">'In-kind Benefits 2_V2'!AY116</f>
        <v/>
      </c>
      <c r="CI118" s="1047" t="str" cm="1">
        <f t="array" aca="1" ref="CI118" ca="1">(_xlfn.IFS(CF118="Yes",_xlfn.IFS(CH118&lt;=($CP118*CI$5),CH118,CH118&gt;($CP118*CI$5),($CP118*CI$5)),CF118="No","",CF118="",""))</f>
        <v/>
      </c>
      <c r="CJ118" s="1048"/>
      <c r="CK118" s="1049">
        <f>IFERROR(((V118*X118)+(AG118*AI118)+(AR118*AT118)+(BC118*BE118))*'Drop Downs'!$R$4/12,0)</f>
        <v>0</v>
      </c>
      <c r="CL118" s="1050">
        <f>IFERROR(L118/M118*IF('2'!$E$25='Drop Downs'!$H$15,'Drop Downs'!$R$4/12, IF('2'!$E$25='Drop Downs'!$H$16,1, (IF('2'!$E$25='Drop Downs'!$H$13,1,"error")))),0)</f>
        <v>0</v>
      </c>
      <c r="CM118" s="1050">
        <f t="shared" ca="1" si="136"/>
        <v>0</v>
      </c>
      <c r="CN118" s="1049" t="str">
        <f t="shared" ca="1" si="137"/>
        <v/>
      </c>
      <c r="CO118" s="1049" t="str">
        <f t="shared" ca="1" si="138"/>
        <v/>
      </c>
      <c r="CP118" s="1050" t="str">
        <f t="shared" ca="1" si="130"/>
        <v/>
      </c>
      <c r="CQ118" s="251"/>
      <c r="CR118" s="1050">
        <f>IFERROR(((W118*X118)+(AH118*AI118)+(AS118*AT118)+(BD118*BE118))*'Drop Downs'!$R$4/12,0)</f>
        <v>0</v>
      </c>
      <c r="CS118" s="1050">
        <f t="shared" si="131"/>
        <v>0</v>
      </c>
      <c r="CT118" s="1050">
        <f t="shared" ca="1" si="132"/>
        <v>0</v>
      </c>
      <c r="CU118" s="1050">
        <f t="shared" ca="1" si="133"/>
        <v>0</v>
      </c>
      <c r="CV118" s="1050" t="str">
        <f t="shared" ca="1" si="139"/>
        <v/>
      </c>
      <c r="CW118" s="1048"/>
      <c r="CX118" s="1050">
        <f t="shared" si="125"/>
        <v>0</v>
      </c>
      <c r="CY118" s="1050" t="str">
        <f t="shared" ca="1" si="140"/>
        <v/>
      </c>
      <c r="CZ118" s="1049" t="str">
        <f t="shared" ca="1" si="141"/>
        <v/>
      </c>
      <c r="DA118" s="1049">
        <f t="shared" ca="1" si="134"/>
        <v>0</v>
      </c>
    </row>
    <row r="119" spans="1:105" s="178" customFormat="1" ht="17.149999999999999" customHeight="1">
      <c r="A119" s="942">
        <v>115</v>
      </c>
      <c r="B119" s="1298"/>
      <c r="C119" s="1051" t="str">
        <f>INDEX(Languages2!$B$12:$Z$13,MATCH(' '!D119,Languages2!$B$12:$B$13,0),MATCH('1'!$C$5,Languages2!$B$1:$Z$1,0))</f>
        <v>Mulheres</v>
      </c>
      <c r="D119" s="1051" t="s">
        <v>800</v>
      </c>
      <c r="E119" s="1052">
        <f>'4'!N34</f>
        <v>0</v>
      </c>
      <c r="F119" s="1297">
        <f>'4'!O34</f>
        <v>0</v>
      </c>
      <c r="G119" s="1040"/>
      <c r="H119" s="1053">
        <f>'5'!G119</f>
        <v>0</v>
      </c>
      <c r="I119" s="1053">
        <f>'5'!H119</f>
        <v>0</v>
      </c>
      <c r="J119" s="1053">
        <f>'5'!I119</f>
        <v>0</v>
      </c>
      <c r="K119" s="1053">
        <f>'5'!J119</f>
        <v>0</v>
      </c>
      <c r="L119" s="1054">
        <f t="shared" si="129"/>
        <v>0</v>
      </c>
      <c r="M119" s="1054">
        <f t="shared" si="135"/>
        <v>0</v>
      </c>
      <c r="N119" s="1043"/>
      <c r="O119" s="1053">
        <f>'5'!M119</f>
        <v>0</v>
      </c>
      <c r="P119" s="1053">
        <f>'5'!N119</f>
        <v>0</v>
      </c>
      <c r="Q119" s="1053" t="str">
        <f>'5'!O119</f>
        <v/>
      </c>
      <c r="R119" s="1053">
        <f>'5'!P119</f>
        <v>0</v>
      </c>
      <c r="S119" s="1055">
        <f>'5'!Q119</f>
        <v>0</v>
      </c>
      <c r="T119" s="1056">
        <f t="shared" si="96"/>
        <v>0</v>
      </c>
      <c r="U119" s="1056">
        <f t="shared" si="110"/>
        <v>0</v>
      </c>
      <c r="V119" s="1056">
        <f t="shared" si="111"/>
        <v>0</v>
      </c>
      <c r="W119" s="1056">
        <f t="shared" si="97"/>
        <v>0</v>
      </c>
      <c r="X119" s="1056">
        <f t="shared" si="128"/>
        <v>0</v>
      </c>
      <c r="Y119" s="1043"/>
      <c r="Z119" s="1053">
        <f>'5'!S119</f>
        <v>0</v>
      </c>
      <c r="AA119" s="1053">
        <f>'5'!T119</f>
        <v>0</v>
      </c>
      <c r="AB119" s="1053" t="str">
        <f>'5'!U119</f>
        <v/>
      </c>
      <c r="AC119" s="1053">
        <f>'5'!V119</f>
        <v>0</v>
      </c>
      <c r="AD119" s="1053">
        <f>'5'!W119</f>
        <v>0</v>
      </c>
      <c r="AE119" s="1056">
        <f t="shared" si="112"/>
        <v>0</v>
      </c>
      <c r="AF119" s="1056">
        <f t="shared" si="98"/>
        <v>0</v>
      </c>
      <c r="AG119" s="1056">
        <f t="shared" si="99"/>
        <v>0</v>
      </c>
      <c r="AH119" s="1056">
        <f t="shared" si="100"/>
        <v>0</v>
      </c>
      <c r="AI119" s="1056">
        <f t="shared" si="101"/>
        <v>0</v>
      </c>
      <c r="AJ119" s="1043"/>
      <c r="AK119" s="1053">
        <f>'5'!Y119</f>
        <v>0</v>
      </c>
      <c r="AL119" s="1053">
        <f>'5'!Z119</f>
        <v>0</v>
      </c>
      <c r="AM119" s="1053" t="str">
        <f>'5'!AA119</f>
        <v/>
      </c>
      <c r="AN119" s="1053">
        <f>'5'!AB119</f>
        <v>0</v>
      </c>
      <c r="AO119" s="1053">
        <f>'5'!AC119</f>
        <v>0</v>
      </c>
      <c r="AP119" s="1056">
        <f t="shared" si="113"/>
        <v>0</v>
      </c>
      <c r="AQ119" s="1056">
        <f t="shared" si="114"/>
        <v>0</v>
      </c>
      <c r="AR119" s="1056">
        <f t="shared" si="115"/>
        <v>0</v>
      </c>
      <c r="AS119" s="1056">
        <f t="shared" si="102"/>
        <v>0</v>
      </c>
      <c r="AT119" s="1056">
        <f t="shared" si="116"/>
        <v>0</v>
      </c>
      <c r="AU119" s="1043"/>
      <c r="AV119" s="1053">
        <f>'5'!AE119</f>
        <v>0</v>
      </c>
      <c r="AW119" s="1053">
        <f>'5'!AF119</f>
        <v>0</v>
      </c>
      <c r="AX119" s="1053" t="str">
        <f>'5'!AG119</f>
        <v/>
      </c>
      <c r="AY119" s="1053">
        <f>'5'!AH119</f>
        <v>0</v>
      </c>
      <c r="AZ119" s="1055">
        <f>'5'!AI119</f>
        <v>0</v>
      </c>
      <c r="BA119" s="1056">
        <f t="shared" si="117"/>
        <v>0</v>
      </c>
      <c r="BB119" s="1056">
        <f t="shared" si="118"/>
        <v>0</v>
      </c>
      <c r="BC119" s="1056">
        <f t="shared" si="119"/>
        <v>0</v>
      </c>
      <c r="BD119" s="1056">
        <f t="shared" si="103"/>
        <v>0</v>
      </c>
      <c r="BE119" s="1056">
        <f t="shared" si="120"/>
        <v>0</v>
      </c>
      <c r="BF119" s="1043"/>
      <c r="BG119" s="1057" t="str">
        <f ca="1">'In-kind Benefits 2_V2'!AC117</f>
        <v/>
      </c>
      <c r="BH119" s="1047"/>
      <c r="BI119" s="1047" t="str">
        <f ca="1">'In-kind Benefits 2_V2'!AE117</f>
        <v/>
      </c>
      <c r="BJ119" s="1047" t="str" cm="1">
        <f t="array" aca="1" ref="BJ119" ca="1">(_xlfn.IFS(BG119="Yes",_xlfn.IFS(BI119&lt;=($CP119*BJ$5),BI119,BI119&gt;($CP119*BJ$5),($CP119*BJ$5)),BG119="No","",BG119="",""))</f>
        <v/>
      </c>
      <c r="BK119" s="1043"/>
      <c r="BL119" s="1057" t="str">
        <f ca="1">'In-kind Benefits 2_V2'!AG117</f>
        <v/>
      </c>
      <c r="BM119" s="1047" t="str">
        <f ca="1">'In-kind Benefits 2_V2'!AH117</f>
        <v/>
      </c>
      <c r="BN119" s="1047" t="str">
        <f ca="1">'In-kind Benefits 2_V2'!AI117</f>
        <v/>
      </c>
      <c r="BO119" s="1047" t="str" cm="1">
        <f t="array" aca="1" ref="BO119" ca="1">(_xlfn.IFS(BL119="Yes",_xlfn.IFS(BN119&lt;=($CP119*BO$5),BN119,BN119&gt;($CP119*BO$5),($CP119*BO$5)),BL119="No","",BL119="",""))</f>
        <v/>
      </c>
      <c r="BP119" s="1043"/>
      <c r="BQ119" s="1057" t="str">
        <f ca="1">'In-kind Benefits 2_V2'!AK117</f>
        <v/>
      </c>
      <c r="BR119" s="1047" t="str">
        <f ca="1">'In-kind Benefits 2_V2'!AL117</f>
        <v/>
      </c>
      <c r="BS119" s="1047" t="str">
        <f ca="1">'In-kind Benefits 2_V2'!AM117</f>
        <v/>
      </c>
      <c r="BT119" s="1047" t="str" cm="1">
        <f t="array" aca="1" ref="BT119" ca="1">(_xlfn.IFS(BQ119="Yes",_xlfn.IFS(BS119&lt;=($CP119*BT$5),BS119,BS119&gt;($CP119*BT$5),($CP119*BT$5)),BQ119="No","",BQ119="",""))</f>
        <v/>
      </c>
      <c r="BU119" s="1043"/>
      <c r="BV119" s="1057" t="str">
        <f ca="1">'In-kind Benefits 2_V2'!AO117</f>
        <v/>
      </c>
      <c r="BW119" s="1047" t="str">
        <f ca="1">'In-kind Benefits 2_V2'!AP117</f>
        <v/>
      </c>
      <c r="BX119" s="1047" t="str">
        <f ca="1">'In-kind Benefits 2_V2'!AQ117</f>
        <v/>
      </c>
      <c r="BY119" s="1047" t="str" cm="1">
        <f t="array" aca="1" ref="BY119" ca="1">(_xlfn.IFS(BV119="Yes",_xlfn.IFS(BX119&lt;=($CP119*BY$5),BX119,BX119&gt;($CP119*BY$5),($CP119*BY$5)),BV119="No","",BV119="",""))</f>
        <v/>
      </c>
      <c r="BZ119" s="1043"/>
      <c r="CA119" s="1057" t="str">
        <f ca="1">'In-kind Benefits 2_V2'!AS117</f>
        <v/>
      </c>
      <c r="CB119" s="1047" t="str">
        <f ca="1">'In-kind Benefits 2_V2'!AT117</f>
        <v/>
      </c>
      <c r="CC119" s="1047" t="str">
        <f ca="1">'In-kind Benefits 2_V2'!AU117</f>
        <v/>
      </c>
      <c r="CD119" s="1047" t="str" cm="1">
        <f t="array" aca="1" ref="CD119" ca="1">(_xlfn.IFS(CA119="Yes",_xlfn.IFS(CC119&lt;=($CP119*CD$5),CC119,CC119&gt;($CP119*CD$5),($CP119*CD$5)),CA119="No","",CA119="",""))</f>
        <v/>
      </c>
      <c r="CE119" s="1048"/>
      <c r="CF119" s="1057" t="str">
        <f ca="1">'In-kind Benefits 2_V2'!AW117</f>
        <v/>
      </c>
      <c r="CG119" s="1047" t="str">
        <f ca="1">'In-kind Benefits 2_V2'!AX117</f>
        <v/>
      </c>
      <c r="CH119" s="1047" t="str">
        <f ca="1">'In-kind Benefits 2_V2'!AY117</f>
        <v/>
      </c>
      <c r="CI119" s="1047" t="str" cm="1">
        <f t="array" aca="1" ref="CI119" ca="1">(_xlfn.IFS(CF119="Yes",_xlfn.IFS(CH119&lt;=($CP119*CI$5),CH119,CH119&gt;($CP119*CI$5),($CP119*CI$5)),CF119="No","",CF119="",""))</f>
        <v/>
      </c>
      <c r="CJ119" s="1048"/>
      <c r="CK119" s="1049">
        <f>IFERROR(((V119*X119)+(AG119*AI119)+(AR119*AT119)+(BC119*BE119))*'Drop Downs'!$R$4/12,0)</f>
        <v>0</v>
      </c>
      <c r="CL119" s="1050">
        <f>IFERROR(L119/M119*IF('2'!$E$25='Drop Downs'!$H$15,'Drop Downs'!$R$4/12, IF('2'!$E$25='Drop Downs'!$H$16,1, (IF('2'!$E$25='Drop Downs'!$H$13,1,"error")))),0)</f>
        <v>0</v>
      </c>
      <c r="CM119" s="1050">
        <f t="shared" ca="1" si="136"/>
        <v>0</v>
      </c>
      <c r="CN119" s="1049" t="str">
        <f t="shared" ca="1" si="137"/>
        <v/>
      </c>
      <c r="CO119" s="1049" t="str">
        <f t="shared" ca="1" si="138"/>
        <v/>
      </c>
      <c r="CP119" s="1050" t="str">
        <f t="shared" ca="1" si="130"/>
        <v/>
      </c>
      <c r="CQ119" s="251"/>
      <c r="CR119" s="1050">
        <f>IFERROR(((W119*X119)+(AH119*AI119)+(AS119*AT119)+(BD119*BE119))*'Drop Downs'!$R$4/12,0)</f>
        <v>0</v>
      </c>
      <c r="CS119" s="1050">
        <f t="shared" si="131"/>
        <v>0</v>
      </c>
      <c r="CT119" s="1050">
        <f t="shared" ca="1" si="132"/>
        <v>0</v>
      </c>
      <c r="CU119" s="1050">
        <f t="shared" ca="1" si="133"/>
        <v>0</v>
      </c>
      <c r="CV119" s="1050" t="str">
        <f t="shared" ca="1" si="139"/>
        <v/>
      </c>
      <c r="CW119" s="1048"/>
      <c r="CX119" s="1050">
        <f t="shared" si="125"/>
        <v>0</v>
      </c>
      <c r="CY119" s="1050" t="str">
        <f t="shared" ca="1" si="140"/>
        <v/>
      </c>
      <c r="CZ119" s="1049" t="str">
        <f t="shared" ca="1" si="141"/>
        <v/>
      </c>
      <c r="DA119" s="1049">
        <f t="shared" ca="1" si="134"/>
        <v>0</v>
      </c>
    </row>
    <row r="120" spans="1:105" s="178" customFormat="1" ht="17.149999999999999" customHeight="1">
      <c r="A120" s="942">
        <v>116</v>
      </c>
      <c r="B120" s="1295">
        <f>'4'!L35</f>
        <v>0</v>
      </c>
      <c r="C120" s="1038" t="str">
        <f>INDEX(Languages2!$B$12:$Z$13,MATCH(' '!D120,Languages2!$B$12:$B$13,0),MATCH('1'!$C$5,Languages2!$B$1:$Z$1,0))</f>
        <v>Homens</v>
      </c>
      <c r="D120" s="1038" t="s">
        <v>799</v>
      </c>
      <c r="E120" s="1058">
        <f>'4'!N35</f>
        <v>0</v>
      </c>
      <c r="F120" s="1297" t="str">
        <f>'4'!O35</f>
        <v xml:space="preserve"> </v>
      </c>
      <c r="G120" s="1040"/>
      <c r="H120" s="1041">
        <f>'5'!G120</f>
        <v>0</v>
      </c>
      <c r="I120" s="1041">
        <f>'5'!H120</f>
        <v>0</v>
      </c>
      <c r="J120" s="1041">
        <f>'5'!I120</f>
        <v>0</v>
      </c>
      <c r="K120" s="1041">
        <f>'5'!J120</f>
        <v>0</v>
      </c>
      <c r="L120" s="1042">
        <f t="shared" si="129"/>
        <v>0</v>
      </c>
      <c r="M120" s="1042">
        <f t="shared" si="135"/>
        <v>0</v>
      </c>
      <c r="N120" s="1043"/>
      <c r="O120" s="1041">
        <f>'5'!M120</f>
        <v>0</v>
      </c>
      <c r="P120" s="1041">
        <f>'5'!N120</f>
        <v>0</v>
      </c>
      <c r="Q120" s="1041" t="str">
        <f>'5'!O120</f>
        <v/>
      </c>
      <c r="R120" s="1041">
        <f>'5'!P120</f>
        <v>0</v>
      </c>
      <c r="S120" s="1044">
        <f>'5'!Q120</f>
        <v>0</v>
      </c>
      <c r="T120" s="1045">
        <f t="shared" si="96"/>
        <v>0</v>
      </c>
      <c r="U120" s="1045">
        <f t="shared" si="110"/>
        <v>0</v>
      </c>
      <c r="V120" s="1045">
        <f t="shared" si="111"/>
        <v>0</v>
      </c>
      <c r="W120" s="1045">
        <f t="shared" si="97"/>
        <v>0</v>
      </c>
      <c r="X120" s="1045">
        <f t="shared" si="128"/>
        <v>0</v>
      </c>
      <c r="Y120" s="1043"/>
      <c r="Z120" s="1041">
        <f>'5'!S120</f>
        <v>0</v>
      </c>
      <c r="AA120" s="1041">
        <f>'5'!T120</f>
        <v>0</v>
      </c>
      <c r="AB120" s="1041" t="str">
        <f>'5'!U120</f>
        <v/>
      </c>
      <c r="AC120" s="1041">
        <f>'5'!V120</f>
        <v>0</v>
      </c>
      <c r="AD120" s="1064">
        <f>'5'!W120</f>
        <v>0</v>
      </c>
      <c r="AE120" s="1045">
        <f t="shared" si="112"/>
        <v>0</v>
      </c>
      <c r="AF120" s="1045">
        <f t="shared" si="98"/>
        <v>0</v>
      </c>
      <c r="AG120" s="1045">
        <f t="shared" si="99"/>
        <v>0</v>
      </c>
      <c r="AH120" s="1045">
        <f t="shared" si="100"/>
        <v>0</v>
      </c>
      <c r="AI120" s="1045">
        <f t="shared" si="101"/>
        <v>0</v>
      </c>
      <c r="AJ120" s="1043"/>
      <c r="AK120" s="1041">
        <f>'5'!Y120</f>
        <v>0</v>
      </c>
      <c r="AL120" s="1041">
        <f>'5'!Z120</f>
        <v>0</v>
      </c>
      <c r="AM120" s="1041" t="str">
        <f>'5'!AA120</f>
        <v/>
      </c>
      <c r="AN120" s="1041">
        <f>'5'!AB120</f>
        <v>0</v>
      </c>
      <c r="AO120" s="1064">
        <f>'5'!AC120</f>
        <v>0</v>
      </c>
      <c r="AP120" s="1045">
        <f t="shared" si="113"/>
        <v>0</v>
      </c>
      <c r="AQ120" s="1045">
        <f t="shared" si="114"/>
        <v>0</v>
      </c>
      <c r="AR120" s="1045">
        <f t="shared" si="115"/>
        <v>0</v>
      </c>
      <c r="AS120" s="1045">
        <f t="shared" si="102"/>
        <v>0</v>
      </c>
      <c r="AT120" s="1045">
        <f t="shared" si="116"/>
        <v>0</v>
      </c>
      <c r="AU120" s="1043"/>
      <c r="AV120" s="1041">
        <f>'5'!AE120</f>
        <v>0</v>
      </c>
      <c r="AW120" s="1041">
        <f>'5'!AF120</f>
        <v>0</v>
      </c>
      <c r="AX120" s="1041" t="str">
        <f>'5'!AG120</f>
        <v/>
      </c>
      <c r="AY120" s="1041">
        <f>'5'!AH120</f>
        <v>0</v>
      </c>
      <c r="AZ120" s="1044">
        <f>'5'!AI120</f>
        <v>0</v>
      </c>
      <c r="BA120" s="1045">
        <f t="shared" si="117"/>
        <v>0</v>
      </c>
      <c r="BB120" s="1045">
        <f t="shared" si="118"/>
        <v>0</v>
      </c>
      <c r="BC120" s="1045">
        <f t="shared" si="119"/>
        <v>0</v>
      </c>
      <c r="BD120" s="1045">
        <f t="shared" si="103"/>
        <v>0</v>
      </c>
      <c r="BE120" s="1045">
        <f t="shared" si="120"/>
        <v>0</v>
      </c>
      <c r="BF120" s="1043"/>
      <c r="BG120" s="1046" t="str">
        <f ca="1">'In-kind Benefits 2_V2'!AC118</f>
        <v/>
      </c>
      <c r="BH120" s="1047"/>
      <c r="BI120" s="1047" t="str">
        <f ca="1">'In-kind Benefits 2_V2'!AE118</f>
        <v/>
      </c>
      <c r="BJ120" s="1047" t="str" cm="1">
        <f t="array" aca="1" ref="BJ120" ca="1">(_xlfn.IFS(BG120="Yes",_xlfn.IFS(BI120&lt;=($CP120*BJ$5),BI120,BI120&gt;($CP120*BJ$5),($CP120*BJ$5)),BG120="No","",BG120="",""))</f>
        <v/>
      </c>
      <c r="BK120" s="1043"/>
      <c r="BL120" s="1046" t="str">
        <f ca="1">'In-kind Benefits 2_V2'!AG118</f>
        <v/>
      </c>
      <c r="BM120" s="1047" t="str">
        <f ca="1">'In-kind Benefits 2_V2'!AH118</f>
        <v/>
      </c>
      <c r="BN120" s="1047" t="str">
        <f ca="1">'In-kind Benefits 2_V2'!AI118</f>
        <v/>
      </c>
      <c r="BO120" s="1047" t="str" cm="1">
        <f t="array" aca="1" ref="BO120" ca="1">(_xlfn.IFS(BL120="Yes",_xlfn.IFS(BN120&lt;=($CP120*BO$5),BN120,BN120&gt;($CP120*BO$5),($CP120*BO$5)),BL120="No","",BL120="",""))</f>
        <v/>
      </c>
      <c r="BP120" s="1043"/>
      <c r="BQ120" s="1046" t="str">
        <f ca="1">'In-kind Benefits 2_V2'!AK118</f>
        <v/>
      </c>
      <c r="BR120" s="1047" t="str">
        <f ca="1">'In-kind Benefits 2_V2'!AL118</f>
        <v/>
      </c>
      <c r="BS120" s="1047" t="str">
        <f ca="1">'In-kind Benefits 2_V2'!AM118</f>
        <v/>
      </c>
      <c r="BT120" s="1047" t="str" cm="1">
        <f t="array" aca="1" ref="BT120" ca="1">(_xlfn.IFS(BQ120="Yes",_xlfn.IFS(BS120&lt;=($CP120*BT$5),BS120,BS120&gt;($CP120*BT$5),($CP120*BT$5)),BQ120="No","",BQ120="",""))</f>
        <v/>
      </c>
      <c r="BU120" s="1043"/>
      <c r="BV120" s="1046" t="str">
        <f ca="1">'In-kind Benefits 2_V2'!AO118</f>
        <v/>
      </c>
      <c r="BW120" s="1047" t="str">
        <f ca="1">'In-kind Benefits 2_V2'!AP118</f>
        <v/>
      </c>
      <c r="BX120" s="1047" t="str">
        <f ca="1">'In-kind Benefits 2_V2'!AQ118</f>
        <v/>
      </c>
      <c r="BY120" s="1047" t="str" cm="1">
        <f t="array" aca="1" ref="BY120" ca="1">(_xlfn.IFS(BV120="Yes",_xlfn.IFS(BX120&lt;=($CP120*BY$5),BX120,BX120&gt;($CP120*BY$5),($CP120*BY$5)),BV120="No","",BV120="",""))</f>
        <v/>
      </c>
      <c r="BZ120" s="1043"/>
      <c r="CA120" s="1046" t="str">
        <f ca="1">'In-kind Benefits 2_V2'!AS118</f>
        <v/>
      </c>
      <c r="CB120" s="1047" t="str">
        <f ca="1">'In-kind Benefits 2_V2'!AT118</f>
        <v/>
      </c>
      <c r="CC120" s="1047" t="str">
        <f ca="1">'In-kind Benefits 2_V2'!AU118</f>
        <v/>
      </c>
      <c r="CD120" s="1047" t="str" cm="1">
        <f t="array" aca="1" ref="CD120" ca="1">(_xlfn.IFS(CA120="Yes",_xlfn.IFS(CC120&lt;=($CP120*CD$5),CC120,CC120&gt;($CP120*CD$5),($CP120*CD$5)),CA120="No","",CA120="",""))</f>
        <v/>
      </c>
      <c r="CE120" s="1048"/>
      <c r="CF120" s="1046" t="str">
        <f ca="1">'In-kind Benefits 2_V2'!AW118</f>
        <v/>
      </c>
      <c r="CG120" s="1047" t="str">
        <f ca="1">'In-kind Benefits 2_V2'!AX118</f>
        <v/>
      </c>
      <c r="CH120" s="1047" t="str">
        <f ca="1">'In-kind Benefits 2_V2'!AY118</f>
        <v/>
      </c>
      <c r="CI120" s="1047" t="str" cm="1">
        <f t="array" aca="1" ref="CI120" ca="1">(_xlfn.IFS(CF120="Yes",_xlfn.IFS(CH120&lt;=($CP120*CI$5),CH120,CH120&gt;($CP120*CI$5),($CP120*CI$5)),CF120="No","",CF120="",""))</f>
        <v/>
      </c>
      <c r="CJ120" s="1048"/>
      <c r="CK120" s="1049">
        <f>IFERROR(((V120*X120)+(AG120*AI120)+(AR120*AT120)+(BC120*BE120))*'Drop Downs'!$R$4/12,0)</f>
        <v>0</v>
      </c>
      <c r="CL120" s="1050">
        <f>IFERROR(L120/M120*IF('2'!$E$25='Drop Downs'!$H$15,'Drop Downs'!$R$4/12, IF('2'!$E$25='Drop Downs'!$H$16,1, (IF('2'!$E$25='Drop Downs'!$H$13,1,"error")))),0)</f>
        <v>0</v>
      </c>
      <c r="CM120" s="1050">
        <f t="shared" ca="1" si="136"/>
        <v>0</v>
      </c>
      <c r="CN120" s="1049" t="str">
        <f t="shared" ca="1" si="137"/>
        <v/>
      </c>
      <c r="CO120" s="1049" t="str">
        <f t="shared" ca="1" si="138"/>
        <v/>
      </c>
      <c r="CP120" s="1050" t="str">
        <f t="shared" ca="1" si="130"/>
        <v/>
      </c>
      <c r="CQ120" s="251"/>
      <c r="CR120" s="1050">
        <f>IFERROR(((W120*X120)+(AH120*AI120)+(AS120*AT120)+(BD120*BE120))*'Drop Downs'!$R$4/12,0)</f>
        <v>0</v>
      </c>
      <c r="CS120" s="1050">
        <f t="shared" si="131"/>
        <v>0</v>
      </c>
      <c r="CT120" s="1050">
        <f t="shared" ca="1" si="132"/>
        <v>0</v>
      </c>
      <c r="CU120" s="1050">
        <f t="shared" ca="1" si="133"/>
        <v>0</v>
      </c>
      <c r="CV120" s="1050" t="str">
        <f t="shared" ca="1" si="139"/>
        <v/>
      </c>
      <c r="CW120" s="1048"/>
      <c r="CX120" s="1050">
        <f t="shared" si="125"/>
        <v>0</v>
      </c>
      <c r="CY120" s="1050" t="str">
        <f t="shared" ca="1" si="140"/>
        <v/>
      </c>
      <c r="CZ120" s="1049" t="str">
        <f t="shared" ca="1" si="141"/>
        <v/>
      </c>
      <c r="DA120" s="1049">
        <f t="shared" ca="1" si="134"/>
        <v>0</v>
      </c>
    </row>
    <row r="121" spans="1:105" s="178" customFormat="1" ht="17.149999999999999" customHeight="1">
      <c r="A121" s="942">
        <v>117</v>
      </c>
      <c r="B121" s="1298"/>
      <c r="C121" s="1051" t="str">
        <f>INDEX(Languages2!$B$12:$Z$13,MATCH(' '!D121,Languages2!$B$12:$B$13,0),MATCH('1'!$C$5,Languages2!$B$1:$Z$1,0))</f>
        <v>Mulheres</v>
      </c>
      <c r="D121" s="1051" t="s">
        <v>800</v>
      </c>
      <c r="E121" s="1052">
        <f>'4'!N36</f>
        <v>0</v>
      </c>
      <c r="F121" s="1297">
        <f>'4'!O36</f>
        <v>0</v>
      </c>
      <c r="G121" s="1040"/>
      <c r="H121" s="1053">
        <f>'5'!G121</f>
        <v>0</v>
      </c>
      <c r="I121" s="1053">
        <f>'5'!H121</f>
        <v>0</v>
      </c>
      <c r="J121" s="1053">
        <f>'5'!I121</f>
        <v>0</v>
      </c>
      <c r="K121" s="1053">
        <f>'5'!J121</f>
        <v>0</v>
      </c>
      <c r="L121" s="1054">
        <f t="shared" si="129"/>
        <v>0</v>
      </c>
      <c r="M121" s="1054">
        <f t="shared" si="135"/>
        <v>0</v>
      </c>
      <c r="N121" s="1043"/>
      <c r="O121" s="1053">
        <f>'5'!M121</f>
        <v>0</v>
      </c>
      <c r="P121" s="1053">
        <f>'5'!N121</f>
        <v>0</v>
      </c>
      <c r="Q121" s="1053" t="str">
        <f>'5'!O121</f>
        <v/>
      </c>
      <c r="R121" s="1053">
        <f>'5'!P121</f>
        <v>0</v>
      </c>
      <c r="S121" s="1055">
        <f>'5'!Q121</f>
        <v>0</v>
      </c>
      <c r="T121" s="1056">
        <f t="shared" si="96"/>
        <v>0</v>
      </c>
      <c r="U121" s="1056">
        <f t="shared" si="110"/>
        <v>0</v>
      </c>
      <c r="V121" s="1056">
        <f t="shared" si="111"/>
        <v>0</v>
      </c>
      <c r="W121" s="1056">
        <f t="shared" si="97"/>
        <v>0</v>
      </c>
      <c r="X121" s="1056">
        <f t="shared" si="128"/>
        <v>0</v>
      </c>
      <c r="Y121" s="1043"/>
      <c r="Z121" s="1053">
        <f>'5'!S121</f>
        <v>0</v>
      </c>
      <c r="AA121" s="1053">
        <f>'5'!T121</f>
        <v>0</v>
      </c>
      <c r="AB121" s="1053" t="str">
        <f>'5'!U121</f>
        <v/>
      </c>
      <c r="AC121" s="1053">
        <f>'5'!V121</f>
        <v>0</v>
      </c>
      <c r="AD121" s="1053">
        <f>'5'!W121</f>
        <v>0</v>
      </c>
      <c r="AE121" s="1056">
        <f t="shared" si="112"/>
        <v>0</v>
      </c>
      <c r="AF121" s="1056">
        <f t="shared" si="98"/>
        <v>0</v>
      </c>
      <c r="AG121" s="1056">
        <f t="shared" si="99"/>
        <v>0</v>
      </c>
      <c r="AH121" s="1056">
        <f t="shared" si="100"/>
        <v>0</v>
      </c>
      <c r="AI121" s="1056">
        <f t="shared" si="101"/>
        <v>0</v>
      </c>
      <c r="AJ121" s="1043"/>
      <c r="AK121" s="1053">
        <f>'5'!Y121</f>
        <v>0</v>
      </c>
      <c r="AL121" s="1053">
        <f>'5'!Z121</f>
        <v>0</v>
      </c>
      <c r="AM121" s="1053" t="str">
        <f>'5'!AA121</f>
        <v/>
      </c>
      <c r="AN121" s="1053">
        <f>'5'!AB121</f>
        <v>0</v>
      </c>
      <c r="AO121" s="1053">
        <f>'5'!AC121</f>
        <v>0</v>
      </c>
      <c r="AP121" s="1056">
        <f t="shared" si="113"/>
        <v>0</v>
      </c>
      <c r="AQ121" s="1056">
        <f t="shared" si="114"/>
        <v>0</v>
      </c>
      <c r="AR121" s="1056">
        <f t="shared" si="115"/>
        <v>0</v>
      </c>
      <c r="AS121" s="1056">
        <f t="shared" si="102"/>
        <v>0</v>
      </c>
      <c r="AT121" s="1056">
        <f t="shared" si="116"/>
        <v>0</v>
      </c>
      <c r="AU121" s="1043"/>
      <c r="AV121" s="1053">
        <f>'5'!AE121</f>
        <v>0</v>
      </c>
      <c r="AW121" s="1053">
        <f>'5'!AF121</f>
        <v>0</v>
      </c>
      <c r="AX121" s="1053" t="str">
        <f>'5'!AG121</f>
        <v/>
      </c>
      <c r="AY121" s="1053">
        <f>'5'!AH121</f>
        <v>0</v>
      </c>
      <c r="AZ121" s="1055">
        <f>'5'!AI121</f>
        <v>0</v>
      </c>
      <c r="BA121" s="1056">
        <f t="shared" si="117"/>
        <v>0</v>
      </c>
      <c r="BB121" s="1056">
        <f t="shared" si="118"/>
        <v>0</v>
      </c>
      <c r="BC121" s="1056">
        <f t="shared" si="119"/>
        <v>0</v>
      </c>
      <c r="BD121" s="1056">
        <f t="shared" si="103"/>
        <v>0</v>
      </c>
      <c r="BE121" s="1056">
        <f t="shared" si="120"/>
        <v>0</v>
      </c>
      <c r="BF121" s="1043"/>
      <c r="BG121" s="1057" t="str">
        <f ca="1">'In-kind Benefits 2_V2'!AC119</f>
        <v/>
      </c>
      <c r="BH121" s="1047"/>
      <c r="BI121" s="1047" t="str">
        <f ca="1">'In-kind Benefits 2_V2'!AE119</f>
        <v/>
      </c>
      <c r="BJ121" s="1047" t="str" cm="1">
        <f t="array" aca="1" ref="BJ121" ca="1">(_xlfn.IFS(BG121="Yes",_xlfn.IFS(BI121&lt;=($CP121*BJ$5),BI121,BI121&gt;($CP121*BJ$5),($CP121*BJ$5)),BG121="No","",BG121="",""))</f>
        <v/>
      </c>
      <c r="BK121" s="1043"/>
      <c r="BL121" s="1057" t="str">
        <f ca="1">'In-kind Benefits 2_V2'!AG119</f>
        <v/>
      </c>
      <c r="BM121" s="1047" t="str">
        <f ca="1">'In-kind Benefits 2_V2'!AH119</f>
        <v/>
      </c>
      <c r="BN121" s="1047" t="str">
        <f ca="1">'In-kind Benefits 2_V2'!AI119</f>
        <v/>
      </c>
      <c r="BO121" s="1047" t="str" cm="1">
        <f t="array" aca="1" ref="BO121" ca="1">(_xlfn.IFS(BL121="Yes",_xlfn.IFS(BN121&lt;=($CP121*BO$5),BN121,BN121&gt;($CP121*BO$5),($CP121*BO$5)),BL121="No","",BL121="",""))</f>
        <v/>
      </c>
      <c r="BP121" s="1043"/>
      <c r="BQ121" s="1057" t="str">
        <f ca="1">'In-kind Benefits 2_V2'!AK119</f>
        <v/>
      </c>
      <c r="BR121" s="1047" t="str">
        <f ca="1">'In-kind Benefits 2_V2'!AL119</f>
        <v/>
      </c>
      <c r="BS121" s="1047" t="str">
        <f ca="1">'In-kind Benefits 2_V2'!AM119</f>
        <v/>
      </c>
      <c r="BT121" s="1047" t="str" cm="1">
        <f t="array" aca="1" ref="BT121" ca="1">(_xlfn.IFS(BQ121="Yes",_xlfn.IFS(BS121&lt;=($CP121*BT$5),BS121,BS121&gt;($CP121*BT$5),($CP121*BT$5)),BQ121="No","",BQ121="",""))</f>
        <v/>
      </c>
      <c r="BU121" s="1043"/>
      <c r="BV121" s="1057" t="str">
        <f ca="1">'In-kind Benefits 2_V2'!AO119</f>
        <v/>
      </c>
      <c r="BW121" s="1047" t="str">
        <f ca="1">'In-kind Benefits 2_V2'!AP119</f>
        <v/>
      </c>
      <c r="BX121" s="1047" t="str">
        <f ca="1">'In-kind Benefits 2_V2'!AQ119</f>
        <v/>
      </c>
      <c r="BY121" s="1047" t="str" cm="1">
        <f t="array" aca="1" ref="BY121" ca="1">(_xlfn.IFS(BV121="Yes",_xlfn.IFS(BX121&lt;=($CP121*BY$5),BX121,BX121&gt;($CP121*BY$5),($CP121*BY$5)),BV121="No","",BV121="",""))</f>
        <v/>
      </c>
      <c r="BZ121" s="1043"/>
      <c r="CA121" s="1057" t="str">
        <f ca="1">'In-kind Benefits 2_V2'!AS119</f>
        <v/>
      </c>
      <c r="CB121" s="1047" t="str">
        <f ca="1">'In-kind Benefits 2_V2'!AT119</f>
        <v/>
      </c>
      <c r="CC121" s="1047" t="str">
        <f ca="1">'In-kind Benefits 2_V2'!AU119</f>
        <v/>
      </c>
      <c r="CD121" s="1047" t="str" cm="1">
        <f t="array" aca="1" ref="CD121" ca="1">(_xlfn.IFS(CA121="Yes",_xlfn.IFS(CC121&lt;=($CP121*CD$5),CC121,CC121&gt;($CP121*CD$5),($CP121*CD$5)),CA121="No","",CA121="",""))</f>
        <v/>
      </c>
      <c r="CE121" s="1048"/>
      <c r="CF121" s="1057" t="str">
        <f ca="1">'In-kind Benefits 2_V2'!AW119</f>
        <v/>
      </c>
      <c r="CG121" s="1047" t="str">
        <f ca="1">'In-kind Benefits 2_V2'!AX119</f>
        <v/>
      </c>
      <c r="CH121" s="1047" t="str">
        <f ca="1">'In-kind Benefits 2_V2'!AY119</f>
        <v/>
      </c>
      <c r="CI121" s="1047" t="str" cm="1">
        <f t="array" aca="1" ref="CI121" ca="1">(_xlfn.IFS(CF121="Yes",_xlfn.IFS(CH121&lt;=($CP121*CI$5),CH121,CH121&gt;($CP121*CI$5),($CP121*CI$5)),CF121="No","",CF121="",""))</f>
        <v/>
      </c>
      <c r="CJ121" s="1048"/>
      <c r="CK121" s="1049">
        <f>IFERROR(((V121*X121)+(AG121*AI121)+(AR121*AT121)+(BC121*BE121))*'Drop Downs'!$R$4/12,0)</f>
        <v>0</v>
      </c>
      <c r="CL121" s="1050">
        <f>IFERROR(L121/M121*IF('2'!$E$25='Drop Downs'!$H$15,'Drop Downs'!$R$4/12, IF('2'!$E$25='Drop Downs'!$H$16,1, (IF('2'!$E$25='Drop Downs'!$H$13,1,"error")))),0)</f>
        <v>0</v>
      </c>
      <c r="CM121" s="1050">
        <f t="shared" ca="1" si="136"/>
        <v>0</v>
      </c>
      <c r="CN121" s="1049" t="str">
        <f t="shared" ca="1" si="137"/>
        <v/>
      </c>
      <c r="CO121" s="1049" t="str">
        <f t="shared" ca="1" si="138"/>
        <v/>
      </c>
      <c r="CP121" s="1050" t="str">
        <f t="shared" ca="1" si="130"/>
        <v/>
      </c>
      <c r="CQ121" s="251"/>
      <c r="CR121" s="1050">
        <f>IFERROR(((W121*X121)+(AH121*AI121)+(AS121*AT121)+(BD121*BE121))*'Drop Downs'!$R$4/12,0)</f>
        <v>0</v>
      </c>
      <c r="CS121" s="1050">
        <f t="shared" si="131"/>
        <v>0</v>
      </c>
      <c r="CT121" s="1050">
        <f t="shared" ca="1" si="132"/>
        <v>0</v>
      </c>
      <c r="CU121" s="1050">
        <f t="shared" ca="1" si="133"/>
        <v>0</v>
      </c>
      <c r="CV121" s="1050" t="str">
        <f t="shared" ca="1" si="139"/>
        <v/>
      </c>
      <c r="CW121" s="1048"/>
      <c r="CX121" s="1050">
        <f t="shared" si="125"/>
        <v>0</v>
      </c>
      <c r="CY121" s="1050" t="str">
        <f t="shared" ca="1" si="140"/>
        <v/>
      </c>
      <c r="CZ121" s="1049" t="str">
        <f t="shared" ca="1" si="141"/>
        <v/>
      </c>
      <c r="DA121" s="1049">
        <f t="shared" ca="1" si="134"/>
        <v>0</v>
      </c>
    </row>
    <row r="122" spans="1:105" s="178" customFormat="1" ht="17.149999999999999" customHeight="1">
      <c r="A122" s="942">
        <v>118</v>
      </c>
      <c r="B122" s="1295">
        <f>'4'!L37</f>
        <v>0</v>
      </c>
      <c r="C122" s="1038" t="str">
        <f>INDEX(Languages2!$B$12:$Z$13,MATCH(' '!D122,Languages2!$B$12:$B$13,0),MATCH('1'!$C$5,Languages2!$B$1:$Z$1,0))</f>
        <v>Homens</v>
      </c>
      <c r="D122" s="1038" t="s">
        <v>799</v>
      </c>
      <c r="E122" s="1058">
        <f>'4'!N37</f>
        <v>0</v>
      </c>
      <c r="F122" s="1297" t="str">
        <f>'4'!O37</f>
        <v xml:space="preserve"> </v>
      </c>
      <c r="G122" s="1040"/>
      <c r="H122" s="1041">
        <f>'5'!G122</f>
        <v>0</v>
      </c>
      <c r="I122" s="1041">
        <f>'5'!H122</f>
        <v>0</v>
      </c>
      <c r="J122" s="1041">
        <f>'5'!I122</f>
        <v>0</v>
      </c>
      <c r="K122" s="1041">
        <f>'5'!J122</f>
        <v>0</v>
      </c>
      <c r="L122" s="1042">
        <f t="shared" si="129"/>
        <v>0</v>
      </c>
      <c r="M122" s="1042">
        <f t="shared" si="135"/>
        <v>0</v>
      </c>
      <c r="N122" s="1043"/>
      <c r="O122" s="1041">
        <f>'5'!M122</f>
        <v>0</v>
      </c>
      <c r="P122" s="1041">
        <f>'5'!N122</f>
        <v>0</v>
      </c>
      <c r="Q122" s="1041" t="str">
        <f>'5'!O122</f>
        <v/>
      </c>
      <c r="R122" s="1041">
        <f>'5'!P122</f>
        <v>0</v>
      </c>
      <c r="S122" s="1044">
        <f>'5'!Q122</f>
        <v>0</v>
      </c>
      <c r="T122" s="1045">
        <f t="shared" si="96"/>
        <v>0</v>
      </c>
      <c r="U122" s="1045">
        <f t="shared" si="110"/>
        <v>0</v>
      </c>
      <c r="V122" s="1045">
        <f t="shared" si="111"/>
        <v>0</v>
      </c>
      <c r="W122" s="1045">
        <f t="shared" si="97"/>
        <v>0</v>
      </c>
      <c r="X122" s="1045">
        <f t="shared" si="128"/>
        <v>0</v>
      </c>
      <c r="Y122" s="1043"/>
      <c r="Z122" s="1041">
        <f>'5'!S122</f>
        <v>0</v>
      </c>
      <c r="AA122" s="1041">
        <f>'5'!T122</f>
        <v>0</v>
      </c>
      <c r="AB122" s="1041" t="str">
        <f>'5'!U122</f>
        <v/>
      </c>
      <c r="AC122" s="1041">
        <f>'5'!V122</f>
        <v>0</v>
      </c>
      <c r="AD122" s="1064">
        <f>'5'!W122</f>
        <v>0</v>
      </c>
      <c r="AE122" s="1045">
        <f t="shared" si="112"/>
        <v>0</v>
      </c>
      <c r="AF122" s="1045">
        <f t="shared" si="98"/>
        <v>0</v>
      </c>
      <c r="AG122" s="1045">
        <f t="shared" si="99"/>
        <v>0</v>
      </c>
      <c r="AH122" s="1045">
        <f t="shared" si="100"/>
        <v>0</v>
      </c>
      <c r="AI122" s="1045">
        <f t="shared" si="101"/>
        <v>0</v>
      </c>
      <c r="AJ122" s="1043"/>
      <c r="AK122" s="1041">
        <f>'5'!Y122</f>
        <v>0</v>
      </c>
      <c r="AL122" s="1041">
        <f>'5'!Z122</f>
        <v>0</v>
      </c>
      <c r="AM122" s="1041" t="str">
        <f>'5'!AA122</f>
        <v/>
      </c>
      <c r="AN122" s="1041">
        <f>'5'!AB122</f>
        <v>0</v>
      </c>
      <c r="AO122" s="1064">
        <f>'5'!AC122</f>
        <v>0</v>
      </c>
      <c r="AP122" s="1045">
        <f t="shared" si="113"/>
        <v>0</v>
      </c>
      <c r="AQ122" s="1045">
        <f t="shared" si="114"/>
        <v>0</v>
      </c>
      <c r="AR122" s="1045">
        <f t="shared" si="115"/>
        <v>0</v>
      </c>
      <c r="AS122" s="1045">
        <f t="shared" si="102"/>
        <v>0</v>
      </c>
      <c r="AT122" s="1045">
        <f t="shared" si="116"/>
        <v>0</v>
      </c>
      <c r="AU122" s="1043"/>
      <c r="AV122" s="1041">
        <f>'5'!AE122</f>
        <v>0</v>
      </c>
      <c r="AW122" s="1041">
        <f>'5'!AF122</f>
        <v>0</v>
      </c>
      <c r="AX122" s="1041" t="str">
        <f>'5'!AG122</f>
        <v/>
      </c>
      <c r="AY122" s="1041">
        <f>'5'!AH122</f>
        <v>0</v>
      </c>
      <c r="AZ122" s="1044">
        <f>'5'!AI122</f>
        <v>0</v>
      </c>
      <c r="BA122" s="1045">
        <f t="shared" si="117"/>
        <v>0</v>
      </c>
      <c r="BB122" s="1045">
        <f t="shared" si="118"/>
        <v>0</v>
      </c>
      <c r="BC122" s="1045">
        <f t="shared" si="119"/>
        <v>0</v>
      </c>
      <c r="BD122" s="1045">
        <f t="shared" si="103"/>
        <v>0</v>
      </c>
      <c r="BE122" s="1045">
        <f t="shared" si="120"/>
        <v>0</v>
      </c>
      <c r="BF122" s="1043"/>
      <c r="BG122" s="1046" t="str">
        <f ca="1">'In-kind Benefits 2_V2'!AC120</f>
        <v/>
      </c>
      <c r="BH122" s="1047"/>
      <c r="BI122" s="1047" t="str">
        <f ca="1">'In-kind Benefits 2_V2'!AE120</f>
        <v/>
      </c>
      <c r="BJ122" s="1047" t="str" cm="1">
        <f t="array" aca="1" ref="BJ122" ca="1">(_xlfn.IFS(BG122="Yes",_xlfn.IFS(BI122&lt;=($CP122*BJ$5),BI122,BI122&gt;($CP122*BJ$5),($CP122*BJ$5)),BG122="No","",BG122="",""))</f>
        <v/>
      </c>
      <c r="BK122" s="1043"/>
      <c r="BL122" s="1046" t="str">
        <f ca="1">'In-kind Benefits 2_V2'!AG120</f>
        <v/>
      </c>
      <c r="BM122" s="1047" t="str">
        <f ca="1">'In-kind Benefits 2_V2'!AH120</f>
        <v/>
      </c>
      <c r="BN122" s="1047" t="str">
        <f ca="1">'In-kind Benefits 2_V2'!AI120</f>
        <v/>
      </c>
      <c r="BO122" s="1047" t="str" cm="1">
        <f t="array" aca="1" ref="BO122" ca="1">(_xlfn.IFS(BL122="Yes",_xlfn.IFS(BN122&lt;=($CP122*BO$5),BN122,BN122&gt;($CP122*BO$5),($CP122*BO$5)),BL122="No","",BL122="",""))</f>
        <v/>
      </c>
      <c r="BP122" s="1043"/>
      <c r="BQ122" s="1046" t="str">
        <f ca="1">'In-kind Benefits 2_V2'!AK120</f>
        <v/>
      </c>
      <c r="BR122" s="1047" t="str">
        <f ca="1">'In-kind Benefits 2_V2'!AL120</f>
        <v/>
      </c>
      <c r="BS122" s="1047" t="str">
        <f ca="1">'In-kind Benefits 2_V2'!AM120</f>
        <v/>
      </c>
      <c r="BT122" s="1047" t="str" cm="1">
        <f t="array" aca="1" ref="BT122" ca="1">(_xlfn.IFS(BQ122="Yes",_xlfn.IFS(BS122&lt;=($CP122*BT$5),BS122,BS122&gt;($CP122*BT$5),($CP122*BT$5)),BQ122="No","",BQ122="",""))</f>
        <v/>
      </c>
      <c r="BU122" s="1043"/>
      <c r="BV122" s="1046" t="str">
        <f ca="1">'In-kind Benefits 2_V2'!AO120</f>
        <v/>
      </c>
      <c r="BW122" s="1047" t="str">
        <f ca="1">'In-kind Benefits 2_V2'!AP120</f>
        <v/>
      </c>
      <c r="BX122" s="1047" t="str">
        <f ca="1">'In-kind Benefits 2_V2'!AQ120</f>
        <v/>
      </c>
      <c r="BY122" s="1047" t="str" cm="1">
        <f t="array" aca="1" ref="BY122" ca="1">(_xlfn.IFS(BV122="Yes",_xlfn.IFS(BX122&lt;=($CP122*BY$5),BX122,BX122&gt;($CP122*BY$5),($CP122*BY$5)),BV122="No","",BV122="",""))</f>
        <v/>
      </c>
      <c r="BZ122" s="1043"/>
      <c r="CA122" s="1046" t="str">
        <f ca="1">'In-kind Benefits 2_V2'!AS120</f>
        <v/>
      </c>
      <c r="CB122" s="1047" t="str">
        <f ca="1">'In-kind Benefits 2_V2'!AT120</f>
        <v/>
      </c>
      <c r="CC122" s="1047" t="str">
        <f ca="1">'In-kind Benefits 2_V2'!AU120</f>
        <v/>
      </c>
      <c r="CD122" s="1047" t="str" cm="1">
        <f t="array" aca="1" ref="CD122" ca="1">(_xlfn.IFS(CA122="Yes",_xlfn.IFS(CC122&lt;=($CP122*CD$5),CC122,CC122&gt;($CP122*CD$5),($CP122*CD$5)),CA122="No","",CA122="",""))</f>
        <v/>
      </c>
      <c r="CE122" s="1048"/>
      <c r="CF122" s="1046" t="str">
        <f ca="1">'In-kind Benefits 2_V2'!AW120</f>
        <v/>
      </c>
      <c r="CG122" s="1047" t="str">
        <f ca="1">'In-kind Benefits 2_V2'!AX120</f>
        <v/>
      </c>
      <c r="CH122" s="1047" t="str">
        <f ca="1">'In-kind Benefits 2_V2'!AY120</f>
        <v/>
      </c>
      <c r="CI122" s="1047" t="str" cm="1">
        <f t="array" aca="1" ref="CI122" ca="1">(_xlfn.IFS(CF122="Yes",_xlfn.IFS(CH122&lt;=($CP122*CI$5),CH122,CH122&gt;($CP122*CI$5),($CP122*CI$5)),CF122="No","",CF122="",""))</f>
        <v/>
      </c>
      <c r="CJ122" s="1048"/>
      <c r="CK122" s="1049">
        <f>IFERROR(((V122*X122)+(AG122*AI122)+(AR122*AT122)+(BC122*BE122))*'Drop Downs'!$R$4/12,0)</f>
        <v>0</v>
      </c>
      <c r="CL122" s="1050">
        <f>IFERROR(L122/M122*IF('2'!$E$25='Drop Downs'!$H$15,'Drop Downs'!$R$4/12, IF('2'!$E$25='Drop Downs'!$H$16,1, (IF('2'!$E$25='Drop Downs'!$H$13,1,"error")))),0)</f>
        <v>0</v>
      </c>
      <c r="CM122" s="1050">
        <f t="shared" ca="1" si="136"/>
        <v>0</v>
      </c>
      <c r="CN122" s="1049" t="str">
        <f t="shared" ca="1" si="137"/>
        <v/>
      </c>
      <c r="CO122" s="1049" t="str">
        <f t="shared" ca="1" si="138"/>
        <v/>
      </c>
      <c r="CP122" s="1050" t="str">
        <f t="shared" ca="1" si="130"/>
        <v/>
      </c>
      <c r="CQ122" s="251"/>
      <c r="CR122" s="1050">
        <f>IFERROR(((W122*X122)+(AH122*AI122)+(AS122*AT122)+(BD122*BE122))*'Drop Downs'!$R$4/12,0)</f>
        <v>0</v>
      </c>
      <c r="CS122" s="1050">
        <f t="shared" si="131"/>
        <v>0</v>
      </c>
      <c r="CT122" s="1050">
        <f t="shared" ca="1" si="132"/>
        <v>0</v>
      </c>
      <c r="CU122" s="1050">
        <f t="shared" ca="1" si="133"/>
        <v>0</v>
      </c>
      <c r="CV122" s="1050" t="str">
        <f t="shared" ca="1" si="139"/>
        <v/>
      </c>
      <c r="CW122" s="1048"/>
      <c r="CX122" s="1050">
        <f t="shared" si="125"/>
        <v>0</v>
      </c>
      <c r="CY122" s="1050" t="str">
        <f t="shared" ca="1" si="140"/>
        <v/>
      </c>
      <c r="CZ122" s="1049" t="str">
        <f t="shared" ca="1" si="141"/>
        <v/>
      </c>
      <c r="DA122" s="1049">
        <f t="shared" ca="1" si="134"/>
        <v>0</v>
      </c>
    </row>
    <row r="123" spans="1:105" s="178" customFormat="1" ht="17.149999999999999" customHeight="1">
      <c r="A123" s="942">
        <v>119</v>
      </c>
      <c r="B123" s="1298"/>
      <c r="C123" s="1051" t="str">
        <f>INDEX(Languages2!$B$12:$Z$13,MATCH(' '!D123,Languages2!$B$12:$B$13,0),MATCH('1'!$C$5,Languages2!$B$1:$Z$1,0))</f>
        <v>Mulheres</v>
      </c>
      <c r="D123" s="1051" t="s">
        <v>800</v>
      </c>
      <c r="E123" s="1052">
        <f>'4'!N38</f>
        <v>0</v>
      </c>
      <c r="F123" s="1297">
        <f>'4'!O38</f>
        <v>0</v>
      </c>
      <c r="G123" s="1040"/>
      <c r="H123" s="1053">
        <f>'5'!G123</f>
        <v>0</v>
      </c>
      <c r="I123" s="1053">
        <f>'5'!H123</f>
        <v>0</v>
      </c>
      <c r="J123" s="1053">
        <f>'5'!I123</f>
        <v>0</v>
      </c>
      <c r="K123" s="1053">
        <f>'5'!J123</f>
        <v>0</v>
      </c>
      <c r="L123" s="1054">
        <f t="shared" si="129"/>
        <v>0</v>
      </c>
      <c r="M123" s="1054">
        <f t="shared" si="135"/>
        <v>0</v>
      </c>
      <c r="N123" s="1043"/>
      <c r="O123" s="1053">
        <f>'5'!M123</f>
        <v>0</v>
      </c>
      <c r="P123" s="1053">
        <f>'5'!N123</f>
        <v>0</v>
      </c>
      <c r="Q123" s="1053" t="str">
        <f>'5'!O123</f>
        <v/>
      </c>
      <c r="R123" s="1053">
        <f>'5'!P123</f>
        <v>0</v>
      </c>
      <c r="S123" s="1055">
        <f>'5'!Q123</f>
        <v>0</v>
      </c>
      <c r="T123" s="1056">
        <f t="shared" si="96"/>
        <v>0</v>
      </c>
      <c r="U123" s="1056">
        <f t="shared" si="110"/>
        <v>0</v>
      </c>
      <c r="V123" s="1056">
        <f t="shared" si="111"/>
        <v>0</v>
      </c>
      <c r="W123" s="1056">
        <f t="shared" si="97"/>
        <v>0</v>
      </c>
      <c r="X123" s="1056">
        <f t="shared" si="128"/>
        <v>0</v>
      </c>
      <c r="Y123" s="1043"/>
      <c r="Z123" s="1053">
        <f>'5'!S123</f>
        <v>0</v>
      </c>
      <c r="AA123" s="1053">
        <f>'5'!T123</f>
        <v>0</v>
      </c>
      <c r="AB123" s="1053" t="str">
        <f>'5'!U123</f>
        <v/>
      </c>
      <c r="AC123" s="1053">
        <f>'5'!V123</f>
        <v>0</v>
      </c>
      <c r="AD123" s="1053">
        <f>'5'!W123</f>
        <v>0</v>
      </c>
      <c r="AE123" s="1056">
        <f t="shared" si="112"/>
        <v>0</v>
      </c>
      <c r="AF123" s="1056">
        <f t="shared" si="98"/>
        <v>0</v>
      </c>
      <c r="AG123" s="1056">
        <f t="shared" si="99"/>
        <v>0</v>
      </c>
      <c r="AH123" s="1056">
        <f t="shared" si="100"/>
        <v>0</v>
      </c>
      <c r="AI123" s="1056">
        <f t="shared" si="101"/>
        <v>0</v>
      </c>
      <c r="AJ123" s="1043"/>
      <c r="AK123" s="1053">
        <f>'5'!Y123</f>
        <v>0</v>
      </c>
      <c r="AL123" s="1053">
        <f>'5'!Z123</f>
        <v>0</v>
      </c>
      <c r="AM123" s="1053" t="str">
        <f>'5'!AA123</f>
        <v/>
      </c>
      <c r="AN123" s="1053">
        <f>'5'!AB123</f>
        <v>0</v>
      </c>
      <c r="AO123" s="1053">
        <f>'5'!AC123</f>
        <v>0</v>
      </c>
      <c r="AP123" s="1056">
        <f t="shared" si="113"/>
        <v>0</v>
      </c>
      <c r="AQ123" s="1056">
        <f t="shared" si="114"/>
        <v>0</v>
      </c>
      <c r="AR123" s="1056">
        <f t="shared" si="115"/>
        <v>0</v>
      </c>
      <c r="AS123" s="1056">
        <f t="shared" si="102"/>
        <v>0</v>
      </c>
      <c r="AT123" s="1056">
        <f t="shared" si="116"/>
        <v>0</v>
      </c>
      <c r="AU123" s="1043"/>
      <c r="AV123" s="1053">
        <f>'5'!AE123</f>
        <v>0</v>
      </c>
      <c r="AW123" s="1053">
        <f>'5'!AF123</f>
        <v>0</v>
      </c>
      <c r="AX123" s="1053" t="str">
        <f>'5'!AG123</f>
        <v/>
      </c>
      <c r="AY123" s="1053">
        <f>'5'!AH123</f>
        <v>0</v>
      </c>
      <c r="AZ123" s="1055">
        <f>'5'!AI123</f>
        <v>0</v>
      </c>
      <c r="BA123" s="1056">
        <f t="shared" si="117"/>
        <v>0</v>
      </c>
      <c r="BB123" s="1056">
        <f t="shared" si="118"/>
        <v>0</v>
      </c>
      <c r="BC123" s="1056">
        <f t="shared" si="119"/>
        <v>0</v>
      </c>
      <c r="BD123" s="1056">
        <f t="shared" si="103"/>
        <v>0</v>
      </c>
      <c r="BE123" s="1056">
        <f t="shared" si="120"/>
        <v>0</v>
      </c>
      <c r="BF123" s="1043"/>
      <c r="BG123" s="1057" t="str">
        <f ca="1">'In-kind Benefits 2_V2'!AC121</f>
        <v/>
      </c>
      <c r="BH123" s="1047"/>
      <c r="BI123" s="1047" t="str">
        <f ca="1">'In-kind Benefits 2_V2'!AE121</f>
        <v/>
      </c>
      <c r="BJ123" s="1047" t="str" cm="1">
        <f t="array" aca="1" ref="BJ123" ca="1">(_xlfn.IFS(BG123="Yes",_xlfn.IFS(BI123&lt;=($CP123*BJ$5),BI123,BI123&gt;($CP123*BJ$5),($CP123*BJ$5)),BG123="No","",BG123="",""))</f>
        <v/>
      </c>
      <c r="BK123" s="1043"/>
      <c r="BL123" s="1057" t="str">
        <f ca="1">'In-kind Benefits 2_V2'!AG121</f>
        <v/>
      </c>
      <c r="BM123" s="1047" t="str">
        <f ca="1">'In-kind Benefits 2_V2'!AH121</f>
        <v/>
      </c>
      <c r="BN123" s="1047" t="str">
        <f ca="1">'In-kind Benefits 2_V2'!AI121</f>
        <v/>
      </c>
      <c r="BO123" s="1047" t="str" cm="1">
        <f t="array" aca="1" ref="BO123" ca="1">(_xlfn.IFS(BL123="Yes",_xlfn.IFS(BN123&lt;=($CP123*BO$5),BN123,BN123&gt;($CP123*BO$5),($CP123*BO$5)),BL123="No","",BL123="",""))</f>
        <v/>
      </c>
      <c r="BP123" s="1043"/>
      <c r="BQ123" s="1057" t="str">
        <f ca="1">'In-kind Benefits 2_V2'!AK121</f>
        <v/>
      </c>
      <c r="BR123" s="1047" t="str">
        <f ca="1">'In-kind Benefits 2_V2'!AL121</f>
        <v/>
      </c>
      <c r="BS123" s="1047" t="str">
        <f ca="1">'In-kind Benefits 2_V2'!AM121</f>
        <v/>
      </c>
      <c r="BT123" s="1047" t="str" cm="1">
        <f t="array" aca="1" ref="BT123" ca="1">(_xlfn.IFS(BQ123="Yes",_xlfn.IFS(BS123&lt;=($CP123*BT$5),BS123,BS123&gt;($CP123*BT$5),($CP123*BT$5)),BQ123="No","",BQ123="",""))</f>
        <v/>
      </c>
      <c r="BU123" s="1043"/>
      <c r="BV123" s="1057" t="str">
        <f ca="1">'In-kind Benefits 2_V2'!AO121</f>
        <v/>
      </c>
      <c r="BW123" s="1047" t="str">
        <f ca="1">'In-kind Benefits 2_V2'!AP121</f>
        <v/>
      </c>
      <c r="BX123" s="1047" t="str">
        <f ca="1">'In-kind Benefits 2_V2'!AQ121</f>
        <v/>
      </c>
      <c r="BY123" s="1047" t="str" cm="1">
        <f t="array" aca="1" ref="BY123" ca="1">(_xlfn.IFS(BV123="Yes",_xlfn.IFS(BX123&lt;=($CP123*BY$5),BX123,BX123&gt;($CP123*BY$5),($CP123*BY$5)),BV123="No","",BV123="",""))</f>
        <v/>
      </c>
      <c r="BZ123" s="1043"/>
      <c r="CA123" s="1057" t="str">
        <f ca="1">'In-kind Benefits 2_V2'!AS121</f>
        <v/>
      </c>
      <c r="CB123" s="1047" t="str">
        <f ca="1">'In-kind Benefits 2_V2'!AT121</f>
        <v/>
      </c>
      <c r="CC123" s="1047" t="str">
        <f ca="1">'In-kind Benefits 2_V2'!AU121</f>
        <v/>
      </c>
      <c r="CD123" s="1047" t="str" cm="1">
        <f t="array" aca="1" ref="CD123" ca="1">(_xlfn.IFS(CA123="Yes",_xlfn.IFS(CC123&lt;=($CP123*CD$5),CC123,CC123&gt;($CP123*CD$5),($CP123*CD$5)),CA123="No","",CA123="",""))</f>
        <v/>
      </c>
      <c r="CE123" s="1048"/>
      <c r="CF123" s="1057" t="str">
        <f ca="1">'In-kind Benefits 2_V2'!AW121</f>
        <v/>
      </c>
      <c r="CG123" s="1047" t="str">
        <f ca="1">'In-kind Benefits 2_V2'!AX121</f>
        <v/>
      </c>
      <c r="CH123" s="1047" t="str">
        <f ca="1">'In-kind Benefits 2_V2'!AY121</f>
        <v/>
      </c>
      <c r="CI123" s="1047" t="str" cm="1">
        <f t="array" aca="1" ref="CI123" ca="1">(_xlfn.IFS(CF123="Yes",_xlfn.IFS(CH123&lt;=($CP123*CI$5),CH123,CH123&gt;($CP123*CI$5),($CP123*CI$5)),CF123="No","",CF123="",""))</f>
        <v/>
      </c>
      <c r="CJ123" s="1048"/>
      <c r="CK123" s="1049">
        <f>IFERROR(((V123*X123)+(AG123*AI123)+(AR123*AT123)+(BC123*BE123))*'Drop Downs'!$R$4/12,0)</f>
        <v>0</v>
      </c>
      <c r="CL123" s="1050">
        <f>IFERROR(L123/M123*IF('2'!$E$25='Drop Downs'!$H$15,'Drop Downs'!$R$4/12, IF('2'!$E$25='Drop Downs'!$H$16,1, (IF('2'!$E$25='Drop Downs'!$H$13,1,"error")))),0)</f>
        <v>0</v>
      </c>
      <c r="CM123" s="1050">
        <f t="shared" ca="1" si="136"/>
        <v>0</v>
      </c>
      <c r="CN123" s="1049" t="str">
        <f t="shared" ca="1" si="137"/>
        <v/>
      </c>
      <c r="CO123" s="1049" t="str">
        <f t="shared" ca="1" si="138"/>
        <v/>
      </c>
      <c r="CP123" s="1050" t="str">
        <f t="shared" ca="1" si="130"/>
        <v/>
      </c>
      <c r="CQ123" s="251"/>
      <c r="CR123" s="1050">
        <f>IFERROR(((W123*X123)+(AH123*AI123)+(AS123*AT123)+(BD123*BE123))*'Drop Downs'!$R$4/12,0)</f>
        <v>0</v>
      </c>
      <c r="CS123" s="1050">
        <f t="shared" si="131"/>
        <v>0</v>
      </c>
      <c r="CT123" s="1050">
        <f t="shared" ca="1" si="132"/>
        <v>0</v>
      </c>
      <c r="CU123" s="1050">
        <f t="shared" ca="1" si="133"/>
        <v>0</v>
      </c>
      <c r="CV123" s="1050" t="str">
        <f t="shared" ca="1" si="139"/>
        <v/>
      </c>
      <c r="CW123" s="1048"/>
      <c r="CX123" s="1050">
        <f t="shared" si="125"/>
        <v>0</v>
      </c>
      <c r="CY123" s="1050" t="str">
        <f t="shared" ca="1" si="140"/>
        <v/>
      </c>
      <c r="CZ123" s="1049" t="str">
        <f t="shared" ca="1" si="141"/>
        <v/>
      </c>
      <c r="DA123" s="1049">
        <f t="shared" ca="1" si="134"/>
        <v>0</v>
      </c>
    </row>
    <row r="124" spans="1:105" s="178" customFormat="1" ht="17.149999999999999" customHeight="1">
      <c r="A124" s="942">
        <v>120</v>
      </c>
      <c r="B124" s="1295">
        <f>'4'!L39</f>
        <v>0</v>
      </c>
      <c r="C124" s="1038" t="str">
        <f>INDEX(Languages2!$B$12:$Z$13,MATCH(' '!D124,Languages2!$B$12:$B$13,0),MATCH('1'!$C$5,Languages2!$B$1:$Z$1,0))</f>
        <v>Homens</v>
      </c>
      <c r="D124" s="1038" t="s">
        <v>799</v>
      </c>
      <c r="E124" s="1058">
        <f>'4'!N39</f>
        <v>0</v>
      </c>
      <c r="F124" s="1297" t="str">
        <f>'4'!O39</f>
        <v xml:space="preserve"> </v>
      </c>
      <c r="G124" s="1040"/>
      <c r="H124" s="1041">
        <f>'5'!G124</f>
        <v>0</v>
      </c>
      <c r="I124" s="1041">
        <f>'5'!H124</f>
        <v>0</v>
      </c>
      <c r="J124" s="1041">
        <f>'5'!I124</f>
        <v>0</v>
      </c>
      <c r="K124" s="1041">
        <f>'5'!J124</f>
        <v>0</v>
      </c>
      <c r="L124" s="1042">
        <f t="shared" si="129"/>
        <v>0</v>
      </c>
      <c r="M124" s="1042">
        <f t="shared" si="135"/>
        <v>0</v>
      </c>
      <c r="N124" s="1043"/>
      <c r="O124" s="1041">
        <f>'5'!M124</f>
        <v>0</v>
      </c>
      <c r="P124" s="1041">
        <f>'5'!N124</f>
        <v>0</v>
      </c>
      <c r="Q124" s="1041" t="str">
        <f>'5'!O124</f>
        <v/>
      </c>
      <c r="R124" s="1041">
        <f>'5'!P124</f>
        <v>0</v>
      </c>
      <c r="S124" s="1044">
        <f>'5'!Q124</f>
        <v>0</v>
      </c>
      <c r="T124" s="1045">
        <f t="shared" si="96"/>
        <v>0</v>
      </c>
      <c r="U124" s="1045">
        <f t="shared" si="110"/>
        <v>0</v>
      </c>
      <c r="V124" s="1045">
        <f t="shared" si="111"/>
        <v>0</v>
      </c>
      <c r="W124" s="1045">
        <f t="shared" si="97"/>
        <v>0</v>
      </c>
      <c r="X124" s="1045">
        <f t="shared" si="128"/>
        <v>0</v>
      </c>
      <c r="Y124" s="1043"/>
      <c r="Z124" s="1041">
        <f>'5'!S124</f>
        <v>0</v>
      </c>
      <c r="AA124" s="1041">
        <f>'5'!T124</f>
        <v>0</v>
      </c>
      <c r="AB124" s="1041" t="str">
        <f>'5'!U124</f>
        <v/>
      </c>
      <c r="AC124" s="1041">
        <f>'5'!V124</f>
        <v>0</v>
      </c>
      <c r="AD124" s="1064">
        <f>'5'!W124</f>
        <v>0</v>
      </c>
      <c r="AE124" s="1045">
        <f t="shared" si="112"/>
        <v>0</v>
      </c>
      <c r="AF124" s="1045">
        <f t="shared" si="98"/>
        <v>0</v>
      </c>
      <c r="AG124" s="1045">
        <f t="shared" si="99"/>
        <v>0</v>
      </c>
      <c r="AH124" s="1045">
        <f t="shared" si="100"/>
        <v>0</v>
      </c>
      <c r="AI124" s="1045">
        <f t="shared" si="101"/>
        <v>0</v>
      </c>
      <c r="AJ124" s="1043"/>
      <c r="AK124" s="1041">
        <f>'5'!Y124</f>
        <v>0</v>
      </c>
      <c r="AL124" s="1041">
        <f>'5'!Z124</f>
        <v>0</v>
      </c>
      <c r="AM124" s="1041" t="str">
        <f>'5'!AA124</f>
        <v/>
      </c>
      <c r="AN124" s="1041">
        <f>'5'!AB124</f>
        <v>0</v>
      </c>
      <c r="AO124" s="1064">
        <f>'5'!AC124</f>
        <v>0</v>
      </c>
      <c r="AP124" s="1045">
        <f t="shared" si="113"/>
        <v>0</v>
      </c>
      <c r="AQ124" s="1045">
        <f t="shared" si="114"/>
        <v>0</v>
      </c>
      <c r="AR124" s="1045">
        <f t="shared" si="115"/>
        <v>0</v>
      </c>
      <c r="AS124" s="1045">
        <f t="shared" si="102"/>
        <v>0</v>
      </c>
      <c r="AT124" s="1045">
        <f t="shared" si="116"/>
        <v>0</v>
      </c>
      <c r="AU124" s="1043"/>
      <c r="AV124" s="1041">
        <f>'5'!AE124</f>
        <v>0</v>
      </c>
      <c r="AW124" s="1041">
        <f>'5'!AF124</f>
        <v>0</v>
      </c>
      <c r="AX124" s="1041" t="str">
        <f>'5'!AG124</f>
        <v/>
      </c>
      <c r="AY124" s="1041">
        <f>'5'!AH124</f>
        <v>0</v>
      </c>
      <c r="AZ124" s="1044">
        <f>'5'!AI124</f>
        <v>0</v>
      </c>
      <c r="BA124" s="1045">
        <f t="shared" si="117"/>
        <v>0</v>
      </c>
      <c r="BB124" s="1045">
        <f t="shared" si="118"/>
        <v>0</v>
      </c>
      <c r="BC124" s="1045">
        <f t="shared" si="119"/>
        <v>0</v>
      </c>
      <c r="BD124" s="1045">
        <f t="shared" si="103"/>
        <v>0</v>
      </c>
      <c r="BE124" s="1045">
        <f t="shared" si="120"/>
        <v>0</v>
      </c>
      <c r="BF124" s="1043"/>
      <c r="BG124" s="1046" t="str">
        <f ca="1">'In-kind Benefits 2_V2'!AC122</f>
        <v/>
      </c>
      <c r="BH124" s="1047"/>
      <c r="BI124" s="1047" t="str">
        <f ca="1">'In-kind Benefits 2_V2'!AE122</f>
        <v/>
      </c>
      <c r="BJ124" s="1047" t="str" cm="1">
        <f t="array" aca="1" ref="BJ124" ca="1">(_xlfn.IFS(BG124="Yes",_xlfn.IFS(BI124&lt;=($CP124*BJ$5),BI124,BI124&gt;($CP124*BJ$5),($CP124*BJ$5)),BG124="No","",BG124="",""))</f>
        <v/>
      </c>
      <c r="BK124" s="1043"/>
      <c r="BL124" s="1046" t="str">
        <f ca="1">'In-kind Benefits 2_V2'!AG122</f>
        <v/>
      </c>
      <c r="BM124" s="1047" t="str">
        <f ca="1">'In-kind Benefits 2_V2'!AH122</f>
        <v/>
      </c>
      <c r="BN124" s="1047" t="str">
        <f ca="1">'In-kind Benefits 2_V2'!AI122</f>
        <v/>
      </c>
      <c r="BO124" s="1047" t="str" cm="1">
        <f t="array" aca="1" ref="BO124" ca="1">(_xlfn.IFS(BL124="Yes",_xlfn.IFS(BN124&lt;=($CP124*BO$5),BN124,BN124&gt;($CP124*BO$5),($CP124*BO$5)),BL124="No","",BL124="",""))</f>
        <v/>
      </c>
      <c r="BP124" s="1043"/>
      <c r="BQ124" s="1046" t="str">
        <f ca="1">'In-kind Benefits 2_V2'!AK122</f>
        <v/>
      </c>
      <c r="BR124" s="1047" t="str">
        <f ca="1">'In-kind Benefits 2_V2'!AL122</f>
        <v/>
      </c>
      <c r="BS124" s="1047" t="str">
        <f ca="1">'In-kind Benefits 2_V2'!AM122</f>
        <v/>
      </c>
      <c r="BT124" s="1047" t="str" cm="1">
        <f t="array" aca="1" ref="BT124" ca="1">(_xlfn.IFS(BQ124="Yes",_xlfn.IFS(BS124&lt;=($CP124*BT$5),BS124,BS124&gt;($CP124*BT$5),($CP124*BT$5)),BQ124="No","",BQ124="",""))</f>
        <v/>
      </c>
      <c r="BU124" s="1043"/>
      <c r="BV124" s="1046" t="str">
        <f ca="1">'In-kind Benefits 2_V2'!AO122</f>
        <v/>
      </c>
      <c r="BW124" s="1047" t="str">
        <f ca="1">'In-kind Benefits 2_V2'!AP122</f>
        <v/>
      </c>
      <c r="BX124" s="1047" t="str">
        <f ca="1">'In-kind Benefits 2_V2'!AQ122</f>
        <v/>
      </c>
      <c r="BY124" s="1047" t="str" cm="1">
        <f t="array" aca="1" ref="BY124" ca="1">(_xlfn.IFS(BV124="Yes",_xlfn.IFS(BX124&lt;=($CP124*BY$5),BX124,BX124&gt;($CP124*BY$5),($CP124*BY$5)),BV124="No","",BV124="",""))</f>
        <v/>
      </c>
      <c r="BZ124" s="1043"/>
      <c r="CA124" s="1046" t="str">
        <f ca="1">'In-kind Benefits 2_V2'!AS122</f>
        <v/>
      </c>
      <c r="CB124" s="1047" t="str">
        <f ca="1">'In-kind Benefits 2_V2'!AT122</f>
        <v/>
      </c>
      <c r="CC124" s="1047" t="str">
        <f ca="1">'In-kind Benefits 2_V2'!AU122</f>
        <v/>
      </c>
      <c r="CD124" s="1047" t="str" cm="1">
        <f t="array" aca="1" ref="CD124" ca="1">(_xlfn.IFS(CA124="Yes",_xlfn.IFS(CC124&lt;=($CP124*CD$5),CC124,CC124&gt;($CP124*CD$5),($CP124*CD$5)),CA124="No","",CA124="",""))</f>
        <v/>
      </c>
      <c r="CE124" s="1048"/>
      <c r="CF124" s="1046" t="str">
        <f ca="1">'In-kind Benefits 2_V2'!AW122</f>
        <v/>
      </c>
      <c r="CG124" s="1047" t="str">
        <f ca="1">'In-kind Benefits 2_V2'!AX122</f>
        <v/>
      </c>
      <c r="CH124" s="1047" t="str">
        <f ca="1">'In-kind Benefits 2_V2'!AY122</f>
        <v/>
      </c>
      <c r="CI124" s="1047" t="str" cm="1">
        <f t="array" aca="1" ref="CI124" ca="1">(_xlfn.IFS(CF124="Yes",_xlfn.IFS(CH124&lt;=($CP124*CI$5),CH124,CH124&gt;($CP124*CI$5),($CP124*CI$5)),CF124="No","",CF124="",""))</f>
        <v/>
      </c>
      <c r="CJ124" s="1048"/>
      <c r="CK124" s="1049">
        <f>IFERROR(((V124*X124)+(AG124*AI124)+(AR124*AT124)+(BC124*BE124))*'Drop Downs'!$R$4/12,0)</f>
        <v>0</v>
      </c>
      <c r="CL124" s="1050">
        <f>IFERROR(L124/M124*IF('2'!$E$25='Drop Downs'!$H$15,'Drop Downs'!$R$4/12, IF('2'!$E$25='Drop Downs'!$H$16,1, (IF('2'!$E$25='Drop Downs'!$H$13,1,"error")))),0)</f>
        <v>0</v>
      </c>
      <c r="CM124" s="1050">
        <f t="shared" ca="1" si="136"/>
        <v>0</v>
      </c>
      <c r="CN124" s="1049" t="str">
        <f t="shared" ca="1" si="137"/>
        <v/>
      </c>
      <c r="CO124" s="1049" t="str">
        <f t="shared" ca="1" si="138"/>
        <v/>
      </c>
      <c r="CP124" s="1050" t="str">
        <f t="shared" ca="1" si="130"/>
        <v/>
      </c>
      <c r="CQ124" s="251"/>
      <c r="CR124" s="1050">
        <f>IFERROR(((W124*X124)+(AH124*AI124)+(AS124*AT124)+(BD124*BE124))*'Drop Downs'!$R$4/12,0)</f>
        <v>0</v>
      </c>
      <c r="CS124" s="1050">
        <f t="shared" si="131"/>
        <v>0</v>
      </c>
      <c r="CT124" s="1050">
        <f t="shared" ca="1" si="132"/>
        <v>0</v>
      </c>
      <c r="CU124" s="1050">
        <f t="shared" ca="1" si="133"/>
        <v>0</v>
      </c>
      <c r="CV124" s="1050" t="str">
        <f t="shared" ca="1" si="139"/>
        <v/>
      </c>
      <c r="CW124" s="1048"/>
      <c r="CX124" s="1050">
        <f t="shared" si="125"/>
        <v>0</v>
      </c>
      <c r="CY124" s="1050" t="str">
        <f t="shared" ca="1" si="140"/>
        <v/>
      </c>
      <c r="CZ124" s="1049" t="str">
        <f t="shared" ca="1" si="141"/>
        <v/>
      </c>
      <c r="DA124" s="1049">
        <f t="shared" ca="1" si="134"/>
        <v>0</v>
      </c>
    </row>
    <row r="125" spans="1:105" s="178" customFormat="1" ht="17.149999999999999" customHeight="1">
      <c r="A125" s="942">
        <v>121</v>
      </c>
      <c r="B125" s="1298"/>
      <c r="C125" s="1051" t="str">
        <f>INDEX(Languages2!$B$12:$Z$13,MATCH(' '!D125,Languages2!$B$12:$B$13,0),MATCH('1'!$C$5,Languages2!$B$1:$Z$1,0))</f>
        <v>Mulheres</v>
      </c>
      <c r="D125" s="1051" t="s">
        <v>800</v>
      </c>
      <c r="E125" s="1052">
        <f>'4'!N40</f>
        <v>0</v>
      </c>
      <c r="F125" s="1297">
        <f>'4'!O40</f>
        <v>0</v>
      </c>
      <c r="G125" s="1040"/>
      <c r="H125" s="1053">
        <f>'5'!G125</f>
        <v>0</v>
      </c>
      <c r="I125" s="1053">
        <f>'5'!H125</f>
        <v>0</v>
      </c>
      <c r="J125" s="1053">
        <f>'5'!I125</f>
        <v>0</v>
      </c>
      <c r="K125" s="1053">
        <f>'5'!J125</f>
        <v>0</v>
      </c>
      <c r="L125" s="1054">
        <f t="shared" si="129"/>
        <v>0</v>
      </c>
      <c r="M125" s="1054">
        <f t="shared" si="135"/>
        <v>0</v>
      </c>
      <c r="N125" s="1043"/>
      <c r="O125" s="1053">
        <f>'5'!M125</f>
        <v>0</v>
      </c>
      <c r="P125" s="1053">
        <f>'5'!N125</f>
        <v>0</v>
      </c>
      <c r="Q125" s="1053" t="str">
        <f>'5'!O125</f>
        <v/>
      </c>
      <c r="R125" s="1053">
        <f>'5'!P125</f>
        <v>0</v>
      </c>
      <c r="S125" s="1055">
        <f>'5'!Q125</f>
        <v>0</v>
      </c>
      <c r="T125" s="1056">
        <f t="shared" si="96"/>
        <v>0</v>
      </c>
      <c r="U125" s="1056">
        <f t="shared" si="110"/>
        <v>0</v>
      </c>
      <c r="V125" s="1056">
        <f t="shared" si="111"/>
        <v>0</v>
      </c>
      <c r="W125" s="1056">
        <f t="shared" si="97"/>
        <v>0</v>
      </c>
      <c r="X125" s="1056">
        <f t="shared" si="128"/>
        <v>0</v>
      </c>
      <c r="Y125" s="1043"/>
      <c r="Z125" s="1053">
        <f>'5'!S125</f>
        <v>0</v>
      </c>
      <c r="AA125" s="1053">
        <f>'5'!T125</f>
        <v>0</v>
      </c>
      <c r="AB125" s="1053" t="str">
        <f>'5'!U125</f>
        <v/>
      </c>
      <c r="AC125" s="1053">
        <f>'5'!V125</f>
        <v>0</v>
      </c>
      <c r="AD125" s="1053">
        <f>'5'!W125</f>
        <v>0</v>
      </c>
      <c r="AE125" s="1056">
        <f t="shared" si="112"/>
        <v>0</v>
      </c>
      <c r="AF125" s="1056">
        <f t="shared" si="98"/>
        <v>0</v>
      </c>
      <c r="AG125" s="1056">
        <f t="shared" si="99"/>
        <v>0</v>
      </c>
      <c r="AH125" s="1056">
        <f t="shared" si="100"/>
        <v>0</v>
      </c>
      <c r="AI125" s="1056">
        <f t="shared" si="101"/>
        <v>0</v>
      </c>
      <c r="AJ125" s="1043"/>
      <c r="AK125" s="1053">
        <f>'5'!Y125</f>
        <v>0</v>
      </c>
      <c r="AL125" s="1053">
        <f>'5'!Z125</f>
        <v>0</v>
      </c>
      <c r="AM125" s="1053" t="str">
        <f>'5'!AA125</f>
        <v/>
      </c>
      <c r="AN125" s="1053">
        <f>'5'!AB125</f>
        <v>0</v>
      </c>
      <c r="AO125" s="1053">
        <f>'5'!AC125</f>
        <v>0</v>
      </c>
      <c r="AP125" s="1056">
        <f t="shared" si="113"/>
        <v>0</v>
      </c>
      <c r="AQ125" s="1056">
        <f t="shared" si="114"/>
        <v>0</v>
      </c>
      <c r="AR125" s="1056">
        <f t="shared" si="115"/>
        <v>0</v>
      </c>
      <c r="AS125" s="1056">
        <f t="shared" si="102"/>
        <v>0</v>
      </c>
      <c r="AT125" s="1056">
        <f t="shared" si="116"/>
        <v>0</v>
      </c>
      <c r="AU125" s="1043"/>
      <c r="AV125" s="1053">
        <f>'5'!AE125</f>
        <v>0</v>
      </c>
      <c r="AW125" s="1053">
        <f>'5'!AF125</f>
        <v>0</v>
      </c>
      <c r="AX125" s="1053" t="str">
        <f>'5'!AG125</f>
        <v/>
      </c>
      <c r="AY125" s="1053">
        <f>'5'!AH125</f>
        <v>0</v>
      </c>
      <c r="AZ125" s="1055">
        <f>'5'!AI125</f>
        <v>0</v>
      </c>
      <c r="BA125" s="1056">
        <f t="shared" si="117"/>
        <v>0</v>
      </c>
      <c r="BB125" s="1056">
        <f t="shared" si="118"/>
        <v>0</v>
      </c>
      <c r="BC125" s="1056">
        <f t="shared" si="119"/>
        <v>0</v>
      </c>
      <c r="BD125" s="1056">
        <f t="shared" si="103"/>
        <v>0</v>
      </c>
      <c r="BE125" s="1056">
        <f t="shared" si="120"/>
        <v>0</v>
      </c>
      <c r="BF125" s="1043"/>
      <c r="BG125" s="1057" t="str">
        <f ca="1">'In-kind Benefits 2_V2'!AC123</f>
        <v/>
      </c>
      <c r="BH125" s="1047"/>
      <c r="BI125" s="1047" t="str">
        <f ca="1">'In-kind Benefits 2_V2'!AE123</f>
        <v/>
      </c>
      <c r="BJ125" s="1047" t="str" cm="1">
        <f t="array" aca="1" ref="BJ125" ca="1">(_xlfn.IFS(BG125="Yes",_xlfn.IFS(BI125&lt;=($CP125*BJ$5),BI125,BI125&gt;($CP125*BJ$5),($CP125*BJ$5)),BG125="No","",BG125="",""))</f>
        <v/>
      </c>
      <c r="BK125" s="1043"/>
      <c r="BL125" s="1057" t="str">
        <f ca="1">'In-kind Benefits 2_V2'!AG123</f>
        <v/>
      </c>
      <c r="BM125" s="1047" t="str">
        <f ca="1">'In-kind Benefits 2_V2'!AH123</f>
        <v/>
      </c>
      <c r="BN125" s="1047" t="str">
        <f ca="1">'In-kind Benefits 2_V2'!AI123</f>
        <v/>
      </c>
      <c r="BO125" s="1047" t="str" cm="1">
        <f t="array" aca="1" ref="BO125" ca="1">(_xlfn.IFS(BL125="Yes",_xlfn.IFS(BN125&lt;=($CP125*BO$5),BN125,BN125&gt;($CP125*BO$5),($CP125*BO$5)),BL125="No","",BL125="",""))</f>
        <v/>
      </c>
      <c r="BP125" s="1043"/>
      <c r="BQ125" s="1057" t="str">
        <f ca="1">'In-kind Benefits 2_V2'!AK123</f>
        <v/>
      </c>
      <c r="BR125" s="1047" t="str">
        <f ca="1">'In-kind Benefits 2_V2'!AL123</f>
        <v/>
      </c>
      <c r="BS125" s="1047" t="str">
        <f ca="1">'In-kind Benefits 2_V2'!AM123</f>
        <v/>
      </c>
      <c r="BT125" s="1047" t="str" cm="1">
        <f t="array" aca="1" ref="BT125" ca="1">(_xlfn.IFS(BQ125="Yes",_xlfn.IFS(BS125&lt;=($CP125*BT$5),BS125,BS125&gt;($CP125*BT$5),($CP125*BT$5)),BQ125="No","",BQ125="",""))</f>
        <v/>
      </c>
      <c r="BU125" s="1043"/>
      <c r="BV125" s="1057" t="str">
        <f ca="1">'In-kind Benefits 2_V2'!AO123</f>
        <v/>
      </c>
      <c r="BW125" s="1047" t="str">
        <f ca="1">'In-kind Benefits 2_V2'!AP123</f>
        <v/>
      </c>
      <c r="BX125" s="1047" t="str">
        <f ca="1">'In-kind Benefits 2_V2'!AQ123</f>
        <v/>
      </c>
      <c r="BY125" s="1047" t="str" cm="1">
        <f t="array" aca="1" ref="BY125" ca="1">(_xlfn.IFS(BV125="Yes",_xlfn.IFS(BX125&lt;=($CP125*BY$5),BX125,BX125&gt;($CP125*BY$5),($CP125*BY$5)),BV125="No","",BV125="",""))</f>
        <v/>
      </c>
      <c r="BZ125" s="1043"/>
      <c r="CA125" s="1057" t="str">
        <f ca="1">'In-kind Benefits 2_V2'!AS123</f>
        <v/>
      </c>
      <c r="CB125" s="1047" t="str">
        <f ca="1">'In-kind Benefits 2_V2'!AT123</f>
        <v/>
      </c>
      <c r="CC125" s="1047" t="str">
        <f ca="1">'In-kind Benefits 2_V2'!AU123</f>
        <v/>
      </c>
      <c r="CD125" s="1047" t="str" cm="1">
        <f t="array" aca="1" ref="CD125" ca="1">(_xlfn.IFS(CA125="Yes",_xlfn.IFS(CC125&lt;=($CP125*CD$5),CC125,CC125&gt;($CP125*CD$5),($CP125*CD$5)),CA125="No","",CA125="",""))</f>
        <v/>
      </c>
      <c r="CE125" s="1048"/>
      <c r="CF125" s="1057" t="str">
        <f ca="1">'In-kind Benefits 2_V2'!AW123</f>
        <v/>
      </c>
      <c r="CG125" s="1047" t="str">
        <f ca="1">'In-kind Benefits 2_V2'!AX123</f>
        <v/>
      </c>
      <c r="CH125" s="1047" t="str">
        <f ca="1">'In-kind Benefits 2_V2'!AY123</f>
        <v/>
      </c>
      <c r="CI125" s="1047" t="str" cm="1">
        <f t="array" aca="1" ref="CI125" ca="1">(_xlfn.IFS(CF125="Yes",_xlfn.IFS(CH125&lt;=($CP125*CI$5),CH125,CH125&gt;($CP125*CI$5),($CP125*CI$5)),CF125="No","",CF125="",""))</f>
        <v/>
      </c>
      <c r="CJ125" s="1048"/>
      <c r="CK125" s="1049">
        <f>IFERROR(((V125*X125)+(AG125*AI125)+(AR125*AT125)+(BC125*BE125))*'Drop Downs'!$R$4/12,0)</f>
        <v>0</v>
      </c>
      <c r="CL125" s="1050">
        <f>IFERROR(L125/M125*IF('2'!$E$25='Drop Downs'!$H$15,'Drop Downs'!$R$4/12, IF('2'!$E$25='Drop Downs'!$H$16,1, (IF('2'!$E$25='Drop Downs'!$H$13,1,"error")))),0)</f>
        <v>0</v>
      </c>
      <c r="CM125" s="1050">
        <f t="shared" ca="1" si="136"/>
        <v>0</v>
      </c>
      <c r="CN125" s="1049" t="str">
        <f t="shared" ca="1" si="137"/>
        <v/>
      </c>
      <c r="CO125" s="1049" t="str">
        <f t="shared" ca="1" si="138"/>
        <v/>
      </c>
      <c r="CP125" s="1050" t="str">
        <f t="shared" ca="1" si="130"/>
        <v/>
      </c>
      <c r="CQ125" s="251"/>
      <c r="CR125" s="1050">
        <f>IFERROR(((W125*X125)+(AH125*AI125)+(AS125*AT125)+(BD125*BE125))*'Drop Downs'!$R$4/12,0)</f>
        <v>0</v>
      </c>
      <c r="CS125" s="1050">
        <f t="shared" si="131"/>
        <v>0</v>
      </c>
      <c r="CT125" s="1050">
        <f t="shared" ca="1" si="132"/>
        <v>0</v>
      </c>
      <c r="CU125" s="1050">
        <f t="shared" ca="1" si="133"/>
        <v>0</v>
      </c>
      <c r="CV125" s="1050" t="str">
        <f t="shared" ca="1" si="139"/>
        <v/>
      </c>
      <c r="CW125" s="1048"/>
      <c r="CX125" s="1050">
        <f t="shared" si="125"/>
        <v>0</v>
      </c>
      <c r="CY125" s="1050" t="str">
        <f t="shared" ca="1" si="140"/>
        <v/>
      </c>
      <c r="CZ125" s="1049" t="str">
        <f t="shared" ca="1" si="141"/>
        <v/>
      </c>
      <c r="DA125" s="1049">
        <f t="shared" ca="1" si="134"/>
        <v>0</v>
      </c>
    </row>
    <row r="126" spans="1:105" s="178" customFormat="1" ht="17.149999999999999" customHeight="1">
      <c r="A126" s="942">
        <v>122</v>
      </c>
      <c r="B126" s="1295">
        <f>'4'!L41</f>
        <v>0</v>
      </c>
      <c r="C126" s="1038" t="str">
        <f>INDEX(Languages2!$B$12:$Z$13,MATCH(' '!D126,Languages2!$B$12:$B$13,0),MATCH('1'!$C$5,Languages2!$B$1:$Z$1,0))</f>
        <v>Homens</v>
      </c>
      <c r="D126" s="1038" t="s">
        <v>799</v>
      </c>
      <c r="E126" s="1058">
        <f>'4'!N41</f>
        <v>0</v>
      </c>
      <c r="F126" s="1297" t="str">
        <f>'4'!O41</f>
        <v xml:space="preserve"> </v>
      </c>
      <c r="G126" s="1040"/>
      <c r="H126" s="1041">
        <f>'5'!G126</f>
        <v>0</v>
      </c>
      <c r="I126" s="1041">
        <f>'5'!H126</f>
        <v>0</v>
      </c>
      <c r="J126" s="1041">
        <f>'5'!I126</f>
        <v>0</v>
      </c>
      <c r="K126" s="1041">
        <f>'5'!J126</f>
        <v>0</v>
      </c>
      <c r="L126" s="1042">
        <f t="shared" si="129"/>
        <v>0</v>
      </c>
      <c r="M126" s="1042">
        <f t="shared" si="135"/>
        <v>0</v>
      </c>
      <c r="N126" s="1043"/>
      <c r="O126" s="1041">
        <f>'5'!M126</f>
        <v>0</v>
      </c>
      <c r="P126" s="1041">
        <f>'5'!N126</f>
        <v>0</v>
      </c>
      <c r="Q126" s="1041" t="str">
        <f>'5'!O126</f>
        <v/>
      </c>
      <c r="R126" s="1041">
        <f>'5'!P126</f>
        <v>0</v>
      </c>
      <c r="S126" s="1044">
        <f>'5'!Q126</f>
        <v>0</v>
      </c>
      <c r="T126" s="1045">
        <f t="shared" si="96"/>
        <v>0</v>
      </c>
      <c r="U126" s="1045">
        <f t="shared" si="110"/>
        <v>0</v>
      </c>
      <c r="V126" s="1045">
        <f t="shared" si="111"/>
        <v>0</v>
      </c>
      <c r="W126" s="1045">
        <f t="shared" si="97"/>
        <v>0</v>
      </c>
      <c r="X126" s="1045">
        <f t="shared" si="128"/>
        <v>0</v>
      </c>
      <c r="Y126" s="1043"/>
      <c r="Z126" s="1041">
        <f>'5'!S126</f>
        <v>0</v>
      </c>
      <c r="AA126" s="1041">
        <f>'5'!T126</f>
        <v>0</v>
      </c>
      <c r="AB126" s="1041" t="str">
        <f>'5'!U126</f>
        <v/>
      </c>
      <c r="AC126" s="1041">
        <f>'5'!V126</f>
        <v>0</v>
      </c>
      <c r="AD126" s="1064">
        <f>'5'!W126</f>
        <v>0</v>
      </c>
      <c r="AE126" s="1045">
        <f t="shared" si="112"/>
        <v>0</v>
      </c>
      <c r="AF126" s="1045">
        <f t="shared" si="98"/>
        <v>0</v>
      </c>
      <c r="AG126" s="1045">
        <f t="shared" si="99"/>
        <v>0</v>
      </c>
      <c r="AH126" s="1045">
        <f t="shared" si="100"/>
        <v>0</v>
      </c>
      <c r="AI126" s="1045">
        <f t="shared" si="101"/>
        <v>0</v>
      </c>
      <c r="AJ126" s="1043"/>
      <c r="AK126" s="1041">
        <f>'5'!Y126</f>
        <v>0</v>
      </c>
      <c r="AL126" s="1041">
        <f>'5'!Z126</f>
        <v>0</v>
      </c>
      <c r="AM126" s="1041" t="str">
        <f>'5'!AA126</f>
        <v/>
      </c>
      <c r="AN126" s="1041">
        <f>'5'!AB126</f>
        <v>0</v>
      </c>
      <c r="AO126" s="1064">
        <f>'5'!AC126</f>
        <v>0</v>
      </c>
      <c r="AP126" s="1045">
        <f t="shared" si="113"/>
        <v>0</v>
      </c>
      <c r="AQ126" s="1045">
        <f t="shared" si="114"/>
        <v>0</v>
      </c>
      <c r="AR126" s="1045">
        <f t="shared" si="115"/>
        <v>0</v>
      </c>
      <c r="AS126" s="1045">
        <f t="shared" si="102"/>
        <v>0</v>
      </c>
      <c r="AT126" s="1045">
        <f t="shared" si="116"/>
        <v>0</v>
      </c>
      <c r="AU126" s="1043"/>
      <c r="AV126" s="1041">
        <f>'5'!AE126</f>
        <v>0</v>
      </c>
      <c r="AW126" s="1041">
        <f>'5'!AF126</f>
        <v>0</v>
      </c>
      <c r="AX126" s="1041" t="str">
        <f>'5'!AG126</f>
        <v/>
      </c>
      <c r="AY126" s="1041">
        <f>'5'!AH126</f>
        <v>0</v>
      </c>
      <c r="AZ126" s="1044">
        <f>'5'!AI126</f>
        <v>0</v>
      </c>
      <c r="BA126" s="1045">
        <f t="shared" si="117"/>
        <v>0</v>
      </c>
      <c r="BB126" s="1045">
        <f t="shared" si="118"/>
        <v>0</v>
      </c>
      <c r="BC126" s="1045">
        <f t="shared" si="119"/>
        <v>0</v>
      </c>
      <c r="BD126" s="1045">
        <f t="shared" si="103"/>
        <v>0</v>
      </c>
      <c r="BE126" s="1045">
        <f t="shared" si="120"/>
        <v>0</v>
      </c>
      <c r="BF126" s="1043"/>
      <c r="BG126" s="1046" t="str">
        <f ca="1">'In-kind Benefits 2_V2'!AC124</f>
        <v/>
      </c>
      <c r="BH126" s="1047"/>
      <c r="BI126" s="1047" t="str">
        <f ca="1">'In-kind Benefits 2_V2'!AE124</f>
        <v/>
      </c>
      <c r="BJ126" s="1047" t="str" cm="1">
        <f t="array" aca="1" ref="BJ126" ca="1">(_xlfn.IFS(BG126="Yes",_xlfn.IFS(BI126&lt;=($CP126*BJ$5),BI126,BI126&gt;($CP126*BJ$5),($CP126*BJ$5)),BG126="No","",BG126="",""))</f>
        <v/>
      </c>
      <c r="BK126" s="1043"/>
      <c r="BL126" s="1046" t="str">
        <f ca="1">'In-kind Benefits 2_V2'!AG124</f>
        <v/>
      </c>
      <c r="BM126" s="1047" t="str">
        <f ca="1">'In-kind Benefits 2_V2'!AH124</f>
        <v/>
      </c>
      <c r="BN126" s="1047" t="str">
        <f ca="1">'In-kind Benefits 2_V2'!AI124</f>
        <v/>
      </c>
      <c r="BO126" s="1047" t="str" cm="1">
        <f t="array" aca="1" ref="BO126" ca="1">(_xlfn.IFS(BL126="Yes",_xlfn.IFS(BN126&lt;=($CP126*BO$5),BN126,BN126&gt;($CP126*BO$5),($CP126*BO$5)),BL126="No","",BL126="",""))</f>
        <v/>
      </c>
      <c r="BP126" s="1043"/>
      <c r="BQ126" s="1046" t="str">
        <f ca="1">'In-kind Benefits 2_V2'!AK124</f>
        <v/>
      </c>
      <c r="BR126" s="1047" t="str">
        <f ca="1">'In-kind Benefits 2_V2'!AL124</f>
        <v/>
      </c>
      <c r="BS126" s="1047" t="str">
        <f ca="1">'In-kind Benefits 2_V2'!AM124</f>
        <v/>
      </c>
      <c r="BT126" s="1047" t="str" cm="1">
        <f t="array" aca="1" ref="BT126" ca="1">(_xlfn.IFS(BQ126="Yes",_xlfn.IFS(BS126&lt;=($CP126*BT$5),BS126,BS126&gt;($CP126*BT$5),($CP126*BT$5)),BQ126="No","",BQ126="",""))</f>
        <v/>
      </c>
      <c r="BU126" s="1043"/>
      <c r="BV126" s="1046" t="str">
        <f ca="1">'In-kind Benefits 2_V2'!AO124</f>
        <v/>
      </c>
      <c r="BW126" s="1047" t="str">
        <f ca="1">'In-kind Benefits 2_V2'!AP124</f>
        <v/>
      </c>
      <c r="BX126" s="1047" t="str">
        <f ca="1">'In-kind Benefits 2_V2'!AQ124</f>
        <v/>
      </c>
      <c r="BY126" s="1047" t="str" cm="1">
        <f t="array" aca="1" ref="BY126" ca="1">(_xlfn.IFS(BV126="Yes",_xlfn.IFS(BX126&lt;=($CP126*BY$5),BX126,BX126&gt;($CP126*BY$5),($CP126*BY$5)),BV126="No","",BV126="",""))</f>
        <v/>
      </c>
      <c r="BZ126" s="1043"/>
      <c r="CA126" s="1046" t="str">
        <f ca="1">'In-kind Benefits 2_V2'!AS124</f>
        <v/>
      </c>
      <c r="CB126" s="1047" t="str">
        <f ca="1">'In-kind Benefits 2_V2'!AT124</f>
        <v/>
      </c>
      <c r="CC126" s="1047" t="str">
        <f ca="1">'In-kind Benefits 2_V2'!AU124</f>
        <v/>
      </c>
      <c r="CD126" s="1047" t="str" cm="1">
        <f t="array" aca="1" ref="CD126" ca="1">(_xlfn.IFS(CA126="Yes",_xlfn.IFS(CC126&lt;=($CP126*CD$5),CC126,CC126&gt;($CP126*CD$5),($CP126*CD$5)),CA126="No","",CA126="",""))</f>
        <v/>
      </c>
      <c r="CE126" s="1048"/>
      <c r="CF126" s="1046" t="str">
        <f ca="1">'In-kind Benefits 2_V2'!AW124</f>
        <v/>
      </c>
      <c r="CG126" s="1047" t="str">
        <f ca="1">'In-kind Benefits 2_V2'!AX124</f>
        <v/>
      </c>
      <c r="CH126" s="1047" t="str">
        <f ca="1">'In-kind Benefits 2_V2'!AY124</f>
        <v/>
      </c>
      <c r="CI126" s="1047" t="str" cm="1">
        <f t="array" aca="1" ref="CI126" ca="1">(_xlfn.IFS(CF126="Yes",_xlfn.IFS(CH126&lt;=($CP126*CI$5),CH126,CH126&gt;($CP126*CI$5),($CP126*CI$5)),CF126="No","",CF126="",""))</f>
        <v/>
      </c>
      <c r="CJ126" s="1048"/>
      <c r="CK126" s="1049">
        <f>IFERROR(((V126*X126)+(AG126*AI126)+(AR126*AT126)+(BC126*BE126))*'Drop Downs'!$R$4/12,0)</f>
        <v>0</v>
      </c>
      <c r="CL126" s="1050">
        <f>IFERROR(L126/M126*IF('2'!$E$25='Drop Downs'!$H$15,'Drop Downs'!$R$4/12, IF('2'!$E$25='Drop Downs'!$H$16,1, (IF('2'!$E$25='Drop Downs'!$H$13,1,"error")))),0)</f>
        <v>0</v>
      </c>
      <c r="CM126" s="1050">
        <f t="shared" ca="1" si="136"/>
        <v>0</v>
      </c>
      <c r="CN126" s="1049" t="str">
        <f t="shared" ca="1" si="137"/>
        <v/>
      </c>
      <c r="CO126" s="1049" t="str">
        <f t="shared" ca="1" si="138"/>
        <v/>
      </c>
      <c r="CP126" s="1050" t="str">
        <f t="shared" ca="1" si="130"/>
        <v/>
      </c>
      <c r="CQ126" s="251"/>
      <c r="CR126" s="1050">
        <f>IFERROR(((W126*X126)+(AH126*AI126)+(AS126*AT126)+(BD126*BE126))*'Drop Downs'!$R$4/12,0)</f>
        <v>0</v>
      </c>
      <c r="CS126" s="1050">
        <f t="shared" si="131"/>
        <v>0</v>
      </c>
      <c r="CT126" s="1050">
        <f t="shared" ca="1" si="132"/>
        <v>0</v>
      </c>
      <c r="CU126" s="1050">
        <f t="shared" ca="1" si="133"/>
        <v>0</v>
      </c>
      <c r="CV126" s="1050" t="str">
        <f t="shared" ca="1" si="139"/>
        <v/>
      </c>
      <c r="CW126" s="1048"/>
      <c r="CX126" s="1050">
        <f t="shared" si="125"/>
        <v>0</v>
      </c>
      <c r="CY126" s="1050" t="str">
        <f t="shared" ca="1" si="140"/>
        <v/>
      </c>
      <c r="CZ126" s="1049" t="str">
        <f t="shared" ca="1" si="141"/>
        <v/>
      </c>
      <c r="DA126" s="1049">
        <f t="shared" ca="1" si="134"/>
        <v>0</v>
      </c>
    </row>
    <row r="127" spans="1:105" s="178" customFormat="1" ht="17.149999999999999" customHeight="1">
      <c r="A127" s="942">
        <v>123</v>
      </c>
      <c r="B127" s="1298"/>
      <c r="C127" s="1051" t="str">
        <f>INDEX(Languages2!$B$12:$Z$13,MATCH(' '!D127,Languages2!$B$12:$B$13,0),MATCH('1'!$C$5,Languages2!$B$1:$Z$1,0))</f>
        <v>Mulheres</v>
      </c>
      <c r="D127" s="1051" t="s">
        <v>800</v>
      </c>
      <c r="E127" s="1052">
        <f>'4'!N42</f>
        <v>0</v>
      </c>
      <c r="F127" s="1297">
        <f>'4'!O42</f>
        <v>0</v>
      </c>
      <c r="G127" s="1040"/>
      <c r="H127" s="1053">
        <f>'5'!G127</f>
        <v>0</v>
      </c>
      <c r="I127" s="1053">
        <f>'5'!H127</f>
        <v>0</v>
      </c>
      <c r="J127" s="1053">
        <f>'5'!I127</f>
        <v>0</v>
      </c>
      <c r="K127" s="1053">
        <f>'5'!J127</f>
        <v>0</v>
      </c>
      <c r="L127" s="1054">
        <f t="shared" si="129"/>
        <v>0</v>
      </c>
      <c r="M127" s="1054">
        <f t="shared" si="135"/>
        <v>0</v>
      </c>
      <c r="N127" s="1043"/>
      <c r="O127" s="1053">
        <f>'5'!M127</f>
        <v>0</v>
      </c>
      <c r="P127" s="1053">
        <f>'5'!N127</f>
        <v>0</v>
      </c>
      <c r="Q127" s="1053" t="str">
        <f>'5'!O127</f>
        <v/>
      </c>
      <c r="R127" s="1053">
        <f>'5'!P127</f>
        <v>0</v>
      </c>
      <c r="S127" s="1055">
        <f>'5'!Q127</f>
        <v>0</v>
      </c>
      <c r="T127" s="1056">
        <f t="shared" si="96"/>
        <v>0</v>
      </c>
      <c r="U127" s="1056">
        <f t="shared" si="110"/>
        <v>0</v>
      </c>
      <c r="V127" s="1056">
        <f t="shared" si="111"/>
        <v>0</v>
      </c>
      <c r="W127" s="1056">
        <f t="shared" si="97"/>
        <v>0</v>
      </c>
      <c r="X127" s="1056">
        <f t="shared" si="128"/>
        <v>0</v>
      </c>
      <c r="Y127" s="1043"/>
      <c r="Z127" s="1053">
        <f>'5'!S127</f>
        <v>0</v>
      </c>
      <c r="AA127" s="1053">
        <f>'5'!T127</f>
        <v>0</v>
      </c>
      <c r="AB127" s="1053" t="str">
        <f>'5'!U127</f>
        <v/>
      </c>
      <c r="AC127" s="1053">
        <f>'5'!V127</f>
        <v>0</v>
      </c>
      <c r="AD127" s="1053">
        <f>'5'!W127</f>
        <v>0</v>
      </c>
      <c r="AE127" s="1056">
        <f t="shared" si="112"/>
        <v>0</v>
      </c>
      <c r="AF127" s="1056">
        <f t="shared" si="98"/>
        <v>0</v>
      </c>
      <c r="AG127" s="1056">
        <f t="shared" si="99"/>
        <v>0</v>
      </c>
      <c r="AH127" s="1056">
        <f t="shared" si="100"/>
        <v>0</v>
      </c>
      <c r="AI127" s="1056">
        <f t="shared" si="101"/>
        <v>0</v>
      </c>
      <c r="AJ127" s="1043"/>
      <c r="AK127" s="1053">
        <f>'5'!Y127</f>
        <v>0</v>
      </c>
      <c r="AL127" s="1053">
        <f>'5'!Z127</f>
        <v>0</v>
      </c>
      <c r="AM127" s="1053" t="str">
        <f>'5'!AA127</f>
        <v/>
      </c>
      <c r="AN127" s="1053">
        <f>'5'!AB127</f>
        <v>0</v>
      </c>
      <c r="AO127" s="1053">
        <f>'5'!AC127</f>
        <v>0</v>
      </c>
      <c r="AP127" s="1056">
        <f t="shared" si="113"/>
        <v>0</v>
      </c>
      <c r="AQ127" s="1056">
        <f t="shared" si="114"/>
        <v>0</v>
      </c>
      <c r="AR127" s="1056">
        <f t="shared" si="115"/>
        <v>0</v>
      </c>
      <c r="AS127" s="1056">
        <f t="shared" si="102"/>
        <v>0</v>
      </c>
      <c r="AT127" s="1056">
        <f t="shared" si="116"/>
        <v>0</v>
      </c>
      <c r="AU127" s="1043"/>
      <c r="AV127" s="1053">
        <f>'5'!AE127</f>
        <v>0</v>
      </c>
      <c r="AW127" s="1053">
        <f>'5'!AF127</f>
        <v>0</v>
      </c>
      <c r="AX127" s="1053" t="str">
        <f>'5'!AG127</f>
        <v/>
      </c>
      <c r="AY127" s="1053">
        <f>'5'!AH127</f>
        <v>0</v>
      </c>
      <c r="AZ127" s="1055">
        <f>'5'!AI127</f>
        <v>0</v>
      </c>
      <c r="BA127" s="1056">
        <f t="shared" si="117"/>
        <v>0</v>
      </c>
      <c r="BB127" s="1056">
        <f t="shared" si="118"/>
        <v>0</v>
      </c>
      <c r="BC127" s="1056">
        <f t="shared" si="119"/>
        <v>0</v>
      </c>
      <c r="BD127" s="1056">
        <f t="shared" si="103"/>
        <v>0</v>
      </c>
      <c r="BE127" s="1056">
        <f t="shared" si="120"/>
        <v>0</v>
      </c>
      <c r="BF127" s="1043"/>
      <c r="BG127" s="1057" t="str">
        <f ca="1">'In-kind Benefits 2_V2'!AC125</f>
        <v/>
      </c>
      <c r="BH127" s="1047"/>
      <c r="BI127" s="1047" t="str">
        <f ca="1">'In-kind Benefits 2_V2'!AE125</f>
        <v/>
      </c>
      <c r="BJ127" s="1047" t="str" cm="1">
        <f t="array" aca="1" ref="BJ127" ca="1">(_xlfn.IFS(BG127="Yes",_xlfn.IFS(BI127&lt;=($CP127*BJ$5),BI127,BI127&gt;($CP127*BJ$5),($CP127*BJ$5)),BG127="No","",BG127="",""))</f>
        <v/>
      </c>
      <c r="BK127" s="1043"/>
      <c r="BL127" s="1057" t="str">
        <f ca="1">'In-kind Benefits 2_V2'!AG125</f>
        <v/>
      </c>
      <c r="BM127" s="1047" t="str">
        <f ca="1">'In-kind Benefits 2_V2'!AH125</f>
        <v/>
      </c>
      <c r="BN127" s="1047" t="str">
        <f ca="1">'In-kind Benefits 2_V2'!AI125</f>
        <v/>
      </c>
      <c r="BO127" s="1047" t="str" cm="1">
        <f t="array" aca="1" ref="BO127" ca="1">(_xlfn.IFS(BL127="Yes",_xlfn.IFS(BN127&lt;=($CP127*BO$5),BN127,BN127&gt;($CP127*BO$5),($CP127*BO$5)),BL127="No","",BL127="",""))</f>
        <v/>
      </c>
      <c r="BP127" s="1043"/>
      <c r="BQ127" s="1057" t="str">
        <f ca="1">'In-kind Benefits 2_V2'!AK125</f>
        <v/>
      </c>
      <c r="BR127" s="1047" t="str">
        <f ca="1">'In-kind Benefits 2_V2'!AL125</f>
        <v/>
      </c>
      <c r="BS127" s="1047" t="str">
        <f ca="1">'In-kind Benefits 2_V2'!AM125</f>
        <v/>
      </c>
      <c r="BT127" s="1047" t="str" cm="1">
        <f t="array" aca="1" ref="BT127" ca="1">(_xlfn.IFS(BQ127="Yes",_xlfn.IFS(BS127&lt;=($CP127*BT$5),BS127,BS127&gt;($CP127*BT$5),($CP127*BT$5)),BQ127="No","",BQ127="",""))</f>
        <v/>
      </c>
      <c r="BU127" s="1043"/>
      <c r="BV127" s="1057" t="str">
        <f ca="1">'In-kind Benefits 2_V2'!AO125</f>
        <v/>
      </c>
      <c r="BW127" s="1047" t="str">
        <f ca="1">'In-kind Benefits 2_V2'!AP125</f>
        <v/>
      </c>
      <c r="BX127" s="1047" t="str">
        <f ca="1">'In-kind Benefits 2_V2'!AQ125</f>
        <v/>
      </c>
      <c r="BY127" s="1047" t="str" cm="1">
        <f t="array" aca="1" ref="BY127" ca="1">(_xlfn.IFS(BV127="Yes",_xlfn.IFS(BX127&lt;=($CP127*BY$5),BX127,BX127&gt;($CP127*BY$5),($CP127*BY$5)),BV127="No","",BV127="",""))</f>
        <v/>
      </c>
      <c r="BZ127" s="1043"/>
      <c r="CA127" s="1057" t="str">
        <f ca="1">'In-kind Benefits 2_V2'!AS125</f>
        <v/>
      </c>
      <c r="CB127" s="1047" t="str">
        <f ca="1">'In-kind Benefits 2_V2'!AT125</f>
        <v/>
      </c>
      <c r="CC127" s="1047" t="str">
        <f ca="1">'In-kind Benefits 2_V2'!AU125</f>
        <v/>
      </c>
      <c r="CD127" s="1047" t="str" cm="1">
        <f t="array" aca="1" ref="CD127" ca="1">(_xlfn.IFS(CA127="Yes",_xlfn.IFS(CC127&lt;=($CP127*CD$5),CC127,CC127&gt;($CP127*CD$5),($CP127*CD$5)),CA127="No","",CA127="",""))</f>
        <v/>
      </c>
      <c r="CE127" s="1048"/>
      <c r="CF127" s="1057" t="str">
        <f ca="1">'In-kind Benefits 2_V2'!AW125</f>
        <v/>
      </c>
      <c r="CG127" s="1047" t="str">
        <f ca="1">'In-kind Benefits 2_V2'!AX125</f>
        <v/>
      </c>
      <c r="CH127" s="1047" t="str">
        <f ca="1">'In-kind Benefits 2_V2'!AY125</f>
        <v/>
      </c>
      <c r="CI127" s="1047" t="str" cm="1">
        <f t="array" aca="1" ref="CI127" ca="1">(_xlfn.IFS(CF127="Yes",_xlfn.IFS(CH127&lt;=($CP127*CI$5),CH127,CH127&gt;($CP127*CI$5),($CP127*CI$5)),CF127="No","",CF127="",""))</f>
        <v/>
      </c>
      <c r="CJ127" s="1048"/>
      <c r="CK127" s="1049">
        <f>IFERROR(((V127*X127)+(AG127*AI127)+(AR127*AT127)+(BC127*BE127))*'Drop Downs'!$R$4/12,0)</f>
        <v>0</v>
      </c>
      <c r="CL127" s="1050">
        <f>IFERROR(L127/M127*IF('2'!$E$25='Drop Downs'!$H$15,'Drop Downs'!$R$4/12, IF('2'!$E$25='Drop Downs'!$H$16,1, (IF('2'!$E$25='Drop Downs'!$H$13,1,"error")))),0)</f>
        <v>0</v>
      </c>
      <c r="CM127" s="1050">
        <f t="shared" ca="1" si="136"/>
        <v>0</v>
      </c>
      <c r="CN127" s="1049" t="str">
        <f t="shared" ca="1" si="137"/>
        <v/>
      </c>
      <c r="CO127" s="1049" t="str">
        <f t="shared" ca="1" si="138"/>
        <v/>
      </c>
      <c r="CP127" s="1050" t="str">
        <f t="shared" ca="1" si="130"/>
        <v/>
      </c>
      <c r="CQ127" s="251"/>
      <c r="CR127" s="1050">
        <f>IFERROR(((W127*X127)+(AH127*AI127)+(AS127*AT127)+(BD127*BE127))*'Drop Downs'!$R$4/12,0)</f>
        <v>0</v>
      </c>
      <c r="CS127" s="1050">
        <f t="shared" si="131"/>
        <v>0</v>
      </c>
      <c r="CT127" s="1050">
        <f t="shared" ca="1" si="132"/>
        <v>0</v>
      </c>
      <c r="CU127" s="1050">
        <f t="shared" ca="1" si="133"/>
        <v>0</v>
      </c>
      <c r="CV127" s="1050" t="str">
        <f t="shared" ca="1" si="139"/>
        <v/>
      </c>
      <c r="CW127" s="1048"/>
      <c r="CX127" s="1050">
        <f t="shared" si="125"/>
        <v>0</v>
      </c>
      <c r="CY127" s="1050" t="str">
        <f t="shared" ca="1" si="140"/>
        <v/>
      </c>
      <c r="CZ127" s="1049" t="str">
        <f t="shared" ca="1" si="141"/>
        <v/>
      </c>
      <c r="DA127" s="1049">
        <f t="shared" ca="1" si="134"/>
        <v>0</v>
      </c>
    </row>
    <row r="128" spans="1:105" s="178" customFormat="1" ht="17.149999999999999" customHeight="1">
      <c r="A128" s="942">
        <v>124</v>
      </c>
      <c r="B128" s="1295">
        <f>'4'!L43</f>
        <v>0</v>
      </c>
      <c r="C128" s="1038" t="str">
        <f>INDEX(Languages2!$B$12:$Z$13,MATCH(' '!D128,Languages2!$B$12:$B$13,0),MATCH('1'!$C$5,Languages2!$B$1:$Z$1,0))</f>
        <v>Homens</v>
      </c>
      <c r="D128" s="1038" t="s">
        <v>799</v>
      </c>
      <c r="E128" s="1058">
        <f>'4'!N43</f>
        <v>0</v>
      </c>
      <c r="F128" s="1297" t="str">
        <f>'4'!O43</f>
        <v xml:space="preserve"> </v>
      </c>
      <c r="G128" s="1040"/>
      <c r="H128" s="1041">
        <f>'5'!G128</f>
        <v>0</v>
      </c>
      <c r="I128" s="1041">
        <f>'5'!H128</f>
        <v>0</v>
      </c>
      <c r="J128" s="1041">
        <f>'5'!I128</f>
        <v>0</v>
      </c>
      <c r="K128" s="1041">
        <f>'5'!J128</f>
        <v>0</v>
      </c>
      <c r="L128" s="1042">
        <f t="shared" si="129"/>
        <v>0</v>
      </c>
      <c r="M128" s="1042">
        <f t="shared" si="135"/>
        <v>0</v>
      </c>
      <c r="N128" s="1043"/>
      <c r="O128" s="1041">
        <f>'5'!M128</f>
        <v>0</v>
      </c>
      <c r="P128" s="1041">
        <f>'5'!N128</f>
        <v>0</v>
      </c>
      <c r="Q128" s="1041" t="str">
        <f>'5'!O128</f>
        <v/>
      </c>
      <c r="R128" s="1041">
        <f>'5'!P128</f>
        <v>0</v>
      </c>
      <c r="S128" s="1044">
        <f>'5'!Q128</f>
        <v>0</v>
      </c>
      <c r="T128" s="1045">
        <f t="shared" si="96"/>
        <v>0</v>
      </c>
      <c r="U128" s="1045">
        <f t="shared" si="110"/>
        <v>0</v>
      </c>
      <c r="V128" s="1045">
        <f t="shared" si="111"/>
        <v>0</v>
      </c>
      <c r="W128" s="1045">
        <f t="shared" si="97"/>
        <v>0</v>
      </c>
      <c r="X128" s="1045">
        <f t="shared" si="128"/>
        <v>0</v>
      </c>
      <c r="Y128" s="1043"/>
      <c r="Z128" s="1041">
        <f>'5'!S128</f>
        <v>0</v>
      </c>
      <c r="AA128" s="1041">
        <f>'5'!T128</f>
        <v>0</v>
      </c>
      <c r="AB128" s="1041" t="str">
        <f>'5'!U128</f>
        <v/>
      </c>
      <c r="AC128" s="1041">
        <f>'5'!V128</f>
        <v>0</v>
      </c>
      <c r="AD128" s="1064">
        <f>'5'!W128</f>
        <v>0</v>
      </c>
      <c r="AE128" s="1045">
        <f t="shared" si="112"/>
        <v>0</v>
      </c>
      <c r="AF128" s="1045">
        <f t="shared" si="98"/>
        <v>0</v>
      </c>
      <c r="AG128" s="1045">
        <f t="shared" si="99"/>
        <v>0</v>
      </c>
      <c r="AH128" s="1045">
        <f t="shared" si="100"/>
        <v>0</v>
      </c>
      <c r="AI128" s="1045">
        <f t="shared" si="101"/>
        <v>0</v>
      </c>
      <c r="AJ128" s="1043"/>
      <c r="AK128" s="1041">
        <f>'5'!Y128</f>
        <v>0</v>
      </c>
      <c r="AL128" s="1041">
        <f>'5'!Z128</f>
        <v>0</v>
      </c>
      <c r="AM128" s="1041" t="str">
        <f>'5'!AA128</f>
        <v/>
      </c>
      <c r="AN128" s="1041">
        <f>'5'!AB128</f>
        <v>0</v>
      </c>
      <c r="AO128" s="1064">
        <f>'5'!AC128</f>
        <v>0</v>
      </c>
      <c r="AP128" s="1045">
        <f t="shared" si="113"/>
        <v>0</v>
      </c>
      <c r="AQ128" s="1045">
        <f t="shared" si="114"/>
        <v>0</v>
      </c>
      <c r="AR128" s="1045">
        <f t="shared" si="115"/>
        <v>0</v>
      </c>
      <c r="AS128" s="1045">
        <f t="shared" si="102"/>
        <v>0</v>
      </c>
      <c r="AT128" s="1045">
        <f t="shared" si="116"/>
        <v>0</v>
      </c>
      <c r="AU128" s="1043"/>
      <c r="AV128" s="1041">
        <f>'5'!AE128</f>
        <v>0</v>
      </c>
      <c r="AW128" s="1041">
        <f>'5'!AF128</f>
        <v>0</v>
      </c>
      <c r="AX128" s="1041" t="str">
        <f>'5'!AG128</f>
        <v/>
      </c>
      <c r="AY128" s="1041">
        <f>'5'!AH128</f>
        <v>0</v>
      </c>
      <c r="AZ128" s="1044">
        <f>'5'!AI128</f>
        <v>0</v>
      </c>
      <c r="BA128" s="1045">
        <f t="shared" si="117"/>
        <v>0</v>
      </c>
      <c r="BB128" s="1045">
        <f t="shared" si="118"/>
        <v>0</v>
      </c>
      <c r="BC128" s="1045">
        <f t="shared" si="119"/>
        <v>0</v>
      </c>
      <c r="BD128" s="1045">
        <f t="shared" si="103"/>
        <v>0</v>
      </c>
      <c r="BE128" s="1045">
        <f t="shared" si="120"/>
        <v>0</v>
      </c>
      <c r="BF128" s="1043"/>
      <c r="BG128" s="1046" t="str">
        <f ca="1">'In-kind Benefits 2_V2'!AC126</f>
        <v/>
      </c>
      <c r="BH128" s="1059"/>
      <c r="BI128" s="1059" t="str">
        <f ca="1">'In-kind Benefits 2_V2'!AE126</f>
        <v/>
      </c>
      <c r="BJ128" s="1047" t="str" cm="1">
        <f t="array" aca="1" ref="BJ128" ca="1">(_xlfn.IFS(BG128="Yes",_xlfn.IFS(BI128&lt;=($CP128*BJ$5),BI128,BI128&gt;($CP128*BJ$5),($CP128*BJ$5)),BG128="No","",BG128="",""))</f>
        <v/>
      </c>
      <c r="BK128" s="1043"/>
      <c r="BL128" s="1046" t="str">
        <f ca="1">'In-kind Benefits 2_V2'!AG126</f>
        <v/>
      </c>
      <c r="BM128" s="1047" t="str">
        <f ca="1">'In-kind Benefits 2_V2'!AH126</f>
        <v/>
      </c>
      <c r="BN128" s="1047" t="str">
        <f ca="1">'In-kind Benefits 2_V2'!AI126</f>
        <v/>
      </c>
      <c r="BO128" s="1047" t="str" cm="1">
        <f t="array" aca="1" ref="BO128" ca="1">(_xlfn.IFS(BL128="Yes",_xlfn.IFS(BN128&lt;=($CP128*BO$5),BN128,BN128&gt;($CP128*BO$5),($CP128*BO$5)),BL128="No","",BL128="",""))</f>
        <v/>
      </c>
      <c r="BP128" s="1043"/>
      <c r="BQ128" s="1046" t="str">
        <f ca="1">'In-kind Benefits 2_V2'!AK126</f>
        <v/>
      </c>
      <c r="BR128" s="1047" t="str">
        <f ca="1">'In-kind Benefits 2_V2'!AL126</f>
        <v/>
      </c>
      <c r="BS128" s="1047" t="str">
        <f ca="1">'In-kind Benefits 2_V2'!AM126</f>
        <v/>
      </c>
      <c r="BT128" s="1047" t="str" cm="1">
        <f t="array" aca="1" ref="BT128" ca="1">(_xlfn.IFS(BQ128="Yes",_xlfn.IFS(BS128&lt;=($CP128*BT$5),BS128,BS128&gt;($CP128*BT$5),($CP128*BT$5)),BQ128="No","",BQ128="",""))</f>
        <v/>
      </c>
      <c r="BU128" s="1043"/>
      <c r="BV128" s="1046" t="str">
        <f ca="1">'In-kind Benefits 2_V2'!AO126</f>
        <v/>
      </c>
      <c r="BW128" s="1047" t="str">
        <f ca="1">'In-kind Benefits 2_V2'!AP126</f>
        <v/>
      </c>
      <c r="BX128" s="1047" t="str">
        <f ca="1">'In-kind Benefits 2_V2'!AQ126</f>
        <v/>
      </c>
      <c r="BY128" s="1047" t="str" cm="1">
        <f t="array" aca="1" ref="BY128" ca="1">(_xlfn.IFS(BV128="Yes",_xlfn.IFS(BX128&lt;=($CP128*BY$5),BX128,BX128&gt;($CP128*BY$5),($CP128*BY$5)),BV128="No","",BV128="",""))</f>
        <v/>
      </c>
      <c r="BZ128" s="1043"/>
      <c r="CA128" s="1046" t="str">
        <f ca="1">'In-kind Benefits 2_V2'!AS126</f>
        <v/>
      </c>
      <c r="CB128" s="1047" t="str">
        <f ca="1">'In-kind Benefits 2_V2'!AT126</f>
        <v/>
      </c>
      <c r="CC128" s="1047" t="str">
        <f ca="1">'In-kind Benefits 2_V2'!AU126</f>
        <v/>
      </c>
      <c r="CD128" s="1047" t="str" cm="1">
        <f t="array" aca="1" ref="CD128" ca="1">(_xlfn.IFS(CA128="Yes",_xlfn.IFS(CC128&lt;=($CP128*CD$5),CC128,CC128&gt;($CP128*CD$5),($CP128*CD$5)),CA128="No","",CA128="",""))</f>
        <v/>
      </c>
      <c r="CE128" s="1048"/>
      <c r="CF128" s="1046" t="str">
        <f ca="1">'In-kind Benefits 2_V2'!AW126</f>
        <v/>
      </c>
      <c r="CG128" s="1047" t="str">
        <f ca="1">'In-kind Benefits 2_V2'!AX126</f>
        <v/>
      </c>
      <c r="CH128" s="1047" t="str">
        <f ca="1">'In-kind Benefits 2_V2'!AY126</f>
        <v/>
      </c>
      <c r="CI128" s="1047" t="str" cm="1">
        <f t="array" aca="1" ref="CI128" ca="1">(_xlfn.IFS(CF128="Yes",_xlfn.IFS(CH128&lt;=($CP128*CI$5),CH128,CH128&gt;($CP128*CI$5),($CP128*CI$5)),CF128="No","",CF128="",""))</f>
        <v/>
      </c>
      <c r="CJ128" s="1048"/>
      <c r="CK128" s="1049">
        <f>IFERROR(((V128*X128)+(AG128*AI128)+(AR128*AT128)+(BC128*BE128))*'Drop Downs'!$R$4/12,0)</f>
        <v>0</v>
      </c>
      <c r="CL128" s="1050">
        <f>IFERROR(L128/M128*IF('2'!$E$25='Drop Downs'!$H$15,'Drop Downs'!$R$4/12, IF('2'!$E$25='Drop Downs'!$H$16,1, (IF('2'!$E$25='Drop Downs'!$H$13,1,"error")))),0)</f>
        <v>0</v>
      </c>
      <c r="CM128" s="1050">
        <f t="shared" ca="1" si="136"/>
        <v>0</v>
      </c>
      <c r="CN128" s="1049" t="str">
        <f t="shared" ca="1" si="137"/>
        <v/>
      </c>
      <c r="CO128" s="1049" t="str">
        <f t="shared" ca="1" si="138"/>
        <v/>
      </c>
      <c r="CP128" s="1050" t="str">
        <f t="shared" ca="1" si="130"/>
        <v/>
      </c>
      <c r="CQ128" s="251"/>
      <c r="CR128" s="1050">
        <f>IFERROR(((W128*X128)+(AH128*AI128)+(AS128*AT128)+(BD128*BE128))*'Drop Downs'!$R$4/12,0)</f>
        <v>0</v>
      </c>
      <c r="CS128" s="1050">
        <f t="shared" si="131"/>
        <v>0</v>
      </c>
      <c r="CT128" s="1050">
        <f t="shared" ca="1" si="132"/>
        <v>0</v>
      </c>
      <c r="CU128" s="1050">
        <f t="shared" ca="1" si="133"/>
        <v>0</v>
      </c>
      <c r="CV128" s="1050" t="str">
        <f t="shared" ca="1" si="139"/>
        <v/>
      </c>
      <c r="CW128" s="1048"/>
      <c r="CX128" s="1050">
        <f t="shared" si="125"/>
        <v>0</v>
      </c>
      <c r="CY128" s="1050" t="str">
        <f t="shared" ca="1" si="140"/>
        <v/>
      </c>
      <c r="CZ128" s="1049" t="str">
        <f t="shared" ca="1" si="141"/>
        <v/>
      </c>
      <c r="DA128" s="1049">
        <f t="shared" ca="1" si="134"/>
        <v>0</v>
      </c>
    </row>
    <row r="129" spans="1:105" s="178" customFormat="1" ht="17.149999999999999" customHeight="1">
      <c r="A129" s="942">
        <v>125</v>
      </c>
      <c r="B129" s="1296"/>
      <c r="C129" s="1051" t="str">
        <f>INDEX(Languages2!$B$12:$Z$13,MATCH(' '!D129,Languages2!$B$12:$B$13,0),MATCH('1'!$C$5,Languages2!$B$1:$Z$1,0))</f>
        <v>Mulheres</v>
      </c>
      <c r="D129" s="1051" t="s">
        <v>800</v>
      </c>
      <c r="E129" s="1052">
        <f>'4'!N44</f>
        <v>0</v>
      </c>
      <c r="F129" s="1297">
        <f>'4'!O44</f>
        <v>0</v>
      </c>
      <c r="G129" s="1040"/>
      <c r="H129" s="1053">
        <f>'5'!G129</f>
        <v>0</v>
      </c>
      <c r="I129" s="1053">
        <f>'5'!H129</f>
        <v>0</v>
      </c>
      <c r="J129" s="1053">
        <f>'5'!I129</f>
        <v>0</v>
      </c>
      <c r="K129" s="1053">
        <f>'5'!J129</f>
        <v>0</v>
      </c>
      <c r="L129" s="1054">
        <f t="shared" si="129"/>
        <v>0</v>
      </c>
      <c r="M129" s="1054">
        <f t="shared" si="135"/>
        <v>0</v>
      </c>
      <c r="N129" s="1043"/>
      <c r="O129" s="1053">
        <f>'5'!M129</f>
        <v>0</v>
      </c>
      <c r="P129" s="1053">
        <f>'5'!N129</f>
        <v>0</v>
      </c>
      <c r="Q129" s="1053">
        <f>'5'!O129</f>
        <v>0</v>
      </c>
      <c r="R129" s="1053">
        <f>'5'!P129</f>
        <v>0</v>
      </c>
      <c r="S129" s="1055">
        <f>'5'!Q129</f>
        <v>0</v>
      </c>
      <c r="T129" s="1056">
        <f t="shared" si="96"/>
        <v>0</v>
      </c>
      <c r="U129" s="1056">
        <f t="shared" si="110"/>
        <v>0</v>
      </c>
      <c r="V129" s="1056">
        <f t="shared" si="111"/>
        <v>0</v>
      </c>
      <c r="W129" s="1056">
        <f t="shared" si="97"/>
        <v>0</v>
      </c>
      <c r="X129" s="1056">
        <f t="shared" si="128"/>
        <v>0</v>
      </c>
      <c r="Y129" s="1043"/>
      <c r="Z129" s="1053">
        <f>'5'!S129</f>
        <v>0</v>
      </c>
      <c r="AA129" s="1053">
        <f>'5'!T129</f>
        <v>0</v>
      </c>
      <c r="AB129" s="1053" t="str">
        <f>'5'!U129</f>
        <v/>
      </c>
      <c r="AC129" s="1053">
        <f>'5'!V129</f>
        <v>0</v>
      </c>
      <c r="AD129" s="1053">
        <f>'5'!W129</f>
        <v>0</v>
      </c>
      <c r="AE129" s="1056">
        <f t="shared" si="112"/>
        <v>0</v>
      </c>
      <c r="AF129" s="1056">
        <f t="shared" si="98"/>
        <v>0</v>
      </c>
      <c r="AG129" s="1056">
        <f t="shared" si="99"/>
        <v>0</v>
      </c>
      <c r="AH129" s="1056">
        <f t="shared" si="100"/>
        <v>0</v>
      </c>
      <c r="AI129" s="1056">
        <f t="shared" si="101"/>
        <v>0</v>
      </c>
      <c r="AJ129" s="1043"/>
      <c r="AK129" s="1053">
        <f>'5'!Y129</f>
        <v>0</v>
      </c>
      <c r="AL129" s="1053">
        <f>'5'!Z129</f>
        <v>0</v>
      </c>
      <c r="AM129" s="1053" t="str">
        <f>'5'!AA129</f>
        <v/>
      </c>
      <c r="AN129" s="1053">
        <f>'5'!AB129</f>
        <v>0</v>
      </c>
      <c r="AO129" s="1053">
        <f>'5'!AC129</f>
        <v>0</v>
      </c>
      <c r="AP129" s="1056">
        <f t="shared" si="113"/>
        <v>0</v>
      </c>
      <c r="AQ129" s="1056">
        <f t="shared" si="114"/>
        <v>0</v>
      </c>
      <c r="AR129" s="1056">
        <f t="shared" si="115"/>
        <v>0</v>
      </c>
      <c r="AS129" s="1056">
        <f t="shared" si="102"/>
        <v>0</v>
      </c>
      <c r="AT129" s="1056">
        <f t="shared" si="116"/>
        <v>0</v>
      </c>
      <c r="AU129" s="1043"/>
      <c r="AV129" s="1053">
        <f>'5'!AE129</f>
        <v>0</v>
      </c>
      <c r="AW129" s="1053">
        <f>'5'!AF129</f>
        <v>0</v>
      </c>
      <c r="AX129" s="1053" t="str">
        <f>'5'!AG129</f>
        <v/>
      </c>
      <c r="AY129" s="1053">
        <f>'5'!AH129</f>
        <v>0</v>
      </c>
      <c r="AZ129" s="1055">
        <f>'5'!AI129</f>
        <v>0</v>
      </c>
      <c r="BA129" s="1056">
        <f t="shared" si="117"/>
        <v>0</v>
      </c>
      <c r="BB129" s="1056">
        <f t="shared" si="118"/>
        <v>0</v>
      </c>
      <c r="BC129" s="1056">
        <f t="shared" si="119"/>
        <v>0</v>
      </c>
      <c r="BD129" s="1056">
        <f t="shared" si="103"/>
        <v>0</v>
      </c>
      <c r="BE129" s="1056">
        <f t="shared" si="120"/>
        <v>0</v>
      </c>
      <c r="BF129" s="1043"/>
      <c r="BG129" s="1057" t="str">
        <f ca="1">'In-kind Benefits 2_V2'!AC127</f>
        <v/>
      </c>
      <c r="BH129" s="1059"/>
      <c r="BI129" s="1059" t="str">
        <f ca="1">'In-kind Benefits 2_V2'!AE127</f>
        <v/>
      </c>
      <c r="BJ129" s="1047" t="str" cm="1">
        <f t="array" aca="1" ref="BJ129" ca="1">(_xlfn.IFS(BG129="Yes",_xlfn.IFS(BI129&lt;=($CP129*BJ$5),BI129,BI129&gt;($CP129*BJ$5),($CP129*BJ$5)),BG129="No","",BG129="",""))</f>
        <v/>
      </c>
      <c r="BK129" s="1043"/>
      <c r="BL129" s="1057" t="str">
        <f ca="1">'In-kind Benefits 2_V2'!AG127</f>
        <v/>
      </c>
      <c r="BM129" s="1047" t="str">
        <f ca="1">'In-kind Benefits 2_V2'!AH127</f>
        <v/>
      </c>
      <c r="BN129" s="1047" t="str">
        <f ca="1">'In-kind Benefits 2_V2'!AI127</f>
        <v/>
      </c>
      <c r="BO129" s="1047" t="str" cm="1">
        <f t="array" aca="1" ref="BO129" ca="1">(_xlfn.IFS(BL129="Yes",_xlfn.IFS(BN129&lt;=($CP129*BO$5),BN129,BN129&gt;($CP129*BO$5),($CP129*BO$5)),BL129="No","",BL129="",""))</f>
        <v/>
      </c>
      <c r="BP129" s="1043"/>
      <c r="BQ129" s="1057" t="str">
        <f ca="1">'In-kind Benefits 2_V2'!AK127</f>
        <v/>
      </c>
      <c r="BR129" s="1047" t="str">
        <f ca="1">'In-kind Benefits 2_V2'!AL127</f>
        <v/>
      </c>
      <c r="BS129" s="1047" t="str">
        <f ca="1">'In-kind Benefits 2_V2'!AM127</f>
        <v/>
      </c>
      <c r="BT129" s="1047" t="str" cm="1">
        <f t="array" aca="1" ref="BT129" ca="1">(_xlfn.IFS(BQ129="Yes",_xlfn.IFS(BS129&lt;=($CP129*BT$5),BS129,BS129&gt;($CP129*BT$5),($CP129*BT$5)),BQ129="No","",BQ129="",""))</f>
        <v/>
      </c>
      <c r="BU129" s="1043"/>
      <c r="BV129" s="1057" t="str">
        <f ca="1">'In-kind Benefits 2_V2'!AO127</f>
        <v/>
      </c>
      <c r="BW129" s="1047" t="str">
        <f ca="1">'In-kind Benefits 2_V2'!AP127</f>
        <v/>
      </c>
      <c r="BX129" s="1047" t="str">
        <f ca="1">'In-kind Benefits 2_V2'!AQ127</f>
        <v/>
      </c>
      <c r="BY129" s="1047" t="str" cm="1">
        <f t="array" aca="1" ref="BY129" ca="1">(_xlfn.IFS(BV129="Yes",_xlfn.IFS(BX129&lt;=($CP129*BY$5),BX129,BX129&gt;($CP129*BY$5),($CP129*BY$5)),BV129="No","",BV129="",""))</f>
        <v/>
      </c>
      <c r="BZ129" s="1043"/>
      <c r="CA129" s="1057" t="str">
        <f ca="1">'In-kind Benefits 2_V2'!AS127</f>
        <v/>
      </c>
      <c r="CB129" s="1047" t="str">
        <f ca="1">'In-kind Benefits 2_V2'!AT127</f>
        <v/>
      </c>
      <c r="CC129" s="1047" t="str">
        <f ca="1">'In-kind Benefits 2_V2'!AU127</f>
        <v/>
      </c>
      <c r="CD129" s="1047" t="str" cm="1">
        <f t="array" aca="1" ref="CD129" ca="1">(_xlfn.IFS(CA129="Yes",_xlfn.IFS(CC129&lt;=($CP129*CD$5),CC129,CC129&gt;($CP129*CD$5),($CP129*CD$5)),CA129="No","",CA129="",""))</f>
        <v/>
      </c>
      <c r="CE129" s="1048"/>
      <c r="CF129" s="1057" t="str">
        <f ca="1">'In-kind Benefits 2_V2'!AW127</f>
        <v/>
      </c>
      <c r="CG129" s="1047" t="str">
        <f ca="1">'In-kind Benefits 2_V2'!AX127</f>
        <v/>
      </c>
      <c r="CH129" s="1047" t="str">
        <f ca="1">'In-kind Benefits 2_V2'!AY127</f>
        <v/>
      </c>
      <c r="CI129" s="1047" t="str" cm="1">
        <f t="array" aca="1" ref="CI129" ca="1">(_xlfn.IFS(CF129="Yes",_xlfn.IFS(CH129&lt;=($CP129*CI$5),CH129,CH129&gt;($CP129*CI$5),($CP129*CI$5)),CF129="No","",CF129="",""))</f>
        <v/>
      </c>
      <c r="CJ129" s="1048"/>
      <c r="CK129" s="1049">
        <f>IFERROR(((V129*X129)+(AG129*AI129)+(AR129*AT129)+(BC129*BE129))*'Drop Downs'!$R$4/12,0)</f>
        <v>0</v>
      </c>
      <c r="CL129" s="1050">
        <f>IFERROR(L129/M129*IF('2'!$E$25='Drop Downs'!$H$15,'Drop Downs'!$R$4/12, IF('2'!$E$25='Drop Downs'!$H$16,1, (IF('2'!$E$25='Drop Downs'!$H$13,1,"error")))),0)</f>
        <v>0</v>
      </c>
      <c r="CM129" s="1050">
        <f t="shared" ca="1" si="136"/>
        <v>0</v>
      </c>
      <c r="CN129" s="1049" t="str">
        <f t="shared" ca="1" si="137"/>
        <v/>
      </c>
      <c r="CO129" s="1049" t="str">
        <f t="shared" ca="1" si="138"/>
        <v/>
      </c>
      <c r="CP129" s="1050" t="str">
        <f t="shared" ca="1" si="130"/>
        <v/>
      </c>
      <c r="CQ129" s="251"/>
      <c r="CR129" s="1050">
        <f>IFERROR(((W129*X129)+(AH129*AI129)+(AS129*AT129)+(BD129*BE129))*'Drop Downs'!$R$4/12,0)</f>
        <v>0</v>
      </c>
      <c r="CS129" s="1050">
        <f t="shared" si="131"/>
        <v>0</v>
      </c>
      <c r="CT129" s="1050">
        <f t="shared" ca="1" si="132"/>
        <v>0</v>
      </c>
      <c r="CU129" s="1050">
        <f t="shared" ca="1" si="133"/>
        <v>0</v>
      </c>
      <c r="CV129" s="1050" t="str">
        <f t="shared" ca="1" si="139"/>
        <v/>
      </c>
      <c r="CW129" s="1048"/>
      <c r="CX129" s="1050">
        <f t="shared" si="125"/>
        <v>0</v>
      </c>
      <c r="CY129" s="1050" t="str">
        <f t="shared" ca="1" si="140"/>
        <v/>
      </c>
      <c r="CZ129" s="1049" t="str">
        <f t="shared" ca="1" si="141"/>
        <v/>
      </c>
      <c r="DA129" s="1049">
        <f t="shared" ca="1" si="134"/>
        <v>0</v>
      </c>
    </row>
    <row r="130" spans="1:105" ht="17.149999999999999" customHeight="1">
      <c r="A130" s="942">
        <v>126</v>
      </c>
      <c r="B130" s="1031">
        <f>'3'!J7</f>
        <v>0</v>
      </c>
      <c r="C130" s="1032"/>
      <c r="D130" s="1032"/>
      <c r="E130" s="1032"/>
      <c r="F130" s="1033"/>
      <c r="G130" s="1033"/>
      <c r="H130" s="1060"/>
      <c r="I130" s="1060"/>
      <c r="J130" s="1060"/>
      <c r="K130" s="1060"/>
      <c r="L130" s="1061"/>
      <c r="M130" s="1061"/>
      <c r="N130" s="1060"/>
      <c r="O130" s="1060"/>
      <c r="P130" s="1060"/>
      <c r="Q130" s="1060"/>
      <c r="R130" s="1060"/>
      <c r="S130" s="1060"/>
      <c r="T130" s="1061"/>
      <c r="U130" s="1061"/>
      <c r="V130" s="1061"/>
      <c r="W130" s="1061"/>
      <c r="X130" s="1061"/>
      <c r="Y130" s="1060"/>
      <c r="Z130" s="1060"/>
      <c r="AA130" s="1060"/>
      <c r="AB130" s="1060"/>
      <c r="AC130" s="1060"/>
      <c r="AD130" s="1060"/>
      <c r="AE130" s="1061"/>
      <c r="AF130" s="1061"/>
      <c r="AG130" s="1061"/>
      <c r="AH130" s="1061"/>
      <c r="AI130" s="1061"/>
      <c r="AJ130" s="1060"/>
      <c r="AK130" s="1060"/>
      <c r="AL130" s="1060"/>
      <c r="AM130" s="1060"/>
      <c r="AN130" s="1060"/>
      <c r="AO130" s="1060"/>
      <c r="AP130" s="1061"/>
      <c r="AQ130" s="1061"/>
      <c r="AR130" s="1061"/>
      <c r="AS130" s="1061"/>
      <c r="AT130" s="1061"/>
      <c r="AU130" s="1060"/>
      <c r="AV130" s="1060"/>
      <c r="AW130" s="1060"/>
      <c r="AX130" s="1060"/>
      <c r="AY130" s="1060"/>
      <c r="AZ130" s="1060"/>
      <c r="BA130" s="1061"/>
      <c r="BB130" s="1061"/>
      <c r="BC130" s="1061"/>
      <c r="BD130" s="1061"/>
      <c r="BE130" s="1061"/>
      <c r="BF130" s="1060"/>
      <c r="BG130" s="1061"/>
      <c r="BH130" s="1061"/>
      <c r="BI130" s="1061"/>
      <c r="BJ130" s="1061"/>
      <c r="BK130" s="1061"/>
      <c r="BL130" s="1061"/>
      <c r="BM130" s="1061"/>
      <c r="BN130" s="1061"/>
      <c r="BO130" s="1061"/>
      <c r="BP130" s="1061"/>
      <c r="BQ130" s="1061"/>
      <c r="BR130" s="1061"/>
      <c r="BS130" s="1061"/>
      <c r="BT130" s="1061"/>
      <c r="BU130" s="1061"/>
      <c r="BV130" s="1061"/>
      <c r="BW130" s="1061"/>
      <c r="BX130" s="1061"/>
      <c r="BY130" s="1061"/>
      <c r="BZ130" s="1061"/>
      <c r="CA130" s="1061"/>
      <c r="CB130" s="1061"/>
      <c r="CC130" s="1061"/>
      <c r="CD130" s="1061"/>
      <c r="CE130" s="1061"/>
      <c r="CF130" s="1061"/>
      <c r="CG130" s="1061"/>
      <c r="CH130" s="1061"/>
      <c r="CI130" s="1061"/>
      <c r="CJ130" s="1048"/>
      <c r="CK130" s="1048"/>
      <c r="CL130" s="251"/>
      <c r="CM130" s="251"/>
      <c r="CN130" s="1062"/>
      <c r="CO130" s="1062"/>
      <c r="CP130" s="251"/>
      <c r="CQ130" s="251"/>
      <c r="CW130" s="1048"/>
      <c r="CX130" s="251"/>
      <c r="CY130" s="251"/>
      <c r="CZ130" s="1063"/>
      <c r="DA130" s="251"/>
    </row>
    <row r="131" spans="1:105" ht="17.149999999999999" customHeight="1">
      <c r="A131" s="942">
        <v>127</v>
      </c>
      <c r="B131" s="1302">
        <f>'4'!Q5</f>
        <v>0</v>
      </c>
      <c r="C131" s="1038" t="str">
        <f>INDEX(Languages2!$B$12:$Z$13,MATCH(' '!D131,Languages2!$B$12:$B$13,0),MATCH('1'!$C$5,Languages2!$B$1:$Z$1,0))</f>
        <v>Homens</v>
      </c>
      <c r="D131" s="1038" t="s">
        <v>799</v>
      </c>
      <c r="E131" s="1058">
        <f>'4'!S5</f>
        <v>0</v>
      </c>
      <c r="F131" s="1297" t="str">
        <f>'4'!T5</f>
        <v xml:space="preserve"> </v>
      </c>
      <c r="G131" s="1040"/>
      <c r="H131" s="1041">
        <f>'5'!G131</f>
        <v>0</v>
      </c>
      <c r="I131" s="1041">
        <f>'5'!H131</f>
        <v>0</v>
      </c>
      <c r="J131" s="1041">
        <f>'5'!I131</f>
        <v>0</v>
      </c>
      <c r="K131" s="1041">
        <f>'5'!J131</f>
        <v>0</v>
      </c>
      <c r="L131" s="1042">
        <f t="shared" ref="L131:L150" si="142">SUM(H131:K131)</f>
        <v>0</v>
      </c>
      <c r="M131" s="1042">
        <f>(IF(S131&gt;0,$O$4,0)+(IF(AD131&gt;0,$Z$4,0))+IF(AO131&gt;0,$AK$4,0))+IF(AZ131&gt;0,$AV$4,0)</f>
        <v>0</v>
      </c>
      <c r="N131" s="1043"/>
      <c r="O131" s="1041">
        <f>'5'!M131</f>
        <v>0</v>
      </c>
      <c r="P131" s="1041">
        <f>'5'!N131</f>
        <v>0</v>
      </c>
      <c r="Q131" s="1041" t="str">
        <f>'5'!O131</f>
        <v/>
      </c>
      <c r="R131" s="1041">
        <f>'5'!P131</f>
        <v>0</v>
      </c>
      <c r="S131" s="1044">
        <f>'5'!Q131</f>
        <v>0</v>
      </c>
      <c r="T131" s="1045">
        <f t="shared" ref="T131:T170" si="143">IFERROR(P131*Q131,0)</f>
        <v>0</v>
      </c>
      <c r="U131" s="1045">
        <f>IFERROR(T131/R131,0)</f>
        <v>0</v>
      </c>
      <c r="V131" s="1045">
        <f>IFERROR(S131*U131,0)</f>
        <v>0</v>
      </c>
      <c r="W131" s="1045">
        <f t="shared" ref="W131:W170" si="144">U131*Workweek</f>
        <v>0</v>
      </c>
      <c r="X131" s="1045">
        <f>IFERROR(IF(S131&gt;0,O$4/$M131,0),0)</f>
        <v>0</v>
      </c>
      <c r="Y131" s="1043"/>
      <c r="Z131" s="1041">
        <f>'5'!S131</f>
        <v>0</v>
      </c>
      <c r="AA131" s="1041">
        <f>'5'!T131</f>
        <v>0</v>
      </c>
      <c r="AB131" s="1041" t="str">
        <f>'5'!U131</f>
        <v/>
      </c>
      <c r="AC131" s="1041">
        <f>'5'!V131</f>
        <v>0</v>
      </c>
      <c r="AD131" s="1064">
        <f>'5'!W131</f>
        <v>0</v>
      </c>
      <c r="AE131" s="1045">
        <f>IFERROR(AA131*AB131,0)</f>
        <v>0</v>
      </c>
      <c r="AF131" s="1045">
        <f t="shared" ref="AF131:AF194" si="145">IFERROR(AE131/AC131,0)</f>
        <v>0</v>
      </c>
      <c r="AG131" s="1045">
        <f t="shared" ref="AG131:AG194" si="146">IFERROR(AD131*AF131,0)</f>
        <v>0</v>
      </c>
      <c r="AH131" s="1045">
        <f t="shared" ref="AH131:AH170" si="147">AF131*Workweek</f>
        <v>0</v>
      </c>
      <c r="AI131" s="1045">
        <f t="shared" ref="AI131:AI194" si="148">IFERROR(IF(AD131&gt;0,Z$4/$M131,0),0)</f>
        <v>0</v>
      </c>
      <c r="AJ131" s="1043"/>
      <c r="AK131" s="1041">
        <f>'5'!Y131</f>
        <v>0</v>
      </c>
      <c r="AL131" s="1041">
        <f>'5'!Z131</f>
        <v>0</v>
      </c>
      <c r="AM131" s="1041" t="str">
        <f>'5'!AA131</f>
        <v/>
      </c>
      <c r="AN131" s="1041">
        <f>'5'!AB131</f>
        <v>0</v>
      </c>
      <c r="AO131" s="1064">
        <f>'5'!AC131</f>
        <v>0</v>
      </c>
      <c r="AP131" s="1045">
        <f>IFERROR(AL131*AM131,0)</f>
        <v>0</v>
      </c>
      <c r="AQ131" s="1045">
        <f>IFERROR(AP131/AN131,0)</f>
        <v>0</v>
      </c>
      <c r="AR131" s="1045">
        <f>IFERROR(AO131*AQ131,0)</f>
        <v>0</v>
      </c>
      <c r="AS131" s="1045">
        <f t="shared" ref="AS131:AS170" si="149">AQ131*Workweek</f>
        <v>0</v>
      </c>
      <c r="AT131" s="1045">
        <f>IFERROR(IF(AO131&gt;0,AK$4/$M131,0),0)</f>
        <v>0</v>
      </c>
      <c r="AU131" s="1043"/>
      <c r="AV131" s="1041">
        <f>'5'!AE131</f>
        <v>0</v>
      </c>
      <c r="AW131" s="1041">
        <f>'5'!AF131</f>
        <v>0</v>
      </c>
      <c r="AX131" s="1041" t="str">
        <f>'5'!AG131</f>
        <v/>
      </c>
      <c r="AY131" s="1041">
        <f>'5'!AH131</f>
        <v>0</v>
      </c>
      <c r="AZ131" s="1044">
        <f>'5'!AI131</f>
        <v>0</v>
      </c>
      <c r="BA131" s="1045">
        <f>IFERROR(AW131*AX131,0)</f>
        <v>0</v>
      </c>
      <c r="BB131" s="1045">
        <f>IFERROR(BA131/AY131,0)</f>
        <v>0</v>
      </c>
      <c r="BC131" s="1045">
        <f>IFERROR(AZ131*BB131,0)</f>
        <v>0</v>
      </c>
      <c r="BD131" s="1045">
        <f t="shared" ref="BD131:BD170" si="150">BB131*Workweek</f>
        <v>0</v>
      </c>
      <c r="BE131" s="1045">
        <f>IFERROR(IF(AZ131&gt;0,AV$4/$M131,0),0)</f>
        <v>0</v>
      </c>
      <c r="BF131" s="1043"/>
      <c r="BG131" s="1046" t="str">
        <f ca="1">'In-kind Benefits 2_V2'!AC129</f>
        <v/>
      </c>
      <c r="BH131" s="1047"/>
      <c r="BI131" s="1047" t="str">
        <f ca="1">'In-kind Benefits 2_V2'!AE129</f>
        <v/>
      </c>
      <c r="BJ131" s="1047" t="str" cm="1">
        <f t="array" aca="1" ref="BJ131" ca="1">(_xlfn.IFS(BG131="Yes",_xlfn.IFS(BI131&lt;=($CP131*BJ$5),BI131,BI131&gt;($CP131*BJ$5),($CP131*BJ$5)),BG131="No","",BG131="",""))</f>
        <v/>
      </c>
      <c r="BK131" s="1043"/>
      <c r="BL131" s="1046" t="str">
        <f ca="1">'In-kind Benefits 2_V2'!AG129</f>
        <v/>
      </c>
      <c r="BM131" s="1047" t="str">
        <f ca="1">'In-kind Benefits 2_V2'!AH129</f>
        <v/>
      </c>
      <c r="BN131" s="1047" t="str">
        <f ca="1">'In-kind Benefits 2_V2'!AI129</f>
        <v/>
      </c>
      <c r="BO131" s="1047" t="str" cm="1">
        <f t="array" aca="1" ref="BO131" ca="1">(_xlfn.IFS(BL131="Yes",_xlfn.IFS(BN131&lt;=($CP131*BO$5),BN131,BN131&gt;($CP131*BO$5),($CP131*BO$5)),BL131="No","",BL131="",""))</f>
        <v/>
      </c>
      <c r="BP131" s="1043"/>
      <c r="BQ131" s="1046" t="str">
        <f ca="1">'In-kind Benefits 2_V2'!AK129</f>
        <v/>
      </c>
      <c r="BR131" s="1047" t="str">
        <f ca="1">'In-kind Benefits 2_V2'!AL129</f>
        <v/>
      </c>
      <c r="BS131" s="1047" t="str">
        <f ca="1">'In-kind Benefits 2_V2'!AM129</f>
        <v/>
      </c>
      <c r="BT131" s="1047" t="str" cm="1">
        <f t="array" aca="1" ref="BT131" ca="1">(_xlfn.IFS(BQ131="Yes",_xlfn.IFS(BS131&lt;=($CP131*BT$5),BS131,BS131&gt;($CP131*BT$5),($CP131*BT$5)),BQ131="No","",BQ131="",""))</f>
        <v/>
      </c>
      <c r="BU131" s="1043"/>
      <c r="BV131" s="1046" t="str">
        <f ca="1">'In-kind Benefits 2_V2'!AO129</f>
        <v/>
      </c>
      <c r="BW131" s="1047" t="str">
        <f ca="1">'In-kind Benefits 2_V2'!AP129</f>
        <v/>
      </c>
      <c r="BX131" s="1047" t="str">
        <f ca="1">'In-kind Benefits 2_V2'!AQ129</f>
        <v/>
      </c>
      <c r="BY131" s="1047" t="str" cm="1">
        <f t="array" aca="1" ref="BY131" ca="1">(_xlfn.IFS(BV131="Yes",_xlfn.IFS(BX131&lt;=($CP131*BY$5),BX131,BX131&gt;($CP131*BY$5),($CP131*BY$5)),BV131="No","",BV131="",""))</f>
        <v/>
      </c>
      <c r="BZ131" s="1043"/>
      <c r="CA131" s="1046" t="str">
        <f ca="1">'In-kind Benefits 2_V2'!AS129</f>
        <v/>
      </c>
      <c r="CB131" s="1047" t="str">
        <f ca="1">'In-kind Benefits 2_V2'!AT129</f>
        <v/>
      </c>
      <c r="CC131" s="1047" t="str">
        <f ca="1">'In-kind Benefits 2_V2'!AU129</f>
        <v/>
      </c>
      <c r="CD131" s="1047" t="str" cm="1">
        <f t="array" aca="1" ref="CD131" ca="1">(_xlfn.IFS(CA131="Yes",_xlfn.IFS(CC131&lt;=($CP131*CD$5),CC131,CC131&gt;($CP131*CD$5),($CP131*CD$5)),CA131="No","",CA131="",""))</f>
        <v/>
      </c>
      <c r="CE131" s="1048"/>
      <c r="CF131" s="1046" t="str">
        <f ca="1">'In-kind Benefits 2_V2'!AW129</f>
        <v/>
      </c>
      <c r="CG131" s="1047" t="str">
        <f ca="1">'In-kind Benefits 2_V2'!AX129</f>
        <v/>
      </c>
      <c r="CH131" s="1047" t="str">
        <f ca="1">'In-kind Benefits 2_V2'!AY129</f>
        <v/>
      </c>
      <c r="CI131" s="1047" t="str" cm="1">
        <f t="array" aca="1" ref="CI131" ca="1">(_xlfn.IFS(CF131="Yes",_xlfn.IFS(CH131&lt;=($CP131*CI$5),CH131,CH131&gt;($CP131*CI$5),($CP131*CI$5)),CF131="No","",CF131="",""))</f>
        <v/>
      </c>
      <c r="CJ131" s="1048"/>
      <c r="CK131" s="1049">
        <f>IFERROR(((V131*X131)+(AG131*AI131)+(AR131*AT131)+(BC131*BE131))*'Drop Downs'!$R$4/12,0)</f>
        <v>0</v>
      </c>
      <c r="CL131" s="1050">
        <f>IFERROR(L131/M131*IF('2'!$E$25='Drop Downs'!$H$15,'Drop Downs'!$R$4/12, IF('2'!$E$25='Drop Downs'!$H$16,1, (IF('2'!$E$25='Drop Downs'!$H$13,1,"error")))),0)</f>
        <v>0</v>
      </c>
      <c r="CM131" s="1050">
        <f ca="1">SUM(BI131,BN131,BS131,BX131,CC131,CH131)</f>
        <v>0</v>
      </c>
      <c r="CN131" s="1049" t="str">
        <f ca="1">IFERROR(CM131/CP131,"")</f>
        <v/>
      </c>
      <c r="CO131" s="1049" t="str">
        <f ca="1">IFERROR(CN131*E131,"")</f>
        <v/>
      </c>
      <c r="CP131" s="1050" t="str">
        <f t="shared" ref="CP131:CP150" ca="1" si="151">IF(SUM(CK131:CM131)=0,"",(SUM(CK131:CM131)))</f>
        <v/>
      </c>
      <c r="CQ131" s="251"/>
      <c r="CR131" s="1050">
        <f>IFERROR(((W131*X131)+(AH131*AI131)+(AS131*AT131)+(BD131*BE131))*'Drop Downs'!$R$4/12,0)</f>
        <v>0</v>
      </c>
      <c r="CS131" s="1050">
        <f t="shared" ref="CS131:CS150" si="152">_xlfn.IFNA(CL131,0)</f>
        <v>0</v>
      </c>
      <c r="CT131" s="1050">
        <f t="shared" ref="CT131:CT150" ca="1" si="153">IFERROR(IF(SUM(BJ131,BO131,BT131,BY131,CD131,CI131)&lt;(CP131*0.3), SUM(BJ131,BO131,BT131,BY131,CD131,CI131), CP131*0.3),0)</f>
        <v>0</v>
      </c>
      <c r="CU131" s="1050">
        <f t="shared" ref="CU131:CU150" ca="1" si="154">CT131*E131</f>
        <v>0</v>
      </c>
      <c r="CV131" s="1050" t="str">
        <f ca="1">IF(SUM(CR131:CT131)=0,"",(SUM(CR131:CT131)))</f>
        <v/>
      </c>
      <c r="CW131" s="1048"/>
      <c r="CX131" s="1050">
        <f>$D$3</f>
        <v>0</v>
      </c>
      <c r="CY131" s="1050" t="str">
        <f ca="1">IF(CV131&lt;CX131,(CX131-CV131), "")</f>
        <v/>
      </c>
      <c r="CZ131" s="1049" t="str">
        <f ca="1">IFERROR(CY131/CX131,"")</f>
        <v/>
      </c>
      <c r="DA131" s="1049">
        <f t="shared" ref="DA131:DA150" ca="1" si="155">IFERROR(E131*CY131,0)</f>
        <v>0</v>
      </c>
    </row>
    <row r="132" spans="1:105" ht="17.149999999999999" customHeight="1">
      <c r="A132" s="942">
        <v>128</v>
      </c>
      <c r="B132" s="1298"/>
      <c r="C132" s="1051" t="str">
        <f>INDEX(Languages2!$B$12:$Z$13,MATCH(' '!D132,Languages2!$B$12:$B$13,0),MATCH('1'!$C$5,Languages2!$B$1:$Z$1,0))</f>
        <v>Mulheres</v>
      </c>
      <c r="D132" s="1051" t="s">
        <v>800</v>
      </c>
      <c r="E132" s="1052">
        <f>'4'!S6</f>
        <v>0</v>
      </c>
      <c r="F132" s="1297">
        <f>'4'!T6</f>
        <v>0</v>
      </c>
      <c r="G132" s="1040"/>
      <c r="H132" s="1053">
        <f>'5'!G132</f>
        <v>0</v>
      </c>
      <c r="I132" s="1053">
        <f>'5'!H132</f>
        <v>0</v>
      </c>
      <c r="J132" s="1053">
        <f>'5'!I132</f>
        <v>0</v>
      </c>
      <c r="K132" s="1053">
        <f>'5'!J132</f>
        <v>0</v>
      </c>
      <c r="L132" s="1054">
        <f t="shared" si="142"/>
        <v>0</v>
      </c>
      <c r="M132" s="1054">
        <f t="shared" ref="M132:M150" si="156">(IF(S132&gt;0,$O$4,0)+(IF(AD132&gt;0,$Z$4,0))+IF(AO132&gt;0,$AK$4,0))+IF(AZ132&gt;0,$AV$4,0)</f>
        <v>0</v>
      </c>
      <c r="N132" s="1043"/>
      <c r="O132" s="1053">
        <f>'5'!M132</f>
        <v>0</v>
      </c>
      <c r="P132" s="1053">
        <f>'5'!N132</f>
        <v>0</v>
      </c>
      <c r="Q132" s="1053" t="str">
        <f>'5'!O132</f>
        <v/>
      </c>
      <c r="R132" s="1053">
        <f>'5'!P132</f>
        <v>0</v>
      </c>
      <c r="S132" s="1055">
        <f>'5'!Q132</f>
        <v>0</v>
      </c>
      <c r="T132" s="1056">
        <f t="shared" si="143"/>
        <v>0</v>
      </c>
      <c r="U132" s="1056">
        <f t="shared" ref="U132:U170" si="157">IFERROR(T132/R132,0)</f>
        <v>0</v>
      </c>
      <c r="V132" s="1056">
        <f t="shared" ref="V132:V170" si="158">IFERROR(S132*U132,0)</f>
        <v>0</v>
      </c>
      <c r="W132" s="1056">
        <f t="shared" si="144"/>
        <v>0</v>
      </c>
      <c r="X132" s="1056">
        <f>IFERROR(IF(S132&gt;0,O$4/$M132,0),0)</f>
        <v>0</v>
      </c>
      <c r="Y132" s="1043"/>
      <c r="Z132" s="1053">
        <f>'5'!S132</f>
        <v>0</v>
      </c>
      <c r="AA132" s="1053">
        <f>'5'!T132</f>
        <v>0</v>
      </c>
      <c r="AB132" s="1053" t="str">
        <f>'5'!U132</f>
        <v/>
      </c>
      <c r="AC132" s="1053">
        <f>'5'!V132</f>
        <v>0</v>
      </c>
      <c r="AD132" s="1053">
        <f>'5'!W132</f>
        <v>0</v>
      </c>
      <c r="AE132" s="1056">
        <f t="shared" ref="AE132:AE170" si="159">IFERROR(AA132*AB132,0)</f>
        <v>0</v>
      </c>
      <c r="AF132" s="1056">
        <f t="shared" si="145"/>
        <v>0</v>
      </c>
      <c r="AG132" s="1056">
        <f t="shared" si="146"/>
        <v>0</v>
      </c>
      <c r="AH132" s="1056">
        <f t="shared" si="147"/>
        <v>0</v>
      </c>
      <c r="AI132" s="1056">
        <f t="shared" si="148"/>
        <v>0</v>
      </c>
      <c r="AJ132" s="1043"/>
      <c r="AK132" s="1053">
        <f>'5'!Y132</f>
        <v>0</v>
      </c>
      <c r="AL132" s="1053">
        <f>'5'!Z132</f>
        <v>0</v>
      </c>
      <c r="AM132" s="1053" t="str">
        <f>'5'!AA132</f>
        <v/>
      </c>
      <c r="AN132" s="1053">
        <f>'5'!AB132</f>
        <v>0</v>
      </c>
      <c r="AO132" s="1053">
        <f>'5'!AC132</f>
        <v>0</v>
      </c>
      <c r="AP132" s="1056">
        <f t="shared" ref="AP132:AP170" si="160">IFERROR(AL132*AM132,0)</f>
        <v>0</v>
      </c>
      <c r="AQ132" s="1056">
        <f t="shared" ref="AQ132:AQ170" si="161">IFERROR(AP132/AN132,0)</f>
        <v>0</v>
      </c>
      <c r="AR132" s="1056">
        <f t="shared" ref="AR132:AR170" si="162">IFERROR(AO132*AQ132,0)</f>
        <v>0</v>
      </c>
      <c r="AS132" s="1056">
        <f t="shared" si="149"/>
        <v>0</v>
      </c>
      <c r="AT132" s="1056">
        <f t="shared" ref="AT132:AT170" si="163">IFERROR(IF(AO132&gt;0,AK$4/$M132,0),0)</f>
        <v>0</v>
      </c>
      <c r="AU132" s="1043"/>
      <c r="AV132" s="1053">
        <f>'5'!AE132</f>
        <v>0</v>
      </c>
      <c r="AW132" s="1053">
        <f>'5'!AF132</f>
        <v>0</v>
      </c>
      <c r="AX132" s="1053" t="str">
        <f>'5'!AG132</f>
        <v/>
      </c>
      <c r="AY132" s="1053">
        <f>'5'!AH132</f>
        <v>0</v>
      </c>
      <c r="AZ132" s="1055">
        <f>'5'!AI132</f>
        <v>0</v>
      </c>
      <c r="BA132" s="1056">
        <f t="shared" ref="BA132:BA170" si="164">IFERROR(AW132*AX132,0)</f>
        <v>0</v>
      </c>
      <c r="BB132" s="1056">
        <f t="shared" ref="BB132:BB170" si="165">IFERROR(BA132/AY132,0)</f>
        <v>0</v>
      </c>
      <c r="BC132" s="1056">
        <f t="shared" ref="BC132:BC170" si="166">IFERROR(AZ132*BB132,0)</f>
        <v>0</v>
      </c>
      <c r="BD132" s="1056">
        <f t="shared" si="150"/>
        <v>0</v>
      </c>
      <c r="BE132" s="1056">
        <f t="shared" ref="BE132:BE170" si="167">IFERROR(IF(AZ132&gt;0,AV$4/$M132,0),0)</f>
        <v>0</v>
      </c>
      <c r="BF132" s="1043"/>
      <c r="BG132" s="1057" t="str">
        <f ca="1">'In-kind Benefits 2_V2'!AC130</f>
        <v/>
      </c>
      <c r="BH132" s="1047"/>
      <c r="BI132" s="1047" t="str">
        <f ca="1">'In-kind Benefits 2_V2'!AE130</f>
        <v/>
      </c>
      <c r="BJ132" s="1047" t="str" cm="1">
        <f t="array" aca="1" ref="BJ132" ca="1">(_xlfn.IFS(BG132="Yes",_xlfn.IFS(BI132&lt;=($CP132*BJ$5),BI132,BI132&gt;($CP132*BJ$5),($CP132*BJ$5)),BG132="No","",BG132="",""))</f>
        <v/>
      </c>
      <c r="BK132" s="1043"/>
      <c r="BL132" s="1057" t="str">
        <f ca="1">'In-kind Benefits 2_V2'!AG130</f>
        <v/>
      </c>
      <c r="BM132" s="1047" t="str">
        <f ca="1">'In-kind Benefits 2_V2'!AH130</f>
        <v/>
      </c>
      <c r="BN132" s="1047" t="str">
        <f ca="1">'In-kind Benefits 2_V2'!AI130</f>
        <v/>
      </c>
      <c r="BO132" s="1047" t="str" cm="1">
        <f t="array" aca="1" ref="BO132" ca="1">(_xlfn.IFS(BL132="Yes",_xlfn.IFS(BN132&lt;=($CP132*BO$5),BN132,BN132&gt;($CP132*BO$5),($CP132*BO$5)),BL132="No","",BL132="",""))</f>
        <v/>
      </c>
      <c r="BP132" s="1043"/>
      <c r="BQ132" s="1057" t="str">
        <f ca="1">'In-kind Benefits 2_V2'!AK130</f>
        <v/>
      </c>
      <c r="BR132" s="1047" t="str">
        <f ca="1">'In-kind Benefits 2_V2'!AL130</f>
        <v/>
      </c>
      <c r="BS132" s="1047" t="str">
        <f ca="1">'In-kind Benefits 2_V2'!AM130</f>
        <v/>
      </c>
      <c r="BT132" s="1047" t="str" cm="1">
        <f t="array" aca="1" ref="BT132" ca="1">(_xlfn.IFS(BQ132="Yes",_xlfn.IFS(BS132&lt;=($CP132*BT$5),BS132,BS132&gt;($CP132*BT$5),($CP132*BT$5)),BQ132="No","",BQ132="",""))</f>
        <v/>
      </c>
      <c r="BU132" s="1043"/>
      <c r="BV132" s="1057" t="str">
        <f ca="1">'In-kind Benefits 2_V2'!AO130</f>
        <v/>
      </c>
      <c r="BW132" s="1047" t="str">
        <f ca="1">'In-kind Benefits 2_V2'!AP130</f>
        <v/>
      </c>
      <c r="BX132" s="1047" t="str">
        <f ca="1">'In-kind Benefits 2_V2'!AQ130</f>
        <v/>
      </c>
      <c r="BY132" s="1047" t="str" cm="1">
        <f t="array" aca="1" ref="BY132" ca="1">(_xlfn.IFS(BV132="Yes",_xlfn.IFS(BX132&lt;=($CP132*BY$5),BX132,BX132&gt;($CP132*BY$5),($CP132*BY$5)),BV132="No","",BV132="",""))</f>
        <v/>
      </c>
      <c r="BZ132" s="1043"/>
      <c r="CA132" s="1057" t="str">
        <f ca="1">'In-kind Benefits 2_V2'!AS130</f>
        <v/>
      </c>
      <c r="CB132" s="1047" t="str">
        <f ca="1">'In-kind Benefits 2_V2'!AT130</f>
        <v/>
      </c>
      <c r="CC132" s="1047" t="str">
        <f ca="1">'In-kind Benefits 2_V2'!AU130</f>
        <v/>
      </c>
      <c r="CD132" s="1047" t="str" cm="1">
        <f t="array" aca="1" ref="CD132" ca="1">(_xlfn.IFS(CA132="Yes",_xlfn.IFS(CC132&lt;=($CP132*CD$5),CC132,CC132&gt;($CP132*CD$5),($CP132*CD$5)),CA132="No","",CA132="",""))</f>
        <v/>
      </c>
      <c r="CE132" s="1048"/>
      <c r="CF132" s="1057" t="str">
        <f ca="1">'In-kind Benefits 2_V2'!AW130</f>
        <v/>
      </c>
      <c r="CG132" s="1047" t="str">
        <f ca="1">'In-kind Benefits 2_V2'!AX130</f>
        <v/>
      </c>
      <c r="CH132" s="1047" t="str">
        <f ca="1">'In-kind Benefits 2_V2'!AY130</f>
        <v/>
      </c>
      <c r="CI132" s="1047" t="str" cm="1">
        <f t="array" aca="1" ref="CI132" ca="1">(_xlfn.IFS(CF132="Yes",_xlfn.IFS(CH132&lt;=($CP132*CI$5),CH132,CH132&gt;($CP132*CI$5),($CP132*CI$5)),CF132="No","",CF132="",""))</f>
        <v/>
      </c>
      <c r="CJ132" s="1048"/>
      <c r="CK132" s="1049">
        <f>IFERROR(((V132*X132)+(AG132*AI132)+(AR132*AT132)+(BC132*BE132))*'Drop Downs'!$R$4/12,0)</f>
        <v>0</v>
      </c>
      <c r="CL132" s="1050">
        <f>IFERROR(L132/M132*IF('2'!$E$25='Drop Downs'!$H$15,'Drop Downs'!$R$4/12, IF('2'!$E$25='Drop Downs'!$H$16,1, (IF('2'!$E$25='Drop Downs'!$H$13,1,"error")))),0)</f>
        <v>0</v>
      </c>
      <c r="CM132" s="1050">
        <f t="shared" ref="CM132:CM150" ca="1" si="168">SUM(BI132,BN132,BS132,BX132,CC132,CH132)</f>
        <v>0</v>
      </c>
      <c r="CN132" s="1049" t="str">
        <f t="shared" ref="CN132:CN150" ca="1" si="169">IFERROR(CM132/CP132,"")</f>
        <v/>
      </c>
      <c r="CO132" s="1049" t="str">
        <f t="shared" ref="CO132:CO150" ca="1" si="170">IFERROR(CN132*E132,"")</f>
        <v/>
      </c>
      <c r="CP132" s="1050" t="str">
        <f t="shared" ca="1" si="151"/>
        <v/>
      </c>
      <c r="CQ132" s="251"/>
      <c r="CR132" s="1050">
        <f>IFERROR(((W132*X132)+(AH132*AI132)+(AS132*AT132)+(BD132*BE132))*'Drop Downs'!$R$4/12,0)</f>
        <v>0</v>
      </c>
      <c r="CS132" s="1050">
        <f t="shared" si="152"/>
        <v>0</v>
      </c>
      <c r="CT132" s="1050">
        <f t="shared" ca="1" si="153"/>
        <v>0</v>
      </c>
      <c r="CU132" s="1050">
        <f t="shared" ca="1" si="154"/>
        <v>0</v>
      </c>
      <c r="CV132" s="1050" t="str">
        <f t="shared" ref="CV132:CV150" ca="1" si="171">IF(SUM(CR132:CT132)=0,"",(SUM(CR132:CT132)))</f>
        <v/>
      </c>
      <c r="CW132" s="1048"/>
      <c r="CX132" s="1050">
        <f t="shared" ref="CX132:CX170" si="172">$D$3</f>
        <v>0</v>
      </c>
      <c r="CY132" s="1050" t="str">
        <f t="shared" ref="CY132:CY150" ca="1" si="173">IF(CV132&lt;CX132,(CX132-CV132), "")</f>
        <v/>
      </c>
      <c r="CZ132" s="1049" t="str">
        <f t="shared" ref="CZ132:CZ150" ca="1" si="174">IFERROR(CY132/CX132,"")</f>
        <v/>
      </c>
      <c r="DA132" s="1049">
        <f t="shared" ca="1" si="155"/>
        <v>0</v>
      </c>
    </row>
    <row r="133" spans="1:105" ht="17.149999999999999" customHeight="1">
      <c r="A133" s="942">
        <v>129</v>
      </c>
      <c r="B133" s="1295">
        <f>'4'!Q7</f>
        <v>0</v>
      </c>
      <c r="C133" s="1038" t="str">
        <f>INDEX(Languages2!$B$12:$Z$13,MATCH(' '!D133,Languages2!$B$12:$B$13,0),MATCH('1'!$C$5,Languages2!$B$1:$Z$1,0))</f>
        <v>Homens</v>
      </c>
      <c r="D133" s="1038" t="s">
        <v>799</v>
      </c>
      <c r="E133" s="1058">
        <f>'4'!S7</f>
        <v>0</v>
      </c>
      <c r="F133" s="1297" t="str">
        <f>'4'!T7</f>
        <v xml:space="preserve"> </v>
      </c>
      <c r="G133" s="1040"/>
      <c r="H133" s="1041">
        <f>'5'!G133</f>
        <v>0</v>
      </c>
      <c r="I133" s="1041">
        <f>'5'!H133</f>
        <v>0</v>
      </c>
      <c r="J133" s="1041">
        <f>'5'!I133</f>
        <v>0</v>
      </c>
      <c r="K133" s="1041">
        <f>'5'!J133</f>
        <v>0</v>
      </c>
      <c r="L133" s="1042">
        <f t="shared" si="142"/>
        <v>0</v>
      </c>
      <c r="M133" s="1042">
        <f t="shared" si="156"/>
        <v>0</v>
      </c>
      <c r="N133" s="1043"/>
      <c r="O133" s="1041">
        <f>'5'!M133</f>
        <v>0</v>
      </c>
      <c r="P133" s="1041">
        <f>'5'!N133</f>
        <v>0</v>
      </c>
      <c r="Q133" s="1041" t="str">
        <f>'5'!O133</f>
        <v/>
      </c>
      <c r="R133" s="1041">
        <f>'5'!P133</f>
        <v>0</v>
      </c>
      <c r="S133" s="1044">
        <f>'5'!Q133</f>
        <v>0</v>
      </c>
      <c r="T133" s="1045">
        <f t="shared" si="143"/>
        <v>0</v>
      </c>
      <c r="U133" s="1045">
        <f t="shared" si="157"/>
        <v>0</v>
      </c>
      <c r="V133" s="1045">
        <f t="shared" si="158"/>
        <v>0</v>
      </c>
      <c r="W133" s="1045">
        <f t="shared" si="144"/>
        <v>0</v>
      </c>
      <c r="X133" s="1045">
        <f t="shared" ref="X133:X170" si="175">IFERROR(IF(S133&gt;0,O$4/$M133,0),0)</f>
        <v>0</v>
      </c>
      <c r="Y133" s="1043"/>
      <c r="Z133" s="1041">
        <f>'5'!S133</f>
        <v>0</v>
      </c>
      <c r="AA133" s="1041">
        <f>'5'!T133</f>
        <v>0</v>
      </c>
      <c r="AB133" s="1041" t="str">
        <f>'5'!U133</f>
        <v/>
      </c>
      <c r="AC133" s="1041">
        <f>'5'!V133</f>
        <v>0</v>
      </c>
      <c r="AD133" s="1064">
        <f>'5'!W133</f>
        <v>0</v>
      </c>
      <c r="AE133" s="1045">
        <f t="shared" si="159"/>
        <v>0</v>
      </c>
      <c r="AF133" s="1045">
        <f t="shared" si="145"/>
        <v>0</v>
      </c>
      <c r="AG133" s="1045">
        <f t="shared" si="146"/>
        <v>0</v>
      </c>
      <c r="AH133" s="1045">
        <f t="shared" si="147"/>
        <v>0</v>
      </c>
      <c r="AI133" s="1045">
        <f t="shared" si="148"/>
        <v>0</v>
      </c>
      <c r="AJ133" s="1043"/>
      <c r="AK133" s="1041">
        <f>'5'!Y133</f>
        <v>0</v>
      </c>
      <c r="AL133" s="1041">
        <f>'5'!Z133</f>
        <v>0</v>
      </c>
      <c r="AM133" s="1041" t="str">
        <f>'5'!AA133</f>
        <v/>
      </c>
      <c r="AN133" s="1041">
        <f>'5'!AB133</f>
        <v>0</v>
      </c>
      <c r="AO133" s="1064">
        <f>'5'!AC133</f>
        <v>0</v>
      </c>
      <c r="AP133" s="1045">
        <f t="shared" si="160"/>
        <v>0</v>
      </c>
      <c r="AQ133" s="1045">
        <f t="shared" si="161"/>
        <v>0</v>
      </c>
      <c r="AR133" s="1045">
        <f t="shared" si="162"/>
        <v>0</v>
      </c>
      <c r="AS133" s="1045">
        <f t="shared" si="149"/>
        <v>0</v>
      </c>
      <c r="AT133" s="1045">
        <f t="shared" si="163"/>
        <v>0</v>
      </c>
      <c r="AU133" s="1043"/>
      <c r="AV133" s="1041">
        <f>'5'!AE133</f>
        <v>0</v>
      </c>
      <c r="AW133" s="1041">
        <f>'5'!AF133</f>
        <v>0</v>
      </c>
      <c r="AX133" s="1041" t="str">
        <f>'5'!AG133</f>
        <v/>
      </c>
      <c r="AY133" s="1041">
        <f>'5'!AH133</f>
        <v>0</v>
      </c>
      <c r="AZ133" s="1044">
        <f>'5'!AI133</f>
        <v>0</v>
      </c>
      <c r="BA133" s="1045">
        <f t="shared" si="164"/>
        <v>0</v>
      </c>
      <c r="BB133" s="1045">
        <f t="shared" si="165"/>
        <v>0</v>
      </c>
      <c r="BC133" s="1045">
        <f t="shared" si="166"/>
        <v>0</v>
      </c>
      <c r="BD133" s="1045">
        <f t="shared" si="150"/>
        <v>0</v>
      </c>
      <c r="BE133" s="1045">
        <f t="shared" si="167"/>
        <v>0</v>
      </c>
      <c r="BF133" s="1043"/>
      <c r="BG133" s="1046" t="str">
        <f ca="1">'In-kind Benefits 2_V2'!AC131</f>
        <v/>
      </c>
      <c r="BH133" s="1047"/>
      <c r="BI133" s="1047" t="str">
        <f ca="1">'In-kind Benefits 2_V2'!AE131</f>
        <v/>
      </c>
      <c r="BJ133" s="1047" t="str" cm="1">
        <f t="array" aca="1" ref="BJ133" ca="1">(_xlfn.IFS(BG133="Yes",_xlfn.IFS(BI133&lt;=($CP133*BJ$5),BI133,BI133&gt;($CP133*BJ$5),($CP133*BJ$5)),BG133="No","",BG133="",""))</f>
        <v/>
      </c>
      <c r="BK133" s="1043"/>
      <c r="BL133" s="1046" t="str">
        <f ca="1">'In-kind Benefits 2_V2'!AG131</f>
        <v/>
      </c>
      <c r="BM133" s="1047" t="str">
        <f ca="1">'In-kind Benefits 2_V2'!AH131</f>
        <v/>
      </c>
      <c r="BN133" s="1047" t="str">
        <f ca="1">'In-kind Benefits 2_V2'!AI131</f>
        <v/>
      </c>
      <c r="BO133" s="1047" t="str" cm="1">
        <f t="array" aca="1" ref="BO133" ca="1">(_xlfn.IFS(BL133="Yes",_xlfn.IFS(BN133&lt;=($CP133*BO$5),BN133,BN133&gt;($CP133*BO$5),($CP133*BO$5)),BL133="No","",BL133="",""))</f>
        <v/>
      </c>
      <c r="BP133" s="1043"/>
      <c r="BQ133" s="1046" t="str">
        <f ca="1">'In-kind Benefits 2_V2'!AK131</f>
        <v/>
      </c>
      <c r="BR133" s="1047" t="str">
        <f ca="1">'In-kind Benefits 2_V2'!AL131</f>
        <v/>
      </c>
      <c r="BS133" s="1047" t="str">
        <f ca="1">'In-kind Benefits 2_V2'!AM131</f>
        <v/>
      </c>
      <c r="BT133" s="1047" t="str" cm="1">
        <f t="array" aca="1" ref="BT133" ca="1">(_xlfn.IFS(BQ133="Yes",_xlfn.IFS(BS133&lt;=($CP133*BT$5),BS133,BS133&gt;($CP133*BT$5),($CP133*BT$5)),BQ133="No","",BQ133="",""))</f>
        <v/>
      </c>
      <c r="BU133" s="1043"/>
      <c r="BV133" s="1046" t="str">
        <f ca="1">'In-kind Benefits 2_V2'!AO131</f>
        <v/>
      </c>
      <c r="BW133" s="1047" t="str">
        <f ca="1">'In-kind Benefits 2_V2'!AP131</f>
        <v/>
      </c>
      <c r="BX133" s="1047" t="str">
        <f ca="1">'In-kind Benefits 2_V2'!AQ131</f>
        <v/>
      </c>
      <c r="BY133" s="1047" t="str" cm="1">
        <f t="array" aca="1" ref="BY133" ca="1">(_xlfn.IFS(BV133="Yes",_xlfn.IFS(BX133&lt;=($CP133*BY$5),BX133,BX133&gt;($CP133*BY$5),($CP133*BY$5)),BV133="No","",BV133="",""))</f>
        <v/>
      </c>
      <c r="BZ133" s="1043"/>
      <c r="CA133" s="1046" t="str">
        <f ca="1">'In-kind Benefits 2_V2'!AS131</f>
        <v/>
      </c>
      <c r="CB133" s="1047" t="str">
        <f ca="1">'In-kind Benefits 2_V2'!AT131</f>
        <v/>
      </c>
      <c r="CC133" s="1047" t="str">
        <f ca="1">'In-kind Benefits 2_V2'!AU131</f>
        <v/>
      </c>
      <c r="CD133" s="1047" t="str" cm="1">
        <f t="array" aca="1" ref="CD133" ca="1">(_xlfn.IFS(CA133="Yes",_xlfn.IFS(CC133&lt;=($CP133*CD$5),CC133,CC133&gt;($CP133*CD$5),($CP133*CD$5)),CA133="No","",CA133="",""))</f>
        <v/>
      </c>
      <c r="CE133" s="1048"/>
      <c r="CF133" s="1046" t="str">
        <f ca="1">'In-kind Benefits 2_V2'!AW131</f>
        <v/>
      </c>
      <c r="CG133" s="1047" t="str">
        <f ca="1">'In-kind Benefits 2_V2'!AX131</f>
        <v/>
      </c>
      <c r="CH133" s="1047" t="str">
        <f ca="1">'In-kind Benefits 2_V2'!AY131</f>
        <v/>
      </c>
      <c r="CI133" s="1047" t="str" cm="1">
        <f t="array" aca="1" ref="CI133" ca="1">(_xlfn.IFS(CF133="Yes",_xlfn.IFS(CH133&lt;=($CP133*CI$5),CH133,CH133&gt;($CP133*CI$5),($CP133*CI$5)),CF133="No","",CF133="",""))</f>
        <v/>
      </c>
      <c r="CJ133" s="1048"/>
      <c r="CK133" s="1049">
        <f>IFERROR(((V133*X133)+(AG133*AI133)+(AR133*AT133)+(BC133*BE133))*'Drop Downs'!$R$4/12,0)</f>
        <v>0</v>
      </c>
      <c r="CL133" s="1050">
        <f>IFERROR(L133/M133*IF('2'!$E$25='Drop Downs'!$H$15,'Drop Downs'!$R$4/12, IF('2'!$E$25='Drop Downs'!$H$16,1, (IF('2'!$E$25='Drop Downs'!$H$13,1,"error")))),0)</f>
        <v>0</v>
      </c>
      <c r="CM133" s="1050">
        <f t="shared" ca="1" si="168"/>
        <v>0</v>
      </c>
      <c r="CN133" s="1049" t="str">
        <f t="shared" ca="1" si="169"/>
        <v/>
      </c>
      <c r="CO133" s="1049" t="str">
        <f t="shared" ca="1" si="170"/>
        <v/>
      </c>
      <c r="CP133" s="1050" t="str">
        <f t="shared" ca="1" si="151"/>
        <v/>
      </c>
      <c r="CQ133" s="251"/>
      <c r="CR133" s="1050">
        <f>IFERROR(((W133*X133)+(AH133*AI133)+(AS133*AT133)+(BD133*BE133))*'Drop Downs'!$R$4/12,0)</f>
        <v>0</v>
      </c>
      <c r="CS133" s="1050">
        <f t="shared" si="152"/>
        <v>0</v>
      </c>
      <c r="CT133" s="1050">
        <f t="shared" ca="1" si="153"/>
        <v>0</v>
      </c>
      <c r="CU133" s="1050">
        <f t="shared" ca="1" si="154"/>
        <v>0</v>
      </c>
      <c r="CV133" s="1050" t="str">
        <f t="shared" ca="1" si="171"/>
        <v/>
      </c>
      <c r="CW133" s="1048"/>
      <c r="CX133" s="1050">
        <f t="shared" si="172"/>
        <v>0</v>
      </c>
      <c r="CY133" s="1050" t="str">
        <f t="shared" ca="1" si="173"/>
        <v/>
      </c>
      <c r="CZ133" s="1049" t="str">
        <f t="shared" ca="1" si="174"/>
        <v/>
      </c>
      <c r="DA133" s="1049">
        <f t="shared" ca="1" si="155"/>
        <v>0</v>
      </c>
    </row>
    <row r="134" spans="1:105" ht="17.149999999999999" customHeight="1">
      <c r="A134" s="942">
        <v>130</v>
      </c>
      <c r="B134" s="1298"/>
      <c r="C134" s="1051" t="str">
        <f>INDEX(Languages2!$B$12:$Z$13,MATCH(' '!D134,Languages2!$B$12:$B$13,0),MATCH('1'!$C$5,Languages2!$B$1:$Z$1,0))</f>
        <v>Mulheres</v>
      </c>
      <c r="D134" s="1051" t="s">
        <v>800</v>
      </c>
      <c r="E134" s="1052">
        <f>'4'!S8</f>
        <v>0</v>
      </c>
      <c r="F134" s="1297">
        <f>'4'!T8</f>
        <v>0</v>
      </c>
      <c r="G134" s="1040"/>
      <c r="H134" s="1053">
        <f>'5'!G134</f>
        <v>0</v>
      </c>
      <c r="I134" s="1053">
        <f>'5'!H134</f>
        <v>0</v>
      </c>
      <c r="J134" s="1053">
        <f>'5'!I134</f>
        <v>0</v>
      </c>
      <c r="K134" s="1053">
        <f>'5'!J134</f>
        <v>0</v>
      </c>
      <c r="L134" s="1054">
        <f t="shared" si="142"/>
        <v>0</v>
      </c>
      <c r="M134" s="1054">
        <f t="shared" si="156"/>
        <v>0</v>
      </c>
      <c r="N134" s="1043"/>
      <c r="O134" s="1053">
        <f>'5'!M134</f>
        <v>0</v>
      </c>
      <c r="P134" s="1053">
        <f>'5'!N134</f>
        <v>0</v>
      </c>
      <c r="Q134" s="1053" t="str">
        <f>'5'!O134</f>
        <v/>
      </c>
      <c r="R134" s="1053">
        <f>'5'!P134</f>
        <v>0</v>
      </c>
      <c r="S134" s="1055">
        <f>'5'!Q134</f>
        <v>0</v>
      </c>
      <c r="T134" s="1056">
        <f t="shared" si="143"/>
        <v>0</v>
      </c>
      <c r="U134" s="1056">
        <f t="shared" si="157"/>
        <v>0</v>
      </c>
      <c r="V134" s="1056">
        <f t="shared" si="158"/>
        <v>0</v>
      </c>
      <c r="W134" s="1056">
        <f t="shared" si="144"/>
        <v>0</v>
      </c>
      <c r="X134" s="1056">
        <f t="shared" si="175"/>
        <v>0</v>
      </c>
      <c r="Y134" s="1043"/>
      <c r="Z134" s="1053">
        <f>'5'!S134</f>
        <v>0</v>
      </c>
      <c r="AA134" s="1053">
        <f>'5'!T134</f>
        <v>0</v>
      </c>
      <c r="AB134" s="1053" t="str">
        <f>'5'!U134</f>
        <v/>
      </c>
      <c r="AC134" s="1053">
        <f>'5'!V134</f>
        <v>0</v>
      </c>
      <c r="AD134" s="1053">
        <f>'5'!W134</f>
        <v>0</v>
      </c>
      <c r="AE134" s="1056">
        <f t="shared" si="159"/>
        <v>0</v>
      </c>
      <c r="AF134" s="1056">
        <f t="shared" si="145"/>
        <v>0</v>
      </c>
      <c r="AG134" s="1056">
        <f t="shared" si="146"/>
        <v>0</v>
      </c>
      <c r="AH134" s="1056">
        <f t="shared" si="147"/>
        <v>0</v>
      </c>
      <c r="AI134" s="1056">
        <f t="shared" si="148"/>
        <v>0</v>
      </c>
      <c r="AJ134" s="1043"/>
      <c r="AK134" s="1053">
        <f>'5'!Y134</f>
        <v>0</v>
      </c>
      <c r="AL134" s="1053">
        <f>'5'!Z134</f>
        <v>0</v>
      </c>
      <c r="AM134" s="1053" t="str">
        <f>'5'!AA134</f>
        <v/>
      </c>
      <c r="AN134" s="1053">
        <f>'5'!AB134</f>
        <v>0</v>
      </c>
      <c r="AO134" s="1053">
        <f>'5'!AC134</f>
        <v>0</v>
      </c>
      <c r="AP134" s="1056">
        <f t="shared" si="160"/>
        <v>0</v>
      </c>
      <c r="AQ134" s="1056">
        <f t="shared" si="161"/>
        <v>0</v>
      </c>
      <c r="AR134" s="1056">
        <f t="shared" si="162"/>
        <v>0</v>
      </c>
      <c r="AS134" s="1056">
        <f t="shared" si="149"/>
        <v>0</v>
      </c>
      <c r="AT134" s="1056">
        <f t="shared" si="163"/>
        <v>0</v>
      </c>
      <c r="AU134" s="1043"/>
      <c r="AV134" s="1053">
        <f>'5'!AE134</f>
        <v>0</v>
      </c>
      <c r="AW134" s="1053">
        <f>'5'!AF134</f>
        <v>0</v>
      </c>
      <c r="AX134" s="1053" t="str">
        <f>'5'!AG134</f>
        <v/>
      </c>
      <c r="AY134" s="1053">
        <f>'5'!AH134</f>
        <v>0</v>
      </c>
      <c r="AZ134" s="1055">
        <f>'5'!AI134</f>
        <v>0</v>
      </c>
      <c r="BA134" s="1056">
        <f t="shared" si="164"/>
        <v>0</v>
      </c>
      <c r="BB134" s="1056">
        <f t="shared" si="165"/>
        <v>0</v>
      </c>
      <c r="BC134" s="1056">
        <f t="shared" si="166"/>
        <v>0</v>
      </c>
      <c r="BD134" s="1056">
        <f t="shared" si="150"/>
        <v>0</v>
      </c>
      <c r="BE134" s="1056">
        <f t="shared" si="167"/>
        <v>0</v>
      </c>
      <c r="BF134" s="1043"/>
      <c r="BG134" s="1057" t="str">
        <f ca="1">'In-kind Benefits 2_V2'!AC132</f>
        <v/>
      </c>
      <c r="BH134" s="1047"/>
      <c r="BI134" s="1047" t="str">
        <f ca="1">'In-kind Benefits 2_V2'!AE132</f>
        <v/>
      </c>
      <c r="BJ134" s="1047" t="str" cm="1">
        <f t="array" aca="1" ref="BJ134" ca="1">(_xlfn.IFS(BG134="Yes",_xlfn.IFS(BI134&lt;=($CP134*BJ$5),BI134,BI134&gt;($CP134*BJ$5),($CP134*BJ$5)),BG134="No","",BG134="",""))</f>
        <v/>
      </c>
      <c r="BK134" s="1043"/>
      <c r="BL134" s="1057" t="str">
        <f ca="1">'In-kind Benefits 2_V2'!AG132</f>
        <v/>
      </c>
      <c r="BM134" s="1047" t="str">
        <f ca="1">'In-kind Benefits 2_V2'!AH132</f>
        <v/>
      </c>
      <c r="BN134" s="1047" t="str">
        <f ca="1">'In-kind Benefits 2_V2'!AI132</f>
        <v/>
      </c>
      <c r="BO134" s="1047" t="str" cm="1">
        <f t="array" aca="1" ref="BO134" ca="1">(_xlfn.IFS(BL134="Yes",_xlfn.IFS(BN134&lt;=($CP134*BO$5),BN134,BN134&gt;($CP134*BO$5),($CP134*BO$5)),BL134="No","",BL134="",""))</f>
        <v/>
      </c>
      <c r="BP134" s="1043"/>
      <c r="BQ134" s="1057" t="str">
        <f ca="1">'In-kind Benefits 2_V2'!AK132</f>
        <v/>
      </c>
      <c r="BR134" s="1047" t="str">
        <f ca="1">'In-kind Benefits 2_V2'!AL132</f>
        <v/>
      </c>
      <c r="BS134" s="1047" t="str">
        <f ca="1">'In-kind Benefits 2_V2'!AM132</f>
        <v/>
      </c>
      <c r="BT134" s="1047" t="str" cm="1">
        <f t="array" aca="1" ref="BT134" ca="1">(_xlfn.IFS(BQ134="Yes",_xlfn.IFS(BS134&lt;=($CP134*BT$5),BS134,BS134&gt;($CP134*BT$5),($CP134*BT$5)),BQ134="No","",BQ134="",""))</f>
        <v/>
      </c>
      <c r="BU134" s="1043"/>
      <c r="BV134" s="1057" t="str">
        <f ca="1">'In-kind Benefits 2_V2'!AO132</f>
        <v/>
      </c>
      <c r="BW134" s="1047" t="str">
        <f ca="1">'In-kind Benefits 2_V2'!AP132</f>
        <v/>
      </c>
      <c r="BX134" s="1047" t="str">
        <f ca="1">'In-kind Benefits 2_V2'!AQ132</f>
        <v/>
      </c>
      <c r="BY134" s="1047" t="str" cm="1">
        <f t="array" aca="1" ref="BY134" ca="1">(_xlfn.IFS(BV134="Yes",_xlfn.IFS(BX134&lt;=($CP134*BY$5),BX134,BX134&gt;($CP134*BY$5),($CP134*BY$5)),BV134="No","",BV134="",""))</f>
        <v/>
      </c>
      <c r="BZ134" s="1043"/>
      <c r="CA134" s="1057" t="str">
        <f ca="1">'In-kind Benefits 2_V2'!AS132</f>
        <v/>
      </c>
      <c r="CB134" s="1047" t="str">
        <f ca="1">'In-kind Benefits 2_V2'!AT132</f>
        <v/>
      </c>
      <c r="CC134" s="1047" t="str">
        <f ca="1">'In-kind Benefits 2_V2'!AU132</f>
        <v/>
      </c>
      <c r="CD134" s="1047" t="str" cm="1">
        <f t="array" aca="1" ref="CD134" ca="1">(_xlfn.IFS(CA134="Yes",_xlfn.IFS(CC134&lt;=($CP134*CD$5),CC134,CC134&gt;($CP134*CD$5),($CP134*CD$5)),CA134="No","",CA134="",""))</f>
        <v/>
      </c>
      <c r="CE134" s="1048"/>
      <c r="CF134" s="1057" t="str">
        <f ca="1">'In-kind Benefits 2_V2'!AW132</f>
        <v/>
      </c>
      <c r="CG134" s="1047" t="str">
        <f ca="1">'In-kind Benefits 2_V2'!AX132</f>
        <v/>
      </c>
      <c r="CH134" s="1047" t="str">
        <f ca="1">'In-kind Benefits 2_V2'!AY132</f>
        <v/>
      </c>
      <c r="CI134" s="1047" t="str" cm="1">
        <f t="array" aca="1" ref="CI134" ca="1">(_xlfn.IFS(CF134="Yes",_xlfn.IFS(CH134&lt;=($CP134*CI$5),CH134,CH134&gt;($CP134*CI$5),($CP134*CI$5)),CF134="No","",CF134="",""))</f>
        <v/>
      </c>
      <c r="CJ134" s="1048"/>
      <c r="CK134" s="1049">
        <f>IFERROR(((V134*X134)+(AG134*AI134)+(AR134*AT134)+(BC134*BE134))*'Drop Downs'!$R$4/12,0)</f>
        <v>0</v>
      </c>
      <c r="CL134" s="1050">
        <f>IFERROR(L134/M134*IF('2'!$E$25='Drop Downs'!$H$15,'Drop Downs'!$R$4/12, IF('2'!$E$25='Drop Downs'!$H$16,1, (IF('2'!$E$25='Drop Downs'!$H$13,1,"error")))),0)</f>
        <v>0</v>
      </c>
      <c r="CM134" s="1050">
        <f t="shared" ca="1" si="168"/>
        <v>0</v>
      </c>
      <c r="CN134" s="1049" t="str">
        <f t="shared" ca="1" si="169"/>
        <v/>
      </c>
      <c r="CO134" s="1049" t="str">
        <f t="shared" ca="1" si="170"/>
        <v/>
      </c>
      <c r="CP134" s="1050" t="str">
        <f t="shared" ca="1" si="151"/>
        <v/>
      </c>
      <c r="CQ134" s="251"/>
      <c r="CR134" s="1050">
        <f>IFERROR(((W134*X134)+(AH134*AI134)+(AS134*AT134)+(BD134*BE134))*'Drop Downs'!$R$4/12,0)</f>
        <v>0</v>
      </c>
      <c r="CS134" s="1050">
        <f t="shared" si="152"/>
        <v>0</v>
      </c>
      <c r="CT134" s="1050">
        <f t="shared" ca="1" si="153"/>
        <v>0</v>
      </c>
      <c r="CU134" s="1050">
        <f t="shared" ca="1" si="154"/>
        <v>0</v>
      </c>
      <c r="CV134" s="1050" t="str">
        <f t="shared" ca="1" si="171"/>
        <v/>
      </c>
      <c r="CW134" s="1048"/>
      <c r="CX134" s="1050">
        <f t="shared" si="172"/>
        <v>0</v>
      </c>
      <c r="CY134" s="1050" t="str">
        <f t="shared" ca="1" si="173"/>
        <v/>
      </c>
      <c r="CZ134" s="1049" t="str">
        <f t="shared" ca="1" si="174"/>
        <v/>
      </c>
      <c r="DA134" s="1049">
        <f t="shared" ca="1" si="155"/>
        <v>0</v>
      </c>
    </row>
    <row r="135" spans="1:105" ht="17.149999999999999" customHeight="1">
      <c r="A135" s="942">
        <v>131</v>
      </c>
      <c r="B135" s="1295">
        <f>'4'!Q9</f>
        <v>0</v>
      </c>
      <c r="C135" s="1038" t="str">
        <f>INDEX(Languages2!$B$12:$Z$13,MATCH(' '!D135,Languages2!$B$12:$B$13,0),MATCH('1'!$C$5,Languages2!$B$1:$Z$1,0))</f>
        <v>Homens</v>
      </c>
      <c r="D135" s="1038" t="s">
        <v>799</v>
      </c>
      <c r="E135" s="1058">
        <f>'4'!S9</f>
        <v>0</v>
      </c>
      <c r="F135" s="1297" t="str">
        <f>'4'!T9</f>
        <v xml:space="preserve"> </v>
      </c>
      <c r="G135" s="1040"/>
      <c r="H135" s="1041">
        <f>'5'!G135</f>
        <v>0</v>
      </c>
      <c r="I135" s="1041">
        <f>'5'!H135</f>
        <v>0</v>
      </c>
      <c r="J135" s="1041">
        <f>'5'!I135</f>
        <v>0</v>
      </c>
      <c r="K135" s="1041">
        <f>'5'!J135</f>
        <v>0</v>
      </c>
      <c r="L135" s="1042">
        <f t="shared" si="142"/>
        <v>0</v>
      </c>
      <c r="M135" s="1042">
        <f t="shared" si="156"/>
        <v>0</v>
      </c>
      <c r="N135" s="1043"/>
      <c r="O135" s="1041">
        <f>'5'!M135</f>
        <v>0</v>
      </c>
      <c r="P135" s="1041">
        <f>'5'!N135</f>
        <v>0</v>
      </c>
      <c r="Q135" s="1041" t="str">
        <f>'5'!O135</f>
        <v/>
      </c>
      <c r="R135" s="1041">
        <f>'5'!P135</f>
        <v>0</v>
      </c>
      <c r="S135" s="1044">
        <f>'5'!Q135</f>
        <v>0</v>
      </c>
      <c r="T135" s="1045">
        <f t="shared" si="143"/>
        <v>0</v>
      </c>
      <c r="U135" s="1045">
        <f t="shared" si="157"/>
        <v>0</v>
      </c>
      <c r="V135" s="1045">
        <f t="shared" si="158"/>
        <v>0</v>
      </c>
      <c r="W135" s="1045">
        <f t="shared" si="144"/>
        <v>0</v>
      </c>
      <c r="X135" s="1045">
        <f t="shared" si="175"/>
        <v>0</v>
      </c>
      <c r="Y135" s="1043"/>
      <c r="Z135" s="1041">
        <f>'5'!S135</f>
        <v>0</v>
      </c>
      <c r="AA135" s="1041">
        <f>'5'!T135</f>
        <v>0</v>
      </c>
      <c r="AB135" s="1041" t="str">
        <f>'5'!U135</f>
        <v/>
      </c>
      <c r="AC135" s="1041">
        <f>'5'!V135</f>
        <v>0</v>
      </c>
      <c r="AD135" s="1064">
        <f>'5'!W135</f>
        <v>0</v>
      </c>
      <c r="AE135" s="1045">
        <f t="shared" si="159"/>
        <v>0</v>
      </c>
      <c r="AF135" s="1045">
        <f t="shared" si="145"/>
        <v>0</v>
      </c>
      <c r="AG135" s="1045">
        <f t="shared" si="146"/>
        <v>0</v>
      </c>
      <c r="AH135" s="1045">
        <f t="shared" si="147"/>
        <v>0</v>
      </c>
      <c r="AI135" s="1045">
        <f t="shared" si="148"/>
        <v>0</v>
      </c>
      <c r="AJ135" s="1043"/>
      <c r="AK135" s="1041">
        <f>'5'!Y135</f>
        <v>0</v>
      </c>
      <c r="AL135" s="1041">
        <f>'5'!Z135</f>
        <v>0</v>
      </c>
      <c r="AM135" s="1041" t="str">
        <f>'5'!AA135</f>
        <v/>
      </c>
      <c r="AN135" s="1041">
        <f>'5'!AB135</f>
        <v>0</v>
      </c>
      <c r="AO135" s="1064">
        <f>'5'!AC135</f>
        <v>0</v>
      </c>
      <c r="AP135" s="1045">
        <f t="shared" si="160"/>
        <v>0</v>
      </c>
      <c r="AQ135" s="1045">
        <f t="shared" si="161"/>
        <v>0</v>
      </c>
      <c r="AR135" s="1045">
        <f t="shared" si="162"/>
        <v>0</v>
      </c>
      <c r="AS135" s="1045">
        <f t="shared" si="149"/>
        <v>0</v>
      </c>
      <c r="AT135" s="1045">
        <f t="shared" si="163"/>
        <v>0</v>
      </c>
      <c r="AU135" s="1043"/>
      <c r="AV135" s="1041">
        <f>'5'!AE135</f>
        <v>0</v>
      </c>
      <c r="AW135" s="1041">
        <f>'5'!AF135</f>
        <v>0</v>
      </c>
      <c r="AX135" s="1041" t="str">
        <f>'5'!AG135</f>
        <v/>
      </c>
      <c r="AY135" s="1041">
        <f>'5'!AH135</f>
        <v>0</v>
      </c>
      <c r="AZ135" s="1044">
        <f>'5'!AI135</f>
        <v>0</v>
      </c>
      <c r="BA135" s="1045">
        <f t="shared" si="164"/>
        <v>0</v>
      </c>
      <c r="BB135" s="1045">
        <f t="shared" si="165"/>
        <v>0</v>
      </c>
      <c r="BC135" s="1045">
        <f t="shared" si="166"/>
        <v>0</v>
      </c>
      <c r="BD135" s="1045">
        <f t="shared" si="150"/>
        <v>0</v>
      </c>
      <c r="BE135" s="1045">
        <f t="shared" si="167"/>
        <v>0</v>
      </c>
      <c r="BF135" s="1043"/>
      <c r="BG135" s="1046" t="str">
        <f ca="1">'In-kind Benefits 2_V2'!AC133</f>
        <v/>
      </c>
      <c r="BH135" s="1047"/>
      <c r="BI135" s="1047" t="str">
        <f ca="1">'In-kind Benefits 2_V2'!AE133</f>
        <v/>
      </c>
      <c r="BJ135" s="1047" t="str" cm="1">
        <f t="array" aca="1" ref="BJ135" ca="1">(_xlfn.IFS(BG135="Yes",_xlfn.IFS(BI135&lt;=($CP135*BJ$5),BI135,BI135&gt;($CP135*BJ$5),($CP135*BJ$5)),BG135="No","",BG135="",""))</f>
        <v/>
      </c>
      <c r="BK135" s="1043"/>
      <c r="BL135" s="1046" t="str">
        <f ca="1">'In-kind Benefits 2_V2'!AG133</f>
        <v/>
      </c>
      <c r="BM135" s="1047" t="str">
        <f ca="1">'In-kind Benefits 2_V2'!AH133</f>
        <v/>
      </c>
      <c r="BN135" s="1047" t="str">
        <f ca="1">'In-kind Benefits 2_V2'!AI133</f>
        <v/>
      </c>
      <c r="BO135" s="1047" t="str" cm="1">
        <f t="array" aca="1" ref="BO135" ca="1">(_xlfn.IFS(BL135="Yes",_xlfn.IFS(BN135&lt;=($CP135*BO$5),BN135,BN135&gt;($CP135*BO$5),($CP135*BO$5)),BL135="No","",BL135="",""))</f>
        <v/>
      </c>
      <c r="BP135" s="1043"/>
      <c r="BQ135" s="1046" t="str">
        <f ca="1">'In-kind Benefits 2_V2'!AK133</f>
        <v/>
      </c>
      <c r="BR135" s="1047" t="str">
        <f ca="1">'In-kind Benefits 2_V2'!AL133</f>
        <v/>
      </c>
      <c r="BS135" s="1047" t="str">
        <f ca="1">'In-kind Benefits 2_V2'!AM133</f>
        <v/>
      </c>
      <c r="BT135" s="1047" t="str" cm="1">
        <f t="array" aca="1" ref="BT135" ca="1">(_xlfn.IFS(BQ135="Yes",_xlfn.IFS(BS135&lt;=($CP135*BT$5),BS135,BS135&gt;($CP135*BT$5),($CP135*BT$5)),BQ135="No","",BQ135="",""))</f>
        <v/>
      </c>
      <c r="BU135" s="1043"/>
      <c r="BV135" s="1046" t="str">
        <f ca="1">'In-kind Benefits 2_V2'!AO133</f>
        <v/>
      </c>
      <c r="BW135" s="1047" t="str">
        <f ca="1">'In-kind Benefits 2_V2'!AP133</f>
        <v/>
      </c>
      <c r="BX135" s="1047" t="str">
        <f ca="1">'In-kind Benefits 2_V2'!AQ133</f>
        <v/>
      </c>
      <c r="BY135" s="1047" t="str" cm="1">
        <f t="array" aca="1" ref="BY135" ca="1">(_xlfn.IFS(BV135="Yes",_xlfn.IFS(BX135&lt;=($CP135*BY$5),BX135,BX135&gt;($CP135*BY$5),($CP135*BY$5)),BV135="No","",BV135="",""))</f>
        <v/>
      </c>
      <c r="BZ135" s="1043"/>
      <c r="CA135" s="1046" t="str">
        <f ca="1">'In-kind Benefits 2_V2'!AS133</f>
        <v/>
      </c>
      <c r="CB135" s="1047" t="str">
        <f ca="1">'In-kind Benefits 2_V2'!AT133</f>
        <v/>
      </c>
      <c r="CC135" s="1047" t="str">
        <f ca="1">'In-kind Benefits 2_V2'!AU133</f>
        <v/>
      </c>
      <c r="CD135" s="1047" t="str" cm="1">
        <f t="array" aca="1" ref="CD135" ca="1">(_xlfn.IFS(CA135="Yes",_xlfn.IFS(CC135&lt;=($CP135*CD$5),CC135,CC135&gt;($CP135*CD$5),($CP135*CD$5)),CA135="No","",CA135="",""))</f>
        <v/>
      </c>
      <c r="CE135" s="1048"/>
      <c r="CF135" s="1046" t="str">
        <f ca="1">'In-kind Benefits 2_V2'!AW133</f>
        <v/>
      </c>
      <c r="CG135" s="1047" t="str">
        <f ca="1">'In-kind Benefits 2_V2'!AX133</f>
        <v/>
      </c>
      <c r="CH135" s="1047" t="str">
        <f ca="1">'In-kind Benefits 2_V2'!AY133</f>
        <v/>
      </c>
      <c r="CI135" s="1047" t="str" cm="1">
        <f t="array" aca="1" ref="CI135" ca="1">(_xlfn.IFS(CF135="Yes",_xlfn.IFS(CH135&lt;=($CP135*CI$5),CH135,CH135&gt;($CP135*CI$5),($CP135*CI$5)),CF135="No","",CF135="",""))</f>
        <v/>
      </c>
      <c r="CJ135" s="1048"/>
      <c r="CK135" s="1049">
        <f>IFERROR(((V135*X135)+(AG135*AI135)+(AR135*AT135)+(BC135*BE135))*'Drop Downs'!$R$4/12,0)</f>
        <v>0</v>
      </c>
      <c r="CL135" s="1050">
        <f>IFERROR(L135/M135*IF('2'!$E$25='Drop Downs'!$H$15,'Drop Downs'!$R$4/12, IF('2'!$E$25='Drop Downs'!$H$16,1, (IF('2'!$E$25='Drop Downs'!$H$13,1,"error")))),0)</f>
        <v>0</v>
      </c>
      <c r="CM135" s="1050">
        <f t="shared" ca="1" si="168"/>
        <v>0</v>
      </c>
      <c r="CN135" s="1049" t="str">
        <f t="shared" ca="1" si="169"/>
        <v/>
      </c>
      <c r="CO135" s="1049" t="str">
        <f t="shared" ca="1" si="170"/>
        <v/>
      </c>
      <c r="CP135" s="1050" t="str">
        <f t="shared" ca="1" si="151"/>
        <v/>
      </c>
      <c r="CQ135" s="251"/>
      <c r="CR135" s="1050">
        <f>IFERROR(((W135*X135)+(AH135*AI135)+(AS135*AT135)+(BD135*BE135))*'Drop Downs'!$R$4/12,0)</f>
        <v>0</v>
      </c>
      <c r="CS135" s="1050">
        <f t="shared" si="152"/>
        <v>0</v>
      </c>
      <c r="CT135" s="1050">
        <f t="shared" ca="1" si="153"/>
        <v>0</v>
      </c>
      <c r="CU135" s="1050">
        <f t="shared" ca="1" si="154"/>
        <v>0</v>
      </c>
      <c r="CV135" s="1050" t="str">
        <f t="shared" ca="1" si="171"/>
        <v/>
      </c>
      <c r="CW135" s="1048"/>
      <c r="CX135" s="1050">
        <f t="shared" si="172"/>
        <v>0</v>
      </c>
      <c r="CY135" s="1050" t="str">
        <f t="shared" ca="1" si="173"/>
        <v/>
      </c>
      <c r="CZ135" s="1049" t="str">
        <f t="shared" ca="1" si="174"/>
        <v/>
      </c>
      <c r="DA135" s="1049">
        <f t="shared" ca="1" si="155"/>
        <v>0</v>
      </c>
    </row>
    <row r="136" spans="1:105" ht="17.149999999999999" customHeight="1">
      <c r="A136" s="942">
        <v>132</v>
      </c>
      <c r="B136" s="1298"/>
      <c r="C136" s="1051" t="str">
        <f>INDEX(Languages2!$B$12:$Z$13,MATCH(' '!D136,Languages2!$B$12:$B$13,0),MATCH('1'!$C$5,Languages2!$B$1:$Z$1,0))</f>
        <v>Mulheres</v>
      </c>
      <c r="D136" s="1051" t="s">
        <v>800</v>
      </c>
      <c r="E136" s="1052">
        <f>'4'!S10</f>
        <v>0</v>
      </c>
      <c r="F136" s="1297">
        <f>'4'!T10</f>
        <v>0</v>
      </c>
      <c r="G136" s="1040"/>
      <c r="H136" s="1053">
        <f>'5'!G136</f>
        <v>0</v>
      </c>
      <c r="I136" s="1053">
        <f>'5'!H136</f>
        <v>0</v>
      </c>
      <c r="J136" s="1053">
        <f>'5'!I136</f>
        <v>0</v>
      </c>
      <c r="K136" s="1053">
        <f>'5'!J136</f>
        <v>0</v>
      </c>
      <c r="L136" s="1054">
        <f t="shared" si="142"/>
        <v>0</v>
      </c>
      <c r="M136" s="1054">
        <f t="shared" si="156"/>
        <v>0</v>
      </c>
      <c r="N136" s="1043"/>
      <c r="O136" s="1053">
        <f>'5'!M136</f>
        <v>0</v>
      </c>
      <c r="P136" s="1053">
        <f>'5'!N136</f>
        <v>0</v>
      </c>
      <c r="Q136" s="1053" t="str">
        <f>'5'!O136</f>
        <v/>
      </c>
      <c r="R136" s="1053">
        <f>'5'!P136</f>
        <v>0</v>
      </c>
      <c r="S136" s="1055">
        <f>'5'!Q136</f>
        <v>0</v>
      </c>
      <c r="T136" s="1056">
        <f t="shared" si="143"/>
        <v>0</v>
      </c>
      <c r="U136" s="1056">
        <f t="shared" si="157"/>
        <v>0</v>
      </c>
      <c r="V136" s="1056">
        <f t="shared" si="158"/>
        <v>0</v>
      </c>
      <c r="W136" s="1056">
        <f t="shared" si="144"/>
        <v>0</v>
      </c>
      <c r="X136" s="1056">
        <f t="shared" si="175"/>
        <v>0</v>
      </c>
      <c r="Y136" s="1043"/>
      <c r="Z136" s="1053">
        <f>'5'!S136</f>
        <v>0</v>
      </c>
      <c r="AA136" s="1053">
        <f>'5'!T136</f>
        <v>0</v>
      </c>
      <c r="AB136" s="1053" t="str">
        <f>'5'!U136</f>
        <v/>
      </c>
      <c r="AC136" s="1053">
        <f>'5'!V136</f>
        <v>0</v>
      </c>
      <c r="AD136" s="1053">
        <f>'5'!W136</f>
        <v>0</v>
      </c>
      <c r="AE136" s="1056">
        <f t="shared" si="159"/>
        <v>0</v>
      </c>
      <c r="AF136" s="1056">
        <f t="shared" si="145"/>
        <v>0</v>
      </c>
      <c r="AG136" s="1056">
        <f t="shared" si="146"/>
        <v>0</v>
      </c>
      <c r="AH136" s="1056">
        <f t="shared" si="147"/>
        <v>0</v>
      </c>
      <c r="AI136" s="1056">
        <f t="shared" si="148"/>
        <v>0</v>
      </c>
      <c r="AJ136" s="1043"/>
      <c r="AK136" s="1053">
        <f>'5'!Y136</f>
        <v>0</v>
      </c>
      <c r="AL136" s="1053">
        <f>'5'!Z136</f>
        <v>0</v>
      </c>
      <c r="AM136" s="1053" t="str">
        <f>'5'!AA136</f>
        <v/>
      </c>
      <c r="AN136" s="1053">
        <f>'5'!AB136</f>
        <v>0</v>
      </c>
      <c r="AO136" s="1053">
        <f>'5'!AC136</f>
        <v>0</v>
      </c>
      <c r="AP136" s="1056">
        <f t="shared" si="160"/>
        <v>0</v>
      </c>
      <c r="AQ136" s="1056">
        <f t="shared" si="161"/>
        <v>0</v>
      </c>
      <c r="AR136" s="1056">
        <f t="shared" si="162"/>
        <v>0</v>
      </c>
      <c r="AS136" s="1056">
        <f t="shared" si="149"/>
        <v>0</v>
      </c>
      <c r="AT136" s="1056">
        <f t="shared" si="163"/>
        <v>0</v>
      </c>
      <c r="AU136" s="1043"/>
      <c r="AV136" s="1053">
        <f>'5'!AE136</f>
        <v>0</v>
      </c>
      <c r="AW136" s="1053">
        <f>'5'!AF136</f>
        <v>0</v>
      </c>
      <c r="AX136" s="1053" t="str">
        <f>'5'!AG136</f>
        <v/>
      </c>
      <c r="AY136" s="1053">
        <f>'5'!AH136</f>
        <v>0</v>
      </c>
      <c r="AZ136" s="1055">
        <f>'5'!AI136</f>
        <v>0</v>
      </c>
      <c r="BA136" s="1056">
        <f t="shared" si="164"/>
        <v>0</v>
      </c>
      <c r="BB136" s="1056">
        <f t="shared" si="165"/>
        <v>0</v>
      </c>
      <c r="BC136" s="1056">
        <f t="shared" si="166"/>
        <v>0</v>
      </c>
      <c r="BD136" s="1056">
        <f t="shared" si="150"/>
        <v>0</v>
      </c>
      <c r="BE136" s="1056">
        <f t="shared" si="167"/>
        <v>0</v>
      </c>
      <c r="BF136" s="1043"/>
      <c r="BG136" s="1057" t="str">
        <f ca="1">'In-kind Benefits 2_V2'!AC134</f>
        <v/>
      </c>
      <c r="BH136" s="1047"/>
      <c r="BI136" s="1047" t="str">
        <f ca="1">'In-kind Benefits 2_V2'!AE134</f>
        <v/>
      </c>
      <c r="BJ136" s="1047" t="str" cm="1">
        <f t="array" aca="1" ref="BJ136" ca="1">(_xlfn.IFS(BG136="Yes",_xlfn.IFS(BI136&lt;=($CP136*BJ$5),BI136,BI136&gt;($CP136*BJ$5),($CP136*BJ$5)),BG136="No","",BG136="",""))</f>
        <v/>
      </c>
      <c r="BK136" s="1043"/>
      <c r="BL136" s="1057" t="str">
        <f ca="1">'In-kind Benefits 2_V2'!AG134</f>
        <v/>
      </c>
      <c r="BM136" s="1047" t="str">
        <f ca="1">'In-kind Benefits 2_V2'!AH134</f>
        <v/>
      </c>
      <c r="BN136" s="1047" t="str">
        <f ca="1">'In-kind Benefits 2_V2'!AI134</f>
        <v/>
      </c>
      <c r="BO136" s="1047" t="str" cm="1">
        <f t="array" aca="1" ref="BO136" ca="1">(_xlfn.IFS(BL136="Yes",_xlfn.IFS(BN136&lt;=($CP136*BO$5),BN136,BN136&gt;($CP136*BO$5),($CP136*BO$5)),BL136="No","",BL136="",""))</f>
        <v/>
      </c>
      <c r="BP136" s="1043"/>
      <c r="BQ136" s="1057" t="str">
        <f ca="1">'In-kind Benefits 2_V2'!AK134</f>
        <v/>
      </c>
      <c r="BR136" s="1047" t="str">
        <f ca="1">'In-kind Benefits 2_V2'!AL134</f>
        <v/>
      </c>
      <c r="BS136" s="1047" t="str">
        <f ca="1">'In-kind Benefits 2_V2'!AM134</f>
        <v/>
      </c>
      <c r="BT136" s="1047" t="str" cm="1">
        <f t="array" aca="1" ref="BT136" ca="1">(_xlfn.IFS(BQ136="Yes",_xlfn.IFS(BS136&lt;=($CP136*BT$5),BS136,BS136&gt;($CP136*BT$5),($CP136*BT$5)),BQ136="No","",BQ136="",""))</f>
        <v/>
      </c>
      <c r="BU136" s="1043"/>
      <c r="BV136" s="1057" t="str">
        <f ca="1">'In-kind Benefits 2_V2'!AO134</f>
        <v/>
      </c>
      <c r="BW136" s="1047" t="str">
        <f ca="1">'In-kind Benefits 2_V2'!AP134</f>
        <v/>
      </c>
      <c r="BX136" s="1047" t="str">
        <f ca="1">'In-kind Benefits 2_V2'!AQ134</f>
        <v/>
      </c>
      <c r="BY136" s="1047" t="str" cm="1">
        <f t="array" aca="1" ref="BY136" ca="1">(_xlfn.IFS(BV136="Yes",_xlfn.IFS(BX136&lt;=($CP136*BY$5),BX136,BX136&gt;($CP136*BY$5),($CP136*BY$5)),BV136="No","",BV136="",""))</f>
        <v/>
      </c>
      <c r="BZ136" s="1043"/>
      <c r="CA136" s="1057" t="str">
        <f ca="1">'In-kind Benefits 2_V2'!AS134</f>
        <v/>
      </c>
      <c r="CB136" s="1047" t="str">
        <f ca="1">'In-kind Benefits 2_V2'!AT134</f>
        <v/>
      </c>
      <c r="CC136" s="1047" t="str">
        <f ca="1">'In-kind Benefits 2_V2'!AU134</f>
        <v/>
      </c>
      <c r="CD136" s="1047" t="str" cm="1">
        <f t="array" aca="1" ref="CD136" ca="1">(_xlfn.IFS(CA136="Yes",_xlfn.IFS(CC136&lt;=($CP136*CD$5),CC136,CC136&gt;($CP136*CD$5),($CP136*CD$5)),CA136="No","",CA136="",""))</f>
        <v/>
      </c>
      <c r="CE136" s="1048"/>
      <c r="CF136" s="1057" t="str">
        <f ca="1">'In-kind Benefits 2_V2'!AW134</f>
        <v/>
      </c>
      <c r="CG136" s="1047" t="str">
        <f ca="1">'In-kind Benefits 2_V2'!AX134</f>
        <v/>
      </c>
      <c r="CH136" s="1047" t="str">
        <f ca="1">'In-kind Benefits 2_V2'!AY134</f>
        <v/>
      </c>
      <c r="CI136" s="1047" t="str" cm="1">
        <f t="array" aca="1" ref="CI136" ca="1">(_xlfn.IFS(CF136="Yes",_xlfn.IFS(CH136&lt;=($CP136*CI$5),CH136,CH136&gt;($CP136*CI$5),($CP136*CI$5)),CF136="No","",CF136="",""))</f>
        <v/>
      </c>
      <c r="CJ136" s="1048"/>
      <c r="CK136" s="1049">
        <f>IFERROR(((V136*X136)+(AG136*AI136)+(AR136*AT136)+(BC136*BE136))*'Drop Downs'!$R$4/12,0)</f>
        <v>0</v>
      </c>
      <c r="CL136" s="1050">
        <f>IFERROR(L136/M136*IF('2'!$E$25='Drop Downs'!$H$15,'Drop Downs'!$R$4/12, IF('2'!$E$25='Drop Downs'!$H$16,1, (IF('2'!$E$25='Drop Downs'!$H$13,1,"error")))),0)</f>
        <v>0</v>
      </c>
      <c r="CM136" s="1050">
        <f t="shared" ca="1" si="168"/>
        <v>0</v>
      </c>
      <c r="CN136" s="1049" t="str">
        <f t="shared" ca="1" si="169"/>
        <v/>
      </c>
      <c r="CO136" s="1049" t="str">
        <f t="shared" ca="1" si="170"/>
        <v/>
      </c>
      <c r="CP136" s="1050" t="str">
        <f t="shared" ca="1" si="151"/>
        <v/>
      </c>
      <c r="CQ136" s="251"/>
      <c r="CR136" s="1050">
        <f>IFERROR(((W136*X136)+(AH136*AI136)+(AS136*AT136)+(BD136*BE136))*'Drop Downs'!$R$4/12,0)</f>
        <v>0</v>
      </c>
      <c r="CS136" s="1050">
        <f t="shared" si="152"/>
        <v>0</v>
      </c>
      <c r="CT136" s="1050">
        <f t="shared" ca="1" si="153"/>
        <v>0</v>
      </c>
      <c r="CU136" s="1050">
        <f t="shared" ca="1" si="154"/>
        <v>0</v>
      </c>
      <c r="CV136" s="1050" t="str">
        <f t="shared" ca="1" si="171"/>
        <v/>
      </c>
      <c r="CW136" s="1048"/>
      <c r="CX136" s="1050">
        <f t="shared" si="172"/>
        <v>0</v>
      </c>
      <c r="CY136" s="1050" t="str">
        <f t="shared" ca="1" si="173"/>
        <v/>
      </c>
      <c r="CZ136" s="1049" t="str">
        <f t="shared" ca="1" si="174"/>
        <v/>
      </c>
      <c r="DA136" s="1049">
        <f t="shared" ca="1" si="155"/>
        <v>0</v>
      </c>
    </row>
    <row r="137" spans="1:105" ht="17.149999999999999" customHeight="1">
      <c r="A137" s="942">
        <v>133</v>
      </c>
      <c r="B137" s="1295">
        <f>'4'!Q11</f>
        <v>0</v>
      </c>
      <c r="C137" s="1038" t="str">
        <f>INDEX(Languages2!$B$12:$Z$13,MATCH(' '!D137,Languages2!$B$12:$B$13,0),MATCH('1'!$C$5,Languages2!$B$1:$Z$1,0))</f>
        <v>Homens</v>
      </c>
      <c r="D137" s="1038" t="s">
        <v>799</v>
      </c>
      <c r="E137" s="1058">
        <f>'4'!S11</f>
        <v>0</v>
      </c>
      <c r="F137" s="1297" t="str">
        <f>'4'!T11</f>
        <v xml:space="preserve"> </v>
      </c>
      <c r="G137" s="1040"/>
      <c r="H137" s="1041">
        <f>'5'!G137</f>
        <v>0</v>
      </c>
      <c r="I137" s="1041">
        <f>'5'!H137</f>
        <v>0</v>
      </c>
      <c r="J137" s="1041">
        <f>'5'!I137</f>
        <v>0</v>
      </c>
      <c r="K137" s="1041">
        <f>'5'!J137</f>
        <v>0</v>
      </c>
      <c r="L137" s="1042">
        <f t="shared" si="142"/>
        <v>0</v>
      </c>
      <c r="M137" s="1042">
        <f t="shared" si="156"/>
        <v>0</v>
      </c>
      <c r="N137" s="1043"/>
      <c r="O137" s="1041">
        <f>'5'!M137</f>
        <v>0</v>
      </c>
      <c r="P137" s="1041">
        <f>'5'!N137</f>
        <v>0</v>
      </c>
      <c r="Q137" s="1041" t="str">
        <f>'5'!O137</f>
        <v/>
      </c>
      <c r="R137" s="1041">
        <f>'5'!P137</f>
        <v>0</v>
      </c>
      <c r="S137" s="1044">
        <f>'5'!Q137</f>
        <v>0</v>
      </c>
      <c r="T137" s="1045">
        <f t="shared" si="143"/>
        <v>0</v>
      </c>
      <c r="U137" s="1045">
        <f t="shared" si="157"/>
        <v>0</v>
      </c>
      <c r="V137" s="1045">
        <f t="shared" si="158"/>
        <v>0</v>
      </c>
      <c r="W137" s="1045">
        <f t="shared" si="144"/>
        <v>0</v>
      </c>
      <c r="X137" s="1045">
        <f t="shared" si="175"/>
        <v>0</v>
      </c>
      <c r="Y137" s="1043"/>
      <c r="Z137" s="1041">
        <f>'5'!S137</f>
        <v>0</v>
      </c>
      <c r="AA137" s="1041">
        <f>'5'!T137</f>
        <v>0</v>
      </c>
      <c r="AB137" s="1041" t="str">
        <f>'5'!U137</f>
        <v/>
      </c>
      <c r="AC137" s="1041">
        <f>'5'!V137</f>
        <v>0</v>
      </c>
      <c r="AD137" s="1064">
        <f>'5'!W137</f>
        <v>0</v>
      </c>
      <c r="AE137" s="1045">
        <f t="shared" si="159"/>
        <v>0</v>
      </c>
      <c r="AF137" s="1045">
        <f t="shared" si="145"/>
        <v>0</v>
      </c>
      <c r="AG137" s="1045">
        <f t="shared" si="146"/>
        <v>0</v>
      </c>
      <c r="AH137" s="1045">
        <f t="shared" si="147"/>
        <v>0</v>
      </c>
      <c r="AI137" s="1045">
        <f t="shared" si="148"/>
        <v>0</v>
      </c>
      <c r="AJ137" s="1043"/>
      <c r="AK137" s="1041">
        <f>'5'!Y137</f>
        <v>0</v>
      </c>
      <c r="AL137" s="1041">
        <f>'5'!Z137</f>
        <v>0</v>
      </c>
      <c r="AM137" s="1041" t="str">
        <f>'5'!AA137</f>
        <v/>
      </c>
      <c r="AN137" s="1041">
        <f>'5'!AB137</f>
        <v>0</v>
      </c>
      <c r="AO137" s="1064">
        <f>'5'!AC137</f>
        <v>0</v>
      </c>
      <c r="AP137" s="1045">
        <f t="shared" si="160"/>
        <v>0</v>
      </c>
      <c r="AQ137" s="1045">
        <f t="shared" si="161"/>
        <v>0</v>
      </c>
      <c r="AR137" s="1045">
        <f t="shared" si="162"/>
        <v>0</v>
      </c>
      <c r="AS137" s="1045">
        <f t="shared" si="149"/>
        <v>0</v>
      </c>
      <c r="AT137" s="1045">
        <f t="shared" si="163"/>
        <v>0</v>
      </c>
      <c r="AU137" s="1043"/>
      <c r="AV137" s="1041">
        <f>'5'!AE137</f>
        <v>0</v>
      </c>
      <c r="AW137" s="1041">
        <f>'5'!AF137</f>
        <v>0</v>
      </c>
      <c r="AX137" s="1041" t="str">
        <f>'5'!AG137</f>
        <v/>
      </c>
      <c r="AY137" s="1041">
        <f>'5'!AH137</f>
        <v>0</v>
      </c>
      <c r="AZ137" s="1044">
        <f>'5'!AI137</f>
        <v>0</v>
      </c>
      <c r="BA137" s="1045">
        <f t="shared" si="164"/>
        <v>0</v>
      </c>
      <c r="BB137" s="1045">
        <f t="shared" si="165"/>
        <v>0</v>
      </c>
      <c r="BC137" s="1045">
        <f t="shared" si="166"/>
        <v>0</v>
      </c>
      <c r="BD137" s="1045">
        <f t="shared" si="150"/>
        <v>0</v>
      </c>
      <c r="BE137" s="1045">
        <f t="shared" si="167"/>
        <v>0</v>
      </c>
      <c r="BF137" s="1043"/>
      <c r="BG137" s="1046" t="str">
        <f ca="1">'In-kind Benefits 2_V2'!AC135</f>
        <v/>
      </c>
      <c r="BH137" s="1047"/>
      <c r="BI137" s="1047" t="str">
        <f ca="1">'In-kind Benefits 2_V2'!AE135</f>
        <v/>
      </c>
      <c r="BJ137" s="1047" t="str" cm="1">
        <f t="array" aca="1" ref="BJ137" ca="1">(_xlfn.IFS(BG137="Yes",_xlfn.IFS(BI137&lt;=($CP137*BJ$5),BI137,BI137&gt;($CP137*BJ$5),($CP137*BJ$5)),BG137="No","",BG137="",""))</f>
        <v/>
      </c>
      <c r="BK137" s="1043"/>
      <c r="BL137" s="1046" t="str">
        <f ca="1">'In-kind Benefits 2_V2'!AG135</f>
        <v/>
      </c>
      <c r="BM137" s="1047" t="str">
        <f ca="1">'In-kind Benefits 2_V2'!AH135</f>
        <v/>
      </c>
      <c r="BN137" s="1047" t="str">
        <f ca="1">'In-kind Benefits 2_V2'!AI135</f>
        <v/>
      </c>
      <c r="BO137" s="1047" t="str" cm="1">
        <f t="array" aca="1" ref="BO137" ca="1">(_xlfn.IFS(BL137="Yes",_xlfn.IFS(BN137&lt;=($CP137*BO$5),BN137,BN137&gt;($CP137*BO$5),($CP137*BO$5)),BL137="No","",BL137="",""))</f>
        <v/>
      </c>
      <c r="BP137" s="1043"/>
      <c r="BQ137" s="1046" t="str">
        <f ca="1">'In-kind Benefits 2_V2'!AK135</f>
        <v/>
      </c>
      <c r="BR137" s="1047" t="str">
        <f ca="1">'In-kind Benefits 2_V2'!AL135</f>
        <v/>
      </c>
      <c r="BS137" s="1047" t="str">
        <f ca="1">'In-kind Benefits 2_V2'!AM135</f>
        <v/>
      </c>
      <c r="BT137" s="1047" t="str" cm="1">
        <f t="array" aca="1" ref="BT137" ca="1">(_xlfn.IFS(BQ137="Yes",_xlfn.IFS(BS137&lt;=($CP137*BT$5),BS137,BS137&gt;($CP137*BT$5),($CP137*BT$5)),BQ137="No","",BQ137="",""))</f>
        <v/>
      </c>
      <c r="BU137" s="1043"/>
      <c r="BV137" s="1046" t="str">
        <f ca="1">'In-kind Benefits 2_V2'!AO135</f>
        <v/>
      </c>
      <c r="BW137" s="1047" t="str">
        <f ca="1">'In-kind Benefits 2_V2'!AP135</f>
        <v/>
      </c>
      <c r="BX137" s="1047" t="str">
        <f ca="1">'In-kind Benefits 2_V2'!AQ135</f>
        <v/>
      </c>
      <c r="BY137" s="1047" t="str" cm="1">
        <f t="array" aca="1" ref="BY137" ca="1">(_xlfn.IFS(BV137="Yes",_xlfn.IFS(BX137&lt;=($CP137*BY$5),BX137,BX137&gt;($CP137*BY$5),($CP137*BY$5)),BV137="No","",BV137="",""))</f>
        <v/>
      </c>
      <c r="BZ137" s="1043"/>
      <c r="CA137" s="1046" t="str">
        <f ca="1">'In-kind Benefits 2_V2'!AS135</f>
        <v/>
      </c>
      <c r="CB137" s="1047" t="str">
        <f ca="1">'In-kind Benefits 2_V2'!AT135</f>
        <v/>
      </c>
      <c r="CC137" s="1047" t="str">
        <f ca="1">'In-kind Benefits 2_V2'!AU135</f>
        <v/>
      </c>
      <c r="CD137" s="1047" t="str" cm="1">
        <f t="array" aca="1" ref="CD137" ca="1">(_xlfn.IFS(CA137="Yes",_xlfn.IFS(CC137&lt;=($CP137*CD$5),CC137,CC137&gt;($CP137*CD$5),($CP137*CD$5)),CA137="No","",CA137="",""))</f>
        <v/>
      </c>
      <c r="CE137" s="1048"/>
      <c r="CF137" s="1046" t="str">
        <f ca="1">'In-kind Benefits 2_V2'!AW135</f>
        <v/>
      </c>
      <c r="CG137" s="1047" t="str">
        <f ca="1">'In-kind Benefits 2_V2'!AX135</f>
        <v/>
      </c>
      <c r="CH137" s="1047" t="str">
        <f ca="1">'In-kind Benefits 2_V2'!AY135</f>
        <v/>
      </c>
      <c r="CI137" s="1047" t="str" cm="1">
        <f t="array" aca="1" ref="CI137" ca="1">(_xlfn.IFS(CF137="Yes",_xlfn.IFS(CH137&lt;=($CP137*CI$5),CH137,CH137&gt;($CP137*CI$5),($CP137*CI$5)),CF137="No","",CF137="",""))</f>
        <v/>
      </c>
      <c r="CJ137" s="1048"/>
      <c r="CK137" s="1049">
        <f>IFERROR(((V137*X137)+(AG137*AI137)+(AR137*AT137)+(BC137*BE137))*'Drop Downs'!$R$4/12,0)</f>
        <v>0</v>
      </c>
      <c r="CL137" s="1050">
        <f>IFERROR(L137/M137*IF('2'!$E$25='Drop Downs'!$H$15,'Drop Downs'!$R$4/12, IF('2'!$E$25='Drop Downs'!$H$16,1, (IF('2'!$E$25='Drop Downs'!$H$13,1,"error")))),0)</f>
        <v>0</v>
      </c>
      <c r="CM137" s="1050">
        <f t="shared" ca="1" si="168"/>
        <v>0</v>
      </c>
      <c r="CN137" s="1049" t="str">
        <f t="shared" ca="1" si="169"/>
        <v/>
      </c>
      <c r="CO137" s="1049" t="str">
        <f t="shared" ca="1" si="170"/>
        <v/>
      </c>
      <c r="CP137" s="1050" t="str">
        <f t="shared" ca="1" si="151"/>
        <v/>
      </c>
      <c r="CQ137" s="251"/>
      <c r="CR137" s="1050">
        <f>IFERROR(((W137*X137)+(AH137*AI137)+(AS137*AT137)+(BD137*BE137))*'Drop Downs'!$R$4/12,0)</f>
        <v>0</v>
      </c>
      <c r="CS137" s="1050">
        <f t="shared" si="152"/>
        <v>0</v>
      </c>
      <c r="CT137" s="1050">
        <f t="shared" ca="1" si="153"/>
        <v>0</v>
      </c>
      <c r="CU137" s="1050">
        <f t="shared" ca="1" si="154"/>
        <v>0</v>
      </c>
      <c r="CV137" s="1050" t="str">
        <f t="shared" ca="1" si="171"/>
        <v/>
      </c>
      <c r="CW137" s="1048"/>
      <c r="CX137" s="1050">
        <f t="shared" si="172"/>
        <v>0</v>
      </c>
      <c r="CY137" s="1050" t="str">
        <f t="shared" ca="1" si="173"/>
        <v/>
      </c>
      <c r="CZ137" s="1049" t="str">
        <f t="shared" ca="1" si="174"/>
        <v/>
      </c>
      <c r="DA137" s="1049">
        <f t="shared" ca="1" si="155"/>
        <v>0</v>
      </c>
    </row>
    <row r="138" spans="1:105" ht="17.149999999999999" customHeight="1">
      <c r="A138" s="942">
        <v>134</v>
      </c>
      <c r="B138" s="1298"/>
      <c r="C138" s="1051" t="str">
        <f>INDEX(Languages2!$B$12:$Z$13,MATCH(' '!D138,Languages2!$B$12:$B$13,0),MATCH('1'!$C$5,Languages2!$B$1:$Z$1,0))</f>
        <v>Mulheres</v>
      </c>
      <c r="D138" s="1051" t="s">
        <v>800</v>
      </c>
      <c r="E138" s="1052">
        <f>'4'!S12</f>
        <v>0</v>
      </c>
      <c r="F138" s="1297">
        <f>'4'!T12</f>
        <v>0</v>
      </c>
      <c r="G138" s="1040"/>
      <c r="H138" s="1053">
        <f>'5'!G138</f>
        <v>0</v>
      </c>
      <c r="I138" s="1053">
        <f>'5'!H138</f>
        <v>0</v>
      </c>
      <c r="J138" s="1053">
        <f>'5'!I138</f>
        <v>0</v>
      </c>
      <c r="K138" s="1053">
        <f>'5'!J138</f>
        <v>0</v>
      </c>
      <c r="L138" s="1054">
        <f t="shared" si="142"/>
        <v>0</v>
      </c>
      <c r="M138" s="1054">
        <f t="shared" si="156"/>
        <v>0</v>
      </c>
      <c r="N138" s="1043"/>
      <c r="O138" s="1053">
        <f>'5'!M138</f>
        <v>0</v>
      </c>
      <c r="P138" s="1053">
        <f>'5'!N138</f>
        <v>0</v>
      </c>
      <c r="Q138" s="1053" t="str">
        <f>'5'!O138</f>
        <v/>
      </c>
      <c r="R138" s="1053">
        <f>'5'!P138</f>
        <v>0</v>
      </c>
      <c r="S138" s="1055">
        <f>'5'!Q138</f>
        <v>0</v>
      </c>
      <c r="T138" s="1056">
        <f t="shared" si="143"/>
        <v>0</v>
      </c>
      <c r="U138" s="1056">
        <f t="shared" si="157"/>
        <v>0</v>
      </c>
      <c r="V138" s="1056">
        <f t="shared" si="158"/>
        <v>0</v>
      </c>
      <c r="W138" s="1056">
        <f t="shared" si="144"/>
        <v>0</v>
      </c>
      <c r="X138" s="1056">
        <f t="shared" si="175"/>
        <v>0</v>
      </c>
      <c r="Y138" s="1043"/>
      <c r="Z138" s="1053">
        <f>'5'!S138</f>
        <v>0</v>
      </c>
      <c r="AA138" s="1053">
        <f>'5'!T138</f>
        <v>0</v>
      </c>
      <c r="AB138" s="1053" t="str">
        <f>'5'!U138</f>
        <v/>
      </c>
      <c r="AC138" s="1053">
        <f>'5'!V138</f>
        <v>0</v>
      </c>
      <c r="AD138" s="1053">
        <f>'5'!W138</f>
        <v>0</v>
      </c>
      <c r="AE138" s="1056">
        <f t="shared" si="159"/>
        <v>0</v>
      </c>
      <c r="AF138" s="1056">
        <f t="shared" si="145"/>
        <v>0</v>
      </c>
      <c r="AG138" s="1056">
        <f t="shared" si="146"/>
        <v>0</v>
      </c>
      <c r="AH138" s="1056">
        <f t="shared" si="147"/>
        <v>0</v>
      </c>
      <c r="AI138" s="1056">
        <f t="shared" si="148"/>
        <v>0</v>
      </c>
      <c r="AJ138" s="1043"/>
      <c r="AK138" s="1053">
        <f>'5'!Y138</f>
        <v>0</v>
      </c>
      <c r="AL138" s="1053">
        <f>'5'!Z138</f>
        <v>0</v>
      </c>
      <c r="AM138" s="1053" t="str">
        <f>'5'!AA138</f>
        <v/>
      </c>
      <c r="AN138" s="1053">
        <f>'5'!AB138</f>
        <v>0</v>
      </c>
      <c r="AO138" s="1053">
        <f>'5'!AC138</f>
        <v>0</v>
      </c>
      <c r="AP138" s="1056">
        <f t="shared" si="160"/>
        <v>0</v>
      </c>
      <c r="AQ138" s="1056">
        <f t="shared" si="161"/>
        <v>0</v>
      </c>
      <c r="AR138" s="1056">
        <f t="shared" si="162"/>
        <v>0</v>
      </c>
      <c r="AS138" s="1056">
        <f t="shared" si="149"/>
        <v>0</v>
      </c>
      <c r="AT138" s="1056">
        <f t="shared" si="163"/>
        <v>0</v>
      </c>
      <c r="AU138" s="1043"/>
      <c r="AV138" s="1053">
        <f>'5'!AE138</f>
        <v>0</v>
      </c>
      <c r="AW138" s="1053">
        <f>'5'!AF138</f>
        <v>0</v>
      </c>
      <c r="AX138" s="1053" t="str">
        <f>'5'!AG138</f>
        <v/>
      </c>
      <c r="AY138" s="1053">
        <f>'5'!AH138</f>
        <v>0</v>
      </c>
      <c r="AZ138" s="1055">
        <f>'5'!AI138</f>
        <v>0</v>
      </c>
      <c r="BA138" s="1056">
        <f t="shared" si="164"/>
        <v>0</v>
      </c>
      <c r="BB138" s="1056">
        <f t="shared" si="165"/>
        <v>0</v>
      </c>
      <c r="BC138" s="1056">
        <f t="shared" si="166"/>
        <v>0</v>
      </c>
      <c r="BD138" s="1056">
        <f t="shared" si="150"/>
        <v>0</v>
      </c>
      <c r="BE138" s="1056">
        <f t="shared" si="167"/>
        <v>0</v>
      </c>
      <c r="BF138" s="1043"/>
      <c r="BG138" s="1057" t="str">
        <f ca="1">'In-kind Benefits 2_V2'!AC136</f>
        <v/>
      </c>
      <c r="BH138" s="1047"/>
      <c r="BI138" s="1047" t="str">
        <f ca="1">'In-kind Benefits 2_V2'!AE136</f>
        <v/>
      </c>
      <c r="BJ138" s="1047" t="str" cm="1">
        <f t="array" aca="1" ref="BJ138" ca="1">(_xlfn.IFS(BG138="Yes",_xlfn.IFS(BI138&lt;=($CP138*BJ$5),BI138,BI138&gt;($CP138*BJ$5),($CP138*BJ$5)),BG138="No","",BG138="",""))</f>
        <v/>
      </c>
      <c r="BK138" s="1043"/>
      <c r="BL138" s="1057" t="str">
        <f ca="1">'In-kind Benefits 2_V2'!AG136</f>
        <v/>
      </c>
      <c r="BM138" s="1047" t="str">
        <f ca="1">'In-kind Benefits 2_V2'!AH136</f>
        <v/>
      </c>
      <c r="BN138" s="1047" t="str">
        <f ca="1">'In-kind Benefits 2_V2'!AI136</f>
        <v/>
      </c>
      <c r="BO138" s="1047" t="str" cm="1">
        <f t="array" aca="1" ref="BO138" ca="1">(_xlfn.IFS(BL138="Yes",_xlfn.IFS(BN138&lt;=($CP138*BO$5),BN138,BN138&gt;($CP138*BO$5),($CP138*BO$5)),BL138="No","",BL138="",""))</f>
        <v/>
      </c>
      <c r="BP138" s="1043"/>
      <c r="BQ138" s="1057" t="str">
        <f ca="1">'In-kind Benefits 2_V2'!AK136</f>
        <v/>
      </c>
      <c r="BR138" s="1047" t="str">
        <f ca="1">'In-kind Benefits 2_V2'!AL136</f>
        <v/>
      </c>
      <c r="BS138" s="1047" t="str">
        <f ca="1">'In-kind Benefits 2_V2'!AM136</f>
        <v/>
      </c>
      <c r="BT138" s="1047" t="str" cm="1">
        <f t="array" aca="1" ref="BT138" ca="1">(_xlfn.IFS(BQ138="Yes",_xlfn.IFS(BS138&lt;=($CP138*BT$5),BS138,BS138&gt;($CP138*BT$5),($CP138*BT$5)),BQ138="No","",BQ138="",""))</f>
        <v/>
      </c>
      <c r="BU138" s="1043"/>
      <c r="BV138" s="1057" t="str">
        <f ca="1">'In-kind Benefits 2_V2'!AO136</f>
        <v/>
      </c>
      <c r="BW138" s="1047" t="str">
        <f ca="1">'In-kind Benefits 2_V2'!AP136</f>
        <v/>
      </c>
      <c r="BX138" s="1047" t="str">
        <f ca="1">'In-kind Benefits 2_V2'!AQ136</f>
        <v/>
      </c>
      <c r="BY138" s="1047" t="str" cm="1">
        <f t="array" aca="1" ref="BY138" ca="1">(_xlfn.IFS(BV138="Yes",_xlfn.IFS(BX138&lt;=($CP138*BY$5),BX138,BX138&gt;($CP138*BY$5),($CP138*BY$5)),BV138="No","",BV138="",""))</f>
        <v/>
      </c>
      <c r="BZ138" s="1043"/>
      <c r="CA138" s="1057" t="str">
        <f ca="1">'In-kind Benefits 2_V2'!AS136</f>
        <v/>
      </c>
      <c r="CB138" s="1047" t="str">
        <f ca="1">'In-kind Benefits 2_V2'!AT136</f>
        <v/>
      </c>
      <c r="CC138" s="1047" t="str">
        <f ca="1">'In-kind Benefits 2_V2'!AU136</f>
        <v/>
      </c>
      <c r="CD138" s="1047" t="str" cm="1">
        <f t="array" aca="1" ref="CD138" ca="1">(_xlfn.IFS(CA138="Yes",_xlfn.IFS(CC138&lt;=($CP138*CD$5),CC138,CC138&gt;($CP138*CD$5),($CP138*CD$5)),CA138="No","",CA138="",""))</f>
        <v/>
      </c>
      <c r="CE138" s="1048"/>
      <c r="CF138" s="1057" t="str">
        <f ca="1">'In-kind Benefits 2_V2'!AW136</f>
        <v/>
      </c>
      <c r="CG138" s="1047" t="str">
        <f ca="1">'In-kind Benefits 2_V2'!AX136</f>
        <v/>
      </c>
      <c r="CH138" s="1047" t="str">
        <f ca="1">'In-kind Benefits 2_V2'!AY136</f>
        <v/>
      </c>
      <c r="CI138" s="1047" t="str" cm="1">
        <f t="array" aca="1" ref="CI138" ca="1">(_xlfn.IFS(CF138="Yes",_xlfn.IFS(CH138&lt;=($CP138*CI$5),CH138,CH138&gt;($CP138*CI$5),($CP138*CI$5)),CF138="No","",CF138="",""))</f>
        <v/>
      </c>
      <c r="CJ138" s="1048"/>
      <c r="CK138" s="1049">
        <f>IFERROR(((V138*X138)+(AG138*AI138)+(AR138*AT138)+(BC138*BE138))*'Drop Downs'!$R$4/12,0)</f>
        <v>0</v>
      </c>
      <c r="CL138" s="1050">
        <f>IFERROR(L138/M138*IF('2'!$E$25='Drop Downs'!$H$15,'Drop Downs'!$R$4/12, IF('2'!$E$25='Drop Downs'!$H$16,1, (IF('2'!$E$25='Drop Downs'!$H$13,1,"error")))),0)</f>
        <v>0</v>
      </c>
      <c r="CM138" s="1050">
        <f t="shared" ca="1" si="168"/>
        <v>0</v>
      </c>
      <c r="CN138" s="1049" t="str">
        <f t="shared" ca="1" si="169"/>
        <v/>
      </c>
      <c r="CO138" s="1049" t="str">
        <f t="shared" ca="1" si="170"/>
        <v/>
      </c>
      <c r="CP138" s="1050" t="str">
        <f t="shared" ca="1" si="151"/>
        <v/>
      </c>
      <c r="CQ138" s="251"/>
      <c r="CR138" s="1050">
        <f>IFERROR(((W138*X138)+(AH138*AI138)+(AS138*AT138)+(BD138*BE138))*'Drop Downs'!$R$4/12,0)</f>
        <v>0</v>
      </c>
      <c r="CS138" s="1050">
        <f t="shared" si="152"/>
        <v>0</v>
      </c>
      <c r="CT138" s="1050">
        <f t="shared" ca="1" si="153"/>
        <v>0</v>
      </c>
      <c r="CU138" s="1050">
        <f t="shared" ca="1" si="154"/>
        <v>0</v>
      </c>
      <c r="CV138" s="1050" t="str">
        <f t="shared" ca="1" si="171"/>
        <v/>
      </c>
      <c r="CW138" s="1048"/>
      <c r="CX138" s="1050">
        <f t="shared" si="172"/>
        <v>0</v>
      </c>
      <c r="CY138" s="1050" t="str">
        <f t="shared" ca="1" si="173"/>
        <v/>
      </c>
      <c r="CZ138" s="1049" t="str">
        <f t="shared" ca="1" si="174"/>
        <v/>
      </c>
      <c r="DA138" s="1049">
        <f t="shared" ca="1" si="155"/>
        <v>0</v>
      </c>
    </row>
    <row r="139" spans="1:105" ht="17.149999999999999" customHeight="1">
      <c r="A139" s="942">
        <v>135</v>
      </c>
      <c r="B139" s="1295">
        <f>'4'!Q13</f>
        <v>0</v>
      </c>
      <c r="C139" s="1038" t="str">
        <f>INDEX(Languages2!$B$12:$Z$13,MATCH(' '!D139,Languages2!$B$12:$B$13,0),MATCH('1'!$C$5,Languages2!$B$1:$Z$1,0))</f>
        <v>Homens</v>
      </c>
      <c r="D139" s="1038" t="s">
        <v>799</v>
      </c>
      <c r="E139" s="1058">
        <f>'4'!S13</f>
        <v>0</v>
      </c>
      <c r="F139" s="1297" t="str">
        <f>'4'!T13</f>
        <v xml:space="preserve"> </v>
      </c>
      <c r="G139" s="1040"/>
      <c r="H139" s="1041">
        <f>'5'!G139</f>
        <v>0</v>
      </c>
      <c r="I139" s="1041">
        <f>'5'!H139</f>
        <v>0</v>
      </c>
      <c r="J139" s="1041">
        <f>'5'!I139</f>
        <v>0</v>
      </c>
      <c r="K139" s="1041">
        <f>'5'!J139</f>
        <v>0</v>
      </c>
      <c r="L139" s="1042">
        <f t="shared" si="142"/>
        <v>0</v>
      </c>
      <c r="M139" s="1042">
        <f t="shared" si="156"/>
        <v>0</v>
      </c>
      <c r="N139" s="1043"/>
      <c r="O139" s="1041">
        <f>'5'!M139</f>
        <v>0</v>
      </c>
      <c r="P139" s="1041">
        <f>'5'!N139</f>
        <v>0</v>
      </c>
      <c r="Q139" s="1041" t="str">
        <f>'5'!O139</f>
        <v/>
      </c>
      <c r="R139" s="1041">
        <f>'5'!P139</f>
        <v>0</v>
      </c>
      <c r="S139" s="1044">
        <f>'5'!Q139</f>
        <v>0</v>
      </c>
      <c r="T139" s="1045">
        <f t="shared" si="143"/>
        <v>0</v>
      </c>
      <c r="U139" s="1045">
        <f t="shared" si="157"/>
        <v>0</v>
      </c>
      <c r="V139" s="1045">
        <f t="shared" si="158"/>
        <v>0</v>
      </c>
      <c r="W139" s="1045">
        <f t="shared" si="144"/>
        <v>0</v>
      </c>
      <c r="X139" s="1045">
        <f t="shared" si="175"/>
        <v>0</v>
      </c>
      <c r="Y139" s="1043"/>
      <c r="Z139" s="1041">
        <f>'5'!S139</f>
        <v>0</v>
      </c>
      <c r="AA139" s="1041">
        <f>'5'!T139</f>
        <v>0</v>
      </c>
      <c r="AB139" s="1041" t="str">
        <f>'5'!U139</f>
        <v/>
      </c>
      <c r="AC139" s="1041">
        <f>'5'!V139</f>
        <v>0</v>
      </c>
      <c r="AD139" s="1064">
        <f>'5'!W139</f>
        <v>0</v>
      </c>
      <c r="AE139" s="1045">
        <f t="shared" si="159"/>
        <v>0</v>
      </c>
      <c r="AF139" s="1045">
        <f t="shared" si="145"/>
        <v>0</v>
      </c>
      <c r="AG139" s="1045">
        <f t="shared" si="146"/>
        <v>0</v>
      </c>
      <c r="AH139" s="1045">
        <f t="shared" si="147"/>
        <v>0</v>
      </c>
      <c r="AI139" s="1045">
        <f t="shared" si="148"/>
        <v>0</v>
      </c>
      <c r="AJ139" s="1043"/>
      <c r="AK139" s="1041">
        <f>'5'!Y139</f>
        <v>0</v>
      </c>
      <c r="AL139" s="1041">
        <f>'5'!Z139</f>
        <v>0</v>
      </c>
      <c r="AM139" s="1041" t="str">
        <f>'5'!AA139</f>
        <v/>
      </c>
      <c r="AN139" s="1041">
        <f>'5'!AB139</f>
        <v>0</v>
      </c>
      <c r="AO139" s="1064">
        <f>'5'!AC139</f>
        <v>0</v>
      </c>
      <c r="AP139" s="1045">
        <f t="shared" si="160"/>
        <v>0</v>
      </c>
      <c r="AQ139" s="1045">
        <f t="shared" si="161"/>
        <v>0</v>
      </c>
      <c r="AR139" s="1045">
        <f t="shared" si="162"/>
        <v>0</v>
      </c>
      <c r="AS139" s="1045">
        <f t="shared" si="149"/>
        <v>0</v>
      </c>
      <c r="AT139" s="1045">
        <f t="shared" si="163"/>
        <v>0</v>
      </c>
      <c r="AU139" s="1043"/>
      <c r="AV139" s="1041">
        <f>'5'!AE139</f>
        <v>0</v>
      </c>
      <c r="AW139" s="1041">
        <f>'5'!AF139</f>
        <v>0</v>
      </c>
      <c r="AX139" s="1041" t="str">
        <f>'5'!AG139</f>
        <v/>
      </c>
      <c r="AY139" s="1041">
        <f>'5'!AH139</f>
        <v>0</v>
      </c>
      <c r="AZ139" s="1044">
        <f>'5'!AI139</f>
        <v>0</v>
      </c>
      <c r="BA139" s="1045">
        <f t="shared" si="164"/>
        <v>0</v>
      </c>
      <c r="BB139" s="1045">
        <f t="shared" si="165"/>
        <v>0</v>
      </c>
      <c r="BC139" s="1045">
        <f t="shared" si="166"/>
        <v>0</v>
      </c>
      <c r="BD139" s="1045">
        <f t="shared" si="150"/>
        <v>0</v>
      </c>
      <c r="BE139" s="1045">
        <f t="shared" si="167"/>
        <v>0</v>
      </c>
      <c r="BF139" s="1043"/>
      <c r="BG139" s="1046" t="str">
        <f ca="1">'In-kind Benefits 2_V2'!AC137</f>
        <v/>
      </c>
      <c r="BH139" s="1047"/>
      <c r="BI139" s="1047" t="str">
        <f ca="1">'In-kind Benefits 2_V2'!AE137</f>
        <v/>
      </c>
      <c r="BJ139" s="1047" t="str" cm="1">
        <f t="array" aca="1" ref="BJ139" ca="1">(_xlfn.IFS(BG139="Yes",_xlfn.IFS(BI139&lt;=($CP139*BJ$5),BI139,BI139&gt;($CP139*BJ$5),($CP139*BJ$5)),BG139="No","",BG139="",""))</f>
        <v/>
      </c>
      <c r="BK139" s="1043"/>
      <c r="BL139" s="1046" t="str">
        <f ca="1">'In-kind Benefits 2_V2'!AG137</f>
        <v/>
      </c>
      <c r="BM139" s="1047" t="str">
        <f ca="1">'In-kind Benefits 2_V2'!AH137</f>
        <v/>
      </c>
      <c r="BN139" s="1047" t="str">
        <f ca="1">'In-kind Benefits 2_V2'!AI137</f>
        <v/>
      </c>
      <c r="BO139" s="1047" t="str" cm="1">
        <f t="array" aca="1" ref="BO139" ca="1">(_xlfn.IFS(BL139="Yes",_xlfn.IFS(BN139&lt;=($CP139*BO$5),BN139,BN139&gt;($CP139*BO$5),($CP139*BO$5)),BL139="No","",BL139="",""))</f>
        <v/>
      </c>
      <c r="BP139" s="1043"/>
      <c r="BQ139" s="1046" t="str">
        <f ca="1">'In-kind Benefits 2_V2'!AK137</f>
        <v/>
      </c>
      <c r="BR139" s="1047" t="str">
        <f ca="1">'In-kind Benefits 2_V2'!AL137</f>
        <v/>
      </c>
      <c r="BS139" s="1047" t="str">
        <f ca="1">'In-kind Benefits 2_V2'!AM137</f>
        <v/>
      </c>
      <c r="BT139" s="1047" t="str" cm="1">
        <f t="array" aca="1" ref="BT139" ca="1">(_xlfn.IFS(BQ139="Yes",_xlfn.IFS(BS139&lt;=($CP139*BT$5),BS139,BS139&gt;($CP139*BT$5),($CP139*BT$5)),BQ139="No","",BQ139="",""))</f>
        <v/>
      </c>
      <c r="BU139" s="1043"/>
      <c r="BV139" s="1046" t="str">
        <f ca="1">'In-kind Benefits 2_V2'!AO137</f>
        <v/>
      </c>
      <c r="BW139" s="1047" t="str">
        <f ca="1">'In-kind Benefits 2_V2'!AP137</f>
        <v/>
      </c>
      <c r="BX139" s="1047" t="str">
        <f ca="1">'In-kind Benefits 2_V2'!AQ137</f>
        <v/>
      </c>
      <c r="BY139" s="1047" t="str" cm="1">
        <f t="array" aca="1" ref="BY139" ca="1">(_xlfn.IFS(BV139="Yes",_xlfn.IFS(BX139&lt;=($CP139*BY$5),BX139,BX139&gt;($CP139*BY$5),($CP139*BY$5)),BV139="No","",BV139="",""))</f>
        <v/>
      </c>
      <c r="BZ139" s="1043"/>
      <c r="CA139" s="1046" t="str">
        <f ca="1">'In-kind Benefits 2_V2'!AS137</f>
        <v/>
      </c>
      <c r="CB139" s="1047" t="str">
        <f ca="1">'In-kind Benefits 2_V2'!AT137</f>
        <v/>
      </c>
      <c r="CC139" s="1047" t="str">
        <f ca="1">'In-kind Benefits 2_V2'!AU137</f>
        <v/>
      </c>
      <c r="CD139" s="1047" t="str" cm="1">
        <f t="array" aca="1" ref="CD139" ca="1">(_xlfn.IFS(CA139="Yes",_xlfn.IFS(CC139&lt;=($CP139*CD$5),CC139,CC139&gt;($CP139*CD$5),($CP139*CD$5)),CA139="No","",CA139="",""))</f>
        <v/>
      </c>
      <c r="CE139" s="1048"/>
      <c r="CF139" s="1046" t="str">
        <f ca="1">'In-kind Benefits 2_V2'!AW137</f>
        <v/>
      </c>
      <c r="CG139" s="1047" t="str">
        <f ca="1">'In-kind Benefits 2_V2'!AX137</f>
        <v/>
      </c>
      <c r="CH139" s="1047" t="str">
        <f ca="1">'In-kind Benefits 2_V2'!AY137</f>
        <v/>
      </c>
      <c r="CI139" s="1047" t="str" cm="1">
        <f t="array" aca="1" ref="CI139" ca="1">(_xlfn.IFS(CF139="Yes",_xlfn.IFS(CH139&lt;=($CP139*CI$5),CH139,CH139&gt;($CP139*CI$5),($CP139*CI$5)),CF139="No","",CF139="",""))</f>
        <v/>
      </c>
      <c r="CJ139" s="1048"/>
      <c r="CK139" s="1049">
        <f>IFERROR(((V139*X139)+(AG139*AI139)+(AR139*AT139)+(BC139*BE139))*'Drop Downs'!$R$4/12,0)</f>
        <v>0</v>
      </c>
      <c r="CL139" s="1050">
        <f>IFERROR(L139/M139*IF('2'!$E$25='Drop Downs'!$H$15,'Drop Downs'!$R$4/12, IF('2'!$E$25='Drop Downs'!$H$16,1, (IF('2'!$E$25='Drop Downs'!$H$13,1,"error")))),0)</f>
        <v>0</v>
      </c>
      <c r="CM139" s="1050">
        <f t="shared" ca="1" si="168"/>
        <v>0</v>
      </c>
      <c r="CN139" s="1049" t="str">
        <f t="shared" ca="1" si="169"/>
        <v/>
      </c>
      <c r="CO139" s="1049" t="str">
        <f t="shared" ca="1" si="170"/>
        <v/>
      </c>
      <c r="CP139" s="1050" t="str">
        <f t="shared" ca="1" si="151"/>
        <v/>
      </c>
      <c r="CQ139" s="251"/>
      <c r="CR139" s="1050">
        <f>IFERROR(((W139*X139)+(AH139*AI139)+(AS139*AT139)+(BD139*BE139))*'Drop Downs'!$R$4/12,0)</f>
        <v>0</v>
      </c>
      <c r="CS139" s="1050">
        <f t="shared" si="152"/>
        <v>0</v>
      </c>
      <c r="CT139" s="1050">
        <f t="shared" ca="1" si="153"/>
        <v>0</v>
      </c>
      <c r="CU139" s="1050">
        <f t="shared" ca="1" si="154"/>
        <v>0</v>
      </c>
      <c r="CV139" s="1050" t="str">
        <f t="shared" ca="1" si="171"/>
        <v/>
      </c>
      <c r="CW139" s="1048"/>
      <c r="CX139" s="1050">
        <f t="shared" si="172"/>
        <v>0</v>
      </c>
      <c r="CY139" s="1050" t="str">
        <f t="shared" ca="1" si="173"/>
        <v/>
      </c>
      <c r="CZ139" s="1049" t="str">
        <f t="shared" ca="1" si="174"/>
        <v/>
      </c>
      <c r="DA139" s="1049">
        <f t="shared" ca="1" si="155"/>
        <v>0</v>
      </c>
    </row>
    <row r="140" spans="1:105" ht="17.149999999999999" customHeight="1">
      <c r="A140" s="942">
        <v>136</v>
      </c>
      <c r="B140" s="1298"/>
      <c r="C140" s="1051" t="str">
        <f>INDEX(Languages2!$B$12:$Z$13,MATCH(' '!D140,Languages2!$B$12:$B$13,0),MATCH('1'!$C$5,Languages2!$B$1:$Z$1,0))</f>
        <v>Mulheres</v>
      </c>
      <c r="D140" s="1051" t="s">
        <v>800</v>
      </c>
      <c r="E140" s="1052">
        <f>'4'!S14</f>
        <v>0</v>
      </c>
      <c r="F140" s="1297">
        <f>'4'!T14</f>
        <v>0</v>
      </c>
      <c r="G140" s="1040"/>
      <c r="H140" s="1053">
        <f>'5'!G140</f>
        <v>0</v>
      </c>
      <c r="I140" s="1053">
        <f>'5'!H140</f>
        <v>0</v>
      </c>
      <c r="J140" s="1053">
        <f>'5'!I140</f>
        <v>0</v>
      </c>
      <c r="K140" s="1053">
        <f>'5'!J140</f>
        <v>0</v>
      </c>
      <c r="L140" s="1054">
        <f t="shared" si="142"/>
        <v>0</v>
      </c>
      <c r="M140" s="1054">
        <f t="shared" si="156"/>
        <v>0</v>
      </c>
      <c r="N140" s="1043"/>
      <c r="O140" s="1053">
        <f>'5'!M140</f>
        <v>0</v>
      </c>
      <c r="P140" s="1053">
        <f>'5'!N140</f>
        <v>0</v>
      </c>
      <c r="Q140" s="1053" t="str">
        <f>'5'!O140</f>
        <v/>
      </c>
      <c r="R140" s="1053">
        <f>'5'!P140</f>
        <v>0</v>
      </c>
      <c r="S140" s="1055">
        <f>'5'!Q140</f>
        <v>0</v>
      </c>
      <c r="T140" s="1056">
        <f t="shared" si="143"/>
        <v>0</v>
      </c>
      <c r="U140" s="1056">
        <f t="shared" si="157"/>
        <v>0</v>
      </c>
      <c r="V140" s="1056">
        <f t="shared" si="158"/>
        <v>0</v>
      </c>
      <c r="W140" s="1056">
        <f t="shared" si="144"/>
        <v>0</v>
      </c>
      <c r="X140" s="1056">
        <f t="shared" si="175"/>
        <v>0</v>
      </c>
      <c r="Y140" s="1043"/>
      <c r="Z140" s="1053">
        <f>'5'!S140</f>
        <v>0</v>
      </c>
      <c r="AA140" s="1053">
        <f>'5'!T140</f>
        <v>0</v>
      </c>
      <c r="AB140" s="1053" t="str">
        <f>'5'!U140</f>
        <v/>
      </c>
      <c r="AC140" s="1053">
        <f>'5'!V140</f>
        <v>0</v>
      </c>
      <c r="AD140" s="1053">
        <f>'5'!W140</f>
        <v>0</v>
      </c>
      <c r="AE140" s="1056">
        <f t="shared" si="159"/>
        <v>0</v>
      </c>
      <c r="AF140" s="1056">
        <f t="shared" si="145"/>
        <v>0</v>
      </c>
      <c r="AG140" s="1056">
        <f t="shared" si="146"/>
        <v>0</v>
      </c>
      <c r="AH140" s="1056">
        <f t="shared" si="147"/>
        <v>0</v>
      </c>
      <c r="AI140" s="1056">
        <f t="shared" si="148"/>
        <v>0</v>
      </c>
      <c r="AJ140" s="1043"/>
      <c r="AK140" s="1053">
        <f>'5'!Y140</f>
        <v>0</v>
      </c>
      <c r="AL140" s="1053">
        <f>'5'!Z140</f>
        <v>0</v>
      </c>
      <c r="AM140" s="1053" t="str">
        <f>'5'!AA140</f>
        <v/>
      </c>
      <c r="AN140" s="1053">
        <f>'5'!AB140</f>
        <v>0</v>
      </c>
      <c r="AO140" s="1053">
        <f>'5'!AC140</f>
        <v>0</v>
      </c>
      <c r="AP140" s="1056">
        <f t="shared" si="160"/>
        <v>0</v>
      </c>
      <c r="AQ140" s="1056">
        <f t="shared" si="161"/>
        <v>0</v>
      </c>
      <c r="AR140" s="1056">
        <f t="shared" si="162"/>
        <v>0</v>
      </c>
      <c r="AS140" s="1056">
        <f t="shared" si="149"/>
        <v>0</v>
      </c>
      <c r="AT140" s="1056">
        <f t="shared" si="163"/>
        <v>0</v>
      </c>
      <c r="AU140" s="1043"/>
      <c r="AV140" s="1053">
        <f>'5'!AE140</f>
        <v>0</v>
      </c>
      <c r="AW140" s="1053">
        <f>'5'!AF140</f>
        <v>0</v>
      </c>
      <c r="AX140" s="1053" t="str">
        <f>'5'!AG140</f>
        <v/>
      </c>
      <c r="AY140" s="1053">
        <f>'5'!AH140</f>
        <v>0</v>
      </c>
      <c r="AZ140" s="1055">
        <f>'5'!AI140</f>
        <v>0</v>
      </c>
      <c r="BA140" s="1056">
        <f t="shared" si="164"/>
        <v>0</v>
      </c>
      <c r="BB140" s="1056">
        <f t="shared" si="165"/>
        <v>0</v>
      </c>
      <c r="BC140" s="1056">
        <f t="shared" si="166"/>
        <v>0</v>
      </c>
      <c r="BD140" s="1056">
        <f t="shared" si="150"/>
        <v>0</v>
      </c>
      <c r="BE140" s="1056">
        <f t="shared" si="167"/>
        <v>0</v>
      </c>
      <c r="BF140" s="1043"/>
      <c r="BG140" s="1057" t="str">
        <f ca="1">'In-kind Benefits 2_V2'!AC138</f>
        <v/>
      </c>
      <c r="BH140" s="1047"/>
      <c r="BI140" s="1047" t="str">
        <f ca="1">'In-kind Benefits 2_V2'!AE138</f>
        <v/>
      </c>
      <c r="BJ140" s="1047" t="str" cm="1">
        <f t="array" aca="1" ref="BJ140" ca="1">(_xlfn.IFS(BG140="Yes",_xlfn.IFS(BI140&lt;=($CP140*BJ$5),BI140,BI140&gt;($CP140*BJ$5),($CP140*BJ$5)),BG140="No","",BG140="",""))</f>
        <v/>
      </c>
      <c r="BK140" s="1043"/>
      <c r="BL140" s="1057" t="str">
        <f ca="1">'In-kind Benefits 2_V2'!AG138</f>
        <v/>
      </c>
      <c r="BM140" s="1047" t="str">
        <f ca="1">'In-kind Benefits 2_V2'!AH138</f>
        <v/>
      </c>
      <c r="BN140" s="1047" t="str">
        <f ca="1">'In-kind Benefits 2_V2'!AI138</f>
        <v/>
      </c>
      <c r="BO140" s="1047" t="str" cm="1">
        <f t="array" aca="1" ref="BO140" ca="1">(_xlfn.IFS(BL140="Yes",_xlfn.IFS(BN140&lt;=($CP140*BO$5),BN140,BN140&gt;($CP140*BO$5),($CP140*BO$5)),BL140="No","",BL140="",""))</f>
        <v/>
      </c>
      <c r="BP140" s="1043"/>
      <c r="BQ140" s="1057" t="str">
        <f ca="1">'In-kind Benefits 2_V2'!AK138</f>
        <v/>
      </c>
      <c r="BR140" s="1047" t="str">
        <f ca="1">'In-kind Benefits 2_V2'!AL138</f>
        <v/>
      </c>
      <c r="BS140" s="1047" t="str">
        <f ca="1">'In-kind Benefits 2_V2'!AM138</f>
        <v/>
      </c>
      <c r="BT140" s="1047" t="str" cm="1">
        <f t="array" aca="1" ref="BT140" ca="1">(_xlfn.IFS(BQ140="Yes",_xlfn.IFS(BS140&lt;=($CP140*BT$5),BS140,BS140&gt;($CP140*BT$5),($CP140*BT$5)),BQ140="No","",BQ140="",""))</f>
        <v/>
      </c>
      <c r="BU140" s="1043"/>
      <c r="BV140" s="1057" t="str">
        <f ca="1">'In-kind Benefits 2_V2'!AO138</f>
        <v/>
      </c>
      <c r="BW140" s="1047" t="str">
        <f ca="1">'In-kind Benefits 2_V2'!AP138</f>
        <v/>
      </c>
      <c r="BX140" s="1047" t="str">
        <f ca="1">'In-kind Benefits 2_V2'!AQ138</f>
        <v/>
      </c>
      <c r="BY140" s="1047" t="str" cm="1">
        <f t="array" aca="1" ref="BY140" ca="1">(_xlfn.IFS(BV140="Yes",_xlfn.IFS(BX140&lt;=($CP140*BY$5),BX140,BX140&gt;($CP140*BY$5),($CP140*BY$5)),BV140="No","",BV140="",""))</f>
        <v/>
      </c>
      <c r="BZ140" s="1043"/>
      <c r="CA140" s="1057" t="str">
        <f ca="1">'In-kind Benefits 2_V2'!AS138</f>
        <v/>
      </c>
      <c r="CB140" s="1047" t="str">
        <f ca="1">'In-kind Benefits 2_V2'!AT138</f>
        <v/>
      </c>
      <c r="CC140" s="1047" t="str">
        <f ca="1">'In-kind Benefits 2_V2'!AU138</f>
        <v/>
      </c>
      <c r="CD140" s="1047" t="str" cm="1">
        <f t="array" aca="1" ref="CD140" ca="1">(_xlfn.IFS(CA140="Yes",_xlfn.IFS(CC140&lt;=($CP140*CD$5),CC140,CC140&gt;($CP140*CD$5),($CP140*CD$5)),CA140="No","",CA140="",""))</f>
        <v/>
      </c>
      <c r="CE140" s="1048"/>
      <c r="CF140" s="1057" t="str">
        <f ca="1">'In-kind Benefits 2_V2'!AW138</f>
        <v/>
      </c>
      <c r="CG140" s="1047" t="str">
        <f ca="1">'In-kind Benefits 2_V2'!AX138</f>
        <v/>
      </c>
      <c r="CH140" s="1047" t="str">
        <f ca="1">'In-kind Benefits 2_V2'!AY138</f>
        <v/>
      </c>
      <c r="CI140" s="1047" t="str" cm="1">
        <f t="array" aca="1" ref="CI140" ca="1">(_xlfn.IFS(CF140="Yes",_xlfn.IFS(CH140&lt;=($CP140*CI$5),CH140,CH140&gt;($CP140*CI$5),($CP140*CI$5)),CF140="No","",CF140="",""))</f>
        <v/>
      </c>
      <c r="CJ140" s="1048"/>
      <c r="CK140" s="1049">
        <f>IFERROR(((V140*X140)+(AG140*AI140)+(AR140*AT140)+(BC140*BE140))*'Drop Downs'!$R$4/12,0)</f>
        <v>0</v>
      </c>
      <c r="CL140" s="1050">
        <f>IFERROR(L140/M140*IF('2'!$E$25='Drop Downs'!$H$15,'Drop Downs'!$R$4/12, IF('2'!$E$25='Drop Downs'!$H$16,1, (IF('2'!$E$25='Drop Downs'!$H$13,1,"error")))),0)</f>
        <v>0</v>
      </c>
      <c r="CM140" s="1050">
        <f t="shared" ca="1" si="168"/>
        <v>0</v>
      </c>
      <c r="CN140" s="1049" t="str">
        <f t="shared" ca="1" si="169"/>
        <v/>
      </c>
      <c r="CO140" s="1049" t="str">
        <f t="shared" ca="1" si="170"/>
        <v/>
      </c>
      <c r="CP140" s="1050" t="str">
        <f t="shared" ca="1" si="151"/>
        <v/>
      </c>
      <c r="CQ140" s="251"/>
      <c r="CR140" s="1050">
        <f>IFERROR(((W140*X140)+(AH140*AI140)+(AS140*AT140)+(BD140*BE140))*'Drop Downs'!$R$4/12,0)</f>
        <v>0</v>
      </c>
      <c r="CS140" s="1050">
        <f t="shared" si="152"/>
        <v>0</v>
      </c>
      <c r="CT140" s="1050">
        <f t="shared" ca="1" si="153"/>
        <v>0</v>
      </c>
      <c r="CU140" s="1050">
        <f t="shared" ca="1" si="154"/>
        <v>0</v>
      </c>
      <c r="CV140" s="1050" t="str">
        <f t="shared" ca="1" si="171"/>
        <v/>
      </c>
      <c r="CW140" s="1048"/>
      <c r="CX140" s="1050">
        <f t="shared" si="172"/>
        <v>0</v>
      </c>
      <c r="CY140" s="1050" t="str">
        <f t="shared" ca="1" si="173"/>
        <v/>
      </c>
      <c r="CZ140" s="1049" t="str">
        <f t="shared" ca="1" si="174"/>
        <v/>
      </c>
      <c r="DA140" s="1049">
        <f t="shared" ca="1" si="155"/>
        <v>0</v>
      </c>
    </row>
    <row r="141" spans="1:105" ht="17.149999999999999" customHeight="1">
      <c r="A141" s="942">
        <v>137</v>
      </c>
      <c r="B141" s="1295">
        <f>'4'!Q15</f>
        <v>0</v>
      </c>
      <c r="C141" s="1038" t="str">
        <f>INDEX(Languages2!$B$12:$Z$13,MATCH(' '!D141,Languages2!$B$12:$B$13,0),MATCH('1'!$C$5,Languages2!$B$1:$Z$1,0))</f>
        <v>Homens</v>
      </c>
      <c r="D141" s="1038" t="s">
        <v>799</v>
      </c>
      <c r="E141" s="1058">
        <f>'4'!S15</f>
        <v>0</v>
      </c>
      <c r="F141" s="1297" t="str">
        <f>'4'!T15</f>
        <v xml:space="preserve"> </v>
      </c>
      <c r="G141" s="1040"/>
      <c r="H141" s="1041">
        <f>'5'!G141</f>
        <v>0</v>
      </c>
      <c r="I141" s="1041">
        <f>'5'!H141</f>
        <v>0</v>
      </c>
      <c r="J141" s="1041">
        <f>'5'!I141</f>
        <v>0</v>
      </c>
      <c r="K141" s="1041">
        <f>'5'!J141</f>
        <v>0</v>
      </c>
      <c r="L141" s="1042">
        <f t="shared" si="142"/>
        <v>0</v>
      </c>
      <c r="M141" s="1042">
        <f t="shared" si="156"/>
        <v>0</v>
      </c>
      <c r="N141" s="1043"/>
      <c r="O141" s="1041">
        <f>'5'!M141</f>
        <v>0</v>
      </c>
      <c r="P141" s="1041">
        <f>'5'!N141</f>
        <v>0</v>
      </c>
      <c r="Q141" s="1041" t="str">
        <f>'5'!O141</f>
        <v/>
      </c>
      <c r="R141" s="1041">
        <f>'5'!P141</f>
        <v>0</v>
      </c>
      <c r="S141" s="1044">
        <f>'5'!Q141</f>
        <v>0</v>
      </c>
      <c r="T141" s="1045">
        <f t="shared" si="143"/>
        <v>0</v>
      </c>
      <c r="U141" s="1045">
        <f t="shared" si="157"/>
        <v>0</v>
      </c>
      <c r="V141" s="1045">
        <f t="shared" si="158"/>
        <v>0</v>
      </c>
      <c r="W141" s="1045">
        <f t="shared" si="144"/>
        <v>0</v>
      </c>
      <c r="X141" s="1045">
        <f t="shared" si="175"/>
        <v>0</v>
      </c>
      <c r="Y141" s="1043"/>
      <c r="Z141" s="1041">
        <f>'5'!S141</f>
        <v>0</v>
      </c>
      <c r="AA141" s="1041">
        <f>'5'!T141</f>
        <v>0</v>
      </c>
      <c r="AB141" s="1041" t="str">
        <f>'5'!U141</f>
        <v/>
      </c>
      <c r="AC141" s="1041">
        <f>'5'!V141</f>
        <v>0</v>
      </c>
      <c r="AD141" s="1064">
        <f>'5'!W141</f>
        <v>0</v>
      </c>
      <c r="AE141" s="1045">
        <f t="shared" si="159"/>
        <v>0</v>
      </c>
      <c r="AF141" s="1045">
        <f t="shared" si="145"/>
        <v>0</v>
      </c>
      <c r="AG141" s="1045">
        <f t="shared" si="146"/>
        <v>0</v>
      </c>
      <c r="AH141" s="1045">
        <f t="shared" si="147"/>
        <v>0</v>
      </c>
      <c r="AI141" s="1045">
        <f t="shared" si="148"/>
        <v>0</v>
      </c>
      <c r="AJ141" s="1043"/>
      <c r="AK141" s="1041">
        <f>'5'!Y141</f>
        <v>0</v>
      </c>
      <c r="AL141" s="1041">
        <f>'5'!Z141</f>
        <v>0</v>
      </c>
      <c r="AM141" s="1041" t="str">
        <f>'5'!AA141</f>
        <v/>
      </c>
      <c r="AN141" s="1041">
        <f>'5'!AB141</f>
        <v>0</v>
      </c>
      <c r="AO141" s="1064">
        <f>'5'!AC141</f>
        <v>0</v>
      </c>
      <c r="AP141" s="1045">
        <f t="shared" si="160"/>
        <v>0</v>
      </c>
      <c r="AQ141" s="1045">
        <f t="shared" si="161"/>
        <v>0</v>
      </c>
      <c r="AR141" s="1045">
        <f t="shared" si="162"/>
        <v>0</v>
      </c>
      <c r="AS141" s="1045">
        <f t="shared" si="149"/>
        <v>0</v>
      </c>
      <c r="AT141" s="1045">
        <f t="shared" si="163"/>
        <v>0</v>
      </c>
      <c r="AU141" s="1043"/>
      <c r="AV141" s="1041">
        <f>'5'!AE141</f>
        <v>0</v>
      </c>
      <c r="AW141" s="1041">
        <f>'5'!AF141</f>
        <v>0</v>
      </c>
      <c r="AX141" s="1041" t="str">
        <f>'5'!AG141</f>
        <v/>
      </c>
      <c r="AY141" s="1041">
        <f>'5'!AH141</f>
        <v>0</v>
      </c>
      <c r="AZ141" s="1044">
        <f>'5'!AI141</f>
        <v>0</v>
      </c>
      <c r="BA141" s="1045">
        <f t="shared" si="164"/>
        <v>0</v>
      </c>
      <c r="BB141" s="1045">
        <f t="shared" si="165"/>
        <v>0</v>
      </c>
      <c r="BC141" s="1045">
        <f t="shared" si="166"/>
        <v>0</v>
      </c>
      <c r="BD141" s="1045">
        <f t="shared" si="150"/>
        <v>0</v>
      </c>
      <c r="BE141" s="1045">
        <f t="shared" si="167"/>
        <v>0</v>
      </c>
      <c r="BF141" s="1043"/>
      <c r="BG141" s="1046" t="str">
        <f ca="1">'In-kind Benefits 2_V2'!AC139</f>
        <v/>
      </c>
      <c r="BH141" s="1047"/>
      <c r="BI141" s="1047" t="str">
        <f ca="1">'In-kind Benefits 2_V2'!AE139</f>
        <v/>
      </c>
      <c r="BJ141" s="1047" t="str" cm="1">
        <f t="array" aca="1" ref="BJ141" ca="1">(_xlfn.IFS(BG141="Yes",_xlfn.IFS(BI141&lt;=($CP141*BJ$5),BI141,BI141&gt;($CP141*BJ$5),($CP141*BJ$5)),BG141="No","",BG141="",""))</f>
        <v/>
      </c>
      <c r="BK141" s="1043"/>
      <c r="BL141" s="1046" t="str">
        <f ca="1">'In-kind Benefits 2_V2'!AG139</f>
        <v/>
      </c>
      <c r="BM141" s="1047" t="str">
        <f ca="1">'In-kind Benefits 2_V2'!AH139</f>
        <v/>
      </c>
      <c r="BN141" s="1047" t="str">
        <f ca="1">'In-kind Benefits 2_V2'!AI139</f>
        <v/>
      </c>
      <c r="BO141" s="1047" t="str" cm="1">
        <f t="array" aca="1" ref="BO141" ca="1">(_xlfn.IFS(BL141="Yes",_xlfn.IFS(BN141&lt;=($CP141*BO$5),BN141,BN141&gt;($CP141*BO$5),($CP141*BO$5)),BL141="No","",BL141="",""))</f>
        <v/>
      </c>
      <c r="BP141" s="1043"/>
      <c r="BQ141" s="1046" t="str">
        <f ca="1">'In-kind Benefits 2_V2'!AK139</f>
        <v/>
      </c>
      <c r="BR141" s="1047" t="str">
        <f ca="1">'In-kind Benefits 2_V2'!AL139</f>
        <v/>
      </c>
      <c r="BS141" s="1047" t="str">
        <f ca="1">'In-kind Benefits 2_V2'!AM139</f>
        <v/>
      </c>
      <c r="BT141" s="1047" t="str" cm="1">
        <f t="array" aca="1" ref="BT141" ca="1">(_xlfn.IFS(BQ141="Yes",_xlfn.IFS(BS141&lt;=($CP141*BT$5),BS141,BS141&gt;($CP141*BT$5),($CP141*BT$5)),BQ141="No","",BQ141="",""))</f>
        <v/>
      </c>
      <c r="BU141" s="1043"/>
      <c r="BV141" s="1046" t="str">
        <f ca="1">'In-kind Benefits 2_V2'!AO139</f>
        <v/>
      </c>
      <c r="BW141" s="1047" t="str">
        <f ca="1">'In-kind Benefits 2_V2'!AP139</f>
        <v/>
      </c>
      <c r="BX141" s="1047" t="str">
        <f ca="1">'In-kind Benefits 2_V2'!AQ139</f>
        <v/>
      </c>
      <c r="BY141" s="1047" t="str" cm="1">
        <f t="array" aca="1" ref="BY141" ca="1">(_xlfn.IFS(BV141="Yes",_xlfn.IFS(BX141&lt;=($CP141*BY$5),BX141,BX141&gt;($CP141*BY$5),($CP141*BY$5)),BV141="No","",BV141="",""))</f>
        <v/>
      </c>
      <c r="BZ141" s="1043"/>
      <c r="CA141" s="1046" t="str">
        <f ca="1">'In-kind Benefits 2_V2'!AS139</f>
        <v/>
      </c>
      <c r="CB141" s="1047" t="str">
        <f ca="1">'In-kind Benefits 2_V2'!AT139</f>
        <v/>
      </c>
      <c r="CC141" s="1047" t="str">
        <f ca="1">'In-kind Benefits 2_V2'!AU139</f>
        <v/>
      </c>
      <c r="CD141" s="1047" t="str" cm="1">
        <f t="array" aca="1" ref="CD141" ca="1">(_xlfn.IFS(CA141="Yes",_xlfn.IFS(CC141&lt;=($CP141*CD$5),CC141,CC141&gt;($CP141*CD$5),($CP141*CD$5)),CA141="No","",CA141="",""))</f>
        <v/>
      </c>
      <c r="CE141" s="1048"/>
      <c r="CF141" s="1046" t="str">
        <f ca="1">'In-kind Benefits 2_V2'!AW139</f>
        <v/>
      </c>
      <c r="CG141" s="1047" t="str">
        <f ca="1">'In-kind Benefits 2_V2'!AX139</f>
        <v/>
      </c>
      <c r="CH141" s="1047" t="str">
        <f ca="1">'In-kind Benefits 2_V2'!AY139</f>
        <v/>
      </c>
      <c r="CI141" s="1047" t="str" cm="1">
        <f t="array" aca="1" ref="CI141" ca="1">(_xlfn.IFS(CF141="Yes",_xlfn.IFS(CH141&lt;=($CP141*CI$5),CH141,CH141&gt;($CP141*CI$5),($CP141*CI$5)),CF141="No","",CF141="",""))</f>
        <v/>
      </c>
      <c r="CJ141" s="1048"/>
      <c r="CK141" s="1049">
        <f>IFERROR(((V141*X141)+(AG141*AI141)+(AR141*AT141)+(BC141*BE141))*'Drop Downs'!$R$4/12,0)</f>
        <v>0</v>
      </c>
      <c r="CL141" s="1050">
        <f>IFERROR(L141/M141*IF('2'!$E$25='Drop Downs'!$H$15,'Drop Downs'!$R$4/12, IF('2'!$E$25='Drop Downs'!$H$16,1, (IF('2'!$E$25='Drop Downs'!$H$13,1,"error")))),0)</f>
        <v>0</v>
      </c>
      <c r="CM141" s="1050">
        <f t="shared" ca="1" si="168"/>
        <v>0</v>
      </c>
      <c r="CN141" s="1049" t="str">
        <f t="shared" ca="1" si="169"/>
        <v/>
      </c>
      <c r="CO141" s="1049" t="str">
        <f t="shared" ca="1" si="170"/>
        <v/>
      </c>
      <c r="CP141" s="1050" t="str">
        <f t="shared" ca="1" si="151"/>
        <v/>
      </c>
      <c r="CQ141" s="251"/>
      <c r="CR141" s="1050">
        <f>IFERROR(((W141*X141)+(AH141*AI141)+(AS141*AT141)+(BD141*BE141))*'Drop Downs'!$R$4/12,0)</f>
        <v>0</v>
      </c>
      <c r="CS141" s="1050">
        <f t="shared" si="152"/>
        <v>0</v>
      </c>
      <c r="CT141" s="1050">
        <f t="shared" ca="1" si="153"/>
        <v>0</v>
      </c>
      <c r="CU141" s="1050">
        <f t="shared" ca="1" si="154"/>
        <v>0</v>
      </c>
      <c r="CV141" s="1050" t="str">
        <f t="shared" ca="1" si="171"/>
        <v/>
      </c>
      <c r="CW141" s="1048"/>
      <c r="CX141" s="1050">
        <f t="shared" si="172"/>
        <v>0</v>
      </c>
      <c r="CY141" s="1050" t="str">
        <f t="shared" ca="1" si="173"/>
        <v/>
      </c>
      <c r="CZ141" s="1049" t="str">
        <f t="shared" ca="1" si="174"/>
        <v/>
      </c>
      <c r="DA141" s="1049">
        <f t="shared" ca="1" si="155"/>
        <v>0</v>
      </c>
    </row>
    <row r="142" spans="1:105" ht="17.149999999999999" customHeight="1">
      <c r="A142" s="942">
        <v>138</v>
      </c>
      <c r="B142" s="1298"/>
      <c r="C142" s="1051" t="str">
        <f>INDEX(Languages2!$B$12:$Z$13,MATCH(' '!D142,Languages2!$B$12:$B$13,0),MATCH('1'!$C$5,Languages2!$B$1:$Z$1,0))</f>
        <v>Mulheres</v>
      </c>
      <c r="D142" s="1051" t="s">
        <v>800</v>
      </c>
      <c r="E142" s="1052">
        <f>'4'!S16</f>
        <v>0</v>
      </c>
      <c r="F142" s="1297">
        <f>'4'!T16</f>
        <v>0</v>
      </c>
      <c r="G142" s="1040"/>
      <c r="H142" s="1053">
        <f>'5'!G142</f>
        <v>0</v>
      </c>
      <c r="I142" s="1053">
        <f>'5'!H142</f>
        <v>0</v>
      </c>
      <c r="J142" s="1053">
        <f>'5'!I142</f>
        <v>0</v>
      </c>
      <c r="K142" s="1053">
        <f>'5'!J142</f>
        <v>0</v>
      </c>
      <c r="L142" s="1054">
        <f t="shared" si="142"/>
        <v>0</v>
      </c>
      <c r="M142" s="1054">
        <f t="shared" si="156"/>
        <v>0</v>
      </c>
      <c r="N142" s="1043"/>
      <c r="O142" s="1053">
        <f>'5'!M142</f>
        <v>0</v>
      </c>
      <c r="P142" s="1053">
        <f>'5'!N142</f>
        <v>0</v>
      </c>
      <c r="Q142" s="1053" t="str">
        <f>'5'!O142</f>
        <v/>
      </c>
      <c r="R142" s="1053">
        <f>'5'!P142</f>
        <v>0</v>
      </c>
      <c r="S142" s="1055">
        <f>'5'!Q142</f>
        <v>0</v>
      </c>
      <c r="T142" s="1056">
        <f t="shared" si="143"/>
        <v>0</v>
      </c>
      <c r="U142" s="1056">
        <f t="shared" si="157"/>
        <v>0</v>
      </c>
      <c r="V142" s="1056">
        <f t="shared" si="158"/>
        <v>0</v>
      </c>
      <c r="W142" s="1056">
        <f t="shared" si="144"/>
        <v>0</v>
      </c>
      <c r="X142" s="1056">
        <f t="shared" si="175"/>
        <v>0</v>
      </c>
      <c r="Y142" s="1043"/>
      <c r="Z142" s="1053">
        <f>'5'!S142</f>
        <v>0</v>
      </c>
      <c r="AA142" s="1053">
        <f>'5'!T142</f>
        <v>0</v>
      </c>
      <c r="AB142" s="1053" t="str">
        <f>'5'!U142</f>
        <v/>
      </c>
      <c r="AC142" s="1053">
        <f>'5'!V142</f>
        <v>0</v>
      </c>
      <c r="AD142" s="1053">
        <f>'5'!W142</f>
        <v>0</v>
      </c>
      <c r="AE142" s="1056">
        <f t="shared" si="159"/>
        <v>0</v>
      </c>
      <c r="AF142" s="1056">
        <f t="shared" si="145"/>
        <v>0</v>
      </c>
      <c r="AG142" s="1056">
        <f t="shared" si="146"/>
        <v>0</v>
      </c>
      <c r="AH142" s="1056">
        <f t="shared" si="147"/>
        <v>0</v>
      </c>
      <c r="AI142" s="1056">
        <f t="shared" si="148"/>
        <v>0</v>
      </c>
      <c r="AJ142" s="1043"/>
      <c r="AK142" s="1053">
        <f>'5'!Y142</f>
        <v>0</v>
      </c>
      <c r="AL142" s="1053">
        <f>'5'!Z142</f>
        <v>0</v>
      </c>
      <c r="AM142" s="1053" t="str">
        <f>'5'!AA142</f>
        <v/>
      </c>
      <c r="AN142" s="1053">
        <f>'5'!AB142</f>
        <v>0</v>
      </c>
      <c r="AO142" s="1053">
        <f>'5'!AC142</f>
        <v>0</v>
      </c>
      <c r="AP142" s="1056">
        <f t="shared" si="160"/>
        <v>0</v>
      </c>
      <c r="AQ142" s="1056">
        <f t="shared" si="161"/>
        <v>0</v>
      </c>
      <c r="AR142" s="1056">
        <f t="shared" si="162"/>
        <v>0</v>
      </c>
      <c r="AS142" s="1056">
        <f t="shared" si="149"/>
        <v>0</v>
      </c>
      <c r="AT142" s="1056">
        <f t="shared" si="163"/>
        <v>0</v>
      </c>
      <c r="AU142" s="1043"/>
      <c r="AV142" s="1053">
        <f>'5'!AE142</f>
        <v>0</v>
      </c>
      <c r="AW142" s="1053">
        <f>'5'!AF142</f>
        <v>0</v>
      </c>
      <c r="AX142" s="1053" t="str">
        <f>'5'!AG142</f>
        <v/>
      </c>
      <c r="AY142" s="1053">
        <f>'5'!AH142</f>
        <v>0</v>
      </c>
      <c r="AZ142" s="1055">
        <f>'5'!AI142</f>
        <v>0</v>
      </c>
      <c r="BA142" s="1056">
        <f t="shared" si="164"/>
        <v>0</v>
      </c>
      <c r="BB142" s="1056">
        <f t="shared" si="165"/>
        <v>0</v>
      </c>
      <c r="BC142" s="1056">
        <f t="shared" si="166"/>
        <v>0</v>
      </c>
      <c r="BD142" s="1056">
        <f t="shared" si="150"/>
        <v>0</v>
      </c>
      <c r="BE142" s="1056">
        <f t="shared" si="167"/>
        <v>0</v>
      </c>
      <c r="BF142" s="1043"/>
      <c r="BG142" s="1057" t="str">
        <f ca="1">'In-kind Benefits 2_V2'!AC140</f>
        <v/>
      </c>
      <c r="BH142" s="1047"/>
      <c r="BI142" s="1047" t="str">
        <f ca="1">'In-kind Benefits 2_V2'!AE140</f>
        <v/>
      </c>
      <c r="BJ142" s="1047" t="str" cm="1">
        <f t="array" aca="1" ref="BJ142" ca="1">(_xlfn.IFS(BG142="Yes",_xlfn.IFS(BI142&lt;=($CP142*BJ$5),BI142,BI142&gt;($CP142*BJ$5),($CP142*BJ$5)),BG142="No","",BG142="",""))</f>
        <v/>
      </c>
      <c r="BK142" s="1043"/>
      <c r="BL142" s="1057" t="str">
        <f ca="1">'In-kind Benefits 2_V2'!AG140</f>
        <v/>
      </c>
      <c r="BM142" s="1047" t="str">
        <f ca="1">'In-kind Benefits 2_V2'!AH140</f>
        <v/>
      </c>
      <c r="BN142" s="1047" t="str">
        <f ca="1">'In-kind Benefits 2_V2'!AI140</f>
        <v/>
      </c>
      <c r="BO142" s="1047" t="str" cm="1">
        <f t="array" aca="1" ref="BO142" ca="1">(_xlfn.IFS(BL142="Yes",_xlfn.IFS(BN142&lt;=($CP142*BO$5),BN142,BN142&gt;($CP142*BO$5),($CP142*BO$5)),BL142="No","",BL142="",""))</f>
        <v/>
      </c>
      <c r="BP142" s="1043"/>
      <c r="BQ142" s="1057" t="str">
        <f ca="1">'In-kind Benefits 2_V2'!AK140</f>
        <v/>
      </c>
      <c r="BR142" s="1047" t="str">
        <f ca="1">'In-kind Benefits 2_V2'!AL140</f>
        <v/>
      </c>
      <c r="BS142" s="1047" t="str">
        <f ca="1">'In-kind Benefits 2_V2'!AM140</f>
        <v/>
      </c>
      <c r="BT142" s="1047" t="str" cm="1">
        <f t="array" aca="1" ref="BT142" ca="1">(_xlfn.IFS(BQ142="Yes",_xlfn.IFS(BS142&lt;=($CP142*BT$5),BS142,BS142&gt;($CP142*BT$5),($CP142*BT$5)),BQ142="No","",BQ142="",""))</f>
        <v/>
      </c>
      <c r="BU142" s="1043"/>
      <c r="BV142" s="1057" t="str">
        <f ca="1">'In-kind Benefits 2_V2'!AO140</f>
        <v/>
      </c>
      <c r="BW142" s="1047" t="str">
        <f ca="1">'In-kind Benefits 2_V2'!AP140</f>
        <v/>
      </c>
      <c r="BX142" s="1047" t="str">
        <f ca="1">'In-kind Benefits 2_V2'!AQ140</f>
        <v/>
      </c>
      <c r="BY142" s="1047" t="str" cm="1">
        <f t="array" aca="1" ref="BY142" ca="1">(_xlfn.IFS(BV142="Yes",_xlfn.IFS(BX142&lt;=($CP142*BY$5),BX142,BX142&gt;($CP142*BY$5),($CP142*BY$5)),BV142="No","",BV142="",""))</f>
        <v/>
      </c>
      <c r="BZ142" s="1043"/>
      <c r="CA142" s="1057" t="str">
        <f ca="1">'In-kind Benefits 2_V2'!AS140</f>
        <v/>
      </c>
      <c r="CB142" s="1047" t="str">
        <f ca="1">'In-kind Benefits 2_V2'!AT140</f>
        <v/>
      </c>
      <c r="CC142" s="1047" t="str">
        <f ca="1">'In-kind Benefits 2_V2'!AU140</f>
        <v/>
      </c>
      <c r="CD142" s="1047" t="str" cm="1">
        <f t="array" aca="1" ref="CD142" ca="1">(_xlfn.IFS(CA142="Yes",_xlfn.IFS(CC142&lt;=($CP142*CD$5),CC142,CC142&gt;($CP142*CD$5),($CP142*CD$5)),CA142="No","",CA142="",""))</f>
        <v/>
      </c>
      <c r="CE142" s="1048"/>
      <c r="CF142" s="1057" t="str">
        <f ca="1">'In-kind Benefits 2_V2'!AW140</f>
        <v/>
      </c>
      <c r="CG142" s="1047" t="str">
        <f ca="1">'In-kind Benefits 2_V2'!AX140</f>
        <v/>
      </c>
      <c r="CH142" s="1047" t="str">
        <f ca="1">'In-kind Benefits 2_V2'!AY140</f>
        <v/>
      </c>
      <c r="CI142" s="1047" t="str" cm="1">
        <f t="array" aca="1" ref="CI142" ca="1">(_xlfn.IFS(CF142="Yes",_xlfn.IFS(CH142&lt;=($CP142*CI$5),CH142,CH142&gt;($CP142*CI$5),($CP142*CI$5)),CF142="No","",CF142="",""))</f>
        <v/>
      </c>
      <c r="CJ142" s="1048"/>
      <c r="CK142" s="1049">
        <f>IFERROR(((V142*X142)+(AG142*AI142)+(AR142*AT142)+(BC142*BE142))*'Drop Downs'!$R$4/12,0)</f>
        <v>0</v>
      </c>
      <c r="CL142" s="1050">
        <f>IFERROR(L142/M142*IF('2'!$E$25='Drop Downs'!$H$15,'Drop Downs'!$R$4/12, IF('2'!$E$25='Drop Downs'!$H$16,1, (IF('2'!$E$25='Drop Downs'!$H$13,1,"error")))),0)</f>
        <v>0</v>
      </c>
      <c r="CM142" s="1050">
        <f t="shared" ca="1" si="168"/>
        <v>0</v>
      </c>
      <c r="CN142" s="1049" t="str">
        <f t="shared" ca="1" si="169"/>
        <v/>
      </c>
      <c r="CO142" s="1049" t="str">
        <f t="shared" ca="1" si="170"/>
        <v/>
      </c>
      <c r="CP142" s="1050" t="str">
        <f t="shared" ca="1" si="151"/>
        <v/>
      </c>
      <c r="CQ142" s="251"/>
      <c r="CR142" s="1050">
        <f>IFERROR(((W142*X142)+(AH142*AI142)+(AS142*AT142)+(BD142*BE142))*'Drop Downs'!$R$4/12,0)</f>
        <v>0</v>
      </c>
      <c r="CS142" s="1050">
        <f t="shared" si="152"/>
        <v>0</v>
      </c>
      <c r="CT142" s="1050">
        <f t="shared" ca="1" si="153"/>
        <v>0</v>
      </c>
      <c r="CU142" s="1050">
        <f t="shared" ca="1" si="154"/>
        <v>0</v>
      </c>
      <c r="CV142" s="1050" t="str">
        <f t="shared" ca="1" si="171"/>
        <v/>
      </c>
      <c r="CW142" s="1048"/>
      <c r="CX142" s="1050">
        <f t="shared" si="172"/>
        <v>0</v>
      </c>
      <c r="CY142" s="1050" t="str">
        <f t="shared" ca="1" si="173"/>
        <v/>
      </c>
      <c r="CZ142" s="1049" t="str">
        <f t="shared" ca="1" si="174"/>
        <v/>
      </c>
      <c r="DA142" s="1049">
        <f t="shared" ca="1" si="155"/>
        <v>0</v>
      </c>
    </row>
    <row r="143" spans="1:105" ht="17.149999999999999" customHeight="1">
      <c r="A143" s="942">
        <v>139</v>
      </c>
      <c r="B143" s="1295">
        <f>'4'!Q17</f>
        <v>0</v>
      </c>
      <c r="C143" s="1038" t="str">
        <f>INDEX(Languages2!$B$12:$Z$13,MATCH(' '!D143,Languages2!$B$12:$B$13,0),MATCH('1'!$C$5,Languages2!$B$1:$Z$1,0))</f>
        <v>Homens</v>
      </c>
      <c r="D143" s="1038" t="s">
        <v>799</v>
      </c>
      <c r="E143" s="1058">
        <f>'4'!S17</f>
        <v>0</v>
      </c>
      <c r="F143" s="1297" t="str">
        <f>'4'!T17</f>
        <v xml:space="preserve"> </v>
      </c>
      <c r="G143" s="1040"/>
      <c r="H143" s="1041">
        <f>'5'!G143</f>
        <v>0</v>
      </c>
      <c r="I143" s="1041">
        <f>'5'!H143</f>
        <v>0</v>
      </c>
      <c r="J143" s="1041">
        <f>'5'!I143</f>
        <v>0</v>
      </c>
      <c r="K143" s="1041">
        <f>'5'!J143</f>
        <v>0</v>
      </c>
      <c r="L143" s="1042">
        <f t="shared" si="142"/>
        <v>0</v>
      </c>
      <c r="M143" s="1042">
        <f t="shared" si="156"/>
        <v>0</v>
      </c>
      <c r="N143" s="1043"/>
      <c r="O143" s="1041">
        <f>'5'!M143</f>
        <v>0</v>
      </c>
      <c r="P143" s="1041">
        <f>'5'!N143</f>
        <v>0</v>
      </c>
      <c r="Q143" s="1041" t="str">
        <f>'5'!O143</f>
        <v/>
      </c>
      <c r="R143" s="1041">
        <f>'5'!P143</f>
        <v>0</v>
      </c>
      <c r="S143" s="1044">
        <f>'5'!Q143</f>
        <v>0</v>
      </c>
      <c r="T143" s="1045">
        <f t="shared" si="143"/>
        <v>0</v>
      </c>
      <c r="U143" s="1045">
        <f t="shared" si="157"/>
        <v>0</v>
      </c>
      <c r="V143" s="1045">
        <f t="shared" si="158"/>
        <v>0</v>
      </c>
      <c r="W143" s="1045">
        <f t="shared" si="144"/>
        <v>0</v>
      </c>
      <c r="X143" s="1045">
        <f t="shared" si="175"/>
        <v>0</v>
      </c>
      <c r="Y143" s="1043"/>
      <c r="Z143" s="1041">
        <f>'5'!S143</f>
        <v>0</v>
      </c>
      <c r="AA143" s="1041">
        <f>'5'!T143</f>
        <v>0</v>
      </c>
      <c r="AB143" s="1041" t="str">
        <f>'5'!U143</f>
        <v/>
      </c>
      <c r="AC143" s="1041">
        <f>'5'!V143</f>
        <v>0</v>
      </c>
      <c r="AD143" s="1064">
        <f>'5'!W143</f>
        <v>0</v>
      </c>
      <c r="AE143" s="1045">
        <f t="shared" si="159"/>
        <v>0</v>
      </c>
      <c r="AF143" s="1045">
        <f t="shared" si="145"/>
        <v>0</v>
      </c>
      <c r="AG143" s="1045">
        <f t="shared" si="146"/>
        <v>0</v>
      </c>
      <c r="AH143" s="1045">
        <f t="shared" si="147"/>
        <v>0</v>
      </c>
      <c r="AI143" s="1045">
        <f t="shared" si="148"/>
        <v>0</v>
      </c>
      <c r="AJ143" s="1043"/>
      <c r="AK143" s="1041">
        <f>'5'!Y143</f>
        <v>0</v>
      </c>
      <c r="AL143" s="1041">
        <f>'5'!Z143</f>
        <v>0</v>
      </c>
      <c r="AM143" s="1041" t="str">
        <f>'5'!AA143</f>
        <v/>
      </c>
      <c r="AN143" s="1041">
        <f>'5'!AB143</f>
        <v>0</v>
      </c>
      <c r="AO143" s="1064">
        <f>'5'!AC143</f>
        <v>0</v>
      </c>
      <c r="AP143" s="1045">
        <f t="shared" si="160"/>
        <v>0</v>
      </c>
      <c r="AQ143" s="1045">
        <f t="shared" si="161"/>
        <v>0</v>
      </c>
      <c r="AR143" s="1045">
        <f t="shared" si="162"/>
        <v>0</v>
      </c>
      <c r="AS143" s="1045">
        <f t="shared" si="149"/>
        <v>0</v>
      </c>
      <c r="AT143" s="1045">
        <f t="shared" si="163"/>
        <v>0</v>
      </c>
      <c r="AU143" s="1043"/>
      <c r="AV143" s="1041">
        <f>'5'!AE143</f>
        <v>0</v>
      </c>
      <c r="AW143" s="1041">
        <f>'5'!AF143</f>
        <v>0</v>
      </c>
      <c r="AX143" s="1041" t="str">
        <f>'5'!AG143</f>
        <v/>
      </c>
      <c r="AY143" s="1041">
        <f>'5'!AH143</f>
        <v>0</v>
      </c>
      <c r="AZ143" s="1044">
        <f>'5'!AI143</f>
        <v>0</v>
      </c>
      <c r="BA143" s="1045">
        <f t="shared" si="164"/>
        <v>0</v>
      </c>
      <c r="BB143" s="1045">
        <f t="shared" si="165"/>
        <v>0</v>
      </c>
      <c r="BC143" s="1045">
        <f t="shared" si="166"/>
        <v>0</v>
      </c>
      <c r="BD143" s="1045">
        <f t="shared" si="150"/>
        <v>0</v>
      </c>
      <c r="BE143" s="1045">
        <f t="shared" si="167"/>
        <v>0</v>
      </c>
      <c r="BF143" s="1043"/>
      <c r="BG143" s="1046" t="str">
        <f ca="1">'In-kind Benefits 2_V2'!AC141</f>
        <v/>
      </c>
      <c r="BH143" s="1047"/>
      <c r="BI143" s="1047" t="str">
        <f ca="1">'In-kind Benefits 2_V2'!AE141</f>
        <v/>
      </c>
      <c r="BJ143" s="1047" t="str" cm="1">
        <f t="array" aca="1" ref="BJ143" ca="1">(_xlfn.IFS(BG143="Yes",_xlfn.IFS(BI143&lt;=($CP143*BJ$5),BI143,BI143&gt;($CP143*BJ$5),($CP143*BJ$5)),BG143="No","",BG143="",""))</f>
        <v/>
      </c>
      <c r="BK143" s="1043"/>
      <c r="BL143" s="1046" t="str">
        <f ca="1">'In-kind Benefits 2_V2'!AG141</f>
        <v/>
      </c>
      <c r="BM143" s="1047" t="str">
        <f ca="1">'In-kind Benefits 2_V2'!AH141</f>
        <v/>
      </c>
      <c r="BN143" s="1047" t="str">
        <f ca="1">'In-kind Benefits 2_V2'!AI141</f>
        <v/>
      </c>
      <c r="BO143" s="1047" t="str" cm="1">
        <f t="array" aca="1" ref="BO143" ca="1">(_xlfn.IFS(BL143="Yes",_xlfn.IFS(BN143&lt;=($CP143*BO$5),BN143,BN143&gt;($CP143*BO$5),($CP143*BO$5)),BL143="No","",BL143="",""))</f>
        <v/>
      </c>
      <c r="BP143" s="1043"/>
      <c r="BQ143" s="1046" t="str">
        <f ca="1">'In-kind Benefits 2_V2'!AK141</f>
        <v/>
      </c>
      <c r="BR143" s="1047" t="str">
        <f ca="1">'In-kind Benefits 2_V2'!AL141</f>
        <v/>
      </c>
      <c r="BS143" s="1047" t="str">
        <f ca="1">'In-kind Benefits 2_V2'!AM141</f>
        <v/>
      </c>
      <c r="BT143" s="1047" t="str" cm="1">
        <f t="array" aca="1" ref="BT143" ca="1">(_xlfn.IFS(BQ143="Yes",_xlfn.IFS(BS143&lt;=($CP143*BT$5),BS143,BS143&gt;($CP143*BT$5),($CP143*BT$5)),BQ143="No","",BQ143="",""))</f>
        <v/>
      </c>
      <c r="BU143" s="1043"/>
      <c r="BV143" s="1046" t="str">
        <f ca="1">'In-kind Benefits 2_V2'!AO141</f>
        <v/>
      </c>
      <c r="BW143" s="1047" t="str">
        <f ca="1">'In-kind Benefits 2_V2'!AP141</f>
        <v/>
      </c>
      <c r="BX143" s="1047" t="str">
        <f ca="1">'In-kind Benefits 2_V2'!AQ141</f>
        <v/>
      </c>
      <c r="BY143" s="1047" t="str" cm="1">
        <f t="array" aca="1" ref="BY143" ca="1">(_xlfn.IFS(BV143="Yes",_xlfn.IFS(BX143&lt;=($CP143*BY$5),BX143,BX143&gt;($CP143*BY$5),($CP143*BY$5)),BV143="No","",BV143="",""))</f>
        <v/>
      </c>
      <c r="BZ143" s="1043"/>
      <c r="CA143" s="1046" t="str">
        <f ca="1">'In-kind Benefits 2_V2'!AS141</f>
        <v/>
      </c>
      <c r="CB143" s="1047" t="str">
        <f ca="1">'In-kind Benefits 2_V2'!AT141</f>
        <v/>
      </c>
      <c r="CC143" s="1047" t="str">
        <f ca="1">'In-kind Benefits 2_V2'!AU141</f>
        <v/>
      </c>
      <c r="CD143" s="1047" t="str" cm="1">
        <f t="array" aca="1" ref="CD143" ca="1">(_xlfn.IFS(CA143="Yes",_xlfn.IFS(CC143&lt;=($CP143*CD$5),CC143,CC143&gt;($CP143*CD$5),($CP143*CD$5)),CA143="No","",CA143="",""))</f>
        <v/>
      </c>
      <c r="CE143" s="1048"/>
      <c r="CF143" s="1046" t="str">
        <f ca="1">'In-kind Benefits 2_V2'!AW141</f>
        <v/>
      </c>
      <c r="CG143" s="1047" t="str">
        <f ca="1">'In-kind Benefits 2_V2'!AX141</f>
        <v/>
      </c>
      <c r="CH143" s="1047" t="str">
        <f ca="1">'In-kind Benefits 2_V2'!AY141</f>
        <v/>
      </c>
      <c r="CI143" s="1047" t="str" cm="1">
        <f t="array" aca="1" ref="CI143" ca="1">(_xlfn.IFS(CF143="Yes",_xlfn.IFS(CH143&lt;=($CP143*CI$5),CH143,CH143&gt;($CP143*CI$5),($CP143*CI$5)),CF143="No","",CF143="",""))</f>
        <v/>
      </c>
      <c r="CJ143" s="1048"/>
      <c r="CK143" s="1049">
        <f>IFERROR(((V143*X143)+(AG143*AI143)+(AR143*AT143)+(BC143*BE143))*'Drop Downs'!$R$4/12,0)</f>
        <v>0</v>
      </c>
      <c r="CL143" s="1050">
        <f>IFERROR(L143/M143*IF('2'!$E$25='Drop Downs'!$H$15,'Drop Downs'!$R$4/12, IF('2'!$E$25='Drop Downs'!$H$16,1, (IF('2'!$E$25='Drop Downs'!$H$13,1,"error")))),0)</f>
        <v>0</v>
      </c>
      <c r="CM143" s="1050">
        <f t="shared" ca="1" si="168"/>
        <v>0</v>
      </c>
      <c r="CN143" s="1049" t="str">
        <f t="shared" ca="1" si="169"/>
        <v/>
      </c>
      <c r="CO143" s="1049" t="str">
        <f t="shared" ca="1" si="170"/>
        <v/>
      </c>
      <c r="CP143" s="1050" t="str">
        <f t="shared" ca="1" si="151"/>
        <v/>
      </c>
      <c r="CQ143" s="251"/>
      <c r="CR143" s="1050">
        <f>IFERROR(((W143*X143)+(AH143*AI143)+(AS143*AT143)+(BD143*BE143))*'Drop Downs'!$R$4/12,0)</f>
        <v>0</v>
      </c>
      <c r="CS143" s="1050">
        <f t="shared" si="152"/>
        <v>0</v>
      </c>
      <c r="CT143" s="1050">
        <f t="shared" ca="1" si="153"/>
        <v>0</v>
      </c>
      <c r="CU143" s="1050">
        <f t="shared" ca="1" si="154"/>
        <v>0</v>
      </c>
      <c r="CV143" s="1050" t="str">
        <f t="shared" ca="1" si="171"/>
        <v/>
      </c>
      <c r="CW143" s="1048"/>
      <c r="CX143" s="1050">
        <f t="shared" si="172"/>
        <v>0</v>
      </c>
      <c r="CY143" s="1050" t="str">
        <f t="shared" ca="1" si="173"/>
        <v/>
      </c>
      <c r="CZ143" s="1049" t="str">
        <f t="shared" ca="1" si="174"/>
        <v/>
      </c>
      <c r="DA143" s="1049">
        <f t="shared" ca="1" si="155"/>
        <v>0</v>
      </c>
    </row>
    <row r="144" spans="1:105" ht="17.149999999999999" customHeight="1">
      <c r="A144" s="942">
        <v>140</v>
      </c>
      <c r="B144" s="1298"/>
      <c r="C144" s="1051" t="str">
        <f>INDEX(Languages2!$B$12:$Z$13,MATCH(' '!D144,Languages2!$B$12:$B$13,0),MATCH('1'!$C$5,Languages2!$B$1:$Z$1,0))</f>
        <v>Mulheres</v>
      </c>
      <c r="D144" s="1051" t="s">
        <v>800</v>
      </c>
      <c r="E144" s="1052">
        <f>'4'!S18</f>
        <v>0</v>
      </c>
      <c r="F144" s="1297">
        <f>'4'!T18</f>
        <v>0</v>
      </c>
      <c r="G144" s="1040"/>
      <c r="H144" s="1053">
        <f>'5'!G144</f>
        <v>0</v>
      </c>
      <c r="I144" s="1053">
        <f>'5'!H144</f>
        <v>0</v>
      </c>
      <c r="J144" s="1053">
        <f>'5'!I144</f>
        <v>0</v>
      </c>
      <c r="K144" s="1053">
        <f>'5'!J144</f>
        <v>0</v>
      </c>
      <c r="L144" s="1054">
        <f t="shared" si="142"/>
        <v>0</v>
      </c>
      <c r="M144" s="1054">
        <f t="shared" si="156"/>
        <v>0</v>
      </c>
      <c r="N144" s="1043"/>
      <c r="O144" s="1053">
        <f>'5'!M144</f>
        <v>0</v>
      </c>
      <c r="P144" s="1053">
        <f>'5'!N144</f>
        <v>0</v>
      </c>
      <c r="Q144" s="1053" t="str">
        <f>'5'!O144</f>
        <v/>
      </c>
      <c r="R144" s="1053">
        <f>'5'!P144</f>
        <v>0</v>
      </c>
      <c r="S144" s="1055">
        <f>'5'!Q144</f>
        <v>0</v>
      </c>
      <c r="T144" s="1056">
        <f t="shared" si="143"/>
        <v>0</v>
      </c>
      <c r="U144" s="1056">
        <f t="shared" si="157"/>
        <v>0</v>
      </c>
      <c r="V144" s="1056">
        <f t="shared" si="158"/>
        <v>0</v>
      </c>
      <c r="W144" s="1056">
        <f t="shared" si="144"/>
        <v>0</v>
      </c>
      <c r="X144" s="1056">
        <f t="shared" si="175"/>
        <v>0</v>
      </c>
      <c r="Y144" s="1043"/>
      <c r="Z144" s="1053">
        <f>'5'!S144</f>
        <v>0</v>
      </c>
      <c r="AA144" s="1053">
        <f>'5'!T144</f>
        <v>0</v>
      </c>
      <c r="AB144" s="1053" t="str">
        <f>'5'!U144</f>
        <v/>
      </c>
      <c r="AC144" s="1053">
        <f>'5'!V144</f>
        <v>0</v>
      </c>
      <c r="AD144" s="1053">
        <f>'5'!W144</f>
        <v>0</v>
      </c>
      <c r="AE144" s="1056">
        <f t="shared" si="159"/>
        <v>0</v>
      </c>
      <c r="AF144" s="1056">
        <f t="shared" si="145"/>
        <v>0</v>
      </c>
      <c r="AG144" s="1056">
        <f t="shared" si="146"/>
        <v>0</v>
      </c>
      <c r="AH144" s="1056">
        <f t="shared" si="147"/>
        <v>0</v>
      </c>
      <c r="AI144" s="1056">
        <f t="shared" si="148"/>
        <v>0</v>
      </c>
      <c r="AJ144" s="1043"/>
      <c r="AK144" s="1053">
        <f>'5'!Y144</f>
        <v>0</v>
      </c>
      <c r="AL144" s="1053">
        <f>'5'!Z144</f>
        <v>0</v>
      </c>
      <c r="AM144" s="1053" t="str">
        <f>'5'!AA144</f>
        <v/>
      </c>
      <c r="AN144" s="1053">
        <f>'5'!AB144</f>
        <v>0</v>
      </c>
      <c r="AO144" s="1053">
        <f>'5'!AC144</f>
        <v>0</v>
      </c>
      <c r="AP144" s="1056">
        <f t="shared" si="160"/>
        <v>0</v>
      </c>
      <c r="AQ144" s="1056">
        <f t="shared" si="161"/>
        <v>0</v>
      </c>
      <c r="AR144" s="1056">
        <f t="shared" si="162"/>
        <v>0</v>
      </c>
      <c r="AS144" s="1056">
        <f t="shared" si="149"/>
        <v>0</v>
      </c>
      <c r="AT144" s="1056">
        <f t="shared" si="163"/>
        <v>0</v>
      </c>
      <c r="AU144" s="1043"/>
      <c r="AV144" s="1053">
        <f>'5'!AE144</f>
        <v>0</v>
      </c>
      <c r="AW144" s="1053">
        <f>'5'!AF144</f>
        <v>0</v>
      </c>
      <c r="AX144" s="1053" t="str">
        <f>'5'!AG144</f>
        <v/>
      </c>
      <c r="AY144" s="1053">
        <f>'5'!AH144</f>
        <v>0</v>
      </c>
      <c r="AZ144" s="1055">
        <f>'5'!AI144</f>
        <v>0</v>
      </c>
      <c r="BA144" s="1056">
        <f t="shared" si="164"/>
        <v>0</v>
      </c>
      <c r="BB144" s="1056">
        <f t="shared" si="165"/>
        <v>0</v>
      </c>
      <c r="BC144" s="1056">
        <f t="shared" si="166"/>
        <v>0</v>
      </c>
      <c r="BD144" s="1056">
        <f t="shared" si="150"/>
        <v>0</v>
      </c>
      <c r="BE144" s="1056">
        <f t="shared" si="167"/>
        <v>0</v>
      </c>
      <c r="BF144" s="1043"/>
      <c r="BG144" s="1057" t="str">
        <f ca="1">'In-kind Benefits 2_V2'!AC142</f>
        <v/>
      </c>
      <c r="BH144" s="1047"/>
      <c r="BI144" s="1047" t="str">
        <f ca="1">'In-kind Benefits 2_V2'!AE142</f>
        <v/>
      </c>
      <c r="BJ144" s="1047" t="str" cm="1">
        <f t="array" aca="1" ref="BJ144" ca="1">(_xlfn.IFS(BG144="Yes",_xlfn.IFS(BI144&lt;=($CP144*BJ$5),BI144,BI144&gt;($CP144*BJ$5),($CP144*BJ$5)),BG144="No","",BG144="",""))</f>
        <v/>
      </c>
      <c r="BK144" s="1043"/>
      <c r="BL144" s="1057" t="str">
        <f ca="1">'In-kind Benefits 2_V2'!AG142</f>
        <v/>
      </c>
      <c r="BM144" s="1047" t="str">
        <f ca="1">'In-kind Benefits 2_V2'!AH142</f>
        <v/>
      </c>
      <c r="BN144" s="1047" t="str">
        <f ca="1">'In-kind Benefits 2_V2'!AI142</f>
        <v/>
      </c>
      <c r="BO144" s="1047" t="str" cm="1">
        <f t="array" aca="1" ref="BO144" ca="1">(_xlfn.IFS(BL144="Yes",_xlfn.IFS(BN144&lt;=($CP144*BO$5),BN144,BN144&gt;($CP144*BO$5),($CP144*BO$5)),BL144="No","",BL144="",""))</f>
        <v/>
      </c>
      <c r="BP144" s="1043"/>
      <c r="BQ144" s="1057" t="str">
        <f ca="1">'In-kind Benefits 2_V2'!AK142</f>
        <v/>
      </c>
      <c r="BR144" s="1047" t="str">
        <f ca="1">'In-kind Benefits 2_V2'!AL142</f>
        <v/>
      </c>
      <c r="BS144" s="1047" t="str">
        <f ca="1">'In-kind Benefits 2_V2'!AM142</f>
        <v/>
      </c>
      <c r="BT144" s="1047" t="str" cm="1">
        <f t="array" aca="1" ref="BT144" ca="1">(_xlfn.IFS(BQ144="Yes",_xlfn.IFS(BS144&lt;=($CP144*BT$5),BS144,BS144&gt;($CP144*BT$5),($CP144*BT$5)),BQ144="No","",BQ144="",""))</f>
        <v/>
      </c>
      <c r="BU144" s="1043"/>
      <c r="BV144" s="1057" t="str">
        <f ca="1">'In-kind Benefits 2_V2'!AO142</f>
        <v/>
      </c>
      <c r="BW144" s="1047" t="str">
        <f ca="1">'In-kind Benefits 2_V2'!AP142</f>
        <v/>
      </c>
      <c r="BX144" s="1047" t="str">
        <f ca="1">'In-kind Benefits 2_V2'!AQ142</f>
        <v/>
      </c>
      <c r="BY144" s="1047" t="str" cm="1">
        <f t="array" aca="1" ref="BY144" ca="1">(_xlfn.IFS(BV144="Yes",_xlfn.IFS(BX144&lt;=($CP144*BY$5),BX144,BX144&gt;($CP144*BY$5),($CP144*BY$5)),BV144="No","",BV144="",""))</f>
        <v/>
      </c>
      <c r="BZ144" s="1043"/>
      <c r="CA144" s="1057" t="str">
        <f ca="1">'In-kind Benefits 2_V2'!AS142</f>
        <v/>
      </c>
      <c r="CB144" s="1047" t="str">
        <f ca="1">'In-kind Benefits 2_V2'!AT142</f>
        <v/>
      </c>
      <c r="CC144" s="1047" t="str">
        <f ca="1">'In-kind Benefits 2_V2'!AU142</f>
        <v/>
      </c>
      <c r="CD144" s="1047" t="str" cm="1">
        <f t="array" aca="1" ref="CD144" ca="1">(_xlfn.IFS(CA144="Yes",_xlfn.IFS(CC144&lt;=($CP144*CD$5),CC144,CC144&gt;($CP144*CD$5),($CP144*CD$5)),CA144="No","",CA144="",""))</f>
        <v/>
      </c>
      <c r="CE144" s="1048"/>
      <c r="CF144" s="1057" t="str">
        <f ca="1">'In-kind Benefits 2_V2'!AW142</f>
        <v/>
      </c>
      <c r="CG144" s="1047" t="str">
        <f ca="1">'In-kind Benefits 2_V2'!AX142</f>
        <v/>
      </c>
      <c r="CH144" s="1047" t="str">
        <f ca="1">'In-kind Benefits 2_V2'!AY142</f>
        <v/>
      </c>
      <c r="CI144" s="1047" t="str" cm="1">
        <f t="array" aca="1" ref="CI144" ca="1">(_xlfn.IFS(CF144="Yes",_xlfn.IFS(CH144&lt;=($CP144*CI$5),CH144,CH144&gt;($CP144*CI$5),($CP144*CI$5)),CF144="No","",CF144="",""))</f>
        <v/>
      </c>
      <c r="CJ144" s="1048"/>
      <c r="CK144" s="1049">
        <f>IFERROR(((V144*X144)+(AG144*AI144)+(AR144*AT144)+(BC144*BE144))*'Drop Downs'!$R$4/12,0)</f>
        <v>0</v>
      </c>
      <c r="CL144" s="1050">
        <f>IFERROR(L144/M144*IF('2'!$E$25='Drop Downs'!$H$15,'Drop Downs'!$R$4/12, IF('2'!$E$25='Drop Downs'!$H$16,1, (IF('2'!$E$25='Drop Downs'!$H$13,1,"error")))),0)</f>
        <v>0</v>
      </c>
      <c r="CM144" s="1050">
        <f t="shared" ca="1" si="168"/>
        <v>0</v>
      </c>
      <c r="CN144" s="1049" t="str">
        <f t="shared" ca="1" si="169"/>
        <v/>
      </c>
      <c r="CO144" s="1049" t="str">
        <f t="shared" ca="1" si="170"/>
        <v/>
      </c>
      <c r="CP144" s="1050" t="str">
        <f t="shared" ca="1" si="151"/>
        <v/>
      </c>
      <c r="CQ144" s="251"/>
      <c r="CR144" s="1050">
        <f>IFERROR(((W144*X144)+(AH144*AI144)+(AS144*AT144)+(BD144*BE144))*'Drop Downs'!$R$4/12,0)</f>
        <v>0</v>
      </c>
      <c r="CS144" s="1050">
        <f t="shared" si="152"/>
        <v>0</v>
      </c>
      <c r="CT144" s="1050">
        <f t="shared" ca="1" si="153"/>
        <v>0</v>
      </c>
      <c r="CU144" s="1050">
        <f t="shared" ca="1" si="154"/>
        <v>0</v>
      </c>
      <c r="CV144" s="1050" t="str">
        <f t="shared" ca="1" si="171"/>
        <v/>
      </c>
      <c r="CW144" s="1048"/>
      <c r="CX144" s="1050">
        <f t="shared" si="172"/>
        <v>0</v>
      </c>
      <c r="CY144" s="1050" t="str">
        <f t="shared" ca="1" si="173"/>
        <v/>
      </c>
      <c r="CZ144" s="1049" t="str">
        <f t="shared" ca="1" si="174"/>
        <v/>
      </c>
      <c r="DA144" s="1049">
        <f t="shared" ca="1" si="155"/>
        <v>0</v>
      </c>
    </row>
    <row r="145" spans="1:105" ht="17.149999999999999" customHeight="1">
      <c r="A145" s="942">
        <v>141</v>
      </c>
      <c r="B145" s="1295">
        <f>'4'!Q19</f>
        <v>0</v>
      </c>
      <c r="C145" s="1038" t="str">
        <f>INDEX(Languages2!$B$12:$Z$13,MATCH(' '!D145,Languages2!$B$12:$B$13,0),MATCH('1'!$C$5,Languages2!$B$1:$Z$1,0))</f>
        <v>Homens</v>
      </c>
      <c r="D145" s="1038" t="s">
        <v>799</v>
      </c>
      <c r="E145" s="1058">
        <f>'4'!S19</f>
        <v>0</v>
      </c>
      <c r="F145" s="1297" t="str">
        <f>'4'!T19</f>
        <v xml:space="preserve"> </v>
      </c>
      <c r="G145" s="1040"/>
      <c r="H145" s="1041">
        <f>'5'!G145</f>
        <v>0</v>
      </c>
      <c r="I145" s="1041">
        <f>'5'!H145</f>
        <v>0</v>
      </c>
      <c r="J145" s="1041">
        <f>'5'!I145</f>
        <v>0</v>
      </c>
      <c r="K145" s="1041">
        <f>'5'!J145</f>
        <v>0</v>
      </c>
      <c r="L145" s="1042">
        <f t="shared" si="142"/>
        <v>0</v>
      </c>
      <c r="M145" s="1042">
        <f t="shared" si="156"/>
        <v>0</v>
      </c>
      <c r="N145" s="1043"/>
      <c r="O145" s="1041">
        <f>'5'!M145</f>
        <v>0</v>
      </c>
      <c r="P145" s="1041">
        <f>'5'!N145</f>
        <v>0</v>
      </c>
      <c r="Q145" s="1041" t="str">
        <f>'5'!O145</f>
        <v/>
      </c>
      <c r="R145" s="1041">
        <f>'5'!P145</f>
        <v>0</v>
      </c>
      <c r="S145" s="1044">
        <f>'5'!Q145</f>
        <v>0</v>
      </c>
      <c r="T145" s="1045">
        <f t="shared" si="143"/>
        <v>0</v>
      </c>
      <c r="U145" s="1045">
        <f t="shared" si="157"/>
        <v>0</v>
      </c>
      <c r="V145" s="1045">
        <f t="shared" si="158"/>
        <v>0</v>
      </c>
      <c r="W145" s="1045">
        <f t="shared" si="144"/>
        <v>0</v>
      </c>
      <c r="X145" s="1045">
        <f t="shared" si="175"/>
        <v>0</v>
      </c>
      <c r="Y145" s="1043"/>
      <c r="Z145" s="1041">
        <f>'5'!S145</f>
        <v>0</v>
      </c>
      <c r="AA145" s="1041">
        <f>'5'!T145</f>
        <v>0</v>
      </c>
      <c r="AB145" s="1041" t="str">
        <f>'5'!U145</f>
        <v/>
      </c>
      <c r="AC145" s="1041">
        <f>'5'!V145</f>
        <v>0</v>
      </c>
      <c r="AD145" s="1064">
        <f>'5'!W145</f>
        <v>0</v>
      </c>
      <c r="AE145" s="1045">
        <f t="shared" si="159"/>
        <v>0</v>
      </c>
      <c r="AF145" s="1045">
        <f t="shared" si="145"/>
        <v>0</v>
      </c>
      <c r="AG145" s="1045">
        <f t="shared" si="146"/>
        <v>0</v>
      </c>
      <c r="AH145" s="1045">
        <f t="shared" si="147"/>
        <v>0</v>
      </c>
      <c r="AI145" s="1045">
        <f t="shared" si="148"/>
        <v>0</v>
      </c>
      <c r="AJ145" s="1043"/>
      <c r="AK145" s="1041">
        <f>'5'!Y145</f>
        <v>0</v>
      </c>
      <c r="AL145" s="1041">
        <f>'5'!Z145</f>
        <v>0</v>
      </c>
      <c r="AM145" s="1041" t="str">
        <f>'5'!AA145</f>
        <v/>
      </c>
      <c r="AN145" s="1041">
        <f>'5'!AB145</f>
        <v>0</v>
      </c>
      <c r="AO145" s="1064">
        <f>'5'!AC145</f>
        <v>0</v>
      </c>
      <c r="AP145" s="1045">
        <f t="shared" si="160"/>
        <v>0</v>
      </c>
      <c r="AQ145" s="1045">
        <f t="shared" si="161"/>
        <v>0</v>
      </c>
      <c r="AR145" s="1045">
        <f t="shared" si="162"/>
        <v>0</v>
      </c>
      <c r="AS145" s="1045">
        <f t="shared" si="149"/>
        <v>0</v>
      </c>
      <c r="AT145" s="1045">
        <f t="shared" si="163"/>
        <v>0</v>
      </c>
      <c r="AU145" s="1043"/>
      <c r="AV145" s="1041">
        <f>'5'!AE145</f>
        <v>0</v>
      </c>
      <c r="AW145" s="1041">
        <f>'5'!AF145</f>
        <v>0</v>
      </c>
      <c r="AX145" s="1041" t="str">
        <f>'5'!AG145</f>
        <v/>
      </c>
      <c r="AY145" s="1041">
        <f>'5'!AH145</f>
        <v>0</v>
      </c>
      <c r="AZ145" s="1044">
        <f>'5'!AI145</f>
        <v>0</v>
      </c>
      <c r="BA145" s="1045">
        <f t="shared" si="164"/>
        <v>0</v>
      </c>
      <c r="BB145" s="1045">
        <f t="shared" si="165"/>
        <v>0</v>
      </c>
      <c r="BC145" s="1045">
        <f t="shared" si="166"/>
        <v>0</v>
      </c>
      <c r="BD145" s="1045">
        <f t="shared" si="150"/>
        <v>0</v>
      </c>
      <c r="BE145" s="1045">
        <f t="shared" si="167"/>
        <v>0</v>
      </c>
      <c r="BF145" s="1043"/>
      <c r="BG145" s="1046" t="str">
        <f ca="1">'In-kind Benefits 2_V2'!AC143</f>
        <v/>
      </c>
      <c r="BH145" s="1047"/>
      <c r="BI145" s="1047" t="str">
        <f ca="1">'In-kind Benefits 2_V2'!AE143</f>
        <v/>
      </c>
      <c r="BJ145" s="1047" t="str" cm="1">
        <f t="array" aca="1" ref="BJ145" ca="1">(_xlfn.IFS(BG145="Yes",_xlfn.IFS(BI145&lt;=($CP145*BJ$5),BI145,BI145&gt;($CP145*BJ$5),($CP145*BJ$5)),BG145="No","",BG145="",""))</f>
        <v/>
      </c>
      <c r="BK145" s="1043"/>
      <c r="BL145" s="1046" t="str">
        <f ca="1">'In-kind Benefits 2_V2'!AG143</f>
        <v/>
      </c>
      <c r="BM145" s="1047" t="str">
        <f ca="1">'In-kind Benefits 2_V2'!AH143</f>
        <v/>
      </c>
      <c r="BN145" s="1047" t="str">
        <f ca="1">'In-kind Benefits 2_V2'!AI143</f>
        <v/>
      </c>
      <c r="BO145" s="1047" t="str" cm="1">
        <f t="array" aca="1" ref="BO145" ca="1">(_xlfn.IFS(BL145="Yes",_xlfn.IFS(BN145&lt;=($CP145*BO$5),BN145,BN145&gt;($CP145*BO$5),($CP145*BO$5)),BL145="No","",BL145="",""))</f>
        <v/>
      </c>
      <c r="BP145" s="1043"/>
      <c r="BQ145" s="1046" t="str">
        <f ca="1">'In-kind Benefits 2_V2'!AK143</f>
        <v/>
      </c>
      <c r="BR145" s="1047" t="str">
        <f ca="1">'In-kind Benefits 2_V2'!AL143</f>
        <v/>
      </c>
      <c r="BS145" s="1047" t="str">
        <f ca="1">'In-kind Benefits 2_V2'!AM143</f>
        <v/>
      </c>
      <c r="BT145" s="1047" t="str" cm="1">
        <f t="array" aca="1" ref="BT145" ca="1">(_xlfn.IFS(BQ145="Yes",_xlfn.IFS(BS145&lt;=($CP145*BT$5),BS145,BS145&gt;($CP145*BT$5),($CP145*BT$5)),BQ145="No","",BQ145="",""))</f>
        <v/>
      </c>
      <c r="BU145" s="1043"/>
      <c r="BV145" s="1046" t="str">
        <f ca="1">'In-kind Benefits 2_V2'!AO143</f>
        <v/>
      </c>
      <c r="BW145" s="1047" t="str">
        <f ca="1">'In-kind Benefits 2_V2'!AP143</f>
        <v/>
      </c>
      <c r="BX145" s="1047" t="str">
        <f ca="1">'In-kind Benefits 2_V2'!AQ143</f>
        <v/>
      </c>
      <c r="BY145" s="1047" t="str" cm="1">
        <f t="array" aca="1" ref="BY145" ca="1">(_xlfn.IFS(BV145="Yes",_xlfn.IFS(BX145&lt;=($CP145*BY$5),BX145,BX145&gt;($CP145*BY$5),($CP145*BY$5)),BV145="No","",BV145="",""))</f>
        <v/>
      </c>
      <c r="BZ145" s="1043"/>
      <c r="CA145" s="1046" t="str">
        <f ca="1">'In-kind Benefits 2_V2'!AS143</f>
        <v/>
      </c>
      <c r="CB145" s="1047" t="str">
        <f ca="1">'In-kind Benefits 2_V2'!AT143</f>
        <v/>
      </c>
      <c r="CC145" s="1047" t="str">
        <f ca="1">'In-kind Benefits 2_V2'!AU143</f>
        <v/>
      </c>
      <c r="CD145" s="1047" t="str" cm="1">
        <f t="array" aca="1" ref="CD145" ca="1">(_xlfn.IFS(CA145="Yes",_xlfn.IFS(CC145&lt;=($CP145*CD$5),CC145,CC145&gt;($CP145*CD$5),($CP145*CD$5)),CA145="No","",CA145="",""))</f>
        <v/>
      </c>
      <c r="CE145" s="1048"/>
      <c r="CF145" s="1046" t="str">
        <f ca="1">'In-kind Benefits 2_V2'!AW143</f>
        <v/>
      </c>
      <c r="CG145" s="1047" t="str">
        <f ca="1">'In-kind Benefits 2_V2'!AX143</f>
        <v/>
      </c>
      <c r="CH145" s="1047" t="str">
        <f ca="1">'In-kind Benefits 2_V2'!AY143</f>
        <v/>
      </c>
      <c r="CI145" s="1047" t="str" cm="1">
        <f t="array" aca="1" ref="CI145" ca="1">(_xlfn.IFS(CF145="Yes",_xlfn.IFS(CH145&lt;=($CP145*CI$5),CH145,CH145&gt;($CP145*CI$5),($CP145*CI$5)),CF145="No","",CF145="",""))</f>
        <v/>
      </c>
      <c r="CJ145" s="1048"/>
      <c r="CK145" s="1049">
        <f>IFERROR(((V145*X145)+(AG145*AI145)+(AR145*AT145)+(BC145*BE145))*'Drop Downs'!$R$4/12,0)</f>
        <v>0</v>
      </c>
      <c r="CL145" s="1050">
        <f>IFERROR(L145/M145*IF('2'!$E$25='Drop Downs'!$H$15,'Drop Downs'!$R$4/12, IF('2'!$E$25='Drop Downs'!$H$16,1, (IF('2'!$E$25='Drop Downs'!$H$13,1,"error")))),0)</f>
        <v>0</v>
      </c>
      <c r="CM145" s="1050">
        <f t="shared" ca="1" si="168"/>
        <v>0</v>
      </c>
      <c r="CN145" s="1049" t="str">
        <f t="shared" ca="1" si="169"/>
        <v/>
      </c>
      <c r="CO145" s="1049" t="str">
        <f t="shared" ca="1" si="170"/>
        <v/>
      </c>
      <c r="CP145" s="1050" t="str">
        <f t="shared" ca="1" si="151"/>
        <v/>
      </c>
      <c r="CQ145" s="251"/>
      <c r="CR145" s="1050">
        <f>IFERROR(((W145*X145)+(AH145*AI145)+(AS145*AT145)+(BD145*BE145))*'Drop Downs'!$R$4/12,0)</f>
        <v>0</v>
      </c>
      <c r="CS145" s="1050">
        <f t="shared" si="152"/>
        <v>0</v>
      </c>
      <c r="CT145" s="1050">
        <f t="shared" ca="1" si="153"/>
        <v>0</v>
      </c>
      <c r="CU145" s="1050">
        <f t="shared" ca="1" si="154"/>
        <v>0</v>
      </c>
      <c r="CV145" s="1050" t="str">
        <f t="shared" ca="1" si="171"/>
        <v/>
      </c>
      <c r="CW145" s="1048"/>
      <c r="CX145" s="1050">
        <f t="shared" si="172"/>
        <v>0</v>
      </c>
      <c r="CY145" s="1050" t="str">
        <f t="shared" ca="1" si="173"/>
        <v/>
      </c>
      <c r="CZ145" s="1049" t="str">
        <f t="shared" ca="1" si="174"/>
        <v/>
      </c>
      <c r="DA145" s="1049">
        <f t="shared" ca="1" si="155"/>
        <v>0</v>
      </c>
    </row>
    <row r="146" spans="1:105" ht="17.149999999999999" customHeight="1">
      <c r="A146" s="942">
        <v>142</v>
      </c>
      <c r="B146" s="1298"/>
      <c r="C146" s="1051" t="str">
        <f>INDEX(Languages2!$B$12:$Z$13,MATCH(' '!D146,Languages2!$B$12:$B$13,0),MATCH('1'!$C$5,Languages2!$B$1:$Z$1,0))</f>
        <v>Mulheres</v>
      </c>
      <c r="D146" s="1051" t="s">
        <v>800</v>
      </c>
      <c r="E146" s="1052">
        <f>'4'!S20</f>
        <v>0</v>
      </c>
      <c r="F146" s="1297">
        <f>'4'!T20</f>
        <v>0</v>
      </c>
      <c r="G146" s="1040"/>
      <c r="H146" s="1053">
        <f>'5'!G146</f>
        <v>0</v>
      </c>
      <c r="I146" s="1053">
        <f>'5'!H146</f>
        <v>0</v>
      </c>
      <c r="J146" s="1053">
        <f>'5'!I146</f>
        <v>0</v>
      </c>
      <c r="K146" s="1053">
        <f>'5'!J146</f>
        <v>0</v>
      </c>
      <c r="L146" s="1054">
        <f t="shared" si="142"/>
        <v>0</v>
      </c>
      <c r="M146" s="1054">
        <f t="shared" si="156"/>
        <v>0</v>
      </c>
      <c r="N146" s="1043"/>
      <c r="O146" s="1053">
        <f>'5'!M146</f>
        <v>0</v>
      </c>
      <c r="P146" s="1053">
        <f>'5'!N146</f>
        <v>0</v>
      </c>
      <c r="Q146" s="1053" t="str">
        <f>'5'!O146</f>
        <v/>
      </c>
      <c r="R146" s="1053">
        <f>'5'!P146</f>
        <v>0</v>
      </c>
      <c r="S146" s="1055">
        <f>'5'!Q146</f>
        <v>0</v>
      </c>
      <c r="T146" s="1056">
        <f t="shared" si="143"/>
        <v>0</v>
      </c>
      <c r="U146" s="1056">
        <f t="shared" si="157"/>
        <v>0</v>
      </c>
      <c r="V146" s="1056">
        <f t="shared" si="158"/>
        <v>0</v>
      </c>
      <c r="W146" s="1056">
        <f t="shared" si="144"/>
        <v>0</v>
      </c>
      <c r="X146" s="1056">
        <f t="shared" si="175"/>
        <v>0</v>
      </c>
      <c r="Y146" s="1043"/>
      <c r="Z146" s="1053">
        <f>'5'!S146</f>
        <v>0</v>
      </c>
      <c r="AA146" s="1053">
        <f>'5'!T146</f>
        <v>0</v>
      </c>
      <c r="AB146" s="1053" t="str">
        <f>'5'!U146</f>
        <v/>
      </c>
      <c r="AC146" s="1053">
        <f>'5'!V146</f>
        <v>0</v>
      </c>
      <c r="AD146" s="1053">
        <f>'5'!W146</f>
        <v>0</v>
      </c>
      <c r="AE146" s="1056">
        <f t="shared" si="159"/>
        <v>0</v>
      </c>
      <c r="AF146" s="1056">
        <f t="shared" si="145"/>
        <v>0</v>
      </c>
      <c r="AG146" s="1056">
        <f t="shared" si="146"/>
        <v>0</v>
      </c>
      <c r="AH146" s="1056">
        <f t="shared" si="147"/>
        <v>0</v>
      </c>
      <c r="AI146" s="1056">
        <f t="shared" si="148"/>
        <v>0</v>
      </c>
      <c r="AJ146" s="1043"/>
      <c r="AK146" s="1053">
        <f>'5'!Y146</f>
        <v>0</v>
      </c>
      <c r="AL146" s="1053">
        <f>'5'!Z146</f>
        <v>0</v>
      </c>
      <c r="AM146" s="1053" t="str">
        <f>'5'!AA146</f>
        <v/>
      </c>
      <c r="AN146" s="1053">
        <f>'5'!AB146</f>
        <v>0</v>
      </c>
      <c r="AO146" s="1053">
        <f>'5'!AC146</f>
        <v>0</v>
      </c>
      <c r="AP146" s="1056">
        <f t="shared" si="160"/>
        <v>0</v>
      </c>
      <c r="AQ146" s="1056">
        <f t="shared" si="161"/>
        <v>0</v>
      </c>
      <c r="AR146" s="1056">
        <f t="shared" si="162"/>
        <v>0</v>
      </c>
      <c r="AS146" s="1056">
        <f t="shared" si="149"/>
        <v>0</v>
      </c>
      <c r="AT146" s="1056">
        <f t="shared" si="163"/>
        <v>0</v>
      </c>
      <c r="AU146" s="1043"/>
      <c r="AV146" s="1053">
        <f>'5'!AE146</f>
        <v>0</v>
      </c>
      <c r="AW146" s="1053">
        <f>'5'!AF146</f>
        <v>0</v>
      </c>
      <c r="AX146" s="1053" t="str">
        <f>'5'!AG146</f>
        <v/>
      </c>
      <c r="AY146" s="1053">
        <f>'5'!AH146</f>
        <v>0</v>
      </c>
      <c r="AZ146" s="1055">
        <f>'5'!AI146</f>
        <v>0</v>
      </c>
      <c r="BA146" s="1056">
        <f t="shared" si="164"/>
        <v>0</v>
      </c>
      <c r="BB146" s="1056">
        <f t="shared" si="165"/>
        <v>0</v>
      </c>
      <c r="BC146" s="1056">
        <f t="shared" si="166"/>
        <v>0</v>
      </c>
      <c r="BD146" s="1056">
        <f t="shared" si="150"/>
        <v>0</v>
      </c>
      <c r="BE146" s="1056">
        <f t="shared" si="167"/>
        <v>0</v>
      </c>
      <c r="BF146" s="1043"/>
      <c r="BG146" s="1057" t="str">
        <f ca="1">'In-kind Benefits 2_V2'!AC144</f>
        <v/>
      </c>
      <c r="BH146" s="1047"/>
      <c r="BI146" s="1047" t="str">
        <f ca="1">'In-kind Benefits 2_V2'!AE144</f>
        <v/>
      </c>
      <c r="BJ146" s="1047" t="str" cm="1">
        <f t="array" aca="1" ref="BJ146" ca="1">(_xlfn.IFS(BG146="Yes",_xlfn.IFS(BI146&lt;=($CP146*BJ$5),BI146,BI146&gt;($CP146*BJ$5),($CP146*BJ$5)),BG146="No","",BG146="",""))</f>
        <v/>
      </c>
      <c r="BK146" s="1043"/>
      <c r="BL146" s="1057" t="str">
        <f ca="1">'In-kind Benefits 2_V2'!AG144</f>
        <v/>
      </c>
      <c r="BM146" s="1047" t="str">
        <f ca="1">'In-kind Benefits 2_V2'!AH144</f>
        <v/>
      </c>
      <c r="BN146" s="1047" t="str">
        <f ca="1">'In-kind Benefits 2_V2'!AI144</f>
        <v/>
      </c>
      <c r="BO146" s="1047" t="str" cm="1">
        <f t="array" aca="1" ref="BO146" ca="1">(_xlfn.IFS(BL146="Yes",_xlfn.IFS(BN146&lt;=($CP146*BO$5),BN146,BN146&gt;($CP146*BO$5),($CP146*BO$5)),BL146="No","",BL146="",""))</f>
        <v/>
      </c>
      <c r="BP146" s="1043"/>
      <c r="BQ146" s="1057" t="str">
        <f ca="1">'In-kind Benefits 2_V2'!AK144</f>
        <v/>
      </c>
      <c r="BR146" s="1047" t="str">
        <f ca="1">'In-kind Benefits 2_V2'!AL144</f>
        <v/>
      </c>
      <c r="BS146" s="1047" t="str">
        <f ca="1">'In-kind Benefits 2_V2'!AM144</f>
        <v/>
      </c>
      <c r="BT146" s="1047" t="str" cm="1">
        <f t="array" aca="1" ref="BT146" ca="1">(_xlfn.IFS(BQ146="Yes",_xlfn.IFS(BS146&lt;=($CP146*BT$5),BS146,BS146&gt;($CP146*BT$5),($CP146*BT$5)),BQ146="No","",BQ146="",""))</f>
        <v/>
      </c>
      <c r="BU146" s="1043"/>
      <c r="BV146" s="1057" t="str">
        <f ca="1">'In-kind Benefits 2_V2'!AO144</f>
        <v/>
      </c>
      <c r="BW146" s="1047" t="str">
        <f ca="1">'In-kind Benefits 2_V2'!AP144</f>
        <v/>
      </c>
      <c r="BX146" s="1047" t="str">
        <f ca="1">'In-kind Benefits 2_V2'!AQ144</f>
        <v/>
      </c>
      <c r="BY146" s="1047" t="str" cm="1">
        <f t="array" aca="1" ref="BY146" ca="1">(_xlfn.IFS(BV146="Yes",_xlfn.IFS(BX146&lt;=($CP146*BY$5),BX146,BX146&gt;($CP146*BY$5),($CP146*BY$5)),BV146="No","",BV146="",""))</f>
        <v/>
      </c>
      <c r="BZ146" s="1043"/>
      <c r="CA146" s="1057" t="str">
        <f ca="1">'In-kind Benefits 2_V2'!AS144</f>
        <v/>
      </c>
      <c r="CB146" s="1047" t="str">
        <f ca="1">'In-kind Benefits 2_V2'!AT144</f>
        <v/>
      </c>
      <c r="CC146" s="1047" t="str">
        <f ca="1">'In-kind Benefits 2_V2'!AU144</f>
        <v/>
      </c>
      <c r="CD146" s="1047" t="str" cm="1">
        <f t="array" aca="1" ref="CD146" ca="1">(_xlfn.IFS(CA146="Yes",_xlfn.IFS(CC146&lt;=($CP146*CD$5),CC146,CC146&gt;($CP146*CD$5),($CP146*CD$5)),CA146="No","",CA146="",""))</f>
        <v/>
      </c>
      <c r="CE146" s="1048"/>
      <c r="CF146" s="1057" t="str">
        <f ca="1">'In-kind Benefits 2_V2'!AW144</f>
        <v/>
      </c>
      <c r="CG146" s="1047" t="str">
        <f ca="1">'In-kind Benefits 2_V2'!AX144</f>
        <v/>
      </c>
      <c r="CH146" s="1047" t="str">
        <f ca="1">'In-kind Benefits 2_V2'!AY144</f>
        <v/>
      </c>
      <c r="CI146" s="1047" t="str" cm="1">
        <f t="array" aca="1" ref="CI146" ca="1">(_xlfn.IFS(CF146="Yes",_xlfn.IFS(CH146&lt;=($CP146*CI$5),CH146,CH146&gt;($CP146*CI$5),($CP146*CI$5)),CF146="No","",CF146="",""))</f>
        <v/>
      </c>
      <c r="CJ146" s="1048"/>
      <c r="CK146" s="1049">
        <f>IFERROR(((V146*X146)+(AG146*AI146)+(AR146*AT146)+(BC146*BE146))*'Drop Downs'!$R$4/12,0)</f>
        <v>0</v>
      </c>
      <c r="CL146" s="1050">
        <f>IFERROR(L146/M146*IF('2'!$E$25='Drop Downs'!$H$15,'Drop Downs'!$R$4/12, IF('2'!$E$25='Drop Downs'!$H$16,1, (IF('2'!$E$25='Drop Downs'!$H$13,1,"error")))),0)</f>
        <v>0</v>
      </c>
      <c r="CM146" s="1050">
        <f t="shared" ca="1" si="168"/>
        <v>0</v>
      </c>
      <c r="CN146" s="1049" t="str">
        <f t="shared" ca="1" si="169"/>
        <v/>
      </c>
      <c r="CO146" s="1049" t="str">
        <f t="shared" ca="1" si="170"/>
        <v/>
      </c>
      <c r="CP146" s="1050" t="str">
        <f t="shared" ca="1" si="151"/>
        <v/>
      </c>
      <c r="CQ146" s="251"/>
      <c r="CR146" s="1050">
        <f>IFERROR(((W146*X146)+(AH146*AI146)+(AS146*AT146)+(BD146*BE146))*'Drop Downs'!$R$4/12,0)</f>
        <v>0</v>
      </c>
      <c r="CS146" s="1050">
        <f t="shared" si="152"/>
        <v>0</v>
      </c>
      <c r="CT146" s="1050">
        <f t="shared" ca="1" si="153"/>
        <v>0</v>
      </c>
      <c r="CU146" s="1050">
        <f t="shared" ca="1" si="154"/>
        <v>0</v>
      </c>
      <c r="CV146" s="1050" t="str">
        <f t="shared" ca="1" si="171"/>
        <v/>
      </c>
      <c r="CW146" s="1048"/>
      <c r="CX146" s="1050">
        <f t="shared" si="172"/>
        <v>0</v>
      </c>
      <c r="CY146" s="1050" t="str">
        <f t="shared" ca="1" si="173"/>
        <v/>
      </c>
      <c r="CZ146" s="1049" t="str">
        <f t="shared" ca="1" si="174"/>
        <v/>
      </c>
      <c r="DA146" s="1049">
        <f t="shared" ca="1" si="155"/>
        <v>0</v>
      </c>
    </row>
    <row r="147" spans="1:105" ht="17.149999999999999" customHeight="1">
      <c r="A147" s="942">
        <v>143</v>
      </c>
      <c r="B147" s="1295">
        <f>'4'!Q21</f>
        <v>0</v>
      </c>
      <c r="C147" s="1038" t="str">
        <f>INDEX(Languages2!$B$12:$Z$13,MATCH(' '!D147,Languages2!$B$12:$B$13,0),MATCH('1'!$C$5,Languages2!$B$1:$Z$1,0))</f>
        <v>Homens</v>
      </c>
      <c r="D147" s="1038" t="s">
        <v>799</v>
      </c>
      <c r="E147" s="1058">
        <f>'4'!S21</f>
        <v>0</v>
      </c>
      <c r="F147" s="1297" t="str">
        <f>'4'!T21</f>
        <v xml:space="preserve"> </v>
      </c>
      <c r="G147" s="1040"/>
      <c r="H147" s="1041">
        <f>'5'!G147</f>
        <v>0</v>
      </c>
      <c r="I147" s="1041">
        <f>'5'!H147</f>
        <v>0</v>
      </c>
      <c r="J147" s="1041">
        <f>'5'!I147</f>
        <v>0</v>
      </c>
      <c r="K147" s="1041">
        <f>'5'!J147</f>
        <v>0</v>
      </c>
      <c r="L147" s="1042">
        <f t="shared" si="142"/>
        <v>0</v>
      </c>
      <c r="M147" s="1042">
        <f t="shared" si="156"/>
        <v>0</v>
      </c>
      <c r="N147" s="1043"/>
      <c r="O147" s="1041">
        <f>'5'!M147</f>
        <v>0</v>
      </c>
      <c r="P147" s="1041">
        <f>'5'!N147</f>
        <v>0</v>
      </c>
      <c r="Q147" s="1041" t="str">
        <f>'5'!O147</f>
        <v/>
      </c>
      <c r="R147" s="1041">
        <f>'5'!P147</f>
        <v>0</v>
      </c>
      <c r="S147" s="1044">
        <f>'5'!Q147</f>
        <v>0</v>
      </c>
      <c r="T147" s="1045">
        <f t="shared" si="143"/>
        <v>0</v>
      </c>
      <c r="U147" s="1045">
        <f t="shared" si="157"/>
        <v>0</v>
      </c>
      <c r="V147" s="1045">
        <f t="shared" si="158"/>
        <v>0</v>
      </c>
      <c r="W147" s="1045">
        <f t="shared" si="144"/>
        <v>0</v>
      </c>
      <c r="X147" s="1045">
        <f t="shared" si="175"/>
        <v>0</v>
      </c>
      <c r="Y147" s="1043"/>
      <c r="Z147" s="1041">
        <f>'5'!S147</f>
        <v>0</v>
      </c>
      <c r="AA147" s="1041">
        <f>'5'!T147</f>
        <v>0</v>
      </c>
      <c r="AB147" s="1041" t="str">
        <f>'5'!U147</f>
        <v/>
      </c>
      <c r="AC147" s="1041">
        <f>'5'!V147</f>
        <v>0</v>
      </c>
      <c r="AD147" s="1064">
        <f>'5'!W147</f>
        <v>0</v>
      </c>
      <c r="AE147" s="1045">
        <f t="shared" si="159"/>
        <v>0</v>
      </c>
      <c r="AF147" s="1045">
        <f t="shared" si="145"/>
        <v>0</v>
      </c>
      <c r="AG147" s="1045">
        <f t="shared" si="146"/>
        <v>0</v>
      </c>
      <c r="AH147" s="1045">
        <f t="shared" si="147"/>
        <v>0</v>
      </c>
      <c r="AI147" s="1045">
        <f t="shared" si="148"/>
        <v>0</v>
      </c>
      <c r="AJ147" s="1043"/>
      <c r="AK147" s="1041">
        <f>'5'!Y147</f>
        <v>0</v>
      </c>
      <c r="AL147" s="1041">
        <f>'5'!Z147</f>
        <v>0</v>
      </c>
      <c r="AM147" s="1041" t="str">
        <f>'5'!AA147</f>
        <v/>
      </c>
      <c r="AN147" s="1041">
        <f>'5'!AB147</f>
        <v>0</v>
      </c>
      <c r="AO147" s="1064">
        <f>'5'!AC147</f>
        <v>0</v>
      </c>
      <c r="AP147" s="1045">
        <f t="shared" si="160"/>
        <v>0</v>
      </c>
      <c r="AQ147" s="1045">
        <f t="shared" si="161"/>
        <v>0</v>
      </c>
      <c r="AR147" s="1045">
        <f t="shared" si="162"/>
        <v>0</v>
      </c>
      <c r="AS147" s="1045">
        <f t="shared" si="149"/>
        <v>0</v>
      </c>
      <c r="AT147" s="1045">
        <f t="shared" si="163"/>
        <v>0</v>
      </c>
      <c r="AU147" s="1043"/>
      <c r="AV147" s="1041">
        <f>'5'!AE147</f>
        <v>0</v>
      </c>
      <c r="AW147" s="1041">
        <f>'5'!AF147</f>
        <v>0</v>
      </c>
      <c r="AX147" s="1041" t="str">
        <f>'5'!AG147</f>
        <v/>
      </c>
      <c r="AY147" s="1041">
        <f>'5'!AH147</f>
        <v>0</v>
      </c>
      <c r="AZ147" s="1044">
        <f>'5'!AI147</f>
        <v>0</v>
      </c>
      <c r="BA147" s="1045">
        <f t="shared" si="164"/>
        <v>0</v>
      </c>
      <c r="BB147" s="1045">
        <f t="shared" si="165"/>
        <v>0</v>
      </c>
      <c r="BC147" s="1045">
        <f t="shared" si="166"/>
        <v>0</v>
      </c>
      <c r="BD147" s="1045">
        <f t="shared" si="150"/>
        <v>0</v>
      </c>
      <c r="BE147" s="1045">
        <f t="shared" si="167"/>
        <v>0</v>
      </c>
      <c r="BF147" s="1043"/>
      <c r="BG147" s="1046" t="str">
        <f ca="1">'In-kind Benefits 2_V2'!AC145</f>
        <v/>
      </c>
      <c r="BH147" s="1047"/>
      <c r="BI147" s="1047" t="str">
        <f ca="1">'In-kind Benefits 2_V2'!AE145</f>
        <v/>
      </c>
      <c r="BJ147" s="1047" t="str" cm="1">
        <f t="array" aca="1" ref="BJ147" ca="1">(_xlfn.IFS(BG147="Yes",_xlfn.IFS(BI147&lt;=($CP147*BJ$5),BI147,BI147&gt;($CP147*BJ$5),($CP147*BJ$5)),BG147="No","",BG147="",""))</f>
        <v/>
      </c>
      <c r="BK147" s="1043"/>
      <c r="BL147" s="1046" t="str">
        <f ca="1">'In-kind Benefits 2_V2'!AG145</f>
        <v/>
      </c>
      <c r="BM147" s="1047" t="str">
        <f ca="1">'In-kind Benefits 2_V2'!AH145</f>
        <v/>
      </c>
      <c r="BN147" s="1047" t="str">
        <f ca="1">'In-kind Benefits 2_V2'!AI145</f>
        <v/>
      </c>
      <c r="BO147" s="1047" t="str" cm="1">
        <f t="array" aca="1" ref="BO147" ca="1">(_xlfn.IFS(BL147="Yes",_xlfn.IFS(BN147&lt;=($CP147*BO$5),BN147,BN147&gt;($CP147*BO$5),($CP147*BO$5)),BL147="No","",BL147="",""))</f>
        <v/>
      </c>
      <c r="BP147" s="1043"/>
      <c r="BQ147" s="1046" t="str">
        <f ca="1">'In-kind Benefits 2_V2'!AK145</f>
        <v/>
      </c>
      <c r="BR147" s="1047" t="str">
        <f ca="1">'In-kind Benefits 2_V2'!AL145</f>
        <v/>
      </c>
      <c r="BS147" s="1047" t="str">
        <f ca="1">'In-kind Benefits 2_V2'!AM145</f>
        <v/>
      </c>
      <c r="BT147" s="1047" t="str" cm="1">
        <f t="array" aca="1" ref="BT147" ca="1">(_xlfn.IFS(BQ147="Yes",_xlfn.IFS(BS147&lt;=($CP147*BT$5),BS147,BS147&gt;($CP147*BT$5),($CP147*BT$5)),BQ147="No","",BQ147="",""))</f>
        <v/>
      </c>
      <c r="BU147" s="1043"/>
      <c r="BV147" s="1046" t="str">
        <f ca="1">'In-kind Benefits 2_V2'!AO145</f>
        <v/>
      </c>
      <c r="BW147" s="1047" t="str">
        <f ca="1">'In-kind Benefits 2_V2'!AP145</f>
        <v/>
      </c>
      <c r="BX147" s="1047" t="str">
        <f ca="1">'In-kind Benefits 2_V2'!AQ145</f>
        <v/>
      </c>
      <c r="BY147" s="1047" t="str" cm="1">
        <f t="array" aca="1" ref="BY147" ca="1">(_xlfn.IFS(BV147="Yes",_xlfn.IFS(BX147&lt;=($CP147*BY$5),BX147,BX147&gt;($CP147*BY$5),($CP147*BY$5)),BV147="No","",BV147="",""))</f>
        <v/>
      </c>
      <c r="BZ147" s="1043"/>
      <c r="CA147" s="1046" t="str">
        <f ca="1">'In-kind Benefits 2_V2'!AS145</f>
        <v/>
      </c>
      <c r="CB147" s="1047" t="str">
        <f ca="1">'In-kind Benefits 2_V2'!AT145</f>
        <v/>
      </c>
      <c r="CC147" s="1047" t="str">
        <f ca="1">'In-kind Benefits 2_V2'!AU145</f>
        <v/>
      </c>
      <c r="CD147" s="1047" t="str" cm="1">
        <f t="array" aca="1" ref="CD147" ca="1">(_xlfn.IFS(CA147="Yes",_xlfn.IFS(CC147&lt;=($CP147*CD$5),CC147,CC147&gt;($CP147*CD$5),($CP147*CD$5)),CA147="No","",CA147="",""))</f>
        <v/>
      </c>
      <c r="CE147" s="1048"/>
      <c r="CF147" s="1046" t="str">
        <f ca="1">'In-kind Benefits 2_V2'!AW145</f>
        <v/>
      </c>
      <c r="CG147" s="1047" t="str">
        <f ca="1">'In-kind Benefits 2_V2'!AX145</f>
        <v/>
      </c>
      <c r="CH147" s="1047" t="str">
        <f ca="1">'In-kind Benefits 2_V2'!AY145</f>
        <v/>
      </c>
      <c r="CI147" s="1047" t="str" cm="1">
        <f t="array" aca="1" ref="CI147" ca="1">(_xlfn.IFS(CF147="Yes",_xlfn.IFS(CH147&lt;=($CP147*CI$5),CH147,CH147&gt;($CP147*CI$5),($CP147*CI$5)),CF147="No","",CF147="",""))</f>
        <v/>
      </c>
      <c r="CJ147" s="1048"/>
      <c r="CK147" s="1049">
        <f>IFERROR(((V147*X147)+(AG147*AI147)+(AR147*AT147)+(BC147*BE147))*'Drop Downs'!$R$4/12,0)</f>
        <v>0</v>
      </c>
      <c r="CL147" s="1050">
        <f>IFERROR(L147/M147*IF('2'!$E$25='Drop Downs'!$H$15,'Drop Downs'!$R$4/12, IF('2'!$E$25='Drop Downs'!$H$16,1, (IF('2'!$E$25='Drop Downs'!$H$13,1,"error")))),0)</f>
        <v>0</v>
      </c>
      <c r="CM147" s="1050">
        <f t="shared" ca="1" si="168"/>
        <v>0</v>
      </c>
      <c r="CN147" s="1049" t="str">
        <f t="shared" ca="1" si="169"/>
        <v/>
      </c>
      <c r="CO147" s="1049" t="str">
        <f t="shared" ca="1" si="170"/>
        <v/>
      </c>
      <c r="CP147" s="1050" t="str">
        <f t="shared" ca="1" si="151"/>
        <v/>
      </c>
      <c r="CQ147" s="251"/>
      <c r="CR147" s="1050">
        <f>IFERROR(((W147*X147)+(AH147*AI147)+(AS147*AT147)+(BD147*BE147))*'Drop Downs'!$R$4/12,0)</f>
        <v>0</v>
      </c>
      <c r="CS147" s="1050">
        <f t="shared" si="152"/>
        <v>0</v>
      </c>
      <c r="CT147" s="1050">
        <f t="shared" ca="1" si="153"/>
        <v>0</v>
      </c>
      <c r="CU147" s="1050">
        <f t="shared" ca="1" si="154"/>
        <v>0</v>
      </c>
      <c r="CV147" s="1050" t="str">
        <f t="shared" ca="1" si="171"/>
        <v/>
      </c>
      <c r="CW147" s="1048"/>
      <c r="CX147" s="1050">
        <f t="shared" si="172"/>
        <v>0</v>
      </c>
      <c r="CY147" s="1050" t="str">
        <f t="shared" ca="1" si="173"/>
        <v/>
      </c>
      <c r="CZ147" s="1049" t="str">
        <f t="shared" ca="1" si="174"/>
        <v/>
      </c>
      <c r="DA147" s="1049">
        <f t="shared" ca="1" si="155"/>
        <v>0</v>
      </c>
    </row>
    <row r="148" spans="1:105" ht="17.149999999999999" customHeight="1">
      <c r="A148" s="942">
        <v>144</v>
      </c>
      <c r="B148" s="1298"/>
      <c r="C148" s="1051" t="str">
        <f>INDEX(Languages2!$B$12:$Z$13,MATCH(' '!D148,Languages2!$B$12:$B$13,0),MATCH('1'!$C$5,Languages2!$B$1:$Z$1,0))</f>
        <v>Mulheres</v>
      </c>
      <c r="D148" s="1051" t="s">
        <v>800</v>
      </c>
      <c r="E148" s="1052">
        <f>'4'!S22</f>
        <v>0</v>
      </c>
      <c r="F148" s="1297">
        <f>'4'!T22</f>
        <v>0</v>
      </c>
      <c r="G148" s="1040"/>
      <c r="H148" s="1053">
        <f>'5'!G148</f>
        <v>0</v>
      </c>
      <c r="I148" s="1053">
        <f>'5'!H148</f>
        <v>0</v>
      </c>
      <c r="J148" s="1053">
        <f>'5'!I148</f>
        <v>0</v>
      </c>
      <c r="K148" s="1053">
        <f>'5'!J148</f>
        <v>0</v>
      </c>
      <c r="L148" s="1054">
        <f t="shared" si="142"/>
        <v>0</v>
      </c>
      <c r="M148" s="1054">
        <f t="shared" si="156"/>
        <v>0</v>
      </c>
      <c r="N148" s="1043"/>
      <c r="O148" s="1053">
        <f>'5'!M148</f>
        <v>0</v>
      </c>
      <c r="P148" s="1053">
        <f>'5'!N148</f>
        <v>0</v>
      </c>
      <c r="Q148" s="1053" t="str">
        <f>'5'!O148</f>
        <v/>
      </c>
      <c r="R148" s="1053">
        <f>'5'!P148</f>
        <v>0</v>
      </c>
      <c r="S148" s="1055">
        <f>'5'!Q148</f>
        <v>0</v>
      </c>
      <c r="T148" s="1056">
        <f t="shared" si="143"/>
        <v>0</v>
      </c>
      <c r="U148" s="1056">
        <f t="shared" si="157"/>
        <v>0</v>
      </c>
      <c r="V148" s="1056">
        <f t="shared" si="158"/>
        <v>0</v>
      </c>
      <c r="W148" s="1056">
        <f t="shared" si="144"/>
        <v>0</v>
      </c>
      <c r="X148" s="1056">
        <f t="shared" si="175"/>
        <v>0</v>
      </c>
      <c r="Y148" s="1043"/>
      <c r="Z148" s="1053">
        <f>'5'!S148</f>
        <v>0</v>
      </c>
      <c r="AA148" s="1053">
        <f>'5'!T148</f>
        <v>0</v>
      </c>
      <c r="AB148" s="1053" t="str">
        <f>'5'!U148</f>
        <v/>
      </c>
      <c r="AC148" s="1053">
        <f>'5'!V148</f>
        <v>0</v>
      </c>
      <c r="AD148" s="1053">
        <f>'5'!W148</f>
        <v>0</v>
      </c>
      <c r="AE148" s="1056">
        <f t="shared" si="159"/>
        <v>0</v>
      </c>
      <c r="AF148" s="1056">
        <f t="shared" si="145"/>
        <v>0</v>
      </c>
      <c r="AG148" s="1056">
        <f t="shared" si="146"/>
        <v>0</v>
      </c>
      <c r="AH148" s="1056">
        <f t="shared" si="147"/>
        <v>0</v>
      </c>
      <c r="AI148" s="1056">
        <f t="shared" si="148"/>
        <v>0</v>
      </c>
      <c r="AJ148" s="1043"/>
      <c r="AK148" s="1053">
        <f>'5'!Y148</f>
        <v>0</v>
      </c>
      <c r="AL148" s="1053">
        <f>'5'!Z148</f>
        <v>0</v>
      </c>
      <c r="AM148" s="1053" t="str">
        <f>'5'!AA148</f>
        <v/>
      </c>
      <c r="AN148" s="1053">
        <f>'5'!AB148</f>
        <v>0</v>
      </c>
      <c r="AO148" s="1053">
        <f>'5'!AC148</f>
        <v>0</v>
      </c>
      <c r="AP148" s="1056">
        <f t="shared" si="160"/>
        <v>0</v>
      </c>
      <c r="AQ148" s="1056">
        <f t="shared" si="161"/>
        <v>0</v>
      </c>
      <c r="AR148" s="1056">
        <f t="shared" si="162"/>
        <v>0</v>
      </c>
      <c r="AS148" s="1056">
        <f t="shared" si="149"/>
        <v>0</v>
      </c>
      <c r="AT148" s="1056">
        <f t="shared" si="163"/>
        <v>0</v>
      </c>
      <c r="AU148" s="1043"/>
      <c r="AV148" s="1053">
        <f>'5'!AE148</f>
        <v>0</v>
      </c>
      <c r="AW148" s="1053">
        <f>'5'!AF148</f>
        <v>0</v>
      </c>
      <c r="AX148" s="1053" t="str">
        <f>'5'!AG148</f>
        <v/>
      </c>
      <c r="AY148" s="1053">
        <f>'5'!AH148</f>
        <v>0</v>
      </c>
      <c r="AZ148" s="1055">
        <f>'5'!AI148</f>
        <v>0</v>
      </c>
      <c r="BA148" s="1056">
        <f t="shared" si="164"/>
        <v>0</v>
      </c>
      <c r="BB148" s="1056">
        <f t="shared" si="165"/>
        <v>0</v>
      </c>
      <c r="BC148" s="1056">
        <f t="shared" si="166"/>
        <v>0</v>
      </c>
      <c r="BD148" s="1056">
        <f t="shared" si="150"/>
        <v>0</v>
      </c>
      <c r="BE148" s="1056">
        <f t="shared" si="167"/>
        <v>0</v>
      </c>
      <c r="BF148" s="1043"/>
      <c r="BG148" s="1057" t="str">
        <f ca="1">'In-kind Benefits 2_V2'!AC146</f>
        <v/>
      </c>
      <c r="BH148" s="1047"/>
      <c r="BI148" s="1047" t="str">
        <f ca="1">'In-kind Benefits 2_V2'!AE146</f>
        <v/>
      </c>
      <c r="BJ148" s="1047" t="str" cm="1">
        <f t="array" aca="1" ref="BJ148" ca="1">(_xlfn.IFS(BG148="Yes",_xlfn.IFS(BI148&lt;=($CP148*BJ$5),BI148,BI148&gt;($CP148*BJ$5),($CP148*BJ$5)),BG148="No","",BG148="",""))</f>
        <v/>
      </c>
      <c r="BK148" s="1043"/>
      <c r="BL148" s="1057" t="str">
        <f ca="1">'In-kind Benefits 2_V2'!AG146</f>
        <v/>
      </c>
      <c r="BM148" s="1047" t="str">
        <f ca="1">'In-kind Benefits 2_V2'!AH146</f>
        <v/>
      </c>
      <c r="BN148" s="1047" t="str">
        <f ca="1">'In-kind Benefits 2_V2'!AI146</f>
        <v/>
      </c>
      <c r="BO148" s="1047" t="str" cm="1">
        <f t="array" aca="1" ref="BO148" ca="1">(_xlfn.IFS(BL148="Yes",_xlfn.IFS(BN148&lt;=($CP148*BO$5),BN148,BN148&gt;($CP148*BO$5),($CP148*BO$5)),BL148="No","",BL148="",""))</f>
        <v/>
      </c>
      <c r="BP148" s="1043"/>
      <c r="BQ148" s="1057" t="str">
        <f ca="1">'In-kind Benefits 2_V2'!AK146</f>
        <v/>
      </c>
      <c r="BR148" s="1047" t="str">
        <f ca="1">'In-kind Benefits 2_V2'!AL146</f>
        <v/>
      </c>
      <c r="BS148" s="1047" t="str">
        <f ca="1">'In-kind Benefits 2_V2'!AM146</f>
        <v/>
      </c>
      <c r="BT148" s="1047" t="str" cm="1">
        <f t="array" aca="1" ref="BT148" ca="1">(_xlfn.IFS(BQ148="Yes",_xlfn.IFS(BS148&lt;=($CP148*BT$5),BS148,BS148&gt;($CP148*BT$5),($CP148*BT$5)),BQ148="No","",BQ148="",""))</f>
        <v/>
      </c>
      <c r="BU148" s="1043"/>
      <c r="BV148" s="1057" t="str">
        <f ca="1">'In-kind Benefits 2_V2'!AO146</f>
        <v/>
      </c>
      <c r="BW148" s="1047" t="str">
        <f ca="1">'In-kind Benefits 2_V2'!AP146</f>
        <v/>
      </c>
      <c r="BX148" s="1047" t="str">
        <f ca="1">'In-kind Benefits 2_V2'!AQ146</f>
        <v/>
      </c>
      <c r="BY148" s="1047" t="str" cm="1">
        <f t="array" aca="1" ref="BY148" ca="1">(_xlfn.IFS(BV148="Yes",_xlfn.IFS(BX148&lt;=($CP148*BY$5),BX148,BX148&gt;($CP148*BY$5),($CP148*BY$5)),BV148="No","",BV148="",""))</f>
        <v/>
      </c>
      <c r="BZ148" s="1043"/>
      <c r="CA148" s="1057" t="str">
        <f ca="1">'In-kind Benefits 2_V2'!AS146</f>
        <v/>
      </c>
      <c r="CB148" s="1047" t="str">
        <f ca="1">'In-kind Benefits 2_V2'!AT146</f>
        <v/>
      </c>
      <c r="CC148" s="1047" t="str">
        <f ca="1">'In-kind Benefits 2_V2'!AU146</f>
        <v/>
      </c>
      <c r="CD148" s="1047" t="str" cm="1">
        <f t="array" aca="1" ref="CD148" ca="1">(_xlfn.IFS(CA148="Yes",_xlfn.IFS(CC148&lt;=($CP148*CD$5),CC148,CC148&gt;($CP148*CD$5),($CP148*CD$5)),CA148="No","",CA148="",""))</f>
        <v/>
      </c>
      <c r="CE148" s="1048"/>
      <c r="CF148" s="1057" t="str">
        <f ca="1">'In-kind Benefits 2_V2'!AW146</f>
        <v/>
      </c>
      <c r="CG148" s="1047" t="str">
        <f ca="1">'In-kind Benefits 2_V2'!AX146</f>
        <v/>
      </c>
      <c r="CH148" s="1047" t="str">
        <f ca="1">'In-kind Benefits 2_V2'!AY146</f>
        <v/>
      </c>
      <c r="CI148" s="1047" t="str" cm="1">
        <f t="array" aca="1" ref="CI148" ca="1">(_xlfn.IFS(CF148="Yes",_xlfn.IFS(CH148&lt;=($CP148*CI$5),CH148,CH148&gt;($CP148*CI$5),($CP148*CI$5)),CF148="No","",CF148="",""))</f>
        <v/>
      </c>
      <c r="CJ148" s="1048"/>
      <c r="CK148" s="1049">
        <f>IFERROR(((V148*X148)+(AG148*AI148)+(AR148*AT148)+(BC148*BE148))*'Drop Downs'!$R$4/12,0)</f>
        <v>0</v>
      </c>
      <c r="CL148" s="1050">
        <f>IFERROR(L148/M148*IF('2'!$E$25='Drop Downs'!$H$15,'Drop Downs'!$R$4/12, IF('2'!$E$25='Drop Downs'!$H$16,1, (IF('2'!$E$25='Drop Downs'!$H$13,1,"error")))),0)</f>
        <v>0</v>
      </c>
      <c r="CM148" s="1050">
        <f t="shared" ca="1" si="168"/>
        <v>0</v>
      </c>
      <c r="CN148" s="1049" t="str">
        <f t="shared" ca="1" si="169"/>
        <v/>
      </c>
      <c r="CO148" s="1049" t="str">
        <f t="shared" ca="1" si="170"/>
        <v/>
      </c>
      <c r="CP148" s="1050" t="str">
        <f t="shared" ca="1" si="151"/>
        <v/>
      </c>
      <c r="CQ148" s="251"/>
      <c r="CR148" s="1050">
        <f>IFERROR(((W148*X148)+(AH148*AI148)+(AS148*AT148)+(BD148*BE148))*'Drop Downs'!$R$4/12,0)</f>
        <v>0</v>
      </c>
      <c r="CS148" s="1050">
        <f t="shared" si="152"/>
        <v>0</v>
      </c>
      <c r="CT148" s="1050">
        <f t="shared" ca="1" si="153"/>
        <v>0</v>
      </c>
      <c r="CU148" s="1050">
        <f t="shared" ca="1" si="154"/>
        <v>0</v>
      </c>
      <c r="CV148" s="1050" t="str">
        <f t="shared" ca="1" si="171"/>
        <v/>
      </c>
      <c r="CW148" s="1048"/>
      <c r="CX148" s="1050">
        <f t="shared" si="172"/>
        <v>0</v>
      </c>
      <c r="CY148" s="1050" t="str">
        <f t="shared" ca="1" si="173"/>
        <v/>
      </c>
      <c r="CZ148" s="1049" t="str">
        <f t="shared" ca="1" si="174"/>
        <v/>
      </c>
      <c r="DA148" s="1049">
        <f t="shared" ca="1" si="155"/>
        <v>0</v>
      </c>
    </row>
    <row r="149" spans="1:105" ht="17.149999999999999" customHeight="1">
      <c r="A149" s="942">
        <v>145</v>
      </c>
      <c r="B149" s="1295">
        <f>'4'!Q23</f>
        <v>0</v>
      </c>
      <c r="C149" s="1038" t="str">
        <f>INDEX(Languages2!$B$12:$Z$13,MATCH(' '!D149,Languages2!$B$12:$B$13,0),MATCH('1'!$C$5,Languages2!$B$1:$Z$1,0))</f>
        <v>Homens</v>
      </c>
      <c r="D149" s="1038" t="s">
        <v>799</v>
      </c>
      <c r="E149" s="1058">
        <f>'4'!S23</f>
        <v>0</v>
      </c>
      <c r="F149" s="1297" t="str">
        <f>'4'!T23</f>
        <v xml:space="preserve"> </v>
      </c>
      <c r="G149" s="1040"/>
      <c r="H149" s="1041">
        <f>'5'!G149</f>
        <v>0</v>
      </c>
      <c r="I149" s="1041">
        <f>'5'!H149</f>
        <v>0</v>
      </c>
      <c r="J149" s="1041">
        <f>'5'!I149</f>
        <v>0</v>
      </c>
      <c r="K149" s="1041">
        <f>'5'!J149</f>
        <v>0</v>
      </c>
      <c r="L149" s="1042">
        <f t="shared" si="142"/>
        <v>0</v>
      </c>
      <c r="M149" s="1042">
        <f t="shared" si="156"/>
        <v>0</v>
      </c>
      <c r="N149" s="1043"/>
      <c r="O149" s="1041">
        <f>'5'!M149</f>
        <v>0</v>
      </c>
      <c r="P149" s="1041">
        <f>'5'!N149</f>
        <v>0</v>
      </c>
      <c r="Q149" s="1041" t="str">
        <f>'5'!O149</f>
        <v/>
      </c>
      <c r="R149" s="1041">
        <f>'5'!P149</f>
        <v>0</v>
      </c>
      <c r="S149" s="1044">
        <f>'5'!Q149</f>
        <v>0</v>
      </c>
      <c r="T149" s="1045">
        <f t="shared" si="143"/>
        <v>0</v>
      </c>
      <c r="U149" s="1045">
        <f t="shared" si="157"/>
        <v>0</v>
      </c>
      <c r="V149" s="1045">
        <f t="shared" si="158"/>
        <v>0</v>
      </c>
      <c r="W149" s="1045">
        <f t="shared" si="144"/>
        <v>0</v>
      </c>
      <c r="X149" s="1045">
        <f t="shared" si="175"/>
        <v>0</v>
      </c>
      <c r="Y149" s="1043"/>
      <c r="Z149" s="1041">
        <f>'5'!S149</f>
        <v>0</v>
      </c>
      <c r="AA149" s="1041">
        <f>'5'!T149</f>
        <v>0</v>
      </c>
      <c r="AB149" s="1041" t="str">
        <f>'5'!U149</f>
        <v/>
      </c>
      <c r="AC149" s="1041">
        <f>'5'!V149</f>
        <v>0</v>
      </c>
      <c r="AD149" s="1064">
        <f>'5'!W149</f>
        <v>0</v>
      </c>
      <c r="AE149" s="1045">
        <f t="shared" si="159"/>
        <v>0</v>
      </c>
      <c r="AF149" s="1045">
        <f t="shared" si="145"/>
        <v>0</v>
      </c>
      <c r="AG149" s="1045">
        <f t="shared" si="146"/>
        <v>0</v>
      </c>
      <c r="AH149" s="1045">
        <f t="shared" si="147"/>
        <v>0</v>
      </c>
      <c r="AI149" s="1045">
        <f t="shared" si="148"/>
        <v>0</v>
      </c>
      <c r="AJ149" s="1043"/>
      <c r="AK149" s="1041">
        <f>'5'!Y149</f>
        <v>0</v>
      </c>
      <c r="AL149" s="1041">
        <f>'5'!Z149</f>
        <v>0</v>
      </c>
      <c r="AM149" s="1041" t="str">
        <f>'5'!AA149</f>
        <v/>
      </c>
      <c r="AN149" s="1041">
        <f>'5'!AB149</f>
        <v>0</v>
      </c>
      <c r="AO149" s="1064">
        <f>'5'!AC149</f>
        <v>0</v>
      </c>
      <c r="AP149" s="1045">
        <f t="shared" si="160"/>
        <v>0</v>
      </c>
      <c r="AQ149" s="1045">
        <f t="shared" si="161"/>
        <v>0</v>
      </c>
      <c r="AR149" s="1045">
        <f t="shared" si="162"/>
        <v>0</v>
      </c>
      <c r="AS149" s="1045">
        <f t="shared" si="149"/>
        <v>0</v>
      </c>
      <c r="AT149" s="1045">
        <f t="shared" si="163"/>
        <v>0</v>
      </c>
      <c r="AU149" s="1043"/>
      <c r="AV149" s="1041">
        <f>'5'!AE149</f>
        <v>0</v>
      </c>
      <c r="AW149" s="1041">
        <f>'5'!AF149</f>
        <v>0</v>
      </c>
      <c r="AX149" s="1041" t="str">
        <f>'5'!AG149</f>
        <v/>
      </c>
      <c r="AY149" s="1041">
        <f>'5'!AH149</f>
        <v>0</v>
      </c>
      <c r="AZ149" s="1044">
        <f>'5'!AI149</f>
        <v>0</v>
      </c>
      <c r="BA149" s="1045">
        <f t="shared" si="164"/>
        <v>0</v>
      </c>
      <c r="BB149" s="1045">
        <f t="shared" si="165"/>
        <v>0</v>
      </c>
      <c r="BC149" s="1045">
        <f t="shared" si="166"/>
        <v>0</v>
      </c>
      <c r="BD149" s="1045">
        <f t="shared" si="150"/>
        <v>0</v>
      </c>
      <c r="BE149" s="1045">
        <f t="shared" si="167"/>
        <v>0</v>
      </c>
      <c r="BF149" s="1043"/>
      <c r="BG149" s="1046" t="str">
        <f ca="1">'In-kind Benefits 2_V2'!AC147</f>
        <v/>
      </c>
      <c r="BH149" s="1047"/>
      <c r="BI149" s="1047" t="str">
        <f ca="1">'In-kind Benefits 2_V2'!AE147</f>
        <v/>
      </c>
      <c r="BJ149" s="1047" t="str" cm="1">
        <f t="array" aca="1" ref="BJ149" ca="1">(_xlfn.IFS(BG149="Yes",_xlfn.IFS(BI149&lt;=($CP149*BJ$5),BI149,BI149&gt;($CP149*BJ$5),($CP149*BJ$5)),BG149="No","",BG149="",""))</f>
        <v/>
      </c>
      <c r="BK149" s="1043"/>
      <c r="BL149" s="1046" t="str">
        <f ca="1">'In-kind Benefits 2_V2'!AG147</f>
        <v/>
      </c>
      <c r="BM149" s="1047" t="str">
        <f ca="1">'In-kind Benefits 2_V2'!AH147</f>
        <v/>
      </c>
      <c r="BN149" s="1047" t="str">
        <f ca="1">'In-kind Benefits 2_V2'!AI147</f>
        <v/>
      </c>
      <c r="BO149" s="1047" t="str" cm="1">
        <f t="array" aca="1" ref="BO149" ca="1">(_xlfn.IFS(BL149="Yes",_xlfn.IFS(BN149&lt;=($CP149*BO$5),BN149,BN149&gt;($CP149*BO$5),($CP149*BO$5)),BL149="No","",BL149="",""))</f>
        <v/>
      </c>
      <c r="BP149" s="1043"/>
      <c r="BQ149" s="1046" t="str">
        <f ca="1">'In-kind Benefits 2_V2'!AK147</f>
        <v/>
      </c>
      <c r="BR149" s="1047" t="str">
        <f ca="1">'In-kind Benefits 2_V2'!AL147</f>
        <v/>
      </c>
      <c r="BS149" s="1047" t="str">
        <f ca="1">'In-kind Benefits 2_V2'!AM147</f>
        <v/>
      </c>
      <c r="BT149" s="1047" t="str" cm="1">
        <f t="array" aca="1" ref="BT149" ca="1">(_xlfn.IFS(BQ149="Yes",_xlfn.IFS(BS149&lt;=($CP149*BT$5),BS149,BS149&gt;($CP149*BT$5),($CP149*BT$5)),BQ149="No","",BQ149="",""))</f>
        <v/>
      </c>
      <c r="BU149" s="1043"/>
      <c r="BV149" s="1046" t="str">
        <f ca="1">'In-kind Benefits 2_V2'!AO147</f>
        <v/>
      </c>
      <c r="BW149" s="1047" t="str">
        <f ca="1">'In-kind Benefits 2_V2'!AP147</f>
        <v/>
      </c>
      <c r="BX149" s="1047" t="str">
        <f ca="1">'In-kind Benefits 2_V2'!AQ147</f>
        <v/>
      </c>
      <c r="BY149" s="1047" t="str" cm="1">
        <f t="array" aca="1" ref="BY149" ca="1">(_xlfn.IFS(BV149="Yes",_xlfn.IFS(BX149&lt;=($CP149*BY$5),BX149,BX149&gt;($CP149*BY$5),($CP149*BY$5)),BV149="No","",BV149="",""))</f>
        <v/>
      </c>
      <c r="BZ149" s="1043"/>
      <c r="CA149" s="1046" t="str">
        <f ca="1">'In-kind Benefits 2_V2'!AS147</f>
        <v/>
      </c>
      <c r="CB149" s="1047" t="str">
        <f ca="1">'In-kind Benefits 2_V2'!AT147</f>
        <v/>
      </c>
      <c r="CC149" s="1047" t="str">
        <f ca="1">'In-kind Benefits 2_V2'!AU147</f>
        <v/>
      </c>
      <c r="CD149" s="1047" t="str" cm="1">
        <f t="array" aca="1" ref="CD149" ca="1">(_xlfn.IFS(CA149="Yes",_xlfn.IFS(CC149&lt;=($CP149*CD$5),CC149,CC149&gt;($CP149*CD$5),($CP149*CD$5)),CA149="No","",CA149="",""))</f>
        <v/>
      </c>
      <c r="CE149" s="1048"/>
      <c r="CF149" s="1046" t="str">
        <f ca="1">'In-kind Benefits 2_V2'!AW147</f>
        <v/>
      </c>
      <c r="CG149" s="1047" t="str">
        <f ca="1">'In-kind Benefits 2_V2'!AX147</f>
        <v/>
      </c>
      <c r="CH149" s="1047" t="str">
        <f ca="1">'In-kind Benefits 2_V2'!AY147</f>
        <v/>
      </c>
      <c r="CI149" s="1047" t="str" cm="1">
        <f t="array" aca="1" ref="CI149" ca="1">(_xlfn.IFS(CF149="Yes",_xlfn.IFS(CH149&lt;=($CP149*CI$5),CH149,CH149&gt;($CP149*CI$5),($CP149*CI$5)),CF149="No","",CF149="",""))</f>
        <v/>
      </c>
      <c r="CJ149" s="1048"/>
      <c r="CK149" s="1049">
        <f>IFERROR(((V149*X149)+(AG149*AI149)+(AR149*AT149)+(BC149*BE149))*'Drop Downs'!$R$4/12,0)</f>
        <v>0</v>
      </c>
      <c r="CL149" s="1050">
        <f>IFERROR(L149/M149*IF('2'!$E$25='Drop Downs'!$H$15,'Drop Downs'!$R$4/12, IF('2'!$E$25='Drop Downs'!$H$16,1, (IF('2'!$E$25='Drop Downs'!$H$13,1,"error")))),0)</f>
        <v>0</v>
      </c>
      <c r="CM149" s="1050">
        <f t="shared" ca="1" si="168"/>
        <v>0</v>
      </c>
      <c r="CN149" s="1049" t="str">
        <f t="shared" ca="1" si="169"/>
        <v/>
      </c>
      <c r="CO149" s="1049" t="str">
        <f t="shared" ca="1" si="170"/>
        <v/>
      </c>
      <c r="CP149" s="1050" t="str">
        <f t="shared" ca="1" si="151"/>
        <v/>
      </c>
      <c r="CQ149" s="251"/>
      <c r="CR149" s="1050">
        <f>IFERROR(((W149*X149)+(AH149*AI149)+(AS149*AT149)+(BD149*BE149))*'Drop Downs'!$R$4/12,0)</f>
        <v>0</v>
      </c>
      <c r="CS149" s="1050">
        <f t="shared" si="152"/>
        <v>0</v>
      </c>
      <c r="CT149" s="1050">
        <f t="shared" ca="1" si="153"/>
        <v>0</v>
      </c>
      <c r="CU149" s="1050">
        <f t="shared" ca="1" si="154"/>
        <v>0</v>
      </c>
      <c r="CV149" s="1050" t="str">
        <f t="shared" ca="1" si="171"/>
        <v/>
      </c>
      <c r="CW149" s="1048"/>
      <c r="CX149" s="1050">
        <f t="shared" si="172"/>
        <v>0</v>
      </c>
      <c r="CY149" s="1050" t="str">
        <f t="shared" ca="1" si="173"/>
        <v/>
      </c>
      <c r="CZ149" s="1049" t="str">
        <f t="shared" ca="1" si="174"/>
        <v/>
      </c>
      <c r="DA149" s="1049">
        <f t="shared" ca="1" si="155"/>
        <v>0</v>
      </c>
    </row>
    <row r="150" spans="1:105" ht="17.149999999999999" customHeight="1">
      <c r="A150" s="942">
        <v>146</v>
      </c>
      <c r="B150" s="1296"/>
      <c r="C150" s="1051" t="str">
        <f>INDEX(Languages2!$B$12:$Z$13,MATCH(' '!D150,Languages2!$B$12:$B$13,0),MATCH('1'!$C$5,Languages2!$B$1:$Z$1,0))</f>
        <v>Mulheres</v>
      </c>
      <c r="D150" s="1051" t="s">
        <v>800</v>
      </c>
      <c r="E150" s="1052">
        <f>'4'!S24</f>
        <v>0</v>
      </c>
      <c r="F150" s="1297">
        <f>'4'!T24</f>
        <v>0</v>
      </c>
      <c r="G150" s="1040"/>
      <c r="H150" s="1053">
        <f>'5'!G150</f>
        <v>0</v>
      </c>
      <c r="I150" s="1053">
        <f>'5'!H150</f>
        <v>0</v>
      </c>
      <c r="J150" s="1053">
        <f>'5'!I150</f>
        <v>0</v>
      </c>
      <c r="K150" s="1053">
        <f>'5'!J150</f>
        <v>0</v>
      </c>
      <c r="L150" s="1054">
        <f t="shared" si="142"/>
        <v>0</v>
      </c>
      <c r="M150" s="1054">
        <f t="shared" si="156"/>
        <v>0</v>
      </c>
      <c r="N150" s="1043"/>
      <c r="O150" s="1053">
        <f>'5'!M150</f>
        <v>0</v>
      </c>
      <c r="P150" s="1053">
        <f>'5'!N150</f>
        <v>0</v>
      </c>
      <c r="Q150" s="1053" t="str">
        <f>'5'!O150</f>
        <v/>
      </c>
      <c r="R150" s="1053">
        <f>'5'!P150</f>
        <v>0</v>
      </c>
      <c r="S150" s="1055">
        <f>'5'!Q150</f>
        <v>0</v>
      </c>
      <c r="T150" s="1056">
        <f t="shared" si="143"/>
        <v>0</v>
      </c>
      <c r="U150" s="1056">
        <f t="shared" si="157"/>
        <v>0</v>
      </c>
      <c r="V150" s="1056">
        <f t="shared" si="158"/>
        <v>0</v>
      </c>
      <c r="W150" s="1056">
        <f t="shared" si="144"/>
        <v>0</v>
      </c>
      <c r="X150" s="1056">
        <f t="shared" si="175"/>
        <v>0</v>
      </c>
      <c r="Y150" s="1043"/>
      <c r="Z150" s="1053">
        <f>'5'!S150</f>
        <v>0</v>
      </c>
      <c r="AA150" s="1053">
        <f>'5'!T150</f>
        <v>0</v>
      </c>
      <c r="AB150" s="1053" t="str">
        <f>'5'!U150</f>
        <v/>
      </c>
      <c r="AC150" s="1053">
        <f>'5'!V150</f>
        <v>0</v>
      </c>
      <c r="AD150" s="1053">
        <f>'5'!W150</f>
        <v>0</v>
      </c>
      <c r="AE150" s="1056">
        <f t="shared" si="159"/>
        <v>0</v>
      </c>
      <c r="AF150" s="1056">
        <f t="shared" si="145"/>
        <v>0</v>
      </c>
      <c r="AG150" s="1056">
        <f t="shared" si="146"/>
        <v>0</v>
      </c>
      <c r="AH150" s="1056">
        <f t="shared" si="147"/>
        <v>0</v>
      </c>
      <c r="AI150" s="1056">
        <f t="shared" si="148"/>
        <v>0</v>
      </c>
      <c r="AJ150" s="1043"/>
      <c r="AK150" s="1053">
        <f>'5'!Y150</f>
        <v>0</v>
      </c>
      <c r="AL150" s="1053">
        <f>'5'!Z150</f>
        <v>0</v>
      </c>
      <c r="AM150" s="1053" t="str">
        <f>'5'!AA150</f>
        <v/>
      </c>
      <c r="AN150" s="1053">
        <f>'5'!AB150</f>
        <v>0</v>
      </c>
      <c r="AO150" s="1053">
        <f>'5'!AC150</f>
        <v>0</v>
      </c>
      <c r="AP150" s="1056">
        <f t="shared" si="160"/>
        <v>0</v>
      </c>
      <c r="AQ150" s="1056">
        <f t="shared" si="161"/>
        <v>0</v>
      </c>
      <c r="AR150" s="1056">
        <f t="shared" si="162"/>
        <v>0</v>
      </c>
      <c r="AS150" s="1056">
        <f t="shared" si="149"/>
        <v>0</v>
      </c>
      <c r="AT150" s="1056">
        <f t="shared" si="163"/>
        <v>0</v>
      </c>
      <c r="AU150" s="1043"/>
      <c r="AV150" s="1053">
        <f>'5'!AE150</f>
        <v>0</v>
      </c>
      <c r="AW150" s="1053">
        <f>'5'!AF150</f>
        <v>0</v>
      </c>
      <c r="AX150" s="1053" t="str">
        <f>'5'!AG150</f>
        <v/>
      </c>
      <c r="AY150" s="1053">
        <f>'5'!AH150</f>
        <v>0</v>
      </c>
      <c r="AZ150" s="1055">
        <f>'5'!AI150</f>
        <v>0</v>
      </c>
      <c r="BA150" s="1056">
        <f t="shared" si="164"/>
        <v>0</v>
      </c>
      <c r="BB150" s="1056">
        <f t="shared" si="165"/>
        <v>0</v>
      </c>
      <c r="BC150" s="1056">
        <f t="shared" si="166"/>
        <v>0</v>
      </c>
      <c r="BD150" s="1056">
        <f t="shared" si="150"/>
        <v>0</v>
      </c>
      <c r="BE150" s="1056">
        <f t="shared" si="167"/>
        <v>0</v>
      </c>
      <c r="BF150" s="1043"/>
      <c r="BG150" s="1057" t="str">
        <f ca="1">'In-kind Benefits 2_V2'!AC148</f>
        <v/>
      </c>
      <c r="BH150" s="1047"/>
      <c r="BI150" s="1047" t="str">
        <f ca="1">'In-kind Benefits 2_V2'!AE148</f>
        <v/>
      </c>
      <c r="BJ150" s="1047" t="str" cm="1">
        <f t="array" aca="1" ref="BJ150" ca="1">(_xlfn.IFS(BG150="Yes",_xlfn.IFS(BI150&lt;=($CP150*BJ$5),BI150,BI150&gt;($CP150*BJ$5),($CP150*BJ$5)),BG150="No","",BG150="",""))</f>
        <v/>
      </c>
      <c r="BK150" s="1043"/>
      <c r="BL150" s="1057" t="str">
        <f ca="1">'In-kind Benefits 2_V2'!AG148</f>
        <v/>
      </c>
      <c r="BM150" s="1047" t="str">
        <f ca="1">'In-kind Benefits 2_V2'!AH148</f>
        <v/>
      </c>
      <c r="BN150" s="1047" t="str">
        <f ca="1">'In-kind Benefits 2_V2'!AI148</f>
        <v/>
      </c>
      <c r="BO150" s="1047" t="str" cm="1">
        <f t="array" aca="1" ref="BO150" ca="1">(_xlfn.IFS(BL150="Yes",_xlfn.IFS(BN150&lt;=($CP150*BO$5),BN150,BN150&gt;($CP150*BO$5),($CP150*BO$5)),BL150="No","",BL150="",""))</f>
        <v/>
      </c>
      <c r="BP150" s="1043"/>
      <c r="BQ150" s="1057" t="str">
        <f ca="1">'In-kind Benefits 2_V2'!AK148</f>
        <v/>
      </c>
      <c r="BR150" s="1047" t="str">
        <f ca="1">'In-kind Benefits 2_V2'!AL148</f>
        <v/>
      </c>
      <c r="BS150" s="1047" t="str">
        <f ca="1">'In-kind Benefits 2_V2'!AM148</f>
        <v/>
      </c>
      <c r="BT150" s="1047" t="str" cm="1">
        <f t="array" aca="1" ref="BT150" ca="1">(_xlfn.IFS(BQ150="Yes",_xlfn.IFS(BS150&lt;=($CP150*BT$5),BS150,BS150&gt;($CP150*BT$5),($CP150*BT$5)),BQ150="No","",BQ150="",""))</f>
        <v/>
      </c>
      <c r="BU150" s="1043"/>
      <c r="BV150" s="1057" t="str">
        <f ca="1">'In-kind Benefits 2_V2'!AO148</f>
        <v/>
      </c>
      <c r="BW150" s="1047" t="str">
        <f ca="1">'In-kind Benefits 2_V2'!AP148</f>
        <v/>
      </c>
      <c r="BX150" s="1047" t="str">
        <f ca="1">'In-kind Benefits 2_V2'!AQ148</f>
        <v/>
      </c>
      <c r="BY150" s="1047" t="str" cm="1">
        <f t="array" aca="1" ref="BY150" ca="1">(_xlfn.IFS(BV150="Yes",_xlfn.IFS(BX150&lt;=($CP150*BY$5),BX150,BX150&gt;($CP150*BY$5),($CP150*BY$5)),BV150="No","",BV150="",""))</f>
        <v/>
      </c>
      <c r="BZ150" s="1043"/>
      <c r="CA150" s="1057" t="str">
        <f ca="1">'In-kind Benefits 2_V2'!AS148</f>
        <v/>
      </c>
      <c r="CB150" s="1047" t="str">
        <f ca="1">'In-kind Benefits 2_V2'!AT148</f>
        <v/>
      </c>
      <c r="CC150" s="1047" t="str">
        <f ca="1">'In-kind Benefits 2_V2'!AU148</f>
        <v/>
      </c>
      <c r="CD150" s="1047" t="str" cm="1">
        <f t="array" aca="1" ref="CD150" ca="1">(_xlfn.IFS(CA150="Yes",_xlfn.IFS(CC150&lt;=($CP150*CD$5),CC150,CC150&gt;($CP150*CD$5),($CP150*CD$5)),CA150="No","",CA150="",""))</f>
        <v/>
      </c>
      <c r="CE150" s="1048"/>
      <c r="CF150" s="1057" t="str">
        <f ca="1">'In-kind Benefits 2_V2'!AW148</f>
        <v/>
      </c>
      <c r="CG150" s="1047" t="str">
        <f ca="1">'In-kind Benefits 2_V2'!AX148</f>
        <v/>
      </c>
      <c r="CH150" s="1047" t="str">
        <f ca="1">'In-kind Benefits 2_V2'!AY148</f>
        <v/>
      </c>
      <c r="CI150" s="1047" t="str" cm="1">
        <f t="array" aca="1" ref="CI150" ca="1">(_xlfn.IFS(CF150="Yes",_xlfn.IFS(CH150&lt;=($CP150*CI$5),CH150,CH150&gt;($CP150*CI$5),($CP150*CI$5)),CF150="No","",CF150="",""))</f>
        <v/>
      </c>
      <c r="CJ150" s="1048"/>
      <c r="CK150" s="1049">
        <f>IFERROR(((V150*X150)+(AG150*AI150)+(AR150*AT150)+(BC150*BE150))*'Drop Downs'!$R$4/12,0)</f>
        <v>0</v>
      </c>
      <c r="CL150" s="1050">
        <f>IFERROR(L150/M150*IF('2'!$E$25='Drop Downs'!$H$15,'Drop Downs'!$R$4/12, IF('2'!$E$25='Drop Downs'!$H$16,1, (IF('2'!$E$25='Drop Downs'!$H$13,1,"error")))),0)</f>
        <v>0</v>
      </c>
      <c r="CM150" s="1050">
        <f t="shared" ca="1" si="168"/>
        <v>0</v>
      </c>
      <c r="CN150" s="1049" t="str">
        <f t="shared" ca="1" si="169"/>
        <v/>
      </c>
      <c r="CO150" s="1049" t="str">
        <f t="shared" ca="1" si="170"/>
        <v/>
      </c>
      <c r="CP150" s="1050" t="str">
        <f t="shared" ca="1" si="151"/>
        <v/>
      </c>
      <c r="CQ150" s="251"/>
      <c r="CR150" s="1050">
        <f>IFERROR(((W150*X150)+(AH150*AI150)+(AS150*AT150)+(BD150*BE150))*'Drop Downs'!$R$4/12,0)</f>
        <v>0</v>
      </c>
      <c r="CS150" s="1050">
        <f t="shared" si="152"/>
        <v>0</v>
      </c>
      <c r="CT150" s="1050">
        <f t="shared" ca="1" si="153"/>
        <v>0</v>
      </c>
      <c r="CU150" s="1050">
        <f t="shared" ca="1" si="154"/>
        <v>0</v>
      </c>
      <c r="CV150" s="1050" t="str">
        <f t="shared" ca="1" si="171"/>
        <v/>
      </c>
      <c r="CW150" s="1048"/>
      <c r="CX150" s="1050">
        <f t="shared" si="172"/>
        <v>0</v>
      </c>
      <c r="CY150" s="1050" t="str">
        <f t="shared" ca="1" si="173"/>
        <v/>
      </c>
      <c r="CZ150" s="1049" t="str">
        <f t="shared" ca="1" si="174"/>
        <v/>
      </c>
      <c r="DA150" s="1049">
        <f t="shared" ca="1" si="155"/>
        <v>0</v>
      </c>
    </row>
    <row r="151" spans="1:105" s="178" customFormat="1" ht="17.149999999999999" customHeight="1">
      <c r="A151" s="942">
        <v>147</v>
      </c>
      <c r="B151" s="1302">
        <f>'4'!Q25</f>
        <v>0</v>
      </c>
      <c r="C151" s="1038" t="str">
        <f>INDEX(Languages2!$B$12:$Z$13,MATCH(' '!D151,Languages2!$B$12:$B$13,0),MATCH('1'!$C$5,Languages2!$B$1:$Z$1,0))</f>
        <v>Homens</v>
      </c>
      <c r="D151" s="1038" t="s">
        <v>799</v>
      </c>
      <c r="E151" s="1058">
        <f>'4'!S25</f>
        <v>0</v>
      </c>
      <c r="F151" s="1297" t="str">
        <f>'4'!T25</f>
        <v xml:space="preserve"> </v>
      </c>
      <c r="G151" s="1040"/>
      <c r="H151" s="1041">
        <f>'5'!G151</f>
        <v>0</v>
      </c>
      <c r="I151" s="1041">
        <f>'5'!H151</f>
        <v>0</v>
      </c>
      <c r="J151" s="1041">
        <f>'5'!I151</f>
        <v>0</v>
      </c>
      <c r="K151" s="1041">
        <f>'5'!J151</f>
        <v>0</v>
      </c>
      <c r="L151" s="1042">
        <f t="shared" ref="L151:L170" si="176">SUM(H151:K151)</f>
        <v>0</v>
      </c>
      <c r="M151" s="1042">
        <f>(IF(S151&gt;0,$O$4,0)+(IF(AD151&gt;0,$Z$4,0))+IF(AO151&gt;0,$AK$4,0))+IF(AZ151&gt;0,$AV$4,0)</f>
        <v>0</v>
      </c>
      <c r="N151" s="1043"/>
      <c r="O151" s="1041">
        <f>'5'!M151</f>
        <v>0</v>
      </c>
      <c r="P151" s="1041">
        <f>'5'!N151</f>
        <v>0</v>
      </c>
      <c r="Q151" s="1041" t="str">
        <f>'5'!O151</f>
        <v/>
      </c>
      <c r="R151" s="1041">
        <f>'5'!P151</f>
        <v>0</v>
      </c>
      <c r="S151" s="1044">
        <f>'5'!Q151</f>
        <v>0</v>
      </c>
      <c r="T151" s="1045">
        <f t="shared" si="143"/>
        <v>0</v>
      </c>
      <c r="U151" s="1045">
        <f t="shared" si="157"/>
        <v>0</v>
      </c>
      <c r="V151" s="1045">
        <f t="shared" si="158"/>
        <v>0</v>
      </c>
      <c r="W151" s="1045">
        <f t="shared" si="144"/>
        <v>0</v>
      </c>
      <c r="X151" s="1045">
        <f t="shared" si="175"/>
        <v>0</v>
      </c>
      <c r="Y151" s="1043"/>
      <c r="Z151" s="1041">
        <f>'5'!S151</f>
        <v>0</v>
      </c>
      <c r="AA151" s="1041">
        <f>'5'!T151</f>
        <v>0</v>
      </c>
      <c r="AB151" s="1041" t="str">
        <f>'5'!U151</f>
        <v/>
      </c>
      <c r="AC151" s="1041">
        <f>'5'!V151</f>
        <v>0</v>
      </c>
      <c r="AD151" s="1064">
        <f>'5'!W151</f>
        <v>0</v>
      </c>
      <c r="AE151" s="1045">
        <f t="shared" si="159"/>
        <v>0</v>
      </c>
      <c r="AF151" s="1045">
        <f t="shared" si="145"/>
        <v>0</v>
      </c>
      <c r="AG151" s="1045">
        <f t="shared" si="146"/>
        <v>0</v>
      </c>
      <c r="AH151" s="1045">
        <f t="shared" si="147"/>
        <v>0</v>
      </c>
      <c r="AI151" s="1045">
        <f t="shared" si="148"/>
        <v>0</v>
      </c>
      <c r="AJ151" s="1043"/>
      <c r="AK151" s="1041">
        <f>'5'!Y151</f>
        <v>0</v>
      </c>
      <c r="AL151" s="1041">
        <f>'5'!Z151</f>
        <v>0</v>
      </c>
      <c r="AM151" s="1041" t="str">
        <f>'5'!AA151</f>
        <v/>
      </c>
      <c r="AN151" s="1041">
        <f>'5'!AB151</f>
        <v>0</v>
      </c>
      <c r="AO151" s="1064">
        <f>'5'!AC151</f>
        <v>0</v>
      </c>
      <c r="AP151" s="1045">
        <f t="shared" si="160"/>
        <v>0</v>
      </c>
      <c r="AQ151" s="1045">
        <f t="shared" si="161"/>
        <v>0</v>
      </c>
      <c r="AR151" s="1045">
        <f t="shared" si="162"/>
        <v>0</v>
      </c>
      <c r="AS151" s="1045">
        <f t="shared" si="149"/>
        <v>0</v>
      </c>
      <c r="AT151" s="1045">
        <f t="shared" si="163"/>
        <v>0</v>
      </c>
      <c r="AU151" s="1043"/>
      <c r="AV151" s="1041">
        <f>'5'!AE151</f>
        <v>0</v>
      </c>
      <c r="AW151" s="1041">
        <f>'5'!AF151</f>
        <v>0</v>
      </c>
      <c r="AX151" s="1041" t="str">
        <f>'5'!AG151</f>
        <v/>
      </c>
      <c r="AY151" s="1041">
        <f>'5'!AH151</f>
        <v>0</v>
      </c>
      <c r="AZ151" s="1044">
        <f>'5'!AI151</f>
        <v>0</v>
      </c>
      <c r="BA151" s="1045">
        <f t="shared" si="164"/>
        <v>0</v>
      </c>
      <c r="BB151" s="1045">
        <f t="shared" si="165"/>
        <v>0</v>
      </c>
      <c r="BC151" s="1045">
        <f t="shared" si="166"/>
        <v>0</v>
      </c>
      <c r="BD151" s="1045">
        <f t="shared" si="150"/>
        <v>0</v>
      </c>
      <c r="BE151" s="1045">
        <f t="shared" si="167"/>
        <v>0</v>
      </c>
      <c r="BF151" s="1043"/>
      <c r="BG151" s="1046" t="str">
        <f ca="1">'In-kind Benefits 2_V2'!AC149</f>
        <v/>
      </c>
      <c r="BH151" s="1047"/>
      <c r="BI151" s="1047" t="str">
        <f ca="1">'In-kind Benefits 2_V2'!AE149</f>
        <v/>
      </c>
      <c r="BJ151" s="1047" t="str" cm="1">
        <f t="array" aca="1" ref="BJ151" ca="1">(_xlfn.IFS(BG151="Yes",_xlfn.IFS(BI151&lt;=($CP151*BJ$5),BI151,BI151&gt;($CP151*BJ$5),($CP151*BJ$5)),BG151="No","",BG151="",""))</f>
        <v/>
      </c>
      <c r="BK151" s="1043"/>
      <c r="BL151" s="1046" t="str">
        <f ca="1">'In-kind Benefits 2_V2'!AG149</f>
        <v/>
      </c>
      <c r="BM151" s="1047" t="str">
        <f ca="1">'In-kind Benefits 2_V2'!AH149</f>
        <v/>
      </c>
      <c r="BN151" s="1047" t="str">
        <f ca="1">'In-kind Benefits 2_V2'!AI149</f>
        <v/>
      </c>
      <c r="BO151" s="1047" t="str" cm="1">
        <f t="array" aca="1" ref="BO151" ca="1">(_xlfn.IFS(BL151="Yes",_xlfn.IFS(BN151&lt;=($CP151*BO$5),BN151,BN151&gt;($CP151*BO$5),($CP151*BO$5)),BL151="No","",BL151="",""))</f>
        <v/>
      </c>
      <c r="BP151" s="1043"/>
      <c r="BQ151" s="1046" t="str">
        <f ca="1">'In-kind Benefits 2_V2'!AK149</f>
        <v/>
      </c>
      <c r="BR151" s="1047" t="str">
        <f ca="1">'In-kind Benefits 2_V2'!AL149</f>
        <v/>
      </c>
      <c r="BS151" s="1047" t="str">
        <f ca="1">'In-kind Benefits 2_V2'!AM149</f>
        <v/>
      </c>
      <c r="BT151" s="1047" t="str" cm="1">
        <f t="array" aca="1" ref="BT151" ca="1">(_xlfn.IFS(BQ151="Yes",_xlfn.IFS(BS151&lt;=($CP151*BT$5),BS151,BS151&gt;($CP151*BT$5),($CP151*BT$5)),BQ151="No","",BQ151="",""))</f>
        <v/>
      </c>
      <c r="BU151" s="1043"/>
      <c r="BV151" s="1046" t="str">
        <f ca="1">'In-kind Benefits 2_V2'!AO149</f>
        <v/>
      </c>
      <c r="BW151" s="1047" t="str">
        <f ca="1">'In-kind Benefits 2_V2'!AP149</f>
        <v/>
      </c>
      <c r="BX151" s="1047" t="str">
        <f ca="1">'In-kind Benefits 2_V2'!AQ149</f>
        <v/>
      </c>
      <c r="BY151" s="1047" t="str" cm="1">
        <f t="array" aca="1" ref="BY151" ca="1">(_xlfn.IFS(BV151="Yes",_xlfn.IFS(BX151&lt;=($CP151*BY$5),BX151,BX151&gt;($CP151*BY$5),($CP151*BY$5)),BV151="No","",BV151="",""))</f>
        <v/>
      </c>
      <c r="BZ151" s="1043"/>
      <c r="CA151" s="1046" t="str">
        <f ca="1">'In-kind Benefits 2_V2'!AS149</f>
        <v/>
      </c>
      <c r="CB151" s="1047" t="str">
        <f ca="1">'In-kind Benefits 2_V2'!AT149</f>
        <v/>
      </c>
      <c r="CC151" s="1047" t="str">
        <f ca="1">'In-kind Benefits 2_V2'!AU149</f>
        <v/>
      </c>
      <c r="CD151" s="1047" t="str" cm="1">
        <f t="array" aca="1" ref="CD151" ca="1">(_xlfn.IFS(CA151="Yes",_xlfn.IFS(CC151&lt;=($CP151*CD$5),CC151,CC151&gt;($CP151*CD$5),($CP151*CD$5)),CA151="No","",CA151="",""))</f>
        <v/>
      </c>
      <c r="CE151" s="1048"/>
      <c r="CF151" s="1046" t="str">
        <f ca="1">'In-kind Benefits 2_V2'!AW149</f>
        <v/>
      </c>
      <c r="CG151" s="1047" t="str">
        <f ca="1">'In-kind Benefits 2_V2'!AX149</f>
        <v/>
      </c>
      <c r="CH151" s="1047" t="str">
        <f ca="1">'In-kind Benefits 2_V2'!AY149</f>
        <v/>
      </c>
      <c r="CI151" s="1047" t="str" cm="1">
        <f t="array" aca="1" ref="CI151" ca="1">(_xlfn.IFS(CF151="Yes",_xlfn.IFS(CH151&lt;=($CP151*CI$5),CH151,CH151&gt;($CP151*CI$5),($CP151*CI$5)),CF151="No","",CF151="",""))</f>
        <v/>
      </c>
      <c r="CJ151" s="1048"/>
      <c r="CK151" s="1049">
        <f>IFERROR(((V151*X151)+(AG151*AI151)+(AR151*AT151)+(BC151*BE151))*'Drop Downs'!$R$4/12,0)</f>
        <v>0</v>
      </c>
      <c r="CL151" s="1050">
        <f>IFERROR(L151/M151*IF('2'!$E$25='Drop Downs'!$H$15,'Drop Downs'!$R$4/12, IF('2'!$E$25='Drop Downs'!$H$16,1, (IF('2'!$E$25='Drop Downs'!$H$13,1,"error")))),0)</f>
        <v>0</v>
      </c>
      <c r="CM151" s="1050">
        <f ca="1">SUM(BI151,BN151,BS151,BX151,CC151,CH151)</f>
        <v>0</v>
      </c>
      <c r="CN151" s="1049" t="str">
        <f ca="1">IFERROR(CM151/CP151,"")</f>
        <v/>
      </c>
      <c r="CO151" s="1049" t="str">
        <f ca="1">IFERROR(CN151*E151,"")</f>
        <v/>
      </c>
      <c r="CP151" s="1050" t="str">
        <f t="shared" ref="CP151:CP170" ca="1" si="177">IF(SUM(CK151:CM151)=0,"",(SUM(CK151:CM151)))</f>
        <v/>
      </c>
      <c r="CQ151" s="251"/>
      <c r="CR151" s="1050">
        <f>IFERROR(((W151*X151)+(AH151*AI151)+(AS151*AT151)+(BD151*BE151))*'Drop Downs'!$R$4/12,0)</f>
        <v>0</v>
      </c>
      <c r="CS151" s="1050">
        <f t="shared" ref="CS151:CS170" si="178">_xlfn.IFNA(CL151,0)</f>
        <v>0</v>
      </c>
      <c r="CT151" s="1050">
        <f t="shared" ref="CT151:CT170" ca="1" si="179">IFERROR(IF(SUM(BJ151,BO151,BT151,BY151,CD151,CI151)&lt;(CP151*0.3), SUM(BJ151,BO151,BT151,BY151,CD151,CI151), CP151*0.3),0)</f>
        <v>0</v>
      </c>
      <c r="CU151" s="1050">
        <f t="shared" ref="CU151:CU170" ca="1" si="180">CT151*E151</f>
        <v>0</v>
      </c>
      <c r="CV151" s="1050" t="str">
        <f ca="1">IF(SUM(CR151:CT151)=0,"",(SUM(CR151:CT151)))</f>
        <v/>
      </c>
      <c r="CW151" s="1048"/>
      <c r="CX151" s="1050">
        <f>$D$3</f>
        <v>0</v>
      </c>
      <c r="CY151" s="1050" t="str">
        <f ca="1">IF(CV151&lt;CX151,(CX151-CV151), "")</f>
        <v/>
      </c>
      <c r="CZ151" s="1049" t="str">
        <f ca="1">IFERROR(CY151/CX151,"")</f>
        <v/>
      </c>
      <c r="DA151" s="1049">
        <f t="shared" ref="DA151:DA170" ca="1" si="181">IFERROR(E151*CY151,0)</f>
        <v>0</v>
      </c>
    </row>
    <row r="152" spans="1:105" s="178" customFormat="1" ht="17.149999999999999" customHeight="1">
      <c r="A152" s="942">
        <v>148</v>
      </c>
      <c r="B152" s="1298"/>
      <c r="C152" s="1051" t="str">
        <f>INDEX(Languages2!$B$12:$Z$13,MATCH(' '!D152,Languages2!$B$12:$B$13,0),MATCH('1'!$C$5,Languages2!$B$1:$Z$1,0))</f>
        <v>Mulheres</v>
      </c>
      <c r="D152" s="1051" t="s">
        <v>800</v>
      </c>
      <c r="E152" s="1052">
        <f>'4'!S26</f>
        <v>0</v>
      </c>
      <c r="F152" s="1297">
        <f>'4'!T26</f>
        <v>0</v>
      </c>
      <c r="G152" s="1040"/>
      <c r="H152" s="1053">
        <f>'5'!G152</f>
        <v>0</v>
      </c>
      <c r="I152" s="1053">
        <f>'5'!H152</f>
        <v>0</v>
      </c>
      <c r="J152" s="1053">
        <f>'5'!I152</f>
        <v>0</v>
      </c>
      <c r="K152" s="1053">
        <f>'5'!J152</f>
        <v>0</v>
      </c>
      <c r="L152" s="1054">
        <f t="shared" si="176"/>
        <v>0</v>
      </c>
      <c r="M152" s="1054">
        <f t="shared" ref="M152:M170" si="182">(IF(S152&gt;0,$O$4,0)+(IF(AD152&gt;0,$Z$4,0))+IF(AO152&gt;0,$AK$4,0))+IF(AZ152&gt;0,$AV$4,0)</f>
        <v>0</v>
      </c>
      <c r="N152" s="1043"/>
      <c r="O152" s="1053">
        <f>'5'!M152</f>
        <v>0</v>
      </c>
      <c r="P152" s="1053">
        <f>'5'!N152</f>
        <v>0</v>
      </c>
      <c r="Q152" s="1053" t="str">
        <f>'5'!O152</f>
        <v/>
      </c>
      <c r="R152" s="1053">
        <f>'5'!P152</f>
        <v>0</v>
      </c>
      <c r="S152" s="1055">
        <f>'5'!Q152</f>
        <v>0</v>
      </c>
      <c r="T152" s="1056">
        <f t="shared" si="143"/>
        <v>0</v>
      </c>
      <c r="U152" s="1056">
        <f t="shared" si="157"/>
        <v>0</v>
      </c>
      <c r="V152" s="1056">
        <f t="shared" si="158"/>
        <v>0</v>
      </c>
      <c r="W152" s="1056">
        <f t="shared" si="144"/>
        <v>0</v>
      </c>
      <c r="X152" s="1056">
        <f t="shared" si="175"/>
        <v>0</v>
      </c>
      <c r="Y152" s="1043"/>
      <c r="Z152" s="1053">
        <f>'5'!S152</f>
        <v>0</v>
      </c>
      <c r="AA152" s="1053">
        <f>'5'!T152</f>
        <v>0</v>
      </c>
      <c r="AB152" s="1053" t="str">
        <f>'5'!U152</f>
        <v/>
      </c>
      <c r="AC152" s="1053">
        <f>'5'!V152</f>
        <v>0</v>
      </c>
      <c r="AD152" s="1053">
        <f>'5'!W152</f>
        <v>0</v>
      </c>
      <c r="AE152" s="1056">
        <f t="shared" si="159"/>
        <v>0</v>
      </c>
      <c r="AF152" s="1056">
        <f t="shared" si="145"/>
        <v>0</v>
      </c>
      <c r="AG152" s="1056">
        <f t="shared" si="146"/>
        <v>0</v>
      </c>
      <c r="AH152" s="1056">
        <f t="shared" si="147"/>
        <v>0</v>
      </c>
      <c r="AI152" s="1056">
        <f t="shared" si="148"/>
        <v>0</v>
      </c>
      <c r="AJ152" s="1043"/>
      <c r="AK152" s="1053">
        <f>'5'!Y152</f>
        <v>0</v>
      </c>
      <c r="AL152" s="1053">
        <f>'5'!Z152</f>
        <v>0</v>
      </c>
      <c r="AM152" s="1053" t="str">
        <f>'5'!AA152</f>
        <v/>
      </c>
      <c r="AN152" s="1053">
        <f>'5'!AB152</f>
        <v>0</v>
      </c>
      <c r="AO152" s="1053">
        <f>'5'!AC152</f>
        <v>0</v>
      </c>
      <c r="AP152" s="1056">
        <f t="shared" si="160"/>
        <v>0</v>
      </c>
      <c r="AQ152" s="1056">
        <f t="shared" si="161"/>
        <v>0</v>
      </c>
      <c r="AR152" s="1056">
        <f t="shared" si="162"/>
        <v>0</v>
      </c>
      <c r="AS152" s="1056">
        <f t="shared" si="149"/>
        <v>0</v>
      </c>
      <c r="AT152" s="1056">
        <f t="shared" si="163"/>
        <v>0</v>
      </c>
      <c r="AU152" s="1043"/>
      <c r="AV152" s="1053">
        <f>'5'!AE152</f>
        <v>0</v>
      </c>
      <c r="AW152" s="1053">
        <f>'5'!AF152</f>
        <v>0</v>
      </c>
      <c r="AX152" s="1053" t="str">
        <f>'5'!AG152</f>
        <v/>
      </c>
      <c r="AY152" s="1053">
        <f>'5'!AH152</f>
        <v>0</v>
      </c>
      <c r="AZ152" s="1055">
        <f>'5'!AI152</f>
        <v>0</v>
      </c>
      <c r="BA152" s="1056">
        <f t="shared" si="164"/>
        <v>0</v>
      </c>
      <c r="BB152" s="1056">
        <f t="shared" si="165"/>
        <v>0</v>
      </c>
      <c r="BC152" s="1056">
        <f t="shared" si="166"/>
        <v>0</v>
      </c>
      <c r="BD152" s="1056">
        <f t="shared" si="150"/>
        <v>0</v>
      </c>
      <c r="BE152" s="1056">
        <f t="shared" si="167"/>
        <v>0</v>
      </c>
      <c r="BF152" s="1043"/>
      <c r="BG152" s="1057" t="str">
        <f ca="1">'In-kind Benefits 2_V2'!AC150</f>
        <v/>
      </c>
      <c r="BH152" s="1047"/>
      <c r="BI152" s="1047" t="str">
        <f ca="1">'In-kind Benefits 2_V2'!AE150</f>
        <v/>
      </c>
      <c r="BJ152" s="1047" t="str" cm="1">
        <f t="array" aca="1" ref="BJ152" ca="1">(_xlfn.IFS(BG152="Yes",_xlfn.IFS(BI152&lt;=($CP152*BJ$5),BI152,BI152&gt;($CP152*BJ$5),($CP152*BJ$5)),BG152="No","",BG152="",""))</f>
        <v/>
      </c>
      <c r="BK152" s="1043"/>
      <c r="BL152" s="1057" t="str">
        <f ca="1">'In-kind Benefits 2_V2'!AG150</f>
        <v/>
      </c>
      <c r="BM152" s="1047" t="str">
        <f ca="1">'In-kind Benefits 2_V2'!AH150</f>
        <v/>
      </c>
      <c r="BN152" s="1047" t="str">
        <f ca="1">'In-kind Benefits 2_V2'!AI150</f>
        <v/>
      </c>
      <c r="BO152" s="1047" t="str" cm="1">
        <f t="array" aca="1" ref="BO152" ca="1">(_xlfn.IFS(BL152="Yes",_xlfn.IFS(BN152&lt;=($CP152*BO$5),BN152,BN152&gt;($CP152*BO$5),($CP152*BO$5)),BL152="No","",BL152="",""))</f>
        <v/>
      </c>
      <c r="BP152" s="1043"/>
      <c r="BQ152" s="1057" t="str">
        <f ca="1">'In-kind Benefits 2_V2'!AK150</f>
        <v/>
      </c>
      <c r="BR152" s="1047" t="str">
        <f ca="1">'In-kind Benefits 2_V2'!AL150</f>
        <v/>
      </c>
      <c r="BS152" s="1047" t="str">
        <f ca="1">'In-kind Benefits 2_V2'!AM150</f>
        <v/>
      </c>
      <c r="BT152" s="1047" t="str" cm="1">
        <f t="array" aca="1" ref="BT152" ca="1">(_xlfn.IFS(BQ152="Yes",_xlfn.IFS(BS152&lt;=($CP152*BT$5),BS152,BS152&gt;($CP152*BT$5),($CP152*BT$5)),BQ152="No","",BQ152="",""))</f>
        <v/>
      </c>
      <c r="BU152" s="1043"/>
      <c r="BV152" s="1057" t="str">
        <f ca="1">'In-kind Benefits 2_V2'!AO150</f>
        <v/>
      </c>
      <c r="BW152" s="1047" t="str">
        <f ca="1">'In-kind Benefits 2_V2'!AP150</f>
        <v/>
      </c>
      <c r="BX152" s="1047" t="str">
        <f ca="1">'In-kind Benefits 2_V2'!AQ150</f>
        <v/>
      </c>
      <c r="BY152" s="1047" t="str" cm="1">
        <f t="array" aca="1" ref="BY152" ca="1">(_xlfn.IFS(BV152="Yes",_xlfn.IFS(BX152&lt;=($CP152*BY$5),BX152,BX152&gt;($CP152*BY$5),($CP152*BY$5)),BV152="No","",BV152="",""))</f>
        <v/>
      </c>
      <c r="BZ152" s="1043"/>
      <c r="CA152" s="1057" t="str">
        <f ca="1">'In-kind Benefits 2_V2'!AS150</f>
        <v/>
      </c>
      <c r="CB152" s="1047" t="str">
        <f ca="1">'In-kind Benefits 2_V2'!AT150</f>
        <v/>
      </c>
      <c r="CC152" s="1047" t="str">
        <f ca="1">'In-kind Benefits 2_V2'!AU150</f>
        <v/>
      </c>
      <c r="CD152" s="1047" t="str" cm="1">
        <f t="array" aca="1" ref="CD152" ca="1">(_xlfn.IFS(CA152="Yes",_xlfn.IFS(CC152&lt;=($CP152*CD$5),CC152,CC152&gt;($CP152*CD$5),($CP152*CD$5)),CA152="No","",CA152="",""))</f>
        <v/>
      </c>
      <c r="CE152" s="1048"/>
      <c r="CF152" s="1057" t="str">
        <f ca="1">'In-kind Benefits 2_V2'!AW150</f>
        <v/>
      </c>
      <c r="CG152" s="1047" t="str">
        <f ca="1">'In-kind Benefits 2_V2'!AX150</f>
        <v/>
      </c>
      <c r="CH152" s="1047" t="str">
        <f ca="1">'In-kind Benefits 2_V2'!AY150</f>
        <v/>
      </c>
      <c r="CI152" s="1047" t="str" cm="1">
        <f t="array" aca="1" ref="CI152" ca="1">(_xlfn.IFS(CF152="Yes",_xlfn.IFS(CH152&lt;=($CP152*CI$5),CH152,CH152&gt;($CP152*CI$5),($CP152*CI$5)),CF152="No","",CF152="",""))</f>
        <v/>
      </c>
      <c r="CJ152" s="1048"/>
      <c r="CK152" s="1049">
        <f>IFERROR(((V152*X152)+(AG152*AI152)+(AR152*AT152)+(BC152*BE152))*'Drop Downs'!$R$4/12,0)</f>
        <v>0</v>
      </c>
      <c r="CL152" s="1050">
        <f>IFERROR(L152/M152*IF('2'!$E$25='Drop Downs'!$H$15,'Drop Downs'!$R$4/12, IF('2'!$E$25='Drop Downs'!$H$16,1, (IF('2'!$E$25='Drop Downs'!$H$13,1,"error")))),0)</f>
        <v>0</v>
      </c>
      <c r="CM152" s="1050">
        <f t="shared" ref="CM152:CM170" ca="1" si="183">SUM(BI152,BN152,BS152,BX152,CC152,CH152)</f>
        <v>0</v>
      </c>
      <c r="CN152" s="1049" t="str">
        <f t="shared" ref="CN152:CN170" ca="1" si="184">IFERROR(CM152/CP152,"")</f>
        <v/>
      </c>
      <c r="CO152" s="1049" t="str">
        <f t="shared" ref="CO152:CO170" ca="1" si="185">IFERROR(CN152*E152,"")</f>
        <v/>
      </c>
      <c r="CP152" s="1050" t="str">
        <f t="shared" ca="1" si="177"/>
        <v/>
      </c>
      <c r="CQ152" s="251"/>
      <c r="CR152" s="1050">
        <f>IFERROR(((W152*X152)+(AH152*AI152)+(AS152*AT152)+(BD152*BE152))*'Drop Downs'!$R$4/12,0)</f>
        <v>0</v>
      </c>
      <c r="CS152" s="1050">
        <f t="shared" si="178"/>
        <v>0</v>
      </c>
      <c r="CT152" s="1050">
        <f t="shared" ca="1" si="179"/>
        <v>0</v>
      </c>
      <c r="CU152" s="1050">
        <f t="shared" ca="1" si="180"/>
        <v>0</v>
      </c>
      <c r="CV152" s="1050" t="str">
        <f t="shared" ref="CV152:CV170" ca="1" si="186">IF(SUM(CR152:CT152)=0,"",(SUM(CR152:CT152)))</f>
        <v/>
      </c>
      <c r="CW152" s="1048"/>
      <c r="CX152" s="1050">
        <f t="shared" si="172"/>
        <v>0</v>
      </c>
      <c r="CY152" s="1050" t="str">
        <f t="shared" ref="CY152:CY170" ca="1" si="187">IF(CV152&lt;CX152,(CX152-CV152), "")</f>
        <v/>
      </c>
      <c r="CZ152" s="1049" t="str">
        <f t="shared" ref="CZ152:CZ170" ca="1" si="188">IFERROR(CY152/CX152,"")</f>
        <v/>
      </c>
      <c r="DA152" s="1049">
        <f t="shared" ca="1" si="181"/>
        <v>0</v>
      </c>
    </row>
    <row r="153" spans="1:105" s="178" customFormat="1" ht="17.149999999999999" customHeight="1">
      <c r="A153" s="942">
        <v>149</v>
      </c>
      <c r="B153" s="1295">
        <f>'4'!Q27</f>
        <v>0</v>
      </c>
      <c r="C153" s="1038" t="str">
        <f>INDEX(Languages2!$B$12:$Z$13,MATCH(' '!D153,Languages2!$B$12:$B$13,0),MATCH('1'!$C$5,Languages2!$B$1:$Z$1,0))</f>
        <v>Homens</v>
      </c>
      <c r="D153" s="1038" t="s">
        <v>799</v>
      </c>
      <c r="E153" s="1058">
        <f>'4'!S27</f>
        <v>0</v>
      </c>
      <c r="F153" s="1297" t="str">
        <f>'4'!T27</f>
        <v xml:space="preserve"> </v>
      </c>
      <c r="G153" s="1040"/>
      <c r="H153" s="1041">
        <f>'5'!G153</f>
        <v>0</v>
      </c>
      <c r="I153" s="1041">
        <f>'5'!H153</f>
        <v>0</v>
      </c>
      <c r="J153" s="1041">
        <f>'5'!I153</f>
        <v>0</v>
      </c>
      <c r="K153" s="1041">
        <f>'5'!J153</f>
        <v>0</v>
      </c>
      <c r="L153" s="1042">
        <f t="shared" si="176"/>
        <v>0</v>
      </c>
      <c r="M153" s="1042">
        <f t="shared" si="182"/>
        <v>0</v>
      </c>
      <c r="N153" s="1043"/>
      <c r="O153" s="1041">
        <f>'5'!M153</f>
        <v>0</v>
      </c>
      <c r="P153" s="1041">
        <f>'5'!N153</f>
        <v>0</v>
      </c>
      <c r="Q153" s="1041" t="str">
        <f>'5'!O153</f>
        <v/>
      </c>
      <c r="R153" s="1041">
        <f>'5'!P153</f>
        <v>0</v>
      </c>
      <c r="S153" s="1044">
        <f>'5'!Q153</f>
        <v>0</v>
      </c>
      <c r="T153" s="1045">
        <f t="shared" si="143"/>
        <v>0</v>
      </c>
      <c r="U153" s="1045">
        <f t="shared" si="157"/>
        <v>0</v>
      </c>
      <c r="V153" s="1045">
        <f t="shared" si="158"/>
        <v>0</v>
      </c>
      <c r="W153" s="1045">
        <f t="shared" si="144"/>
        <v>0</v>
      </c>
      <c r="X153" s="1045">
        <f t="shared" si="175"/>
        <v>0</v>
      </c>
      <c r="Y153" s="1043"/>
      <c r="Z153" s="1041">
        <f>'5'!S153</f>
        <v>0</v>
      </c>
      <c r="AA153" s="1041">
        <f>'5'!T153</f>
        <v>0</v>
      </c>
      <c r="AB153" s="1041" t="str">
        <f>'5'!U153</f>
        <v/>
      </c>
      <c r="AC153" s="1041">
        <f>'5'!V153</f>
        <v>0</v>
      </c>
      <c r="AD153" s="1064">
        <f>'5'!W153</f>
        <v>0</v>
      </c>
      <c r="AE153" s="1045">
        <f t="shared" si="159"/>
        <v>0</v>
      </c>
      <c r="AF153" s="1045">
        <f t="shared" si="145"/>
        <v>0</v>
      </c>
      <c r="AG153" s="1045">
        <f t="shared" si="146"/>
        <v>0</v>
      </c>
      <c r="AH153" s="1045">
        <f t="shared" si="147"/>
        <v>0</v>
      </c>
      <c r="AI153" s="1045">
        <f t="shared" si="148"/>
        <v>0</v>
      </c>
      <c r="AJ153" s="1043"/>
      <c r="AK153" s="1041">
        <f>'5'!Y153</f>
        <v>0</v>
      </c>
      <c r="AL153" s="1041">
        <f>'5'!Z153</f>
        <v>0</v>
      </c>
      <c r="AM153" s="1041" t="str">
        <f>'5'!AA153</f>
        <v/>
      </c>
      <c r="AN153" s="1041">
        <f>'5'!AB153</f>
        <v>0</v>
      </c>
      <c r="AO153" s="1064">
        <f>'5'!AC153</f>
        <v>0</v>
      </c>
      <c r="AP153" s="1045">
        <f t="shared" si="160"/>
        <v>0</v>
      </c>
      <c r="AQ153" s="1045">
        <f t="shared" si="161"/>
        <v>0</v>
      </c>
      <c r="AR153" s="1045">
        <f t="shared" si="162"/>
        <v>0</v>
      </c>
      <c r="AS153" s="1045">
        <f t="shared" si="149"/>
        <v>0</v>
      </c>
      <c r="AT153" s="1045">
        <f t="shared" si="163"/>
        <v>0</v>
      </c>
      <c r="AU153" s="1043"/>
      <c r="AV153" s="1041">
        <f>'5'!AE153</f>
        <v>0</v>
      </c>
      <c r="AW153" s="1041">
        <f>'5'!AF153</f>
        <v>0</v>
      </c>
      <c r="AX153" s="1041" t="str">
        <f>'5'!AG153</f>
        <v/>
      </c>
      <c r="AY153" s="1041">
        <f>'5'!AH153</f>
        <v>0</v>
      </c>
      <c r="AZ153" s="1044">
        <f>'5'!AI153</f>
        <v>0</v>
      </c>
      <c r="BA153" s="1045">
        <f t="shared" si="164"/>
        <v>0</v>
      </c>
      <c r="BB153" s="1045">
        <f t="shared" si="165"/>
        <v>0</v>
      </c>
      <c r="BC153" s="1045">
        <f t="shared" si="166"/>
        <v>0</v>
      </c>
      <c r="BD153" s="1045">
        <f t="shared" si="150"/>
        <v>0</v>
      </c>
      <c r="BE153" s="1045">
        <f t="shared" si="167"/>
        <v>0</v>
      </c>
      <c r="BF153" s="1043"/>
      <c r="BG153" s="1046" t="str">
        <f ca="1">'In-kind Benefits 2_V2'!AC151</f>
        <v/>
      </c>
      <c r="BH153" s="1047"/>
      <c r="BI153" s="1047" t="str">
        <f ca="1">'In-kind Benefits 2_V2'!AE151</f>
        <v/>
      </c>
      <c r="BJ153" s="1047" t="str" cm="1">
        <f t="array" aca="1" ref="BJ153" ca="1">(_xlfn.IFS(BG153="Yes",_xlfn.IFS(BI153&lt;=($CP153*BJ$5),BI153,BI153&gt;($CP153*BJ$5),($CP153*BJ$5)),BG153="No","",BG153="",""))</f>
        <v/>
      </c>
      <c r="BK153" s="1043"/>
      <c r="BL153" s="1046" t="str">
        <f ca="1">'In-kind Benefits 2_V2'!AG151</f>
        <v/>
      </c>
      <c r="BM153" s="1047" t="str">
        <f ca="1">'In-kind Benefits 2_V2'!AH151</f>
        <v/>
      </c>
      <c r="BN153" s="1047" t="str">
        <f ca="1">'In-kind Benefits 2_V2'!AI151</f>
        <v/>
      </c>
      <c r="BO153" s="1047" t="str" cm="1">
        <f t="array" aca="1" ref="BO153" ca="1">(_xlfn.IFS(BL153="Yes",_xlfn.IFS(BN153&lt;=($CP153*BO$5),BN153,BN153&gt;($CP153*BO$5),($CP153*BO$5)),BL153="No","",BL153="",""))</f>
        <v/>
      </c>
      <c r="BP153" s="1043"/>
      <c r="BQ153" s="1046" t="str">
        <f ca="1">'In-kind Benefits 2_V2'!AK151</f>
        <v/>
      </c>
      <c r="BR153" s="1047" t="str">
        <f ca="1">'In-kind Benefits 2_V2'!AL151</f>
        <v/>
      </c>
      <c r="BS153" s="1047" t="str">
        <f ca="1">'In-kind Benefits 2_V2'!AM151</f>
        <v/>
      </c>
      <c r="BT153" s="1047" t="str" cm="1">
        <f t="array" aca="1" ref="BT153" ca="1">(_xlfn.IFS(BQ153="Yes",_xlfn.IFS(BS153&lt;=($CP153*BT$5),BS153,BS153&gt;($CP153*BT$5),($CP153*BT$5)),BQ153="No","",BQ153="",""))</f>
        <v/>
      </c>
      <c r="BU153" s="1043"/>
      <c r="BV153" s="1046" t="str">
        <f ca="1">'In-kind Benefits 2_V2'!AO151</f>
        <v/>
      </c>
      <c r="BW153" s="1047" t="str">
        <f ca="1">'In-kind Benefits 2_V2'!AP151</f>
        <v/>
      </c>
      <c r="BX153" s="1047" t="str">
        <f ca="1">'In-kind Benefits 2_V2'!AQ151</f>
        <v/>
      </c>
      <c r="BY153" s="1047" t="str" cm="1">
        <f t="array" aca="1" ref="BY153" ca="1">(_xlfn.IFS(BV153="Yes",_xlfn.IFS(BX153&lt;=($CP153*BY$5),BX153,BX153&gt;($CP153*BY$5),($CP153*BY$5)),BV153="No","",BV153="",""))</f>
        <v/>
      </c>
      <c r="BZ153" s="1043"/>
      <c r="CA153" s="1046" t="str">
        <f ca="1">'In-kind Benefits 2_V2'!AS151</f>
        <v/>
      </c>
      <c r="CB153" s="1047" t="str">
        <f ca="1">'In-kind Benefits 2_V2'!AT151</f>
        <v/>
      </c>
      <c r="CC153" s="1047" t="str">
        <f ca="1">'In-kind Benefits 2_V2'!AU151</f>
        <v/>
      </c>
      <c r="CD153" s="1047" t="str" cm="1">
        <f t="array" aca="1" ref="CD153" ca="1">(_xlfn.IFS(CA153="Yes",_xlfn.IFS(CC153&lt;=($CP153*CD$5),CC153,CC153&gt;($CP153*CD$5),($CP153*CD$5)),CA153="No","",CA153="",""))</f>
        <v/>
      </c>
      <c r="CE153" s="1048"/>
      <c r="CF153" s="1046" t="str">
        <f ca="1">'In-kind Benefits 2_V2'!AW151</f>
        <v/>
      </c>
      <c r="CG153" s="1047" t="str">
        <f ca="1">'In-kind Benefits 2_V2'!AX151</f>
        <v/>
      </c>
      <c r="CH153" s="1047" t="str">
        <f ca="1">'In-kind Benefits 2_V2'!AY151</f>
        <v/>
      </c>
      <c r="CI153" s="1047" t="str" cm="1">
        <f t="array" aca="1" ref="CI153" ca="1">(_xlfn.IFS(CF153="Yes",_xlfn.IFS(CH153&lt;=($CP153*CI$5),CH153,CH153&gt;($CP153*CI$5),($CP153*CI$5)),CF153="No","",CF153="",""))</f>
        <v/>
      </c>
      <c r="CJ153" s="1048"/>
      <c r="CK153" s="1049">
        <f>IFERROR(((V153*X153)+(AG153*AI153)+(AR153*AT153)+(BC153*BE153))*'Drop Downs'!$R$4/12,0)</f>
        <v>0</v>
      </c>
      <c r="CL153" s="1050">
        <f>IFERROR(L153/M153*IF('2'!$E$25='Drop Downs'!$H$15,'Drop Downs'!$R$4/12, IF('2'!$E$25='Drop Downs'!$H$16,1, (IF('2'!$E$25='Drop Downs'!$H$13,1,"error")))),0)</f>
        <v>0</v>
      </c>
      <c r="CM153" s="1050">
        <f t="shared" ca="1" si="183"/>
        <v>0</v>
      </c>
      <c r="CN153" s="1049" t="str">
        <f t="shared" ca="1" si="184"/>
        <v/>
      </c>
      <c r="CO153" s="1049" t="str">
        <f t="shared" ca="1" si="185"/>
        <v/>
      </c>
      <c r="CP153" s="1050" t="str">
        <f t="shared" ca="1" si="177"/>
        <v/>
      </c>
      <c r="CQ153" s="251"/>
      <c r="CR153" s="1050">
        <f>IFERROR(((W153*X153)+(AH153*AI153)+(AS153*AT153)+(BD153*BE153))*'Drop Downs'!$R$4/12,0)</f>
        <v>0</v>
      </c>
      <c r="CS153" s="1050">
        <f t="shared" si="178"/>
        <v>0</v>
      </c>
      <c r="CT153" s="1050">
        <f t="shared" ca="1" si="179"/>
        <v>0</v>
      </c>
      <c r="CU153" s="1050">
        <f t="shared" ca="1" si="180"/>
        <v>0</v>
      </c>
      <c r="CV153" s="1050" t="str">
        <f t="shared" ca="1" si="186"/>
        <v/>
      </c>
      <c r="CW153" s="1048"/>
      <c r="CX153" s="1050">
        <f t="shared" si="172"/>
        <v>0</v>
      </c>
      <c r="CY153" s="1050" t="str">
        <f t="shared" ca="1" si="187"/>
        <v/>
      </c>
      <c r="CZ153" s="1049" t="str">
        <f t="shared" ca="1" si="188"/>
        <v/>
      </c>
      <c r="DA153" s="1049">
        <f t="shared" ca="1" si="181"/>
        <v>0</v>
      </c>
    </row>
    <row r="154" spans="1:105" s="178" customFormat="1" ht="17.149999999999999" customHeight="1">
      <c r="A154" s="942">
        <v>150</v>
      </c>
      <c r="B154" s="1298"/>
      <c r="C154" s="1051" t="str">
        <f>INDEX(Languages2!$B$12:$Z$13,MATCH(' '!D154,Languages2!$B$12:$B$13,0),MATCH('1'!$C$5,Languages2!$B$1:$Z$1,0))</f>
        <v>Mulheres</v>
      </c>
      <c r="D154" s="1051" t="s">
        <v>800</v>
      </c>
      <c r="E154" s="1052">
        <f>'4'!S28</f>
        <v>0</v>
      </c>
      <c r="F154" s="1297">
        <f>'4'!T28</f>
        <v>0</v>
      </c>
      <c r="G154" s="1040"/>
      <c r="H154" s="1053">
        <f>'5'!G154</f>
        <v>0</v>
      </c>
      <c r="I154" s="1053">
        <f>'5'!H154</f>
        <v>0</v>
      </c>
      <c r="J154" s="1053">
        <f>'5'!I154</f>
        <v>0</v>
      </c>
      <c r="K154" s="1053">
        <f>'5'!J154</f>
        <v>0</v>
      </c>
      <c r="L154" s="1054">
        <f t="shared" si="176"/>
        <v>0</v>
      </c>
      <c r="M154" s="1054">
        <f t="shared" si="182"/>
        <v>0</v>
      </c>
      <c r="N154" s="1043"/>
      <c r="O154" s="1053">
        <f>'5'!M154</f>
        <v>0</v>
      </c>
      <c r="P154" s="1053">
        <f>'5'!N154</f>
        <v>0</v>
      </c>
      <c r="Q154" s="1053" t="str">
        <f>'5'!O154</f>
        <v/>
      </c>
      <c r="R154" s="1053">
        <f>'5'!P154</f>
        <v>0</v>
      </c>
      <c r="S154" s="1055">
        <f>'5'!Q154</f>
        <v>0</v>
      </c>
      <c r="T154" s="1056">
        <f t="shared" si="143"/>
        <v>0</v>
      </c>
      <c r="U154" s="1056">
        <f t="shared" si="157"/>
        <v>0</v>
      </c>
      <c r="V154" s="1056">
        <f t="shared" si="158"/>
        <v>0</v>
      </c>
      <c r="W154" s="1056">
        <f t="shared" si="144"/>
        <v>0</v>
      </c>
      <c r="X154" s="1056">
        <f t="shared" si="175"/>
        <v>0</v>
      </c>
      <c r="Y154" s="1043"/>
      <c r="Z154" s="1053">
        <f>'5'!S154</f>
        <v>0</v>
      </c>
      <c r="AA154" s="1053">
        <f>'5'!T154</f>
        <v>0</v>
      </c>
      <c r="AB154" s="1053" t="str">
        <f>'5'!U154</f>
        <v/>
      </c>
      <c r="AC154" s="1053">
        <f>'5'!V154</f>
        <v>0</v>
      </c>
      <c r="AD154" s="1053">
        <f>'5'!W154</f>
        <v>0</v>
      </c>
      <c r="AE154" s="1056">
        <f t="shared" si="159"/>
        <v>0</v>
      </c>
      <c r="AF154" s="1056">
        <f t="shared" si="145"/>
        <v>0</v>
      </c>
      <c r="AG154" s="1056">
        <f t="shared" si="146"/>
        <v>0</v>
      </c>
      <c r="AH154" s="1056">
        <f t="shared" si="147"/>
        <v>0</v>
      </c>
      <c r="AI154" s="1056">
        <f t="shared" si="148"/>
        <v>0</v>
      </c>
      <c r="AJ154" s="1043"/>
      <c r="AK154" s="1053">
        <f>'5'!Y154</f>
        <v>0</v>
      </c>
      <c r="AL154" s="1053">
        <f>'5'!Z154</f>
        <v>0</v>
      </c>
      <c r="AM154" s="1053" t="str">
        <f>'5'!AA154</f>
        <v/>
      </c>
      <c r="AN154" s="1053">
        <f>'5'!AB154</f>
        <v>0</v>
      </c>
      <c r="AO154" s="1053">
        <f>'5'!AC154</f>
        <v>0</v>
      </c>
      <c r="AP154" s="1056">
        <f t="shared" si="160"/>
        <v>0</v>
      </c>
      <c r="AQ154" s="1056">
        <f t="shared" si="161"/>
        <v>0</v>
      </c>
      <c r="AR154" s="1056">
        <f t="shared" si="162"/>
        <v>0</v>
      </c>
      <c r="AS154" s="1056">
        <f t="shared" si="149"/>
        <v>0</v>
      </c>
      <c r="AT154" s="1056">
        <f t="shared" si="163"/>
        <v>0</v>
      </c>
      <c r="AU154" s="1043"/>
      <c r="AV154" s="1053">
        <f>'5'!AE154</f>
        <v>0</v>
      </c>
      <c r="AW154" s="1053">
        <f>'5'!AF154</f>
        <v>0</v>
      </c>
      <c r="AX154" s="1053" t="str">
        <f>'5'!AG154</f>
        <v/>
      </c>
      <c r="AY154" s="1053">
        <f>'5'!AH154</f>
        <v>0</v>
      </c>
      <c r="AZ154" s="1055">
        <f>'5'!AI154</f>
        <v>0</v>
      </c>
      <c r="BA154" s="1056">
        <f t="shared" si="164"/>
        <v>0</v>
      </c>
      <c r="BB154" s="1056">
        <f t="shared" si="165"/>
        <v>0</v>
      </c>
      <c r="BC154" s="1056">
        <f t="shared" si="166"/>
        <v>0</v>
      </c>
      <c r="BD154" s="1056">
        <f t="shared" si="150"/>
        <v>0</v>
      </c>
      <c r="BE154" s="1056">
        <f t="shared" si="167"/>
        <v>0</v>
      </c>
      <c r="BF154" s="1043"/>
      <c r="BG154" s="1057" t="str">
        <f ca="1">'In-kind Benefits 2_V2'!AC152</f>
        <v/>
      </c>
      <c r="BH154" s="1047"/>
      <c r="BI154" s="1047" t="str">
        <f ca="1">'In-kind Benefits 2_V2'!AE152</f>
        <v/>
      </c>
      <c r="BJ154" s="1047" t="str" cm="1">
        <f t="array" aca="1" ref="BJ154" ca="1">(_xlfn.IFS(BG154="Yes",_xlfn.IFS(BI154&lt;=($CP154*BJ$5),BI154,BI154&gt;($CP154*BJ$5),($CP154*BJ$5)),BG154="No","",BG154="",""))</f>
        <v/>
      </c>
      <c r="BK154" s="1043"/>
      <c r="BL154" s="1057" t="str">
        <f ca="1">'In-kind Benefits 2_V2'!AG152</f>
        <v/>
      </c>
      <c r="BM154" s="1047" t="str">
        <f ca="1">'In-kind Benefits 2_V2'!AH152</f>
        <v/>
      </c>
      <c r="BN154" s="1047" t="str">
        <f ca="1">'In-kind Benefits 2_V2'!AI152</f>
        <v/>
      </c>
      <c r="BO154" s="1047" t="str" cm="1">
        <f t="array" aca="1" ref="BO154" ca="1">(_xlfn.IFS(BL154="Yes",_xlfn.IFS(BN154&lt;=($CP154*BO$5),BN154,BN154&gt;($CP154*BO$5),($CP154*BO$5)),BL154="No","",BL154="",""))</f>
        <v/>
      </c>
      <c r="BP154" s="1043"/>
      <c r="BQ154" s="1057" t="str">
        <f ca="1">'In-kind Benefits 2_V2'!AK152</f>
        <v/>
      </c>
      <c r="BR154" s="1047" t="str">
        <f ca="1">'In-kind Benefits 2_V2'!AL152</f>
        <v/>
      </c>
      <c r="BS154" s="1047" t="str">
        <f ca="1">'In-kind Benefits 2_V2'!AM152</f>
        <v/>
      </c>
      <c r="BT154" s="1047" t="str" cm="1">
        <f t="array" aca="1" ref="BT154" ca="1">(_xlfn.IFS(BQ154="Yes",_xlfn.IFS(BS154&lt;=($CP154*BT$5),BS154,BS154&gt;($CP154*BT$5),($CP154*BT$5)),BQ154="No","",BQ154="",""))</f>
        <v/>
      </c>
      <c r="BU154" s="1043"/>
      <c r="BV154" s="1057" t="str">
        <f ca="1">'In-kind Benefits 2_V2'!AO152</f>
        <v/>
      </c>
      <c r="BW154" s="1047" t="str">
        <f ca="1">'In-kind Benefits 2_V2'!AP152</f>
        <v/>
      </c>
      <c r="BX154" s="1047" t="str">
        <f ca="1">'In-kind Benefits 2_V2'!AQ152</f>
        <v/>
      </c>
      <c r="BY154" s="1047" t="str" cm="1">
        <f t="array" aca="1" ref="BY154" ca="1">(_xlfn.IFS(BV154="Yes",_xlfn.IFS(BX154&lt;=($CP154*BY$5),BX154,BX154&gt;($CP154*BY$5),($CP154*BY$5)),BV154="No","",BV154="",""))</f>
        <v/>
      </c>
      <c r="BZ154" s="1043"/>
      <c r="CA154" s="1057" t="str">
        <f ca="1">'In-kind Benefits 2_V2'!AS152</f>
        <v/>
      </c>
      <c r="CB154" s="1047" t="str">
        <f ca="1">'In-kind Benefits 2_V2'!AT152</f>
        <v/>
      </c>
      <c r="CC154" s="1047" t="str">
        <f ca="1">'In-kind Benefits 2_V2'!AU152</f>
        <v/>
      </c>
      <c r="CD154" s="1047" t="str" cm="1">
        <f t="array" aca="1" ref="CD154" ca="1">(_xlfn.IFS(CA154="Yes",_xlfn.IFS(CC154&lt;=($CP154*CD$5),CC154,CC154&gt;($CP154*CD$5),($CP154*CD$5)),CA154="No","",CA154="",""))</f>
        <v/>
      </c>
      <c r="CE154" s="1048"/>
      <c r="CF154" s="1057" t="str">
        <f ca="1">'In-kind Benefits 2_V2'!AW152</f>
        <v/>
      </c>
      <c r="CG154" s="1047" t="str">
        <f ca="1">'In-kind Benefits 2_V2'!AX152</f>
        <v/>
      </c>
      <c r="CH154" s="1047" t="str">
        <f ca="1">'In-kind Benefits 2_V2'!AY152</f>
        <v/>
      </c>
      <c r="CI154" s="1047" t="str" cm="1">
        <f t="array" aca="1" ref="CI154" ca="1">(_xlfn.IFS(CF154="Yes",_xlfn.IFS(CH154&lt;=($CP154*CI$5),CH154,CH154&gt;($CP154*CI$5),($CP154*CI$5)),CF154="No","",CF154="",""))</f>
        <v/>
      </c>
      <c r="CJ154" s="1048"/>
      <c r="CK154" s="1049">
        <f>IFERROR(((V154*X154)+(AG154*AI154)+(AR154*AT154)+(BC154*BE154))*'Drop Downs'!$R$4/12,0)</f>
        <v>0</v>
      </c>
      <c r="CL154" s="1050">
        <f>IFERROR(L154/M154*IF('2'!$E$25='Drop Downs'!$H$15,'Drop Downs'!$R$4/12, IF('2'!$E$25='Drop Downs'!$H$16,1, (IF('2'!$E$25='Drop Downs'!$H$13,1,"error")))),0)</f>
        <v>0</v>
      </c>
      <c r="CM154" s="1050">
        <f t="shared" ca="1" si="183"/>
        <v>0</v>
      </c>
      <c r="CN154" s="1049" t="str">
        <f t="shared" ca="1" si="184"/>
        <v/>
      </c>
      <c r="CO154" s="1049" t="str">
        <f t="shared" ca="1" si="185"/>
        <v/>
      </c>
      <c r="CP154" s="1050" t="str">
        <f t="shared" ca="1" si="177"/>
        <v/>
      </c>
      <c r="CQ154" s="251"/>
      <c r="CR154" s="1050">
        <f>IFERROR(((W154*X154)+(AH154*AI154)+(AS154*AT154)+(BD154*BE154))*'Drop Downs'!$R$4/12,0)</f>
        <v>0</v>
      </c>
      <c r="CS154" s="1050">
        <f t="shared" si="178"/>
        <v>0</v>
      </c>
      <c r="CT154" s="1050">
        <f t="shared" ca="1" si="179"/>
        <v>0</v>
      </c>
      <c r="CU154" s="1050">
        <f t="shared" ca="1" si="180"/>
        <v>0</v>
      </c>
      <c r="CV154" s="1050" t="str">
        <f t="shared" ca="1" si="186"/>
        <v/>
      </c>
      <c r="CW154" s="1048"/>
      <c r="CX154" s="1050">
        <f t="shared" si="172"/>
        <v>0</v>
      </c>
      <c r="CY154" s="1050" t="str">
        <f t="shared" ca="1" si="187"/>
        <v/>
      </c>
      <c r="CZ154" s="1049" t="str">
        <f t="shared" ca="1" si="188"/>
        <v/>
      </c>
      <c r="DA154" s="1049">
        <f t="shared" ca="1" si="181"/>
        <v>0</v>
      </c>
    </row>
    <row r="155" spans="1:105" s="178" customFormat="1" ht="17.149999999999999" customHeight="1">
      <c r="A155" s="942">
        <v>151</v>
      </c>
      <c r="B155" s="1295">
        <f>'4'!Q29</f>
        <v>0</v>
      </c>
      <c r="C155" s="1038" t="str">
        <f>INDEX(Languages2!$B$12:$Z$13,MATCH(' '!D155,Languages2!$B$12:$B$13,0),MATCH('1'!$C$5,Languages2!$B$1:$Z$1,0))</f>
        <v>Homens</v>
      </c>
      <c r="D155" s="1038" t="s">
        <v>799</v>
      </c>
      <c r="E155" s="1058">
        <f>'4'!S29</f>
        <v>0</v>
      </c>
      <c r="F155" s="1297" t="str">
        <f>'4'!T29</f>
        <v xml:space="preserve"> </v>
      </c>
      <c r="G155" s="1040"/>
      <c r="H155" s="1041">
        <f>'5'!G155</f>
        <v>0</v>
      </c>
      <c r="I155" s="1041">
        <f>'5'!H155</f>
        <v>0</v>
      </c>
      <c r="J155" s="1041">
        <f>'5'!I155</f>
        <v>0</v>
      </c>
      <c r="K155" s="1041">
        <f>'5'!J155</f>
        <v>0</v>
      </c>
      <c r="L155" s="1042">
        <f t="shared" si="176"/>
        <v>0</v>
      </c>
      <c r="M155" s="1042">
        <f t="shared" si="182"/>
        <v>0</v>
      </c>
      <c r="N155" s="1043"/>
      <c r="O155" s="1041">
        <f>'5'!M155</f>
        <v>0</v>
      </c>
      <c r="P155" s="1041">
        <f>'5'!N155</f>
        <v>0</v>
      </c>
      <c r="Q155" s="1041" t="str">
        <f>'5'!O155</f>
        <v/>
      </c>
      <c r="R155" s="1041">
        <f>'5'!P155</f>
        <v>0</v>
      </c>
      <c r="S155" s="1044">
        <f>'5'!Q155</f>
        <v>0</v>
      </c>
      <c r="T155" s="1045">
        <f t="shared" si="143"/>
        <v>0</v>
      </c>
      <c r="U155" s="1045">
        <f t="shared" si="157"/>
        <v>0</v>
      </c>
      <c r="V155" s="1045">
        <f t="shared" si="158"/>
        <v>0</v>
      </c>
      <c r="W155" s="1045">
        <f t="shared" si="144"/>
        <v>0</v>
      </c>
      <c r="X155" s="1045">
        <f t="shared" si="175"/>
        <v>0</v>
      </c>
      <c r="Y155" s="1043"/>
      <c r="Z155" s="1041">
        <f>'5'!S155</f>
        <v>0</v>
      </c>
      <c r="AA155" s="1041">
        <f>'5'!T155</f>
        <v>0</v>
      </c>
      <c r="AB155" s="1041" t="str">
        <f>'5'!U155</f>
        <v/>
      </c>
      <c r="AC155" s="1041">
        <f>'5'!V155</f>
        <v>0</v>
      </c>
      <c r="AD155" s="1064">
        <f>'5'!W155</f>
        <v>0</v>
      </c>
      <c r="AE155" s="1045">
        <f t="shared" si="159"/>
        <v>0</v>
      </c>
      <c r="AF155" s="1045">
        <f t="shared" si="145"/>
        <v>0</v>
      </c>
      <c r="AG155" s="1045">
        <f t="shared" si="146"/>
        <v>0</v>
      </c>
      <c r="AH155" s="1045">
        <f t="shared" si="147"/>
        <v>0</v>
      </c>
      <c r="AI155" s="1045">
        <f t="shared" si="148"/>
        <v>0</v>
      </c>
      <c r="AJ155" s="1043"/>
      <c r="AK155" s="1041">
        <f>'5'!Y155</f>
        <v>0</v>
      </c>
      <c r="AL155" s="1041">
        <f>'5'!Z155</f>
        <v>0</v>
      </c>
      <c r="AM155" s="1041" t="str">
        <f>'5'!AA155</f>
        <v/>
      </c>
      <c r="AN155" s="1041">
        <f>'5'!AB155</f>
        <v>0</v>
      </c>
      <c r="AO155" s="1064">
        <f>'5'!AC155</f>
        <v>0</v>
      </c>
      <c r="AP155" s="1045">
        <f t="shared" si="160"/>
        <v>0</v>
      </c>
      <c r="AQ155" s="1045">
        <f t="shared" si="161"/>
        <v>0</v>
      </c>
      <c r="AR155" s="1045">
        <f t="shared" si="162"/>
        <v>0</v>
      </c>
      <c r="AS155" s="1045">
        <f t="shared" si="149"/>
        <v>0</v>
      </c>
      <c r="AT155" s="1045">
        <f t="shared" si="163"/>
        <v>0</v>
      </c>
      <c r="AU155" s="1043"/>
      <c r="AV155" s="1041">
        <f>'5'!AE155</f>
        <v>0</v>
      </c>
      <c r="AW155" s="1041">
        <f>'5'!AF155</f>
        <v>0</v>
      </c>
      <c r="AX155" s="1041" t="str">
        <f>'5'!AG155</f>
        <v/>
      </c>
      <c r="AY155" s="1041">
        <f>'5'!AH155</f>
        <v>0</v>
      </c>
      <c r="AZ155" s="1044">
        <f>'5'!AI155</f>
        <v>0</v>
      </c>
      <c r="BA155" s="1045">
        <f t="shared" si="164"/>
        <v>0</v>
      </c>
      <c r="BB155" s="1045">
        <f t="shared" si="165"/>
        <v>0</v>
      </c>
      <c r="BC155" s="1045">
        <f t="shared" si="166"/>
        <v>0</v>
      </c>
      <c r="BD155" s="1045">
        <f t="shared" si="150"/>
        <v>0</v>
      </c>
      <c r="BE155" s="1045">
        <f t="shared" si="167"/>
        <v>0</v>
      </c>
      <c r="BF155" s="1043"/>
      <c r="BG155" s="1046" t="str">
        <f ca="1">'In-kind Benefits 2_V2'!AC153</f>
        <v/>
      </c>
      <c r="BH155" s="1047"/>
      <c r="BI155" s="1047" t="str">
        <f ca="1">'In-kind Benefits 2_V2'!AE153</f>
        <v/>
      </c>
      <c r="BJ155" s="1047" t="str" cm="1">
        <f t="array" aca="1" ref="BJ155" ca="1">(_xlfn.IFS(BG155="Yes",_xlfn.IFS(BI155&lt;=($CP155*BJ$5),BI155,BI155&gt;($CP155*BJ$5),($CP155*BJ$5)),BG155="No","",BG155="",""))</f>
        <v/>
      </c>
      <c r="BK155" s="1043"/>
      <c r="BL155" s="1046" t="str">
        <f ca="1">'In-kind Benefits 2_V2'!AG153</f>
        <v/>
      </c>
      <c r="BM155" s="1047" t="str">
        <f ca="1">'In-kind Benefits 2_V2'!AH153</f>
        <v/>
      </c>
      <c r="BN155" s="1047" t="str">
        <f ca="1">'In-kind Benefits 2_V2'!AI153</f>
        <v/>
      </c>
      <c r="BO155" s="1047" t="str" cm="1">
        <f t="array" aca="1" ref="BO155" ca="1">(_xlfn.IFS(BL155="Yes",_xlfn.IFS(BN155&lt;=($CP155*BO$5),BN155,BN155&gt;($CP155*BO$5),($CP155*BO$5)),BL155="No","",BL155="",""))</f>
        <v/>
      </c>
      <c r="BP155" s="1043"/>
      <c r="BQ155" s="1046" t="str">
        <f ca="1">'In-kind Benefits 2_V2'!AK153</f>
        <v/>
      </c>
      <c r="BR155" s="1047" t="str">
        <f ca="1">'In-kind Benefits 2_V2'!AL153</f>
        <v/>
      </c>
      <c r="BS155" s="1047" t="str">
        <f ca="1">'In-kind Benefits 2_V2'!AM153</f>
        <v/>
      </c>
      <c r="BT155" s="1047" t="str" cm="1">
        <f t="array" aca="1" ref="BT155" ca="1">(_xlfn.IFS(BQ155="Yes",_xlfn.IFS(BS155&lt;=($CP155*BT$5),BS155,BS155&gt;($CP155*BT$5),($CP155*BT$5)),BQ155="No","",BQ155="",""))</f>
        <v/>
      </c>
      <c r="BU155" s="1043"/>
      <c r="BV155" s="1046" t="str">
        <f ca="1">'In-kind Benefits 2_V2'!AO153</f>
        <v/>
      </c>
      <c r="BW155" s="1047" t="str">
        <f ca="1">'In-kind Benefits 2_V2'!AP153</f>
        <v/>
      </c>
      <c r="BX155" s="1047" t="str">
        <f ca="1">'In-kind Benefits 2_V2'!AQ153</f>
        <v/>
      </c>
      <c r="BY155" s="1047" t="str" cm="1">
        <f t="array" aca="1" ref="BY155" ca="1">(_xlfn.IFS(BV155="Yes",_xlfn.IFS(BX155&lt;=($CP155*BY$5),BX155,BX155&gt;($CP155*BY$5),($CP155*BY$5)),BV155="No","",BV155="",""))</f>
        <v/>
      </c>
      <c r="BZ155" s="1043"/>
      <c r="CA155" s="1046" t="str">
        <f ca="1">'In-kind Benefits 2_V2'!AS153</f>
        <v/>
      </c>
      <c r="CB155" s="1047" t="str">
        <f ca="1">'In-kind Benefits 2_V2'!AT153</f>
        <v/>
      </c>
      <c r="CC155" s="1047" t="str">
        <f ca="1">'In-kind Benefits 2_V2'!AU153</f>
        <v/>
      </c>
      <c r="CD155" s="1047" t="str" cm="1">
        <f t="array" aca="1" ref="CD155" ca="1">(_xlfn.IFS(CA155="Yes",_xlfn.IFS(CC155&lt;=($CP155*CD$5),CC155,CC155&gt;($CP155*CD$5),($CP155*CD$5)),CA155="No","",CA155="",""))</f>
        <v/>
      </c>
      <c r="CE155" s="1048"/>
      <c r="CF155" s="1046" t="str">
        <f ca="1">'In-kind Benefits 2_V2'!AW153</f>
        <v/>
      </c>
      <c r="CG155" s="1047" t="str">
        <f ca="1">'In-kind Benefits 2_V2'!AX153</f>
        <v/>
      </c>
      <c r="CH155" s="1047" t="str">
        <f ca="1">'In-kind Benefits 2_V2'!AY153</f>
        <v/>
      </c>
      <c r="CI155" s="1047" t="str" cm="1">
        <f t="array" aca="1" ref="CI155" ca="1">(_xlfn.IFS(CF155="Yes",_xlfn.IFS(CH155&lt;=($CP155*CI$5),CH155,CH155&gt;($CP155*CI$5),($CP155*CI$5)),CF155="No","",CF155="",""))</f>
        <v/>
      </c>
      <c r="CJ155" s="1048"/>
      <c r="CK155" s="1049">
        <f>IFERROR(((V155*X155)+(AG155*AI155)+(AR155*AT155)+(BC155*BE155))*'Drop Downs'!$R$4/12,0)</f>
        <v>0</v>
      </c>
      <c r="CL155" s="1050">
        <f>IFERROR(L155/M155*IF('2'!$E$25='Drop Downs'!$H$15,'Drop Downs'!$R$4/12, IF('2'!$E$25='Drop Downs'!$H$16,1, (IF('2'!$E$25='Drop Downs'!$H$13,1,"error")))),0)</f>
        <v>0</v>
      </c>
      <c r="CM155" s="1050">
        <f t="shared" ca="1" si="183"/>
        <v>0</v>
      </c>
      <c r="CN155" s="1049" t="str">
        <f t="shared" ca="1" si="184"/>
        <v/>
      </c>
      <c r="CO155" s="1049" t="str">
        <f t="shared" ca="1" si="185"/>
        <v/>
      </c>
      <c r="CP155" s="1050" t="str">
        <f t="shared" ca="1" si="177"/>
        <v/>
      </c>
      <c r="CQ155" s="251"/>
      <c r="CR155" s="1050">
        <f>IFERROR(((W155*X155)+(AH155*AI155)+(AS155*AT155)+(BD155*BE155))*'Drop Downs'!$R$4/12,0)</f>
        <v>0</v>
      </c>
      <c r="CS155" s="1050">
        <f t="shared" si="178"/>
        <v>0</v>
      </c>
      <c r="CT155" s="1050">
        <f t="shared" ca="1" si="179"/>
        <v>0</v>
      </c>
      <c r="CU155" s="1050">
        <f t="shared" ca="1" si="180"/>
        <v>0</v>
      </c>
      <c r="CV155" s="1050" t="str">
        <f t="shared" ca="1" si="186"/>
        <v/>
      </c>
      <c r="CW155" s="1048"/>
      <c r="CX155" s="1050">
        <f t="shared" si="172"/>
        <v>0</v>
      </c>
      <c r="CY155" s="1050" t="str">
        <f t="shared" ca="1" si="187"/>
        <v/>
      </c>
      <c r="CZ155" s="1049" t="str">
        <f t="shared" ca="1" si="188"/>
        <v/>
      </c>
      <c r="DA155" s="1049">
        <f t="shared" ca="1" si="181"/>
        <v>0</v>
      </c>
    </row>
    <row r="156" spans="1:105" s="178" customFormat="1" ht="17.149999999999999" customHeight="1">
      <c r="A156" s="942">
        <v>152</v>
      </c>
      <c r="B156" s="1298"/>
      <c r="C156" s="1051" t="str">
        <f>INDEX(Languages2!$B$12:$Z$13,MATCH(' '!D156,Languages2!$B$12:$B$13,0),MATCH('1'!$C$5,Languages2!$B$1:$Z$1,0))</f>
        <v>Mulheres</v>
      </c>
      <c r="D156" s="1051" t="s">
        <v>800</v>
      </c>
      <c r="E156" s="1052">
        <f>'4'!S30</f>
        <v>0</v>
      </c>
      <c r="F156" s="1297">
        <f>'4'!T30</f>
        <v>0</v>
      </c>
      <c r="G156" s="1040"/>
      <c r="H156" s="1053">
        <f>'5'!G156</f>
        <v>0</v>
      </c>
      <c r="I156" s="1053">
        <f>'5'!H156</f>
        <v>0</v>
      </c>
      <c r="J156" s="1053">
        <f>'5'!I156</f>
        <v>0</v>
      </c>
      <c r="K156" s="1053">
        <f>'5'!J156</f>
        <v>0</v>
      </c>
      <c r="L156" s="1054">
        <f t="shared" si="176"/>
        <v>0</v>
      </c>
      <c r="M156" s="1054">
        <f t="shared" si="182"/>
        <v>0</v>
      </c>
      <c r="N156" s="1043"/>
      <c r="O156" s="1053">
        <f>'5'!M156</f>
        <v>0</v>
      </c>
      <c r="P156" s="1053">
        <f>'5'!N156</f>
        <v>0</v>
      </c>
      <c r="Q156" s="1053" t="str">
        <f>'5'!O156</f>
        <v/>
      </c>
      <c r="R156" s="1053">
        <f>'5'!P156</f>
        <v>0</v>
      </c>
      <c r="S156" s="1055">
        <f>'5'!Q156</f>
        <v>0</v>
      </c>
      <c r="T156" s="1056">
        <f t="shared" si="143"/>
        <v>0</v>
      </c>
      <c r="U156" s="1056">
        <f t="shared" si="157"/>
        <v>0</v>
      </c>
      <c r="V156" s="1056">
        <f t="shared" si="158"/>
        <v>0</v>
      </c>
      <c r="W156" s="1056">
        <f t="shared" si="144"/>
        <v>0</v>
      </c>
      <c r="X156" s="1056">
        <f t="shared" si="175"/>
        <v>0</v>
      </c>
      <c r="Y156" s="1043"/>
      <c r="Z156" s="1053">
        <f>'5'!S156</f>
        <v>0</v>
      </c>
      <c r="AA156" s="1053">
        <f>'5'!T156</f>
        <v>0</v>
      </c>
      <c r="AB156" s="1053" t="str">
        <f>'5'!U156</f>
        <v/>
      </c>
      <c r="AC156" s="1053">
        <f>'5'!V156</f>
        <v>0</v>
      </c>
      <c r="AD156" s="1053">
        <f>'5'!W156</f>
        <v>0</v>
      </c>
      <c r="AE156" s="1056">
        <f t="shared" si="159"/>
        <v>0</v>
      </c>
      <c r="AF156" s="1056">
        <f t="shared" si="145"/>
        <v>0</v>
      </c>
      <c r="AG156" s="1056">
        <f t="shared" si="146"/>
        <v>0</v>
      </c>
      <c r="AH156" s="1056">
        <f t="shared" si="147"/>
        <v>0</v>
      </c>
      <c r="AI156" s="1056">
        <f t="shared" si="148"/>
        <v>0</v>
      </c>
      <c r="AJ156" s="1043"/>
      <c r="AK156" s="1053">
        <f>'5'!Y156</f>
        <v>0</v>
      </c>
      <c r="AL156" s="1053">
        <f>'5'!Z156</f>
        <v>0</v>
      </c>
      <c r="AM156" s="1053" t="str">
        <f>'5'!AA156</f>
        <v/>
      </c>
      <c r="AN156" s="1053">
        <f>'5'!AB156</f>
        <v>0</v>
      </c>
      <c r="AO156" s="1053">
        <f>'5'!AC156</f>
        <v>0</v>
      </c>
      <c r="AP156" s="1056">
        <f t="shared" si="160"/>
        <v>0</v>
      </c>
      <c r="AQ156" s="1056">
        <f t="shared" si="161"/>
        <v>0</v>
      </c>
      <c r="AR156" s="1056">
        <f t="shared" si="162"/>
        <v>0</v>
      </c>
      <c r="AS156" s="1056">
        <f t="shared" si="149"/>
        <v>0</v>
      </c>
      <c r="AT156" s="1056">
        <f t="shared" si="163"/>
        <v>0</v>
      </c>
      <c r="AU156" s="1043"/>
      <c r="AV156" s="1053">
        <f>'5'!AE156</f>
        <v>0</v>
      </c>
      <c r="AW156" s="1053">
        <f>'5'!AF156</f>
        <v>0</v>
      </c>
      <c r="AX156" s="1053" t="str">
        <f>'5'!AG156</f>
        <v/>
      </c>
      <c r="AY156" s="1053">
        <f>'5'!AH156</f>
        <v>0</v>
      </c>
      <c r="AZ156" s="1055">
        <f>'5'!AI156</f>
        <v>0</v>
      </c>
      <c r="BA156" s="1056">
        <f t="shared" si="164"/>
        <v>0</v>
      </c>
      <c r="BB156" s="1056">
        <f t="shared" si="165"/>
        <v>0</v>
      </c>
      <c r="BC156" s="1056">
        <f t="shared" si="166"/>
        <v>0</v>
      </c>
      <c r="BD156" s="1056">
        <f t="shared" si="150"/>
        <v>0</v>
      </c>
      <c r="BE156" s="1056">
        <f t="shared" si="167"/>
        <v>0</v>
      </c>
      <c r="BF156" s="1043"/>
      <c r="BG156" s="1057" t="str">
        <f ca="1">'In-kind Benefits 2_V2'!AC154</f>
        <v/>
      </c>
      <c r="BH156" s="1047"/>
      <c r="BI156" s="1047" t="str">
        <f ca="1">'In-kind Benefits 2_V2'!AE154</f>
        <v/>
      </c>
      <c r="BJ156" s="1047" t="str" cm="1">
        <f t="array" aca="1" ref="BJ156" ca="1">(_xlfn.IFS(BG156="Yes",_xlfn.IFS(BI156&lt;=($CP156*BJ$5),BI156,BI156&gt;($CP156*BJ$5),($CP156*BJ$5)),BG156="No","",BG156="",""))</f>
        <v/>
      </c>
      <c r="BK156" s="1043"/>
      <c r="BL156" s="1057" t="str">
        <f ca="1">'In-kind Benefits 2_V2'!AG154</f>
        <v/>
      </c>
      <c r="BM156" s="1047" t="str">
        <f ca="1">'In-kind Benefits 2_V2'!AH154</f>
        <v/>
      </c>
      <c r="BN156" s="1047" t="str">
        <f ca="1">'In-kind Benefits 2_V2'!AI154</f>
        <v/>
      </c>
      <c r="BO156" s="1047" t="str" cm="1">
        <f t="array" aca="1" ref="BO156" ca="1">(_xlfn.IFS(BL156="Yes",_xlfn.IFS(BN156&lt;=($CP156*BO$5),BN156,BN156&gt;($CP156*BO$5),($CP156*BO$5)),BL156="No","",BL156="",""))</f>
        <v/>
      </c>
      <c r="BP156" s="1043"/>
      <c r="BQ156" s="1057" t="str">
        <f ca="1">'In-kind Benefits 2_V2'!AK154</f>
        <v/>
      </c>
      <c r="BR156" s="1047" t="str">
        <f ca="1">'In-kind Benefits 2_V2'!AL154</f>
        <v/>
      </c>
      <c r="BS156" s="1047" t="str">
        <f ca="1">'In-kind Benefits 2_V2'!AM154</f>
        <v/>
      </c>
      <c r="BT156" s="1047" t="str" cm="1">
        <f t="array" aca="1" ref="BT156" ca="1">(_xlfn.IFS(BQ156="Yes",_xlfn.IFS(BS156&lt;=($CP156*BT$5),BS156,BS156&gt;($CP156*BT$5),($CP156*BT$5)),BQ156="No","",BQ156="",""))</f>
        <v/>
      </c>
      <c r="BU156" s="1043"/>
      <c r="BV156" s="1057" t="str">
        <f ca="1">'In-kind Benefits 2_V2'!AO154</f>
        <v/>
      </c>
      <c r="BW156" s="1047" t="str">
        <f ca="1">'In-kind Benefits 2_V2'!AP154</f>
        <v/>
      </c>
      <c r="BX156" s="1047" t="str">
        <f ca="1">'In-kind Benefits 2_V2'!AQ154</f>
        <v/>
      </c>
      <c r="BY156" s="1047" t="str" cm="1">
        <f t="array" aca="1" ref="BY156" ca="1">(_xlfn.IFS(BV156="Yes",_xlfn.IFS(BX156&lt;=($CP156*BY$5),BX156,BX156&gt;($CP156*BY$5),($CP156*BY$5)),BV156="No","",BV156="",""))</f>
        <v/>
      </c>
      <c r="BZ156" s="1043"/>
      <c r="CA156" s="1057" t="str">
        <f ca="1">'In-kind Benefits 2_V2'!AS154</f>
        <v/>
      </c>
      <c r="CB156" s="1047" t="str">
        <f ca="1">'In-kind Benefits 2_V2'!AT154</f>
        <v/>
      </c>
      <c r="CC156" s="1047" t="str">
        <f ca="1">'In-kind Benefits 2_V2'!AU154</f>
        <v/>
      </c>
      <c r="CD156" s="1047" t="str" cm="1">
        <f t="array" aca="1" ref="CD156" ca="1">(_xlfn.IFS(CA156="Yes",_xlfn.IFS(CC156&lt;=($CP156*CD$5),CC156,CC156&gt;($CP156*CD$5),($CP156*CD$5)),CA156="No","",CA156="",""))</f>
        <v/>
      </c>
      <c r="CE156" s="1048"/>
      <c r="CF156" s="1057" t="str">
        <f ca="1">'In-kind Benefits 2_V2'!AW154</f>
        <v/>
      </c>
      <c r="CG156" s="1047" t="str">
        <f ca="1">'In-kind Benefits 2_V2'!AX154</f>
        <v/>
      </c>
      <c r="CH156" s="1047" t="str">
        <f ca="1">'In-kind Benefits 2_V2'!AY154</f>
        <v/>
      </c>
      <c r="CI156" s="1047" t="str" cm="1">
        <f t="array" aca="1" ref="CI156" ca="1">(_xlfn.IFS(CF156="Yes",_xlfn.IFS(CH156&lt;=($CP156*CI$5),CH156,CH156&gt;($CP156*CI$5),($CP156*CI$5)),CF156="No","",CF156="",""))</f>
        <v/>
      </c>
      <c r="CJ156" s="1048"/>
      <c r="CK156" s="1049">
        <f>IFERROR(((V156*X156)+(AG156*AI156)+(AR156*AT156)+(BC156*BE156))*'Drop Downs'!$R$4/12,0)</f>
        <v>0</v>
      </c>
      <c r="CL156" s="1050">
        <f>IFERROR(L156/M156*IF('2'!$E$25='Drop Downs'!$H$15,'Drop Downs'!$R$4/12, IF('2'!$E$25='Drop Downs'!$H$16,1, (IF('2'!$E$25='Drop Downs'!$H$13,1,"error")))),0)</f>
        <v>0</v>
      </c>
      <c r="CM156" s="1050">
        <f t="shared" ca="1" si="183"/>
        <v>0</v>
      </c>
      <c r="CN156" s="1049" t="str">
        <f t="shared" ca="1" si="184"/>
        <v/>
      </c>
      <c r="CO156" s="1049" t="str">
        <f t="shared" ca="1" si="185"/>
        <v/>
      </c>
      <c r="CP156" s="1050" t="str">
        <f t="shared" ca="1" si="177"/>
        <v/>
      </c>
      <c r="CQ156" s="251"/>
      <c r="CR156" s="1050">
        <f>IFERROR(((W156*X156)+(AH156*AI156)+(AS156*AT156)+(BD156*BE156))*'Drop Downs'!$R$4/12,0)</f>
        <v>0</v>
      </c>
      <c r="CS156" s="1050">
        <f t="shared" si="178"/>
        <v>0</v>
      </c>
      <c r="CT156" s="1050">
        <f t="shared" ca="1" si="179"/>
        <v>0</v>
      </c>
      <c r="CU156" s="1050">
        <f t="shared" ca="1" si="180"/>
        <v>0</v>
      </c>
      <c r="CV156" s="1050" t="str">
        <f t="shared" ca="1" si="186"/>
        <v/>
      </c>
      <c r="CW156" s="1048"/>
      <c r="CX156" s="1050">
        <f t="shared" si="172"/>
        <v>0</v>
      </c>
      <c r="CY156" s="1050" t="str">
        <f t="shared" ca="1" si="187"/>
        <v/>
      </c>
      <c r="CZ156" s="1049" t="str">
        <f t="shared" ca="1" si="188"/>
        <v/>
      </c>
      <c r="DA156" s="1049">
        <f t="shared" ca="1" si="181"/>
        <v>0</v>
      </c>
    </row>
    <row r="157" spans="1:105" s="178" customFormat="1" ht="17.149999999999999" customHeight="1">
      <c r="A157" s="942">
        <v>153</v>
      </c>
      <c r="B157" s="1295">
        <f>'4'!Q31</f>
        <v>0</v>
      </c>
      <c r="C157" s="1038" t="str">
        <f>INDEX(Languages2!$B$12:$Z$13,MATCH(' '!D157,Languages2!$B$12:$B$13,0),MATCH('1'!$C$5,Languages2!$B$1:$Z$1,0))</f>
        <v>Homens</v>
      </c>
      <c r="D157" s="1038" t="s">
        <v>799</v>
      </c>
      <c r="E157" s="1058">
        <f>'4'!S31</f>
        <v>0</v>
      </c>
      <c r="F157" s="1297" t="str">
        <f>'4'!T31</f>
        <v xml:space="preserve"> </v>
      </c>
      <c r="G157" s="1040"/>
      <c r="H157" s="1041">
        <f>'5'!G157</f>
        <v>0</v>
      </c>
      <c r="I157" s="1041">
        <f>'5'!H157</f>
        <v>0</v>
      </c>
      <c r="J157" s="1041">
        <f>'5'!I157</f>
        <v>0</v>
      </c>
      <c r="K157" s="1041">
        <f>'5'!J157</f>
        <v>0</v>
      </c>
      <c r="L157" s="1042">
        <f t="shared" si="176"/>
        <v>0</v>
      </c>
      <c r="M157" s="1042">
        <f t="shared" si="182"/>
        <v>0</v>
      </c>
      <c r="N157" s="1043"/>
      <c r="O157" s="1041">
        <f>'5'!M157</f>
        <v>0</v>
      </c>
      <c r="P157" s="1041">
        <f>'5'!N157</f>
        <v>0</v>
      </c>
      <c r="Q157" s="1041" t="str">
        <f>'5'!O157</f>
        <v/>
      </c>
      <c r="R157" s="1041">
        <f>'5'!P157</f>
        <v>0</v>
      </c>
      <c r="S157" s="1044">
        <f>'5'!Q157</f>
        <v>0</v>
      </c>
      <c r="T157" s="1045">
        <f t="shared" si="143"/>
        <v>0</v>
      </c>
      <c r="U157" s="1045">
        <f t="shared" si="157"/>
        <v>0</v>
      </c>
      <c r="V157" s="1045">
        <f t="shared" si="158"/>
        <v>0</v>
      </c>
      <c r="W157" s="1045">
        <f t="shared" si="144"/>
        <v>0</v>
      </c>
      <c r="X157" s="1045">
        <f t="shared" si="175"/>
        <v>0</v>
      </c>
      <c r="Y157" s="1043"/>
      <c r="Z157" s="1041">
        <f>'5'!S157</f>
        <v>0</v>
      </c>
      <c r="AA157" s="1041">
        <f>'5'!T157</f>
        <v>0</v>
      </c>
      <c r="AB157" s="1041" t="str">
        <f>'5'!U157</f>
        <v/>
      </c>
      <c r="AC157" s="1041">
        <f>'5'!V157</f>
        <v>0</v>
      </c>
      <c r="AD157" s="1064">
        <f>'5'!W157</f>
        <v>0</v>
      </c>
      <c r="AE157" s="1045">
        <f t="shared" si="159"/>
        <v>0</v>
      </c>
      <c r="AF157" s="1045">
        <f t="shared" si="145"/>
        <v>0</v>
      </c>
      <c r="AG157" s="1045">
        <f t="shared" si="146"/>
        <v>0</v>
      </c>
      <c r="AH157" s="1045">
        <f t="shared" si="147"/>
        <v>0</v>
      </c>
      <c r="AI157" s="1045">
        <f t="shared" si="148"/>
        <v>0</v>
      </c>
      <c r="AJ157" s="1043"/>
      <c r="AK157" s="1041">
        <f>'5'!Y157</f>
        <v>0</v>
      </c>
      <c r="AL157" s="1041">
        <f>'5'!Z157</f>
        <v>0</v>
      </c>
      <c r="AM157" s="1041" t="str">
        <f>'5'!AA157</f>
        <v/>
      </c>
      <c r="AN157" s="1041">
        <f>'5'!AB157</f>
        <v>0</v>
      </c>
      <c r="AO157" s="1064">
        <f>'5'!AC157</f>
        <v>0</v>
      </c>
      <c r="AP157" s="1045">
        <f t="shared" si="160"/>
        <v>0</v>
      </c>
      <c r="AQ157" s="1045">
        <f t="shared" si="161"/>
        <v>0</v>
      </c>
      <c r="AR157" s="1045">
        <f t="shared" si="162"/>
        <v>0</v>
      </c>
      <c r="AS157" s="1045">
        <f t="shared" si="149"/>
        <v>0</v>
      </c>
      <c r="AT157" s="1045">
        <f t="shared" si="163"/>
        <v>0</v>
      </c>
      <c r="AU157" s="1043"/>
      <c r="AV157" s="1041">
        <f>'5'!AE157</f>
        <v>0</v>
      </c>
      <c r="AW157" s="1041">
        <f>'5'!AF157</f>
        <v>0</v>
      </c>
      <c r="AX157" s="1041" t="str">
        <f>'5'!AG157</f>
        <v/>
      </c>
      <c r="AY157" s="1041">
        <f>'5'!AH157</f>
        <v>0</v>
      </c>
      <c r="AZ157" s="1044">
        <f>'5'!AI157</f>
        <v>0</v>
      </c>
      <c r="BA157" s="1045">
        <f t="shared" si="164"/>
        <v>0</v>
      </c>
      <c r="BB157" s="1045">
        <f t="shared" si="165"/>
        <v>0</v>
      </c>
      <c r="BC157" s="1045">
        <f t="shared" si="166"/>
        <v>0</v>
      </c>
      <c r="BD157" s="1045">
        <f t="shared" si="150"/>
        <v>0</v>
      </c>
      <c r="BE157" s="1045">
        <f t="shared" si="167"/>
        <v>0</v>
      </c>
      <c r="BF157" s="1043"/>
      <c r="BG157" s="1046" t="str">
        <f ca="1">'In-kind Benefits 2_V2'!AC155</f>
        <v/>
      </c>
      <c r="BH157" s="1047"/>
      <c r="BI157" s="1047" t="str">
        <f ca="1">'In-kind Benefits 2_V2'!AE155</f>
        <v/>
      </c>
      <c r="BJ157" s="1047" t="str" cm="1">
        <f t="array" aca="1" ref="BJ157" ca="1">(_xlfn.IFS(BG157="Yes",_xlfn.IFS(BI157&lt;=($CP157*BJ$5),BI157,BI157&gt;($CP157*BJ$5),($CP157*BJ$5)),BG157="No","",BG157="",""))</f>
        <v/>
      </c>
      <c r="BK157" s="1043"/>
      <c r="BL157" s="1046" t="str">
        <f ca="1">'In-kind Benefits 2_V2'!AG155</f>
        <v/>
      </c>
      <c r="BM157" s="1047" t="str">
        <f ca="1">'In-kind Benefits 2_V2'!AH155</f>
        <v/>
      </c>
      <c r="BN157" s="1047" t="str">
        <f ca="1">'In-kind Benefits 2_V2'!AI155</f>
        <v/>
      </c>
      <c r="BO157" s="1047" t="str" cm="1">
        <f t="array" aca="1" ref="BO157" ca="1">(_xlfn.IFS(BL157="Yes",_xlfn.IFS(BN157&lt;=($CP157*BO$5),BN157,BN157&gt;($CP157*BO$5),($CP157*BO$5)),BL157="No","",BL157="",""))</f>
        <v/>
      </c>
      <c r="BP157" s="1043"/>
      <c r="BQ157" s="1046" t="str">
        <f ca="1">'In-kind Benefits 2_V2'!AK155</f>
        <v/>
      </c>
      <c r="BR157" s="1047" t="str">
        <f ca="1">'In-kind Benefits 2_V2'!AL155</f>
        <v/>
      </c>
      <c r="BS157" s="1047" t="str">
        <f ca="1">'In-kind Benefits 2_V2'!AM155</f>
        <v/>
      </c>
      <c r="BT157" s="1047" t="str" cm="1">
        <f t="array" aca="1" ref="BT157" ca="1">(_xlfn.IFS(BQ157="Yes",_xlfn.IFS(BS157&lt;=($CP157*BT$5),BS157,BS157&gt;($CP157*BT$5),($CP157*BT$5)),BQ157="No","",BQ157="",""))</f>
        <v/>
      </c>
      <c r="BU157" s="1043"/>
      <c r="BV157" s="1046" t="str">
        <f ca="1">'In-kind Benefits 2_V2'!AO155</f>
        <v/>
      </c>
      <c r="BW157" s="1047" t="str">
        <f ca="1">'In-kind Benefits 2_V2'!AP155</f>
        <v/>
      </c>
      <c r="BX157" s="1047" t="str">
        <f ca="1">'In-kind Benefits 2_V2'!AQ155</f>
        <v/>
      </c>
      <c r="BY157" s="1047" t="str" cm="1">
        <f t="array" aca="1" ref="BY157" ca="1">(_xlfn.IFS(BV157="Yes",_xlfn.IFS(BX157&lt;=($CP157*BY$5),BX157,BX157&gt;($CP157*BY$5),($CP157*BY$5)),BV157="No","",BV157="",""))</f>
        <v/>
      </c>
      <c r="BZ157" s="1043"/>
      <c r="CA157" s="1046" t="str">
        <f ca="1">'In-kind Benefits 2_V2'!AS155</f>
        <v/>
      </c>
      <c r="CB157" s="1047" t="str">
        <f ca="1">'In-kind Benefits 2_V2'!AT155</f>
        <v/>
      </c>
      <c r="CC157" s="1047" t="str">
        <f ca="1">'In-kind Benefits 2_V2'!AU155</f>
        <v/>
      </c>
      <c r="CD157" s="1047" t="str" cm="1">
        <f t="array" aca="1" ref="CD157" ca="1">(_xlfn.IFS(CA157="Yes",_xlfn.IFS(CC157&lt;=($CP157*CD$5),CC157,CC157&gt;($CP157*CD$5),($CP157*CD$5)),CA157="No","",CA157="",""))</f>
        <v/>
      </c>
      <c r="CE157" s="1048"/>
      <c r="CF157" s="1046" t="str">
        <f ca="1">'In-kind Benefits 2_V2'!AW155</f>
        <v/>
      </c>
      <c r="CG157" s="1047" t="str">
        <f ca="1">'In-kind Benefits 2_V2'!AX155</f>
        <v/>
      </c>
      <c r="CH157" s="1047" t="str">
        <f ca="1">'In-kind Benefits 2_V2'!AY155</f>
        <v/>
      </c>
      <c r="CI157" s="1047" t="str" cm="1">
        <f t="array" aca="1" ref="CI157" ca="1">(_xlfn.IFS(CF157="Yes",_xlfn.IFS(CH157&lt;=($CP157*CI$5),CH157,CH157&gt;($CP157*CI$5),($CP157*CI$5)),CF157="No","",CF157="",""))</f>
        <v/>
      </c>
      <c r="CJ157" s="1048"/>
      <c r="CK157" s="1049">
        <f>IFERROR(((V157*X157)+(AG157*AI157)+(AR157*AT157)+(BC157*BE157))*'Drop Downs'!$R$4/12,0)</f>
        <v>0</v>
      </c>
      <c r="CL157" s="1050">
        <f>IFERROR(L157/M157*IF('2'!$E$25='Drop Downs'!$H$15,'Drop Downs'!$R$4/12, IF('2'!$E$25='Drop Downs'!$H$16,1, (IF('2'!$E$25='Drop Downs'!$H$13,1,"error")))),0)</f>
        <v>0</v>
      </c>
      <c r="CM157" s="1050">
        <f t="shared" ca="1" si="183"/>
        <v>0</v>
      </c>
      <c r="CN157" s="1049" t="str">
        <f t="shared" ca="1" si="184"/>
        <v/>
      </c>
      <c r="CO157" s="1049" t="str">
        <f t="shared" ca="1" si="185"/>
        <v/>
      </c>
      <c r="CP157" s="1050" t="str">
        <f t="shared" ca="1" si="177"/>
        <v/>
      </c>
      <c r="CQ157" s="251"/>
      <c r="CR157" s="1050">
        <f>IFERROR(((W157*X157)+(AH157*AI157)+(AS157*AT157)+(BD157*BE157))*'Drop Downs'!$R$4/12,0)</f>
        <v>0</v>
      </c>
      <c r="CS157" s="1050">
        <f t="shared" si="178"/>
        <v>0</v>
      </c>
      <c r="CT157" s="1050">
        <f t="shared" ca="1" si="179"/>
        <v>0</v>
      </c>
      <c r="CU157" s="1050">
        <f t="shared" ca="1" si="180"/>
        <v>0</v>
      </c>
      <c r="CV157" s="1050" t="str">
        <f t="shared" ca="1" si="186"/>
        <v/>
      </c>
      <c r="CW157" s="1048"/>
      <c r="CX157" s="1050">
        <f t="shared" si="172"/>
        <v>0</v>
      </c>
      <c r="CY157" s="1050" t="str">
        <f t="shared" ca="1" si="187"/>
        <v/>
      </c>
      <c r="CZ157" s="1049" t="str">
        <f t="shared" ca="1" si="188"/>
        <v/>
      </c>
      <c r="DA157" s="1049">
        <f t="shared" ca="1" si="181"/>
        <v>0</v>
      </c>
    </row>
    <row r="158" spans="1:105" s="178" customFormat="1" ht="17.149999999999999" customHeight="1">
      <c r="A158" s="942">
        <v>154</v>
      </c>
      <c r="B158" s="1298"/>
      <c r="C158" s="1051" t="str">
        <f>INDEX(Languages2!$B$12:$Z$13,MATCH(' '!D158,Languages2!$B$12:$B$13,0),MATCH('1'!$C$5,Languages2!$B$1:$Z$1,0))</f>
        <v>Mulheres</v>
      </c>
      <c r="D158" s="1051" t="s">
        <v>800</v>
      </c>
      <c r="E158" s="1052">
        <f>'4'!S32</f>
        <v>0</v>
      </c>
      <c r="F158" s="1297">
        <f>'4'!T32</f>
        <v>0</v>
      </c>
      <c r="G158" s="1040"/>
      <c r="H158" s="1053">
        <f>'5'!G158</f>
        <v>0</v>
      </c>
      <c r="I158" s="1053">
        <f>'5'!H158</f>
        <v>0</v>
      </c>
      <c r="J158" s="1053">
        <f>'5'!I158</f>
        <v>0</v>
      </c>
      <c r="K158" s="1053">
        <f>'5'!J158</f>
        <v>0</v>
      </c>
      <c r="L158" s="1054">
        <f t="shared" si="176"/>
        <v>0</v>
      </c>
      <c r="M158" s="1054">
        <f t="shared" si="182"/>
        <v>0</v>
      </c>
      <c r="N158" s="1043"/>
      <c r="O158" s="1053">
        <f>'5'!M158</f>
        <v>0</v>
      </c>
      <c r="P158" s="1053">
        <f>'5'!N158</f>
        <v>0</v>
      </c>
      <c r="Q158" s="1053" t="str">
        <f>'5'!O158</f>
        <v/>
      </c>
      <c r="R158" s="1053">
        <f>'5'!P158</f>
        <v>0</v>
      </c>
      <c r="S158" s="1055">
        <f>'5'!Q158</f>
        <v>0</v>
      </c>
      <c r="T158" s="1056">
        <f t="shared" si="143"/>
        <v>0</v>
      </c>
      <c r="U158" s="1056">
        <f t="shared" si="157"/>
        <v>0</v>
      </c>
      <c r="V158" s="1056">
        <f t="shared" si="158"/>
        <v>0</v>
      </c>
      <c r="W158" s="1056">
        <f t="shared" si="144"/>
        <v>0</v>
      </c>
      <c r="X158" s="1056">
        <f t="shared" si="175"/>
        <v>0</v>
      </c>
      <c r="Y158" s="1043"/>
      <c r="Z158" s="1053">
        <f>'5'!S158</f>
        <v>0</v>
      </c>
      <c r="AA158" s="1053">
        <f>'5'!T158</f>
        <v>0</v>
      </c>
      <c r="AB158" s="1053" t="str">
        <f>'5'!U158</f>
        <v/>
      </c>
      <c r="AC158" s="1053">
        <f>'5'!V158</f>
        <v>0</v>
      </c>
      <c r="AD158" s="1053">
        <f>'5'!W158</f>
        <v>0</v>
      </c>
      <c r="AE158" s="1056">
        <f t="shared" si="159"/>
        <v>0</v>
      </c>
      <c r="AF158" s="1056">
        <f t="shared" si="145"/>
        <v>0</v>
      </c>
      <c r="AG158" s="1056">
        <f t="shared" si="146"/>
        <v>0</v>
      </c>
      <c r="AH158" s="1056">
        <f t="shared" si="147"/>
        <v>0</v>
      </c>
      <c r="AI158" s="1056">
        <f t="shared" si="148"/>
        <v>0</v>
      </c>
      <c r="AJ158" s="1043"/>
      <c r="AK158" s="1053">
        <f>'5'!Y158</f>
        <v>0</v>
      </c>
      <c r="AL158" s="1053">
        <f>'5'!Z158</f>
        <v>0</v>
      </c>
      <c r="AM158" s="1053" t="str">
        <f>'5'!AA158</f>
        <v/>
      </c>
      <c r="AN158" s="1053">
        <f>'5'!AB158</f>
        <v>0</v>
      </c>
      <c r="AO158" s="1053">
        <f>'5'!AC158</f>
        <v>0</v>
      </c>
      <c r="AP158" s="1056">
        <f t="shared" si="160"/>
        <v>0</v>
      </c>
      <c r="AQ158" s="1056">
        <f t="shared" si="161"/>
        <v>0</v>
      </c>
      <c r="AR158" s="1056">
        <f t="shared" si="162"/>
        <v>0</v>
      </c>
      <c r="AS158" s="1056">
        <f t="shared" si="149"/>
        <v>0</v>
      </c>
      <c r="AT158" s="1056">
        <f t="shared" si="163"/>
        <v>0</v>
      </c>
      <c r="AU158" s="1043"/>
      <c r="AV158" s="1053">
        <f>'5'!AE158</f>
        <v>0</v>
      </c>
      <c r="AW158" s="1053">
        <f>'5'!AF158</f>
        <v>0</v>
      </c>
      <c r="AX158" s="1053" t="str">
        <f>'5'!AG158</f>
        <v/>
      </c>
      <c r="AY158" s="1053">
        <f>'5'!AH158</f>
        <v>0</v>
      </c>
      <c r="AZ158" s="1055">
        <f>'5'!AI158</f>
        <v>0</v>
      </c>
      <c r="BA158" s="1056">
        <f t="shared" si="164"/>
        <v>0</v>
      </c>
      <c r="BB158" s="1056">
        <f t="shared" si="165"/>
        <v>0</v>
      </c>
      <c r="BC158" s="1056">
        <f t="shared" si="166"/>
        <v>0</v>
      </c>
      <c r="BD158" s="1056">
        <f t="shared" si="150"/>
        <v>0</v>
      </c>
      <c r="BE158" s="1056">
        <f t="shared" si="167"/>
        <v>0</v>
      </c>
      <c r="BF158" s="1043"/>
      <c r="BG158" s="1057" t="str">
        <f ca="1">'In-kind Benefits 2_V2'!AC156</f>
        <v/>
      </c>
      <c r="BH158" s="1047"/>
      <c r="BI158" s="1047" t="str">
        <f ca="1">'In-kind Benefits 2_V2'!AE156</f>
        <v/>
      </c>
      <c r="BJ158" s="1047" t="str" cm="1">
        <f t="array" aca="1" ref="BJ158" ca="1">(_xlfn.IFS(BG158="Yes",_xlfn.IFS(BI158&lt;=($CP158*BJ$5),BI158,BI158&gt;($CP158*BJ$5),($CP158*BJ$5)),BG158="No","",BG158="",""))</f>
        <v/>
      </c>
      <c r="BK158" s="1043"/>
      <c r="BL158" s="1057" t="str">
        <f ca="1">'In-kind Benefits 2_V2'!AG156</f>
        <v/>
      </c>
      <c r="BM158" s="1047" t="str">
        <f ca="1">'In-kind Benefits 2_V2'!AH156</f>
        <v/>
      </c>
      <c r="BN158" s="1047" t="str">
        <f ca="1">'In-kind Benefits 2_V2'!AI156</f>
        <v/>
      </c>
      <c r="BO158" s="1047" t="str" cm="1">
        <f t="array" aca="1" ref="BO158" ca="1">(_xlfn.IFS(BL158="Yes",_xlfn.IFS(BN158&lt;=($CP158*BO$5),BN158,BN158&gt;($CP158*BO$5),($CP158*BO$5)),BL158="No","",BL158="",""))</f>
        <v/>
      </c>
      <c r="BP158" s="1043"/>
      <c r="BQ158" s="1057" t="str">
        <f ca="1">'In-kind Benefits 2_V2'!AK156</f>
        <v/>
      </c>
      <c r="BR158" s="1047" t="str">
        <f ca="1">'In-kind Benefits 2_V2'!AL156</f>
        <v/>
      </c>
      <c r="BS158" s="1047" t="str">
        <f ca="1">'In-kind Benefits 2_V2'!AM156</f>
        <v/>
      </c>
      <c r="BT158" s="1047" t="str" cm="1">
        <f t="array" aca="1" ref="BT158" ca="1">(_xlfn.IFS(BQ158="Yes",_xlfn.IFS(BS158&lt;=($CP158*BT$5),BS158,BS158&gt;($CP158*BT$5),($CP158*BT$5)),BQ158="No","",BQ158="",""))</f>
        <v/>
      </c>
      <c r="BU158" s="1043"/>
      <c r="BV158" s="1057" t="str">
        <f ca="1">'In-kind Benefits 2_V2'!AO156</f>
        <v/>
      </c>
      <c r="BW158" s="1047" t="str">
        <f ca="1">'In-kind Benefits 2_V2'!AP156</f>
        <v/>
      </c>
      <c r="BX158" s="1047" t="str">
        <f ca="1">'In-kind Benefits 2_V2'!AQ156</f>
        <v/>
      </c>
      <c r="BY158" s="1047" t="str" cm="1">
        <f t="array" aca="1" ref="BY158" ca="1">(_xlfn.IFS(BV158="Yes",_xlfn.IFS(BX158&lt;=($CP158*BY$5),BX158,BX158&gt;($CP158*BY$5),($CP158*BY$5)),BV158="No","",BV158="",""))</f>
        <v/>
      </c>
      <c r="BZ158" s="1043"/>
      <c r="CA158" s="1057" t="str">
        <f ca="1">'In-kind Benefits 2_V2'!AS156</f>
        <v/>
      </c>
      <c r="CB158" s="1047" t="str">
        <f ca="1">'In-kind Benefits 2_V2'!AT156</f>
        <v/>
      </c>
      <c r="CC158" s="1047" t="str">
        <f ca="1">'In-kind Benefits 2_V2'!AU156</f>
        <v/>
      </c>
      <c r="CD158" s="1047" t="str" cm="1">
        <f t="array" aca="1" ref="CD158" ca="1">(_xlfn.IFS(CA158="Yes",_xlfn.IFS(CC158&lt;=($CP158*CD$5),CC158,CC158&gt;($CP158*CD$5),($CP158*CD$5)),CA158="No","",CA158="",""))</f>
        <v/>
      </c>
      <c r="CE158" s="1048"/>
      <c r="CF158" s="1057" t="str">
        <f ca="1">'In-kind Benefits 2_V2'!AW156</f>
        <v/>
      </c>
      <c r="CG158" s="1047" t="str">
        <f ca="1">'In-kind Benefits 2_V2'!AX156</f>
        <v/>
      </c>
      <c r="CH158" s="1047" t="str">
        <f ca="1">'In-kind Benefits 2_V2'!AY156</f>
        <v/>
      </c>
      <c r="CI158" s="1047" t="str" cm="1">
        <f t="array" aca="1" ref="CI158" ca="1">(_xlfn.IFS(CF158="Yes",_xlfn.IFS(CH158&lt;=($CP158*CI$5),CH158,CH158&gt;($CP158*CI$5),($CP158*CI$5)),CF158="No","",CF158="",""))</f>
        <v/>
      </c>
      <c r="CJ158" s="1048"/>
      <c r="CK158" s="1049">
        <f>IFERROR(((V158*X158)+(AG158*AI158)+(AR158*AT158)+(BC158*BE158))*'Drop Downs'!$R$4/12,0)</f>
        <v>0</v>
      </c>
      <c r="CL158" s="1050">
        <f>IFERROR(L158/M158*IF('2'!$E$25='Drop Downs'!$H$15,'Drop Downs'!$R$4/12, IF('2'!$E$25='Drop Downs'!$H$16,1, (IF('2'!$E$25='Drop Downs'!$H$13,1,"error")))),0)</f>
        <v>0</v>
      </c>
      <c r="CM158" s="1050">
        <f t="shared" ca="1" si="183"/>
        <v>0</v>
      </c>
      <c r="CN158" s="1049" t="str">
        <f t="shared" ca="1" si="184"/>
        <v/>
      </c>
      <c r="CO158" s="1049" t="str">
        <f t="shared" ca="1" si="185"/>
        <v/>
      </c>
      <c r="CP158" s="1050" t="str">
        <f t="shared" ca="1" si="177"/>
        <v/>
      </c>
      <c r="CQ158" s="251"/>
      <c r="CR158" s="1050">
        <f>IFERROR(((W158*X158)+(AH158*AI158)+(AS158*AT158)+(BD158*BE158))*'Drop Downs'!$R$4/12,0)</f>
        <v>0</v>
      </c>
      <c r="CS158" s="1050">
        <f t="shared" si="178"/>
        <v>0</v>
      </c>
      <c r="CT158" s="1050">
        <f t="shared" ca="1" si="179"/>
        <v>0</v>
      </c>
      <c r="CU158" s="1050">
        <f t="shared" ca="1" si="180"/>
        <v>0</v>
      </c>
      <c r="CV158" s="1050" t="str">
        <f t="shared" ca="1" si="186"/>
        <v/>
      </c>
      <c r="CW158" s="1048"/>
      <c r="CX158" s="1050">
        <f t="shared" si="172"/>
        <v>0</v>
      </c>
      <c r="CY158" s="1050" t="str">
        <f t="shared" ca="1" si="187"/>
        <v/>
      </c>
      <c r="CZ158" s="1049" t="str">
        <f t="shared" ca="1" si="188"/>
        <v/>
      </c>
      <c r="DA158" s="1049">
        <f t="shared" ca="1" si="181"/>
        <v>0</v>
      </c>
    </row>
    <row r="159" spans="1:105" s="178" customFormat="1" ht="17.149999999999999" customHeight="1">
      <c r="A159" s="942">
        <v>155</v>
      </c>
      <c r="B159" s="1295">
        <f>'4'!Q33</f>
        <v>0</v>
      </c>
      <c r="C159" s="1038" t="str">
        <f>INDEX(Languages2!$B$12:$Z$13,MATCH(' '!D159,Languages2!$B$12:$B$13,0),MATCH('1'!$C$5,Languages2!$B$1:$Z$1,0))</f>
        <v>Homens</v>
      </c>
      <c r="D159" s="1038" t="s">
        <v>799</v>
      </c>
      <c r="E159" s="1058">
        <f>'4'!S33</f>
        <v>0</v>
      </c>
      <c r="F159" s="1297" t="str">
        <f>'4'!T33</f>
        <v xml:space="preserve"> </v>
      </c>
      <c r="G159" s="1040"/>
      <c r="H159" s="1041">
        <f>'5'!G159</f>
        <v>0</v>
      </c>
      <c r="I159" s="1041">
        <f>'5'!H159</f>
        <v>0</v>
      </c>
      <c r="J159" s="1041">
        <f>'5'!I159</f>
        <v>0</v>
      </c>
      <c r="K159" s="1041">
        <f>'5'!J159</f>
        <v>0</v>
      </c>
      <c r="L159" s="1042">
        <f t="shared" si="176"/>
        <v>0</v>
      </c>
      <c r="M159" s="1042">
        <f t="shared" si="182"/>
        <v>0</v>
      </c>
      <c r="N159" s="1043"/>
      <c r="O159" s="1041">
        <f>'5'!M159</f>
        <v>0</v>
      </c>
      <c r="P159" s="1041">
        <f>'5'!N159</f>
        <v>0</v>
      </c>
      <c r="Q159" s="1041" t="str">
        <f>'5'!O159</f>
        <v/>
      </c>
      <c r="R159" s="1041">
        <f>'5'!P159</f>
        <v>0</v>
      </c>
      <c r="S159" s="1044">
        <f>'5'!Q159</f>
        <v>0</v>
      </c>
      <c r="T159" s="1045">
        <f t="shared" si="143"/>
        <v>0</v>
      </c>
      <c r="U159" s="1045">
        <f t="shared" si="157"/>
        <v>0</v>
      </c>
      <c r="V159" s="1045">
        <f t="shared" si="158"/>
        <v>0</v>
      </c>
      <c r="W159" s="1045">
        <f t="shared" si="144"/>
        <v>0</v>
      </c>
      <c r="X159" s="1045">
        <f t="shared" si="175"/>
        <v>0</v>
      </c>
      <c r="Y159" s="1043"/>
      <c r="Z159" s="1041">
        <f>'5'!S159</f>
        <v>0</v>
      </c>
      <c r="AA159" s="1041">
        <f>'5'!T159</f>
        <v>0</v>
      </c>
      <c r="AB159" s="1041" t="str">
        <f>'5'!U159</f>
        <v/>
      </c>
      <c r="AC159" s="1041">
        <f>'5'!V159</f>
        <v>0</v>
      </c>
      <c r="AD159" s="1064">
        <f>'5'!W159</f>
        <v>0</v>
      </c>
      <c r="AE159" s="1045">
        <f t="shared" si="159"/>
        <v>0</v>
      </c>
      <c r="AF159" s="1045">
        <f t="shared" si="145"/>
        <v>0</v>
      </c>
      <c r="AG159" s="1045">
        <f t="shared" si="146"/>
        <v>0</v>
      </c>
      <c r="AH159" s="1045">
        <f t="shared" si="147"/>
        <v>0</v>
      </c>
      <c r="AI159" s="1045">
        <f t="shared" si="148"/>
        <v>0</v>
      </c>
      <c r="AJ159" s="1043"/>
      <c r="AK159" s="1041">
        <f>'5'!Y159</f>
        <v>0</v>
      </c>
      <c r="AL159" s="1041">
        <f>'5'!Z159</f>
        <v>0</v>
      </c>
      <c r="AM159" s="1041" t="str">
        <f>'5'!AA159</f>
        <v/>
      </c>
      <c r="AN159" s="1041">
        <f>'5'!AB159</f>
        <v>0</v>
      </c>
      <c r="AO159" s="1064">
        <f>'5'!AC159</f>
        <v>0</v>
      </c>
      <c r="AP159" s="1045">
        <f t="shared" si="160"/>
        <v>0</v>
      </c>
      <c r="AQ159" s="1045">
        <f t="shared" si="161"/>
        <v>0</v>
      </c>
      <c r="AR159" s="1045">
        <f t="shared" si="162"/>
        <v>0</v>
      </c>
      <c r="AS159" s="1045">
        <f t="shared" si="149"/>
        <v>0</v>
      </c>
      <c r="AT159" s="1045">
        <f t="shared" si="163"/>
        <v>0</v>
      </c>
      <c r="AU159" s="1043"/>
      <c r="AV159" s="1041">
        <f>'5'!AE159</f>
        <v>0</v>
      </c>
      <c r="AW159" s="1041">
        <f>'5'!AF159</f>
        <v>0</v>
      </c>
      <c r="AX159" s="1041" t="str">
        <f>'5'!AG159</f>
        <v/>
      </c>
      <c r="AY159" s="1041">
        <f>'5'!AH159</f>
        <v>0</v>
      </c>
      <c r="AZ159" s="1044">
        <f>'5'!AI159</f>
        <v>0</v>
      </c>
      <c r="BA159" s="1045">
        <f t="shared" si="164"/>
        <v>0</v>
      </c>
      <c r="BB159" s="1045">
        <f t="shared" si="165"/>
        <v>0</v>
      </c>
      <c r="BC159" s="1045">
        <f t="shared" si="166"/>
        <v>0</v>
      </c>
      <c r="BD159" s="1045">
        <f t="shared" si="150"/>
        <v>0</v>
      </c>
      <c r="BE159" s="1045">
        <f t="shared" si="167"/>
        <v>0</v>
      </c>
      <c r="BF159" s="1043"/>
      <c r="BG159" s="1046" t="str">
        <f ca="1">'In-kind Benefits 2_V2'!AC157</f>
        <v/>
      </c>
      <c r="BH159" s="1047"/>
      <c r="BI159" s="1047" t="str">
        <f ca="1">'In-kind Benefits 2_V2'!AE157</f>
        <v/>
      </c>
      <c r="BJ159" s="1047" t="str" cm="1">
        <f t="array" aca="1" ref="BJ159" ca="1">(_xlfn.IFS(BG159="Yes",_xlfn.IFS(BI159&lt;=($CP159*BJ$5),BI159,BI159&gt;($CP159*BJ$5),($CP159*BJ$5)),BG159="No","",BG159="",""))</f>
        <v/>
      </c>
      <c r="BK159" s="1043"/>
      <c r="BL159" s="1046" t="str">
        <f ca="1">'In-kind Benefits 2_V2'!AG157</f>
        <v/>
      </c>
      <c r="BM159" s="1047" t="str">
        <f ca="1">'In-kind Benefits 2_V2'!AH157</f>
        <v/>
      </c>
      <c r="BN159" s="1047" t="str">
        <f ca="1">'In-kind Benefits 2_V2'!AI157</f>
        <v/>
      </c>
      <c r="BO159" s="1047" t="str" cm="1">
        <f t="array" aca="1" ref="BO159" ca="1">(_xlfn.IFS(BL159="Yes",_xlfn.IFS(BN159&lt;=($CP159*BO$5),BN159,BN159&gt;($CP159*BO$5),($CP159*BO$5)),BL159="No","",BL159="",""))</f>
        <v/>
      </c>
      <c r="BP159" s="1043"/>
      <c r="BQ159" s="1046" t="str">
        <f ca="1">'In-kind Benefits 2_V2'!AK157</f>
        <v/>
      </c>
      <c r="BR159" s="1047" t="str">
        <f ca="1">'In-kind Benefits 2_V2'!AL157</f>
        <v/>
      </c>
      <c r="BS159" s="1047" t="str">
        <f ca="1">'In-kind Benefits 2_V2'!AM157</f>
        <v/>
      </c>
      <c r="BT159" s="1047" t="str" cm="1">
        <f t="array" aca="1" ref="BT159" ca="1">(_xlfn.IFS(BQ159="Yes",_xlfn.IFS(BS159&lt;=($CP159*BT$5),BS159,BS159&gt;($CP159*BT$5),($CP159*BT$5)),BQ159="No","",BQ159="",""))</f>
        <v/>
      </c>
      <c r="BU159" s="1043"/>
      <c r="BV159" s="1046" t="str">
        <f ca="1">'In-kind Benefits 2_V2'!AO157</f>
        <v/>
      </c>
      <c r="BW159" s="1047" t="str">
        <f ca="1">'In-kind Benefits 2_V2'!AP157</f>
        <v/>
      </c>
      <c r="BX159" s="1047" t="str">
        <f ca="1">'In-kind Benefits 2_V2'!AQ157</f>
        <v/>
      </c>
      <c r="BY159" s="1047" t="str" cm="1">
        <f t="array" aca="1" ref="BY159" ca="1">(_xlfn.IFS(BV159="Yes",_xlfn.IFS(BX159&lt;=($CP159*BY$5),BX159,BX159&gt;($CP159*BY$5),($CP159*BY$5)),BV159="No","",BV159="",""))</f>
        <v/>
      </c>
      <c r="BZ159" s="1043"/>
      <c r="CA159" s="1046" t="str">
        <f ca="1">'In-kind Benefits 2_V2'!AS157</f>
        <v/>
      </c>
      <c r="CB159" s="1047" t="str">
        <f ca="1">'In-kind Benefits 2_V2'!AT157</f>
        <v/>
      </c>
      <c r="CC159" s="1047" t="str">
        <f ca="1">'In-kind Benefits 2_V2'!AU157</f>
        <v/>
      </c>
      <c r="CD159" s="1047" t="str" cm="1">
        <f t="array" aca="1" ref="CD159" ca="1">(_xlfn.IFS(CA159="Yes",_xlfn.IFS(CC159&lt;=($CP159*CD$5),CC159,CC159&gt;($CP159*CD$5),($CP159*CD$5)),CA159="No","",CA159="",""))</f>
        <v/>
      </c>
      <c r="CE159" s="1048"/>
      <c r="CF159" s="1046" t="str">
        <f ca="1">'In-kind Benefits 2_V2'!AW157</f>
        <v/>
      </c>
      <c r="CG159" s="1047" t="str">
        <f ca="1">'In-kind Benefits 2_V2'!AX157</f>
        <v/>
      </c>
      <c r="CH159" s="1047" t="str">
        <f ca="1">'In-kind Benefits 2_V2'!AY157</f>
        <v/>
      </c>
      <c r="CI159" s="1047" t="str" cm="1">
        <f t="array" aca="1" ref="CI159" ca="1">(_xlfn.IFS(CF159="Yes",_xlfn.IFS(CH159&lt;=($CP159*CI$5),CH159,CH159&gt;($CP159*CI$5),($CP159*CI$5)),CF159="No","",CF159="",""))</f>
        <v/>
      </c>
      <c r="CJ159" s="1048"/>
      <c r="CK159" s="1049">
        <f>IFERROR(((V159*X159)+(AG159*AI159)+(AR159*AT159)+(BC159*BE159))*'Drop Downs'!$R$4/12,0)</f>
        <v>0</v>
      </c>
      <c r="CL159" s="1050">
        <f>IFERROR(L159/M159*IF('2'!$E$25='Drop Downs'!$H$15,'Drop Downs'!$R$4/12, IF('2'!$E$25='Drop Downs'!$H$16,1, (IF('2'!$E$25='Drop Downs'!$H$13,1,"error")))),0)</f>
        <v>0</v>
      </c>
      <c r="CM159" s="1050">
        <f t="shared" ca="1" si="183"/>
        <v>0</v>
      </c>
      <c r="CN159" s="1049" t="str">
        <f t="shared" ca="1" si="184"/>
        <v/>
      </c>
      <c r="CO159" s="1049" t="str">
        <f t="shared" ca="1" si="185"/>
        <v/>
      </c>
      <c r="CP159" s="1050" t="str">
        <f t="shared" ca="1" si="177"/>
        <v/>
      </c>
      <c r="CQ159" s="251"/>
      <c r="CR159" s="1050">
        <f>IFERROR(((W159*X159)+(AH159*AI159)+(AS159*AT159)+(BD159*BE159))*'Drop Downs'!$R$4/12,0)</f>
        <v>0</v>
      </c>
      <c r="CS159" s="1050">
        <f t="shared" si="178"/>
        <v>0</v>
      </c>
      <c r="CT159" s="1050">
        <f t="shared" ca="1" si="179"/>
        <v>0</v>
      </c>
      <c r="CU159" s="1050">
        <f t="shared" ca="1" si="180"/>
        <v>0</v>
      </c>
      <c r="CV159" s="1050" t="str">
        <f t="shared" ca="1" si="186"/>
        <v/>
      </c>
      <c r="CW159" s="1048"/>
      <c r="CX159" s="1050">
        <f t="shared" si="172"/>
        <v>0</v>
      </c>
      <c r="CY159" s="1050" t="str">
        <f t="shared" ca="1" si="187"/>
        <v/>
      </c>
      <c r="CZ159" s="1049" t="str">
        <f t="shared" ca="1" si="188"/>
        <v/>
      </c>
      <c r="DA159" s="1049">
        <f t="shared" ca="1" si="181"/>
        <v>0</v>
      </c>
    </row>
    <row r="160" spans="1:105" s="178" customFormat="1" ht="17.149999999999999" customHeight="1">
      <c r="A160" s="942">
        <v>156</v>
      </c>
      <c r="B160" s="1298"/>
      <c r="C160" s="1051" t="str">
        <f>INDEX(Languages2!$B$12:$Z$13,MATCH(' '!D160,Languages2!$B$12:$B$13,0),MATCH('1'!$C$5,Languages2!$B$1:$Z$1,0))</f>
        <v>Mulheres</v>
      </c>
      <c r="D160" s="1051" t="s">
        <v>800</v>
      </c>
      <c r="E160" s="1052">
        <f>'4'!S34</f>
        <v>0</v>
      </c>
      <c r="F160" s="1297">
        <f>'4'!T34</f>
        <v>0</v>
      </c>
      <c r="G160" s="1040"/>
      <c r="H160" s="1053">
        <f>'5'!G160</f>
        <v>0</v>
      </c>
      <c r="I160" s="1053">
        <f>'5'!H160</f>
        <v>0</v>
      </c>
      <c r="J160" s="1053">
        <f>'5'!I160</f>
        <v>0</v>
      </c>
      <c r="K160" s="1053">
        <f>'5'!J160</f>
        <v>0</v>
      </c>
      <c r="L160" s="1054">
        <f t="shared" si="176"/>
        <v>0</v>
      </c>
      <c r="M160" s="1054">
        <f t="shared" si="182"/>
        <v>0</v>
      </c>
      <c r="N160" s="1043"/>
      <c r="O160" s="1053">
        <f>'5'!M160</f>
        <v>0</v>
      </c>
      <c r="P160" s="1053">
        <f>'5'!N160</f>
        <v>0</v>
      </c>
      <c r="Q160" s="1053" t="str">
        <f>'5'!O160</f>
        <v/>
      </c>
      <c r="R160" s="1053">
        <f>'5'!P160</f>
        <v>0</v>
      </c>
      <c r="S160" s="1055">
        <f>'5'!Q160</f>
        <v>0</v>
      </c>
      <c r="T160" s="1056">
        <f t="shared" si="143"/>
        <v>0</v>
      </c>
      <c r="U160" s="1056">
        <f t="shared" si="157"/>
        <v>0</v>
      </c>
      <c r="V160" s="1056">
        <f t="shared" si="158"/>
        <v>0</v>
      </c>
      <c r="W160" s="1056">
        <f t="shared" si="144"/>
        <v>0</v>
      </c>
      <c r="X160" s="1056">
        <f t="shared" si="175"/>
        <v>0</v>
      </c>
      <c r="Y160" s="1043"/>
      <c r="Z160" s="1053">
        <f>'5'!S160</f>
        <v>0</v>
      </c>
      <c r="AA160" s="1053">
        <f>'5'!T160</f>
        <v>0</v>
      </c>
      <c r="AB160" s="1053" t="str">
        <f>'5'!U160</f>
        <v/>
      </c>
      <c r="AC160" s="1053">
        <f>'5'!V160</f>
        <v>0</v>
      </c>
      <c r="AD160" s="1053">
        <f>'5'!W160</f>
        <v>0</v>
      </c>
      <c r="AE160" s="1056">
        <f t="shared" si="159"/>
        <v>0</v>
      </c>
      <c r="AF160" s="1056">
        <f t="shared" si="145"/>
        <v>0</v>
      </c>
      <c r="AG160" s="1056">
        <f t="shared" si="146"/>
        <v>0</v>
      </c>
      <c r="AH160" s="1056">
        <f t="shared" si="147"/>
        <v>0</v>
      </c>
      <c r="AI160" s="1056">
        <f t="shared" si="148"/>
        <v>0</v>
      </c>
      <c r="AJ160" s="1043"/>
      <c r="AK160" s="1053">
        <f>'5'!Y160</f>
        <v>0</v>
      </c>
      <c r="AL160" s="1053">
        <f>'5'!Z160</f>
        <v>0</v>
      </c>
      <c r="AM160" s="1053" t="str">
        <f>'5'!AA160</f>
        <v/>
      </c>
      <c r="AN160" s="1053">
        <f>'5'!AB160</f>
        <v>0</v>
      </c>
      <c r="AO160" s="1053">
        <f>'5'!AC160</f>
        <v>0</v>
      </c>
      <c r="AP160" s="1056">
        <f t="shared" si="160"/>
        <v>0</v>
      </c>
      <c r="AQ160" s="1056">
        <f t="shared" si="161"/>
        <v>0</v>
      </c>
      <c r="AR160" s="1056">
        <f t="shared" si="162"/>
        <v>0</v>
      </c>
      <c r="AS160" s="1056">
        <f t="shared" si="149"/>
        <v>0</v>
      </c>
      <c r="AT160" s="1056">
        <f t="shared" si="163"/>
        <v>0</v>
      </c>
      <c r="AU160" s="1043"/>
      <c r="AV160" s="1053">
        <f>'5'!AE160</f>
        <v>0</v>
      </c>
      <c r="AW160" s="1053">
        <f>'5'!AF160</f>
        <v>0</v>
      </c>
      <c r="AX160" s="1053" t="str">
        <f>'5'!AG160</f>
        <v/>
      </c>
      <c r="AY160" s="1053">
        <f>'5'!AH160</f>
        <v>0</v>
      </c>
      <c r="AZ160" s="1055">
        <f>'5'!AI160</f>
        <v>0</v>
      </c>
      <c r="BA160" s="1056">
        <f t="shared" si="164"/>
        <v>0</v>
      </c>
      <c r="BB160" s="1056">
        <f t="shared" si="165"/>
        <v>0</v>
      </c>
      <c r="BC160" s="1056">
        <f t="shared" si="166"/>
        <v>0</v>
      </c>
      <c r="BD160" s="1056">
        <f t="shared" si="150"/>
        <v>0</v>
      </c>
      <c r="BE160" s="1056">
        <f t="shared" si="167"/>
        <v>0</v>
      </c>
      <c r="BF160" s="1043"/>
      <c r="BG160" s="1057" t="str">
        <f ca="1">'In-kind Benefits 2_V2'!AC158</f>
        <v/>
      </c>
      <c r="BH160" s="1047"/>
      <c r="BI160" s="1047" t="str">
        <f ca="1">'In-kind Benefits 2_V2'!AE158</f>
        <v/>
      </c>
      <c r="BJ160" s="1047" t="str" cm="1">
        <f t="array" aca="1" ref="BJ160" ca="1">(_xlfn.IFS(BG160="Yes",_xlfn.IFS(BI160&lt;=($CP160*BJ$5),BI160,BI160&gt;($CP160*BJ$5),($CP160*BJ$5)),BG160="No","",BG160="",""))</f>
        <v/>
      </c>
      <c r="BK160" s="1043"/>
      <c r="BL160" s="1057" t="str">
        <f ca="1">'In-kind Benefits 2_V2'!AG158</f>
        <v/>
      </c>
      <c r="BM160" s="1047" t="str">
        <f ca="1">'In-kind Benefits 2_V2'!AH158</f>
        <v/>
      </c>
      <c r="BN160" s="1047" t="str">
        <f ca="1">'In-kind Benefits 2_V2'!AI158</f>
        <v/>
      </c>
      <c r="BO160" s="1047" t="str" cm="1">
        <f t="array" aca="1" ref="BO160" ca="1">(_xlfn.IFS(BL160="Yes",_xlfn.IFS(BN160&lt;=($CP160*BO$5),BN160,BN160&gt;($CP160*BO$5),($CP160*BO$5)),BL160="No","",BL160="",""))</f>
        <v/>
      </c>
      <c r="BP160" s="1043"/>
      <c r="BQ160" s="1057" t="str">
        <f ca="1">'In-kind Benefits 2_V2'!AK158</f>
        <v/>
      </c>
      <c r="BR160" s="1047" t="str">
        <f ca="1">'In-kind Benefits 2_V2'!AL158</f>
        <v/>
      </c>
      <c r="BS160" s="1047" t="str">
        <f ca="1">'In-kind Benefits 2_V2'!AM158</f>
        <v/>
      </c>
      <c r="BT160" s="1047" t="str" cm="1">
        <f t="array" aca="1" ref="BT160" ca="1">(_xlfn.IFS(BQ160="Yes",_xlfn.IFS(BS160&lt;=($CP160*BT$5),BS160,BS160&gt;($CP160*BT$5),($CP160*BT$5)),BQ160="No","",BQ160="",""))</f>
        <v/>
      </c>
      <c r="BU160" s="1043"/>
      <c r="BV160" s="1057" t="str">
        <f ca="1">'In-kind Benefits 2_V2'!AO158</f>
        <v/>
      </c>
      <c r="BW160" s="1047" t="str">
        <f ca="1">'In-kind Benefits 2_V2'!AP158</f>
        <v/>
      </c>
      <c r="BX160" s="1047" t="str">
        <f ca="1">'In-kind Benefits 2_V2'!AQ158</f>
        <v/>
      </c>
      <c r="BY160" s="1047" t="str" cm="1">
        <f t="array" aca="1" ref="BY160" ca="1">(_xlfn.IFS(BV160="Yes",_xlfn.IFS(BX160&lt;=($CP160*BY$5),BX160,BX160&gt;($CP160*BY$5),($CP160*BY$5)),BV160="No","",BV160="",""))</f>
        <v/>
      </c>
      <c r="BZ160" s="1043"/>
      <c r="CA160" s="1057" t="str">
        <f ca="1">'In-kind Benefits 2_V2'!AS158</f>
        <v/>
      </c>
      <c r="CB160" s="1047" t="str">
        <f ca="1">'In-kind Benefits 2_V2'!AT158</f>
        <v/>
      </c>
      <c r="CC160" s="1047" t="str">
        <f ca="1">'In-kind Benefits 2_V2'!AU158</f>
        <v/>
      </c>
      <c r="CD160" s="1047" t="str" cm="1">
        <f t="array" aca="1" ref="CD160" ca="1">(_xlfn.IFS(CA160="Yes",_xlfn.IFS(CC160&lt;=($CP160*CD$5),CC160,CC160&gt;($CP160*CD$5),($CP160*CD$5)),CA160="No","",CA160="",""))</f>
        <v/>
      </c>
      <c r="CE160" s="1048"/>
      <c r="CF160" s="1057" t="str">
        <f ca="1">'In-kind Benefits 2_V2'!AW158</f>
        <v/>
      </c>
      <c r="CG160" s="1047" t="str">
        <f ca="1">'In-kind Benefits 2_V2'!AX158</f>
        <v/>
      </c>
      <c r="CH160" s="1047" t="str">
        <f ca="1">'In-kind Benefits 2_V2'!AY158</f>
        <v/>
      </c>
      <c r="CI160" s="1047" t="str" cm="1">
        <f t="array" aca="1" ref="CI160" ca="1">(_xlfn.IFS(CF160="Yes",_xlfn.IFS(CH160&lt;=($CP160*CI$5),CH160,CH160&gt;($CP160*CI$5),($CP160*CI$5)),CF160="No","",CF160="",""))</f>
        <v/>
      </c>
      <c r="CJ160" s="1048"/>
      <c r="CK160" s="1049">
        <f>IFERROR(((V160*X160)+(AG160*AI160)+(AR160*AT160)+(BC160*BE160))*'Drop Downs'!$R$4/12,0)</f>
        <v>0</v>
      </c>
      <c r="CL160" s="1050">
        <f>IFERROR(L160/M160*IF('2'!$E$25='Drop Downs'!$H$15,'Drop Downs'!$R$4/12, IF('2'!$E$25='Drop Downs'!$H$16,1, (IF('2'!$E$25='Drop Downs'!$H$13,1,"error")))),0)</f>
        <v>0</v>
      </c>
      <c r="CM160" s="1050">
        <f t="shared" ca="1" si="183"/>
        <v>0</v>
      </c>
      <c r="CN160" s="1049" t="str">
        <f t="shared" ca="1" si="184"/>
        <v/>
      </c>
      <c r="CO160" s="1049" t="str">
        <f t="shared" ca="1" si="185"/>
        <v/>
      </c>
      <c r="CP160" s="1050" t="str">
        <f t="shared" ca="1" si="177"/>
        <v/>
      </c>
      <c r="CQ160" s="251"/>
      <c r="CR160" s="1050">
        <f>IFERROR(((W160*X160)+(AH160*AI160)+(AS160*AT160)+(BD160*BE160))*'Drop Downs'!$R$4/12,0)</f>
        <v>0</v>
      </c>
      <c r="CS160" s="1050">
        <f t="shared" si="178"/>
        <v>0</v>
      </c>
      <c r="CT160" s="1050">
        <f t="shared" ca="1" si="179"/>
        <v>0</v>
      </c>
      <c r="CU160" s="1050">
        <f t="shared" ca="1" si="180"/>
        <v>0</v>
      </c>
      <c r="CV160" s="1050" t="str">
        <f t="shared" ca="1" si="186"/>
        <v/>
      </c>
      <c r="CW160" s="1048"/>
      <c r="CX160" s="1050">
        <f t="shared" si="172"/>
        <v>0</v>
      </c>
      <c r="CY160" s="1050" t="str">
        <f t="shared" ca="1" si="187"/>
        <v/>
      </c>
      <c r="CZ160" s="1049" t="str">
        <f t="shared" ca="1" si="188"/>
        <v/>
      </c>
      <c r="DA160" s="1049">
        <f t="shared" ca="1" si="181"/>
        <v>0</v>
      </c>
    </row>
    <row r="161" spans="1:105" s="178" customFormat="1" ht="17.149999999999999" customHeight="1">
      <c r="A161" s="942">
        <v>157</v>
      </c>
      <c r="B161" s="1295">
        <f>'4'!Q35</f>
        <v>0</v>
      </c>
      <c r="C161" s="1038" t="str">
        <f>INDEX(Languages2!$B$12:$Z$13,MATCH(' '!D161,Languages2!$B$12:$B$13,0),MATCH('1'!$C$5,Languages2!$B$1:$Z$1,0))</f>
        <v>Homens</v>
      </c>
      <c r="D161" s="1038" t="s">
        <v>799</v>
      </c>
      <c r="E161" s="1058">
        <f>'4'!S35</f>
        <v>0</v>
      </c>
      <c r="F161" s="1297" t="str">
        <f>'4'!T35</f>
        <v xml:space="preserve"> </v>
      </c>
      <c r="G161" s="1040"/>
      <c r="H161" s="1041">
        <f>'5'!G161</f>
        <v>0</v>
      </c>
      <c r="I161" s="1041">
        <f>'5'!H161</f>
        <v>0</v>
      </c>
      <c r="J161" s="1041">
        <f>'5'!I161</f>
        <v>0</v>
      </c>
      <c r="K161" s="1041">
        <f>'5'!J161</f>
        <v>0</v>
      </c>
      <c r="L161" s="1042">
        <f t="shared" si="176"/>
        <v>0</v>
      </c>
      <c r="M161" s="1042">
        <f t="shared" si="182"/>
        <v>0</v>
      </c>
      <c r="N161" s="1043"/>
      <c r="O161" s="1041">
        <f>'5'!M161</f>
        <v>0</v>
      </c>
      <c r="P161" s="1041">
        <f>'5'!N161</f>
        <v>0</v>
      </c>
      <c r="Q161" s="1041" t="str">
        <f>'5'!O161</f>
        <v/>
      </c>
      <c r="R161" s="1041">
        <f>'5'!P161</f>
        <v>0</v>
      </c>
      <c r="S161" s="1044">
        <f>'5'!Q161</f>
        <v>0</v>
      </c>
      <c r="T161" s="1045">
        <f t="shared" si="143"/>
        <v>0</v>
      </c>
      <c r="U161" s="1045">
        <f t="shared" si="157"/>
        <v>0</v>
      </c>
      <c r="V161" s="1045">
        <f t="shared" si="158"/>
        <v>0</v>
      </c>
      <c r="W161" s="1045">
        <f t="shared" si="144"/>
        <v>0</v>
      </c>
      <c r="X161" s="1045">
        <f t="shared" si="175"/>
        <v>0</v>
      </c>
      <c r="Y161" s="1043"/>
      <c r="Z161" s="1041">
        <f>'5'!S161</f>
        <v>0</v>
      </c>
      <c r="AA161" s="1041">
        <f>'5'!T161</f>
        <v>0</v>
      </c>
      <c r="AB161" s="1041" t="str">
        <f>'5'!U161</f>
        <v/>
      </c>
      <c r="AC161" s="1041">
        <f>'5'!V161</f>
        <v>0</v>
      </c>
      <c r="AD161" s="1064">
        <f>'5'!W161</f>
        <v>0</v>
      </c>
      <c r="AE161" s="1045">
        <f t="shared" si="159"/>
        <v>0</v>
      </c>
      <c r="AF161" s="1045">
        <f t="shared" si="145"/>
        <v>0</v>
      </c>
      <c r="AG161" s="1045">
        <f t="shared" si="146"/>
        <v>0</v>
      </c>
      <c r="AH161" s="1045">
        <f t="shared" si="147"/>
        <v>0</v>
      </c>
      <c r="AI161" s="1045">
        <f t="shared" si="148"/>
        <v>0</v>
      </c>
      <c r="AJ161" s="1043"/>
      <c r="AK161" s="1041">
        <f>'5'!Y161</f>
        <v>0</v>
      </c>
      <c r="AL161" s="1041">
        <f>'5'!Z161</f>
        <v>0</v>
      </c>
      <c r="AM161" s="1041" t="str">
        <f>'5'!AA161</f>
        <v/>
      </c>
      <c r="AN161" s="1041">
        <f>'5'!AB161</f>
        <v>0</v>
      </c>
      <c r="AO161" s="1064">
        <f>'5'!AC161</f>
        <v>0</v>
      </c>
      <c r="AP161" s="1045">
        <f t="shared" si="160"/>
        <v>0</v>
      </c>
      <c r="AQ161" s="1045">
        <f t="shared" si="161"/>
        <v>0</v>
      </c>
      <c r="AR161" s="1045">
        <f t="shared" si="162"/>
        <v>0</v>
      </c>
      <c r="AS161" s="1045">
        <f t="shared" si="149"/>
        <v>0</v>
      </c>
      <c r="AT161" s="1045">
        <f t="shared" si="163"/>
        <v>0</v>
      </c>
      <c r="AU161" s="1043"/>
      <c r="AV161" s="1041">
        <f>'5'!AE161</f>
        <v>0</v>
      </c>
      <c r="AW161" s="1041">
        <f>'5'!AF161</f>
        <v>0</v>
      </c>
      <c r="AX161" s="1041" t="str">
        <f>'5'!AG161</f>
        <v/>
      </c>
      <c r="AY161" s="1041">
        <f>'5'!AH161</f>
        <v>0</v>
      </c>
      <c r="AZ161" s="1044">
        <f>'5'!AI161</f>
        <v>0</v>
      </c>
      <c r="BA161" s="1045">
        <f t="shared" si="164"/>
        <v>0</v>
      </c>
      <c r="BB161" s="1045">
        <f t="shared" si="165"/>
        <v>0</v>
      </c>
      <c r="BC161" s="1045">
        <f t="shared" si="166"/>
        <v>0</v>
      </c>
      <c r="BD161" s="1045">
        <f t="shared" si="150"/>
        <v>0</v>
      </c>
      <c r="BE161" s="1045">
        <f t="shared" si="167"/>
        <v>0</v>
      </c>
      <c r="BF161" s="1043"/>
      <c r="BG161" s="1046" t="str">
        <f ca="1">'In-kind Benefits 2_V2'!AC159</f>
        <v/>
      </c>
      <c r="BH161" s="1047"/>
      <c r="BI161" s="1047" t="str">
        <f ca="1">'In-kind Benefits 2_V2'!AE159</f>
        <v/>
      </c>
      <c r="BJ161" s="1047" t="str" cm="1">
        <f t="array" aca="1" ref="BJ161" ca="1">(_xlfn.IFS(BG161="Yes",_xlfn.IFS(BI161&lt;=($CP161*BJ$5),BI161,BI161&gt;($CP161*BJ$5),($CP161*BJ$5)),BG161="No","",BG161="",""))</f>
        <v/>
      </c>
      <c r="BK161" s="1043"/>
      <c r="BL161" s="1046" t="str">
        <f ca="1">'In-kind Benefits 2_V2'!AG159</f>
        <v/>
      </c>
      <c r="BM161" s="1047" t="str">
        <f ca="1">'In-kind Benefits 2_V2'!AH159</f>
        <v/>
      </c>
      <c r="BN161" s="1047" t="str">
        <f ca="1">'In-kind Benefits 2_V2'!AI159</f>
        <v/>
      </c>
      <c r="BO161" s="1047" t="str" cm="1">
        <f t="array" aca="1" ref="BO161" ca="1">(_xlfn.IFS(BL161="Yes",_xlfn.IFS(BN161&lt;=($CP161*BO$5),BN161,BN161&gt;($CP161*BO$5),($CP161*BO$5)),BL161="No","",BL161="",""))</f>
        <v/>
      </c>
      <c r="BP161" s="1043"/>
      <c r="BQ161" s="1046" t="str">
        <f ca="1">'In-kind Benefits 2_V2'!AK159</f>
        <v/>
      </c>
      <c r="BR161" s="1047" t="str">
        <f ca="1">'In-kind Benefits 2_V2'!AL159</f>
        <v/>
      </c>
      <c r="BS161" s="1047" t="str">
        <f ca="1">'In-kind Benefits 2_V2'!AM159</f>
        <v/>
      </c>
      <c r="BT161" s="1047" t="str" cm="1">
        <f t="array" aca="1" ref="BT161" ca="1">(_xlfn.IFS(BQ161="Yes",_xlfn.IFS(BS161&lt;=($CP161*BT$5),BS161,BS161&gt;($CP161*BT$5),($CP161*BT$5)),BQ161="No","",BQ161="",""))</f>
        <v/>
      </c>
      <c r="BU161" s="1043"/>
      <c r="BV161" s="1046" t="str">
        <f ca="1">'In-kind Benefits 2_V2'!AO159</f>
        <v/>
      </c>
      <c r="BW161" s="1047" t="str">
        <f ca="1">'In-kind Benefits 2_V2'!AP159</f>
        <v/>
      </c>
      <c r="BX161" s="1047" t="str">
        <f ca="1">'In-kind Benefits 2_V2'!AQ159</f>
        <v/>
      </c>
      <c r="BY161" s="1047" t="str" cm="1">
        <f t="array" aca="1" ref="BY161" ca="1">(_xlfn.IFS(BV161="Yes",_xlfn.IFS(BX161&lt;=($CP161*BY$5),BX161,BX161&gt;($CP161*BY$5),($CP161*BY$5)),BV161="No","",BV161="",""))</f>
        <v/>
      </c>
      <c r="BZ161" s="1043"/>
      <c r="CA161" s="1046" t="str">
        <f ca="1">'In-kind Benefits 2_V2'!AS159</f>
        <v/>
      </c>
      <c r="CB161" s="1047" t="str">
        <f ca="1">'In-kind Benefits 2_V2'!AT159</f>
        <v/>
      </c>
      <c r="CC161" s="1047" t="str">
        <f ca="1">'In-kind Benefits 2_V2'!AU159</f>
        <v/>
      </c>
      <c r="CD161" s="1047" t="str" cm="1">
        <f t="array" aca="1" ref="CD161" ca="1">(_xlfn.IFS(CA161="Yes",_xlfn.IFS(CC161&lt;=($CP161*CD$5),CC161,CC161&gt;($CP161*CD$5),($CP161*CD$5)),CA161="No","",CA161="",""))</f>
        <v/>
      </c>
      <c r="CE161" s="1048"/>
      <c r="CF161" s="1046" t="str">
        <f ca="1">'In-kind Benefits 2_V2'!AW159</f>
        <v/>
      </c>
      <c r="CG161" s="1047" t="str">
        <f ca="1">'In-kind Benefits 2_V2'!AX159</f>
        <v/>
      </c>
      <c r="CH161" s="1047" t="str">
        <f ca="1">'In-kind Benefits 2_V2'!AY159</f>
        <v/>
      </c>
      <c r="CI161" s="1047" t="str" cm="1">
        <f t="array" aca="1" ref="CI161" ca="1">(_xlfn.IFS(CF161="Yes",_xlfn.IFS(CH161&lt;=($CP161*CI$5),CH161,CH161&gt;($CP161*CI$5),($CP161*CI$5)),CF161="No","",CF161="",""))</f>
        <v/>
      </c>
      <c r="CJ161" s="1048"/>
      <c r="CK161" s="1049">
        <f>IFERROR(((V161*X161)+(AG161*AI161)+(AR161*AT161)+(BC161*BE161))*'Drop Downs'!$R$4/12,0)</f>
        <v>0</v>
      </c>
      <c r="CL161" s="1050">
        <f>IFERROR(L161/M161*IF('2'!$E$25='Drop Downs'!$H$15,'Drop Downs'!$R$4/12, IF('2'!$E$25='Drop Downs'!$H$16,1, (IF('2'!$E$25='Drop Downs'!$H$13,1,"error")))),0)</f>
        <v>0</v>
      </c>
      <c r="CM161" s="1050">
        <f t="shared" ca="1" si="183"/>
        <v>0</v>
      </c>
      <c r="CN161" s="1049" t="str">
        <f t="shared" ca="1" si="184"/>
        <v/>
      </c>
      <c r="CO161" s="1049" t="str">
        <f t="shared" ca="1" si="185"/>
        <v/>
      </c>
      <c r="CP161" s="1050" t="str">
        <f t="shared" ca="1" si="177"/>
        <v/>
      </c>
      <c r="CQ161" s="251"/>
      <c r="CR161" s="1050">
        <f>IFERROR(((W161*X161)+(AH161*AI161)+(AS161*AT161)+(BD161*BE161))*'Drop Downs'!$R$4/12,0)</f>
        <v>0</v>
      </c>
      <c r="CS161" s="1050">
        <f t="shared" si="178"/>
        <v>0</v>
      </c>
      <c r="CT161" s="1050">
        <f t="shared" ca="1" si="179"/>
        <v>0</v>
      </c>
      <c r="CU161" s="1050">
        <f t="shared" ca="1" si="180"/>
        <v>0</v>
      </c>
      <c r="CV161" s="1050" t="str">
        <f t="shared" ca="1" si="186"/>
        <v/>
      </c>
      <c r="CW161" s="1048"/>
      <c r="CX161" s="1050">
        <f t="shared" si="172"/>
        <v>0</v>
      </c>
      <c r="CY161" s="1050" t="str">
        <f t="shared" ca="1" si="187"/>
        <v/>
      </c>
      <c r="CZ161" s="1049" t="str">
        <f t="shared" ca="1" si="188"/>
        <v/>
      </c>
      <c r="DA161" s="1049">
        <f t="shared" ca="1" si="181"/>
        <v>0</v>
      </c>
    </row>
    <row r="162" spans="1:105" s="178" customFormat="1" ht="17.149999999999999" customHeight="1">
      <c r="A162" s="942">
        <v>158</v>
      </c>
      <c r="B162" s="1298"/>
      <c r="C162" s="1051" t="str">
        <f>INDEX(Languages2!$B$12:$Z$13,MATCH(' '!D162,Languages2!$B$12:$B$13,0),MATCH('1'!$C$5,Languages2!$B$1:$Z$1,0))</f>
        <v>Mulheres</v>
      </c>
      <c r="D162" s="1051" t="s">
        <v>800</v>
      </c>
      <c r="E162" s="1052">
        <f>'4'!S36</f>
        <v>0</v>
      </c>
      <c r="F162" s="1297">
        <f>'4'!T36</f>
        <v>0</v>
      </c>
      <c r="G162" s="1040"/>
      <c r="H162" s="1053">
        <f>'5'!G162</f>
        <v>0</v>
      </c>
      <c r="I162" s="1053">
        <f>'5'!H162</f>
        <v>0</v>
      </c>
      <c r="J162" s="1053">
        <f>'5'!I162</f>
        <v>0</v>
      </c>
      <c r="K162" s="1053">
        <f>'5'!J162</f>
        <v>0</v>
      </c>
      <c r="L162" s="1054">
        <f t="shared" si="176"/>
        <v>0</v>
      </c>
      <c r="M162" s="1054">
        <f t="shared" si="182"/>
        <v>0</v>
      </c>
      <c r="N162" s="1043"/>
      <c r="O162" s="1053">
        <f>'5'!M162</f>
        <v>0</v>
      </c>
      <c r="P162" s="1053">
        <f>'5'!N162</f>
        <v>0</v>
      </c>
      <c r="Q162" s="1053" t="str">
        <f>'5'!O162</f>
        <v/>
      </c>
      <c r="R162" s="1053">
        <f>'5'!P162</f>
        <v>0</v>
      </c>
      <c r="S162" s="1055">
        <f>'5'!Q162</f>
        <v>0</v>
      </c>
      <c r="T162" s="1056">
        <f t="shared" si="143"/>
        <v>0</v>
      </c>
      <c r="U162" s="1056">
        <f t="shared" si="157"/>
        <v>0</v>
      </c>
      <c r="V162" s="1056">
        <f t="shared" si="158"/>
        <v>0</v>
      </c>
      <c r="W162" s="1056">
        <f t="shared" si="144"/>
        <v>0</v>
      </c>
      <c r="X162" s="1056">
        <f t="shared" si="175"/>
        <v>0</v>
      </c>
      <c r="Y162" s="1043"/>
      <c r="Z162" s="1053">
        <f>'5'!S162</f>
        <v>0</v>
      </c>
      <c r="AA162" s="1053">
        <f>'5'!T162</f>
        <v>0</v>
      </c>
      <c r="AB162" s="1053" t="str">
        <f>'5'!U162</f>
        <v/>
      </c>
      <c r="AC162" s="1053">
        <f>'5'!V162</f>
        <v>0</v>
      </c>
      <c r="AD162" s="1053">
        <f>'5'!W162</f>
        <v>0</v>
      </c>
      <c r="AE162" s="1056">
        <f t="shared" si="159"/>
        <v>0</v>
      </c>
      <c r="AF162" s="1056">
        <f t="shared" si="145"/>
        <v>0</v>
      </c>
      <c r="AG162" s="1056">
        <f t="shared" si="146"/>
        <v>0</v>
      </c>
      <c r="AH162" s="1056">
        <f t="shared" si="147"/>
        <v>0</v>
      </c>
      <c r="AI162" s="1056">
        <f t="shared" si="148"/>
        <v>0</v>
      </c>
      <c r="AJ162" s="1043"/>
      <c r="AK162" s="1053">
        <f>'5'!Y162</f>
        <v>0</v>
      </c>
      <c r="AL162" s="1053">
        <f>'5'!Z162</f>
        <v>0</v>
      </c>
      <c r="AM162" s="1053" t="str">
        <f>'5'!AA162</f>
        <v/>
      </c>
      <c r="AN162" s="1053">
        <f>'5'!AB162</f>
        <v>0</v>
      </c>
      <c r="AO162" s="1053">
        <f>'5'!AC162</f>
        <v>0</v>
      </c>
      <c r="AP162" s="1056">
        <f t="shared" si="160"/>
        <v>0</v>
      </c>
      <c r="AQ162" s="1056">
        <f t="shared" si="161"/>
        <v>0</v>
      </c>
      <c r="AR162" s="1056">
        <f t="shared" si="162"/>
        <v>0</v>
      </c>
      <c r="AS162" s="1056">
        <f t="shared" si="149"/>
        <v>0</v>
      </c>
      <c r="AT162" s="1056">
        <f t="shared" si="163"/>
        <v>0</v>
      </c>
      <c r="AU162" s="1043"/>
      <c r="AV162" s="1053">
        <f>'5'!AE162</f>
        <v>0</v>
      </c>
      <c r="AW162" s="1053">
        <f>'5'!AF162</f>
        <v>0</v>
      </c>
      <c r="AX162" s="1053" t="str">
        <f>'5'!AG162</f>
        <v/>
      </c>
      <c r="AY162" s="1053">
        <f>'5'!AH162</f>
        <v>0</v>
      </c>
      <c r="AZ162" s="1055">
        <f>'5'!AI162</f>
        <v>0</v>
      </c>
      <c r="BA162" s="1056">
        <f t="shared" si="164"/>
        <v>0</v>
      </c>
      <c r="BB162" s="1056">
        <f t="shared" si="165"/>
        <v>0</v>
      </c>
      <c r="BC162" s="1056">
        <f t="shared" si="166"/>
        <v>0</v>
      </c>
      <c r="BD162" s="1056">
        <f t="shared" si="150"/>
        <v>0</v>
      </c>
      <c r="BE162" s="1056">
        <f t="shared" si="167"/>
        <v>0</v>
      </c>
      <c r="BF162" s="1043"/>
      <c r="BG162" s="1057" t="str">
        <f ca="1">'In-kind Benefits 2_V2'!AC160</f>
        <v/>
      </c>
      <c r="BH162" s="1047"/>
      <c r="BI162" s="1047" t="str">
        <f ca="1">'In-kind Benefits 2_V2'!AE160</f>
        <v/>
      </c>
      <c r="BJ162" s="1047" t="str" cm="1">
        <f t="array" aca="1" ref="BJ162" ca="1">(_xlfn.IFS(BG162="Yes",_xlfn.IFS(BI162&lt;=($CP162*BJ$5),BI162,BI162&gt;($CP162*BJ$5),($CP162*BJ$5)),BG162="No","",BG162="",""))</f>
        <v/>
      </c>
      <c r="BK162" s="1043"/>
      <c r="BL162" s="1057" t="str">
        <f ca="1">'In-kind Benefits 2_V2'!AG160</f>
        <v/>
      </c>
      <c r="BM162" s="1047" t="str">
        <f ca="1">'In-kind Benefits 2_V2'!AH160</f>
        <v/>
      </c>
      <c r="BN162" s="1047" t="str">
        <f ca="1">'In-kind Benefits 2_V2'!AI160</f>
        <v/>
      </c>
      <c r="BO162" s="1047" t="str" cm="1">
        <f t="array" aca="1" ref="BO162" ca="1">(_xlfn.IFS(BL162="Yes",_xlfn.IFS(BN162&lt;=($CP162*BO$5),BN162,BN162&gt;($CP162*BO$5),($CP162*BO$5)),BL162="No","",BL162="",""))</f>
        <v/>
      </c>
      <c r="BP162" s="1043"/>
      <c r="BQ162" s="1057" t="str">
        <f ca="1">'In-kind Benefits 2_V2'!AK160</f>
        <v/>
      </c>
      <c r="BR162" s="1047" t="str">
        <f ca="1">'In-kind Benefits 2_V2'!AL160</f>
        <v/>
      </c>
      <c r="BS162" s="1047" t="str">
        <f ca="1">'In-kind Benefits 2_V2'!AM160</f>
        <v/>
      </c>
      <c r="BT162" s="1047" t="str" cm="1">
        <f t="array" aca="1" ref="BT162" ca="1">(_xlfn.IFS(BQ162="Yes",_xlfn.IFS(BS162&lt;=($CP162*BT$5),BS162,BS162&gt;($CP162*BT$5),($CP162*BT$5)),BQ162="No","",BQ162="",""))</f>
        <v/>
      </c>
      <c r="BU162" s="1043"/>
      <c r="BV162" s="1057" t="str">
        <f ca="1">'In-kind Benefits 2_V2'!AO160</f>
        <v/>
      </c>
      <c r="BW162" s="1047" t="str">
        <f ca="1">'In-kind Benefits 2_V2'!AP160</f>
        <v/>
      </c>
      <c r="BX162" s="1047" t="str">
        <f ca="1">'In-kind Benefits 2_V2'!AQ160</f>
        <v/>
      </c>
      <c r="BY162" s="1047" t="str" cm="1">
        <f t="array" aca="1" ref="BY162" ca="1">(_xlfn.IFS(BV162="Yes",_xlfn.IFS(BX162&lt;=($CP162*BY$5),BX162,BX162&gt;($CP162*BY$5),($CP162*BY$5)),BV162="No","",BV162="",""))</f>
        <v/>
      </c>
      <c r="BZ162" s="1043"/>
      <c r="CA162" s="1057" t="str">
        <f ca="1">'In-kind Benefits 2_V2'!AS160</f>
        <v/>
      </c>
      <c r="CB162" s="1047" t="str">
        <f ca="1">'In-kind Benefits 2_V2'!AT160</f>
        <v/>
      </c>
      <c r="CC162" s="1047" t="str">
        <f ca="1">'In-kind Benefits 2_V2'!AU160</f>
        <v/>
      </c>
      <c r="CD162" s="1047" t="str" cm="1">
        <f t="array" aca="1" ref="CD162" ca="1">(_xlfn.IFS(CA162="Yes",_xlfn.IFS(CC162&lt;=($CP162*CD$5),CC162,CC162&gt;($CP162*CD$5),($CP162*CD$5)),CA162="No","",CA162="",""))</f>
        <v/>
      </c>
      <c r="CE162" s="1048"/>
      <c r="CF162" s="1057" t="str">
        <f ca="1">'In-kind Benefits 2_V2'!AW160</f>
        <v/>
      </c>
      <c r="CG162" s="1047" t="str">
        <f ca="1">'In-kind Benefits 2_V2'!AX160</f>
        <v/>
      </c>
      <c r="CH162" s="1047" t="str">
        <f ca="1">'In-kind Benefits 2_V2'!AY160</f>
        <v/>
      </c>
      <c r="CI162" s="1047" t="str" cm="1">
        <f t="array" aca="1" ref="CI162" ca="1">(_xlfn.IFS(CF162="Yes",_xlfn.IFS(CH162&lt;=($CP162*CI$5),CH162,CH162&gt;($CP162*CI$5),($CP162*CI$5)),CF162="No","",CF162="",""))</f>
        <v/>
      </c>
      <c r="CJ162" s="1048"/>
      <c r="CK162" s="1049">
        <f>IFERROR(((V162*X162)+(AG162*AI162)+(AR162*AT162)+(BC162*BE162))*'Drop Downs'!$R$4/12,0)</f>
        <v>0</v>
      </c>
      <c r="CL162" s="1050">
        <f>IFERROR(L162/M162*IF('2'!$E$25='Drop Downs'!$H$15,'Drop Downs'!$R$4/12, IF('2'!$E$25='Drop Downs'!$H$16,1, (IF('2'!$E$25='Drop Downs'!$H$13,1,"error")))),0)</f>
        <v>0</v>
      </c>
      <c r="CM162" s="1050">
        <f t="shared" ca="1" si="183"/>
        <v>0</v>
      </c>
      <c r="CN162" s="1049" t="str">
        <f t="shared" ca="1" si="184"/>
        <v/>
      </c>
      <c r="CO162" s="1049" t="str">
        <f t="shared" ca="1" si="185"/>
        <v/>
      </c>
      <c r="CP162" s="1050" t="str">
        <f t="shared" ca="1" si="177"/>
        <v/>
      </c>
      <c r="CQ162" s="251"/>
      <c r="CR162" s="1050">
        <f>IFERROR(((W162*X162)+(AH162*AI162)+(AS162*AT162)+(BD162*BE162))*'Drop Downs'!$R$4/12,0)</f>
        <v>0</v>
      </c>
      <c r="CS162" s="1050">
        <f t="shared" si="178"/>
        <v>0</v>
      </c>
      <c r="CT162" s="1050">
        <f t="shared" ca="1" si="179"/>
        <v>0</v>
      </c>
      <c r="CU162" s="1050">
        <f t="shared" ca="1" si="180"/>
        <v>0</v>
      </c>
      <c r="CV162" s="1050" t="str">
        <f t="shared" ca="1" si="186"/>
        <v/>
      </c>
      <c r="CW162" s="1048"/>
      <c r="CX162" s="1050">
        <f t="shared" si="172"/>
        <v>0</v>
      </c>
      <c r="CY162" s="1050" t="str">
        <f t="shared" ca="1" si="187"/>
        <v/>
      </c>
      <c r="CZ162" s="1049" t="str">
        <f t="shared" ca="1" si="188"/>
        <v/>
      </c>
      <c r="DA162" s="1049">
        <f t="shared" ca="1" si="181"/>
        <v>0</v>
      </c>
    </row>
    <row r="163" spans="1:105" s="178" customFormat="1" ht="17.149999999999999" customHeight="1">
      <c r="A163" s="942">
        <v>159</v>
      </c>
      <c r="B163" s="1295">
        <f>'4'!Q37</f>
        <v>0</v>
      </c>
      <c r="C163" s="1038" t="str">
        <f>INDEX(Languages2!$B$12:$Z$13,MATCH(' '!D163,Languages2!$B$12:$B$13,0),MATCH('1'!$C$5,Languages2!$B$1:$Z$1,0))</f>
        <v>Homens</v>
      </c>
      <c r="D163" s="1038" t="s">
        <v>799</v>
      </c>
      <c r="E163" s="1058">
        <f>'4'!S37</f>
        <v>0</v>
      </c>
      <c r="F163" s="1297" t="str">
        <f>'4'!T37</f>
        <v xml:space="preserve"> </v>
      </c>
      <c r="G163" s="1040"/>
      <c r="H163" s="1041">
        <f>'5'!G163</f>
        <v>0</v>
      </c>
      <c r="I163" s="1041">
        <f>'5'!H163</f>
        <v>0</v>
      </c>
      <c r="J163" s="1041">
        <f>'5'!I163</f>
        <v>0</v>
      </c>
      <c r="K163" s="1041">
        <f>'5'!J163</f>
        <v>0</v>
      </c>
      <c r="L163" s="1042">
        <f t="shared" si="176"/>
        <v>0</v>
      </c>
      <c r="M163" s="1042">
        <f t="shared" si="182"/>
        <v>0</v>
      </c>
      <c r="N163" s="1043"/>
      <c r="O163" s="1041">
        <f>'5'!M163</f>
        <v>0</v>
      </c>
      <c r="P163" s="1041">
        <f>'5'!N163</f>
        <v>0</v>
      </c>
      <c r="Q163" s="1041" t="str">
        <f>'5'!O163</f>
        <v/>
      </c>
      <c r="R163" s="1041">
        <f>'5'!P163</f>
        <v>0</v>
      </c>
      <c r="S163" s="1044">
        <f>'5'!Q163</f>
        <v>0</v>
      </c>
      <c r="T163" s="1045">
        <f t="shared" si="143"/>
        <v>0</v>
      </c>
      <c r="U163" s="1045">
        <f t="shared" si="157"/>
        <v>0</v>
      </c>
      <c r="V163" s="1045">
        <f t="shared" si="158"/>
        <v>0</v>
      </c>
      <c r="W163" s="1045">
        <f t="shared" si="144"/>
        <v>0</v>
      </c>
      <c r="X163" s="1045">
        <f t="shared" si="175"/>
        <v>0</v>
      </c>
      <c r="Y163" s="1043"/>
      <c r="Z163" s="1041">
        <f>'5'!S163</f>
        <v>0</v>
      </c>
      <c r="AA163" s="1041">
        <f>'5'!T163</f>
        <v>0</v>
      </c>
      <c r="AB163" s="1041" t="str">
        <f>'5'!U163</f>
        <v/>
      </c>
      <c r="AC163" s="1041">
        <f>'5'!V163</f>
        <v>0</v>
      </c>
      <c r="AD163" s="1064">
        <f>'5'!W163</f>
        <v>0</v>
      </c>
      <c r="AE163" s="1045">
        <f t="shared" si="159"/>
        <v>0</v>
      </c>
      <c r="AF163" s="1045">
        <f t="shared" si="145"/>
        <v>0</v>
      </c>
      <c r="AG163" s="1045">
        <f t="shared" si="146"/>
        <v>0</v>
      </c>
      <c r="AH163" s="1045">
        <f t="shared" si="147"/>
        <v>0</v>
      </c>
      <c r="AI163" s="1045">
        <f t="shared" si="148"/>
        <v>0</v>
      </c>
      <c r="AJ163" s="1043"/>
      <c r="AK163" s="1041">
        <f>'5'!Y163</f>
        <v>0</v>
      </c>
      <c r="AL163" s="1041">
        <f>'5'!Z163</f>
        <v>0</v>
      </c>
      <c r="AM163" s="1041" t="str">
        <f>'5'!AA163</f>
        <v/>
      </c>
      <c r="AN163" s="1041">
        <f>'5'!AB163</f>
        <v>0</v>
      </c>
      <c r="AO163" s="1064">
        <f>'5'!AC163</f>
        <v>0</v>
      </c>
      <c r="AP163" s="1045">
        <f t="shared" si="160"/>
        <v>0</v>
      </c>
      <c r="AQ163" s="1045">
        <f t="shared" si="161"/>
        <v>0</v>
      </c>
      <c r="AR163" s="1045">
        <f t="shared" si="162"/>
        <v>0</v>
      </c>
      <c r="AS163" s="1045">
        <f t="shared" si="149"/>
        <v>0</v>
      </c>
      <c r="AT163" s="1045">
        <f t="shared" si="163"/>
        <v>0</v>
      </c>
      <c r="AU163" s="1043"/>
      <c r="AV163" s="1041">
        <f>'5'!AE163</f>
        <v>0</v>
      </c>
      <c r="AW163" s="1041">
        <f>'5'!AF163</f>
        <v>0</v>
      </c>
      <c r="AX163" s="1041" t="str">
        <f>'5'!AG163</f>
        <v/>
      </c>
      <c r="AY163" s="1041">
        <f>'5'!AH163</f>
        <v>0</v>
      </c>
      <c r="AZ163" s="1044">
        <f>'5'!AI163</f>
        <v>0</v>
      </c>
      <c r="BA163" s="1045">
        <f t="shared" si="164"/>
        <v>0</v>
      </c>
      <c r="BB163" s="1045">
        <f t="shared" si="165"/>
        <v>0</v>
      </c>
      <c r="BC163" s="1045">
        <f t="shared" si="166"/>
        <v>0</v>
      </c>
      <c r="BD163" s="1045">
        <f t="shared" si="150"/>
        <v>0</v>
      </c>
      <c r="BE163" s="1045">
        <f t="shared" si="167"/>
        <v>0</v>
      </c>
      <c r="BF163" s="1043"/>
      <c r="BG163" s="1046" t="str">
        <f ca="1">'In-kind Benefits 2_V2'!AC161</f>
        <v/>
      </c>
      <c r="BH163" s="1047"/>
      <c r="BI163" s="1047" t="str">
        <f ca="1">'In-kind Benefits 2_V2'!AE161</f>
        <v/>
      </c>
      <c r="BJ163" s="1047" t="str" cm="1">
        <f t="array" aca="1" ref="BJ163" ca="1">(_xlfn.IFS(BG163="Yes",_xlfn.IFS(BI163&lt;=($CP163*BJ$5),BI163,BI163&gt;($CP163*BJ$5),($CP163*BJ$5)),BG163="No","",BG163="",""))</f>
        <v/>
      </c>
      <c r="BK163" s="1043"/>
      <c r="BL163" s="1046" t="str">
        <f ca="1">'In-kind Benefits 2_V2'!AG161</f>
        <v/>
      </c>
      <c r="BM163" s="1047" t="str">
        <f ca="1">'In-kind Benefits 2_V2'!AH161</f>
        <v/>
      </c>
      <c r="BN163" s="1047" t="str">
        <f ca="1">'In-kind Benefits 2_V2'!AI161</f>
        <v/>
      </c>
      <c r="BO163" s="1047" t="str" cm="1">
        <f t="array" aca="1" ref="BO163" ca="1">(_xlfn.IFS(BL163="Yes",_xlfn.IFS(BN163&lt;=($CP163*BO$5),BN163,BN163&gt;($CP163*BO$5),($CP163*BO$5)),BL163="No","",BL163="",""))</f>
        <v/>
      </c>
      <c r="BP163" s="1043"/>
      <c r="BQ163" s="1046" t="str">
        <f ca="1">'In-kind Benefits 2_V2'!AK161</f>
        <v/>
      </c>
      <c r="BR163" s="1047" t="str">
        <f ca="1">'In-kind Benefits 2_V2'!AL161</f>
        <v/>
      </c>
      <c r="BS163" s="1047" t="str">
        <f ca="1">'In-kind Benefits 2_V2'!AM161</f>
        <v/>
      </c>
      <c r="BT163" s="1047" t="str" cm="1">
        <f t="array" aca="1" ref="BT163" ca="1">(_xlfn.IFS(BQ163="Yes",_xlfn.IFS(BS163&lt;=($CP163*BT$5),BS163,BS163&gt;($CP163*BT$5),($CP163*BT$5)),BQ163="No","",BQ163="",""))</f>
        <v/>
      </c>
      <c r="BU163" s="1043"/>
      <c r="BV163" s="1046" t="str">
        <f ca="1">'In-kind Benefits 2_V2'!AO161</f>
        <v/>
      </c>
      <c r="BW163" s="1047" t="str">
        <f ca="1">'In-kind Benefits 2_V2'!AP161</f>
        <v/>
      </c>
      <c r="BX163" s="1047" t="str">
        <f ca="1">'In-kind Benefits 2_V2'!AQ161</f>
        <v/>
      </c>
      <c r="BY163" s="1047" t="str" cm="1">
        <f t="array" aca="1" ref="BY163" ca="1">(_xlfn.IFS(BV163="Yes",_xlfn.IFS(BX163&lt;=($CP163*BY$5),BX163,BX163&gt;($CP163*BY$5),($CP163*BY$5)),BV163="No","",BV163="",""))</f>
        <v/>
      </c>
      <c r="BZ163" s="1043"/>
      <c r="CA163" s="1046" t="str">
        <f ca="1">'In-kind Benefits 2_V2'!AS161</f>
        <v/>
      </c>
      <c r="CB163" s="1047" t="str">
        <f ca="1">'In-kind Benefits 2_V2'!AT161</f>
        <v/>
      </c>
      <c r="CC163" s="1047" t="str">
        <f ca="1">'In-kind Benefits 2_V2'!AU161</f>
        <v/>
      </c>
      <c r="CD163" s="1047" t="str" cm="1">
        <f t="array" aca="1" ref="CD163" ca="1">(_xlfn.IFS(CA163="Yes",_xlfn.IFS(CC163&lt;=($CP163*CD$5),CC163,CC163&gt;($CP163*CD$5),($CP163*CD$5)),CA163="No","",CA163="",""))</f>
        <v/>
      </c>
      <c r="CE163" s="1048"/>
      <c r="CF163" s="1046" t="str">
        <f ca="1">'In-kind Benefits 2_V2'!AW161</f>
        <v/>
      </c>
      <c r="CG163" s="1047" t="str">
        <f ca="1">'In-kind Benefits 2_V2'!AX161</f>
        <v/>
      </c>
      <c r="CH163" s="1047" t="str">
        <f ca="1">'In-kind Benefits 2_V2'!AY161</f>
        <v/>
      </c>
      <c r="CI163" s="1047" t="str" cm="1">
        <f t="array" aca="1" ref="CI163" ca="1">(_xlfn.IFS(CF163="Yes",_xlfn.IFS(CH163&lt;=($CP163*CI$5),CH163,CH163&gt;($CP163*CI$5),($CP163*CI$5)),CF163="No","",CF163="",""))</f>
        <v/>
      </c>
      <c r="CJ163" s="1048"/>
      <c r="CK163" s="1049">
        <f>IFERROR(((V163*X163)+(AG163*AI163)+(AR163*AT163)+(BC163*BE163))*'Drop Downs'!$R$4/12,0)</f>
        <v>0</v>
      </c>
      <c r="CL163" s="1050">
        <f>IFERROR(L163/M163*IF('2'!$E$25='Drop Downs'!$H$15,'Drop Downs'!$R$4/12, IF('2'!$E$25='Drop Downs'!$H$16,1, (IF('2'!$E$25='Drop Downs'!$H$13,1,"error")))),0)</f>
        <v>0</v>
      </c>
      <c r="CM163" s="1050">
        <f t="shared" ca="1" si="183"/>
        <v>0</v>
      </c>
      <c r="CN163" s="1049" t="str">
        <f t="shared" ca="1" si="184"/>
        <v/>
      </c>
      <c r="CO163" s="1049" t="str">
        <f t="shared" ca="1" si="185"/>
        <v/>
      </c>
      <c r="CP163" s="1050" t="str">
        <f t="shared" ca="1" si="177"/>
        <v/>
      </c>
      <c r="CQ163" s="251"/>
      <c r="CR163" s="1050">
        <f>IFERROR(((W163*X163)+(AH163*AI163)+(AS163*AT163)+(BD163*BE163))*'Drop Downs'!$R$4/12,0)</f>
        <v>0</v>
      </c>
      <c r="CS163" s="1050">
        <f t="shared" si="178"/>
        <v>0</v>
      </c>
      <c r="CT163" s="1050">
        <f t="shared" ca="1" si="179"/>
        <v>0</v>
      </c>
      <c r="CU163" s="1050">
        <f t="shared" ca="1" si="180"/>
        <v>0</v>
      </c>
      <c r="CV163" s="1050" t="str">
        <f t="shared" ca="1" si="186"/>
        <v/>
      </c>
      <c r="CW163" s="1048"/>
      <c r="CX163" s="1050">
        <f t="shared" si="172"/>
        <v>0</v>
      </c>
      <c r="CY163" s="1050" t="str">
        <f t="shared" ca="1" si="187"/>
        <v/>
      </c>
      <c r="CZ163" s="1049" t="str">
        <f t="shared" ca="1" si="188"/>
        <v/>
      </c>
      <c r="DA163" s="1049">
        <f t="shared" ca="1" si="181"/>
        <v>0</v>
      </c>
    </row>
    <row r="164" spans="1:105" s="178" customFormat="1" ht="17.149999999999999" customHeight="1">
      <c r="A164" s="942">
        <v>160</v>
      </c>
      <c r="B164" s="1298"/>
      <c r="C164" s="1051" t="str">
        <f>INDEX(Languages2!$B$12:$Z$13,MATCH(' '!D164,Languages2!$B$12:$B$13,0),MATCH('1'!$C$5,Languages2!$B$1:$Z$1,0))</f>
        <v>Mulheres</v>
      </c>
      <c r="D164" s="1051" t="s">
        <v>800</v>
      </c>
      <c r="E164" s="1052">
        <f>'4'!S38</f>
        <v>0</v>
      </c>
      <c r="F164" s="1297">
        <f>'4'!T38</f>
        <v>0</v>
      </c>
      <c r="G164" s="1040"/>
      <c r="H164" s="1053">
        <f>'5'!G164</f>
        <v>0</v>
      </c>
      <c r="I164" s="1053">
        <f>'5'!H164</f>
        <v>0</v>
      </c>
      <c r="J164" s="1053">
        <f>'5'!I164</f>
        <v>0</v>
      </c>
      <c r="K164" s="1053">
        <f>'5'!J164</f>
        <v>0</v>
      </c>
      <c r="L164" s="1054">
        <f t="shared" si="176"/>
        <v>0</v>
      </c>
      <c r="M164" s="1054">
        <f t="shared" si="182"/>
        <v>0</v>
      </c>
      <c r="N164" s="1043"/>
      <c r="O164" s="1053">
        <f>'5'!M164</f>
        <v>0</v>
      </c>
      <c r="P164" s="1053">
        <f>'5'!N164</f>
        <v>0</v>
      </c>
      <c r="Q164" s="1053" t="str">
        <f>'5'!O164</f>
        <v/>
      </c>
      <c r="R164" s="1053">
        <f>'5'!P164</f>
        <v>0</v>
      </c>
      <c r="S164" s="1055">
        <f>'5'!Q164</f>
        <v>0</v>
      </c>
      <c r="T164" s="1056">
        <f t="shared" si="143"/>
        <v>0</v>
      </c>
      <c r="U164" s="1056">
        <f t="shared" si="157"/>
        <v>0</v>
      </c>
      <c r="V164" s="1056">
        <f t="shared" si="158"/>
        <v>0</v>
      </c>
      <c r="W164" s="1056">
        <f t="shared" si="144"/>
        <v>0</v>
      </c>
      <c r="X164" s="1056">
        <f t="shared" si="175"/>
        <v>0</v>
      </c>
      <c r="Y164" s="1043"/>
      <c r="Z164" s="1053">
        <f>'5'!S164</f>
        <v>0</v>
      </c>
      <c r="AA164" s="1053">
        <f>'5'!T164</f>
        <v>0</v>
      </c>
      <c r="AB164" s="1053" t="str">
        <f>'5'!U164</f>
        <v/>
      </c>
      <c r="AC164" s="1053">
        <f>'5'!V164</f>
        <v>0</v>
      </c>
      <c r="AD164" s="1053">
        <f>'5'!W164</f>
        <v>0</v>
      </c>
      <c r="AE164" s="1056">
        <f t="shared" si="159"/>
        <v>0</v>
      </c>
      <c r="AF164" s="1056">
        <f t="shared" si="145"/>
        <v>0</v>
      </c>
      <c r="AG164" s="1056">
        <f t="shared" si="146"/>
        <v>0</v>
      </c>
      <c r="AH164" s="1056">
        <f t="shared" si="147"/>
        <v>0</v>
      </c>
      <c r="AI164" s="1056">
        <f t="shared" si="148"/>
        <v>0</v>
      </c>
      <c r="AJ164" s="1043"/>
      <c r="AK164" s="1053">
        <f>'5'!Y164</f>
        <v>0</v>
      </c>
      <c r="AL164" s="1053">
        <f>'5'!Z164</f>
        <v>0</v>
      </c>
      <c r="AM164" s="1053" t="str">
        <f>'5'!AA164</f>
        <v/>
      </c>
      <c r="AN164" s="1053">
        <f>'5'!AB164</f>
        <v>0</v>
      </c>
      <c r="AO164" s="1053">
        <f>'5'!AC164</f>
        <v>0</v>
      </c>
      <c r="AP164" s="1056">
        <f t="shared" si="160"/>
        <v>0</v>
      </c>
      <c r="AQ164" s="1056">
        <f t="shared" si="161"/>
        <v>0</v>
      </c>
      <c r="AR164" s="1056">
        <f t="shared" si="162"/>
        <v>0</v>
      </c>
      <c r="AS164" s="1056">
        <f t="shared" si="149"/>
        <v>0</v>
      </c>
      <c r="AT164" s="1056">
        <f t="shared" si="163"/>
        <v>0</v>
      </c>
      <c r="AU164" s="1043"/>
      <c r="AV164" s="1053">
        <f>'5'!AE164</f>
        <v>0</v>
      </c>
      <c r="AW164" s="1053">
        <f>'5'!AF164</f>
        <v>0</v>
      </c>
      <c r="AX164" s="1053" t="str">
        <f>'5'!AG164</f>
        <v/>
      </c>
      <c r="AY164" s="1053">
        <f>'5'!AH164</f>
        <v>0</v>
      </c>
      <c r="AZ164" s="1055">
        <f>'5'!AI164</f>
        <v>0</v>
      </c>
      <c r="BA164" s="1056">
        <f t="shared" si="164"/>
        <v>0</v>
      </c>
      <c r="BB164" s="1056">
        <f t="shared" si="165"/>
        <v>0</v>
      </c>
      <c r="BC164" s="1056">
        <f t="shared" si="166"/>
        <v>0</v>
      </c>
      <c r="BD164" s="1056">
        <f t="shared" si="150"/>
        <v>0</v>
      </c>
      <c r="BE164" s="1056">
        <f t="shared" si="167"/>
        <v>0</v>
      </c>
      <c r="BF164" s="1043"/>
      <c r="BG164" s="1057" t="str">
        <f ca="1">'In-kind Benefits 2_V2'!AC162</f>
        <v/>
      </c>
      <c r="BH164" s="1047"/>
      <c r="BI164" s="1047" t="str">
        <f ca="1">'In-kind Benefits 2_V2'!AE162</f>
        <v/>
      </c>
      <c r="BJ164" s="1047" t="str" cm="1">
        <f t="array" aca="1" ref="BJ164" ca="1">(_xlfn.IFS(BG164="Yes",_xlfn.IFS(BI164&lt;=($CP164*BJ$5),BI164,BI164&gt;($CP164*BJ$5),($CP164*BJ$5)),BG164="No","",BG164="",""))</f>
        <v/>
      </c>
      <c r="BK164" s="1043"/>
      <c r="BL164" s="1057" t="str">
        <f ca="1">'In-kind Benefits 2_V2'!AG162</f>
        <v/>
      </c>
      <c r="BM164" s="1047" t="str">
        <f ca="1">'In-kind Benefits 2_V2'!AH162</f>
        <v/>
      </c>
      <c r="BN164" s="1047" t="str">
        <f ca="1">'In-kind Benefits 2_V2'!AI162</f>
        <v/>
      </c>
      <c r="BO164" s="1047" t="str" cm="1">
        <f t="array" aca="1" ref="BO164" ca="1">(_xlfn.IFS(BL164="Yes",_xlfn.IFS(BN164&lt;=($CP164*BO$5),BN164,BN164&gt;($CP164*BO$5),($CP164*BO$5)),BL164="No","",BL164="",""))</f>
        <v/>
      </c>
      <c r="BP164" s="1043"/>
      <c r="BQ164" s="1057" t="str">
        <f ca="1">'In-kind Benefits 2_V2'!AK162</f>
        <v/>
      </c>
      <c r="BR164" s="1047" t="str">
        <f ca="1">'In-kind Benefits 2_V2'!AL162</f>
        <v/>
      </c>
      <c r="BS164" s="1047" t="str">
        <f ca="1">'In-kind Benefits 2_V2'!AM162</f>
        <v/>
      </c>
      <c r="BT164" s="1047" t="str" cm="1">
        <f t="array" aca="1" ref="BT164" ca="1">(_xlfn.IFS(BQ164="Yes",_xlfn.IFS(BS164&lt;=($CP164*BT$5),BS164,BS164&gt;($CP164*BT$5),($CP164*BT$5)),BQ164="No","",BQ164="",""))</f>
        <v/>
      </c>
      <c r="BU164" s="1043"/>
      <c r="BV164" s="1057" t="str">
        <f ca="1">'In-kind Benefits 2_V2'!AO162</f>
        <v/>
      </c>
      <c r="BW164" s="1047" t="str">
        <f ca="1">'In-kind Benefits 2_V2'!AP162</f>
        <v/>
      </c>
      <c r="BX164" s="1047" t="str">
        <f ca="1">'In-kind Benefits 2_V2'!AQ162</f>
        <v/>
      </c>
      <c r="BY164" s="1047" t="str" cm="1">
        <f t="array" aca="1" ref="BY164" ca="1">(_xlfn.IFS(BV164="Yes",_xlfn.IFS(BX164&lt;=($CP164*BY$5),BX164,BX164&gt;($CP164*BY$5),($CP164*BY$5)),BV164="No","",BV164="",""))</f>
        <v/>
      </c>
      <c r="BZ164" s="1043"/>
      <c r="CA164" s="1057" t="str">
        <f ca="1">'In-kind Benefits 2_V2'!AS162</f>
        <v/>
      </c>
      <c r="CB164" s="1047" t="str">
        <f ca="1">'In-kind Benefits 2_V2'!AT162</f>
        <v/>
      </c>
      <c r="CC164" s="1047" t="str">
        <f ca="1">'In-kind Benefits 2_V2'!AU162</f>
        <v/>
      </c>
      <c r="CD164" s="1047" t="str" cm="1">
        <f t="array" aca="1" ref="CD164" ca="1">(_xlfn.IFS(CA164="Yes",_xlfn.IFS(CC164&lt;=($CP164*CD$5),CC164,CC164&gt;($CP164*CD$5),($CP164*CD$5)),CA164="No","",CA164="",""))</f>
        <v/>
      </c>
      <c r="CE164" s="1048"/>
      <c r="CF164" s="1057" t="str">
        <f ca="1">'In-kind Benefits 2_V2'!AW162</f>
        <v/>
      </c>
      <c r="CG164" s="1047" t="str">
        <f ca="1">'In-kind Benefits 2_V2'!AX162</f>
        <v/>
      </c>
      <c r="CH164" s="1047" t="str">
        <f ca="1">'In-kind Benefits 2_V2'!AY162</f>
        <v/>
      </c>
      <c r="CI164" s="1047" t="str" cm="1">
        <f t="array" aca="1" ref="CI164" ca="1">(_xlfn.IFS(CF164="Yes",_xlfn.IFS(CH164&lt;=($CP164*CI$5),CH164,CH164&gt;($CP164*CI$5),($CP164*CI$5)),CF164="No","",CF164="",""))</f>
        <v/>
      </c>
      <c r="CJ164" s="1048"/>
      <c r="CK164" s="1049">
        <f>IFERROR(((V164*X164)+(AG164*AI164)+(AR164*AT164)+(BC164*BE164))*'Drop Downs'!$R$4/12,0)</f>
        <v>0</v>
      </c>
      <c r="CL164" s="1050">
        <f>IFERROR(L164/M164*IF('2'!$E$25='Drop Downs'!$H$15,'Drop Downs'!$R$4/12, IF('2'!$E$25='Drop Downs'!$H$16,1, (IF('2'!$E$25='Drop Downs'!$H$13,1,"error")))),0)</f>
        <v>0</v>
      </c>
      <c r="CM164" s="1050">
        <f t="shared" ca="1" si="183"/>
        <v>0</v>
      </c>
      <c r="CN164" s="1049" t="str">
        <f t="shared" ca="1" si="184"/>
        <v/>
      </c>
      <c r="CO164" s="1049" t="str">
        <f t="shared" ca="1" si="185"/>
        <v/>
      </c>
      <c r="CP164" s="1050" t="str">
        <f t="shared" ca="1" si="177"/>
        <v/>
      </c>
      <c r="CQ164" s="251"/>
      <c r="CR164" s="1050">
        <f>IFERROR(((W164*X164)+(AH164*AI164)+(AS164*AT164)+(BD164*BE164))*'Drop Downs'!$R$4/12,0)</f>
        <v>0</v>
      </c>
      <c r="CS164" s="1050">
        <f t="shared" si="178"/>
        <v>0</v>
      </c>
      <c r="CT164" s="1050">
        <f t="shared" ca="1" si="179"/>
        <v>0</v>
      </c>
      <c r="CU164" s="1050">
        <f t="shared" ca="1" si="180"/>
        <v>0</v>
      </c>
      <c r="CV164" s="1050" t="str">
        <f t="shared" ca="1" si="186"/>
        <v/>
      </c>
      <c r="CW164" s="1048"/>
      <c r="CX164" s="1050">
        <f t="shared" si="172"/>
        <v>0</v>
      </c>
      <c r="CY164" s="1050" t="str">
        <f t="shared" ca="1" si="187"/>
        <v/>
      </c>
      <c r="CZ164" s="1049" t="str">
        <f t="shared" ca="1" si="188"/>
        <v/>
      </c>
      <c r="DA164" s="1049">
        <f t="shared" ca="1" si="181"/>
        <v>0</v>
      </c>
    </row>
    <row r="165" spans="1:105" s="178" customFormat="1" ht="17.149999999999999" customHeight="1">
      <c r="A165" s="942">
        <v>161</v>
      </c>
      <c r="B165" s="1295">
        <f>'4'!Q39</f>
        <v>0</v>
      </c>
      <c r="C165" s="1038" t="str">
        <f>INDEX(Languages2!$B$12:$Z$13,MATCH(' '!D165,Languages2!$B$12:$B$13,0),MATCH('1'!$C$5,Languages2!$B$1:$Z$1,0))</f>
        <v>Homens</v>
      </c>
      <c r="D165" s="1038" t="s">
        <v>799</v>
      </c>
      <c r="E165" s="1058">
        <f>'4'!S39</f>
        <v>0</v>
      </c>
      <c r="F165" s="1297" t="str">
        <f>'4'!T39</f>
        <v xml:space="preserve"> </v>
      </c>
      <c r="G165" s="1040"/>
      <c r="H165" s="1041">
        <f>'5'!G165</f>
        <v>0</v>
      </c>
      <c r="I165" s="1041">
        <f>'5'!H165</f>
        <v>0</v>
      </c>
      <c r="J165" s="1041">
        <f>'5'!I165</f>
        <v>0</v>
      </c>
      <c r="K165" s="1041">
        <f>'5'!J165</f>
        <v>0</v>
      </c>
      <c r="L165" s="1042">
        <f t="shared" si="176"/>
        <v>0</v>
      </c>
      <c r="M165" s="1042">
        <f t="shared" si="182"/>
        <v>0</v>
      </c>
      <c r="N165" s="1043"/>
      <c r="O165" s="1041">
        <f>'5'!M165</f>
        <v>0</v>
      </c>
      <c r="P165" s="1041">
        <f>'5'!N165</f>
        <v>0</v>
      </c>
      <c r="Q165" s="1041" t="str">
        <f>'5'!O165</f>
        <v/>
      </c>
      <c r="R165" s="1041">
        <f>'5'!P165</f>
        <v>0</v>
      </c>
      <c r="S165" s="1044">
        <f>'5'!Q165</f>
        <v>0</v>
      </c>
      <c r="T165" s="1045">
        <f t="shared" si="143"/>
        <v>0</v>
      </c>
      <c r="U165" s="1045">
        <f t="shared" si="157"/>
        <v>0</v>
      </c>
      <c r="V165" s="1045">
        <f t="shared" si="158"/>
        <v>0</v>
      </c>
      <c r="W165" s="1045">
        <f t="shared" si="144"/>
        <v>0</v>
      </c>
      <c r="X165" s="1045">
        <f t="shared" si="175"/>
        <v>0</v>
      </c>
      <c r="Y165" s="1043"/>
      <c r="Z165" s="1041">
        <f>'5'!S165</f>
        <v>0</v>
      </c>
      <c r="AA165" s="1041">
        <f>'5'!T165</f>
        <v>0</v>
      </c>
      <c r="AB165" s="1041" t="str">
        <f>'5'!U165</f>
        <v/>
      </c>
      <c r="AC165" s="1041">
        <f>'5'!V165</f>
        <v>0</v>
      </c>
      <c r="AD165" s="1064">
        <f>'5'!W165</f>
        <v>0</v>
      </c>
      <c r="AE165" s="1045">
        <f t="shared" si="159"/>
        <v>0</v>
      </c>
      <c r="AF165" s="1045">
        <f t="shared" si="145"/>
        <v>0</v>
      </c>
      <c r="AG165" s="1045">
        <f t="shared" si="146"/>
        <v>0</v>
      </c>
      <c r="AH165" s="1045">
        <f t="shared" si="147"/>
        <v>0</v>
      </c>
      <c r="AI165" s="1045">
        <f t="shared" si="148"/>
        <v>0</v>
      </c>
      <c r="AJ165" s="1043"/>
      <c r="AK165" s="1041">
        <f>'5'!Y165</f>
        <v>0</v>
      </c>
      <c r="AL165" s="1041">
        <f>'5'!Z165</f>
        <v>0</v>
      </c>
      <c r="AM165" s="1041" t="str">
        <f>'5'!AA165</f>
        <v/>
      </c>
      <c r="AN165" s="1041">
        <f>'5'!AB165</f>
        <v>0</v>
      </c>
      <c r="AO165" s="1064">
        <f>'5'!AC165</f>
        <v>0</v>
      </c>
      <c r="AP165" s="1045">
        <f t="shared" si="160"/>
        <v>0</v>
      </c>
      <c r="AQ165" s="1045">
        <f t="shared" si="161"/>
        <v>0</v>
      </c>
      <c r="AR165" s="1045">
        <f t="shared" si="162"/>
        <v>0</v>
      </c>
      <c r="AS165" s="1045">
        <f t="shared" si="149"/>
        <v>0</v>
      </c>
      <c r="AT165" s="1045">
        <f t="shared" si="163"/>
        <v>0</v>
      </c>
      <c r="AU165" s="1043"/>
      <c r="AV165" s="1041">
        <f>'5'!AE165</f>
        <v>0</v>
      </c>
      <c r="AW165" s="1041">
        <f>'5'!AF165</f>
        <v>0</v>
      </c>
      <c r="AX165" s="1041" t="str">
        <f>'5'!AG165</f>
        <v/>
      </c>
      <c r="AY165" s="1041">
        <f>'5'!AH165</f>
        <v>0</v>
      </c>
      <c r="AZ165" s="1044">
        <f>'5'!AI165</f>
        <v>0</v>
      </c>
      <c r="BA165" s="1045">
        <f t="shared" si="164"/>
        <v>0</v>
      </c>
      <c r="BB165" s="1045">
        <f t="shared" si="165"/>
        <v>0</v>
      </c>
      <c r="BC165" s="1045">
        <f t="shared" si="166"/>
        <v>0</v>
      </c>
      <c r="BD165" s="1045">
        <f t="shared" si="150"/>
        <v>0</v>
      </c>
      <c r="BE165" s="1045">
        <f t="shared" si="167"/>
        <v>0</v>
      </c>
      <c r="BF165" s="1043"/>
      <c r="BG165" s="1046" t="str">
        <f ca="1">'In-kind Benefits 2_V2'!AC163</f>
        <v/>
      </c>
      <c r="BH165" s="1047"/>
      <c r="BI165" s="1047" t="str">
        <f ca="1">'In-kind Benefits 2_V2'!AE163</f>
        <v/>
      </c>
      <c r="BJ165" s="1047" t="str" cm="1">
        <f t="array" aca="1" ref="BJ165" ca="1">(_xlfn.IFS(BG165="Yes",_xlfn.IFS(BI165&lt;=($CP165*BJ$5),BI165,BI165&gt;($CP165*BJ$5),($CP165*BJ$5)),BG165="No","",BG165="",""))</f>
        <v/>
      </c>
      <c r="BK165" s="1043"/>
      <c r="BL165" s="1046" t="str">
        <f ca="1">'In-kind Benefits 2_V2'!AG163</f>
        <v/>
      </c>
      <c r="BM165" s="1047" t="str">
        <f ca="1">'In-kind Benefits 2_V2'!AH163</f>
        <v/>
      </c>
      <c r="BN165" s="1047" t="str">
        <f ca="1">'In-kind Benefits 2_V2'!AI163</f>
        <v/>
      </c>
      <c r="BO165" s="1047" t="str" cm="1">
        <f t="array" aca="1" ref="BO165" ca="1">(_xlfn.IFS(BL165="Yes",_xlfn.IFS(BN165&lt;=($CP165*BO$5),BN165,BN165&gt;($CP165*BO$5),($CP165*BO$5)),BL165="No","",BL165="",""))</f>
        <v/>
      </c>
      <c r="BP165" s="1043"/>
      <c r="BQ165" s="1046" t="str">
        <f ca="1">'In-kind Benefits 2_V2'!AK163</f>
        <v/>
      </c>
      <c r="BR165" s="1047" t="str">
        <f ca="1">'In-kind Benefits 2_V2'!AL163</f>
        <v/>
      </c>
      <c r="BS165" s="1047" t="str">
        <f ca="1">'In-kind Benefits 2_V2'!AM163</f>
        <v/>
      </c>
      <c r="BT165" s="1047" t="str" cm="1">
        <f t="array" aca="1" ref="BT165" ca="1">(_xlfn.IFS(BQ165="Yes",_xlfn.IFS(BS165&lt;=($CP165*BT$5),BS165,BS165&gt;($CP165*BT$5),($CP165*BT$5)),BQ165="No","",BQ165="",""))</f>
        <v/>
      </c>
      <c r="BU165" s="1043"/>
      <c r="BV165" s="1046" t="str">
        <f ca="1">'In-kind Benefits 2_V2'!AO163</f>
        <v/>
      </c>
      <c r="BW165" s="1047" t="str">
        <f ca="1">'In-kind Benefits 2_V2'!AP163</f>
        <v/>
      </c>
      <c r="BX165" s="1047" t="str">
        <f ca="1">'In-kind Benefits 2_V2'!AQ163</f>
        <v/>
      </c>
      <c r="BY165" s="1047" t="str" cm="1">
        <f t="array" aca="1" ref="BY165" ca="1">(_xlfn.IFS(BV165="Yes",_xlfn.IFS(BX165&lt;=($CP165*BY$5),BX165,BX165&gt;($CP165*BY$5),($CP165*BY$5)),BV165="No","",BV165="",""))</f>
        <v/>
      </c>
      <c r="BZ165" s="1043"/>
      <c r="CA165" s="1046" t="str">
        <f ca="1">'In-kind Benefits 2_V2'!AS163</f>
        <v/>
      </c>
      <c r="CB165" s="1047" t="str">
        <f ca="1">'In-kind Benefits 2_V2'!AT163</f>
        <v/>
      </c>
      <c r="CC165" s="1047" t="str">
        <f ca="1">'In-kind Benefits 2_V2'!AU163</f>
        <v/>
      </c>
      <c r="CD165" s="1047" t="str" cm="1">
        <f t="array" aca="1" ref="CD165" ca="1">(_xlfn.IFS(CA165="Yes",_xlfn.IFS(CC165&lt;=($CP165*CD$5),CC165,CC165&gt;($CP165*CD$5),($CP165*CD$5)),CA165="No","",CA165="",""))</f>
        <v/>
      </c>
      <c r="CE165" s="1048"/>
      <c r="CF165" s="1046" t="str">
        <f ca="1">'In-kind Benefits 2_V2'!AW163</f>
        <v/>
      </c>
      <c r="CG165" s="1047" t="str">
        <f ca="1">'In-kind Benefits 2_V2'!AX163</f>
        <v/>
      </c>
      <c r="CH165" s="1047" t="str">
        <f ca="1">'In-kind Benefits 2_V2'!AY163</f>
        <v/>
      </c>
      <c r="CI165" s="1047" t="str" cm="1">
        <f t="array" aca="1" ref="CI165" ca="1">(_xlfn.IFS(CF165="Yes",_xlfn.IFS(CH165&lt;=($CP165*CI$5),CH165,CH165&gt;($CP165*CI$5),($CP165*CI$5)),CF165="No","",CF165="",""))</f>
        <v/>
      </c>
      <c r="CJ165" s="1048"/>
      <c r="CK165" s="1049">
        <f>IFERROR(((V165*X165)+(AG165*AI165)+(AR165*AT165)+(BC165*BE165))*'Drop Downs'!$R$4/12,0)</f>
        <v>0</v>
      </c>
      <c r="CL165" s="1050">
        <f>IFERROR(L165/M165*IF('2'!$E$25='Drop Downs'!$H$15,'Drop Downs'!$R$4/12, IF('2'!$E$25='Drop Downs'!$H$16,1, (IF('2'!$E$25='Drop Downs'!$H$13,1,"error")))),0)</f>
        <v>0</v>
      </c>
      <c r="CM165" s="1050">
        <f t="shared" ca="1" si="183"/>
        <v>0</v>
      </c>
      <c r="CN165" s="1049" t="str">
        <f t="shared" ca="1" si="184"/>
        <v/>
      </c>
      <c r="CO165" s="1049" t="str">
        <f t="shared" ca="1" si="185"/>
        <v/>
      </c>
      <c r="CP165" s="1050" t="str">
        <f t="shared" ca="1" si="177"/>
        <v/>
      </c>
      <c r="CQ165" s="251"/>
      <c r="CR165" s="1050">
        <f>IFERROR(((W165*X165)+(AH165*AI165)+(AS165*AT165)+(BD165*BE165))*'Drop Downs'!$R$4/12,0)</f>
        <v>0</v>
      </c>
      <c r="CS165" s="1050">
        <f t="shared" si="178"/>
        <v>0</v>
      </c>
      <c r="CT165" s="1050">
        <f t="shared" ca="1" si="179"/>
        <v>0</v>
      </c>
      <c r="CU165" s="1050">
        <f t="shared" ca="1" si="180"/>
        <v>0</v>
      </c>
      <c r="CV165" s="1050" t="str">
        <f t="shared" ca="1" si="186"/>
        <v/>
      </c>
      <c r="CW165" s="1048"/>
      <c r="CX165" s="1050">
        <f t="shared" si="172"/>
        <v>0</v>
      </c>
      <c r="CY165" s="1050" t="str">
        <f t="shared" ca="1" si="187"/>
        <v/>
      </c>
      <c r="CZ165" s="1049" t="str">
        <f t="shared" ca="1" si="188"/>
        <v/>
      </c>
      <c r="DA165" s="1049">
        <f t="shared" ca="1" si="181"/>
        <v>0</v>
      </c>
    </row>
    <row r="166" spans="1:105" s="178" customFormat="1" ht="17.149999999999999" customHeight="1">
      <c r="A166" s="942">
        <v>162</v>
      </c>
      <c r="B166" s="1298"/>
      <c r="C166" s="1051" t="str">
        <f>INDEX(Languages2!$B$12:$Z$13,MATCH(' '!D166,Languages2!$B$12:$B$13,0),MATCH('1'!$C$5,Languages2!$B$1:$Z$1,0))</f>
        <v>Mulheres</v>
      </c>
      <c r="D166" s="1051" t="s">
        <v>800</v>
      </c>
      <c r="E166" s="1052">
        <f>'4'!S40</f>
        <v>0</v>
      </c>
      <c r="F166" s="1297">
        <f>'4'!T40</f>
        <v>0</v>
      </c>
      <c r="G166" s="1040"/>
      <c r="H166" s="1053">
        <f>'5'!G166</f>
        <v>0</v>
      </c>
      <c r="I166" s="1053">
        <f>'5'!H166</f>
        <v>0</v>
      </c>
      <c r="J166" s="1053">
        <f>'5'!I166</f>
        <v>0</v>
      </c>
      <c r="K166" s="1053">
        <f>'5'!J166</f>
        <v>0</v>
      </c>
      <c r="L166" s="1054">
        <f t="shared" si="176"/>
        <v>0</v>
      </c>
      <c r="M166" s="1054">
        <f t="shared" si="182"/>
        <v>0</v>
      </c>
      <c r="N166" s="1043"/>
      <c r="O166" s="1053">
        <f>'5'!M166</f>
        <v>0</v>
      </c>
      <c r="P166" s="1053">
        <f>'5'!N166</f>
        <v>0</v>
      </c>
      <c r="Q166" s="1053" t="str">
        <f>'5'!O166</f>
        <v/>
      </c>
      <c r="R166" s="1053">
        <f>'5'!P166</f>
        <v>0</v>
      </c>
      <c r="S166" s="1055">
        <f>'5'!Q166</f>
        <v>0</v>
      </c>
      <c r="T166" s="1056">
        <f t="shared" si="143"/>
        <v>0</v>
      </c>
      <c r="U166" s="1056">
        <f t="shared" si="157"/>
        <v>0</v>
      </c>
      <c r="V166" s="1056">
        <f t="shared" si="158"/>
        <v>0</v>
      </c>
      <c r="W166" s="1056">
        <f t="shared" si="144"/>
        <v>0</v>
      </c>
      <c r="X166" s="1056">
        <f t="shared" si="175"/>
        <v>0</v>
      </c>
      <c r="Y166" s="1043"/>
      <c r="Z166" s="1053">
        <f>'5'!S166</f>
        <v>0</v>
      </c>
      <c r="AA166" s="1053">
        <f>'5'!T166</f>
        <v>0</v>
      </c>
      <c r="AB166" s="1053" t="str">
        <f>'5'!U166</f>
        <v/>
      </c>
      <c r="AC166" s="1053">
        <f>'5'!V166</f>
        <v>0</v>
      </c>
      <c r="AD166" s="1053">
        <f>'5'!W166</f>
        <v>0</v>
      </c>
      <c r="AE166" s="1056">
        <f t="shared" si="159"/>
        <v>0</v>
      </c>
      <c r="AF166" s="1056">
        <f t="shared" si="145"/>
        <v>0</v>
      </c>
      <c r="AG166" s="1056">
        <f t="shared" si="146"/>
        <v>0</v>
      </c>
      <c r="AH166" s="1056">
        <f t="shared" si="147"/>
        <v>0</v>
      </c>
      <c r="AI166" s="1056">
        <f t="shared" si="148"/>
        <v>0</v>
      </c>
      <c r="AJ166" s="1043"/>
      <c r="AK166" s="1053">
        <f>'5'!Y166</f>
        <v>0</v>
      </c>
      <c r="AL166" s="1053">
        <f>'5'!Z166</f>
        <v>0</v>
      </c>
      <c r="AM166" s="1053" t="str">
        <f>'5'!AA166</f>
        <v/>
      </c>
      <c r="AN166" s="1053">
        <f>'5'!AB166</f>
        <v>0</v>
      </c>
      <c r="AO166" s="1053">
        <f>'5'!AC166</f>
        <v>0</v>
      </c>
      <c r="AP166" s="1056">
        <f t="shared" si="160"/>
        <v>0</v>
      </c>
      <c r="AQ166" s="1056">
        <f t="shared" si="161"/>
        <v>0</v>
      </c>
      <c r="AR166" s="1056">
        <f t="shared" si="162"/>
        <v>0</v>
      </c>
      <c r="AS166" s="1056">
        <f t="shared" si="149"/>
        <v>0</v>
      </c>
      <c r="AT166" s="1056">
        <f t="shared" si="163"/>
        <v>0</v>
      </c>
      <c r="AU166" s="1043"/>
      <c r="AV166" s="1053">
        <f>'5'!AE166</f>
        <v>0</v>
      </c>
      <c r="AW166" s="1053">
        <f>'5'!AF166</f>
        <v>0</v>
      </c>
      <c r="AX166" s="1053" t="str">
        <f>'5'!AG166</f>
        <v/>
      </c>
      <c r="AY166" s="1053">
        <f>'5'!AH166</f>
        <v>0</v>
      </c>
      <c r="AZ166" s="1055">
        <f>'5'!AI166</f>
        <v>0</v>
      </c>
      <c r="BA166" s="1056">
        <f t="shared" si="164"/>
        <v>0</v>
      </c>
      <c r="BB166" s="1056">
        <f t="shared" si="165"/>
        <v>0</v>
      </c>
      <c r="BC166" s="1056">
        <f t="shared" si="166"/>
        <v>0</v>
      </c>
      <c r="BD166" s="1056">
        <f t="shared" si="150"/>
        <v>0</v>
      </c>
      <c r="BE166" s="1056">
        <f t="shared" si="167"/>
        <v>0</v>
      </c>
      <c r="BF166" s="1043"/>
      <c r="BG166" s="1057" t="str">
        <f ca="1">'In-kind Benefits 2_V2'!AC164</f>
        <v/>
      </c>
      <c r="BH166" s="1047"/>
      <c r="BI166" s="1047" t="str">
        <f ca="1">'In-kind Benefits 2_V2'!AE164</f>
        <v/>
      </c>
      <c r="BJ166" s="1047" t="str" cm="1">
        <f t="array" aca="1" ref="BJ166" ca="1">(_xlfn.IFS(BG166="Yes",_xlfn.IFS(BI166&lt;=($CP166*BJ$5),BI166,BI166&gt;($CP166*BJ$5),($CP166*BJ$5)),BG166="No","",BG166="",""))</f>
        <v/>
      </c>
      <c r="BK166" s="1043"/>
      <c r="BL166" s="1057" t="str">
        <f ca="1">'In-kind Benefits 2_V2'!AG164</f>
        <v/>
      </c>
      <c r="BM166" s="1047" t="str">
        <f ca="1">'In-kind Benefits 2_V2'!AH164</f>
        <v/>
      </c>
      <c r="BN166" s="1047" t="str">
        <f ca="1">'In-kind Benefits 2_V2'!AI164</f>
        <v/>
      </c>
      <c r="BO166" s="1047" t="str" cm="1">
        <f t="array" aca="1" ref="BO166" ca="1">(_xlfn.IFS(BL166="Yes",_xlfn.IFS(BN166&lt;=($CP166*BO$5),BN166,BN166&gt;($CP166*BO$5),($CP166*BO$5)),BL166="No","",BL166="",""))</f>
        <v/>
      </c>
      <c r="BP166" s="1043"/>
      <c r="BQ166" s="1057" t="str">
        <f ca="1">'In-kind Benefits 2_V2'!AK164</f>
        <v/>
      </c>
      <c r="BR166" s="1047" t="str">
        <f ca="1">'In-kind Benefits 2_V2'!AL164</f>
        <v/>
      </c>
      <c r="BS166" s="1047" t="str">
        <f ca="1">'In-kind Benefits 2_V2'!AM164</f>
        <v/>
      </c>
      <c r="BT166" s="1047" t="str" cm="1">
        <f t="array" aca="1" ref="BT166" ca="1">(_xlfn.IFS(BQ166="Yes",_xlfn.IFS(BS166&lt;=($CP166*BT$5),BS166,BS166&gt;($CP166*BT$5),($CP166*BT$5)),BQ166="No","",BQ166="",""))</f>
        <v/>
      </c>
      <c r="BU166" s="1043"/>
      <c r="BV166" s="1057" t="str">
        <f ca="1">'In-kind Benefits 2_V2'!AO164</f>
        <v/>
      </c>
      <c r="BW166" s="1047" t="str">
        <f ca="1">'In-kind Benefits 2_V2'!AP164</f>
        <v/>
      </c>
      <c r="BX166" s="1047" t="str">
        <f ca="1">'In-kind Benefits 2_V2'!AQ164</f>
        <v/>
      </c>
      <c r="BY166" s="1047" t="str" cm="1">
        <f t="array" aca="1" ref="BY166" ca="1">(_xlfn.IFS(BV166="Yes",_xlfn.IFS(BX166&lt;=($CP166*BY$5),BX166,BX166&gt;($CP166*BY$5),($CP166*BY$5)),BV166="No","",BV166="",""))</f>
        <v/>
      </c>
      <c r="BZ166" s="1043"/>
      <c r="CA166" s="1057" t="str">
        <f ca="1">'In-kind Benefits 2_V2'!AS164</f>
        <v/>
      </c>
      <c r="CB166" s="1047" t="str">
        <f ca="1">'In-kind Benefits 2_V2'!AT164</f>
        <v/>
      </c>
      <c r="CC166" s="1047" t="str">
        <f ca="1">'In-kind Benefits 2_V2'!AU164</f>
        <v/>
      </c>
      <c r="CD166" s="1047" t="str" cm="1">
        <f t="array" aca="1" ref="CD166" ca="1">(_xlfn.IFS(CA166="Yes",_xlfn.IFS(CC166&lt;=($CP166*CD$5),CC166,CC166&gt;($CP166*CD$5),($CP166*CD$5)),CA166="No","",CA166="",""))</f>
        <v/>
      </c>
      <c r="CE166" s="1048"/>
      <c r="CF166" s="1057" t="str">
        <f ca="1">'In-kind Benefits 2_V2'!AW164</f>
        <v/>
      </c>
      <c r="CG166" s="1047" t="str">
        <f ca="1">'In-kind Benefits 2_V2'!AX164</f>
        <v/>
      </c>
      <c r="CH166" s="1047" t="str">
        <f ca="1">'In-kind Benefits 2_V2'!AY164</f>
        <v/>
      </c>
      <c r="CI166" s="1047" t="str" cm="1">
        <f t="array" aca="1" ref="CI166" ca="1">(_xlfn.IFS(CF166="Yes",_xlfn.IFS(CH166&lt;=($CP166*CI$5),CH166,CH166&gt;($CP166*CI$5),($CP166*CI$5)),CF166="No","",CF166="",""))</f>
        <v/>
      </c>
      <c r="CJ166" s="1048"/>
      <c r="CK166" s="1049">
        <f>IFERROR(((V166*X166)+(AG166*AI166)+(AR166*AT166)+(BC166*BE166))*'Drop Downs'!$R$4/12,0)</f>
        <v>0</v>
      </c>
      <c r="CL166" s="1050">
        <f>IFERROR(L166/M166*IF('2'!$E$25='Drop Downs'!$H$15,'Drop Downs'!$R$4/12, IF('2'!$E$25='Drop Downs'!$H$16,1, (IF('2'!$E$25='Drop Downs'!$H$13,1,"error")))),0)</f>
        <v>0</v>
      </c>
      <c r="CM166" s="1050">
        <f t="shared" ca="1" si="183"/>
        <v>0</v>
      </c>
      <c r="CN166" s="1049" t="str">
        <f t="shared" ca="1" si="184"/>
        <v/>
      </c>
      <c r="CO166" s="1049" t="str">
        <f t="shared" ca="1" si="185"/>
        <v/>
      </c>
      <c r="CP166" s="1050" t="str">
        <f t="shared" ca="1" si="177"/>
        <v/>
      </c>
      <c r="CQ166" s="251"/>
      <c r="CR166" s="1050">
        <f>IFERROR(((W166*X166)+(AH166*AI166)+(AS166*AT166)+(BD166*BE166))*'Drop Downs'!$R$4/12,0)</f>
        <v>0</v>
      </c>
      <c r="CS166" s="1050">
        <f t="shared" si="178"/>
        <v>0</v>
      </c>
      <c r="CT166" s="1050">
        <f t="shared" ca="1" si="179"/>
        <v>0</v>
      </c>
      <c r="CU166" s="1050">
        <f t="shared" ca="1" si="180"/>
        <v>0</v>
      </c>
      <c r="CV166" s="1050" t="str">
        <f t="shared" ca="1" si="186"/>
        <v/>
      </c>
      <c r="CW166" s="1048"/>
      <c r="CX166" s="1050">
        <f t="shared" si="172"/>
        <v>0</v>
      </c>
      <c r="CY166" s="1050" t="str">
        <f t="shared" ca="1" si="187"/>
        <v/>
      </c>
      <c r="CZ166" s="1049" t="str">
        <f t="shared" ca="1" si="188"/>
        <v/>
      </c>
      <c r="DA166" s="1049">
        <f t="shared" ca="1" si="181"/>
        <v>0</v>
      </c>
    </row>
    <row r="167" spans="1:105" s="178" customFormat="1" ht="17.149999999999999" customHeight="1">
      <c r="A167" s="942">
        <v>163</v>
      </c>
      <c r="B167" s="1295">
        <f>'4'!Q41</f>
        <v>0</v>
      </c>
      <c r="C167" s="1038" t="str">
        <f>INDEX(Languages2!$B$12:$Z$13,MATCH(' '!D167,Languages2!$B$12:$B$13,0),MATCH('1'!$C$5,Languages2!$B$1:$Z$1,0))</f>
        <v>Homens</v>
      </c>
      <c r="D167" s="1038" t="s">
        <v>799</v>
      </c>
      <c r="E167" s="1058">
        <f>'4'!S41</f>
        <v>0</v>
      </c>
      <c r="F167" s="1297" t="str">
        <f>'4'!T41</f>
        <v xml:space="preserve"> </v>
      </c>
      <c r="G167" s="1040"/>
      <c r="H167" s="1041">
        <f>'5'!G167</f>
        <v>0</v>
      </c>
      <c r="I167" s="1041">
        <f>'5'!H167</f>
        <v>0</v>
      </c>
      <c r="J167" s="1041">
        <f>'5'!I167</f>
        <v>0</v>
      </c>
      <c r="K167" s="1041">
        <f>'5'!J167</f>
        <v>0</v>
      </c>
      <c r="L167" s="1042">
        <f t="shared" si="176"/>
        <v>0</v>
      </c>
      <c r="M167" s="1042">
        <f t="shared" si="182"/>
        <v>0</v>
      </c>
      <c r="N167" s="1043"/>
      <c r="O167" s="1041">
        <f>'5'!M167</f>
        <v>0</v>
      </c>
      <c r="P167" s="1041">
        <f>'5'!N167</f>
        <v>0</v>
      </c>
      <c r="Q167" s="1041" t="str">
        <f>'5'!O167</f>
        <v/>
      </c>
      <c r="R167" s="1041">
        <f>'5'!P167</f>
        <v>0</v>
      </c>
      <c r="S167" s="1044">
        <f>'5'!Q167</f>
        <v>0</v>
      </c>
      <c r="T167" s="1045">
        <f t="shared" si="143"/>
        <v>0</v>
      </c>
      <c r="U167" s="1045">
        <f t="shared" si="157"/>
        <v>0</v>
      </c>
      <c r="V167" s="1045">
        <f t="shared" si="158"/>
        <v>0</v>
      </c>
      <c r="W167" s="1045">
        <f t="shared" si="144"/>
        <v>0</v>
      </c>
      <c r="X167" s="1045">
        <f t="shared" si="175"/>
        <v>0</v>
      </c>
      <c r="Y167" s="1043"/>
      <c r="Z167" s="1041">
        <f>'5'!S167</f>
        <v>0</v>
      </c>
      <c r="AA167" s="1041">
        <f>'5'!T167</f>
        <v>0</v>
      </c>
      <c r="AB167" s="1041" t="str">
        <f>'5'!U167</f>
        <v/>
      </c>
      <c r="AC167" s="1041">
        <f>'5'!V167</f>
        <v>0</v>
      </c>
      <c r="AD167" s="1064">
        <f>'5'!W167</f>
        <v>0</v>
      </c>
      <c r="AE167" s="1045">
        <f t="shared" si="159"/>
        <v>0</v>
      </c>
      <c r="AF167" s="1045">
        <f t="shared" si="145"/>
        <v>0</v>
      </c>
      <c r="AG167" s="1045">
        <f t="shared" si="146"/>
        <v>0</v>
      </c>
      <c r="AH167" s="1045">
        <f t="shared" si="147"/>
        <v>0</v>
      </c>
      <c r="AI167" s="1045">
        <f t="shared" si="148"/>
        <v>0</v>
      </c>
      <c r="AJ167" s="1043"/>
      <c r="AK167" s="1041">
        <f>'5'!Y167</f>
        <v>0</v>
      </c>
      <c r="AL167" s="1041">
        <f>'5'!Z167</f>
        <v>0</v>
      </c>
      <c r="AM167" s="1041" t="str">
        <f>'5'!AA167</f>
        <v/>
      </c>
      <c r="AN167" s="1041">
        <f>'5'!AB167</f>
        <v>0</v>
      </c>
      <c r="AO167" s="1064">
        <f>'5'!AC167</f>
        <v>0</v>
      </c>
      <c r="AP167" s="1045">
        <f t="shared" si="160"/>
        <v>0</v>
      </c>
      <c r="AQ167" s="1045">
        <f t="shared" si="161"/>
        <v>0</v>
      </c>
      <c r="AR167" s="1045">
        <f t="shared" si="162"/>
        <v>0</v>
      </c>
      <c r="AS167" s="1045">
        <f t="shared" si="149"/>
        <v>0</v>
      </c>
      <c r="AT167" s="1045">
        <f t="shared" si="163"/>
        <v>0</v>
      </c>
      <c r="AU167" s="1043"/>
      <c r="AV167" s="1041">
        <f>'5'!AE167</f>
        <v>0</v>
      </c>
      <c r="AW167" s="1041">
        <f>'5'!AF167</f>
        <v>0</v>
      </c>
      <c r="AX167" s="1041" t="str">
        <f>'5'!AG167</f>
        <v/>
      </c>
      <c r="AY167" s="1041">
        <f>'5'!AH167</f>
        <v>0</v>
      </c>
      <c r="AZ167" s="1044">
        <f>'5'!AI167</f>
        <v>0</v>
      </c>
      <c r="BA167" s="1045">
        <f t="shared" si="164"/>
        <v>0</v>
      </c>
      <c r="BB167" s="1045">
        <f t="shared" si="165"/>
        <v>0</v>
      </c>
      <c r="BC167" s="1045">
        <f t="shared" si="166"/>
        <v>0</v>
      </c>
      <c r="BD167" s="1045">
        <f t="shared" si="150"/>
        <v>0</v>
      </c>
      <c r="BE167" s="1045">
        <f t="shared" si="167"/>
        <v>0</v>
      </c>
      <c r="BF167" s="1043"/>
      <c r="BG167" s="1046" t="str">
        <f ca="1">'In-kind Benefits 2_V2'!AC165</f>
        <v/>
      </c>
      <c r="BH167" s="1047"/>
      <c r="BI167" s="1047" t="str">
        <f ca="1">'In-kind Benefits 2_V2'!AE165</f>
        <v/>
      </c>
      <c r="BJ167" s="1047" t="str" cm="1">
        <f t="array" aca="1" ref="BJ167" ca="1">(_xlfn.IFS(BG167="Yes",_xlfn.IFS(BI167&lt;=($CP167*BJ$5),BI167,BI167&gt;($CP167*BJ$5),($CP167*BJ$5)),BG167="No","",BG167="",""))</f>
        <v/>
      </c>
      <c r="BK167" s="1043"/>
      <c r="BL167" s="1046" t="str">
        <f ca="1">'In-kind Benefits 2_V2'!AG165</f>
        <v/>
      </c>
      <c r="BM167" s="1047" t="str">
        <f ca="1">'In-kind Benefits 2_V2'!AH165</f>
        <v/>
      </c>
      <c r="BN167" s="1047" t="str">
        <f ca="1">'In-kind Benefits 2_V2'!AI165</f>
        <v/>
      </c>
      <c r="BO167" s="1047" t="str" cm="1">
        <f t="array" aca="1" ref="BO167" ca="1">(_xlfn.IFS(BL167="Yes",_xlfn.IFS(BN167&lt;=($CP167*BO$5),BN167,BN167&gt;($CP167*BO$5),($CP167*BO$5)),BL167="No","",BL167="",""))</f>
        <v/>
      </c>
      <c r="BP167" s="1043"/>
      <c r="BQ167" s="1046" t="str">
        <f ca="1">'In-kind Benefits 2_V2'!AK165</f>
        <v/>
      </c>
      <c r="BR167" s="1047" t="str">
        <f ca="1">'In-kind Benefits 2_V2'!AL165</f>
        <v/>
      </c>
      <c r="BS167" s="1047" t="str">
        <f ca="1">'In-kind Benefits 2_V2'!AM165</f>
        <v/>
      </c>
      <c r="BT167" s="1047" t="str" cm="1">
        <f t="array" aca="1" ref="BT167" ca="1">(_xlfn.IFS(BQ167="Yes",_xlfn.IFS(BS167&lt;=($CP167*BT$5),BS167,BS167&gt;($CP167*BT$5),($CP167*BT$5)),BQ167="No","",BQ167="",""))</f>
        <v/>
      </c>
      <c r="BU167" s="1043"/>
      <c r="BV167" s="1046" t="str">
        <f ca="1">'In-kind Benefits 2_V2'!AO165</f>
        <v/>
      </c>
      <c r="BW167" s="1047" t="str">
        <f ca="1">'In-kind Benefits 2_V2'!AP165</f>
        <v/>
      </c>
      <c r="BX167" s="1047" t="str">
        <f ca="1">'In-kind Benefits 2_V2'!AQ165</f>
        <v/>
      </c>
      <c r="BY167" s="1047" t="str" cm="1">
        <f t="array" aca="1" ref="BY167" ca="1">(_xlfn.IFS(BV167="Yes",_xlfn.IFS(BX167&lt;=($CP167*BY$5),BX167,BX167&gt;($CP167*BY$5),($CP167*BY$5)),BV167="No","",BV167="",""))</f>
        <v/>
      </c>
      <c r="BZ167" s="1043"/>
      <c r="CA167" s="1046" t="str">
        <f ca="1">'In-kind Benefits 2_V2'!AS165</f>
        <v/>
      </c>
      <c r="CB167" s="1047" t="str">
        <f ca="1">'In-kind Benefits 2_V2'!AT165</f>
        <v/>
      </c>
      <c r="CC167" s="1047" t="str">
        <f ca="1">'In-kind Benefits 2_V2'!AU165</f>
        <v/>
      </c>
      <c r="CD167" s="1047" t="str" cm="1">
        <f t="array" aca="1" ref="CD167" ca="1">(_xlfn.IFS(CA167="Yes",_xlfn.IFS(CC167&lt;=($CP167*CD$5),CC167,CC167&gt;($CP167*CD$5),($CP167*CD$5)),CA167="No","",CA167="",""))</f>
        <v/>
      </c>
      <c r="CE167" s="1048"/>
      <c r="CF167" s="1046" t="str">
        <f ca="1">'In-kind Benefits 2_V2'!AW165</f>
        <v/>
      </c>
      <c r="CG167" s="1047" t="str">
        <f ca="1">'In-kind Benefits 2_V2'!AX165</f>
        <v/>
      </c>
      <c r="CH167" s="1047" t="str">
        <f ca="1">'In-kind Benefits 2_V2'!AY165</f>
        <v/>
      </c>
      <c r="CI167" s="1047" t="str" cm="1">
        <f t="array" aca="1" ref="CI167" ca="1">(_xlfn.IFS(CF167="Yes",_xlfn.IFS(CH167&lt;=($CP167*CI$5),CH167,CH167&gt;($CP167*CI$5),($CP167*CI$5)),CF167="No","",CF167="",""))</f>
        <v/>
      </c>
      <c r="CJ167" s="1048"/>
      <c r="CK167" s="1049">
        <f>IFERROR(((V167*X167)+(AG167*AI167)+(AR167*AT167)+(BC167*BE167))*'Drop Downs'!$R$4/12,0)</f>
        <v>0</v>
      </c>
      <c r="CL167" s="1050">
        <f>IFERROR(L167/M167*IF('2'!$E$25='Drop Downs'!$H$15,'Drop Downs'!$R$4/12, IF('2'!$E$25='Drop Downs'!$H$16,1, (IF('2'!$E$25='Drop Downs'!$H$13,1,"error")))),0)</f>
        <v>0</v>
      </c>
      <c r="CM167" s="1050">
        <f t="shared" ca="1" si="183"/>
        <v>0</v>
      </c>
      <c r="CN167" s="1049" t="str">
        <f t="shared" ca="1" si="184"/>
        <v/>
      </c>
      <c r="CO167" s="1049" t="str">
        <f t="shared" ca="1" si="185"/>
        <v/>
      </c>
      <c r="CP167" s="1050" t="str">
        <f t="shared" ca="1" si="177"/>
        <v/>
      </c>
      <c r="CQ167" s="251"/>
      <c r="CR167" s="1050">
        <f>IFERROR(((W167*X167)+(AH167*AI167)+(AS167*AT167)+(BD167*BE167))*'Drop Downs'!$R$4/12,0)</f>
        <v>0</v>
      </c>
      <c r="CS167" s="1050">
        <f t="shared" si="178"/>
        <v>0</v>
      </c>
      <c r="CT167" s="1050">
        <f t="shared" ca="1" si="179"/>
        <v>0</v>
      </c>
      <c r="CU167" s="1050">
        <f t="shared" ca="1" si="180"/>
        <v>0</v>
      </c>
      <c r="CV167" s="1050" t="str">
        <f t="shared" ca="1" si="186"/>
        <v/>
      </c>
      <c r="CW167" s="1048"/>
      <c r="CX167" s="1050">
        <f t="shared" si="172"/>
        <v>0</v>
      </c>
      <c r="CY167" s="1050" t="str">
        <f t="shared" ca="1" si="187"/>
        <v/>
      </c>
      <c r="CZ167" s="1049" t="str">
        <f t="shared" ca="1" si="188"/>
        <v/>
      </c>
      <c r="DA167" s="1049">
        <f t="shared" ca="1" si="181"/>
        <v>0</v>
      </c>
    </row>
    <row r="168" spans="1:105" s="178" customFormat="1" ht="17.149999999999999" customHeight="1">
      <c r="A168" s="942">
        <v>164</v>
      </c>
      <c r="B168" s="1298"/>
      <c r="C168" s="1051" t="str">
        <f>INDEX(Languages2!$B$12:$Z$13,MATCH(' '!D168,Languages2!$B$12:$B$13,0),MATCH('1'!$C$5,Languages2!$B$1:$Z$1,0))</f>
        <v>Mulheres</v>
      </c>
      <c r="D168" s="1051" t="s">
        <v>800</v>
      </c>
      <c r="E168" s="1052">
        <f>'4'!S42</f>
        <v>0</v>
      </c>
      <c r="F168" s="1297">
        <f>'4'!T42</f>
        <v>0</v>
      </c>
      <c r="G168" s="1040"/>
      <c r="H168" s="1053">
        <f>'5'!G168</f>
        <v>0</v>
      </c>
      <c r="I168" s="1053">
        <f>'5'!H168</f>
        <v>0</v>
      </c>
      <c r="J168" s="1053">
        <f>'5'!I168</f>
        <v>0</v>
      </c>
      <c r="K168" s="1053">
        <f>'5'!J168</f>
        <v>0</v>
      </c>
      <c r="L168" s="1054">
        <f t="shared" si="176"/>
        <v>0</v>
      </c>
      <c r="M168" s="1054">
        <f t="shared" si="182"/>
        <v>0</v>
      </c>
      <c r="N168" s="1043"/>
      <c r="O168" s="1053">
        <f>'5'!M168</f>
        <v>0</v>
      </c>
      <c r="P168" s="1053">
        <f>'5'!N168</f>
        <v>0</v>
      </c>
      <c r="Q168" s="1053" t="str">
        <f>'5'!O168</f>
        <v/>
      </c>
      <c r="R168" s="1053">
        <f>'5'!P168</f>
        <v>0</v>
      </c>
      <c r="S168" s="1055">
        <f>'5'!Q168</f>
        <v>0</v>
      </c>
      <c r="T168" s="1056">
        <f t="shared" si="143"/>
        <v>0</v>
      </c>
      <c r="U168" s="1056">
        <f t="shared" si="157"/>
        <v>0</v>
      </c>
      <c r="V168" s="1056">
        <f t="shared" si="158"/>
        <v>0</v>
      </c>
      <c r="W168" s="1056">
        <f t="shared" si="144"/>
        <v>0</v>
      </c>
      <c r="X168" s="1056">
        <f t="shared" si="175"/>
        <v>0</v>
      </c>
      <c r="Y168" s="1043"/>
      <c r="Z168" s="1053">
        <f>'5'!S168</f>
        <v>0</v>
      </c>
      <c r="AA168" s="1053">
        <f>'5'!T168</f>
        <v>0</v>
      </c>
      <c r="AB168" s="1053" t="str">
        <f>'5'!U168</f>
        <v/>
      </c>
      <c r="AC168" s="1053">
        <f>'5'!V168</f>
        <v>0</v>
      </c>
      <c r="AD168" s="1053">
        <f>'5'!W168</f>
        <v>0</v>
      </c>
      <c r="AE168" s="1056">
        <f t="shared" si="159"/>
        <v>0</v>
      </c>
      <c r="AF168" s="1056">
        <f t="shared" si="145"/>
        <v>0</v>
      </c>
      <c r="AG168" s="1056">
        <f t="shared" si="146"/>
        <v>0</v>
      </c>
      <c r="AH168" s="1056">
        <f t="shared" si="147"/>
        <v>0</v>
      </c>
      <c r="AI168" s="1056">
        <f t="shared" si="148"/>
        <v>0</v>
      </c>
      <c r="AJ168" s="1043"/>
      <c r="AK168" s="1053">
        <f>'5'!Y168</f>
        <v>0</v>
      </c>
      <c r="AL168" s="1053">
        <f>'5'!Z168</f>
        <v>0</v>
      </c>
      <c r="AM168" s="1053" t="str">
        <f>'5'!AA168</f>
        <v/>
      </c>
      <c r="AN168" s="1053">
        <f>'5'!AB168</f>
        <v>0</v>
      </c>
      <c r="AO168" s="1053">
        <f>'5'!AC168</f>
        <v>0</v>
      </c>
      <c r="AP168" s="1056">
        <f t="shared" si="160"/>
        <v>0</v>
      </c>
      <c r="AQ168" s="1056">
        <f t="shared" si="161"/>
        <v>0</v>
      </c>
      <c r="AR168" s="1056">
        <f t="shared" si="162"/>
        <v>0</v>
      </c>
      <c r="AS168" s="1056">
        <f t="shared" si="149"/>
        <v>0</v>
      </c>
      <c r="AT168" s="1056">
        <f t="shared" si="163"/>
        <v>0</v>
      </c>
      <c r="AU168" s="1043"/>
      <c r="AV168" s="1053">
        <f>'5'!AE168</f>
        <v>0</v>
      </c>
      <c r="AW168" s="1053">
        <f>'5'!AF168</f>
        <v>0</v>
      </c>
      <c r="AX168" s="1053" t="str">
        <f>'5'!AG168</f>
        <v/>
      </c>
      <c r="AY168" s="1053">
        <f>'5'!AH168</f>
        <v>0</v>
      </c>
      <c r="AZ168" s="1055">
        <f>'5'!AI168</f>
        <v>0</v>
      </c>
      <c r="BA168" s="1056">
        <f t="shared" si="164"/>
        <v>0</v>
      </c>
      <c r="BB168" s="1056">
        <f t="shared" si="165"/>
        <v>0</v>
      </c>
      <c r="BC168" s="1056">
        <f t="shared" si="166"/>
        <v>0</v>
      </c>
      <c r="BD168" s="1056">
        <f t="shared" si="150"/>
        <v>0</v>
      </c>
      <c r="BE168" s="1056">
        <f t="shared" si="167"/>
        <v>0</v>
      </c>
      <c r="BF168" s="1043"/>
      <c r="BG168" s="1057" t="str">
        <f ca="1">'In-kind Benefits 2_V2'!AC166</f>
        <v/>
      </c>
      <c r="BH168" s="1047"/>
      <c r="BI168" s="1047" t="str">
        <f ca="1">'In-kind Benefits 2_V2'!AE166</f>
        <v/>
      </c>
      <c r="BJ168" s="1047" t="str" cm="1">
        <f t="array" aca="1" ref="BJ168" ca="1">(_xlfn.IFS(BG168="Yes",_xlfn.IFS(BI168&lt;=($CP168*BJ$5),BI168,BI168&gt;($CP168*BJ$5),($CP168*BJ$5)),BG168="No","",BG168="",""))</f>
        <v/>
      </c>
      <c r="BK168" s="1043"/>
      <c r="BL168" s="1057" t="str">
        <f ca="1">'In-kind Benefits 2_V2'!AG166</f>
        <v/>
      </c>
      <c r="BM168" s="1047" t="str">
        <f ca="1">'In-kind Benefits 2_V2'!AH166</f>
        <v/>
      </c>
      <c r="BN168" s="1047" t="str">
        <f ca="1">'In-kind Benefits 2_V2'!AI166</f>
        <v/>
      </c>
      <c r="BO168" s="1047" t="str" cm="1">
        <f t="array" aca="1" ref="BO168" ca="1">(_xlfn.IFS(BL168="Yes",_xlfn.IFS(BN168&lt;=($CP168*BO$5),BN168,BN168&gt;($CP168*BO$5),($CP168*BO$5)),BL168="No","",BL168="",""))</f>
        <v/>
      </c>
      <c r="BP168" s="1043"/>
      <c r="BQ168" s="1057" t="str">
        <f ca="1">'In-kind Benefits 2_V2'!AK166</f>
        <v/>
      </c>
      <c r="BR168" s="1047" t="str">
        <f ca="1">'In-kind Benefits 2_V2'!AL166</f>
        <v/>
      </c>
      <c r="BS168" s="1047" t="str">
        <f ca="1">'In-kind Benefits 2_V2'!AM166</f>
        <v/>
      </c>
      <c r="BT168" s="1047" t="str" cm="1">
        <f t="array" aca="1" ref="BT168" ca="1">(_xlfn.IFS(BQ168="Yes",_xlfn.IFS(BS168&lt;=($CP168*BT$5),BS168,BS168&gt;($CP168*BT$5),($CP168*BT$5)),BQ168="No","",BQ168="",""))</f>
        <v/>
      </c>
      <c r="BU168" s="1043"/>
      <c r="BV168" s="1057" t="str">
        <f ca="1">'In-kind Benefits 2_V2'!AO166</f>
        <v/>
      </c>
      <c r="BW168" s="1047" t="str">
        <f ca="1">'In-kind Benefits 2_V2'!AP166</f>
        <v/>
      </c>
      <c r="BX168" s="1047" t="str">
        <f ca="1">'In-kind Benefits 2_V2'!AQ166</f>
        <v/>
      </c>
      <c r="BY168" s="1047" t="str" cm="1">
        <f t="array" aca="1" ref="BY168" ca="1">(_xlfn.IFS(BV168="Yes",_xlfn.IFS(BX168&lt;=($CP168*BY$5),BX168,BX168&gt;($CP168*BY$5),($CP168*BY$5)),BV168="No","",BV168="",""))</f>
        <v/>
      </c>
      <c r="BZ168" s="1043"/>
      <c r="CA168" s="1057" t="str">
        <f ca="1">'In-kind Benefits 2_V2'!AS166</f>
        <v/>
      </c>
      <c r="CB168" s="1047" t="str">
        <f ca="1">'In-kind Benefits 2_V2'!AT166</f>
        <v/>
      </c>
      <c r="CC168" s="1047" t="str">
        <f ca="1">'In-kind Benefits 2_V2'!AU166</f>
        <v/>
      </c>
      <c r="CD168" s="1047" t="str" cm="1">
        <f t="array" aca="1" ref="CD168" ca="1">(_xlfn.IFS(CA168="Yes",_xlfn.IFS(CC168&lt;=($CP168*CD$5),CC168,CC168&gt;($CP168*CD$5),($CP168*CD$5)),CA168="No","",CA168="",""))</f>
        <v/>
      </c>
      <c r="CE168" s="1048"/>
      <c r="CF168" s="1057" t="str">
        <f ca="1">'In-kind Benefits 2_V2'!AW166</f>
        <v/>
      </c>
      <c r="CG168" s="1047" t="str">
        <f ca="1">'In-kind Benefits 2_V2'!AX166</f>
        <v/>
      </c>
      <c r="CH168" s="1047" t="str">
        <f ca="1">'In-kind Benefits 2_V2'!AY166</f>
        <v/>
      </c>
      <c r="CI168" s="1047" t="str" cm="1">
        <f t="array" aca="1" ref="CI168" ca="1">(_xlfn.IFS(CF168="Yes",_xlfn.IFS(CH168&lt;=($CP168*CI$5),CH168,CH168&gt;($CP168*CI$5),($CP168*CI$5)),CF168="No","",CF168="",""))</f>
        <v/>
      </c>
      <c r="CJ168" s="1048"/>
      <c r="CK168" s="1049">
        <f>IFERROR(((V168*X168)+(AG168*AI168)+(AR168*AT168)+(BC168*BE168))*'Drop Downs'!$R$4/12,0)</f>
        <v>0</v>
      </c>
      <c r="CL168" s="1050">
        <f>IFERROR(L168/M168*IF('2'!$E$25='Drop Downs'!$H$15,'Drop Downs'!$R$4/12, IF('2'!$E$25='Drop Downs'!$H$16,1, (IF('2'!$E$25='Drop Downs'!$H$13,1,"error")))),0)</f>
        <v>0</v>
      </c>
      <c r="CM168" s="1050">
        <f t="shared" ca="1" si="183"/>
        <v>0</v>
      </c>
      <c r="CN168" s="1049" t="str">
        <f t="shared" ca="1" si="184"/>
        <v/>
      </c>
      <c r="CO168" s="1049" t="str">
        <f t="shared" ca="1" si="185"/>
        <v/>
      </c>
      <c r="CP168" s="1050" t="str">
        <f t="shared" ca="1" si="177"/>
        <v/>
      </c>
      <c r="CQ168" s="251"/>
      <c r="CR168" s="1050">
        <f>IFERROR(((W168*X168)+(AH168*AI168)+(AS168*AT168)+(BD168*BE168))*'Drop Downs'!$R$4/12,0)</f>
        <v>0</v>
      </c>
      <c r="CS168" s="1050">
        <f t="shared" si="178"/>
        <v>0</v>
      </c>
      <c r="CT168" s="1050">
        <f t="shared" ca="1" si="179"/>
        <v>0</v>
      </c>
      <c r="CU168" s="1050">
        <f t="shared" ca="1" si="180"/>
        <v>0</v>
      </c>
      <c r="CV168" s="1050" t="str">
        <f t="shared" ca="1" si="186"/>
        <v/>
      </c>
      <c r="CW168" s="1048"/>
      <c r="CX168" s="1050">
        <f t="shared" si="172"/>
        <v>0</v>
      </c>
      <c r="CY168" s="1050" t="str">
        <f t="shared" ca="1" si="187"/>
        <v/>
      </c>
      <c r="CZ168" s="1049" t="str">
        <f t="shared" ca="1" si="188"/>
        <v/>
      </c>
      <c r="DA168" s="1049">
        <f t="shared" ca="1" si="181"/>
        <v>0</v>
      </c>
    </row>
    <row r="169" spans="1:105" s="178" customFormat="1" ht="17.149999999999999" customHeight="1">
      <c r="A169" s="942">
        <v>165</v>
      </c>
      <c r="B169" s="1295">
        <f>'4'!Q43</f>
        <v>0</v>
      </c>
      <c r="C169" s="1038" t="str">
        <f>INDEX(Languages2!$B$12:$Z$13,MATCH(' '!D169,Languages2!$B$12:$B$13,0),MATCH('1'!$C$5,Languages2!$B$1:$Z$1,0))</f>
        <v>Homens</v>
      </c>
      <c r="D169" s="1038" t="s">
        <v>799</v>
      </c>
      <c r="E169" s="1058">
        <f>'4'!S43</f>
        <v>0</v>
      </c>
      <c r="F169" s="1297" t="str">
        <f>'4'!T43</f>
        <v xml:space="preserve"> </v>
      </c>
      <c r="G169" s="1040"/>
      <c r="H169" s="1041">
        <f>'5'!G169</f>
        <v>0</v>
      </c>
      <c r="I169" s="1041">
        <f>'5'!H169</f>
        <v>0</v>
      </c>
      <c r="J169" s="1041">
        <f>'5'!I169</f>
        <v>0</v>
      </c>
      <c r="K169" s="1041">
        <f>'5'!J169</f>
        <v>0</v>
      </c>
      <c r="L169" s="1042">
        <f t="shared" si="176"/>
        <v>0</v>
      </c>
      <c r="M169" s="1042">
        <f t="shared" si="182"/>
        <v>0</v>
      </c>
      <c r="N169" s="1043"/>
      <c r="O169" s="1041">
        <f>'5'!M169</f>
        <v>0</v>
      </c>
      <c r="P169" s="1041">
        <f>'5'!N169</f>
        <v>0</v>
      </c>
      <c r="Q169" s="1041" t="str">
        <f>'5'!O169</f>
        <v/>
      </c>
      <c r="R169" s="1041">
        <f>'5'!P169</f>
        <v>0</v>
      </c>
      <c r="S169" s="1044">
        <f>'5'!Q169</f>
        <v>0</v>
      </c>
      <c r="T169" s="1045">
        <f t="shared" si="143"/>
        <v>0</v>
      </c>
      <c r="U169" s="1045">
        <f t="shared" si="157"/>
        <v>0</v>
      </c>
      <c r="V169" s="1045">
        <f t="shared" si="158"/>
        <v>0</v>
      </c>
      <c r="W169" s="1045">
        <f t="shared" si="144"/>
        <v>0</v>
      </c>
      <c r="X169" s="1045">
        <f t="shared" si="175"/>
        <v>0</v>
      </c>
      <c r="Y169" s="1043"/>
      <c r="Z169" s="1041">
        <f>'5'!S169</f>
        <v>0</v>
      </c>
      <c r="AA169" s="1041">
        <f>'5'!T169</f>
        <v>0</v>
      </c>
      <c r="AB169" s="1041" t="str">
        <f>'5'!U169</f>
        <v/>
      </c>
      <c r="AC169" s="1041">
        <f>'5'!V169</f>
        <v>0</v>
      </c>
      <c r="AD169" s="1064">
        <f>'5'!W169</f>
        <v>0</v>
      </c>
      <c r="AE169" s="1045">
        <f t="shared" si="159"/>
        <v>0</v>
      </c>
      <c r="AF169" s="1045">
        <f t="shared" si="145"/>
        <v>0</v>
      </c>
      <c r="AG169" s="1045">
        <f t="shared" si="146"/>
        <v>0</v>
      </c>
      <c r="AH169" s="1045">
        <f t="shared" si="147"/>
        <v>0</v>
      </c>
      <c r="AI169" s="1045">
        <f t="shared" si="148"/>
        <v>0</v>
      </c>
      <c r="AJ169" s="1043"/>
      <c r="AK169" s="1041">
        <f>'5'!Y169</f>
        <v>0</v>
      </c>
      <c r="AL169" s="1041">
        <f>'5'!Z169</f>
        <v>0</v>
      </c>
      <c r="AM169" s="1041" t="str">
        <f>'5'!AA169</f>
        <v/>
      </c>
      <c r="AN169" s="1041">
        <f>'5'!AB169</f>
        <v>0</v>
      </c>
      <c r="AO169" s="1064">
        <f>'5'!AC169</f>
        <v>0</v>
      </c>
      <c r="AP169" s="1045">
        <f t="shared" si="160"/>
        <v>0</v>
      </c>
      <c r="AQ169" s="1045">
        <f t="shared" si="161"/>
        <v>0</v>
      </c>
      <c r="AR169" s="1045">
        <f t="shared" si="162"/>
        <v>0</v>
      </c>
      <c r="AS169" s="1045">
        <f t="shared" si="149"/>
        <v>0</v>
      </c>
      <c r="AT169" s="1045">
        <f t="shared" si="163"/>
        <v>0</v>
      </c>
      <c r="AU169" s="1043"/>
      <c r="AV169" s="1041">
        <f>'5'!AE169</f>
        <v>0</v>
      </c>
      <c r="AW169" s="1041">
        <f>'5'!AF169</f>
        <v>0</v>
      </c>
      <c r="AX169" s="1041" t="str">
        <f>'5'!AG169</f>
        <v/>
      </c>
      <c r="AY169" s="1041">
        <f>'5'!AH169</f>
        <v>0</v>
      </c>
      <c r="AZ169" s="1044">
        <f>'5'!AI169</f>
        <v>0</v>
      </c>
      <c r="BA169" s="1045">
        <f t="shared" si="164"/>
        <v>0</v>
      </c>
      <c r="BB169" s="1045">
        <f t="shared" si="165"/>
        <v>0</v>
      </c>
      <c r="BC169" s="1045">
        <f t="shared" si="166"/>
        <v>0</v>
      </c>
      <c r="BD169" s="1045">
        <f t="shared" si="150"/>
        <v>0</v>
      </c>
      <c r="BE169" s="1045">
        <f t="shared" si="167"/>
        <v>0</v>
      </c>
      <c r="BF169" s="1043"/>
      <c r="BG169" s="1046" t="str">
        <f ca="1">'In-kind Benefits 2_V2'!AC167</f>
        <v/>
      </c>
      <c r="BH169" s="1059"/>
      <c r="BI169" s="1059" t="str">
        <f ca="1">'In-kind Benefits 2_V2'!AE167</f>
        <v/>
      </c>
      <c r="BJ169" s="1047" t="str" cm="1">
        <f t="array" aca="1" ref="BJ169" ca="1">(_xlfn.IFS(BG169="Yes",_xlfn.IFS(BI169&lt;=($CP169*BJ$5),BI169,BI169&gt;($CP169*BJ$5),($CP169*BJ$5)),BG169="No","",BG169="",""))</f>
        <v/>
      </c>
      <c r="BK169" s="1043"/>
      <c r="BL169" s="1046" t="str">
        <f ca="1">'In-kind Benefits 2_V2'!AG167</f>
        <v/>
      </c>
      <c r="BM169" s="1047" t="str">
        <f ca="1">'In-kind Benefits 2_V2'!AH167</f>
        <v/>
      </c>
      <c r="BN169" s="1047" t="str">
        <f ca="1">'In-kind Benefits 2_V2'!AI167</f>
        <v/>
      </c>
      <c r="BO169" s="1047" t="str" cm="1">
        <f t="array" aca="1" ref="BO169" ca="1">(_xlfn.IFS(BL169="Yes",_xlfn.IFS(BN169&lt;=($CP169*BO$5),BN169,BN169&gt;($CP169*BO$5),($CP169*BO$5)),BL169="No","",BL169="",""))</f>
        <v/>
      </c>
      <c r="BP169" s="1043"/>
      <c r="BQ169" s="1046" t="str">
        <f ca="1">'In-kind Benefits 2_V2'!AK167</f>
        <v/>
      </c>
      <c r="BR169" s="1047" t="str">
        <f ca="1">'In-kind Benefits 2_V2'!AL167</f>
        <v/>
      </c>
      <c r="BS169" s="1047" t="str">
        <f ca="1">'In-kind Benefits 2_V2'!AM167</f>
        <v/>
      </c>
      <c r="BT169" s="1047" t="str" cm="1">
        <f t="array" aca="1" ref="BT169" ca="1">(_xlfn.IFS(BQ169="Yes",_xlfn.IFS(BS169&lt;=($CP169*BT$5),BS169,BS169&gt;($CP169*BT$5),($CP169*BT$5)),BQ169="No","",BQ169="",""))</f>
        <v/>
      </c>
      <c r="BU169" s="1043"/>
      <c r="BV169" s="1046" t="str">
        <f ca="1">'In-kind Benefits 2_V2'!AO167</f>
        <v/>
      </c>
      <c r="BW169" s="1047" t="str">
        <f ca="1">'In-kind Benefits 2_V2'!AP167</f>
        <v/>
      </c>
      <c r="BX169" s="1047" t="str">
        <f ca="1">'In-kind Benefits 2_V2'!AQ167</f>
        <v/>
      </c>
      <c r="BY169" s="1047" t="str" cm="1">
        <f t="array" aca="1" ref="BY169" ca="1">(_xlfn.IFS(BV169="Yes",_xlfn.IFS(BX169&lt;=($CP169*BY$5),BX169,BX169&gt;($CP169*BY$5),($CP169*BY$5)),BV169="No","",BV169="",""))</f>
        <v/>
      </c>
      <c r="BZ169" s="1043"/>
      <c r="CA169" s="1046" t="str">
        <f ca="1">'In-kind Benefits 2_V2'!AS167</f>
        <v/>
      </c>
      <c r="CB169" s="1047" t="str">
        <f ca="1">'In-kind Benefits 2_V2'!AT167</f>
        <v/>
      </c>
      <c r="CC169" s="1047" t="str">
        <f ca="1">'In-kind Benefits 2_V2'!AU167</f>
        <v/>
      </c>
      <c r="CD169" s="1047" t="str" cm="1">
        <f t="array" aca="1" ref="CD169" ca="1">(_xlfn.IFS(CA169="Yes",_xlfn.IFS(CC169&lt;=($CP169*CD$5),CC169,CC169&gt;($CP169*CD$5),($CP169*CD$5)),CA169="No","",CA169="",""))</f>
        <v/>
      </c>
      <c r="CE169" s="1048"/>
      <c r="CF169" s="1046" t="str">
        <f ca="1">'In-kind Benefits 2_V2'!AW167</f>
        <v/>
      </c>
      <c r="CG169" s="1047" t="str">
        <f ca="1">'In-kind Benefits 2_V2'!AX167</f>
        <v/>
      </c>
      <c r="CH169" s="1047" t="str">
        <f ca="1">'In-kind Benefits 2_V2'!AY167</f>
        <v/>
      </c>
      <c r="CI169" s="1047" t="str" cm="1">
        <f t="array" aca="1" ref="CI169" ca="1">(_xlfn.IFS(CF169="Yes",_xlfn.IFS(CH169&lt;=($CP169*CI$5),CH169,CH169&gt;($CP169*CI$5),($CP169*CI$5)),CF169="No","",CF169="",""))</f>
        <v/>
      </c>
      <c r="CJ169" s="1048"/>
      <c r="CK169" s="1049">
        <f>IFERROR(((V169*X169)+(AG169*AI169)+(AR169*AT169)+(BC169*BE169))*'Drop Downs'!$R$4/12,0)</f>
        <v>0</v>
      </c>
      <c r="CL169" s="1050">
        <f>IFERROR(L169/M169*IF('2'!$E$25='Drop Downs'!$H$15,'Drop Downs'!$R$4/12, IF('2'!$E$25='Drop Downs'!$H$16,1, (IF('2'!$E$25='Drop Downs'!$H$13,1,"error")))),0)</f>
        <v>0</v>
      </c>
      <c r="CM169" s="1050">
        <f t="shared" ca="1" si="183"/>
        <v>0</v>
      </c>
      <c r="CN169" s="1049" t="str">
        <f t="shared" ca="1" si="184"/>
        <v/>
      </c>
      <c r="CO169" s="1049" t="str">
        <f t="shared" ca="1" si="185"/>
        <v/>
      </c>
      <c r="CP169" s="1050" t="str">
        <f t="shared" ca="1" si="177"/>
        <v/>
      </c>
      <c r="CQ169" s="251"/>
      <c r="CR169" s="1050">
        <f>IFERROR(((W169*X169)+(AH169*AI169)+(AS169*AT169)+(BD169*BE169))*'Drop Downs'!$R$4/12,0)</f>
        <v>0</v>
      </c>
      <c r="CS169" s="1050">
        <f t="shared" si="178"/>
        <v>0</v>
      </c>
      <c r="CT169" s="1050">
        <f t="shared" ca="1" si="179"/>
        <v>0</v>
      </c>
      <c r="CU169" s="1050">
        <f t="shared" ca="1" si="180"/>
        <v>0</v>
      </c>
      <c r="CV169" s="1050" t="str">
        <f t="shared" ca="1" si="186"/>
        <v/>
      </c>
      <c r="CW169" s="1048"/>
      <c r="CX169" s="1050">
        <f t="shared" si="172"/>
        <v>0</v>
      </c>
      <c r="CY169" s="1050" t="str">
        <f t="shared" ca="1" si="187"/>
        <v/>
      </c>
      <c r="CZ169" s="1049" t="str">
        <f t="shared" ca="1" si="188"/>
        <v/>
      </c>
      <c r="DA169" s="1049">
        <f t="shared" ca="1" si="181"/>
        <v>0</v>
      </c>
    </row>
    <row r="170" spans="1:105" s="178" customFormat="1" ht="17.149999999999999" customHeight="1">
      <c r="A170" s="942">
        <v>166</v>
      </c>
      <c r="B170" s="1296"/>
      <c r="C170" s="1051" t="str">
        <f>INDEX(Languages2!$B$12:$Z$13,MATCH(' '!D170,Languages2!$B$12:$B$13,0),MATCH('1'!$C$5,Languages2!$B$1:$Z$1,0))</f>
        <v>Mulheres</v>
      </c>
      <c r="D170" s="1051" t="s">
        <v>800</v>
      </c>
      <c r="E170" s="1052">
        <f>'4'!S44</f>
        <v>0</v>
      </c>
      <c r="F170" s="1297">
        <f>'4'!T44</f>
        <v>0</v>
      </c>
      <c r="G170" s="1040"/>
      <c r="H170" s="1053">
        <f>'5'!G170</f>
        <v>0</v>
      </c>
      <c r="I170" s="1053">
        <f>'5'!H170</f>
        <v>0</v>
      </c>
      <c r="J170" s="1053">
        <f>'5'!I170</f>
        <v>0</v>
      </c>
      <c r="K170" s="1053">
        <f>'5'!J170</f>
        <v>0</v>
      </c>
      <c r="L170" s="1054">
        <f t="shared" si="176"/>
        <v>0</v>
      </c>
      <c r="M170" s="1054">
        <f t="shared" si="182"/>
        <v>0</v>
      </c>
      <c r="N170" s="1043"/>
      <c r="O170" s="1053">
        <f>'5'!M170</f>
        <v>0</v>
      </c>
      <c r="P170" s="1053">
        <f>'5'!N170</f>
        <v>0</v>
      </c>
      <c r="Q170" s="1053" t="str">
        <f>'5'!O170</f>
        <v/>
      </c>
      <c r="R170" s="1053">
        <f>'5'!P170</f>
        <v>0</v>
      </c>
      <c r="S170" s="1055">
        <f>'5'!Q170</f>
        <v>0</v>
      </c>
      <c r="T170" s="1056">
        <f t="shared" si="143"/>
        <v>0</v>
      </c>
      <c r="U170" s="1056">
        <f t="shared" si="157"/>
        <v>0</v>
      </c>
      <c r="V170" s="1056">
        <f t="shared" si="158"/>
        <v>0</v>
      </c>
      <c r="W170" s="1056">
        <f t="shared" si="144"/>
        <v>0</v>
      </c>
      <c r="X170" s="1056">
        <f t="shared" si="175"/>
        <v>0</v>
      </c>
      <c r="Y170" s="1043"/>
      <c r="Z170" s="1053">
        <f>'5'!S170</f>
        <v>0</v>
      </c>
      <c r="AA170" s="1053">
        <f>'5'!T170</f>
        <v>0</v>
      </c>
      <c r="AB170" s="1053" t="str">
        <f>'5'!U170</f>
        <v/>
      </c>
      <c r="AC170" s="1053">
        <f>'5'!V170</f>
        <v>0</v>
      </c>
      <c r="AD170" s="1053">
        <f>'5'!W170</f>
        <v>0</v>
      </c>
      <c r="AE170" s="1056">
        <f t="shared" si="159"/>
        <v>0</v>
      </c>
      <c r="AF170" s="1056">
        <f t="shared" si="145"/>
        <v>0</v>
      </c>
      <c r="AG170" s="1056">
        <f t="shared" si="146"/>
        <v>0</v>
      </c>
      <c r="AH170" s="1056">
        <f t="shared" si="147"/>
        <v>0</v>
      </c>
      <c r="AI170" s="1056">
        <f t="shared" si="148"/>
        <v>0</v>
      </c>
      <c r="AJ170" s="1043"/>
      <c r="AK170" s="1053">
        <f>'5'!Y170</f>
        <v>0</v>
      </c>
      <c r="AL170" s="1053">
        <f>'5'!Z170</f>
        <v>0</v>
      </c>
      <c r="AM170" s="1053" t="str">
        <f>'5'!AA170</f>
        <v/>
      </c>
      <c r="AN170" s="1053">
        <f>'5'!AB170</f>
        <v>0</v>
      </c>
      <c r="AO170" s="1053">
        <f>'5'!AC170</f>
        <v>0</v>
      </c>
      <c r="AP170" s="1056">
        <f t="shared" si="160"/>
        <v>0</v>
      </c>
      <c r="AQ170" s="1056">
        <f t="shared" si="161"/>
        <v>0</v>
      </c>
      <c r="AR170" s="1056">
        <f t="shared" si="162"/>
        <v>0</v>
      </c>
      <c r="AS170" s="1056">
        <f t="shared" si="149"/>
        <v>0</v>
      </c>
      <c r="AT170" s="1056">
        <f t="shared" si="163"/>
        <v>0</v>
      </c>
      <c r="AU170" s="1043"/>
      <c r="AV170" s="1053">
        <f>'5'!AE170</f>
        <v>0</v>
      </c>
      <c r="AW170" s="1053">
        <f>'5'!AF170</f>
        <v>0</v>
      </c>
      <c r="AX170" s="1053" t="str">
        <f>'5'!AG170</f>
        <v/>
      </c>
      <c r="AY170" s="1053">
        <f>'5'!AH170</f>
        <v>0</v>
      </c>
      <c r="AZ170" s="1055">
        <f>'5'!AI170</f>
        <v>0</v>
      </c>
      <c r="BA170" s="1056">
        <f t="shared" si="164"/>
        <v>0</v>
      </c>
      <c r="BB170" s="1056">
        <f t="shared" si="165"/>
        <v>0</v>
      </c>
      <c r="BC170" s="1056">
        <f t="shared" si="166"/>
        <v>0</v>
      </c>
      <c r="BD170" s="1056">
        <f t="shared" si="150"/>
        <v>0</v>
      </c>
      <c r="BE170" s="1056">
        <f t="shared" si="167"/>
        <v>0</v>
      </c>
      <c r="BF170" s="1043"/>
      <c r="BG170" s="1057" t="str">
        <f ca="1">'In-kind Benefits 2_V2'!AC168</f>
        <v/>
      </c>
      <c r="BH170" s="1059"/>
      <c r="BI170" s="1059" t="str">
        <f ca="1">'In-kind Benefits 2_V2'!AE168</f>
        <v/>
      </c>
      <c r="BJ170" s="1047" t="str" cm="1">
        <f t="array" aca="1" ref="BJ170" ca="1">(_xlfn.IFS(BG170="Yes",_xlfn.IFS(BI170&lt;=($CP170*BJ$5),BI170,BI170&gt;($CP170*BJ$5),($CP170*BJ$5)),BG170="No","",BG170="",""))</f>
        <v/>
      </c>
      <c r="BK170" s="1043"/>
      <c r="BL170" s="1057" t="str">
        <f ca="1">'In-kind Benefits 2_V2'!AG168</f>
        <v/>
      </c>
      <c r="BM170" s="1047" t="str">
        <f ca="1">'In-kind Benefits 2_V2'!AH168</f>
        <v/>
      </c>
      <c r="BN170" s="1047" t="str">
        <f ca="1">'In-kind Benefits 2_V2'!AI168</f>
        <v/>
      </c>
      <c r="BO170" s="1047" t="str" cm="1">
        <f t="array" aca="1" ref="BO170" ca="1">(_xlfn.IFS(BL170="Yes",_xlfn.IFS(BN170&lt;=($CP170*BO$5),BN170,BN170&gt;($CP170*BO$5),($CP170*BO$5)),BL170="No","",BL170="",""))</f>
        <v/>
      </c>
      <c r="BP170" s="1043"/>
      <c r="BQ170" s="1057" t="str">
        <f ca="1">'In-kind Benefits 2_V2'!AK168</f>
        <v/>
      </c>
      <c r="BR170" s="1047" t="str">
        <f ca="1">'In-kind Benefits 2_V2'!AL168</f>
        <v/>
      </c>
      <c r="BS170" s="1047" t="str">
        <f ca="1">'In-kind Benefits 2_V2'!AM168</f>
        <v/>
      </c>
      <c r="BT170" s="1047" t="str" cm="1">
        <f t="array" aca="1" ref="BT170" ca="1">(_xlfn.IFS(BQ170="Yes",_xlfn.IFS(BS170&lt;=($CP170*BT$5),BS170,BS170&gt;($CP170*BT$5),($CP170*BT$5)),BQ170="No","",BQ170="",""))</f>
        <v/>
      </c>
      <c r="BU170" s="1043"/>
      <c r="BV170" s="1057" t="str">
        <f ca="1">'In-kind Benefits 2_V2'!AO168</f>
        <v/>
      </c>
      <c r="BW170" s="1047" t="str">
        <f ca="1">'In-kind Benefits 2_V2'!AP168</f>
        <v/>
      </c>
      <c r="BX170" s="1047" t="str">
        <f ca="1">'In-kind Benefits 2_V2'!AQ168</f>
        <v/>
      </c>
      <c r="BY170" s="1047" t="str" cm="1">
        <f t="array" aca="1" ref="BY170" ca="1">(_xlfn.IFS(BV170="Yes",_xlfn.IFS(BX170&lt;=($CP170*BY$5),BX170,BX170&gt;($CP170*BY$5),($CP170*BY$5)),BV170="No","",BV170="",""))</f>
        <v/>
      </c>
      <c r="BZ170" s="1043"/>
      <c r="CA170" s="1057" t="str">
        <f ca="1">'In-kind Benefits 2_V2'!AS168</f>
        <v/>
      </c>
      <c r="CB170" s="1047" t="str">
        <f ca="1">'In-kind Benefits 2_V2'!AT168</f>
        <v/>
      </c>
      <c r="CC170" s="1047" t="str">
        <f ca="1">'In-kind Benefits 2_V2'!AU168</f>
        <v/>
      </c>
      <c r="CD170" s="1047" t="str" cm="1">
        <f t="array" aca="1" ref="CD170" ca="1">(_xlfn.IFS(CA170="Yes",_xlfn.IFS(CC170&lt;=($CP170*CD$5),CC170,CC170&gt;($CP170*CD$5),($CP170*CD$5)),CA170="No","",CA170="",""))</f>
        <v/>
      </c>
      <c r="CE170" s="1048"/>
      <c r="CF170" s="1057" t="str">
        <f ca="1">'In-kind Benefits 2_V2'!AW168</f>
        <v/>
      </c>
      <c r="CG170" s="1047" t="str">
        <f ca="1">'In-kind Benefits 2_V2'!AX168</f>
        <v/>
      </c>
      <c r="CH170" s="1047" t="str">
        <f ca="1">'In-kind Benefits 2_V2'!AY168</f>
        <v/>
      </c>
      <c r="CI170" s="1047" t="str" cm="1">
        <f t="array" aca="1" ref="CI170" ca="1">(_xlfn.IFS(CF170="Yes",_xlfn.IFS(CH170&lt;=($CP170*CI$5),CH170,CH170&gt;($CP170*CI$5),($CP170*CI$5)),CF170="No","",CF170="",""))</f>
        <v/>
      </c>
      <c r="CJ170" s="1048"/>
      <c r="CK170" s="1049">
        <f>IFERROR(((V170*X170)+(AG170*AI170)+(AR170*AT170)+(BC170*BE170))*'Drop Downs'!$R$4/12,0)</f>
        <v>0</v>
      </c>
      <c r="CL170" s="1050">
        <f>IFERROR(L170/M170*IF('2'!$E$25='Drop Downs'!$H$15,'Drop Downs'!$R$4/12, IF('2'!$E$25='Drop Downs'!$H$16,1, (IF('2'!$E$25='Drop Downs'!$H$13,1,"error")))),0)</f>
        <v>0</v>
      </c>
      <c r="CM170" s="1050">
        <f t="shared" ca="1" si="183"/>
        <v>0</v>
      </c>
      <c r="CN170" s="1049" t="str">
        <f t="shared" ca="1" si="184"/>
        <v/>
      </c>
      <c r="CO170" s="1049" t="str">
        <f t="shared" ca="1" si="185"/>
        <v/>
      </c>
      <c r="CP170" s="1050" t="str">
        <f t="shared" ca="1" si="177"/>
        <v/>
      </c>
      <c r="CQ170" s="251"/>
      <c r="CR170" s="1050">
        <f>IFERROR(((W170*X170)+(AH170*AI170)+(AS170*AT170)+(BD170*BE170))*'Drop Downs'!$R$4/12,0)</f>
        <v>0</v>
      </c>
      <c r="CS170" s="1050">
        <f t="shared" si="178"/>
        <v>0</v>
      </c>
      <c r="CT170" s="1050">
        <f t="shared" ca="1" si="179"/>
        <v>0</v>
      </c>
      <c r="CU170" s="1050">
        <f t="shared" ca="1" si="180"/>
        <v>0</v>
      </c>
      <c r="CV170" s="1050" t="str">
        <f t="shared" ca="1" si="186"/>
        <v/>
      </c>
      <c r="CW170" s="1048"/>
      <c r="CX170" s="1050">
        <f t="shared" si="172"/>
        <v>0</v>
      </c>
      <c r="CY170" s="1050" t="str">
        <f t="shared" ca="1" si="187"/>
        <v/>
      </c>
      <c r="CZ170" s="1049" t="str">
        <f t="shared" ca="1" si="188"/>
        <v/>
      </c>
      <c r="DA170" s="1049">
        <f t="shared" ca="1" si="181"/>
        <v>0</v>
      </c>
    </row>
    <row r="171" spans="1:105" s="178" customFormat="1" ht="17.149999999999999" customHeight="1">
      <c r="A171" s="942">
        <v>167</v>
      </c>
      <c r="B171" s="1031">
        <f>'3'!L7</f>
        <v>0</v>
      </c>
      <c r="C171" s="1032"/>
      <c r="D171" s="1032"/>
      <c r="E171" s="1032"/>
      <c r="F171" s="1033"/>
      <c r="G171" s="1033"/>
      <c r="H171" s="1060"/>
      <c r="I171" s="1060"/>
      <c r="J171" s="1060"/>
      <c r="K171" s="1060"/>
      <c r="L171" s="1061"/>
      <c r="M171" s="1061"/>
      <c r="N171" s="1060"/>
      <c r="O171" s="1060"/>
      <c r="P171" s="1060"/>
      <c r="Q171" s="1060"/>
      <c r="R171" s="1060"/>
      <c r="S171" s="1060"/>
      <c r="T171" s="1061"/>
      <c r="U171" s="1061"/>
      <c r="V171" s="1061"/>
      <c r="W171" s="1061"/>
      <c r="X171" s="1061"/>
      <c r="Y171" s="1060"/>
      <c r="Z171" s="1060"/>
      <c r="AA171" s="1060"/>
      <c r="AB171" s="1060"/>
      <c r="AC171" s="1060"/>
      <c r="AD171" s="1060"/>
      <c r="AE171" s="1061"/>
      <c r="AF171" s="1061"/>
      <c r="AG171" s="1061"/>
      <c r="AH171" s="1061"/>
      <c r="AI171" s="1061"/>
      <c r="AJ171" s="1060"/>
      <c r="AK171" s="1060"/>
      <c r="AL171" s="1060"/>
      <c r="AM171" s="1060"/>
      <c r="AN171" s="1060"/>
      <c r="AO171" s="1060"/>
      <c r="AP171" s="1061"/>
      <c r="AQ171" s="1061"/>
      <c r="AR171" s="1061"/>
      <c r="AS171" s="1061"/>
      <c r="AT171" s="1061"/>
      <c r="AU171" s="1060"/>
      <c r="AV171" s="1060"/>
      <c r="AW171" s="1060"/>
      <c r="AX171" s="1060"/>
      <c r="AY171" s="1060"/>
      <c r="AZ171" s="1060"/>
      <c r="BA171" s="1061"/>
      <c r="BB171" s="1061"/>
      <c r="BC171" s="1061"/>
      <c r="BD171" s="1061"/>
      <c r="BE171" s="1061"/>
      <c r="BF171" s="1060"/>
      <c r="BG171" s="1061"/>
      <c r="BH171" s="1061"/>
      <c r="BI171" s="1061"/>
      <c r="BJ171" s="1061"/>
      <c r="BK171" s="1061"/>
      <c r="BL171" s="1061"/>
      <c r="BM171" s="1061"/>
      <c r="BN171" s="1061"/>
      <c r="BO171" s="1061"/>
      <c r="BP171" s="1061"/>
      <c r="BQ171" s="1061"/>
      <c r="BR171" s="1061"/>
      <c r="BS171" s="1061"/>
      <c r="BT171" s="1061"/>
      <c r="BU171" s="1061"/>
      <c r="BV171" s="1061"/>
      <c r="BW171" s="1061"/>
      <c r="BX171" s="1061"/>
      <c r="BY171" s="1061"/>
      <c r="BZ171" s="1061"/>
      <c r="CA171" s="1061"/>
      <c r="CB171" s="1061"/>
      <c r="CC171" s="1061"/>
      <c r="CD171" s="1061"/>
      <c r="CE171" s="1061"/>
      <c r="CF171" s="1061"/>
      <c r="CG171" s="1061"/>
      <c r="CH171" s="1061"/>
      <c r="CI171" s="1061"/>
      <c r="CJ171" s="1048"/>
      <c r="CK171" s="1048"/>
      <c r="CL171" s="251"/>
      <c r="CM171" s="251"/>
      <c r="CN171" s="1062"/>
      <c r="CO171" s="1062"/>
      <c r="CP171" s="251"/>
      <c r="CQ171" s="251"/>
      <c r="CR171" s="251"/>
      <c r="CS171" s="251"/>
      <c r="CT171" s="251"/>
      <c r="CU171" s="251"/>
      <c r="CV171" s="251"/>
      <c r="CW171" s="1048"/>
      <c r="CX171" s="251"/>
      <c r="CY171" s="251"/>
      <c r="CZ171" s="1063"/>
      <c r="DA171" s="251"/>
    </row>
    <row r="172" spans="1:105" s="178" customFormat="1" ht="17.149999999999999" customHeight="1">
      <c r="A172" s="942">
        <v>168</v>
      </c>
      <c r="B172" s="1302">
        <f>'4'!V5</f>
        <v>0</v>
      </c>
      <c r="C172" s="1038" t="str">
        <f>INDEX(Languages2!$B$12:$Z$13,MATCH(' '!D172,Languages2!$B$12:$B$13,0),MATCH('1'!$C$5,Languages2!$B$1:$Z$1,0))</f>
        <v>Homens</v>
      </c>
      <c r="D172" s="1038" t="s">
        <v>799</v>
      </c>
      <c r="E172" s="1065">
        <f>'4'!X5</f>
        <v>0</v>
      </c>
      <c r="F172" s="1297" t="str">
        <f>'4'!Y5</f>
        <v xml:space="preserve"> </v>
      </c>
      <c r="G172" s="1040"/>
      <c r="H172" s="1041">
        <f>'5'!G172</f>
        <v>0</v>
      </c>
      <c r="I172" s="1041">
        <f>'5'!H172</f>
        <v>0</v>
      </c>
      <c r="J172" s="1041">
        <f>'5'!I172</f>
        <v>0</v>
      </c>
      <c r="K172" s="1041">
        <f>'5'!J172</f>
        <v>0</v>
      </c>
      <c r="L172" s="1042">
        <f t="shared" ref="L172:L211" si="189">SUM(H172:K172)</f>
        <v>0</v>
      </c>
      <c r="M172" s="1042">
        <f>(IF(S172&gt;0,$O$4,0)+(IF(AD172&gt;0,$Z$4,0))+IF(AO172&gt;0,$AK$4,0))+IF(AZ172&gt;0,$AV$4,0)</f>
        <v>0</v>
      </c>
      <c r="N172" s="1043"/>
      <c r="O172" s="1041">
        <f>'5'!M172</f>
        <v>0</v>
      </c>
      <c r="P172" s="1041">
        <f>'5'!N172</f>
        <v>0</v>
      </c>
      <c r="Q172" s="1041" t="str">
        <f>'5'!O172</f>
        <v/>
      </c>
      <c r="R172" s="1041">
        <f>'5'!P172</f>
        <v>0</v>
      </c>
      <c r="S172" s="1044">
        <f>'5'!Q172</f>
        <v>0</v>
      </c>
      <c r="T172" s="1045">
        <f t="shared" ref="T172:T211" si="190">IFERROR(P172*Q172,0)</f>
        <v>0</v>
      </c>
      <c r="U172" s="1045">
        <f>IFERROR(T172/R172,0)</f>
        <v>0</v>
      </c>
      <c r="V172" s="1045">
        <f>IFERROR(S172*U172,0)</f>
        <v>0</v>
      </c>
      <c r="W172" s="1045">
        <f t="shared" ref="W172:W211" si="191">U172*Workweek</f>
        <v>0</v>
      </c>
      <c r="X172" s="1045">
        <f>IFERROR(IF(S172&gt;0,O$4/$M172,0),0)</f>
        <v>0</v>
      </c>
      <c r="Y172" s="1043"/>
      <c r="Z172" s="1041">
        <f>'5'!S172</f>
        <v>0</v>
      </c>
      <c r="AA172" s="1041">
        <f>'5'!T172</f>
        <v>0</v>
      </c>
      <c r="AB172" s="1041" t="str">
        <f>'5'!U172</f>
        <v/>
      </c>
      <c r="AC172" s="1041">
        <f>'5'!V172</f>
        <v>0</v>
      </c>
      <c r="AD172" s="1064">
        <f>'5'!W172</f>
        <v>0</v>
      </c>
      <c r="AE172" s="1045">
        <f>IFERROR(AA172*AB172,0)</f>
        <v>0</v>
      </c>
      <c r="AF172" s="1045">
        <f t="shared" si="145"/>
        <v>0</v>
      </c>
      <c r="AG172" s="1045">
        <f t="shared" si="146"/>
        <v>0</v>
      </c>
      <c r="AH172" s="1045">
        <f t="shared" ref="AH172:AH211" si="192">AF172*Workweek</f>
        <v>0</v>
      </c>
      <c r="AI172" s="1045">
        <f t="shared" si="148"/>
        <v>0</v>
      </c>
      <c r="AJ172" s="1043"/>
      <c r="AK172" s="1041">
        <f>'5'!Y172</f>
        <v>0</v>
      </c>
      <c r="AL172" s="1041">
        <f>'5'!Z172</f>
        <v>0</v>
      </c>
      <c r="AM172" s="1041" t="str">
        <f>'5'!AA172</f>
        <v/>
      </c>
      <c r="AN172" s="1041">
        <f>'5'!AB172</f>
        <v>0</v>
      </c>
      <c r="AO172" s="1064">
        <f>'5'!AC172</f>
        <v>0</v>
      </c>
      <c r="AP172" s="1045">
        <f>IFERROR(AL172*AM172,0)</f>
        <v>0</v>
      </c>
      <c r="AQ172" s="1045">
        <f>IFERROR(AP172/AN172,0)</f>
        <v>0</v>
      </c>
      <c r="AR172" s="1045">
        <f>IFERROR(AO172*AQ172,0)</f>
        <v>0</v>
      </c>
      <c r="AS172" s="1045">
        <f t="shared" ref="AS172:AS211" si="193">AQ172*Workweek</f>
        <v>0</v>
      </c>
      <c r="AT172" s="1045">
        <f>IFERROR(IF(AO172&gt;0,AK$4/$M172,0),0)</f>
        <v>0</v>
      </c>
      <c r="AU172" s="1043"/>
      <c r="AV172" s="1041">
        <f>'5'!AE172</f>
        <v>0</v>
      </c>
      <c r="AW172" s="1041">
        <f>'5'!AF172</f>
        <v>0</v>
      </c>
      <c r="AX172" s="1041" t="str">
        <f>'5'!AG172</f>
        <v/>
      </c>
      <c r="AY172" s="1041">
        <f>'5'!AH172</f>
        <v>0</v>
      </c>
      <c r="AZ172" s="1044">
        <f>'5'!AI172</f>
        <v>0</v>
      </c>
      <c r="BA172" s="1045">
        <f>IFERROR(AW172*AX172,0)</f>
        <v>0</v>
      </c>
      <c r="BB172" s="1045">
        <f>IFERROR(BA172/AY172,0)</f>
        <v>0</v>
      </c>
      <c r="BC172" s="1045">
        <f>IFERROR(AZ172*BB172,0)</f>
        <v>0</v>
      </c>
      <c r="BD172" s="1045">
        <f t="shared" ref="BD172:BD211" si="194">BB172*Workweek</f>
        <v>0</v>
      </c>
      <c r="BE172" s="1045">
        <f>IFERROR(IF(AZ172&gt;0,AV$4/$M172,0),0)</f>
        <v>0</v>
      </c>
      <c r="BF172" s="1043"/>
      <c r="BG172" s="1046" t="str">
        <f ca="1">'In-kind Benefits 2_V2'!AC170</f>
        <v/>
      </c>
      <c r="BH172" s="1047"/>
      <c r="BI172" s="1047" t="str">
        <f ca="1">'In-kind Benefits 2_V2'!AE170</f>
        <v/>
      </c>
      <c r="BJ172" s="1047" t="str" cm="1">
        <f t="array" aca="1" ref="BJ172" ca="1">(_xlfn.IFS(BG172="Yes",_xlfn.IFS(BI172&lt;=($CP172*BJ$5),BI172,BI172&gt;($CP172*BJ$5),($CP172*BJ$5)),BG172="No","",BG172="",""))</f>
        <v/>
      </c>
      <c r="BK172" s="1043"/>
      <c r="BL172" s="1046" t="str">
        <f ca="1">'In-kind Benefits 2_V2'!AG170</f>
        <v/>
      </c>
      <c r="BM172" s="1047" t="str">
        <f ca="1">'In-kind Benefits 2_V2'!AH170</f>
        <v/>
      </c>
      <c r="BN172" s="1047" t="str">
        <f ca="1">'In-kind Benefits 2_V2'!AI170</f>
        <v/>
      </c>
      <c r="BO172" s="1047" t="str" cm="1">
        <f t="array" aca="1" ref="BO172" ca="1">(_xlfn.IFS(BL172="Yes",_xlfn.IFS(BN172&lt;=($CP172*BO$5),BN172,BN172&gt;($CP172*BO$5),($CP172*BO$5)),BL172="No","",BL172="",""))</f>
        <v/>
      </c>
      <c r="BP172" s="1043"/>
      <c r="BQ172" s="1046" t="str">
        <f ca="1">'In-kind Benefits 2_V2'!AK170</f>
        <v/>
      </c>
      <c r="BR172" s="1047" t="str">
        <f ca="1">'In-kind Benefits 2_V2'!AL170</f>
        <v/>
      </c>
      <c r="BS172" s="1047" t="str">
        <f ca="1">'In-kind Benefits 2_V2'!AM170</f>
        <v/>
      </c>
      <c r="BT172" s="1047" t="str" cm="1">
        <f t="array" aca="1" ref="BT172" ca="1">(_xlfn.IFS(BQ172="Yes",_xlfn.IFS(BS172&lt;=($CP172*BT$5),BS172,BS172&gt;($CP172*BT$5),($CP172*BT$5)),BQ172="No","",BQ172="",""))</f>
        <v/>
      </c>
      <c r="BU172" s="1043"/>
      <c r="BV172" s="1046" t="str">
        <f ca="1">'In-kind Benefits 2_V2'!AO170</f>
        <v/>
      </c>
      <c r="BW172" s="1047" t="str">
        <f ca="1">'In-kind Benefits 2_V2'!AP170</f>
        <v/>
      </c>
      <c r="BX172" s="1047" t="str">
        <f ca="1">'In-kind Benefits 2_V2'!AQ170</f>
        <v/>
      </c>
      <c r="BY172" s="1047" t="str" cm="1">
        <f t="array" aca="1" ref="BY172" ca="1">(_xlfn.IFS(BV172="Yes",_xlfn.IFS(BX172&lt;=($CP172*BY$5),BX172,BX172&gt;($CP172*BY$5),($CP172*BY$5)),BV172="No","",BV172="",""))</f>
        <v/>
      </c>
      <c r="BZ172" s="1043"/>
      <c r="CA172" s="1046" t="str">
        <f ca="1">'In-kind Benefits 2_V2'!AS170</f>
        <v/>
      </c>
      <c r="CB172" s="1047" t="str">
        <f ca="1">'In-kind Benefits 2_V2'!AT170</f>
        <v/>
      </c>
      <c r="CC172" s="1047" t="str">
        <f ca="1">'In-kind Benefits 2_V2'!AU170</f>
        <v/>
      </c>
      <c r="CD172" s="1047" t="str" cm="1">
        <f t="array" aca="1" ref="CD172" ca="1">(_xlfn.IFS(CA172="Yes",_xlfn.IFS(CC172&lt;=($CP172*CD$5),CC172,CC172&gt;($CP172*CD$5),($CP172*CD$5)),CA172="No","",CA172="",""))</f>
        <v/>
      </c>
      <c r="CE172" s="1048"/>
      <c r="CF172" s="1046" t="str">
        <f ca="1">'In-kind Benefits 2_V2'!AW170</f>
        <v/>
      </c>
      <c r="CG172" s="1047" t="str">
        <f ca="1">'In-kind Benefits 2_V2'!AX170</f>
        <v/>
      </c>
      <c r="CH172" s="1047" t="str">
        <f ca="1">'In-kind Benefits 2_V2'!AY170</f>
        <v/>
      </c>
      <c r="CI172" s="1047" t="str" cm="1">
        <f t="array" aca="1" ref="CI172" ca="1">(_xlfn.IFS(CF172="Yes",_xlfn.IFS(CH172&lt;=($CP172*CI$5),CH172,CH172&gt;($CP172*CI$5),($CP172*CI$5)),CF172="No","",CF172="",""))</f>
        <v/>
      </c>
      <c r="CJ172" s="1048"/>
      <c r="CK172" s="1049">
        <f>IFERROR(((V172*X172)+(AG172*AI172)+(AR172*AT172)+(BC172*BE172))*'Drop Downs'!$R$4/12,0)</f>
        <v>0</v>
      </c>
      <c r="CL172" s="1050">
        <f>IFERROR(L172/M172*IF('2'!$E$25='Drop Downs'!$H$15,'Drop Downs'!$R$4/12, IF('2'!$E$25='Drop Downs'!$H$16,1, (IF('2'!$E$25='Drop Downs'!$H$13,1,"error")))),0)</f>
        <v>0</v>
      </c>
      <c r="CM172" s="1050">
        <f ca="1">SUM(BI172,BN172,BS172,BX172,CC172,CH172)</f>
        <v>0</v>
      </c>
      <c r="CN172" s="1049" t="str">
        <f ca="1">IFERROR(CM172/CP172,"")</f>
        <v/>
      </c>
      <c r="CO172" s="1049" t="str">
        <f ca="1">IFERROR(CN172*E172,"")</f>
        <v/>
      </c>
      <c r="CP172" s="1050" t="str">
        <f t="shared" ref="CP172:CP211" ca="1" si="195">IF(SUM(CK172:CM172)=0,"",(SUM(CK172:CM172)))</f>
        <v/>
      </c>
      <c r="CQ172" s="251"/>
      <c r="CR172" s="1050">
        <f>IFERROR(((W172*X172)+(AH172*AI172)+(AS172*AT172)+(BD172*BE172))*'Drop Downs'!$R$4/12,0)</f>
        <v>0</v>
      </c>
      <c r="CS172" s="1050">
        <f t="shared" ref="CS172:CS211" si="196">_xlfn.IFNA(CL172,0)</f>
        <v>0</v>
      </c>
      <c r="CT172" s="1050">
        <f t="shared" ref="CT172:CT211" ca="1" si="197">IFERROR(IF(SUM(BJ172,BO172,BT172,BY172,CD172,CI172)&lt;(CP172*0.3), SUM(BJ172,BO172,BT172,BY172,CD172,CI172), CP172*0.3),0)</f>
        <v>0</v>
      </c>
      <c r="CU172" s="1050">
        <f t="shared" ref="CU172:CU211" ca="1" si="198">CT172*E172</f>
        <v>0</v>
      </c>
      <c r="CV172" s="1050" t="str">
        <f ca="1">IF(SUM(CR172:CT172)=0,"",(SUM(CR172:CT172)))</f>
        <v/>
      </c>
      <c r="CW172" s="1048"/>
      <c r="CX172" s="1050">
        <f>$D$3</f>
        <v>0</v>
      </c>
      <c r="CY172" s="1050" t="str">
        <f ca="1">IF(CV172&lt;CX172,(CX172-CV172), "")</f>
        <v/>
      </c>
      <c r="CZ172" s="1049" t="str">
        <f ca="1">IFERROR(CY172/CX172,"")</f>
        <v/>
      </c>
      <c r="DA172" s="1049">
        <f t="shared" ref="DA172:DA211" ca="1" si="199">IFERROR(E172*CY172,0)</f>
        <v>0</v>
      </c>
    </row>
    <row r="173" spans="1:105" s="178" customFormat="1" ht="17.149999999999999" customHeight="1">
      <c r="A173" s="942">
        <v>169</v>
      </c>
      <c r="B173" s="1298"/>
      <c r="C173" s="1051" t="str">
        <f>INDEX(Languages2!$B$12:$Z$13,MATCH(' '!D173,Languages2!$B$12:$B$13,0),MATCH('1'!$C$5,Languages2!$B$1:$Z$1,0))</f>
        <v>Mulheres</v>
      </c>
      <c r="D173" s="1051" t="s">
        <v>800</v>
      </c>
      <c r="E173" s="1066">
        <f>'4'!X6</f>
        <v>0</v>
      </c>
      <c r="F173" s="1297">
        <f>'4'!T47</f>
        <v>0</v>
      </c>
      <c r="G173" s="1040"/>
      <c r="H173" s="1053">
        <f>'5'!G173</f>
        <v>0</v>
      </c>
      <c r="I173" s="1053">
        <f>'5'!H173</f>
        <v>0</v>
      </c>
      <c r="J173" s="1053">
        <f>'5'!I173</f>
        <v>0</v>
      </c>
      <c r="K173" s="1053">
        <f>'5'!J173</f>
        <v>0</v>
      </c>
      <c r="L173" s="1054">
        <f t="shared" si="189"/>
        <v>0</v>
      </c>
      <c r="M173" s="1054">
        <f t="shared" ref="M173:M191" si="200">(IF(S173&gt;0,$O$4,0)+(IF(AD173&gt;0,$Z$4,0))+IF(AO173&gt;0,$AK$4,0))+IF(AZ173&gt;0,$AV$4,0)</f>
        <v>0</v>
      </c>
      <c r="N173" s="1043"/>
      <c r="O173" s="1053">
        <f>'5'!M173</f>
        <v>0</v>
      </c>
      <c r="P173" s="1053">
        <f>'5'!N173</f>
        <v>0</v>
      </c>
      <c r="Q173" s="1053" t="str">
        <f>'5'!O173</f>
        <v/>
      </c>
      <c r="R173" s="1053">
        <f>'5'!P173</f>
        <v>0</v>
      </c>
      <c r="S173" s="1055">
        <f>'5'!Q173</f>
        <v>0</v>
      </c>
      <c r="T173" s="1056">
        <f t="shared" si="190"/>
        <v>0</v>
      </c>
      <c r="U173" s="1056">
        <f t="shared" ref="U173:U212" si="201">IFERROR(T173/R173,0)</f>
        <v>0</v>
      </c>
      <c r="V173" s="1056">
        <f t="shared" ref="V173:V212" si="202">IFERROR(S173*U173,0)</f>
        <v>0</v>
      </c>
      <c r="W173" s="1056">
        <f t="shared" si="191"/>
        <v>0</v>
      </c>
      <c r="X173" s="1056">
        <f>IFERROR(IF(S173&gt;0,O$4/$M173,0),0)</f>
        <v>0</v>
      </c>
      <c r="Y173" s="1043"/>
      <c r="Z173" s="1053">
        <f>'5'!S173</f>
        <v>0</v>
      </c>
      <c r="AA173" s="1053">
        <f>'5'!T173</f>
        <v>0</v>
      </c>
      <c r="AB173" s="1053" t="str">
        <f>'5'!U173</f>
        <v/>
      </c>
      <c r="AC173" s="1053">
        <f>'5'!V173</f>
        <v>0</v>
      </c>
      <c r="AD173" s="1053">
        <f>'5'!W173</f>
        <v>0</v>
      </c>
      <c r="AE173" s="1056">
        <f t="shared" ref="AE173:AE211" si="203">IFERROR(AA173*AB173,0)</f>
        <v>0</v>
      </c>
      <c r="AF173" s="1056">
        <f t="shared" si="145"/>
        <v>0</v>
      </c>
      <c r="AG173" s="1056">
        <f t="shared" si="146"/>
        <v>0</v>
      </c>
      <c r="AH173" s="1056">
        <f t="shared" si="192"/>
        <v>0</v>
      </c>
      <c r="AI173" s="1056">
        <f t="shared" si="148"/>
        <v>0</v>
      </c>
      <c r="AJ173" s="1043"/>
      <c r="AK173" s="1053">
        <f>'5'!Y173</f>
        <v>0</v>
      </c>
      <c r="AL173" s="1053">
        <f>'5'!Z173</f>
        <v>0</v>
      </c>
      <c r="AM173" s="1053" t="str">
        <f>'5'!AA173</f>
        <v/>
      </c>
      <c r="AN173" s="1053">
        <f>'5'!AB173</f>
        <v>0</v>
      </c>
      <c r="AO173" s="1053">
        <f>'5'!AC173</f>
        <v>0</v>
      </c>
      <c r="AP173" s="1056">
        <f t="shared" ref="AP173:AP211" si="204">IFERROR(AL173*AM173,0)</f>
        <v>0</v>
      </c>
      <c r="AQ173" s="1056">
        <f t="shared" ref="AQ173:AQ212" si="205">IFERROR(AP173/AN173,0)</f>
        <v>0</v>
      </c>
      <c r="AR173" s="1056">
        <f t="shared" ref="AR173:AR212" si="206">IFERROR(AO173*AQ173,0)</f>
        <v>0</v>
      </c>
      <c r="AS173" s="1056">
        <f t="shared" si="193"/>
        <v>0</v>
      </c>
      <c r="AT173" s="1056">
        <f t="shared" ref="AT173:AT212" si="207">IFERROR(IF(AO173&gt;0,AK$4/$M173,0),0)</f>
        <v>0</v>
      </c>
      <c r="AU173" s="1043"/>
      <c r="AV173" s="1053">
        <f>'5'!AE173</f>
        <v>0</v>
      </c>
      <c r="AW173" s="1053">
        <f>'5'!AF173</f>
        <v>0</v>
      </c>
      <c r="AX173" s="1053" t="str">
        <f>'5'!AG173</f>
        <v/>
      </c>
      <c r="AY173" s="1053">
        <f>'5'!AH173</f>
        <v>0</v>
      </c>
      <c r="AZ173" s="1055">
        <f>'5'!AI173</f>
        <v>0</v>
      </c>
      <c r="BA173" s="1056">
        <f t="shared" ref="BA173:BA211" si="208">IFERROR(AW173*AX173,0)</f>
        <v>0</v>
      </c>
      <c r="BB173" s="1056">
        <f t="shared" ref="BB173:BB212" si="209">IFERROR(BA173/AY173,0)</f>
        <v>0</v>
      </c>
      <c r="BC173" s="1056">
        <f t="shared" ref="BC173:BC212" si="210">IFERROR(AZ173*BB173,0)</f>
        <v>0</v>
      </c>
      <c r="BD173" s="1056">
        <f t="shared" si="194"/>
        <v>0</v>
      </c>
      <c r="BE173" s="1056">
        <f t="shared" ref="BE173:BE212" si="211">IFERROR(IF(AZ173&gt;0,AV$4/$M173,0),0)</f>
        <v>0</v>
      </c>
      <c r="BF173" s="1043"/>
      <c r="BG173" s="1057" t="str">
        <f ca="1">'In-kind Benefits 2_V2'!AC171</f>
        <v/>
      </c>
      <c r="BH173" s="1047"/>
      <c r="BI173" s="1047" t="str">
        <f ca="1">'In-kind Benefits 2_V2'!AE171</f>
        <v/>
      </c>
      <c r="BJ173" s="1047" t="str" cm="1">
        <f t="array" aca="1" ref="BJ173" ca="1">(_xlfn.IFS(BG173="Yes",_xlfn.IFS(BI173&lt;=($CP173*BJ$5),BI173,BI173&gt;($CP173*BJ$5),($CP173*BJ$5)),BG173="No","",BG173="",""))</f>
        <v/>
      </c>
      <c r="BK173" s="1043"/>
      <c r="BL173" s="1057" t="str">
        <f ca="1">'In-kind Benefits 2_V2'!AG171</f>
        <v/>
      </c>
      <c r="BM173" s="1047" t="str">
        <f ca="1">'In-kind Benefits 2_V2'!AH171</f>
        <v/>
      </c>
      <c r="BN173" s="1047" t="str">
        <f ca="1">'In-kind Benefits 2_V2'!AI171</f>
        <v/>
      </c>
      <c r="BO173" s="1047" t="str" cm="1">
        <f t="array" aca="1" ref="BO173" ca="1">(_xlfn.IFS(BL173="Yes",_xlfn.IFS(BN173&lt;=($CP173*BO$5),BN173,BN173&gt;($CP173*BO$5),($CP173*BO$5)),BL173="No","",BL173="",""))</f>
        <v/>
      </c>
      <c r="BP173" s="1043"/>
      <c r="BQ173" s="1057" t="str">
        <f ca="1">'In-kind Benefits 2_V2'!AK171</f>
        <v/>
      </c>
      <c r="BR173" s="1047" t="str">
        <f ca="1">'In-kind Benefits 2_V2'!AL171</f>
        <v/>
      </c>
      <c r="BS173" s="1047" t="str">
        <f ca="1">'In-kind Benefits 2_V2'!AM171</f>
        <v/>
      </c>
      <c r="BT173" s="1047" t="str" cm="1">
        <f t="array" aca="1" ref="BT173" ca="1">(_xlfn.IFS(BQ173="Yes",_xlfn.IFS(BS173&lt;=($CP173*BT$5),BS173,BS173&gt;($CP173*BT$5),($CP173*BT$5)),BQ173="No","",BQ173="",""))</f>
        <v/>
      </c>
      <c r="BU173" s="1043"/>
      <c r="BV173" s="1057" t="str">
        <f ca="1">'In-kind Benefits 2_V2'!AO171</f>
        <v/>
      </c>
      <c r="BW173" s="1047" t="str">
        <f ca="1">'In-kind Benefits 2_V2'!AP171</f>
        <v/>
      </c>
      <c r="BX173" s="1047" t="str">
        <f ca="1">'In-kind Benefits 2_V2'!AQ171</f>
        <v/>
      </c>
      <c r="BY173" s="1047" t="str" cm="1">
        <f t="array" aca="1" ref="BY173" ca="1">(_xlfn.IFS(BV173="Yes",_xlfn.IFS(BX173&lt;=($CP173*BY$5),BX173,BX173&gt;($CP173*BY$5),($CP173*BY$5)),BV173="No","",BV173="",""))</f>
        <v/>
      </c>
      <c r="BZ173" s="1043"/>
      <c r="CA173" s="1057" t="str">
        <f ca="1">'In-kind Benefits 2_V2'!AS171</f>
        <v/>
      </c>
      <c r="CB173" s="1047" t="str">
        <f ca="1">'In-kind Benefits 2_V2'!AT171</f>
        <v/>
      </c>
      <c r="CC173" s="1047" t="str">
        <f ca="1">'In-kind Benefits 2_V2'!AU171</f>
        <v/>
      </c>
      <c r="CD173" s="1047" t="str" cm="1">
        <f t="array" aca="1" ref="CD173" ca="1">(_xlfn.IFS(CA173="Yes",_xlfn.IFS(CC173&lt;=($CP173*CD$5),CC173,CC173&gt;($CP173*CD$5),($CP173*CD$5)),CA173="No","",CA173="",""))</f>
        <v/>
      </c>
      <c r="CE173" s="1048"/>
      <c r="CF173" s="1057" t="str">
        <f ca="1">'In-kind Benefits 2_V2'!AW171</f>
        <v/>
      </c>
      <c r="CG173" s="1047" t="str">
        <f ca="1">'In-kind Benefits 2_V2'!AX171</f>
        <v/>
      </c>
      <c r="CH173" s="1047" t="str">
        <f ca="1">'In-kind Benefits 2_V2'!AY171</f>
        <v/>
      </c>
      <c r="CI173" s="1047" t="str" cm="1">
        <f t="array" aca="1" ref="CI173" ca="1">(_xlfn.IFS(CF173="Yes",_xlfn.IFS(CH173&lt;=($CP173*CI$5),CH173,CH173&gt;($CP173*CI$5),($CP173*CI$5)),CF173="No","",CF173="",""))</f>
        <v/>
      </c>
      <c r="CJ173" s="1048"/>
      <c r="CK173" s="1049">
        <f>IFERROR(((V173*X173)+(AG173*AI173)+(AR173*AT173)+(BC173*BE173))*'Drop Downs'!$R$4/12,0)</f>
        <v>0</v>
      </c>
      <c r="CL173" s="1050">
        <f>IFERROR(L173/M173*IF('2'!$E$25='Drop Downs'!$H$15,'Drop Downs'!$R$4/12, IF('2'!$E$25='Drop Downs'!$H$16,1, (IF('2'!$E$25='Drop Downs'!$H$13,1,"error")))),0)</f>
        <v>0</v>
      </c>
      <c r="CM173" s="1050">
        <f t="shared" ref="CM173:CM191" ca="1" si="212">SUM(BI173,BN173,BS173,BX173,CC173,CH173)</f>
        <v>0</v>
      </c>
      <c r="CN173" s="1049" t="str">
        <f t="shared" ref="CN173:CN191" ca="1" si="213">IFERROR(CM173/CP173,"")</f>
        <v/>
      </c>
      <c r="CO173" s="1049" t="str">
        <f t="shared" ref="CO173:CO191" ca="1" si="214">IFERROR(CN173*E173,"")</f>
        <v/>
      </c>
      <c r="CP173" s="1050" t="str">
        <f t="shared" ca="1" si="195"/>
        <v/>
      </c>
      <c r="CQ173" s="251"/>
      <c r="CR173" s="1050">
        <f>IFERROR(((W173*X173)+(AH173*AI173)+(AS173*AT173)+(BD173*BE173))*'Drop Downs'!$R$4/12,0)</f>
        <v>0</v>
      </c>
      <c r="CS173" s="1050">
        <f t="shared" si="196"/>
        <v>0</v>
      </c>
      <c r="CT173" s="1050">
        <f t="shared" ca="1" si="197"/>
        <v>0</v>
      </c>
      <c r="CU173" s="1050">
        <f t="shared" ca="1" si="198"/>
        <v>0</v>
      </c>
      <c r="CV173" s="1050" t="str">
        <f t="shared" ref="CV173:CV191" ca="1" si="215">IF(SUM(CR173:CT173)=0,"",(SUM(CR173:CT173)))</f>
        <v/>
      </c>
      <c r="CW173" s="1048"/>
      <c r="CX173" s="1050">
        <f t="shared" ref="CX173:CX191" si="216">$D$3</f>
        <v>0</v>
      </c>
      <c r="CY173" s="1050" t="str">
        <f t="shared" ref="CY173:CY191" ca="1" si="217">IF(CV173&lt;CX173,(CX173-CV173), "")</f>
        <v/>
      </c>
      <c r="CZ173" s="1049" t="str">
        <f t="shared" ref="CZ173:CZ191" ca="1" si="218">IFERROR(CY173/CX173,"")</f>
        <v/>
      </c>
      <c r="DA173" s="1049">
        <f t="shared" ca="1" si="199"/>
        <v>0</v>
      </c>
    </row>
    <row r="174" spans="1:105" s="178" customFormat="1" ht="17.149999999999999" customHeight="1">
      <c r="A174" s="942">
        <v>170</v>
      </c>
      <c r="B174" s="1295">
        <f>'4'!V7</f>
        <v>0</v>
      </c>
      <c r="C174" s="1038" t="str">
        <f>INDEX(Languages2!$B$12:$Z$13,MATCH(' '!D174,Languages2!$B$12:$B$13,0),MATCH('1'!$C$5,Languages2!$B$1:$Z$1,0))</f>
        <v>Homens</v>
      </c>
      <c r="D174" s="1038" t="s">
        <v>799</v>
      </c>
      <c r="E174" s="1065">
        <f>'4'!X7</f>
        <v>0</v>
      </c>
      <c r="F174" s="1297" t="str">
        <f>'4'!Y7</f>
        <v xml:space="preserve"> </v>
      </c>
      <c r="G174" s="1040"/>
      <c r="H174" s="1041">
        <f>'5'!G174</f>
        <v>0</v>
      </c>
      <c r="I174" s="1041">
        <f>'5'!H174</f>
        <v>0</v>
      </c>
      <c r="J174" s="1041">
        <f>'5'!I174</f>
        <v>0</v>
      </c>
      <c r="K174" s="1041">
        <f>'5'!J174</f>
        <v>0</v>
      </c>
      <c r="L174" s="1042">
        <f t="shared" si="189"/>
        <v>0</v>
      </c>
      <c r="M174" s="1042">
        <f t="shared" si="200"/>
        <v>0</v>
      </c>
      <c r="N174" s="1043"/>
      <c r="O174" s="1041">
        <f>'5'!M174</f>
        <v>0</v>
      </c>
      <c r="P174" s="1041">
        <f>'5'!N174</f>
        <v>0</v>
      </c>
      <c r="Q174" s="1041" t="str">
        <f>'5'!O174</f>
        <v/>
      </c>
      <c r="R174" s="1041">
        <f>'5'!P174</f>
        <v>0</v>
      </c>
      <c r="S174" s="1044">
        <f>'5'!Q174</f>
        <v>0</v>
      </c>
      <c r="T174" s="1045">
        <f t="shared" si="190"/>
        <v>0</v>
      </c>
      <c r="U174" s="1045">
        <f t="shared" si="201"/>
        <v>0</v>
      </c>
      <c r="V174" s="1045">
        <f t="shared" si="202"/>
        <v>0</v>
      </c>
      <c r="W174" s="1045">
        <f t="shared" si="191"/>
        <v>0</v>
      </c>
      <c r="X174" s="1045">
        <f t="shared" ref="X174:X211" si="219">IFERROR(IF(S174&gt;0,O$4/$M174,0),0)</f>
        <v>0</v>
      </c>
      <c r="Y174" s="1043"/>
      <c r="Z174" s="1041">
        <f>'5'!S174</f>
        <v>0</v>
      </c>
      <c r="AA174" s="1041">
        <f>'5'!T174</f>
        <v>0</v>
      </c>
      <c r="AB174" s="1041" t="str">
        <f>'5'!U174</f>
        <v/>
      </c>
      <c r="AC174" s="1041">
        <f>'5'!V174</f>
        <v>0</v>
      </c>
      <c r="AD174" s="1064">
        <f>'5'!W174</f>
        <v>0</v>
      </c>
      <c r="AE174" s="1045">
        <f t="shared" si="203"/>
        <v>0</v>
      </c>
      <c r="AF174" s="1045">
        <f t="shared" si="145"/>
        <v>0</v>
      </c>
      <c r="AG174" s="1045">
        <f t="shared" si="146"/>
        <v>0</v>
      </c>
      <c r="AH174" s="1045">
        <f t="shared" si="192"/>
        <v>0</v>
      </c>
      <c r="AI174" s="1045">
        <f t="shared" si="148"/>
        <v>0</v>
      </c>
      <c r="AJ174" s="1043"/>
      <c r="AK174" s="1041">
        <f>'5'!Y174</f>
        <v>0</v>
      </c>
      <c r="AL174" s="1041">
        <f>'5'!Z174</f>
        <v>0</v>
      </c>
      <c r="AM174" s="1041" t="str">
        <f>'5'!AA174</f>
        <v/>
      </c>
      <c r="AN174" s="1041">
        <f>'5'!AB174</f>
        <v>0</v>
      </c>
      <c r="AO174" s="1064">
        <f>'5'!AC174</f>
        <v>0</v>
      </c>
      <c r="AP174" s="1045">
        <f t="shared" si="204"/>
        <v>0</v>
      </c>
      <c r="AQ174" s="1045">
        <f t="shared" si="205"/>
        <v>0</v>
      </c>
      <c r="AR174" s="1045">
        <f t="shared" si="206"/>
        <v>0</v>
      </c>
      <c r="AS174" s="1045">
        <f t="shared" si="193"/>
        <v>0</v>
      </c>
      <c r="AT174" s="1045">
        <f t="shared" si="207"/>
        <v>0</v>
      </c>
      <c r="AU174" s="1043"/>
      <c r="AV174" s="1041">
        <f>'5'!AE174</f>
        <v>0</v>
      </c>
      <c r="AW174" s="1041">
        <f>'5'!AF174</f>
        <v>0</v>
      </c>
      <c r="AX174" s="1041" t="str">
        <f>'5'!AG174</f>
        <v/>
      </c>
      <c r="AY174" s="1041">
        <f>'5'!AH174</f>
        <v>0</v>
      </c>
      <c r="AZ174" s="1044">
        <f>'5'!AI174</f>
        <v>0</v>
      </c>
      <c r="BA174" s="1045">
        <f t="shared" si="208"/>
        <v>0</v>
      </c>
      <c r="BB174" s="1045">
        <f t="shared" si="209"/>
        <v>0</v>
      </c>
      <c r="BC174" s="1045">
        <f t="shared" si="210"/>
        <v>0</v>
      </c>
      <c r="BD174" s="1045">
        <f t="shared" si="194"/>
        <v>0</v>
      </c>
      <c r="BE174" s="1045">
        <f t="shared" si="211"/>
        <v>0</v>
      </c>
      <c r="BF174" s="1043"/>
      <c r="BG174" s="1046" t="str">
        <f ca="1">'In-kind Benefits 2_V2'!AC172</f>
        <v/>
      </c>
      <c r="BH174" s="1047"/>
      <c r="BI174" s="1047" t="str">
        <f ca="1">'In-kind Benefits 2_V2'!AE172</f>
        <v/>
      </c>
      <c r="BJ174" s="1047" t="str" cm="1">
        <f t="array" aca="1" ref="BJ174" ca="1">(_xlfn.IFS(BG174="Yes",_xlfn.IFS(BI174&lt;=($CP174*BJ$5),BI174,BI174&gt;($CP174*BJ$5),($CP174*BJ$5)),BG174="No","",BG174="",""))</f>
        <v/>
      </c>
      <c r="BK174" s="1043"/>
      <c r="BL174" s="1046" t="str">
        <f ca="1">'In-kind Benefits 2_V2'!AG172</f>
        <v/>
      </c>
      <c r="BM174" s="1047" t="str">
        <f ca="1">'In-kind Benefits 2_V2'!AH172</f>
        <v/>
      </c>
      <c r="BN174" s="1047" t="str">
        <f ca="1">'In-kind Benefits 2_V2'!AI172</f>
        <v/>
      </c>
      <c r="BO174" s="1047" t="str" cm="1">
        <f t="array" aca="1" ref="BO174" ca="1">(_xlfn.IFS(BL174="Yes",_xlfn.IFS(BN174&lt;=($CP174*BO$5),BN174,BN174&gt;($CP174*BO$5),($CP174*BO$5)),BL174="No","",BL174="",""))</f>
        <v/>
      </c>
      <c r="BP174" s="1043"/>
      <c r="BQ174" s="1046" t="str">
        <f ca="1">'In-kind Benefits 2_V2'!AK172</f>
        <v/>
      </c>
      <c r="BR174" s="1047" t="str">
        <f ca="1">'In-kind Benefits 2_V2'!AL172</f>
        <v/>
      </c>
      <c r="BS174" s="1047" t="str">
        <f ca="1">'In-kind Benefits 2_V2'!AM172</f>
        <v/>
      </c>
      <c r="BT174" s="1047" t="str" cm="1">
        <f t="array" aca="1" ref="BT174" ca="1">(_xlfn.IFS(BQ174="Yes",_xlfn.IFS(BS174&lt;=($CP174*BT$5),BS174,BS174&gt;($CP174*BT$5),($CP174*BT$5)),BQ174="No","",BQ174="",""))</f>
        <v/>
      </c>
      <c r="BU174" s="1043"/>
      <c r="BV174" s="1046" t="str">
        <f ca="1">'In-kind Benefits 2_V2'!AO172</f>
        <v/>
      </c>
      <c r="BW174" s="1047" t="str">
        <f ca="1">'In-kind Benefits 2_V2'!AP172</f>
        <v/>
      </c>
      <c r="BX174" s="1047" t="str">
        <f ca="1">'In-kind Benefits 2_V2'!AQ172</f>
        <v/>
      </c>
      <c r="BY174" s="1047" t="str" cm="1">
        <f t="array" aca="1" ref="BY174" ca="1">(_xlfn.IFS(BV174="Yes",_xlfn.IFS(BX174&lt;=($CP174*BY$5),BX174,BX174&gt;($CP174*BY$5),($CP174*BY$5)),BV174="No","",BV174="",""))</f>
        <v/>
      </c>
      <c r="BZ174" s="1043"/>
      <c r="CA174" s="1046" t="str">
        <f ca="1">'In-kind Benefits 2_V2'!AS172</f>
        <v/>
      </c>
      <c r="CB174" s="1047" t="str">
        <f ca="1">'In-kind Benefits 2_V2'!AT172</f>
        <v/>
      </c>
      <c r="CC174" s="1047" t="str">
        <f ca="1">'In-kind Benefits 2_V2'!AU172</f>
        <v/>
      </c>
      <c r="CD174" s="1047" t="str" cm="1">
        <f t="array" aca="1" ref="CD174" ca="1">(_xlfn.IFS(CA174="Yes",_xlfn.IFS(CC174&lt;=($CP174*CD$5),CC174,CC174&gt;($CP174*CD$5),($CP174*CD$5)),CA174="No","",CA174="",""))</f>
        <v/>
      </c>
      <c r="CE174" s="1048"/>
      <c r="CF174" s="1046" t="str">
        <f ca="1">'In-kind Benefits 2_V2'!AW172</f>
        <v/>
      </c>
      <c r="CG174" s="1047" t="str">
        <f ca="1">'In-kind Benefits 2_V2'!AX172</f>
        <v/>
      </c>
      <c r="CH174" s="1047" t="str">
        <f ca="1">'In-kind Benefits 2_V2'!AY172</f>
        <v/>
      </c>
      <c r="CI174" s="1047" t="str" cm="1">
        <f t="array" aca="1" ref="CI174" ca="1">(_xlfn.IFS(CF174="Yes",_xlfn.IFS(CH174&lt;=($CP174*CI$5),CH174,CH174&gt;($CP174*CI$5),($CP174*CI$5)),CF174="No","",CF174="",""))</f>
        <v/>
      </c>
      <c r="CJ174" s="1048"/>
      <c r="CK174" s="1049">
        <f>IFERROR(((V174*X174)+(AG174*AI174)+(AR174*AT174)+(BC174*BE174))*'Drop Downs'!$R$4/12,0)</f>
        <v>0</v>
      </c>
      <c r="CL174" s="1050">
        <f>IFERROR(L174/M174*IF('2'!$E$25='Drop Downs'!$H$15,'Drop Downs'!$R$4/12, IF('2'!$E$25='Drop Downs'!$H$16,1, (IF('2'!$E$25='Drop Downs'!$H$13,1,"error")))),0)</f>
        <v>0</v>
      </c>
      <c r="CM174" s="1050">
        <f t="shared" ca="1" si="212"/>
        <v>0</v>
      </c>
      <c r="CN174" s="1049" t="str">
        <f t="shared" ca="1" si="213"/>
        <v/>
      </c>
      <c r="CO174" s="1049" t="str">
        <f t="shared" ca="1" si="214"/>
        <v/>
      </c>
      <c r="CP174" s="1050" t="str">
        <f t="shared" ca="1" si="195"/>
        <v/>
      </c>
      <c r="CQ174" s="251"/>
      <c r="CR174" s="1050">
        <f>IFERROR(((W174*X174)+(AH174*AI174)+(AS174*AT174)+(BD174*BE174))*'Drop Downs'!$R$4/12,0)</f>
        <v>0</v>
      </c>
      <c r="CS174" s="1050">
        <f t="shared" si="196"/>
        <v>0</v>
      </c>
      <c r="CT174" s="1050">
        <f t="shared" ca="1" si="197"/>
        <v>0</v>
      </c>
      <c r="CU174" s="1050">
        <f t="shared" ca="1" si="198"/>
        <v>0</v>
      </c>
      <c r="CV174" s="1050" t="str">
        <f t="shared" ca="1" si="215"/>
        <v/>
      </c>
      <c r="CW174" s="1048"/>
      <c r="CX174" s="1050">
        <f t="shared" si="216"/>
        <v>0</v>
      </c>
      <c r="CY174" s="1050" t="str">
        <f t="shared" ca="1" si="217"/>
        <v/>
      </c>
      <c r="CZ174" s="1049" t="str">
        <f t="shared" ca="1" si="218"/>
        <v/>
      </c>
      <c r="DA174" s="1049">
        <f t="shared" ca="1" si="199"/>
        <v>0</v>
      </c>
    </row>
    <row r="175" spans="1:105" s="178" customFormat="1" ht="17.149999999999999" customHeight="1">
      <c r="A175" s="942">
        <v>171</v>
      </c>
      <c r="B175" s="1298"/>
      <c r="C175" s="1051" t="str">
        <f>INDEX(Languages2!$B$12:$Z$13,MATCH(' '!D175,Languages2!$B$12:$B$13,0),MATCH('1'!$C$5,Languages2!$B$1:$Z$1,0))</f>
        <v>Mulheres</v>
      </c>
      <c r="D175" s="1051" t="s">
        <v>800</v>
      </c>
      <c r="E175" s="1066">
        <f>'4'!X8</f>
        <v>0</v>
      </c>
      <c r="F175" s="1297">
        <f>'4'!T49</f>
        <v>0</v>
      </c>
      <c r="G175" s="1040"/>
      <c r="H175" s="1053">
        <f>'5'!G175</f>
        <v>0</v>
      </c>
      <c r="I175" s="1053">
        <f>'5'!H175</f>
        <v>0</v>
      </c>
      <c r="J175" s="1053">
        <f>'5'!I175</f>
        <v>0</v>
      </c>
      <c r="K175" s="1053">
        <f>'5'!J175</f>
        <v>0</v>
      </c>
      <c r="L175" s="1054">
        <f t="shared" si="189"/>
        <v>0</v>
      </c>
      <c r="M175" s="1054">
        <f t="shared" si="200"/>
        <v>0</v>
      </c>
      <c r="N175" s="1043"/>
      <c r="O175" s="1053">
        <f>'5'!M175</f>
        <v>0</v>
      </c>
      <c r="P175" s="1053">
        <f>'5'!N175</f>
        <v>0</v>
      </c>
      <c r="Q175" s="1053" t="str">
        <f>'5'!O175</f>
        <v/>
      </c>
      <c r="R175" s="1053">
        <f>'5'!P175</f>
        <v>0</v>
      </c>
      <c r="S175" s="1055">
        <f>'5'!Q175</f>
        <v>0</v>
      </c>
      <c r="T175" s="1056">
        <f t="shared" si="190"/>
        <v>0</v>
      </c>
      <c r="U175" s="1056">
        <f t="shared" si="201"/>
        <v>0</v>
      </c>
      <c r="V175" s="1056">
        <f t="shared" si="202"/>
        <v>0</v>
      </c>
      <c r="W175" s="1056">
        <f t="shared" si="191"/>
        <v>0</v>
      </c>
      <c r="X175" s="1056">
        <f t="shared" si="219"/>
        <v>0</v>
      </c>
      <c r="Y175" s="1043"/>
      <c r="Z175" s="1053">
        <f>'5'!S175</f>
        <v>0</v>
      </c>
      <c r="AA175" s="1053">
        <f>'5'!T175</f>
        <v>0</v>
      </c>
      <c r="AB175" s="1053" t="str">
        <f>'5'!U175</f>
        <v/>
      </c>
      <c r="AC175" s="1053">
        <f>'5'!V175</f>
        <v>0</v>
      </c>
      <c r="AD175" s="1053">
        <f>'5'!W175</f>
        <v>0</v>
      </c>
      <c r="AE175" s="1056">
        <f t="shared" si="203"/>
        <v>0</v>
      </c>
      <c r="AF175" s="1056">
        <f t="shared" si="145"/>
        <v>0</v>
      </c>
      <c r="AG175" s="1056">
        <f t="shared" si="146"/>
        <v>0</v>
      </c>
      <c r="AH175" s="1056">
        <f t="shared" si="192"/>
        <v>0</v>
      </c>
      <c r="AI175" s="1056">
        <f t="shared" si="148"/>
        <v>0</v>
      </c>
      <c r="AJ175" s="1043"/>
      <c r="AK175" s="1053">
        <f>'5'!Y175</f>
        <v>0</v>
      </c>
      <c r="AL175" s="1053">
        <f>'5'!Z175</f>
        <v>0</v>
      </c>
      <c r="AM175" s="1053" t="str">
        <f>'5'!AA175</f>
        <v/>
      </c>
      <c r="AN175" s="1053">
        <f>'5'!AB175</f>
        <v>0</v>
      </c>
      <c r="AO175" s="1053">
        <f>'5'!AC175</f>
        <v>0</v>
      </c>
      <c r="AP175" s="1056">
        <f t="shared" si="204"/>
        <v>0</v>
      </c>
      <c r="AQ175" s="1056">
        <f t="shared" si="205"/>
        <v>0</v>
      </c>
      <c r="AR175" s="1056">
        <f t="shared" si="206"/>
        <v>0</v>
      </c>
      <c r="AS175" s="1056">
        <f t="shared" si="193"/>
        <v>0</v>
      </c>
      <c r="AT175" s="1056">
        <f t="shared" si="207"/>
        <v>0</v>
      </c>
      <c r="AU175" s="1043"/>
      <c r="AV175" s="1053">
        <f>'5'!AE175</f>
        <v>0</v>
      </c>
      <c r="AW175" s="1053">
        <f>'5'!AF175</f>
        <v>0</v>
      </c>
      <c r="AX175" s="1053" t="str">
        <f>'5'!AG175</f>
        <v/>
      </c>
      <c r="AY175" s="1053">
        <f>'5'!AH175</f>
        <v>0</v>
      </c>
      <c r="AZ175" s="1055">
        <f>'5'!AI175</f>
        <v>0</v>
      </c>
      <c r="BA175" s="1056">
        <f t="shared" si="208"/>
        <v>0</v>
      </c>
      <c r="BB175" s="1056">
        <f t="shared" si="209"/>
        <v>0</v>
      </c>
      <c r="BC175" s="1056">
        <f t="shared" si="210"/>
        <v>0</v>
      </c>
      <c r="BD175" s="1056">
        <f t="shared" si="194"/>
        <v>0</v>
      </c>
      <c r="BE175" s="1056">
        <f t="shared" si="211"/>
        <v>0</v>
      </c>
      <c r="BF175" s="1043"/>
      <c r="BG175" s="1057" t="str">
        <f ca="1">'In-kind Benefits 2_V2'!AC173</f>
        <v/>
      </c>
      <c r="BH175" s="1047"/>
      <c r="BI175" s="1047" t="str">
        <f ca="1">'In-kind Benefits 2_V2'!AE173</f>
        <v/>
      </c>
      <c r="BJ175" s="1047" t="str" cm="1">
        <f t="array" aca="1" ref="BJ175" ca="1">(_xlfn.IFS(BG175="Yes",_xlfn.IFS(BI175&lt;=($CP175*BJ$5),BI175,BI175&gt;($CP175*BJ$5),($CP175*BJ$5)),BG175="No","",BG175="",""))</f>
        <v/>
      </c>
      <c r="BK175" s="1043"/>
      <c r="BL175" s="1057" t="str">
        <f ca="1">'In-kind Benefits 2_V2'!AG173</f>
        <v/>
      </c>
      <c r="BM175" s="1047" t="str">
        <f ca="1">'In-kind Benefits 2_V2'!AH173</f>
        <v/>
      </c>
      <c r="BN175" s="1047" t="str">
        <f ca="1">'In-kind Benefits 2_V2'!AI173</f>
        <v/>
      </c>
      <c r="BO175" s="1047" t="str" cm="1">
        <f t="array" aca="1" ref="BO175" ca="1">(_xlfn.IFS(BL175="Yes",_xlfn.IFS(BN175&lt;=($CP175*BO$5),BN175,BN175&gt;($CP175*BO$5),($CP175*BO$5)),BL175="No","",BL175="",""))</f>
        <v/>
      </c>
      <c r="BP175" s="1043"/>
      <c r="BQ175" s="1057" t="str">
        <f ca="1">'In-kind Benefits 2_V2'!AK173</f>
        <v/>
      </c>
      <c r="BR175" s="1047" t="str">
        <f ca="1">'In-kind Benefits 2_V2'!AL173</f>
        <v/>
      </c>
      <c r="BS175" s="1047" t="str">
        <f ca="1">'In-kind Benefits 2_V2'!AM173</f>
        <v/>
      </c>
      <c r="BT175" s="1047" t="str" cm="1">
        <f t="array" aca="1" ref="BT175" ca="1">(_xlfn.IFS(BQ175="Yes",_xlfn.IFS(BS175&lt;=($CP175*BT$5),BS175,BS175&gt;($CP175*BT$5),($CP175*BT$5)),BQ175="No","",BQ175="",""))</f>
        <v/>
      </c>
      <c r="BU175" s="1043"/>
      <c r="BV175" s="1057" t="str">
        <f ca="1">'In-kind Benefits 2_V2'!AO173</f>
        <v/>
      </c>
      <c r="BW175" s="1047" t="str">
        <f ca="1">'In-kind Benefits 2_V2'!AP173</f>
        <v/>
      </c>
      <c r="BX175" s="1047" t="str">
        <f ca="1">'In-kind Benefits 2_V2'!AQ173</f>
        <v/>
      </c>
      <c r="BY175" s="1047" t="str" cm="1">
        <f t="array" aca="1" ref="BY175" ca="1">(_xlfn.IFS(BV175="Yes",_xlfn.IFS(BX175&lt;=($CP175*BY$5),BX175,BX175&gt;($CP175*BY$5),($CP175*BY$5)),BV175="No","",BV175="",""))</f>
        <v/>
      </c>
      <c r="BZ175" s="1043"/>
      <c r="CA175" s="1057" t="str">
        <f ca="1">'In-kind Benefits 2_V2'!AS173</f>
        <v/>
      </c>
      <c r="CB175" s="1047" t="str">
        <f ca="1">'In-kind Benefits 2_V2'!AT173</f>
        <v/>
      </c>
      <c r="CC175" s="1047" t="str">
        <f ca="1">'In-kind Benefits 2_V2'!AU173</f>
        <v/>
      </c>
      <c r="CD175" s="1047" t="str" cm="1">
        <f t="array" aca="1" ref="CD175" ca="1">(_xlfn.IFS(CA175="Yes",_xlfn.IFS(CC175&lt;=($CP175*CD$5),CC175,CC175&gt;($CP175*CD$5),($CP175*CD$5)),CA175="No","",CA175="",""))</f>
        <v/>
      </c>
      <c r="CE175" s="1048"/>
      <c r="CF175" s="1057" t="str">
        <f ca="1">'In-kind Benefits 2_V2'!AW173</f>
        <v/>
      </c>
      <c r="CG175" s="1047" t="str">
        <f ca="1">'In-kind Benefits 2_V2'!AX173</f>
        <v/>
      </c>
      <c r="CH175" s="1047" t="str">
        <f ca="1">'In-kind Benefits 2_V2'!AY173</f>
        <v/>
      </c>
      <c r="CI175" s="1047" t="str" cm="1">
        <f t="array" aca="1" ref="CI175" ca="1">(_xlfn.IFS(CF175="Yes",_xlfn.IFS(CH175&lt;=($CP175*CI$5),CH175,CH175&gt;($CP175*CI$5),($CP175*CI$5)),CF175="No","",CF175="",""))</f>
        <v/>
      </c>
      <c r="CJ175" s="1048"/>
      <c r="CK175" s="1049">
        <f>IFERROR(((V175*X175)+(AG175*AI175)+(AR175*AT175)+(BC175*BE175))*'Drop Downs'!$R$4/12,0)</f>
        <v>0</v>
      </c>
      <c r="CL175" s="1050">
        <f>IFERROR(L175/M175*IF('2'!$E$25='Drop Downs'!$H$15,'Drop Downs'!$R$4/12, IF('2'!$E$25='Drop Downs'!$H$16,1, (IF('2'!$E$25='Drop Downs'!$H$13,1,"error")))),0)</f>
        <v>0</v>
      </c>
      <c r="CM175" s="1050">
        <f t="shared" ca="1" si="212"/>
        <v>0</v>
      </c>
      <c r="CN175" s="1049" t="str">
        <f t="shared" ca="1" si="213"/>
        <v/>
      </c>
      <c r="CO175" s="1049" t="str">
        <f t="shared" ca="1" si="214"/>
        <v/>
      </c>
      <c r="CP175" s="1050" t="str">
        <f t="shared" ca="1" si="195"/>
        <v/>
      </c>
      <c r="CQ175" s="251"/>
      <c r="CR175" s="1050">
        <f>IFERROR(((W175*X175)+(AH175*AI175)+(AS175*AT175)+(BD175*BE175))*'Drop Downs'!$R$4/12,0)</f>
        <v>0</v>
      </c>
      <c r="CS175" s="1050">
        <f t="shared" si="196"/>
        <v>0</v>
      </c>
      <c r="CT175" s="1050">
        <f t="shared" ca="1" si="197"/>
        <v>0</v>
      </c>
      <c r="CU175" s="1050">
        <f t="shared" ca="1" si="198"/>
        <v>0</v>
      </c>
      <c r="CV175" s="1050" t="str">
        <f t="shared" ca="1" si="215"/>
        <v/>
      </c>
      <c r="CW175" s="1048"/>
      <c r="CX175" s="1050">
        <f t="shared" si="216"/>
        <v>0</v>
      </c>
      <c r="CY175" s="1050" t="str">
        <f t="shared" ca="1" si="217"/>
        <v/>
      </c>
      <c r="CZ175" s="1049" t="str">
        <f t="shared" ca="1" si="218"/>
        <v/>
      </c>
      <c r="DA175" s="1049">
        <f t="shared" ca="1" si="199"/>
        <v>0</v>
      </c>
    </row>
    <row r="176" spans="1:105" s="178" customFormat="1" ht="17.149999999999999" customHeight="1">
      <c r="A176" s="942">
        <v>172</v>
      </c>
      <c r="B176" s="1302">
        <f>'4'!V9</f>
        <v>0</v>
      </c>
      <c r="C176" s="1038" t="str">
        <f>INDEX(Languages2!$B$12:$Z$13,MATCH(' '!D176,Languages2!$B$12:$B$13,0),MATCH('1'!$C$5,Languages2!$B$1:$Z$1,0))</f>
        <v>Homens</v>
      </c>
      <c r="D176" s="1038" t="s">
        <v>799</v>
      </c>
      <c r="E176" s="1065">
        <f>'4'!X9</f>
        <v>0</v>
      </c>
      <c r="F176" s="1297" t="str">
        <f>'4'!Y9</f>
        <v xml:space="preserve"> </v>
      </c>
      <c r="G176" s="1040"/>
      <c r="H176" s="1041">
        <f>'5'!G176</f>
        <v>0</v>
      </c>
      <c r="I176" s="1041">
        <f>'5'!H176</f>
        <v>0</v>
      </c>
      <c r="J176" s="1041">
        <f>'5'!I176</f>
        <v>0</v>
      </c>
      <c r="K176" s="1041">
        <f>'5'!J176</f>
        <v>0</v>
      </c>
      <c r="L176" s="1042">
        <f t="shared" si="189"/>
        <v>0</v>
      </c>
      <c r="M176" s="1042">
        <f t="shared" si="200"/>
        <v>0</v>
      </c>
      <c r="N176" s="1043"/>
      <c r="O176" s="1041">
        <f>'5'!M176</f>
        <v>0</v>
      </c>
      <c r="P176" s="1041">
        <f>'5'!N176</f>
        <v>0</v>
      </c>
      <c r="Q176" s="1041" t="str">
        <f>'5'!O176</f>
        <v/>
      </c>
      <c r="R176" s="1041">
        <f>'5'!P176</f>
        <v>0</v>
      </c>
      <c r="S176" s="1044">
        <f>'5'!Q176</f>
        <v>0</v>
      </c>
      <c r="T176" s="1045">
        <f t="shared" si="190"/>
        <v>0</v>
      </c>
      <c r="U176" s="1045">
        <f t="shared" si="201"/>
        <v>0</v>
      </c>
      <c r="V176" s="1045">
        <f t="shared" si="202"/>
        <v>0</v>
      </c>
      <c r="W176" s="1045">
        <f t="shared" si="191"/>
        <v>0</v>
      </c>
      <c r="X176" s="1045">
        <f t="shared" si="219"/>
        <v>0</v>
      </c>
      <c r="Y176" s="1043"/>
      <c r="Z176" s="1041">
        <f>'5'!S176</f>
        <v>0</v>
      </c>
      <c r="AA176" s="1041">
        <f>'5'!T176</f>
        <v>0</v>
      </c>
      <c r="AB176" s="1041" t="str">
        <f>'5'!U176</f>
        <v/>
      </c>
      <c r="AC176" s="1041">
        <f>'5'!V176</f>
        <v>0</v>
      </c>
      <c r="AD176" s="1064">
        <f>'5'!W176</f>
        <v>0</v>
      </c>
      <c r="AE176" s="1045">
        <f t="shared" si="203"/>
        <v>0</v>
      </c>
      <c r="AF176" s="1045">
        <f t="shared" si="145"/>
        <v>0</v>
      </c>
      <c r="AG176" s="1045">
        <f t="shared" si="146"/>
        <v>0</v>
      </c>
      <c r="AH176" s="1045">
        <f t="shared" si="192"/>
        <v>0</v>
      </c>
      <c r="AI176" s="1045">
        <f t="shared" si="148"/>
        <v>0</v>
      </c>
      <c r="AJ176" s="1043"/>
      <c r="AK176" s="1041">
        <f>'5'!Y176</f>
        <v>0</v>
      </c>
      <c r="AL176" s="1041">
        <f>'5'!Z176</f>
        <v>0</v>
      </c>
      <c r="AM176" s="1041" t="str">
        <f>'5'!AA176</f>
        <v/>
      </c>
      <c r="AN176" s="1041">
        <f>'5'!AB176</f>
        <v>0</v>
      </c>
      <c r="AO176" s="1064">
        <f>'5'!AC176</f>
        <v>0</v>
      </c>
      <c r="AP176" s="1045">
        <f t="shared" si="204"/>
        <v>0</v>
      </c>
      <c r="AQ176" s="1045">
        <f t="shared" si="205"/>
        <v>0</v>
      </c>
      <c r="AR176" s="1045">
        <f t="shared" si="206"/>
        <v>0</v>
      </c>
      <c r="AS176" s="1045">
        <f t="shared" si="193"/>
        <v>0</v>
      </c>
      <c r="AT176" s="1045">
        <f t="shared" si="207"/>
        <v>0</v>
      </c>
      <c r="AU176" s="1043"/>
      <c r="AV176" s="1041">
        <f>'5'!AE176</f>
        <v>0</v>
      </c>
      <c r="AW176" s="1041">
        <f>'5'!AF176</f>
        <v>0</v>
      </c>
      <c r="AX176" s="1041" t="str">
        <f>'5'!AG176</f>
        <v/>
      </c>
      <c r="AY176" s="1041">
        <f>'5'!AH176</f>
        <v>0</v>
      </c>
      <c r="AZ176" s="1044">
        <f>'5'!AI176</f>
        <v>0</v>
      </c>
      <c r="BA176" s="1045">
        <f t="shared" si="208"/>
        <v>0</v>
      </c>
      <c r="BB176" s="1045">
        <f t="shared" si="209"/>
        <v>0</v>
      </c>
      <c r="BC176" s="1045">
        <f t="shared" si="210"/>
        <v>0</v>
      </c>
      <c r="BD176" s="1045">
        <f t="shared" si="194"/>
        <v>0</v>
      </c>
      <c r="BE176" s="1045">
        <f t="shared" si="211"/>
        <v>0</v>
      </c>
      <c r="BF176" s="1043"/>
      <c r="BG176" s="1046" t="str">
        <f ca="1">'In-kind Benefits 2_V2'!AC174</f>
        <v/>
      </c>
      <c r="BH176" s="1047"/>
      <c r="BI176" s="1047" t="str">
        <f ca="1">'In-kind Benefits 2_V2'!AE174</f>
        <v/>
      </c>
      <c r="BJ176" s="1047" t="str" cm="1">
        <f t="array" aca="1" ref="BJ176" ca="1">(_xlfn.IFS(BG176="Yes",_xlfn.IFS(BI176&lt;=($CP176*BJ$5),BI176,BI176&gt;($CP176*BJ$5),($CP176*BJ$5)),BG176="No","",BG176="",""))</f>
        <v/>
      </c>
      <c r="BK176" s="1043"/>
      <c r="BL176" s="1046" t="str">
        <f ca="1">'In-kind Benefits 2_V2'!AG174</f>
        <v/>
      </c>
      <c r="BM176" s="1047" t="str">
        <f ca="1">'In-kind Benefits 2_V2'!AH174</f>
        <v/>
      </c>
      <c r="BN176" s="1047" t="str">
        <f ca="1">'In-kind Benefits 2_V2'!AI174</f>
        <v/>
      </c>
      <c r="BO176" s="1047" t="str" cm="1">
        <f t="array" aca="1" ref="BO176" ca="1">(_xlfn.IFS(BL176="Yes",_xlfn.IFS(BN176&lt;=($CP176*BO$5),BN176,BN176&gt;($CP176*BO$5),($CP176*BO$5)),BL176="No","",BL176="",""))</f>
        <v/>
      </c>
      <c r="BP176" s="1043"/>
      <c r="BQ176" s="1046" t="str">
        <f ca="1">'In-kind Benefits 2_V2'!AK174</f>
        <v/>
      </c>
      <c r="BR176" s="1047" t="str">
        <f ca="1">'In-kind Benefits 2_V2'!AL174</f>
        <v/>
      </c>
      <c r="BS176" s="1047" t="str">
        <f ca="1">'In-kind Benefits 2_V2'!AM174</f>
        <v/>
      </c>
      <c r="BT176" s="1047" t="str" cm="1">
        <f t="array" aca="1" ref="BT176" ca="1">(_xlfn.IFS(BQ176="Yes",_xlfn.IFS(BS176&lt;=($CP176*BT$5),BS176,BS176&gt;($CP176*BT$5),($CP176*BT$5)),BQ176="No","",BQ176="",""))</f>
        <v/>
      </c>
      <c r="BU176" s="1043"/>
      <c r="BV176" s="1046" t="str">
        <f ca="1">'In-kind Benefits 2_V2'!AO174</f>
        <v/>
      </c>
      <c r="BW176" s="1047" t="str">
        <f ca="1">'In-kind Benefits 2_V2'!AP174</f>
        <v/>
      </c>
      <c r="BX176" s="1047" t="str">
        <f ca="1">'In-kind Benefits 2_V2'!AQ174</f>
        <v/>
      </c>
      <c r="BY176" s="1047" t="str" cm="1">
        <f t="array" aca="1" ref="BY176" ca="1">(_xlfn.IFS(BV176="Yes",_xlfn.IFS(BX176&lt;=($CP176*BY$5),BX176,BX176&gt;($CP176*BY$5),($CP176*BY$5)),BV176="No","",BV176="",""))</f>
        <v/>
      </c>
      <c r="BZ176" s="1043"/>
      <c r="CA176" s="1046" t="str">
        <f ca="1">'In-kind Benefits 2_V2'!AS174</f>
        <v/>
      </c>
      <c r="CB176" s="1047" t="str">
        <f ca="1">'In-kind Benefits 2_V2'!AT174</f>
        <v/>
      </c>
      <c r="CC176" s="1047" t="str">
        <f ca="1">'In-kind Benefits 2_V2'!AU174</f>
        <v/>
      </c>
      <c r="CD176" s="1047" t="str" cm="1">
        <f t="array" aca="1" ref="CD176" ca="1">(_xlfn.IFS(CA176="Yes",_xlfn.IFS(CC176&lt;=($CP176*CD$5),CC176,CC176&gt;($CP176*CD$5),($CP176*CD$5)),CA176="No","",CA176="",""))</f>
        <v/>
      </c>
      <c r="CE176" s="1048"/>
      <c r="CF176" s="1046" t="str">
        <f ca="1">'In-kind Benefits 2_V2'!AW174</f>
        <v/>
      </c>
      <c r="CG176" s="1047" t="str">
        <f ca="1">'In-kind Benefits 2_V2'!AX174</f>
        <v/>
      </c>
      <c r="CH176" s="1047" t="str">
        <f ca="1">'In-kind Benefits 2_V2'!AY174</f>
        <v/>
      </c>
      <c r="CI176" s="1047" t="str" cm="1">
        <f t="array" aca="1" ref="CI176" ca="1">(_xlfn.IFS(CF176="Yes",_xlfn.IFS(CH176&lt;=($CP176*CI$5),CH176,CH176&gt;($CP176*CI$5),($CP176*CI$5)),CF176="No","",CF176="",""))</f>
        <v/>
      </c>
      <c r="CJ176" s="1048"/>
      <c r="CK176" s="1049">
        <f>IFERROR(((V176*X176)+(AG176*AI176)+(AR176*AT176)+(BC176*BE176))*'Drop Downs'!$R$4/12,0)</f>
        <v>0</v>
      </c>
      <c r="CL176" s="1050">
        <f>IFERROR(L176/M176*IF('2'!$E$25='Drop Downs'!$H$15,'Drop Downs'!$R$4/12, IF('2'!$E$25='Drop Downs'!$H$16,1, (IF('2'!$E$25='Drop Downs'!$H$13,1,"error")))),0)</f>
        <v>0</v>
      </c>
      <c r="CM176" s="1050">
        <f t="shared" ca="1" si="212"/>
        <v>0</v>
      </c>
      <c r="CN176" s="1049" t="str">
        <f t="shared" ca="1" si="213"/>
        <v/>
      </c>
      <c r="CO176" s="1049" t="str">
        <f t="shared" ca="1" si="214"/>
        <v/>
      </c>
      <c r="CP176" s="1050" t="str">
        <f t="shared" ca="1" si="195"/>
        <v/>
      </c>
      <c r="CQ176" s="251"/>
      <c r="CR176" s="1050">
        <f>IFERROR(((W176*X176)+(AH176*AI176)+(AS176*AT176)+(BD176*BE176))*'Drop Downs'!$R$4/12,0)</f>
        <v>0</v>
      </c>
      <c r="CS176" s="1050">
        <f t="shared" si="196"/>
        <v>0</v>
      </c>
      <c r="CT176" s="1050">
        <f t="shared" ca="1" si="197"/>
        <v>0</v>
      </c>
      <c r="CU176" s="1050">
        <f t="shared" ca="1" si="198"/>
        <v>0</v>
      </c>
      <c r="CV176" s="1050" t="str">
        <f t="shared" ca="1" si="215"/>
        <v/>
      </c>
      <c r="CW176" s="1048"/>
      <c r="CX176" s="1050">
        <f t="shared" si="216"/>
        <v>0</v>
      </c>
      <c r="CY176" s="1050" t="str">
        <f t="shared" ca="1" si="217"/>
        <v/>
      </c>
      <c r="CZ176" s="1049" t="str">
        <f t="shared" ca="1" si="218"/>
        <v/>
      </c>
      <c r="DA176" s="1049">
        <f t="shared" ca="1" si="199"/>
        <v>0</v>
      </c>
    </row>
    <row r="177" spans="1:105" s="178" customFormat="1" ht="17.149999999999999" customHeight="1">
      <c r="A177" s="942">
        <v>173</v>
      </c>
      <c r="B177" s="1298"/>
      <c r="C177" s="1051" t="str">
        <f>INDEX(Languages2!$B$12:$Z$13,MATCH(' '!D177,Languages2!$B$12:$B$13,0),MATCH('1'!$C$5,Languages2!$B$1:$Z$1,0))</f>
        <v>Mulheres</v>
      </c>
      <c r="D177" s="1051" t="s">
        <v>800</v>
      </c>
      <c r="E177" s="1066">
        <f>'4'!X10</f>
        <v>0</v>
      </c>
      <c r="F177" s="1297">
        <f>'4'!T51</f>
        <v>0</v>
      </c>
      <c r="G177" s="1040"/>
      <c r="H177" s="1053">
        <f>'5'!G177</f>
        <v>0</v>
      </c>
      <c r="I177" s="1053">
        <f>'5'!H177</f>
        <v>0</v>
      </c>
      <c r="J177" s="1053">
        <f>'5'!I177</f>
        <v>0</v>
      </c>
      <c r="K177" s="1053">
        <f>'5'!J177</f>
        <v>0</v>
      </c>
      <c r="L177" s="1054">
        <f t="shared" si="189"/>
        <v>0</v>
      </c>
      <c r="M177" s="1054">
        <f t="shared" si="200"/>
        <v>0</v>
      </c>
      <c r="N177" s="1043"/>
      <c r="O177" s="1053">
        <f>'5'!M177</f>
        <v>0</v>
      </c>
      <c r="P177" s="1053">
        <f>'5'!N177</f>
        <v>0</v>
      </c>
      <c r="Q177" s="1053" t="str">
        <f>'5'!O177</f>
        <v/>
      </c>
      <c r="R177" s="1053">
        <f>'5'!P177</f>
        <v>0</v>
      </c>
      <c r="S177" s="1055">
        <f>'5'!Q177</f>
        <v>0</v>
      </c>
      <c r="T177" s="1056">
        <f t="shared" si="190"/>
        <v>0</v>
      </c>
      <c r="U177" s="1056">
        <f t="shared" si="201"/>
        <v>0</v>
      </c>
      <c r="V177" s="1056">
        <f t="shared" si="202"/>
        <v>0</v>
      </c>
      <c r="W177" s="1056">
        <f t="shared" si="191"/>
        <v>0</v>
      </c>
      <c r="X177" s="1056">
        <f t="shared" si="219"/>
        <v>0</v>
      </c>
      <c r="Y177" s="1043"/>
      <c r="Z177" s="1053">
        <f>'5'!S177</f>
        <v>0</v>
      </c>
      <c r="AA177" s="1053">
        <f>'5'!T177</f>
        <v>0</v>
      </c>
      <c r="AB177" s="1053" t="str">
        <f>'5'!U177</f>
        <v/>
      </c>
      <c r="AC177" s="1053">
        <f>'5'!V177</f>
        <v>0</v>
      </c>
      <c r="AD177" s="1053">
        <f>'5'!W177</f>
        <v>0</v>
      </c>
      <c r="AE177" s="1056">
        <f t="shared" si="203"/>
        <v>0</v>
      </c>
      <c r="AF177" s="1056">
        <f t="shared" si="145"/>
        <v>0</v>
      </c>
      <c r="AG177" s="1056">
        <f t="shared" si="146"/>
        <v>0</v>
      </c>
      <c r="AH177" s="1056">
        <f t="shared" si="192"/>
        <v>0</v>
      </c>
      <c r="AI177" s="1056">
        <f t="shared" si="148"/>
        <v>0</v>
      </c>
      <c r="AJ177" s="1043"/>
      <c r="AK177" s="1053">
        <f>'5'!Y177</f>
        <v>0</v>
      </c>
      <c r="AL177" s="1053">
        <f>'5'!Z177</f>
        <v>0</v>
      </c>
      <c r="AM177" s="1053" t="str">
        <f>'5'!AA177</f>
        <v/>
      </c>
      <c r="AN177" s="1053">
        <f>'5'!AB177</f>
        <v>0</v>
      </c>
      <c r="AO177" s="1053">
        <f>'5'!AC177</f>
        <v>0</v>
      </c>
      <c r="AP177" s="1056">
        <f t="shared" si="204"/>
        <v>0</v>
      </c>
      <c r="AQ177" s="1056">
        <f t="shared" si="205"/>
        <v>0</v>
      </c>
      <c r="AR177" s="1056">
        <f t="shared" si="206"/>
        <v>0</v>
      </c>
      <c r="AS177" s="1056">
        <f t="shared" si="193"/>
        <v>0</v>
      </c>
      <c r="AT177" s="1056">
        <f t="shared" si="207"/>
        <v>0</v>
      </c>
      <c r="AU177" s="1043"/>
      <c r="AV177" s="1053">
        <f>'5'!AE177</f>
        <v>0</v>
      </c>
      <c r="AW177" s="1053">
        <f>'5'!AF177</f>
        <v>0</v>
      </c>
      <c r="AX177" s="1053" t="str">
        <f>'5'!AG177</f>
        <v/>
      </c>
      <c r="AY177" s="1053">
        <f>'5'!AH177</f>
        <v>0</v>
      </c>
      <c r="AZ177" s="1055">
        <f>'5'!AI177</f>
        <v>0</v>
      </c>
      <c r="BA177" s="1056">
        <f t="shared" si="208"/>
        <v>0</v>
      </c>
      <c r="BB177" s="1056">
        <f t="shared" si="209"/>
        <v>0</v>
      </c>
      <c r="BC177" s="1056">
        <f t="shared" si="210"/>
        <v>0</v>
      </c>
      <c r="BD177" s="1056">
        <f t="shared" si="194"/>
        <v>0</v>
      </c>
      <c r="BE177" s="1056">
        <f t="shared" si="211"/>
        <v>0</v>
      </c>
      <c r="BF177" s="1043"/>
      <c r="BG177" s="1057" t="str">
        <f ca="1">'In-kind Benefits 2_V2'!AC175</f>
        <v/>
      </c>
      <c r="BH177" s="1047"/>
      <c r="BI177" s="1047" t="str">
        <f ca="1">'In-kind Benefits 2_V2'!AE175</f>
        <v/>
      </c>
      <c r="BJ177" s="1047" t="str" cm="1">
        <f t="array" aca="1" ref="BJ177" ca="1">(_xlfn.IFS(BG177="Yes",_xlfn.IFS(BI177&lt;=($CP177*BJ$5),BI177,BI177&gt;($CP177*BJ$5),($CP177*BJ$5)),BG177="No","",BG177="",""))</f>
        <v/>
      </c>
      <c r="BK177" s="1043"/>
      <c r="BL177" s="1057" t="str">
        <f ca="1">'In-kind Benefits 2_V2'!AG175</f>
        <v/>
      </c>
      <c r="BM177" s="1047" t="str">
        <f ca="1">'In-kind Benefits 2_V2'!AH175</f>
        <v/>
      </c>
      <c r="BN177" s="1047" t="str">
        <f ca="1">'In-kind Benefits 2_V2'!AI175</f>
        <v/>
      </c>
      <c r="BO177" s="1047" t="str" cm="1">
        <f t="array" aca="1" ref="BO177" ca="1">(_xlfn.IFS(BL177="Yes",_xlfn.IFS(BN177&lt;=($CP177*BO$5),BN177,BN177&gt;($CP177*BO$5),($CP177*BO$5)),BL177="No","",BL177="",""))</f>
        <v/>
      </c>
      <c r="BP177" s="1043"/>
      <c r="BQ177" s="1057" t="str">
        <f ca="1">'In-kind Benefits 2_V2'!AK175</f>
        <v/>
      </c>
      <c r="BR177" s="1047" t="str">
        <f ca="1">'In-kind Benefits 2_V2'!AL175</f>
        <v/>
      </c>
      <c r="BS177" s="1047" t="str">
        <f ca="1">'In-kind Benefits 2_V2'!AM175</f>
        <v/>
      </c>
      <c r="BT177" s="1047" t="str" cm="1">
        <f t="array" aca="1" ref="BT177" ca="1">(_xlfn.IFS(BQ177="Yes",_xlfn.IFS(BS177&lt;=($CP177*BT$5),BS177,BS177&gt;($CP177*BT$5),($CP177*BT$5)),BQ177="No","",BQ177="",""))</f>
        <v/>
      </c>
      <c r="BU177" s="1043"/>
      <c r="BV177" s="1057" t="str">
        <f ca="1">'In-kind Benefits 2_V2'!AO175</f>
        <v/>
      </c>
      <c r="BW177" s="1047" t="str">
        <f ca="1">'In-kind Benefits 2_V2'!AP175</f>
        <v/>
      </c>
      <c r="BX177" s="1047" t="str">
        <f ca="1">'In-kind Benefits 2_V2'!AQ175</f>
        <v/>
      </c>
      <c r="BY177" s="1047" t="str" cm="1">
        <f t="array" aca="1" ref="BY177" ca="1">(_xlfn.IFS(BV177="Yes",_xlfn.IFS(BX177&lt;=($CP177*BY$5),BX177,BX177&gt;($CP177*BY$5),($CP177*BY$5)),BV177="No","",BV177="",""))</f>
        <v/>
      </c>
      <c r="BZ177" s="1043"/>
      <c r="CA177" s="1057" t="str">
        <f ca="1">'In-kind Benefits 2_V2'!AS175</f>
        <v/>
      </c>
      <c r="CB177" s="1047" t="str">
        <f ca="1">'In-kind Benefits 2_V2'!AT175</f>
        <v/>
      </c>
      <c r="CC177" s="1047" t="str">
        <f ca="1">'In-kind Benefits 2_V2'!AU175</f>
        <v/>
      </c>
      <c r="CD177" s="1047" t="str" cm="1">
        <f t="array" aca="1" ref="CD177" ca="1">(_xlfn.IFS(CA177="Yes",_xlfn.IFS(CC177&lt;=($CP177*CD$5),CC177,CC177&gt;($CP177*CD$5),($CP177*CD$5)),CA177="No","",CA177="",""))</f>
        <v/>
      </c>
      <c r="CE177" s="1048"/>
      <c r="CF177" s="1057" t="str">
        <f ca="1">'In-kind Benefits 2_V2'!AW175</f>
        <v/>
      </c>
      <c r="CG177" s="1047" t="str">
        <f ca="1">'In-kind Benefits 2_V2'!AX175</f>
        <v/>
      </c>
      <c r="CH177" s="1047" t="str">
        <f ca="1">'In-kind Benefits 2_V2'!AY175</f>
        <v/>
      </c>
      <c r="CI177" s="1047" t="str" cm="1">
        <f t="array" aca="1" ref="CI177" ca="1">(_xlfn.IFS(CF177="Yes",_xlfn.IFS(CH177&lt;=($CP177*CI$5),CH177,CH177&gt;($CP177*CI$5),($CP177*CI$5)),CF177="No","",CF177="",""))</f>
        <v/>
      </c>
      <c r="CJ177" s="1048"/>
      <c r="CK177" s="1049">
        <f>IFERROR(((V177*X177)+(AG177*AI177)+(AR177*AT177)+(BC177*BE177))*'Drop Downs'!$R$4/12,0)</f>
        <v>0</v>
      </c>
      <c r="CL177" s="1050">
        <f>IFERROR(L177/M177*IF('2'!$E$25='Drop Downs'!$H$15,'Drop Downs'!$R$4/12, IF('2'!$E$25='Drop Downs'!$H$16,1, (IF('2'!$E$25='Drop Downs'!$H$13,1,"error")))),0)</f>
        <v>0</v>
      </c>
      <c r="CM177" s="1050">
        <f t="shared" ca="1" si="212"/>
        <v>0</v>
      </c>
      <c r="CN177" s="1049" t="str">
        <f t="shared" ca="1" si="213"/>
        <v/>
      </c>
      <c r="CO177" s="1049" t="str">
        <f t="shared" ca="1" si="214"/>
        <v/>
      </c>
      <c r="CP177" s="1050" t="str">
        <f t="shared" ca="1" si="195"/>
        <v/>
      </c>
      <c r="CQ177" s="251"/>
      <c r="CR177" s="1050">
        <f>IFERROR(((W177*X177)+(AH177*AI177)+(AS177*AT177)+(BD177*BE177))*'Drop Downs'!$R$4/12,0)</f>
        <v>0</v>
      </c>
      <c r="CS177" s="1050">
        <f t="shared" si="196"/>
        <v>0</v>
      </c>
      <c r="CT177" s="1050">
        <f t="shared" ca="1" si="197"/>
        <v>0</v>
      </c>
      <c r="CU177" s="1050">
        <f t="shared" ca="1" si="198"/>
        <v>0</v>
      </c>
      <c r="CV177" s="1050" t="str">
        <f t="shared" ca="1" si="215"/>
        <v/>
      </c>
      <c r="CW177" s="1048"/>
      <c r="CX177" s="1050">
        <f t="shared" si="216"/>
        <v>0</v>
      </c>
      <c r="CY177" s="1050" t="str">
        <f t="shared" ca="1" si="217"/>
        <v/>
      </c>
      <c r="CZ177" s="1049" t="str">
        <f t="shared" ca="1" si="218"/>
        <v/>
      </c>
      <c r="DA177" s="1049">
        <f t="shared" ca="1" si="199"/>
        <v>0</v>
      </c>
    </row>
    <row r="178" spans="1:105" s="178" customFormat="1" ht="17.149999999999999" customHeight="1">
      <c r="A178" s="942">
        <v>174</v>
      </c>
      <c r="B178" s="1295">
        <f>'4'!V11</f>
        <v>0</v>
      </c>
      <c r="C178" s="1038" t="str">
        <f>INDEX(Languages2!$B$12:$Z$13,MATCH(' '!D178,Languages2!$B$12:$B$13,0),MATCH('1'!$C$5,Languages2!$B$1:$Z$1,0))</f>
        <v>Homens</v>
      </c>
      <c r="D178" s="1038" t="s">
        <v>799</v>
      </c>
      <c r="E178" s="1065">
        <f>'4'!X11</f>
        <v>0</v>
      </c>
      <c r="F178" s="1297" t="str">
        <f>'4'!Y11</f>
        <v xml:space="preserve"> </v>
      </c>
      <c r="G178" s="1040"/>
      <c r="H178" s="1041">
        <f>'5'!G178</f>
        <v>0</v>
      </c>
      <c r="I178" s="1041">
        <f>'5'!H178</f>
        <v>0</v>
      </c>
      <c r="J178" s="1041">
        <f>'5'!I178</f>
        <v>0</v>
      </c>
      <c r="K178" s="1041">
        <f>'5'!J178</f>
        <v>0</v>
      </c>
      <c r="L178" s="1042">
        <f t="shared" si="189"/>
        <v>0</v>
      </c>
      <c r="M178" s="1042">
        <f t="shared" si="200"/>
        <v>0</v>
      </c>
      <c r="N178" s="1043"/>
      <c r="O178" s="1041">
        <f>'5'!M178</f>
        <v>0</v>
      </c>
      <c r="P178" s="1041">
        <f>'5'!N178</f>
        <v>0</v>
      </c>
      <c r="Q178" s="1041" t="str">
        <f>'5'!O178</f>
        <v/>
      </c>
      <c r="R178" s="1041">
        <f>'5'!P178</f>
        <v>0</v>
      </c>
      <c r="S178" s="1044">
        <f>'5'!Q178</f>
        <v>0</v>
      </c>
      <c r="T178" s="1045">
        <f t="shared" si="190"/>
        <v>0</v>
      </c>
      <c r="U178" s="1045">
        <f t="shared" si="201"/>
        <v>0</v>
      </c>
      <c r="V178" s="1045">
        <f t="shared" si="202"/>
        <v>0</v>
      </c>
      <c r="W178" s="1045">
        <f t="shared" si="191"/>
        <v>0</v>
      </c>
      <c r="X178" s="1045">
        <f t="shared" si="219"/>
        <v>0</v>
      </c>
      <c r="Y178" s="1043"/>
      <c r="Z178" s="1041">
        <f>'5'!S178</f>
        <v>0</v>
      </c>
      <c r="AA178" s="1041">
        <f>'5'!T178</f>
        <v>0</v>
      </c>
      <c r="AB178" s="1041" t="str">
        <f>'5'!U178</f>
        <v/>
      </c>
      <c r="AC178" s="1041">
        <f>'5'!V178</f>
        <v>0</v>
      </c>
      <c r="AD178" s="1064">
        <f>'5'!W178</f>
        <v>0</v>
      </c>
      <c r="AE178" s="1045">
        <f t="shared" si="203"/>
        <v>0</v>
      </c>
      <c r="AF178" s="1045">
        <f t="shared" si="145"/>
        <v>0</v>
      </c>
      <c r="AG178" s="1045">
        <f t="shared" si="146"/>
        <v>0</v>
      </c>
      <c r="AH178" s="1045">
        <f t="shared" si="192"/>
        <v>0</v>
      </c>
      <c r="AI178" s="1045">
        <f t="shared" si="148"/>
        <v>0</v>
      </c>
      <c r="AJ178" s="1043"/>
      <c r="AK178" s="1041">
        <f>'5'!Y178</f>
        <v>0</v>
      </c>
      <c r="AL178" s="1041">
        <f>'5'!Z178</f>
        <v>0</v>
      </c>
      <c r="AM178" s="1041" t="str">
        <f>'5'!AA178</f>
        <v/>
      </c>
      <c r="AN178" s="1041">
        <f>'5'!AB178</f>
        <v>0</v>
      </c>
      <c r="AO178" s="1064">
        <f>'5'!AC178</f>
        <v>0</v>
      </c>
      <c r="AP178" s="1045">
        <f t="shared" si="204"/>
        <v>0</v>
      </c>
      <c r="AQ178" s="1045">
        <f t="shared" si="205"/>
        <v>0</v>
      </c>
      <c r="AR178" s="1045">
        <f t="shared" si="206"/>
        <v>0</v>
      </c>
      <c r="AS178" s="1045">
        <f t="shared" si="193"/>
        <v>0</v>
      </c>
      <c r="AT178" s="1045">
        <f t="shared" si="207"/>
        <v>0</v>
      </c>
      <c r="AU178" s="1043"/>
      <c r="AV178" s="1041">
        <f>'5'!AE178</f>
        <v>0</v>
      </c>
      <c r="AW178" s="1041">
        <f>'5'!AF178</f>
        <v>0</v>
      </c>
      <c r="AX178" s="1041" t="str">
        <f>'5'!AG178</f>
        <v/>
      </c>
      <c r="AY178" s="1041">
        <f>'5'!AH178</f>
        <v>0</v>
      </c>
      <c r="AZ178" s="1044">
        <f>'5'!AI178</f>
        <v>0</v>
      </c>
      <c r="BA178" s="1045">
        <f t="shared" si="208"/>
        <v>0</v>
      </c>
      <c r="BB178" s="1045">
        <f t="shared" si="209"/>
        <v>0</v>
      </c>
      <c r="BC178" s="1045">
        <f t="shared" si="210"/>
        <v>0</v>
      </c>
      <c r="BD178" s="1045">
        <f t="shared" si="194"/>
        <v>0</v>
      </c>
      <c r="BE178" s="1045">
        <f t="shared" si="211"/>
        <v>0</v>
      </c>
      <c r="BF178" s="1043"/>
      <c r="BG178" s="1046" t="str">
        <f ca="1">'In-kind Benefits 2_V2'!AC176</f>
        <v/>
      </c>
      <c r="BH178" s="1047"/>
      <c r="BI178" s="1047" t="str">
        <f ca="1">'In-kind Benefits 2_V2'!AE176</f>
        <v/>
      </c>
      <c r="BJ178" s="1047" t="str" cm="1">
        <f t="array" aca="1" ref="BJ178" ca="1">(_xlfn.IFS(BG178="Yes",_xlfn.IFS(BI178&lt;=($CP178*BJ$5),BI178,BI178&gt;($CP178*BJ$5),($CP178*BJ$5)),BG178="No","",BG178="",""))</f>
        <v/>
      </c>
      <c r="BK178" s="1043"/>
      <c r="BL178" s="1046" t="str">
        <f ca="1">'In-kind Benefits 2_V2'!AG176</f>
        <v/>
      </c>
      <c r="BM178" s="1047" t="str">
        <f ca="1">'In-kind Benefits 2_V2'!AH176</f>
        <v/>
      </c>
      <c r="BN178" s="1047" t="str">
        <f ca="1">'In-kind Benefits 2_V2'!AI176</f>
        <v/>
      </c>
      <c r="BO178" s="1047" t="str" cm="1">
        <f t="array" aca="1" ref="BO178" ca="1">(_xlfn.IFS(BL178="Yes",_xlfn.IFS(BN178&lt;=($CP178*BO$5),BN178,BN178&gt;($CP178*BO$5),($CP178*BO$5)),BL178="No","",BL178="",""))</f>
        <v/>
      </c>
      <c r="BP178" s="1043"/>
      <c r="BQ178" s="1046" t="str">
        <f ca="1">'In-kind Benefits 2_V2'!AK176</f>
        <v/>
      </c>
      <c r="BR178" s="1047" t="str">
        <f ca="1">'In-kind Benefits 2_V2'!AL176</f>
        <v/>
      </c>
      <c r="BS178" s="1047" t="str">
        <f ca="1">'In-kind Benefits 2_V2'!AM176</f>
        <v/>
      </c>
      <c r="BT178" s="1047" t="str" cm="1">
        <f t="array" aca="1" ref="BT178" ca="1">(_xlfn.IFS(BQ178="Yes",_xlfn.IFS(BS178&lt;=($CP178*BT$5),BS178,BS178&gt;($CP178*BT$5),($CP178*BT$5)),BQ178="No","",BQ178="",""))</f>
        <v/>
      </c>
      <c r="BU178" s="1043"/>
      <c r="BV178" s="1046" t="str">
        <f ca="1">'In-kind Benefits 2_V2'!AO176</f>
        <v/>
      </c>
      <c r="BW178" s="1047" t="str">
        <f ca="1">'In-kind Benefits 2_V2'!AP176</f>
        <v/>
      </c>
      <c r="BX178" s="1047" t="str">
        <f ca="1">'In-kind Benefits 2_V2'!AQ176</f>
        <v/>
      </c>
      <c r="BY178" s="1047" t="str" cm="1">
        <f t="array" aca="1" ref="BY178" ca="1">(_xlfn.IFS(BV178="Yes",_xlfn.IFS(BX178&lt;=($CP178*BY$5),BX178,BX178&gt;($CP178*BY$5),($CP178*BY$5)),BV178="No","",BV178="",""))</f>
        <v/>
      </c>
      <c r="BZ178" s="1043"/>
      <c r="CA178" s="1046" t="str">
        <f ca="1">'In-kind Benefits 2_V2'!AS176</f>
        <v/>
      </c>
      <c r="CB178" s="1047" t="str">
        <f ca="1">'In-kind Benefits 2_V2'!AT176</f>
        <v/>
      </c>
      <c r="CC178" s="1047" t="str">
        <f ca="1">'In-kind Benefits 2_V2'!AU176</f>
        <v/>
      </c>
      <c r="CD178" s="1047" t="str" cm="1">
        <f t="array" aca="1" ref="CD178" ca="1">(_xlfn.IFS(CA178="Yes",_xlfn.IFS(CC178&lt;=($CP178*CD$5),CC178,CC178&gt;($CP178*CD$5),($CP178*CD$5)),CA178="No","",CA178="",""))</f>
        <v/>
      </c>
      <c r="CE178" s="1048"/>
      <c r="CF178" s="1046" t="str">
        <f ca="1">'In-kind Benefits 2_V2'!AW176</f>
        <v/>
      </c>
      <c r="CG178" s="1047" t="str">
        <f ca="1">'In-kind Benefits 2_V2'!AX176</f>
        <v/>
      </c>
      <c r="CH178" s="1047" t="str">
        <f ca="1">'In-kind Benefits 2_V2'!AY176</f>
        <v/>
      </c>
      <c r="CI178" s="1047" t="str" cm="1">
        <f t="array" aca="1" ref="CI178" ca="1">(_xlfn.IFS(CF178="Yes",_xlfn.IFS(CH178&lt;=($CP178*CI$5),CH178,CH178&gt;($CP178*CI$5),($CP178*CI$5)),CF178="No","",CF178="",""))</f>
        <v/>
      </c>
      <c r="CJ178" s="1048"/>
      <c r="CK178" s="1049">
        <f>IFERROR(((V178*X178)+(AG178*AI178)+(AR178*AT178)+(BC178*BE178))*'Drop Downs'!$R$4/12,0)</f>
        <v>0</v>
      </c>
      <c r="CL178" s="1050">
        <f>IFERROR(L178/M178*IF('2'!$E$25='Drop Downs'!$H$15,'Drop Downs'!$R$4/12, IF('2'!$E$25='Drop Downs'!$H$16,1, (IF('2'!$E$25='Drop Downs'!$H$13,1,"error")))),0)</f>
        <v>0</v>
      </c>
      <c r="CM178" s="1050">
        <f t="shared" ca="1" si="212"/>
        <v>0</v>
      </c>
      <c r="CN178" s="1049" t="str">
        <f t="shared" ca="1" si="213"/>
        <v/>
      </c>
      <c r="CO178" s="1049" t="str">
        <f t="shared" ca="1" si="214"/>
        <v/>
      </c>
      <c r="CP178" s="1050" t="str">
        <f t="shared" ca="1" si="195"/>
        <v/>
      </c>
      <c r="CQ178" s="251"/>
      <c r="CR178" s="1050">
        <f>IFERROR(((W178*X178)+(AH178*AI178)+(AS178*AT178)+(BD178*BE178))*'Drop Downs'!$R$4/12,0)</f>
        <v>0</v>
      </c>
      <c r="CS178" s="1050">
        <f t="shared" si="196"/>
        <v>0</v>
      </c>
      <c r="CT178" s="1050">
        <f t="shared" ca="1" si="197"/>
        <v>0</v>
      </c>
      <c r="CU178" s="1050">
        <f t="shared" ca="1" si="198"/>
        <v>0</v>
      </c>
      <c r="CV178" s="1050" t="str">
        <f t="shared" ca="1" si="215"/>
        <v/>
      </c>
      <c r="CW178" s="1048"/>
      <c r="CX178" s="1050">
        <f t="shared" si="216"/>
        <v>0</v>
      </c>
      <c r="CY178" s="1050" t="str">
        <f t="shared" ca="1" si="217"/>
        <v/>
      </c>
      <c r="CZ178" s="1049" t="str">
        <f t="shared" ca="1" si="218"/>
        <v/>
      </c>
      <c r="DA178" s="1049">
        <f t="shared" ca="1" si="199"/>
        <v>0</v>
      </c>
    </row>
    <row r="179" spans="1:105" s="178" customFormat="1" ht="17.149999999999999" customHeight="1">
      <c r="A179" s="942">
        <v>175</v>
      </c>
      <c r="B179" s="1298"/>
      <c r="C179" s="1051" t="str">
        <f>INDEX(Languages2!$B$12:$Z$13,MATCH(' '!D179,Languages2!$B$12:$B$13,0),MATCH('1'!$C$5,Languages2!$B$1:$Z$1,0))</f>
        <v>Mulheres</v>
      </c>
      <c r="D179" s="1051" t="s">
        <v>800</v>
      </c>
      <c r="E179" s="1066">
        <f>'4'!X12</f>
        <v>0</v>
      </c>
      <c r="F179" s="1297">
        <f>'4'!T53</f>
        <v>0</v>
      </c>
      <c r="G179" s="1040"/>
      <c r="H179" s="1053">
        <f>'5'!G179</f>
        <v>0</v>
      </c>
      <c r="I179" s="1053">
        <f>'5'!H179</f>
        <v>0</v>
      </c>
      <c r="J179" s="1053">
        <f>'5'!I179</f>
        <v>0</v>
      </c>
      <c r="K179" s="1053">
        <f>'5'!J179</f>
        <v>0</v>
      </c>
      <c r="L179" s="1054">
        <f t="shared" si="189"/>
        <v>0</v>
      </c>
      <c r="M179" s="1054">
        <f t="shared" si="200"/>
        <v>0</v>
      </c>
      <c r="N179" s="1043"/>
      <c r="O179" s="1053">
        <f>'5'!M179</f>
        <v>0</v>
      </c>
      <c r="P179" s="1053">
        <f>'5'!N179</f>
        <v>0</v>
      </c>
      <c r="Q179" s="1053" t="str">
        <f>'5'!O179</f>
        <v/>
      </c>
      <c r="R179" s="1053">
        <f>'5'!P179</f>
        <v>0</v>
      </c>
      <c r="S179" s="1055">
        <f>'5'!Q179</f>
        <v>0</v>
      </c>
      <c r="T179" s="1056">
        <f t="shared" si="190"/>
        <v>0</v>
      </c>
      <c r="U179" s="1056">
        <f t="shared" si="201"/>
        <v>0</v>
      </c>
      <c r="V179" s="1056">
        <f t="shared" si="202"/>
        <v>0</v>
      </c>
      <c r="W179" s="1056">
        <f t="shared" si="191"/>
        <v>0</v>
      </c>
      <c r="X179" s="1056">
        <f t="shared" si="219"/>
        <v>0</v>
      </c>
      <c r="Y179" s="1043"/>
      <c r="Z179" s="1053">
        <f>'5'!S179</f>
        <v>0</v>
      </c>
      <c r="AA179" s="1053">
        <f>'5'!T179</f>
        <v>0</v>
      </c>
      <c r="AB179" s="1053" t="str">
        <f>'5'!U179</f>
        <v/>
      </c>
      <c r="AC179" s="1053">
        <f>'5'!V179</f>
        <v>0</v>
      </c>
      <c r="AD179" s="1053">
        <f>'5'!W179</f>
        <v>0</v>
      </c>
      <c r="AE179" s="1056">
        <f t="shared" si="203"/>
        <v>0</v>
      </c>
      <c r="AF179" s="1056">
        <f t="shared" si="145"/>
        <v>0</v>
      </c>
      <c r="AG179" s="1056">
        <f t="shared" si="146"/>
        <v>0</v>
      </c>
      <c r="AH179" s="1056">
        <f t="shared" si="192"/>
        <v>0</v>
      </c>
      <c r="AI179" s="1056">
        <f t="shared" si="148"/>
        <v>0</v>
      </c>
      <c r="AJ179" s="1043"/>
      <c r="AK179" s="1053">
        <f>'5'!Y179</f>
        <v>0</v>
      </c>
      <c r="AL179" s="1053">
        <f>'5'!Z179</f>
        <v>0</v>
      </c>
      <c r="AM179" s="1053" t="str">
        <f>'5'!AA179</f>
        <v/>
      </c>
      <c r="AN179" s="1053">
        <f>'5'!AB179</f>
        <v>0</v>
      </c>
      <c r="AO179" s="1053">
        <f>'5'!AC179</f>
        <v>0</v>
      </c>
      <c r="AP179" s="1056">
        <f t="shared" si="204"/>
        <v>0</v>
      </c>
      <c r="AQ179" s="1056">
        <f t="shared" si="205"/>
        <v>0</v>
      </c>
      <c r="AR179" s="1056">
        <f t="shared" si="206"/>
        <v>0</v>
      </c>
      <c r="AS179" s="1056">
        <f t="shared" si="193"/>
        <v>0</v>
      </c>
      <c r="AT179" s="1056">
        <f t="shared" si="207"/>
        <v>0</v>
      </c>
      <c r="AU179" s="1043"/>
      <c r="AV179" s="1053">
        <f>'5'!AE179</f>
        <v>0</v>
      </c>
      <c r="AW179" s="1053">
        <f>'5'!AF179</f>
        <v>0</v>
      </c>
      <c r="AX179" s="1053" t="str">
        <f>'5'!AG179</f>
        <v/>
      </c>
      <c r="AY179" s="1053">
        <f>'5'!AH179</f>
        <v>0</v>
      </c>
      <c r="AZ179" s="1055">
        <f>'5'!AI179</f>
        <v>0</v>
      </c>
      <c r="BA179" s="1056">
        <f t="shared" si="208"/>
        <v>0</v>
      </c>
      <c r="BB179" s="1056">
        <f t="shared" si="209"/>
        <v>0</v>
      </c>
      <c r="BC179" s="1056">
        <f t="shared" si="210"/>
        <v>0</v>
      </c>
      <c r="BD179" s="1056">
        <f t="shared" si="194"/>
        <v>0</v>
      </c>
      <c r="BE179" s="1056">
        <f t="shared" si="211"/>
        <v>0</v>
      </c>
      <c r="BF179" s="1043"/>
      <c r="BG179" s="1057" t="str">
        <f ca="1">'In-kind Benefits 2_V2'!AC177</f>
        <v/>
      </c>
      <c r="BH179" s="1047"/>
      <c r="BI179" s="1047" t="str">
        <f ca="1">'In-kind Benefits 2_V2'!AE177</f>
        <v/>
      </c>
      <c r="BJ179" s="1047" t="str" cm="1">
        <f t="array" aca="1" ref="BJ179" ca="1">(_xlfn.IFS(BG179="Yes",_xlfn.IFS(BI179&lt;=($CP179*BJ$5),BI179,BI179&gt;($CP179*BJ$5),($CP179*BJ$5)),BG179="No","",BG179="",""))</f>
        <v/>
      </c>
      <c r="BK179" s="1043"/>
      <c r="BL179" s="1057" t="str">
        <f ca="1">'In-kind Benefits 2_V2'!AG177</f>
        <v/>
      </c>
      <c r="BM179" s="1047" t="str">
        <f ca="1">'In-kind Benefits 2_V2'!AH177</f>
        <v/>
      </c>
      <c r="BN179" s="1047" t="str">
        <f ca="1">'In-kind Benefits 2_V2'!AI177</f>
        <v/>
      </c>
      <c r="BO179" s="1047" t="str" cm="1">
        <f t="array" aca="1" ref="BO179" ca="1">(_xlfn.IFS(BL179="Yes",_xlfn.IFS(BN179&lt;=($CP179*BO$5),BN179,BN179&gt;($CP179*BO$5),($CP179*BO$5)),BL179="No","",BL179="",""))</f>
        <v/>
      </c>
      <c r="BP179" s="1043"/>
      <c r="BQ179" s="1057" t="str">
        <f ca="1">'In-kind Benefits 2_V2'!AK177</f>
        <v/>
      </c>
      <c r="BR179" s="1047" t="str">
        <f ca="1">'In-kind Benefits 2_V2'!AL177</f>
        <v/>
      </c>
      <c r="BS179" s="1047" t="str">
        <f ca="1">'In-kind Benefits 2_V2'!AM177</f>
        <v/>
      </c>
      <c r="BT179" s="1047" t="str" cm="1">
        <f t="array" aca="1" ref="BT179" ca="1">(_xlfn.IFS(BQ179="Yes",_xlfn.IFS(BS179&lt;=($CP179*BT$5),BS179,BS179&gt;($CP179*BT$5),($CP179*BT$5)),BQ179="No","",BQ179="",""))</f>
        <v/>
      </c>
      <c r="BU179" s="1043"/>
      <c r="BV179" s="1057" t="str">
        <f ca="1">'In-kind Benefits 2_V2'!AO177</f>
        <v/>
      </c>
      <c r="BW179" s="1047" t="str">
        <f ca="1">'In-kind Benefits 2_V2'!AP177</f>
        <v/>
      </c>
      <c r="BX179" s="1047" t="str">
        <f ca="1">'In-kind Benefits 2_V2'!AQ177</f>
        <v/>
      </c>
      <c r="BY179" s="1047" t="str" cm="1">
        <f t="array" aca="1" ref="BY179" ca="1">(_xlfn.IFS(BV179="Yes",_xlfn.IFS(BX179&lt;=($CP179*BY$5),BX179,BX179&gt;($CP179*BY$5),($CP179*BY$5)),BV179="No","",BV179="",""))</f>
        <v/>
      </c>
      <c r="BZ179" s="1043"/>
      <c r="CA179" s="1057" t="str">
        <f ca="1">'In-kind Benefits 2_V2'!AS177</f>
        <v/>
      </c>
      <c r="CB179" s="1047" t="str">
        <f ca="1">'In-kind Benefits 2_V2'!AT177</f>
        <v/>
      </c>
      <c r="CC179" s="1047" t="str">
        <f ca="1">'In-kind Benefits 2_V2'!AU177</f>
        <v/>
      </c>
      <c r="CD179" s="1047" t="str" cm="1">
        <f t="array" aca="1" ref="CD179" ca="1">(_xlfn.IFS(CA179="Yes",_xlfn.IFS(CC179&lt;=($CP179*CD$5),CC179,CC179&gt;($CP179*CD$5),($CP179*CD$5)),CA179="No","",CA179="",""))</f>
        <v/>
      </c>
      <c r="CE179" s="1048"/>
      <c r="CF179" s="1057" t="str">
        <f ca="1">'In-kind Benefits 2_V2'!AW177</f>
        <v/>
      </c>
      <c r="CG179" s="1047" t="str">
        <f ca="1">'In-kind Benefits 2_V2'!AX177</f>
        <v/>
      </c>
      <c r="CH179" s="1047" t="str">
        <f ca="1">'In-kind Benefits 2_V2'!AY177</f>
        <v/>
      </c>
      <c r="CI179" s="1047" t="str" cm="1">
        <f t="array" aca="1" ref="CI179" ca="1">(_xlfn.IFS(CF179="Yes",_xlfn.IFS(CH179&lt;=($CP179*CI$5),CH179,CH179&gt;($CP179*CI$5),($CP179*CI$5)),CF179="No","",CF179="",""))</f>
        <v/>
      </c>
      <c r="CJ179" s="1048"/>
      <c r="CK179" s="1049">
        <f>IFERROR(((V179*X179)+(AG179*AI179)+(AR179*AT179)+(BC179*BE179))*'Drop Downs'!$R$4/12,0)</f>
        <v>0</v>
      </c>
      <c r="CL179" s="1050">
        <f>IFERROR(L179/M179*IF('2'!$E$25='Drop Downs'!$H$15,'Drop Downs'!$R$4/12, IF('2'!$E$25='Drop Downs'!$H$16,1, (IF('2'!$E$25='Drop Downs'!$H$13,1,"error")))),0)</f>
        <v>0</v>
      </c>
      <c r="CM179" s="1050">
        <f t="shared" ca="1" si="212"/>
        <v>0</v>
      </c>
      <c r="CN179" s="1049" t="str">
        <f t="shared" ca="1" si="213"/>
        <v/>
      </c>
      <c r="CO179" s="1049" t="str">
        <f t="shared" ca="1" si="214"/>
        <v/>
      </c>
      <c r="CP179" s="1050" t="str">
        <f t="shared" ca="1" si="195"/>
        <v/>
      </c>
      <c r="CQ179" s="251"/>
      <c r="CR179" s="1050">
        <f>IFERROR(((W179*X179)+(AH179*AI179)+(AS179*AT179)+(BD179*BE179))*'Drop Downs'!$R$4/12,0)</f>
        <v>0</v>
      </c>
      <c r="CS179" s="1050">
        <f t="shared" si="196"/>
        <v>0</v>
      </c>
      <c r="CT179" s="1050">
        <f t="shared" ca="1" si="197"/>
        <v>0</v>
      </c>
      <c r="CU179" s="1050">
        <f t="shared" ca="1" si="198"/>
        <v>0</v>
      </c>
      <c r="CV179" s="1050" t="str">
        <f t="shared" ca="1" si="215"/>
        <v/>
      </c>
      <c r="CW179" s="1048"/>
      <c r="CX179" s="1050">
        <f t="shared" si="216"/>
        <v>0</v>
      </c>
      <c r="CY179" s="1050" t="str">
        <f t="shared" ca="1" si="217"/>
        <v/>
      </c>
      <c r="CZ179" s="1049" t="str">
        <f t="shared" ca="1" si="218"/>
        <v/>
      </c>
      <c r="DA179" s="1049">
        <f t="shared" ca="1" si="199"/>
        <v>0</v>
      </c>
    </row>
    <row r="180" spans="1:105" s="178" customFormat="1" ht="17.149999999999999" customHeight="1">
      <c r="A180" s="942">
        <v>176</v>
      </c>
      <c r="B180" s="1302">
        <f>'4'!V13</f>
        <v>0</v>
      </c>
      <c r="C180" s="1038" t="str">
        <f>INDEX(Languages2!$B$12:$Z$13,MATCH(' '!D180,Languages2!$B$12:$B$13,0),MATCH('1'!$C$5,Languages2!$B$1:$Z$1,0))</f>
        <v>Homens</v>
      </c>
      <c r="D180" s="1038" t="s">
        <v>799</v>
      </c>
      <c r="E180" s="1065">
        <f>'4'!X13</f>
        <v>0</v>
      </c>
      <c r="F180" s="1297" t="str">
        <f>'4'!Y13</f>
        <v xml:space="preserve"> </v>
      </c>
      <c r="G180" s="1040"/>
      <c r="H180" s="1041">
        <f>'5'!G180</f>
        <v>0</v>
      </c>
      <c r="I180" s="1041">
        <f>'5'!H180</f>
        <v>0</v>
      </c>
      <c r="J180" s="1041">
        <f>'5'!I180</f>
        <v>0</v>
      </c>
      <c r="K180" s="1041">
        <f>'5'!J180</f>
        <v>0</v>
      </c>
      <c r="L180" s="1042">
        <f t="shared" si="189"/>
        <v>0</v>
      </c>
      <c r="M180" s="1042">
        <f t="shared" si="200"/>
        <v>0</v>
      </c>
      <c r="N180" s="1043"/>
      <c r="O180" s="1041">
        <f>'5'!M180</f>
        <v>0</v>
      </c>
      <c r="P180" s="1041">
        <f>'5'!N180</f>
        <v>0</v>
      </c>
      <c r="Q180" s="1041" t="str">
        <f>'5'!O180</f>
        <v/>
      </c>
      <c r="R180" s="1041">
        <f>'5'!P180</f>
        <v>0</v>
      </c>
      <c r="S180" s="1044">
        <f>'5'!Q180</f>
        <v>0</v>
      </c>
      <c r="T180" s="1045">
        <f t="shared" si="190"/>
        <v>0</v>
      </c>
      <c r="U180" s="1045">
        <f t="shared" si="201"/>
        <v>0</v>
      </c>
      <c r="V180" s="1045">
        <f t="shared" si="202"/>
        <v>0</v>
      </c>
      <c r="W180" s="1045">
        <f t="shared" si="191"/>
        <v>0</v>
      </c>
      <c r="X180" s="1045">
        <f t="shared" si="219"/>
        <v>0</v>
      </c>
      <c r="Y180" s="1043"/>
      <c r="Z180" s="1041">
        <f>'5'!S180</f>
        <v>0</v>
      </c>
      <c r="AA180" s="1041">
        <f>'5'!T180</f>
        <v>0</v>
      </c>
      <c r="AB180" s="1041" t="str">
        <f>'5'!U180</f>
        <v/>
      </c>
      <c r="AC180" s="1041">
        <f>'5'!V180</f>
        <v>0</v>
      </c>
      <c r="AD180" s="1064">
        <f>'5'!W180</f>
        <v>0</v>
      </c>
      <c r="AE180" s="1045">
        <f t="shared" si="203"/>
        <v>0</v>
      </c>
      <c r="AF180" s="1045">
        <f t="shared" si="145"/>
        <v>0</v>
      </c>
      <c r="AG180" s="1045">
        <f t="shared" si="146"/>
        <v>0</v>
      </c>
      <c r="AH180" s="1045">
        <f t="shared" si="192"/>
        <v>0</v>
      </c>
      <c r="AI180" s="1045">
        <f t="shared" si="148"/>
        <v>0</v>
      </c>
      <c r="AJ180" s="1043"/>
      <c r="AK180" s="1041">
        <f>'5'!Y180</f>
        <v>0</v>
      </c>
      <c r="AL180" s="1041">
        <f>'5'!Z180</f>
        <v>0</v>
      </c>
      <c r="AM180" s="1041" t="str">
        <f>'5'!AA180</f>
        <v/>
      </c>
      <c r="AN180" s="1041">
        <f>'5'!AB180</f>
        <v>0</v>
      </c>
      <c r="AO180" s="1064">
        <f>'5'!AC180</f>
        <v>0</v>
      </c>
      <c r="AP180" s="1045">
        <f t="shared" si="204"/>
        <v>0</v>
      </c>
      <c r="AQ180" s="1045">
        <f t="shared" si="205"/>
        <v>0</v>
      </c>
      <c r="AR180" s="1045">
        <f t="shared" si="206"/>
        <v>0</v>
      </c>
      <c r="AS180" s="1045">
        <f t="shared" si="193"/>
        <v>0</v>
      </c>
      <c r="AT180" s="1045">
        <f t="shared" si="207"/>
        <v>0</v>
      </c>
      <c r="AU180" s="1043"/>
      <c r="AV180" s="1041">
        <f>'5'!AE180</f>
        <v>0</v>
      </c>
      <c r="AW180" s="1041">
        <f>'5'!AF180</f>
        <v>0</v>
      </c>
      <c r="AX180" s="1041" t="str">
        <f>'5'!AG180</f>
        <v/>
      </c>
      <c r="AY180" s="1041">
        <f>'5'!AH180</f>
        <v>0</v>
      </c>
      <c r="AZ180" s="1044">
        <f>'5'!AI180</f>
        <v>0</v>
      </c>
      <c r="BA180" s="1045">
        <f t="shared" si="208"/>
        <v>0</v>
      </c>
      <c r="BB180" s="1045">
        <f t="shared" si="209"/>
        <v>0</v>
      </c>
      <c r="BC180" s="1045">
        <f t="shared" si="210"/>
        <v>0</v>
      </c>
      <c r="BD180" s="1045">
        <f t="shared" si="194"/>
        <v>0</v>
      </c>
      <c r="BE180" s="1045">
        <f t="shared" si="211"/>
        <v>0</v>
      </c>
      <c r="BF180" s="1043"/>
      <c r="BG180" s="1046" t="str">
        <f ca="1">'In-kind Benefits 2_V2'!AC178</f>
        <v/>
      </c>
      <c r="BH180" s="1047"/>
      <c r="BI180" s="1047" t="str">
        <f ca="1">'In-kind Benefits 2_V2'!AE178</f>
        <v/>
      </c>
      <c r="BJ180" s="1047" t="str" cm="1">
        <f t="array" aca="1" ref="BJ180" ca="1">(_xlfn.IFS(BG180="Yes",_xlfn.IFS(BI180&lt;=($CP180*BJ$5),BI180,BI180&gt;($CP180*BJ$5),($CP180*BJ$5)),BG180="No","",BG180="",""))</f>
        <v/>
      </c>
      <c r="BK180" s="1043"/>
      <c r="BL180" s="1046" t="str">
        <f ca="1">'In-kind Benefits 2_V2'!AG178</f>
        <v/>
      </c>
      <c r="BM180" s="1047" t="str">
        <f ca="1">'In-kind Benefits 2_V2'!AH178</f>
        <v/>
      </c>
      <c r="BN180" s="1047" t="str">
        <f ca="1">'In-kind Benefits 2_V2'!AI178</f>
        <v/>
      </c>
      <c r="BO180" s="1047" t="str" cm="1">
        <f t="array" aca="1" ref="BO180" ca="1">(_xlfn.IFS(BL180="Yes",_xlfn.IFS(BN180&lt;=($CP180*BO$5),BN180,BN180&gt;($CP180*BO$5),($CP180*BO$5)),BL180="No","",BL180="",""))</f>
        <v/>
      </c>
      <c r="BP180" s="1043"/>
      <c r="BQ180" s="1046" t="str">
        <f ca="1">'In-kind Benefits 2_V2'!AK178</f>
        <v/>
      </c>
      <c r="BR180" s="1047" t="str">
        <f ca="1">'In-kind Benefits 2_V2'!AL178</f>
        <v/>
      </c>
      <c r="BS180" s="1047" t="str">
        <f ca="1">'In-kind Benefits 2_V2'!AM178</f>
        <v/>
      </c>
      <c r="BT180" s="1047" t="str" cm="1">
        <f t="array" aca="1" ref="BT180" ca="1">(_xlfn.IFS(BQ180="Yes",_xlfn.IFS(BS180&lt;=($CP180*BT$5),BS180,BS180&gt;($CP180*BT$5),($CP180*BT$5)),BQ180="No","",BQ180="",""))</f>
        <v/>
      </c>
      <c r="BU180" s="1043"/>
      <c r="BV180" s="1046" t="str">
        <f ca="1">'In-kind Benefits 2_V2'!AO178</f>
        <v/>
      </c>
      <c r="BW180" s="1047" t="str">
        <f ca="1">'In-kind Benefits 2_V2'!AP178</f>
        <v/>
      </c>
      <c r="BX180" s="1047" t="str">
        <f ca="1">'In-kind Benefits 2_V2'!AQ178</f>
        <v/>
      </c>
      <c r="BY180" s="1047" t="str" cm="1">
        <f t="array" aca="1" ref="BY180" ca="1">(_xlfn.IFS(BV180="Yes",_xlfn.IFS(BX180&lt;=($CP180*BY$5),BX180,BX180&gt;($CP180*BY$5),($CP180*BY$5)),BV180="No","",BV180="",""))</f>
        <v/>
      </c>
      <c r="BZ180" s="1043"/>
      <c r="CA180" s="1046" t="str">
        <f ca="1">'In-kind Benefits 2_V2'!AS178</f>
        <v/>
      </c>
      <c r="CB180" s="1047" t="str">
        <f ca="1">'In-kind Benefits 2_V2'!AT178</f>
        <v/>
      </c>
      <c r="CC180" s="1047" t="str">
        <f ca="1">'In-kind Benefits 2_V2'!AU178</f>
        <v/>
      </c>
      <c r="CD180" s="1047" t="str" cm="1">
        <f t="array" aca="1" ref="CD180" ca="1">(_xlfn.IFS(CA180="Yes",_xlfn.IFS(CC180&lt;=($CP180*CD$5),CC180,CC180&gt;($CP180*CD$5),($CP180*CD$5)),CA180="No","",CA180="",""))</f>
        <v/>
      </c>
      <c r="CE180" s="1048"/>
      <c r="CF180" s="1046" t="str">
        <f ca="1">'In-kind Benefits 2_V2'!AW178</f>
        <v/>
      </c>
      <c r="CG180" s="1047" t="str">
        <f ca="1">'In-kind Benefits 2_V2'!AX178</f>
        <v/>
      </c>
      <c r="CH180" s="1047" t="str">
        <f ca="1">'In-kind Benefits 2_V2'!AY178</f>
        <v/>
      </c>
      <c r="CI180" s="1047" t="str" cm="1">
        <f t="array" aca="1" ref="CI180" ca="1">(_xlfn.IFS(CF180="Yes",_xlfn.IFS(CH180&lt;=($CP180*CI$5),CH180,CH180&gt;($CP180*CI$5),($CP180*CI$5)),CF180="No","",CF180="",""))</f>
        <v/>
      </c>
      <c r="CJ180" s="1048"/>
      <c r="CK180" s="1049">
        <f>IFERROR(((V180*X180)+(AG180*AI180)+(AR180*AT180)+(BC180*BE180))*'Drop Downs'!$R$4/12,0)</f>
        <v>0</v>
      </c>
      <c r="CL180" s="1050">
        <f>IFERROR(L180/M180*IF('2'!$E$25='Drop Downs'!$H$15,'Drop Downs'!$R$4/12, IF('2'!$E$25='Drop Downs'!$H$16,1, (IF('2'!$E$25='Drop Downs'!$H$13,1,"error")))),0)</f>
        <v>0</v>
      </c>
      <c r="CM180" s="1050">
        <f t="shared" ca="1" si="212"/>
        <v>0</v>
      </c>
      <c r="CN180" s="1049" t="str">
        <f t="shared" ca="1" si="213"/>
        <v/>
      </c>
      <c r="CO180" s="1049" t="str">
        <f t="shared" ca="1" si="214"/>
        <v/>
      </c>
      <c r="CP180" s="1050" t="str">
        <f t="shared" ca="1" si="195"/>
        <v/>
      </c>
      <c r="CQ180" s="251"/>
      <c r="CR180" s="1050">
        <f>IFERROR(((W180*X180)+(AH180*AI180)+(AS180*AT180)+(BD180*BE180))*'Drop Downs'!$R$4/12,0)</f>
        <v>0</v>
      </c>
      <c r="CS180" s="1050">
        <f t="shared" si="196"/>
        <v>0</v>
      </c>
      <c r="CT180" s="1050">
        <f t="shared" ca="1" si="197"/>
        <v>0</v>
      </c>
      <c r="CU180" s="1050">
        <f t="shared" ca="1" si="198"/>
        <v>0</v>
      </c>
      <c r="CV180" s="1050" t="str">
        <f t="shared" ca="1" si="215"/>
        <v/>
      </c>
      <c r="CW180" s="1048"/>
      <c r="CX180" s="1050">
        <f t="shared" si="216"/>
        <v>0</v>
      </c>
      <c r="CY180" s="1050" t="str">
        <f t="shared" ca="1" si="217"/>
        <v/>
      </c>
      <c r="CZ180" s="1049" t="str">
        <f t="shared" ca="1" si="218"/>
        <v/>
      </c>
      <c r="DA180" s="1049">
        <f t="shared" ca="1" si="199"/>
        <v>0</v>
      </c>
    </row>
    <row r="181" spans="1:105" s="178" customFormat="1" ht="17.149999999999999" customHeight="1">
      <c r="A181" s="942">
        <v>177</v>
      </c>
      <c r="B181" s="1298"/>
      <c r="C181" s="1051" t="str">
        <f>INDEX(Languages2!$B$12:$Z$13,MATCH(' '!D181,Languages2!$B$12:$B$13,0),MATCH('1'!$C$5,Languages2!$B$1:$Z$1,0))</f>
        <v>Mulheres</v>
      </c>
      <c r="D181" s="1051" t="s">
        <v>800</v>
      </c>
      <c r="E181" s="1066">
        <f>'4'!X14</f>
        <v>0</v>
      </c>
      <c r="F181" s="1297">
        <f>'4'!T55</f>
        <v>0</v>
      </c>
      <c r="G181" s="1040"/>
      <c r="H181" s="1053">
        <f>'5'!G181</f>
        <v>0</v>
      </c>
      <c r="I181" s="1053">
        <f>'5'!H181</f>
        <v>0</v>
      </c>
      <c r="J181" s="1053">
        <f>'5'!I181</f>
        <v>0</v>
      </c>
      <c r="K181" s="1053">
        <f>'5'!J181</f>
        <v>0</v>
      </c>
      <c r="L181" s="1054">
        <f t="shared" si="189"/>
        <v>0</v>
      </c>
      <c r="M181" s="1054">
        <f t="shared" si="200"/>
        <v>0</v>
      </c>
      <c r="N181" s="1043"/>
      <c r="O181" s="1053">
        <f>'5'!M181</f>
        <v>0</v>
      </c>
      <c r="P181" s="1053">
        <f>'5'!N181</f>
        <v>0</v>
      </c>
      <c r="Q181" s="1053" t="str">
        <f>'5'!O181</f>
        <v/>
      </c>
      <c r="R181" s="1053">
        <f>'5'!P181</f>
        <v>0</v>
      </c>
      <c r="S181" s="1055">
        <f>'5'!Q181</f>
        <v>0</v>
      </c>
      <c r="T181" s="1056">
        <f t="shared" si="190"/>
        <v>0</v>
      </c>
      <c r="U181" s="1056">
        <f t="shared" si="201"/>
        <v>0</v>
      </c>
      <c r="V181" s="1056">
        <f t="shared" si="202"/>
        <v>0</v>
      </c>
      <c r="W181" s="1056">
        <f t="shared" si="191"/>
        <v>0</v>
      </c>
      <c r="X181" s="1056">
        <f t="shared" si="219"/>
        <v>0</v>
      </c>
      <c r="Y181" s="1043"/>
      <c r="Z181" s="1053">
        <f>'5'!S181</f>
        <v>0</v>
      </c>
      <c r="AA181" s="1053">
        <f>'5'!T181</f>
        <v>0</v>
      </c>
      <c r="AB181" s="1053" t="str">
        <f>'5'!U181</f>
        <v/>
      </c>
      <c r="AC181" s="1053">
        <f>'5'!V181</f>
        <v>0</v>
      </c>
      <c r="AD181" s="1053">
        <f>'5'!W181</f>
        <v>0</v>
      </c>
      <c r="AE181" s="1056">
        <f t="shared" si="203"/>
        <v>0</v>
      </c>
      <c r="AF181" s="1056">
        <f t="shared" si="145"/>
        <v>0</v>
      </c>
      <c r="AG181" s="1056">
        <f t="shared" si="146"/>
        <v>0</v>
      </c>
      <c r="AH181" s="1056">
        <f t="shared" si="192"/>
        <v>0</v>
      </c>
      <c r="AI181" s="1056">
        <f t="shared" si="148"/>
        <v>0</v>
      </c>
      <c r="AJ181" s="1043"/>
      <c r="AK181" s="1053">
        <f>'5'!Y181</f>
        <v>0</v>
      </c>
      <c r="AL181" s="1053">
        <f>'5'!Z181</f>
        <v>0</v>
      </c>
      <c r="AM181" s="1053" t="str">
        <f>'5'!AA181</f>
        <v/>
      </c>
      <c r="AN181" s="1053">
        <f>'5'!AB181</f>
        <v>0</v>
      </c>
      <c r="AO181" s="1053">
        <f>'5'!AC181</f>
        <v>0</v>
      </c>
      <c r="AP181" s="1056">
        <f t="shared" si="204"/>
        <v>0</v>
      </c>
      <c r="AQ181" s="1056">
        <f t="shared" si="205"/>
        <v>0</v>
      </c>
      <c r="AR181" s="1056">
        <f t="shared" si="206"/>
        <v>0</v>
      </c>
      <c r="AS181" s="1056">
        <f t="shared" si="193"/>
        <v>0</v>
      </c>
      <c r="AT181" s="1056">
        <f t="shared" si="207"/>
        <v>0</v>
      </c>
      <c r="AU181" s="1043"/>
      <c r="AV181" s="1053">
        <f>'5'!AE181</f>
        <v>0</v>
      </c>
      <c r="AW181" s="1053">
        <f>'5'!AF181</f>
        <v>0</v>
      </c>
      <c r="AX181" s="1053" t="str">
        <f>'5'!AG181</f>
        <v/>
      </c>
      <c r="AY181" s="1053">
        <f>'5'!AH181</f>
        <v>0</v>
      </c>
      <c r="AZ181" s="1055">
        <f>'5'!AI181</f>
        <v>0</v>
      </c>
      <c r="BA181" s="1056">
        <f t="shared" si="208"/>
        <v>0</v>
      </c>
      <c r="BB181" s="1056">
        <f t="shared" si="209"/>
        <v>0</v>
      </c>
      <c r="BC181" s="1056">
        <f t="shared" si="210"/>
        <v>0</v>
      </c>
      <c r="BD181" s="1056">
        <f t="shared" si="194"/>
        <v>0</v>
      </c>
      <c r="BE181" s="1056">
        <f t="shared" si="211"/>
        <v>0</v>
      </c>
      <c r="BF181" s="1043"/>
      <c r="BG181" s="1057" t="str">
        <f ca="1">'In-kind Benefits 2_V2'!AC179</f>
        <v/>
      </c>
      <c r="BH181" s="1047"/>
      <c r="BI181" s="1047" t="str">
        <f ca="1">'In-kind Benefits 2_V2'!AE179</f>
        <v/>
      </c>
      <c r="BJ181" s="1047" t="str" cm="1">
        <f t="array" aca="1" ref="BJ181" ca="1">(_xlfn.IFS(BG181="Yes",_xlfn.IFS(BI181&lt;=($CP181*BJ$5),BI181,BI181&gt;($CP181*BJ$5),($CP181*BJ$5)),BG181="No","",BG181="",""))</f>
        <v/>
      </c>
      <c r="BK181" s="1043"/>
      <c r="BL181" s="1057" t="str">
        <f ca="1">'In-kind Benefits 2_V2'!AG179</f>
        <v/>
      </c>
      <c r="BM181" s="1047" t="str">
        <f ca="1">'In-kind Benefits 2_V2'!AH179</f>
        <v/>
      </c>
      <c r="BN181" s="1047" t="str">
        <f ca="1">'In-kind Benefits 2_V2'!AI179</f>
        <v/>
      </c>
      <c r="BO181" s="1047" t="str" cm="1">
        <f t="array" aca="1" ref="BO181" ca="1">(_xlfn.IFS(BL181="Yes",_xlfn.IFS(BN181&lt;=($CP181*BO$5),BN181,BN181&gt;($CP181*BO$5),($CP181*BO$5)),BL181="No","",BL181="",""))</f>
        <v/>
      </c>
      <c r="BP181" s="1043"/>
      <c r="BQ181" s="1057" t="str">
        <f ca="1">'In-kind Benefits 2_V2'!AK179</f>
        <v/>
      </c>
      <c r="BR181" s="1047" t="str">
        <f ca="1">'In-kind Benefits 2_V2'!AL179</f>
        <v/>
      </c>
      <c r="BS181" s="1047" t="str">
        <f ca="1">'In-kind Benefits 2_V2'!AM179</f>
        <v/>
      </c>
      <c r="BT181" s="1047" t="str" cm="1">
        <f t="array" aca="1" ref="BT181" ca="1">(_xlfn.IFS(BQ181="Yes",_xlfn.IFS(BS181&lt;=($CP181*BT$5),BS181,BS181&gt;($CP181*BT$5),($CP181*BT$5)),BQ181="No","",BQ181="",""))</f>
        <v/>
      </c>
      <c r="BU181" s="1043"/>
      <c r="BV181" s="1057" t="str">
        <f ca="1">'In-kind Benefits 2_V2'!AO179</f>
        <v/>
      </c>
      <c r="BW181" s="1047" t="str">
        <f ca="1">'In-kind Benefits 2_V2'!AP179</f>
        <v/>
      </c>
      <c r="BX181" s="1047" t="str">
        <f ca="1">'In-kind Benefits 2_V2'!AQ179</f>
        <v/>
      </c>
      <c r="BY181" s="1047" t="str" cm="1">
        <f t="array" aca="1" ref="BY181" ca="1">(_xlfn.IFS(BV181="Yes",_xlfn.IFS(BX181&lt;=($CP181*BY$5),BX181,BX181&gt;($CP181*BY$5),($CP181*BY$5)),BV181="No","",BV181="",""))</f>
        <v/>
      </c>
      <c r="BZ181" s="1043"/>
      <c r="CA181" s="1057" t="str">
        <f ca="1">'In-kind Benefits 2_V2'!AS179</f>
        <v/>
      </c>
      <c r="CB181" s="1047" t="str">
        <f ca="1">'In-kind Benefits 2_V2'!AT179</f>
        <v/>
      </c>
      <c r="CC181" s="1047" t="str">
        <f ca="1">'In-kind Benefits 2_V2'!AU179</f>
        <v/>
      </c>
      <c r="CD181" s="1047" t="str" cm="1">
        <f t="array" aca="1" ref="CD181" ca="1">(_xlfn.IFS(CA181="Yes",_xlfn.IFS(CC181&lt;=($CP181*CD$5),CC181,CC181&gt;($CP181*CD$5),($CP181*CD$5)),CA181="No","",CA181="",""))</f>
        <v/>
      </c>
      <c r="CE181" s="1048"/>
      <c r="CF181" s="1057" t="str">
        <f ca="1">'In-kind Benefits 2_V2'!AW179</f>
        <v/>
      </c>
      <c r="CG181" s="1047" t="str">
        <f ca="1">'In-kind Benefits 2_V2'!AX179</f>
        <v/>
      </c>
      <c r="CH181" s="1047" t="str">
        <f ca="1">'In-kind Benefits 2_V2'!AY179</f>
        <v/>
      </c>
      <c r="CI181" s="1047" t="str" cm="1">
        <f t="array" aca="1" ref="CI181" ca="1">(_xlfn.IFS(CF181="Yes",_xlfn.IFS(CH181&lt;=($CP181*CI$5),CH181,CH181&gt;($CP181*CI$5),($CP181*CI$5)),CF181="No","",CF181="",""))</f>
        <v/>
      </c>
      <c r="CJ181" s="1048"/>
      <c r="CK181" s="1049">
        <f>IFERROR(((V181*X181)+(AG181*AI181)+(AR181*AT181)+(BC181*BE181))*'Drop Downs'!$R$4/12,0)</f>
        <v>0</v>
      </c>
      <c r="CL181" s="1050">
        <f>IFERROR(L181/M181*IF('2'!$E$25='Drop Downs'!$H$15,'Drop Downs'!$R$4/12, IF('2'!$E$25='Drop Downs'!$H$16,1, (IF('2'!$E$25='Drop Downs'!$H$13,1,"error")))),0)</f>
        <v>0</v>
      </c>
      <c r="CM181" s="1050">
        <f t="shared" ca="1" si="212"/>
        <v>0</v>
      </c>
      <c r="CN181" s="1049" t="str">
        <f t="shared" ca="1" si="213"/>
        <v/>
      </c>
      <c r="CO181" s="1049" t="str">
        <f t="shared" ca="1" si="214"/>
        <v/>
      </c>
      <c r="CP181" s="1050" t="str">
        <f t="shared" ca="1" si="195"/>
        <v/>
      </c>
      <c r="CQ181" s="251"/>
      <c r="CR181" s="1050">
        <f>IFERROR(((W181*X181)+(AH181*AI181)+(AS181*AT181)+(BD181*BE181))*'Drop Downs'!$R$4/12,0)</f>
        <v>0</v>
      </c>
      <c r="CS181" s="1050">
        <f t="shared" si="196"/>
        <v>0</v>
      </c>
      <c r="CT181" s="1050">
        <f t="shared" ca="1" si="197"/>
        <v>0</v>
      </c>
      <c r="CU181" s="1050">
        <f t="shared" ca="1" si="198"/>
        <v>0</v>
      </c>
      <c r="CV181" s="1050" t="str">
        <f t="shared" ca="1" si="215"/>
        <v/>
      </c>
      <c r="CW181" s="1048"/>
      <c r="CX181" s="1050">
        <f t="shared" si="216"/>
        <v>0</v>
      </c>
      <c r="CY181" s="1050" t="str">
        <f t="shared" ca="1" si="217"/>
        <v/>
      </c>
      <c r="CZ181" s="1049" t="str">
        <f t="shared" ca="1" si="218"/>
        <v/>
      </c>
      <c r="DA181" s="1049">
        <f t="shared" ca="1" si="199"/>
        <v>0</v>
      </c>
    </row>
    <row r="182" spans="1:105" s="178" customFormat="1" ht="17.149999999999999" customHeight="1">
      <c r="A182" s="942">
        <v>178</v>
      </c>
      <c r="B182" s="1295">
        <f>'4'!V15</f>
        <v>0</v>
      </c>
      <c r="C182" s="1038" t="str">
        <f>INDEX(Languages2!$B$12:$Z$13,MATCH(' '!D182,Languages2!$B$12:$B$13,0),MATCH('1'!$C$5,Languages2!$B$1:$Z$1,0))</f>
        <v>Homens</v>
      </c>
      <c r="D182" s="1038" t="s">
        <v>799</v>
      </c>
      <c r="E182" s="1065">
        <f>'4'!X15</f>
        <v>0</v>
      </c>
      <c r="F182" s="1297" t="str">
        <f>'4'!Y15</f>
        <v xml:space="preserve"> </v>
      </c>
      <c r="G182" s="1040"/>
      <c r="H182" s="1041">
        <f>'5'!G182</f>
        <v>0</v>
      </c>
      <c r="I182" s="1041">
        <f>'5'!H182</f>
        <v>0</v>
      </c>
      <c r="J182" s="1041">
        <f>'5'!I182</f>
        <v>0</v>
      </c>
      <c r="K182" s="1041">
        <f>'5'!J182</f>
        <v>0</v>
      </c>
      <c r="L182" s="1042">
        <f t="shared" si="189"/>
        <v>0</v>
      </c>
      <c r="M182" s="1042">
        <f t="shared" si="200"/>
        <v>0</v>
      </c>
      <c r="N182" s="1043"/>
      <c r="O182" s="1041">
        <f>'5'!M182</f>
        <v>0</v>
      </c>
      <c r="P182" s="1041">
        <f>'5'!N182</f>
        <v>0</v>
      </c>
      <c r="Q182" s="1041" t="str">
        <f>'5'!O182</f>
        <v/>
      </c>
      <c r="R182" s="1041">
        <f>'5'!P182</f>
        <v>0</v>
      </c>
      <c r="S182" s="1044">
        <f>'5'!Q182</f>
        <v>0</v>
      </c>
      <c r="T182" s="1045">
        <f t="shared" si="190"/>
        <v>0</v>
      </c>
      <c r="U182" s="1045">
        <f t="shared" si="201"/>
        <v>0</v>
      </c>
      <c r="V182" s="1045">
        <f t="shared" si="202"/>
        <v>0</v>
      </c>
      <c r="W182" s="1045">
        <f t="shared" si="191"/>
        <v>0</v>
      </c>
      <c r="X182" s="1045">
        <f t="shared" si="219"/>
        <v>0</v>
      </c>
      <c r="Y182" s="1043"/>
      <c r="Z182" s="1041">
        <f>'5'!S182</f>
        <v>0</v>
      </c>
      <c r="AA182" s="1041">
        <f>'5'!T182</f>
        <v>0</v>
      </c>
      <c r="AB182" s="1041" t="str">
        <f>'5'!U182</f>
        <v/>
      </c>
      <c r="AC182" s="1041">
        <f>'5'!V182</f>
        <v>0</v>
      </c>
      <c r="AD182" s="1064">
        <f>'5'!W182</f>
        <v>0</v>
      </c>
      <c r="AE182" s="1045">
        <f t="shared" si="203"/>
        <v>0</v>
      </c>
      <c r="AF182" s="1045">
        <f t="shared" si="145"/>
        <v>0</v>
      </c>
      <c r="AG182" s="1045">
        <f t="shared" si="146"/>
        <v>0</v>
      </c>
      <c r="AH182" s="1045">
        <f t="shared" si="192"/>
        <v>0</v>
      </c>
      <c r="AI182" s="1045">
        <f t="shared" si="148"/>
        <v>0</v>
      </c>
      <c r="AJ182" s="1043"/>
      <c r="AK182" s="1041">
        <f>'5'!Y182</f>
        <v>0</v>
      </c>
      <c r="AL182" s="1041">
        <f>'5'!Z182</f>
        <v>0</v>
      </c>
      <c r="AM182" s="1041" t="str">
        <f>'5'!AA182</f>
        <v/>
      </c>
      <c r="AN182" s="1041">
        <f>'5'!AB182</f>
        <v>0</v>
      </c>
      <c r="AO182" s="1064">
        <f>'5'!AC182</f>
        <v>0</v>
      </c>
      <c r="AP182" s="1045">
        <f t="shared" si="204"/>
        <v>0</v>
      </c>
      <c r="AQ182" s="1045">
        <f t="shared" si="205"/>
        <v>0</v>
      </c>
      <c r="AR182" s="1045">
        <f t="shared" si="206"/>
        <v>0</v>
      </c>
      <c r="AS182" s="1045">
        <f t="shared" si="193"/>
        <v>0</v>
      </c>
      <c r="AT182" s="1045">
        <f t="shared" si="207"/>
        <v>0</v>
      </c>
      <c r="AU182" s="1043"/>
      <c r="AV182" s="1041">
        <f>'5'!AE182</f>
        <v>0</v>
      </c>
      <c r="AW182" s="1041">
        <f>'5'!AF182</f>
        <v>0</v>
      </c>
      <c r="AX182" s="1041" t="str">
        <f>'5'!AG182</f>
        <v/>
      </c>
      <c r="AY182" s="1041">
        <f>'5'!AH182</f>
        <v>0</v>
      </c>
      <c r="AZ182" s="1044">
        <f>'5'!AI182</f>
        <v>0</v>
      </c>
      <c r="BA182" s="1045">
        <f t="shared" si="208"/>
        <v>0</v>
      </c>
      <c r="BB182" s="1045">
        <f t="shared" si="209"/>
        <v>0</v>
      </c>
      <c r="BC182" s="1045">
        <f t="shared" si="210"/>
        <v>0</v>
      </c>
      <c r="BD182" s="1045">
        <f t="shared" si="194"/>
        <v>0</v>
      </c>
      <c r="BE182" s="1045">
        <f t="shared" si="211"/>
        <v>0</v>
      </c>
      <c r="BF182" s="1043"/>
      <c r="BG182" s="1046" t="str">
        <f ca="1">'In-kind Benefits 2_V2'!AC180</f>
        <v/>
      </c>
      <c r="BH182" s="1047"/>
      <c r="BI182" s="1047" t="str">
        <f ca="1">'In-kind Benefits 2_V2'!AE180</f>
        <v/>
      </c>
      <c r="BJ182" s="1047" t="str" cm="1">
        <f t="array" aca="1" ref="BJ182" ca="1">(_xlfn.IFS(BG182="Yes",_xlfn.IFS(BI182&lt;=($CP182*BJ$5),BI182,BI182&gt;($CP182*BJ$5),($CP182*BJ$5)),BG182="No","",BG182="",""))</f>
        <v/>
      </c>
      <c r="BK182" s="1043"/>
      <c r="BL182" s="1046" t="str">
        <f ca="1">'In-kind Benefits 2_V2'!AG180</f>
        <v/>
      </c>
      <c r="BM182" s="1047" t="str">
        <f ca="1">'In-kind Benefits 2_V2'!AH180</f>
        <v/>
      </c>
      <c r="BN182" s="1047" t="str">
        <f ca="1">'In-kind Benefits 2_V2'!AI180</f>
        <v/>
      </c>
      <c r="BO182" s="1047" t="str" cm="1">
        <f t="array" aca="1" ref="BO182" ca="1">(_xlfn.IFS(BL182="Yes",_xlfn.IFS(BN182&lt;=($CP182*BO$5),BN182,BN182&gt;($CP182*BO$5),($CP182*BO$5)),BL182="No","",BL182="",""))</f>
        <v/>
      </c>
      <c r="BP182" s="1043"/>
      <c r="BQ182" s="1046" t="str">
        <f ca="1">'In-kind Benefits 2_V2'!AK180</f>
        <v/>
      </c>
      <c r="BR182" s="1047" t="str">
        <f ca="1">'In-kind Benefits 2_V2'!AL180</f>
        <v/>
      </c>
      <c r="BS182" s="1047" t="str">
        <f ca="1">'In-kind Benefits 2_V2'!AM180</f>
        <v/>
      </c>
      <c r="BT182" s="1047" t="str" cm="1">
        <f t="array" aca="1" ref="BT182" ca="1">(_xlfn.IFS(BQ182="Yes",_xlfn.IFS(BS182&lt;=($CP182*BT$5),BS182,BS182&gt;($CP182*BT$5),($CP182*BT$5)),BQ182="No","",BQ182="",""))</f>
        <v/>
      </c>
      <c r="BU182" s="1043"/>
      <c r="BV182" s="1046" t="str">
        <f ca="1">'In-kind Benefits 2_V2'!AO180</f>
        <v/>
      </c>
      <c r="BW182" s="1047" t="str">
        <f ca="1">'In-kind Benefits 2_V2'!AP180</f>
        <v/>
      </c>
      <c r="BX182" s="1047" t="str">
        <f ca="1">'In-kind Benefits 2_V2'!AQ180</f>
        <v/>
      </c>
      <c r="BY182" s="1047" t="str" cm="1">
        <f t="array" aca="1" ref="BY182" ca="1">(_xlfn.IFS(BV182="Yes",_xlfn.IFS(BX182&lt;=($CP182*BY$5),BX182,BX182&gt;($CP182*BY$5),($CP182*BY$5)),BV182="No","",BV182="",""))</f>
        <v/>
      </c>
      <c r="BZ182" s="1043"/>
      <c r="CA182" s="1046" t="str">
        <f ca="1">'In-kind Benefits 2_V2'!AS180</f>
        <v/>
      </c>
      <c r="CB182" s="1047" t="str">
        <f ca="1">'In-kind Benefits 2_V2'!AT180</f>
        <v/>
      </c>
      <c r="CC182" s="1047" t="str">
        <f ca="1">'In-kind Benefits 2_V2'!AU180</f>
        <v/>
      </c>
      <c r="CD182" s="1047" t="str" cm="1">
        <f t="array" aca="1" ref="CD182" ca="1">(_xlfn.IFS(CA182="Yes",_xlfn.IFS(CC182&lt;=($CP182*CD$5),CC182,CC182&gt;($CP182*CD$5),($CP182*CD$5)),CA182="No","",CA182="",""))</f>
        <v/>
      </c>
      <c r="CE182" s="1048"/>
      <c r="CF182" s="1046" t="str">
        <f ca="1">'In-kind Benefits 2_V2'!AW180</f>
        <v/>
      </c>
      <c r="CG182" s="1047" t="str">
        <f ca="1">'In-kind Benefits 2_V2'!AX180</f>
        <v/>
      </c>
      <c r="CH182" s="1047" t="str">
        <f ca="1">'In-kind Benefits 2_V2'!AY180</f>
        <v/>
      </c>
      <c r="CI182" s="1047" t="str" cm="1">
        <f t="array" aca="1" ref="CI182" ca="1">(_xlfn.IFS(CF182="Yes",_xlfn.IFS(CH182&lt;=($CP182*CI$5),CH182,CH182&gt;($CP182*CI$5),($CP182*CI$5)),CF182="No","",CF182="",""))</f>
        <v/>
      </c>
      <c r="CJ182" s="1048"/>
      <c r="CK182" s="1049">
        <f>IFERROR(((V182*X182)+(AG182*AI182)+(AR182*AT182)+(BC182*BE182))*'Drop Downs'!$R$4/12,0)</f>
        <v>0</v>
      </c>
      <c r="CL182" s="1050">
        <f>IFERROR(L182/M182*IF('2'!$E$25='Drop Downs'!$H$15,'Drop Downs'!$R$4/12, IF('2'!$E$25='Drop Downs'!$H$16,1, (IF('2'!$E$25='Drop Downs'!$H$13,1,"error")))),0)</f>
        <v>0</v>
      </c>
      <c r="CM182" s="1050">
        <f t="shared" ca="1" si="212"/>
        <v>0</v>
      </c>
      <c r="CN182" s="1049" t="str">
        <f t="shared" ca="1" si="213"/>
        <v/>
      </c>
      <c r="CO182" s="1049" t="str">
        <f t="shared" ca="1" si="214"/>
        <v/>
      </c>
      <c r="CP182" s="1050" t="str">
        <f t="shared" ca="1" si="195"/>
        <v/>
      </c>
      <c r="CQ182" s="251"/>
      <c r="CR182" s="1050">
        <f>IFERROR(((W182*X182)+(AH182*AI182)+(AS182*AT182)+(BD182*BE182))*'Drop Downs'!$R$4/12,0)</f>
        <v>0</v>
      </c>
      <c r="CS182" s="1050">
        <f t="shared" si="196"/>
        <v>0</v>
      </c>
      <c r="CT182" s="1050">
        <f t="shared" ca="1" si="197"/>
        <v>0</v>
      </c>
      <c r="CU182" s="1050">
        <f t="shared" ca="1" si="198"/>
        <v>0</v>
      </c>
      <c r="CV182" s="1050" t="str">
        <f t="shared" ca="1" si="215"/>
        <v/>
      </c>
      <c r="CW182" s="1048"/>
      <c r="CX182" s="1050">
        <f t="shared" si="216"/>
        <v>0</v>
      </c>
      <c r="CY182" s="1050" t="str">
        <f t="shared" ca="1" si="217"/>
        <v/>
      </c>
      <c r="CZ182" s="1049" t="str">
        <f t="shared" ca="1" si="218"/>
        <v/>
      </c>
      <c r="DA182" s="1049">
        <f t="shared" ca="1" si="199"/>
        <v>0</v>
      </c>
    </row>
    <row r="183" spans="1:105" s="178" customFormat="1" ht="17.149999999999999" customHeight="1">
      <c r="A183" s="942">
        <v>179</v>
      </c>
      <c r="B183" s="1298"/>
      <c r="C183" s="1051" t="str">
        <f>INDEX(Languages2!$B$12:$Z$13,MATCH(' '!D183,Languages2!$B$12:$B$13,0),MATCH('1'!$C$5,Languages2!$B$1:$Z$1,0))</f>
        <v>Mulheres</v>
      </c>
      <c r="D183" s="1051" t="s">
        <v>800</v>
      </c>
      <c r="E183" s="1066">
        <f>'4'!X16</f>
        <v>0</v>
      </c>
      <c r="F183" s="1297">
        <f>'4'!T57</f>
        <v>0</v>
      </c>
      <c r="G183" s="1040"/>
      <c r="H183" s="1053">
        <f>'5'!G183</f>
        <v>0</v>
      </c>
      <c r="I183" s="1053">
        <f>'5'!H183</f>
        <v>0</v>
      </c>
      <c r="J183" s="1053">
        <f>'5'!I183</f>
        <v>0</v>
      </c>
      <c r="K183" s="1053">
        <f>'5'!J183</f>
        <v>0</v>
      </c>
      <c r="L183" s="1054">
        <f t="shared" si="189"/>
        <v>0</v>
      </c>
      <c r="M183" s="1054">
        <f t="shared" si="200"/>
        <v>0</v>
      </c>
      <c r="N183" s="1043"/>
      <c r="O183" s="1053">
        <f>'5'!M183</f>
        <v>0</v>
      </c>
      <c r="P183" s="1053">
        <f>'5'!N183</f>
        <v>0</v>
      </c>
      <c r="Q183" s="1053" t="str">
        <f>'5'!O183</f>
        <v/>
      </c>
      <c r="R183" s="1053">
        <f>'5'!P183</f>
        <v>0</v>
      </c>
      <c r="S183" s="1055">
        <f>'5'!Q183</f>
        <v>0</v>
      </c>
      <c r="T183" s="1056">
        <f t="shared" si="190"/>
        <v>0</v>
      </c>
      <c r="U183" s="1056">
        <f t="shared" si="201"/>
        <v>0</v>
      </c>
      <c r="V183" s="1056">
        <f t="shared" si="202"/>
        <v>0</v>
      </c>
      <c r="W183" s="1056">
        <f t="shared" si="191"/>
        <v>0</v>
      </c>
      <c r="X183" s="1056">
        <f t="shared" si="219"/>
        <v>0</v>
      </c>
      <c r="Y183" s="1043"/>
      <c r="Z183" s="1053">
        <f>'5'!S183</f>
        <v>0</v>
      </c>
      <c r="AA183" s="1053">
        <f>'5'!T183</f>
        <v>0</v>
      </c>
      <c r="AB183" s="1053" t="str">
        <f>'5'!U183</f>
        <v/>
      </c>
      <c r="AC183" s="1053">
        <f>'5'!V183</f>
        <v>0</v>
      </c>
      <c r="AD183" s="1053">
        <f>'5'!W183</f>
        <v>0</v>
      </c>
      <c r="AE183" s="1056">
        <f t="shared" si="203"/>
        <v>0</v>
      </c>
      <c r="AF183" s="1056">
        <f t="shared" si="145"/>
        <v>0</v>
      </c>
      <c r="AG183" s="1056">
        <f t="shared" si="146"/>
        <v>0</v>
      </c>
      <c r="AH183" s="1056">
        <f t="shared" si="192"/>
        <v>0</v>
      </c>
      <c r="AI183" s="1056">
        <f t="shared" si="148"/>
        <v>0</v>
      </c>
      <c r="AJ183" s="1043"/>
      <c r="AK183" s="1053">
        <f>'5'!Y183</f>
        <v>0</v>
      </c>
      <c r="AL183" s="1053">
        <f>'5'!Z183</f>
        <v>0</v>
      </c>
      <c r="AM183" s="1053" t="str">
        <f>'5'!AA183</f>
        <v/>
      </c>
      <c r="AN183" s="1053">
        <f>'5'!AB183</f>
        <v>0</v>
      </c>
      <c r="AO183" s="1053">
        <f>'5'!AC183</f>
        <v>0</v>
      </c>
      <c r="AP183" s="1056">
        <f t="shared" si="204"/>
        <v>0</v>
      </c>
      <c r="AQ183" s="1056">
        <f t="shared" si="205"/>
        <v>0</v>
      </c>
      <c r="AR183" s="1056">
        <f t="shared" si="206"/>
        <v>0</v>
      </c>
      <c r="AS183" s="1056">
        <f t="shared" si="193"/>
        <v>0</v>
      </c>
      <c r="AT183" s="1056">
        <f t="shared" si="207"/>
        <v>0</v>
      </c>
      <c r="AU183" s="1043"/>
      <c r="AV183" s="1053">
        <f>'5'!AE183</f>
        <v>0</v>
      </c>
      <c r="AW183" s="1053">
        <f>'5'!AF183</f>
        <v>0</v>
      </c>
      <c r="AX183" s="1053" t="str">
        <f>'5'!AG183</f>
        <v/>
      </c>
      <c r="AY183" s="1053">
        <f>'5'!AH183</f>
        <v>0</v>
      </c>
      <c r="AZ183" s="1055">
        <f>'5'!AI183</f>
        <v>0</v>
      </c>
      <c r="BA183" s="1056">
        <f t="shared" si="208"/>
        <v>0</v>
      </c>
      <c r="BB183" s="1056">
        <f t="shared" si="209"/>
        <v>0</v>
      </c>
      <c r="BC183" s="1056">
        <f t="shared" si="210"/>
        <v>0</v>
      </c>
      <c r="BD183" s="1056">
        <f t="shared" si="194"/>
        <v>0</v>
      </c>
      <c r="BE183" s="1056">
        <f t="shared" si="211"/>
        <v>0</v>
      </c>
      <c r="BF183" s="1043"/>
      <c r="BG183" s="1057" t="str">
        <f ca="1">'In-kind Benefits 2_V2'!AC181</f>
        <v/>
      </c>
      <c r="BH183" s="1047"/>
      <c r="BI183" s="1047" t="str">
        <f ca="1">'In-kind Benefits 2_V2'!AE181</f>
        <v/>
      </c>
      <c r="BJ183" s="1047" t="str" cm="1">
        <f t="array" aca="1" ref="BJ183" ca="1">(_xlfn.IFS(BG183="Yes",_xlfn.IFS(BI183&lt;=($CP183*BJ$5),BI183,BI183&gt;($CP183*BJ$5),($CP183*BJ$5)),BG183="No","",BG183="",""))</f>
        <v/>
      </c>
      <c r="BK183" s="1043"/>
      <c r="BL183" s="1057" t="str">
        <f ca="1">'In-kind Benefits 2_V2'!AG181</f>
        <v/>
      </c>
      <c r="BM183" s="1047" t="str">
        <f ca="1">'In-kind Benefits 2_V2'!AH181</f>
        <v/>
      </c>
      <c r="BN183" s="1047" t="str">
        <f ca="1">'In-kind Benefits 2_V2'!AI181</f>
        <v/>
      </c>
      <c r="BO183" s="1047" t="str" cm="1">
        <f t="array" aca="1" ref="BO183" ca="1">(_xlfn.IFS(BL183="Yes",_xlfn.IFS(BN183&lt;=($CP183*BO$5),BN183,BN183&gt;($CP183*BO$5),($CP183*BO$5)),BL183="No","",BL183="",""))</f>
        <v/>
      </c>
      <c r="BP183" s="1043"/>
      <c r="BQ183" s="1057" t="str">
        <f ca="1">'In-kind Benefits 2_V2'!AK181</f>
        <v/>
      </c>
      <c r="BR183" s="1047" t="str">
        <f ca="1">'In-kind Benefits 2_V2'!AL181</f>
        <v/>
      </c>
      <c r="BS183" s="1047" t="str">
        <f ca="1">'In-kind Benefits 2_V2'!AM181</f>
        <v/>
      </c>
      <c r="BT183" s="1047" t="str" cm="1">
        <f t="array" aca="1" ref="BT183" ca="1">(_xlfn.IFS(BQ183="Yes",_xlfn.IFS(BS183&lt;=($CP183*BT$5),BS183,BS183&gt;($CP183*BT$5),($CP183*BT$5)),BQ183="No","",BQ183="",""))</f>
        <v/>
      </c>
      <c r="BU183" s="1043"/>
      <c r="BV183" s="1057" t="str">
        <f ca="1">'In-kind Benefits 2_V2'!AO181</f>
        <v/>
      </c>
      <c r="BW183" s="1047" t="str">
        <f ca="1">'In-kind Benefits 2_V2'!AP181</f>
        <v/>
      </c>
      <c r="BX183" s="1047" t="str">
        <f ca="1">'In-kind Benefits 2_V2'!AQ181</f>
        <v/>
      </c>
      <c r="BY183" s="1047" t="str" cm="1">
        <f t="array" aca="1" ref="BY183" ca="1">(_xlfn.IFS(BV183="Yes",_xlfn.IFS(BX183&lt;=($CP183*BY$5),BX183,BX183&gt;($CP183*BY$5),($CP183*BY$5)),BV183="No","",BV183="",""))</f>
        <v/>
      </c>
      <c r="BZ183" s="1043"/>
      <c r="CA183" s="1057" t="str">
        <f ca="1">'In-kind Benefits 2_V2'!AS181</f>
        <v/>
      </c>
      <c r="CB183" s="1047" t="str">
        <f ca="1">'In-kind Benefits 2_V2'!AT181</f>
        <v/>
      </c>
      <c r="CC183" s="1047" t="str">
        <f ca="1">'In-kind Benefits 2_V2'!AU181</f>
        <v/>
      </c>
      <c r="CD183" s="1047" t="str" cm="1">
        <f t="array" aca="1" ref="CD183" ca="1">(_xlfn.IFS(CA183="Yes",_xlfn.IFS(CC183&lt;=($CP183*CD$5),CC183,CC183&gt;($CP183*CD$5),($CP183*CD$5)),CA183="No","",CA183="",""))</f>
        <v/>
      </c>
      <c r="CE183" s="1048"/>
      <c r="CF183" s="1057" t="str">
        <f ca="1">'In-kind Benefits 2_V2'!AW181</f>
        <v/>
      </c>
      <c r="CG183" s="1047" t="str">
        <f ca="1">'In-kind Benefits 2_V2'!AX181</f>
        <v/>
      </c>
      <c r="CH183" s="1047" t="str">
        <f ca="1">'In-kind Benefits 2_V2'!AY181</f>
        <v/>
      </c>
      <c r="CI183" s="1047" t="str" cm="1">
        <f t="array" aca="1" ref="CI183" ca="1">(_xlfn.IFS(CF183="Yes",_xlfn.IFS(CH183&lt;=($CP183*CI$5),CH183,CH183&gt;($CP183*CI$5),($CP183*CI$5)),CF183="No","",CF183="",""))</f>
        <v/>
      </c>
      <c r="CJ183" s="1048"/>
      <c r="CK183" s="1049">
        <f>IFERROR(((V183*X183)+(AG183*AI183)+(AR183*AT183)+(BC183*BE183))*'Drop Downs'!$R$4/12,0)</f>
        <v>0</v>
      </c>
      <c r="CL183" s="1050">
        <f>IFERROR(L183/M183*IF('2'!$E$25='Drop Downs'!$H$15,'Drop Downs'!$R$4/12, IF('2'!$E$25='Drop Downs'!$H$16,1, (IF('2'!$E$25='Drop Downs'!$H$13,1,"error")))),0)</f>
        <v>0</v>
      </c>
      <c r="CM183" s="1050">
        <f t="shared" ca="1" si="212"/>
        <v>0</v>
      </c>
      <c r="CN183" s="1049" t="str">
        <f t="shared" ca="1" si="213"/>
        <v/>
      </c>
      <c r="CO183" s="1049" t="str">
        <f t="shared" ca="1" si="214"/>
        <v/>
      </c>
      <c r="CP183" s="1050" t="str">
        <f t="shared" ca="1" si="195"/>
        <v/>
      </c>
      <c r="CQ183" s="251"/>
      <c r="CR183" s="1050">
        <f>IFERROR(((W183*X183)+(AH183*AI183)+(AS183*AT183)+(BD183*BE183))*'Drop Downs'!$R$4/12,0)</f>
        <v>0</v>
      </c>
      <c r="CS183" s="1050">
        <f t="shared" si="196"/>
        <v>0</v>
      </c>
      <c r="CT183" s="1050">
        <f t="shared" ca="1" si="197"/>
        <v>0</v>
      </c>
      <c r="CU183" s="1050">
        <f t="shared" ca="1" si="198"/>
        <v>0</v>
      </c>
      <c r="CV183" s="1050" t="str">
        <f t="shared" ca="1" si="215"/>
        <v/>
      </c>
      <c r="CW183" s="1048"/>
      <c r="CX183" s="1050">
        <f t="shared" si="216"/>
        <v>0</v>
      </c>
      <c r="CY183" s="1050" t="str">
        <f t="shared" ca="1" si="217"/>
        <v/>
      </c>
      <c r="CZ183" s="1049" t="str">
        <f t="shared" ca="1" si="218"/>
        <v/>
      </c>
      <c r="DA183" s="1049">
        <f t="shared" ca="1" si="199"/>
        <v>0</v>
      </c>
    </row>
    <row r="184" spans="1:105" s="178" customFormat="1" ht="17.149999999999999" customHeight="1">
      <c r="A184" s="942">
        <v>180</v>
      </c>
      <c r="B184" s="1302">
        <f>'4'!V17</f>
        <v>0</v>
      </c>
      <c r="C184" s="1038" t="str">
        <f>INDEX(Languages2!$B$12:$Z$13,MATCH(' '!D184,Languages2!$B$12:$B$13,0),MATCH('1'!$C$5,Languages2!$B$1:$Z$1,0))</f>
        <v>Homens</v>
      </c>
      <c r="D184" s="1038" t="s">
        <v>799</v>
      </c>
      <c r="E184" s="1065">
        <f>'4'!X17</f>
        <v>0</v>
      </c>
      <c r="F184" s="1297" t="str">
        <f>'4'!Y17</f>
        <v xml:space="preserve"> </v>
      </c>
      <c r="G184" s="1040"/>
      <c r="H184" s="1041">
        <f>'5'!G184</f>
        <v>0</v>
      </c>
      <c r="I184" s="1041">
        <f>'5'!H184</f>
        <v>0</v>
      </c>
      <c r="J184" s="1041">
        <f>'5'!I184</f>
        <v>0</v>
      </c>
      <c r="K184" s="1041">
        <f>'5'!J184</f>
        <v>0</v>
      </c>
      <c r="L184" s="1042">
        <f t="shared" si="189"/>
        <v>0</v>
      </c>
      <c r="M184" s="1042">
        <f t="shared" si="200"/>
        <v>0</v>
      </c>
      <c r="N184" s="1043"/>
      <c r="O184" s="1041">
        <f>'5'!M184</f>
        <v>0</v>
      </c>
      <c r="P184" s="1041">
        <f>'5'!N184</f>
        <v>0</v>
      </c>
      <c r="Q184" s="1041" t="str">
        <f>'5'!O184</f>
        <v/>
      </c>
      <c r="R184" s="1041">
        <f>'5'!P184</f>
        <v>0</v>
      </c>
      <c r="S184" s="1044">
        <f>'5'!Q184</f>
        <v>0</v>
      </c>
      <c r="T184" s="1045">
        <f t="shared" si="190"/>
        <v>0</v>
      </c>
      <c r="U184" s="1045">
        <f t="shared" si="201"/>
        <v>0</v>
      </c>
      <c r="V184" s="1045">
        <f t="shared" si="202"/>
        <v>0</v>
      </c>
      <c r="W184" s="1045">
        <f t="shared" si="191"/>
        <v>0</v>
      </c>
      <c r="X184" s="1045">
        <f t="shared" si="219"/>
        <v>0</v>
      </c>
      <c r="Y184" s="1043"/>
      <c r="Z184" s="1041">
        <f>'5'!S184</f>
        <v>0</v>
      </c>
      <c r="AA184" s="1041">
        <f>'5'!T184</f>
        <v>0</v>
      </c>
      <c r="AB184" s="1041" t="str">
        <f>'5'!U184</f>
        <v/>
      </c>
      <c r="AC184" s="1041">
        <f>'5'!V184</f>
        <v>0</v>
      </c>
      <c r="AD184" s="1064">
        <f>'5'!W184</f>
        <v>0</v>
      </c>
      <c r="AE184" s="1045">
        <f t="shared" si="203"/>
        <v>0</v>
      </c>
      <c r="AF184" s="1045">
        <f t="shared" si="145"/>
        <v>0</v>
      </c>
      <c r="AG184" s="1045">
        <f t="shared" si="146"/>
        <v>0</v>
      </c>
      <c r="AH184" s="1045">
        <f t="shared" si="192"/>
        <v>0</v>
      </c>
      <c r="AI184" s="1045">
        <f t="shared" si="148"/>
        <v>0</v>
      </c>
      <c r="AJ184" s="1043"/>
      <c r="AK184" s="1041">
        <f>'5'!Y184</f>
        <v>0</v>
      </c>
      <c r="AL184" s="1041">
        <f>'5'!Z184</f>
        <v>0</v>
      </c>
      <c r="AM184" s="1041" t="str">
        <f>'5'!AA184</f>
        <v/>
      </c>
      <c r="AN184" s="1041">
        <f>'5'!AB184</f>
        <v>0</v>
      </c>
      <c r="AO184" s="1064">
        <f>'5'!AC184</f>
        <v>0</v>
      </c>
      <c r="AP184" s="1045">
        <f t="shared" si="204"/>
        <v>0</v>
      </c>
      <c r="AQ184" s="1045">
        <f t="shared" si="205"/>
        <v>0</v>
      </c>
      <c r="AR184" s="1045">
        <f t="shared" si="206"/>
        <v>0</v>
      </c>
      <c r="AS184" s="1045">
        <f t="shared" si="193"/>
        <v>0</v>
      </c>
      <c r="AT184" s="1045">
        <f t="shared" si="207"/>
        <v>0</v>
      </c>
      <c r="AU184" s="1043"/>
      <c r="AV184" s="1041">
        <f>'5'!AE184</f>
        <v>0</v>
      </c>
      <c r="AW184" s="1041">
        <f>'5'!AF184</f>
        <v>0</v>
      </c>
      <c r="AX184" s="1041" t="str">
        <f>'5'!AG184</f>
        <v/>
      </c>
      <c r="AY184" s="1041">
        <f>'5'!AH184</f>
        <v>0</v>
      </c>
      <c r="AZ184" s="1044">
        <f>'5'!AI184</f>
        <v>0</v>
      </c>
      <c r="BA184" s="1045">
        <f t="shared" si="208"/>
        <v>0</v>
      </c>
      <c r="BB184" s="1045">
        <f t="shared" si="209"/>
        <v>0</v>
      </c>
      <c r="BC184" s="1045">
        <f t="shared" si="210"/>
        <v>0</v>
      </c>
      <c r="BD184" s="1045">
        <f t="shared" si="194"/>
        <v>0</v>
      </c>
      <c r="BE184" s="1045">
        <f t="shared" si="211"/>
        <v>0</v>
      </c>
      <c r="BF184" s="1043"/>
      <c r="BG184" s="1046" t="str">
        <f ca="1">'In-kind Benefits 2_V2'!AC182</f>
        <v/>
      </c>
      <c r="BH184" s="1047"/>
      <c r="BI184" s="1047" t="str">
        <f ca="1">'In-kind Benefits 2_V2'!AE182</f>
        <v/>
      </c>
      <c r="BJ184" s="1047" t="str" cm="1">
        <f t="array" aca="1" ref="BJ184" ca="1">(_xlfn.IFS(BG184="Yes",_xlfn.IFS(BI184&lt;=($CP184*BJ$5),BI184,BI184&gt;($CP184*BJ$5),($CP184*BJ$5)),BG184="No","",BG184="",""))</f>
        <v/>
      </c>
      <c r="BK184" s="1043"/>
      <c r="BL184" s="1046" t="str">
        <f ca="1">'In-kind Benefits 2_V2'!AG182</f>
        <v/>
      </c>
      <c r="BM184" s="1047" t="str">
        <f ca="1">'In-kind Benefits 2_V2'!AH182</f>
        <v/>
      </c>
      <c r="BN184" s="1047" t="str">
        <f ca="1">'In-kind Benefits 2_V2'!AI182</f>
        <v/>
      </c>
      <c r="BO184" s="1047" t="str" cm="1">
        <f t="array" aca="1" ref="BO184" ca="1">(_xlfn.IFS(BL184="Yes",_xlfn.IFS(BN184&lt;=($CP184*BO$5),BN184,BN184&gt;($CP184*BO$5),($CP184*BO$5)),BL184="No","",BL184="",""))</f>
        <v/>
      </c>
      <c r="BP184" s="1043"/>
      <c r="BQ184" s="1046" t="str">
        <f ca="1">'In-kind Benefits 2_V2'!AK182</f>
        <v/>
      </c>
      <c r="BR184" s="1047" t="str">
        <f ca="1">'In-kind Benefits 2_V2'!AL182</f>
        <v/>
      </c>
      <c r="BS184" s="1047" t="str">
        <f ca="1">'In-kind Benefits 2_V2'!AM182</f>
        <v/>
      </c>
      <c r="BT184" s="1047" t="str" cm="1">
        <f t="array" aca="1" ref="BT184" ca="1">(_xlfn.IFS(BQ184="Yes",_xlfn.IFS(BS184&lt;=($CP184*BT$5),BS184,BS184&gt;($CP184*BT$5),($CP184*BT$5)),BQ184="No","",BQ184="",""))</f>
        <v/>
      </c>
      <c r="BU184" s="1043"/>
      <c r="BV184" s="1046" t="str">
        <f ca="1">'In-kind Benefits 2_V2'!AO182</f>
        <v/>
      </c>
      <c r="BW184" s="1047" t="str">
        <f ca="1">'In-kind Benefits 2_V2'!AP182</f>
        <v/>
      </c>
      <c r="BX184" s="1047" t="str">
        <f ca="1">'In-kind Benefits 2_V2'!AQ182</f>
        <v/>
      </c>
      <c r="BY184" s="1047" t="str" cm="1">
        <f t="array" aca="1" ref="BY184" ca="1">(_xlfn.IFS(BV184="Yes",_xlfn.IFS(BX184&lt;=($CP184*BY$5),BX184,BX184&gt;($CP184*BY$5),($CP184*BY$5)),BV184="No","",BV184="",""))</f>
        <v/>
      </c>
      <c r="BZ184" s="1043"/>
      <c r="CA184" s="1046" t="str">
        <f ca="1">'In-kind Benefits 2_V2'!AS182</f>
        <v/>
      </c>
      <c r="CB184" s="1047" t="str">
        <f ca="1">'In-kind Benefits 2_V2'!AT182</f>
        <v/>
      </c>
      <c r="CC184" s="1047" t="str">
        <f ca="1">'In-kind Benefits 2_V2'!AU182</f>
        <v/>
      </c>
      <c r="CD184" s="1047" t="str" cm="1">
        <f t="array" aca="1" ref="CD184" ca="1">(_xlfn.IFS(CA184="Yes",_xlfn.IFS(CC184&lt;=($CP184*CD$5),CC184,CC184&gt;($CP184*CD$5),($CP184*CD$5)),CA184="No","",CA184="",""))</f>
        <v/>
      </c>
      <c r="CE184" s="1048"/>
      <c r="CF184" s="1046" t="str">
        <f ca="1">'In-kind Benefits 2_V2'!AW182</f>
        <v/>
      </c>
      <c r="CG184" s="1047" t="str">
        <f ca="1">'In-kind Benefits 2_V2'!AX182</f>
        <v/>
      </c>
      <c r="CH184" s="1047" t="str">
        <f ca="1">'In-kind Benefits 2_V2'!AY182</f>
        <v/>
      </c>
      <c r="CI184" s="1047" t="str" cm="1">
        <f t="array" aca="1" ref="CI184" ca="1">(_xlfn.IFS(CF184="Yes",_xlfn.IFS(CH184&lt;=($CP184*CI$5),CH184,CH184&gt;($CP184*CI$5),($CP184*CI$5)),CF184="No","",CF184="",""))</f>
        <v/>
      </c>
      <c r="CJ184" s="1048"/>
      <c r="CK184" s="1049">
        <f>IFERROR(((V184*X184)+(AG184*AI184)+(AR184*AT184)+(BC184*BE184))*'Drop Downs'!$R$4/12,0)</f>
        <v>0</v>
      </c>
      <c r="CL184" s="1050">
        <f>IFERROR(L184/M184*IF('2'!$E$25='Drop Downs'!$H$15,'Drop Downs'!$R$4/12, IF('2'!$E$25='Drop Downs'!$H$16,1, (IF('2'!$E$25='Drop Downs'!$H$13,1,"error")))),0)</f>
        <v>0</v>
      </c>
      <c r="CM184" s="1050">
        <f t="shared" ca="1" si="212"/>
        <v>0</v>
      </c>
      <c r="CN184" s="1049" t="str">
        <f t="shared" ca="1" si="213"/>
        <v/>
      </c>
      <c r="CO184" s="1049" t="str">
        <f t="shared" ca="1" si="214"/>
        <v/>
      </c>
      <c r="CP184" s="1050" t="str">
        <f t="shared" ca="1" si="195"/>
        <v/>
      </c>
      <c r="CQ184" s="251"/>
      <c r="CR184" s="1050">
        <f>IFERROR(((W184*X184)+(AH184*AI184)+(AS184*AT184)+(BD184*BE184))*'Drop Downs'!$R$4/12,0)</f>
        <v>0</v>
      </c>
      <c r="CS184" s="1050">
        <f t="shared" si="196"/>
        <v>0</v>
      </c>
      <c r="CT184" s="1050">
        <f t="shared" ca="1" si="197"/>
        <v>0</v>
      </c>
      <c r="CU184" s="1050">
        <f t="shared" ca="1" si="198"/>
        <v>0</v>
      </c>
      <c r="CV184" s="1050" t="str">
        <f t="shared" ca="1" si="215"/>
        <v/>
      </c>
      <c r="CW184" s="1048"/>
      <c r="CX184" s="1050">
        <f t="shared" si="216"/>
        <v>0</v>
      </c>
      <c r="CY184" s="1050" t="str">
        <f t="shared" ca="1" si="217"/>
        <v/>
      </c>
      <c r="CZ184" s="1049" t="str">
        <f t="shared" ca="1" si="218"/>
        <v/>
      </c>
      <c r="DA184" s="1049">
        <f t="shared" ca="1" si="199"/>
        <v>0</v>
      </c>
    </row>
    <row r="185" spans="1:105" s="178" customFormat="1" ht="17.149999999999999" customHeight="1">
      <c r="A185" s="942">
        <v>181</v>
      </c>
      <c r="B185" s="1298"/>
      <c r="C185" s="1051" t="str">
        <f>INDEX(Languages2!$B$12:$Z$13,MATCH(' '!D185,Languages2!$B$12:$B$13,0),MATCH('1'!$C$5,Languages2!$B$1:$Z$1,0))</f>
        <v>Mulheres</v>
      </c>
      <c r="D185" s="1051" t="s">
        <v>800</v>
      </c>
      <c r="E185" s="1066">
        <f>'4'!X18</f>
        <v>0</v>
      </c>
      <c r="F185" s="1297">
        <f>'4'!T59</f>
        <v>0</v>
      </c>
      <c r="G185" s="1040"/>
      <c r="H185" s="1053">
        <f>'5'!G185</f>
        <v>0</v>
      </c>
      <c r="I185" s="1053">
        <f>'5'!H185</f>
        <v>0</v>
      </c>
      <c r="J185" s="1053">
        <f>'5'!I185</f>
        <v>0</v>
      </c>
      <c r="K185" s="1053">
        <f>'5'!J185</f>
        <v>0</v>
      </c>
      <c r="L185" s="1054">
        <f t="shared" si="189"/>
        <v>0</v>
      </c>
      <c r="M185" s="1054">
        <f t="shared" si="200"/>
        <v>0</v>
      </c>
      <c r="N185" s="1043"/>
      <c r="O185" s="1053">
        <f>'5'!M185</f>
        <v>0</v>
      </c>
      <c r="P185" s="1053">
        <f>'5'!N185</f>
        <v>0</v>
      </c>
      <c r="Q185" s="1053" t="str">
        <f>'5'!O185</f>
        <v/>
      </c>
      <c r="R185" s="1053">
        <f>'5'!P185</f>
        <v>0</v>
      </c>
      <c r="S185" s="1055">
        <f>'5'!Q185</f>
        <v>0</v>
      </c>
      <c r="T185" s="1056">
        <f t="shared" si="190"/>
        <v>0</v>
      </c>
      <c r="U185" s="1056">
        <f t="shared" si="201"/>
        <v>0</v>
      </c>
      <c r="V185" s="1056">
        <f t="shared" si="202"/>
        <v>0</v>
      </c>
      <c r="W185" s="1056">
        <f t="shared" si="191"/>
        <v>0</v>
      </c>
      <c r="X185" s="1056">
        <f t="shared" si="219"/>
        <v>0</v>
      </c>
      <c r="Y185" s="1043"/>
      <c r="Z185" s="1053">
        <f>'5'!S185</f>
        <v>0</v>
      </c>
      <c r="AA185" s="1053">
        <f>'5'!T185</f>
        <v>0</v>
      </c>
      <c r="AB185" s="1053" t="str">
        <f>'5'!U185</f>
        <v/>
      </c>
      <c r="AC185" s="1053">
        <f>'5'!V185</f>
        <v>0</v>
      </c>
      <c r="AD185" s="1053">
        <f>'5'!W185</f>
        <v>0</v>
      </c>
      <c r="AE185" s="1056">
        <f t="shared" si="203"/>
        <v>0</v>
      </c>
      <c r="AF185" s="1056">
        <f t="shared" si="145"/>
        <v>0</v>
      </c>
      <c r="AG185" s="1056">
        <f t="shared" si="146"/>
        <v>0</v>
      </c>
      <c r="AH185" s="1056">
        <f t="shared" si="192"/>
        <v>0</v>
      </c>
      <c r="AI185" s="1056">
        <f t="shared" si="148"/>
        <v>0</v>
      </c>
      <c r="AJ185" s="1043"/>
      <c r="AK185" s="1053">
        <f>'5'!Y185</f>
        <v>0</v>
      </c>
      <c r="AL185" s="1053">
        <f>'5'!Z185</f>
        <v>0</v>
      </c>
      <c r="AM185" s="1053" t="str">
        <f>'5'!AA185</f>
        <v/>
      </c>
      <c r="AN185" s="1053">
        <f>'5'!AB185</f>
        <v>0</v>
      </c>
      <c r="AO185" s="1053">
        <f>'5'!AC185</f>
        <v>0</v>
      </c>
      <c r="AP185" s="1056">
        <f t="shared" si="204"/>
        <v>0</v>
      </c>
      <c r="AQ185" s="1056">
        <f t="shared" si="205"/>
        <v>0</v>
      </c>
      <c r="AR185" s="1056">
        <f t="shared" si="206"/>
        <v>0</v>
      </c>
      <c r="AS185" s="1056">
        <f t="shared" si="193"/>
        <v>0</v>
      </c>
      <c r="AT185" s="1056">
        <f t="shared" si="207"/>
        <v>0</v>
      </c>
      <c r="AU185" s="1043"/>
      <c r="AV185" s="1053">
        <f>'5'!AE185</f>
        <v>0</v>
      </c>
      <c r="AW185" s="1053">
        <f>'5'!AF185</f>
        <v>0</v>
      </c>
      <c r="AX185" s="1053" t="str">
        <f>'5'!AG185</f>
        <v/>
      </c>
      <c r="AY185" s="1053">
        <f>'5'!AH185</f>
        <v>0</v>
      </c>
      <c r="AZ185" s="1055">
        <f>'5'!AI185</f>
        <v>0</v>
      </c>
      <c r="BA185" s="1056">
        <f t="shared" si="208"/>
        <v>0</v>
      </c>
      <c r="BB185" s="1056">
        <f t="shared" si="209"/>
        <v>0</v>
      </c>
      <c r="BC185" s="1056">
        <f t="shared" si="210"/>
        <v>0</v>
      </c>
      <c r="BD185" s="1056">
        <f t="shared" si="194"/>
        <v>0</v>
      </c>
      <c r="BE185" s="1056">
        <f t="shared" si="211"/>
        <v>0</v>
      </c>
      <c r="BF185" s="1043"/>
      <c r="BG185" s="1057" t="str">
        <f ca="1">'In-kind Benefits 2_V2'!AC183</f>
        <v/>
      </c>
      <c r="BH185" s="1047"/>
      <c r="BI185" s="1047" t="str">
        <f ca="1">'In-kind Benefits 2_V2'!AE183</f>
        <v/>
      </c>
      <c r="BJ185" s="1047" t="str" cm="1">
        <f t="array" aca="1" ref="BJ185" ca="1">(_xlfn.IFS(BG185="Yes",_xlfn.IFS(BI185&lt;=($CP185*BJ$5),BI185,BI185&gt;($CP185*BJ$5),($CP185*BJ$5)),BG185="No","",BG185="",""))</f>
        <v/>
      </c>
      <c r="BK185" s="1043"/>
      <c r="BL185" s="1057" t="str">
        <f ca="1">'In-kind Benefits 2_V2'!AG183</f>
        <v/>
      </c>
      <c r="BM185" s="1047" t="str">
        <f ca="1">'In-kind Benefits 2_V2'!AH183</f>
        <v/>
      </c>
      <c r="BN185" s="1047" t="str">
        <f ca="1">'In-kind Benefits 2_V2'!AI183</f>
        <v/>
      </c>
      <c r="BO185" s="1047" t="str" cm="1">
        <f t="array" aca="1" ref="BO185" ca="1">(_xlfn.IFS(BL185="Yes",_xlfn.IFS(BN185&lt;=($CP185*BO$5),BN185,BN185&gt;($CP185*BO$5),($CP185*BO$5)),BL185="No","",BL185="",""))</f>
        <v/>
      </c>
      <c r="BP185" s="1043"/>
      <c r="BQ185" s="1057" t="str">
        <f ca="1">'In-kind Benefits 2_V2'!AK183</f>
        <v/>
      </c>
      <c r="BR185" s="1047" t="str">
        <f ca="1">'In-kind Benefits 2_V2'!AL183</f>
        <v/>
      </c>
      <c r="BS185" s="1047" t="str">
        <f ca="1">'In-kind Benefits 2_V2'!AM183</f>
        <v/>
      </c>
      <c r="BT185" s="1047" t="str" cm="1">
        <f t="array" aca="1" ref="BT185" ca="1">(_xlfn.IFS(BQ185="Yes",_xlfn.IFS(BS185&lt;=($CP185*BT$5),BS185,BS185&gt;($CP185*BT$5),($CP185*BT$5)),BQ185="No","",BQ185="",""))</f>
        <v/>
      </c>
      <c r="BU185" s="1043"/>
      <c r="BV185" s="1057" t="str">
        <f ca="1">'In-kind Benefits 2_V2'!AO183</f>
        <v/>
      </c>
      <c r="BW185" s="1047" t="str">
        <f ca="1">'In-kind Benefits 2_V2'!AP183</f>
        <v/>
      </c>
      <c r="BX185" s="1047" t="str">
        <f ca="1">'In-kind Benefits 2_V2'!AQ183</f>
        <v/>
      </c>
      <c r="BY185" s="1047" t="str" cm="1">
        <f t="array" aca="1" ref="BY185" ca="1">(_xlfn.IFS(BV185="Yes",_xlfn.IFS(BX185&lt;=($CP185*BY$5),BX185,BX185&gt;($CP185*BY$5),($CP185*BY$5)),BV185="No","",BV185="",""))</f>
        <v/>
      </c>
      <c r="BZ185" s="1043"/>
      <c r="CA185" s="1057" t="str">
        <f ca="1">'In-kind Benefits 2_V2'!AS183</f>
        <v/>
      </c>
      <c r="CB185" s="1047" t="str">
        <f ca="1">'In-kind Benefits 2_V2'!AT183</f>
        <v/>
      </c>
      <c r="CC185" s="1047" t="str">
        <f ca="1">'In-kind Benefits 2_V2'!AU183</f>
        <v/>
      </c>
      <c r="CD185" s="1047" t="str" cm="1">
        <f t="array" aca="1" ref="CD185" ca="1">(_xlfn.IFS(CA185="Yes",_xlfn.IFS(CC185&lt;=($CP185*CD$5),CC185,CC185&gt;($CP185*CD$5),($CP185*CD$5)),CA185="No","",CA185="",""))</f>
        <v/>
      </c>
      <c r="CE185" s="1048"/>
      <c r="CF185" s="1057" t="str">
        <f ca="1">'In-kind Benefits 2_V2'!AW183</f>
        <v/>
      </c>
      <c r="CG185" s="1047" t="str">
        <f ca="1">'In-kind Benefits 2_V2'!AX183</f>
        <v/>
      </c>
      <c r="CH185" s="1047" t="str">
        <f ca="1">'In-kind Benefits 2_V2'!AY183</f>
        <v/>
      </c>
      <c r="CI185" s="1047" t="str" cm="1">
        <f t="array" aca="1" ref="CI185" ca="1">(_xlfn.IFS(CF185="Yes",_xlfn.IFS(CH185&lt;=($CP185*CI$5),CH185,CH185&gt;($CP185*CI$5),($CP185*CI$5)),CF185="No","",CF185="",""))</f>
        <v/>
      </c>
      <c r="CJ185" s="1048"/>
      <c r="CK185" s="1049">
        <f>IFERROR(((V185*X185)+(AG185*AI185)+(AR185*AT185)+(BC185*BE185))*'Drop Downs'!$R$4/12,0)</f>
        <v>0</v>
      </c>
      <c r="CL185" s="1050">
        <f>IFERROR(L185/M185*IF('2'!$E$25='Drop Downs'!$H$15,'Drop Downs'!$R$4/12, IF('2'!$E$25='Drop Downs'!$H$16,1, (IF('2'!$E$25='Drop Downs'!$H$13,1,"error")))),0)</f>
        <v>0</v>
      </c>
      <c r="CM185" s="1050">
        <f t="shared" ca="1" si="212"/>
        <v>0</v>
      </c>
      <c r="CN185" s="1049" t="str">
        <f t="shared" ca="1" si="213"/>
        <v/>
      </c>
      <c r="CO185" s="1049" t="str">
        <f t="shared" ca="1" si="214"/>
        <v/>
      </c>
      <c r="CP185" s="1050" t="str">
        <f t="shared" ca="1" si="195"/>
        <v/>
      </c>
      <c r="CQ185" s="251"/>
      <c r="CR185" s="1050">
        <f>IFERROR(((W185*X185)+(AH185*AI185)+(AS185*AT185)+(BD185*BE185))*'Drop Downs'!$R$4/12,0)</f>
        <v>0</v>
      </c>
      <c r="CS185" s="1050">
        <f t="shared" si="196"/>
        <v>0</v>
      </c>
      <c r="CT185" s="1050">
        <f t="shared" ca="1" si="197"/>
        <v>0</v>
      </c>
      <c r="CU185" s="1050">
        <f t="shared" ca="1" si="198"/>
        <v>0</v>
      </c>
      <c r="CV185" s="1050" t="str">
        <f t="shared" ca="1" si="215"/>
        <v/>
      </c>
      <c r="CW185" s="1048"/>
      <c r="CX185" s="1050">
        <f t="shared" si="216"/>
        <v>0</v>
      </c>
      <c r="CY185" s="1050" t="str">
        <f t="shared" ca="1" si="217"/>
        <v/>
      </c>
      <c r="CZ185" s="1049" t="str">
        <f t="shared" ca="1" si="218"/>
        <v/>
      </c>
      <c r="DA185" s="1049">
        <f t="shared" ca="1" si="199"/>
        <v>0</v>
      </c>
    </row>
    <row r="186" spans="1:105" s="178" customFormat="1" ht="17.149999999999999" customHeight="1">
      <c r="A186" s="942">
        <v>182</v>
      </c>
      <c r="B186" s="1295">
        <f>'4'!V19</f>
        <v>0</v>
      </c>
      <c r="C186" s="1038" t="str">
        <f>INDEX(Languages2!$B$12:$Z$13,MATCH(' '!D186,Languages2!$B$12:$B$13,0),MATCH('1'!$C$5,Languages2!$B$1:$Z$1,0))</f>
        <v>Homens</v>
      </c>
      <c r="D186" s="1038" t="s">
        <v>799</v>
      </c>
      <c r="E186" s="1065">
        <f>'4'!X19</f>
        <v>0</v>
      </c>
      <c r="F186" s="1297" t="str">
        <f>'4'!Y19</f>
        <v xml:space="preserve"> </v>
      </c>
      <c r="G186" s="1040"/>
      <c r="H186" s="1041">
        <f>'5'!G186</f>
        <v>0</v>
      </c>
      <c r="I186" s="1041">
        <f>'5'!H186</f>
        <v>0</v>
      </c>
      <c r="J186" s="1041">
        <f>'5'!I186</f>
        <v>0</v>
      </c>
      <c r="K186" s="1041">
        <f>'5'!J186</f>
        <v>0</v>
      </c>
      <c r="L186" s="1042">
        <f t="shared" si="189"/>
        <v>0</v>
      </c>
      <c r="M186" s="1042">
        <f t="shared" si="200"/>
        <v>0</v>
      </c>
      <c r="N186" s="1043"/>
      <c r="O186" s="1041">
        <f>'5'!M186</f>
        <v>0</v>
      </c>
      <c r="P186" s="1041">
        <f>'5'!N186</f>
        <v>0</v>
      </c>
      <c r="Q186" s="1041" t="str">
        <f>'5'!O186</f>
        <v/>
      </c>
      <c r="R186" s="1041">
        <f>'5'!P186</f>
        <v>0</v>
      </c>
      <c r="S186" s="1044">
        <f>'5'!Q186</f>
        <v>0</v>
      </c>
      <c r="T186" s="1045">
        <f t="shared" si="190"/>
        <v>0</v>
      </c>
      <c r="U186" s="1045">
        <f t="shared" si="201"/>
        <v>0</v>
      </c>
      <c r="V186" s="1045">
        <f t="shared" si="202"/>
        <v>0</v>
      </c>
      <c r="W186" s="1045">
        <f t="shared" si="191"/>
        <v>0</v>
      </c>
      <c r="X186" s="1045">
        <f t="shared" si="219"/>
        <v>0</v>
      </c>
      <c r="Y186" s="1043"/>
      <c r="Z186" s="1041">
        <f>'5'!S186</f>
        <v>0</v>
      </c>
      <c r="AA186" s="1041">
        <f>'5'!T186</f>
        <v>0</v>
      </c>
      <c r="AB186" s="1041" t="str">
        <f>'5'!U186</f>
        <v/>
      </c>
      <c r="AC186" s="1041">
        <f>'5'!V186</f>
        <v>0</v>
      </c>
      <c r="AD186" s="1064">
        <f>'5'!W186</f>
        <v>0</v>
      </c>
      <c r="AE186" s="1045">
        <f t="shared" si="203"/>
        <v>0</v>
      </c>
      <c r="AF186" s="1045">
        <f t="shared" si="145"/>
        <v>0</v>
      </c>
      <c r="AG186" s="1045">
        <f t="shared" si="146"/>
        <v>0</v>
      </c>
      <c r="AH186" s="1045">
        <f t="shared" si="192"/>
        <v>0</v>
      </c>
      <c r="AI186" s="1045">
        <f t="shared" si="148"/>
        <v>0</v>
      </c>
      <c r="AJ186" s="1043"/>
      <c r="AK186" s="1041">
        <f>'5'!Y186</f>
        <v>0</v>
      </c>
      <c r="AL186" s="1041">
        <f>'5'!Z186</f>
        <v>0</v>
      </c>
      <c r="AM186" s="1041" t="str">
        <f>'5'!AA186</f>
        <v/>
      </c>
      <c r="AN186" s="1041">
        <f>'5'!AB186</f>
        <v>0</v>
      </c>
      <c r="AO186" s="1064">
        <f>'5'!AC186</f>
        <v>0</v>
      </c>
      <c r="AP186" s="1045">
        <f t="shared" si="204"/>
        <v>0</v>
      </c>
      <c r="AQ186" s="1045">
        <f t="shared" si="205"/>
        <v>0</v>
      </c>
      <c r="AR186" s="1045">
        <f t="shared" si="206"/>
        <v>0</v>
      </c>
      <c r="AS186" s="1045">
        <f t="shared" si="193"/>
        <v>0</v>
      </c>
      <c r="AT186" s="1045">
        <f t="shared" si="207"/>
        <v>0</v>
      </c>
      <c r="AU186" s="1043"/>
      <c r="AV186" s="1041">
        <f>'5'!AE186</f>
        <v>0</v>
      </c>
      <c r="AW186" s="1041">
        <f>'5'!AF186</f>
        <v>0</v>
      </c>
      <c r="AX186" s="1041" t="str">
        <f>'5'!AG186</f>
        <v/>
      </c>
      <c r="AY186" s="1041">
        <f>'5'!AH186</f>
        <v>0</v>
      </c>
      <c r="AZ186" s="1044">
        <f>'5'!AI186</f>
        <v>0</v>
      </c>
      <c r="BA186" s="1045">
        <f t="shared" si="208"/>
        <v>0</v>
      </c>
      <c r="BB186" s="1045">
        <f t="shared" si="209"/>
        <v>0</v>
      </c>
      <c r="BC186" s="1045">
        <f t="shared" si="210"/>
        <v>0</v>
      </c>
      <c r="BD186" s="1045">
        <f t="shared" si="194"/>
        <v>0</v>
      </c>
      <c r="BE186" s="1045">
        <f t="shared" si="211"/>
        <v>0</v>
      </c>
      <c r="BF186" s="1043"/>
      <c r="BG186" s="1046" t="str">
        <f ca="1">'In-kind Benefits 2_V2'!AC184</f>
        <v/>
      </c>
      <c r="BH186" s="1047"/>
      <c r="BI186" s="1047" t="str">
        <f ca="1">'In-kind Benefits 2_V2'!AE184</f>
        <v/>
      </c>
      <c r="BJ186" s="1047" t="str" cm="1">
        <f t="array" aca="1" ref="BJ186" ca="1">(_xlfn.IFS(BG186="Yes",_xlfn.IFS(BI186&lt;=($CP186*BJ$5),BI186,BI186&gt;($CP186*BJ$5),($CP186*BJ$5)),BG186="No","",BG186="",""))</f>
        <v/>
      </c>
      <c r="BK186" s="1043"/>
      <c r="BL186" s="1046" t="str">
        <f ca="1">'In-kind Benefits 2_V2'!AG184</f>
        <v/>
      </c>
      <c r="BM186" s="1047" t="str">
        <f ca="1">'In-kind Benefits 2_V2'!AH184</f>
        <v/>
      </c>
      <c r="BN186" s="1047" t="str">
        <f ca="1">'In-kind Benefits 2_V2'!AI184</f>
        <v/>
      </c>
      <c r="BO186" s="1047" t="str" cm="1">
        <f t="array" aca="1" ref="BO186" ca="1">(_xlfn.IFS(BL186="Yes",_xlfn.IFS(BN186&lt;=($CP186*BO$5),BN186,BN186&gt;($CP186*BO$5),($CP186*BO$5)),BL186="No","",BL186="",""))</f>
        <v/>
      </c>
      <c r="BP186" s="1043"/>
      <c r="BQ186" s="1046" t="str">
        <f ca="1">'In-kind Benefits 2_V2'!AK184</f>
        <v/>
      </c>
      <c r="BR186" s="1047" t="str">
        <f ca="1">'In-kind Benefits 2_V2'!AL184</f>
        <v/>
      </c>
      <c r="BS186" s="1047" t="str">
        <f ca="1">'In-kind Benefits 2_V2'!AM184</f>
        <v/>
      </c>
      <c r="BT186" s="1047" t="str" cm="1">
        <f t="array" aca="1" ref="BT186" ca="1">(_xlfn.IFS(BQ186="Yes",_xlfn.IFS(BS186&lt;=($CP186*BT$5),BS186,BS186&gt;($CP186*BT$5),($CP186*BT$5)),BQ186="No","",BQ186="",""))</f>
        <v/>
      </c>
      <c r="BU186" s="1043"/>
      <c r="BV186" s="1046" t="str">
        <f ca="1">'In-kind Benefits 2_V2'!AO184</f>
        <v/>
      </c>
      <c r="BW186" s="1047" t="str">
        <f ca="1">'In-kind Benefits 2_V2'!AP184</f>
        <v/>
      </c>
      <c r="BX186" s="1047" t="str">
        <f ca="1">'In-kind Benefits 2_V2'!AQ184</f>
        <v/>
      </c>
      <c r="BY186" s="1047" t="str" cm="1">
        <f t="array" aca="1" ref="BY186" ca="1">(_xlfn.IFS(BV186="Yes",_xlfn.IFS(BX186&lt;=($CP186*BY$5),BX186,BX186&gt;($CP186*BY$5),($CP186*BY$5)),BV186="No","",BV186="",""))</f>
        <v/>
      </c>
      <c r="BZ186" s="1043"/>
      <c r="CA186" s="1046" t="str">
        <f ca="1">'In-kind Benefits 2_V2'!AS184</f>
        <v/>
      </c>
      <c r="CB186" s="1047" t="str">
        <f ca="1">'In-kind Benefits 2_V2'!AT184</f>
        <v/>
      </c>
      <c r="CC186" s="1047" t="str">
        <f ca="1">'In-kind Benefits 2_V2'!AU184</f>
        <v/>
      </c>
      <c r="CD186" s="1047" t="str" cm="1">
        <f t="array" aca="1" ref="CD186" ca="1">(_xlfn.IFS(CA186="Yes",_xlfn.IFS(CC186&lt;=($CP186*CD$5),CC186,CC186&gt;($CP186*CD$5),($CP186*CD$5)),CA186="No","",CA186="",""))</f>
        <v/>
      </c>
      <c r="CE186" s="1048"/>
      <c r="CF186" s="1046" t="str">
        <f ca="1">'In-kind Benefits 2_V2'!AW184</f>
        <v/>
      </c>
      <c r="CG186" s="1047" t="str">
        <f ca="1">'In-kind Benefits 2_V2'!AX184</f>
        <v/>
      </c>
      <c r="CH186" s="1047" t="str">
        <f ca="1">'In-kind Benefits 2_V2'!AY184</f>
        <v/>
      </c>
      <c r="CI186" s="1047" t="str" cm="1">
        <f t="array" aca="1" ref="CI186" ca="1">(_xlfn.IFS(CF186="Yes",_xlfn.IFS(CH186&lt;=($CP186*CI$5),CH186,CH186&gt;($CP186*CI$5),($CP186*CI$5)),CF186="No","",CF186="",""))</f>
        <v/>
      </c>
      <c r="CJ186" s="1048"/>
      <c r="CK186" s="1049">
        <f>IFERROR(((V186*X186)+(AG186*AI186)+(AR186*AT186)+(BC186*BE186))*'Drop Downs'!$R$4/12,0)</f>
        <v>0</v>
      </c>
      <c r="CL186" s="1050">
        <f>IFERROR(L186/M186*IF('2'!$E$25='Drop Downs'!$H$15,'Drop Downs'!$R$4/12, IF('2'!$E$25='Drop Downs'!$H$16,1, (IF('2'!$E$25='Drop Downs'!$H$13,1,"error")))),0)</f>
        <v>0</v>
      </c>
      <c r="CM186" s="1050">
        <f t="shared" ca="1" si="212"/>
        <v>0</v>
      </c>
      <c r="CN186" s="1049" t="str">
        <f t="shared" ca="1" si="213"/>
        <v/>
      </c>
      <c r="CO186" s="1049" t="str">
        <f t="shared" ca="1" si="214"/>
        <v/>
      </c>
      <c r="CP186" s="1050" t="str">
        <f t="shared" ca="1" si="195"/>
        <v/>
      </c>
      <c r="CQ186" s="251"/>
      <c r="CR186" s="1050">
        <f>IFERROR(((W186*X186)+(AH186*AI186)+(AS186*AT186)+(BD186*BE186))*'Drop Downs'!$R$4/12,0)</f>
        <v>0</v>
      </c>
      <c r="CS186" s="1050">
        <f t="shared" si="196"/>
        <v>0</v>
      </c>
      <c r="CT186" s="1050">
        <f t="shared" ca="1" si="197"/>
        <v>0</v>
      </c>
      <c r="CU186" s="1050">
        <f t="shared" ca="1" si="198"/>
        <v>0</v>
      </c>
      <c r="CV186" s="1050" t="str">
        <f t="shared" ca="1" si="215"/>
        <v/>
      </c>
      <c r="CW186" s="1048"/>
      <c r="CX186" s="1050">
        <f t="shared" si="216"/>
        <v>0</v>
      </c>
      <c r="CY186" s="1050" t="str">
        <f t="shared" ca="1" si="217"/>
        <v/>
      </c>
      <c r="CZ186" s="1049" t="str">
        <f t="shared" ca="1" si="218"/>
        <v/>
      </c>
      <c r="DA186" s="1049">
        <f t="shared" ca="1" si="199"/>
        <v>0</v>
      </c>
    </row>
    <row r="187" spans="1:105" s="178" customFormat="1" ht="17.149999999999999" customHeight="1">
      <c r="A187" s="942">
        <v>183</v>
      </c>
      <c r="B187" s="1298"/>
      <c r="C187" s="1051" t="str">
        <f>INDEX(Languages2!$B$12:$Z$13,MATCH(' '!D187,Languages2!$B$12:$B$13,0),MATCH('1'!$C$5,Languages2!$B$1:$Z$1,0))</f>
        <v>Mulheres</v>
      </c>
      <c r="D187" s="1051" t="s">
        <v>800</v>
      </c>
      <c r="E187" s="1066">
        <f>'4'!X20</f>
        <v>0</v>
      </c>
      <c r="F187" s="1297">
        <f>'4'!T61</f>
        <v>0</v>
      </c>
      <c r="G187" s="1040"/>
      <c r="H187" s="1053">
        <f>'5'!G187</f>
        <v>0</v>
      </c>
      <c r="I187" s="1053">
        <f>'5'!H187</f>
        <v>0</v>
      </c>
      <c r="J187" s="1053">
        <f>'5'!I187</f>
        <v>0</v>
      </c>
      <c r="K187" s="1053">
        <f>'5'!J187</f>
        <v>0</v>
      </c>
      <c r="L187" s="1054">
        <f t="shared" si="189"/>
        <v>0</v>
      </c>
      <c r="M187" s="1054">
        <f t="shared" si="200"/>
        <v>0</v>
      </c>
      <c r="N187" s="1043"/>
      <c r="O187" s="1053">
        <f>'5'!M187</f>
        <v>0</v>
      </c>
      <c r="P187" s="1053">
        <f>'5'!N187</f>
        <v>0</v>
      </c>
      <c r="Q187" s="1053" t="str">
        <f>'5'!O187</f>
        <v/>
      </c>
      <c r="R187" s="1053">
        <f>'5'!P187</f>
        <v>0</v>
      </c>
      <c r="S187" s="1055">
        <f>'5'!Q187</f>
        <v>0</v>
      </c>
      <c r="T187" s="1056">
        <f t="shared" si="190"/>
        <v>0</v>
      </c>
      <c r="U187" s="1056">
        <f t="shared" si="201"/>
        <v>0</v>
      </c>
      <c r="V187" s="1056">
        <f t="shared" si="202"/>
        <v>0</v>
      </c>
      <c r="W187" s="1056">
        <f t="shared" si="191"/>
        <v>0</v>
      </c>
      <c r="X187" s="1056">
        <f t="shared" si="219"/>
        <v>0</v>
      </c>
      <c r="Y187" s="1043"/>
      <c r="Z187" s="1053">
        <f>'5'!S187</f>
        <v>0</v>
      </c>
      <c r="AA187" s="1053">
        <f>'5'!T187</f>
        <v>0</v>
      </c>
      <c r="AB187" s="1053" t="str">
        <f>'5'!U187</f>
        <v/>
      </c>
      <c r="AC187" s="1053">
        <f>'5'!V187</f>
        <v>0</v>
      </c>
      <c r="AD187" s="1053">
        <f>'5'!W187</f>
        <v>0</v>
      </c>
      <c r="AE187" s="1056">
        <f t="shared" si="203"/>
        <v>0</v>
      </c>
      <c r="AF187" s="1056">
        <f t="shared" si="145"/>
        <v>0</v>
      </c>
      <c r="AG187" s="1056">
        <f t="shared" si="146"/>
        <v>0</v>
      </c>
      <c r="AH187" s="1056">
        <f t="shared" si="192"/>
        <v>0</v>
      </c>
      <c r="AI187" s="1056">
        <f t="shared" si="148"/>
        <v>0</v>
      </c>
      <c r="AJ187" s="1043"/>
      <c r="AK187" s="1053">
        <f>'5'!Y187</f>
        <v>0</v>
      </c>
      <c r="AL187" s="1053">
        <f>'5'!Z187</f>
        <v>0</v>
      </c>
      <c r="AM187" s="1053" t="str">
        <f>'5'!AA187</f>
        <v/>
      </c>
      <c r="AN187" s="1053">
        <f>'5'!AB187</f>
        <v>0</v>
      </c>
      <c r="AO187" s="1053">
        <f>'5'!AC187</f>
        <v>0</v>
      </c>
      <c r="AP187" s="1056">
        <f t="shared" si="204"/>
        <v>0</v>
      </c>
      <c r="AQ187" s="1056">
        <f t="shared" si="205"/>
        <v>0</v>
      </c>
      <c r="AR187" s="1056">
        <f t="shared" si="206"/>
        <v>0</v>
      </c>
      <c r="AS187" s="1056">
        <f t="shared" si="193"/>
        <v>0</v>
      </c>
      <c r="AT187" s="1056">
        <f t="shared" si="207"/>
        <v>0</v>
      </c>
      <c r="AU187" s="1043"/>
      <c r="AV187" s="1053">
        <f>'5'!AE187</f>
        <v>0</v>
      </c>
      <c r="AW187" s="1053">
        <f>'5'!AF187</f>
        <v>0</v>
      </c>
      <c r="AX187" s="1053" t="str">
        <f>'5'!AG187</f>
        <v/>
      </c>
      <c r="AY187" s="1053">
        <f>'5'!AH187</f>
        <v>0</v>
      </c>
      <c r="AZ187" s="1055">
        <f>'5'!AI187</f>
        <v>0</v>
      </c>
      <c r="BA187" s="1056">
        <f t="shared" si="208"/>
        <v>0</v>
      </c>
      <c r="BB187" s="1056">
        <f t="shared" si="209"/>
        <v>0</v>
      </c>
      <c r="BC187" s="1056">
        <f t="shared" si="210"/>
        <v>0</v>
      </c>
      <c r="BD187" s="1056">
        <f t="shared" si="194"/>
        <v>0</v>
      </c>
      <c r="BE187" s="1056">
        <f t="shared" si="211"/>
        <v>0</v>
      </c>
      <c r="BF187" s="1043"/>
      <c r="BG187" s="1057" t="str">
        <f ca="1">'In-kind Benefits 2_V2'!AC185</f>
        <v/>
      </c>
      <c r="BH187" s="1047"/>
      <c r="BI187" s="1047" t="str">
        <f ca="1">'In-kind Benefits 2_V2'!AE185</f>
        <v/>
      </c>
      <c r="BJ187" s="1047" t="str" cm="1">
        <f t="array" aca="1" ref="BJ187" ca="1">(_xlfn.IFS(BG187="Yes",_xlfn.IFS(BI187&lt;=($CP187*BJ$5),BI187,BI187&gt;($CP187*BJ$5),($CP187*BJ$5)),BG187="No","",BG187="",""))</f>
        <v/>
      </c>
      <c r="BK187" s="1043"/>
      <c r="BL187" s="1057" t="str">
        <f ca="1">'In-kind Benefits 2_V2'!AG185</f>
        <v/>
      </c>
      <c r="BM187" s="1047" t="str">
        <f ca="1">'In-kind Benefits 2_V2'!AH185</f>
        <v/>
      </c>
      <c r="BN187" s="1047" t="str">
        <f ca="1">'In-kind Benefits 2_V2'!AI185</f>
        <v/>
      </c>
      <c r="BO187" s="1047" t="str" cm="1">
        <f t="array" aca="1" ref="BO187" ca="1">(_xlfn.IFS(BL187="Yes",_xlfn.IFS(BN187&lt;=($CP187*BO$5),BN187,BN187&gt;($CP187*BO$5),($CP187*BO$5)),BL187="No","",BL187="",""))</f>
        <v/>
      </c>
      <c r="BP187" s="1043"/>
      <c r="BQ187" s="1057" t="str">
        <f ca="1">'In-kind Benefits 2_V2'!AK185</f>
        <v/>
      </c>
      <c r="BR187" s="1047" t="str">
        <f ca="1">'In-kind Benefits 2_V2'!AL185</f>
        <v/>
      </c>
      <c r="BS187" s="1047" t="str">
        <f ca="1">'In-kind Benefits 2_V2'!AM185</f>
        <v/>
      </c>
      <c r="BT187" s="1047" t="str" cm="1">
        <f t="array" aca="1" ref="BT187" ca="1">(_xlfn.IFS(BQ187="Yes",_xlfn.IFS(BS187&lt;=($CP187*BT$5),BS187,BS187&gt;($CP187*BT$5),($CP187*BT$5)),BQ187="No","",BQ187="",""))</f>
        <v/>
      </c>
      <c r="BU187" s="1043"/>
      <c r="BV187" s="1057" t="str">
        <f ca="1">'In-kind Benefits 2_V2'!AO185</f>
        <v/>
      </c>
      <c r="BW187" s="1047" t="str">
        <f ca="1">'In-kind Benefits 2_V2'!AP185</f>
        <v/>
      </c>
      <c r="BX187" s="1047" t="str">
        <f ca="1">'In-kind Benefits 2_V2'!AQ185</f>
        <v/>
      </c>
      <c r="BY187" s="1047" t="str" cm="1">
        <f t="array" aca="1" ref="BY187" ca="1">(_xlfn.IFS(BV187="Yes",_xlfn.IFS(BX187&lt;=($CP187*BY$5),BX187,BX187&gt;($CP187*BY$5),($CP187*BY$5)),BV187="No","",BV187="",""))</f>
        <v/>
      </c>
      <c r="BZ187" s="1043"/>
      <c r="CA187" s="1057" t="str">
        <f ca="1">'In-kind Benefits 2_V2'!AS185</f>
        <v/>
      </c>
      <c r="CB187" s="1047" t="str">
        <f ca="1">'In-kind Benefits 2_V2'!AT185</f>
        <v/>
      </c>
      <c r="CC187" s="1047" t="str">
        <f ca="1">'In-kind Benefits 2_V2'!AU185</f>
        <v/>
      </c>
      <c r="CD187" s="1047" t="str" cm="1">
        <f t="array" aca="1" ref="CD187" ca="1">(_xlfn.IFS(CA187="Yes",_xlfn.IFS(CC187&lt;=($CP187*CD$5),CC187,CC187&gt;($CP187*CD$5),($CP187*CD$5)),CA187="No","",CA187="",""))</f>
        <v/>
      </c>
      <c r="CE187" s="1048"/>
      <c r="CF187" s="1057" t="str">
        <f ca="1">'In-kind Benefits 2_V2'!AW185</f>
        <v/>
      </c>
      <c r="CG187" s="1047" t="str">
        <f ca="1">'In-kind Benefits 2_V2'!AX185</f>
        <v/>
      </c>
      <c r="CH187" s="1047" t="str">
        <f ca="1">'In-kind Benefits 2_V2'!AY185</f>
        <v/>
      </c>
      <c r="CI187" s="1047" t="str" cm="1">
        <f t="array" aca="1" ref="CI187" ca="1">(_xlfn.IFS(CF187="Yes",_xlfn.IFS(CH187&lt;=($CP187*CI$5),CH187,CH187&gt;($CP187*CI$5),($CP187*CI$5)),CF187="No","",CF187="",""))</f>
        <v/>
      </c>
      <c r="CJ187" s="1048"/>
      <c r="CK187" s="1049">
        <f>IFERROR(((V187*X187)+(AG187*AI187)+(AR187*AT187)+(BC187*BE187))*'Drop Downs'!$R$4/12,0)</f>
        <v>0</v>
      </c>
      <c r="CL187" s="1050">
        <f>IFERROR(L187/M187*IF('2'!$E$25='Drop Downs'!$H$15,'Drop Downs'!$R$4/12, IF('2'!$E$25='Drop Downs'!$H$16,1, (IF('2'!$E$25='Drop Downs'!$H$13,1,"error")))),0)</f>
        <v>0</v>
      </c>
      <c r="CM187" s="1050">
        <f t="shared" ca="1" si="212"/>
        <v>0</v>
      </c>
      <c r="CN187" s="1049" t="str">
        <f t="shared" ca="1" si="213"/>
        <v/>
      </c>
      <c r="CO187" s="1049" t="str">
        <f t="shared" ca="1" si="214"/>
        <v/>
      </c>
      <c r="CP187" s="1050" t="str">
        <f t="shared" ca="1" si="195"/>
        <v/>
      </c>
      <c r="CQ187" s="251"/>
      <c r="CR187" s="1050">
        <f>IFERROR(((W187*X187)+(AH187*AI187)+(AS187*AT187)+(BD187*BE187))*'Drop Downs'!$R$4/12,0)</f>
        <v>0</v>
      </c>
      <c r="CS187" s="1050">
        <f t="shared" si="196"/>
        <v>0</v>
      </c>
      <c r="CT187" s="1050">
        <f t="shared" ca="1" si="197"/>
        <v>0</v>
      </c>
      <c r="CU187" s="1050">
        <f t="shared" ca="1" si="198"/>
        <v>0</v>
      </c>
      <c r="CV187" s="1050" t="str">
        <f t="shared" ca="1" si="215"/>
        <v/>
      </c>
      <c r="CW187" s="1048"/>
      <c r="CX187" s="1050">
        <f t="shared" si="216"/>
        <v>0</v>
      </c>
      <c r="CY187" s="1050" t="str">
        <f t="shared" ca="1" si="217"/>
        <v/>
      </c>
      <c r="CZ187" s="1049" t="str">
        <f t="shared" ca="1" si="218"/>
        <v/>
      </c>
      <c r="DA187" s="1049">
        <f t="shared" ca="1" si="199"/>
        <v>0</v>
      </c>
    </row>
    <row r="188" spans="1:105" s="178" customFormat="1" ht="17.149999999999999" customHeight="1">
      <c r="A188" s="942">
        <v>184</v>
      </c>
      <c r="B188" s="1302">
        <f>'4'!V21</f>
        <v>0</v>
      </c>
      <c r="C188" s="1038" t="str">
        <f>INDEX(Languages2!$B$12:$Z$13,MATCH(' '!D188,Languages2!$B$12:$B$13,0),MATCH('1'!$C$5,Languages2!$B$1:$Z$1,0))</f>
        <v>Homens</v>
      </c>
      <c r="D188" s="1038" t="s">
        <v>799</v>
      </c>
      <c r="E188" s="1065">
        <f>'4'!X21</f>
        <v>0</v>
      </c>
      <c r="F188" s="1297" t="str">
        <f>'4'!Y21</f>
        <v xml:space="preserve"> </v>
      </c>
      <c r="G188" s="1040"/>
      <c r="H188" s="1041">
        <f>'5'!G188</f>
        <v>0</v>
      </c>
      <c r="I188" s="1041">
        <f>'5'!H188</f>
        <v>0</v>
      </c>
      <c r="J188" s="1041">
        <f>'5'!I188</f>
        <v>0</v>
      </c>
      <c r="K188" s="1041">
        <f>'5'!J188</f>
        <v>0</v>
      </c>
      <c r="L188" s="1042">
        <f t="shared" si="189"/>
        <v>0</v>
      </c>
      <c r="M188" s="1042">
        <f t="shared" si="200"/>
        <v>0</v>
      </c>
      <c r="N188" s="1043"/>
      <c r="O188" s="1041">
        <f>'5'!M188</f>
        <v>0</v>
      </c>
      <c r="P188" s="1041">
        <f>'5'!N188</f>
        <v>0</v>
      </c>
      <c r="Q188" s="1041" t="str">
        <f>'5'!O188</f>
        <v/>
      </c>
      <c r="R188" s="1041">
        <f>'5'!P188</f>
        <v>0</v>
      </c>
      <c r="S188" s="1044">
        <f>'5'!Q188</f>
        <v>0</v>
      </c>
      <c r="T188" s="1045">
        <f t="shared" si="190"/>
        <v>0</v>
      </c>
      <c r="U188" s="1045">
        <f t="shared" si="201"/>
        <v>0</v>
      </c>
      <c r="V188" s="1045">
        <f t="shared" si="202"/>
        <v>0</v>
      </c>
      <c r="W188" s="1045">
        <f t="shared" si="191"/>
        <v>0</v>
      </c>
      <c r="X188" s="1045">
        <f t="shared" si="219"/>
        <v>0</v>
      </c>
      <c r="Y188" s="1043"/>
      <c r="Z188" s="1041">
        <f>'5'!S188</f>
        <v>0</v>
      </c>
      <c r="AA188" s="1041">
        <f>'5'!T188</f>
        <v>0</v>
      </c>
      <c r="AB188" s="1041" t="str">
        <f>'5'!U188</f>
        <v/>
      </c>
      <c r="AC188" s="1041">
        <f>'5'!V188</f>
        <v>0</v>
      </c>
      <c r="AD188" s="1064">
        <f>'5'!W188</f>
        <v>0</v>
      </c>
      <c r="AE188" s="1045">
        <f t="shared" si="203"/>
        <v>0</v>
      </c>
      <c r="AF188" s="1045">
        <f t="shared" si="145"/>
        <v>0</v>
      </c>
      <c r="AG188" s="1045">
        <f t="shared" si="146"/>
        <v>0</v>
      </c>
      <c r="AH188" s="1045">
        <f t="shared" si="192"/>
        <v>0</v>
      </c>
      <c r="AI188" s="1045">
        <f t="shared" si="148"/>
        <v>0</v>
      </c>
      <c r="AJ188" s="1043"/>
      <c r="AK188" s="1041">
        <f>'5'!Y188</f>
        <v>0</v>
      </c>
      <c r="AL188" s="1041">
        <f>'5'!Z188</f>
        <v>0</v>
      </c>
      <c r="AM188" s="1041" t="str">
        <f>'5'!AA188</f>
        <v/>
      </c>
      <c r="AN188" s="1041">
        <f>'5'!AB188</f>
        <v>0</v>
      </c>
      <c r="AO188" s="1064">
        <f>'5'!AC188</f>
        <v>0</v>
      </c>
      <c r="AP188" s="1045">
        <f t="shared" si="204"/>
        <v>0</v>
      </c>
      <c r="AQ188" s="1045">
        <f t="shared" si="205"/>
        <v>0</v>
      </c>
      <c r="AR188" s="1045">
        <f t="shared" si="206"/>
        <v>0</v>
      </c>
      <c r="AS188" s="1045">
        <f t="shared" si="193"/>
        <v>0</v>
      </c>
      <c r="AT188" s="1045">
        <f t="shared" si="207"/>
        <v>0</v>
      </c>
      <c r="AU188" s="1043"/>
      <c r="AV188" s="1041">
        <f>'5'!AE188</f>
        <v>0</v>
      </c>
      <c r="AW188" s="1041">
        <f>'5'!AF188</f>
        <v>0</v>
      </c>
      <c r="AX188" s="1041" t="str">
        <f>'5'!AG188</f>
        <v/>
      </c>
      <c r="AY188" s="1041">
        <f>'5'!AH188</f>
        <v>0</v>
      </c>
      <c r="AZ188" s="1044">
        <f>'5'!AI188</f>
        <v>0</v>
      </c>
      <c r="BA188" s="1045">
        <f t="shared" si="208"/>
        <v>0</v>
      </c>
      <c r="BB188" s="1045">
        <f t="shared" si="209"/>
        <v>0</v>
      </c>
      <c r="BC188" s="1045">
        <f t="shared" si="210"/>
        <v>0</v>
      </c>
      <c r="BD188" s="1045">
        <f t="shared" si="194"/>
        <v>0</v>
      </c>
      <c r="BE188" s="1045">
        <f t="shared" si="211"/>
        <v>0</v>
      </c>
      <c r="BF188" s="1043"/>
      <c r="BG188" s="1046" t="str">
        <f ca="1">'In-kind Benefits 2_V2'!AC186</f>
        <v/>
      </c>
      <c r="BH188" s="1047"/>
      <c r="BI188" s="1047" t="str">
        <f ca="1">'In-kind Benefits 2_V2'!AE186</f>
        <v/>
      </c>
      <c r="BJ188" s="1047" t="str" cm="1">
        <f t="array" aca="1" ref="BJ188" ca="1">(_xlfn.IFS(BG188="Yes",_xlfn.IFS(BI188&lt;=($CP188*BJ$5),BI188,BI188&gt;($CP188*BJ$5),($CP188*BJ$5)),BG188="No","",BG188="",""))</f>
        <v/>
      </c>
      <c r="BK188" s="1043"/>
      <c r="BL188" s="1046" t="str">
        <f ca="1">'In-kind Benefits 2_V2'!AG186</f>
        <v/>
      </c>
      <c r="BM188" s="1047" t="str">
        <f ca="1">'In-kind Benefits 2_V2'!AH186</f>
        <v/>
      </c>
      <c r="BN188" s="1047" t="str">
        <f ca="1">'In-kind Benefits 2_V2'!AI186</f>
        <v/>
      </c>
      <c r="BO188" s="1047" t="str" cm="1">
        <f t="array" aca="1" ref="BO188" ca="1">(_xlfn.IFS(BL188="Yes",_xlfn.IFS(BN188&lt;=($CP188*BO$5),BN188,BN188&gt;($CP188*BO$5),($CP188*BO$5)),BL188="No","",BL188="",""))</f>
        <v/>
      </c>
      <c r="BP188" s="1043"/>
      <c r="BQ188" s="1046" t="str">
        <f ca="1">'In-kind Benefits 2_V2'!AK186</f>
        <v/>
      </c>
      <c r="BR188" s="1047" t="str">
        <f ca="1">'In-kind Benefits 2_V2'!AL186</f>
        <v/>
      </c>
      <c r="BS188" s="1047" t="str">
        <f ca="1">'In-kind Benefits 2_V2'!AM186</f>
        <v/>
      </c>
      <c r="BT188" s="1047" t="str" cm="1">
        <f t="array" aca="1" ref="BT188" ca="1">(_xlfn.IFS(BQ188="Yes",_xlfn.IFS(BS188&lt;=($CP188*BT$5),BS188,BS188&gt;($CP188*BT$5),($CP188*BT$5)),BQ188="No","",BQ188="",""))</f>
        <v/>
      </c>
      <c r="BU188" s="1043"/>
      <c r="BV188" s="1046" t="str">
        <f ca="1">'In-kind Benefits 2_V2'!AO186</f>
        <v/>
      </c>
      <c r="BW188" s="1047" t="str">
        <f ca="1">'In-kind Benefits 2_V2'!AP186</f>
        <v/>
      </c>
      <c r="BX188" s="1047" t="str">
        <f ca="1">'In-kind Benefits 2_V2'!AQ186</f>
        <v/>
      </c>
      <c r="BY188" s="1047" t="str" cm="1">
        <f t="array" aca="1" ref="BY188" ca="1">(_xlfn.IFS(BV188="Yes",_xlfn.IFS(BX188&lt;=($CP188*BY$5),BX188,BX188&gt;($CP188*BY$5),($CP188*BY$5)),BV188="No","",BV188="",""))</f>
        <v/>
      </c>
      <c r="BZ188" s="1043"/>
      <c r="CA188" s="1046" t="str">
        <f ca="1">'In-kind Benefits 2_V2'!AS186</f>
        <v/>
      </c>
      <c r="CB188" s="1047" t="str">
        <f ca="1">'In-kind Benefits 2_V2'!AT186</f>
        <v/>
      </c>
      <c r="CC188" s="1047" t="str">
        <f ca="1">'In-kind Benefits 2_V2'!AU186</f>
        <v/>
      </c>
      <c r="CD188" s="1047" t="str" cm="1">
        <f t="array" aca="1" ref="CD188" ca="1">(_xlfn.IFS(CA188="Yes",_xlfn.IFS(CC188&lt;=($CP188*CD$5),CC188,CC188&gt;($CP188*CD$5),($CP188*CD$5)),CA188="No","",CA188="",""))</f>
        <v/>
      </c>
      <c r="CE188" s="1048"/>
      <c r="CF188" s="1046" t="str">
        <f ca="1">'In-kind Benefits 2_V2'!AW186</f>
        <v/>
      </c>
      <c r="CG188" s="1047" t="str">
        <f ca="1">'In-kind Benefits 2_V2'!AX186</f>
        <v/>
      </c>
      <c r="CH188" s="1047" t="str">
        <f ca="1">'In-kind Benefits 2_V2'!AY186</f>
        <v/>
      </c>
      <c r="CI188" s="1047" t="str" cm="1">
        <f t="array" aca="1" ref="CI188" ca="1">(_xlfn.IFS(CF188="Yes",_xlfn.IFS(CH188&lt;=($CP188*CI$5),CH188,CH188&gt;($CP188*CI$5),($CP188*CI$5)),CF188="No","",CF188="",""))</f>
        <v/>
      </c>
      <c r="CJ188" s="1048"/>
      <c r="CK188" s="1049">
        <f>IFERROR(((V188*X188)+(AG188*AI188)+(AR188*AT188)+(BC188*BE188))*'Drop Downs'!$R$4/12,0)</f>
        <v>0</v>
      </c>
      <c r="CL188" s="1050">
        <f>IFERROR(L188/M188*IF('2'!$E$25='Drop Downs'!$H$15,'Drop Downs'!$R$4/12, IF('2'!$E$25='Drop Downs'!$H$16,1, (IF('2'!$E$25='Drop Downs'!$H$13,1,"error")))),0)</f>
        <v>0</v>
      </c>
      <c r="CM188" s="1050">
        <f t="shared" ca="1" si="212"/>
        <v>0</v>
      </c>
      <c r="CN188" s="1049" t="str">
        <f t="shared" ca="1" si="213"/>
        <v/>
      </c>
      <c r="CO188" s="1049" t="str">
        <f t="shared" ca="1" si="214"/>
        <v/>
      </c>
      <c r="CP188" s="1050" t="str">
        <f t="shared" ca="1" si="195"/>
        <v/>
      </c>
      <c r="CQ188" s="251"/>
      <c r="CR188" s="1050">
        <f>IFERROR(((W188*X188)+(AH188*AI188)+(AS188*AT188)+(BD188*BE188))*'Drop Downs'!$R$4/12,0)</f>
        <v>0</v>
      </c>
      <c r="CS188" s="1050">
        <f t="shared" si="196"/>
        <v>0</v>
      </c>
      <c r="CT188" s="1050">
        <f t="shared" ca="1" si="197"/>
        <v>0</v>
      </c>
      <c r="CU188" s="1050">
        <f t="shared" ca="1" si="198"/>
        <v>0</v>
      </c>
      <c r="CV188" s="1050" t="str">
        <f t="shared" ca="1" si="215"/>
        <v/>
      </c>
      <c r="CW188" s="1048"/>
      <c r="CX188" s="1050">
        <f t="shared" si="216"/>
        <v>0</v>
      </c>
      <c r="CY188" s="1050" t="str">
        <f t="shared" ca="1" si="217"/>
        <v/>
      </c>
      <c r="CZ188" s="1049" t="str">
        <f t="shared" ca="1" si="218"/>
        <v/>
      </c>
      <c r="DA188" s="1049">
        <f t="shared" ca="1" si="199"/>
        <v>0</v>
      </c>
    </row>
    <row r="189" spans="1:105" s="178" customFormat="1" ht="17.149999999999999" customHeight="1">
      <c r="A189" s="942">
        <v>185</v>
      </c>
      <c r="B189" s="1298"/>
      <c r="C189" s="1051" t="str">
        <f>INDEX(Languages2!$B$12:$Z$13,MATCH(' '!D189,Languages2!$B$12:$B$13,0),MATCH('1'!$C$5,Languages2!$B$1:$Z$1,0))</f>
        <v>Mulheres</v>
      </c>
      <c r="D189" s="1051" t="s">
        <v>800</v>
      </c>
      <c r="E189" s="1066">
        <f>'4'!X22</f>
        <v>0</v>
      </c>
      <c r="F189" s="1297">
        <f>'4'!T63</f>
        <v>0</v>
      </c>
      <c r="G189" s="1040"/>
      <c r="H189" s="1053">
        <f>'5'!G189</f>
        <v>0</v>
      </c>
      <c r="I189" s="1053">
        <f>'5'!H189</f>
        <v>0</v>
      </c>
      <c r="J189" s="1053">
        <f>'5'!I189</f>
        <v>0</v>
      </c>
      <c r="K189" s="1053">
        <f>'5'!J189</f>
        <v>0</v>
      </c>
      <c r="L189" s="1054">
        <f t="shared" si="189"/>
        <v>0</v>
      </c>
      <c r="M189" s="1054">
        <f t="shared" si="200"/>
        <v>0</v>
      </c>
      <c r="N189" s="1043"/>
      <c r="O189" s="1053">
        <f>'5'!M189</f>
        <v>0</v>
      </c>
      <c r="P189" s="1053">
        <f>'5'!N189</f>
        <v>0</v>
      </c>
      <c r="Q189" s="1053" t="str">
        <f>'5'!O189</f>
        <v/>
      </c>
      <c r="R189" s="1053">
        <f>'5'!P189</f>
        <v>0</v>
      </c>
      <c r="S189" s="1055">
        <f>'5'!Q189</f>
        <v>0</v>
      </c>
      <c r="T189" s="1056">
        <f t="shared" si="190"/>
        <v>0</v>
      </c>
      <c r="U189" s="1056">
        <f t="shared" si="201"/>
        <v>0</v>
      </c>
      <c r="V189" s="1056">
        <f t="shared" si="202"/>
        <v>0</v>
      </c>
      <c r="W189" s="1056">
        <f t="shared" si="191"/>
        <v>0</v>
      </c>
      <c r="X189" s="1056">
        <f t="shared" si="219"/>
        <v>0</v>
      </c>
      <c r="Y189" s="1043"/>
      <c r="Z189" s="1053">
        <f>'5'!S189</f>
        <v>0</v>
      </c>
      <c r="AA189" s="1053">
        <f>'5'!T189</f>
        <v>0</v>
      </c>
      <c r="AB189" s="1053" t="str">
        <f>'5'!U189</f>
        <v/>
      </c>
      <c r="AC189" s="1053">
        <f>'5'!V189</f>
        <v>0</v>
      </c>
      <c r="AD189" s="1053">
        <f>'5'!W189</f>
        <v>0</v>
      </c>
      <c r="AE189" s="1056">
        <f t="shared" si="203"/>
        <v>0</v>
      </c>
      <c r="AF189" s="1056">
        <f t="shared" si="145"/>
        <v>0</v>
      </c>
      <c r="AG189" s="1056">
        <f t="shared" si="146"/>
        <v>0</v>
      </c>
      <c r="AH189" s="1056">
        <f t="shared" si="192"/>
        <v>0</v>
      </c>
      <c r="AI189" s="1056">
        <f t="shared" si="148"/>
        <v>0</v>
      </c>
      <c r="AJ189" s="1043"/>
      <c r="AK189" s="1053">
        <f>'5'!Y189</f>
        <v>0</v>
      </c>
      <c r="AL189" s="1053">
        <f>'5'!Z189</f>
        <v>0</v>
      </c>
      <c r="AM189" s="1053" t="str">
        <f>'5'!AA189</f>
        <v/>
      </c>
      <c r="AN189" s="1053">
        <f>'5'!AB189</f>
        <v>0</v>
      </c>
      <c r="AO189" s="1053">
        <f>'5'!AC189</f>
        <v>0</v>
      </c>
      <c r="AP189" s="1056">
        <f t="shared" si="204"/>
        <v>0</v>
      </c>
      <c r="AQ189" s="1056">
        <f t="shared" si="205"/>
        <v>0</v>
      </c>
      <c r="AR189" s="1056">
        <f t="shared" si="206"/>
        <v>0</v>
      </c>
      <c r="AS189" s="1056">
        <f t="shared" si="193"/>
        <v>0</v>
      </c>
      <c r="AT189" s="1056">
        <f t="shared" si="207"/>
        <v>0</v>
      </c>
      <c r="AU189" s="1043"/>
      <c r="AV189" s="1053">
        <f>'5'!AE189</f>
        <v>0</v>
      </c>
      <c r="AW189" s="1053">
        <f>'5'!AF189</f>
        <v>0</v>
      </c>
      <c r="AX189" s="1053" t="str">
        <f>'5'!AG189</f>
        <v/>
      </c>
      <c r="AY189" s="1053">
        <f>'5'!AH189</f>
        <v>0</v>
      </c>
      <c r="AZ189" s="1055">
        <f>'5'!AI189</f>
        <v>0</v>
      </c>
      <c r="BA189" s="1056">
        <f t="shared" si="208"/>
        <v>0</v>
      </c>
      <c r="BB189" s="1056">
        <f t="shared" si="209"/>
        <v>0</v>
      </c>
      <c r="BC189" s="1056">
        <f t="shared" si="210"/>
        <v>0</v>
      </c>
      <c r="BD189" s="1056">
        <f t="shared" si="194"/>
        <v>0</v>
      </c>
      <c r="BE189" s="1056">
        <f t="shared" si="211"/>
        <v>0</v>
      </c>
      <c r="BF189" s="1043"/>
      <c r="BG189" s="1057" t="str">
        <f ca="1">'In-kind Benefits 2_V2'!AC187</f>
        <v/>
      </c>
      <c r="BH189" s="1047"/>
      <c r="BI189" s="1047" t="str">
        <f ca="1">'In-kind Benefits 2_V2'!AE187</f>
        <v/>
      </c>
      <c r="BJ189" s="1047" t="str" cm="1">
        <f t="array" aca="1" ref="BJ189" ca="1">(_xlfn.IFS(BG189="Yes",_xlfn.IFS(BI189&lt;=($CP189*BJ$5),BI189,BI189&gt;($CP189*BJ$5),($CP189*BJ$5)),BG189="No","",BG189="",""))</f>
        <v/>
      </c>
      <c r="BK189" s="1043"/>
      <c r="BL189" s="1057" t="str">
        <f ca="1">'In-kind Benefits 2_V2'!AG187</f>
        <v/>
      </c>
      <c r="BM189" s="1047" t="str">
        <f ca="1">'In-kind Benefits 2_V2'!AH187</f>
        <v/>
      </c>
      <c r="BN189" s="1047" t="str">
        <f ca="1">'In-kind Benefits 2_V2'!AI187</f>
        <v/>
      </c>
      <c r="BO189" s="1047" t="str" cm="1">
        <f t="array" aca="1" ref="BO189" ca="1">(_xlfn.IFS(BL189="Yes",_xlfn.IFS(BN189&lt;=($CP189*BO$5),BN189,BN189&gt;($CP189*BO$5),($CP189*BO$5)),BL189="No","",BL189="",""))</f>
        <v/>
      </c>
      <c r="BP189" s="1043"/>
      <c r="BQ189" s="1057" t="str">
        <f ca="1">'In-kind Benefits 2_V2'!AK187</f>
        <v/>
      </c>
      <c r="BR189" s="1047" t="str">
        <f ca="1">'In-kind Benefits 2_V2'!AL187</f>
        <v/>
      </c>
      <c r="BS189" s="1047" t="str">
        <f ca="1">'In-kind Benefits 2_V2'!AM187</f>
        <v/>
      </c>
      <c r="BT189" s="1047" t="str" cm="1">
        <f t="array" aca="1" ref="BT189" ca="1">(_xlfn.IFS(BQ189="Yes",_xlfn.IFS(BS189&lt;=($CP189*BT$5),BS189,BS189&gt;($CP189*BT$5),($CP189*BT$5)),BQ189="No","",BQ189="",""))</f>
        <v/>
      </c>
      <c r="BU189" s="1043"/>
      <c r="BV189" s="1057" t="str">
        <f ca="1">'In-kind Benefits 2_V2'!AO187</f>
        <v/>
      </c>
      <c r="BW189" s="1047" t="str">
        <f ca="1">'In-kind Benefits 2_V2'!AP187</f>
        <v/>
      </c>
      <c r="BX189" s="1047" t="str">
        <f ca="1">'In-kind Benefits 2_V2'!AQ187</f>
        <v/>
      </c>
      <c r="BY189" s="1047" t="str" cm="1">
        <f t="array" aca="1" ref="BY189" ca="1">(_xlfn.IFS(BV189="Yes",_xlfn.IFS(BX189&lt;=($CP189*BY$5),BX189,BX189&gt;($CP189*BY$5),($CP189*BY$5)),BV189="No","",BV189="",""))</f>
        <v/>
      </c>
      <c r="BZ189" s="1043"/>
      <c r="CA189" s="1057" t="str">
        <f ca="1">'In-kind Benefits 2_V2'!AS187</f>
        <v/>
      </c>
      <c r="CB189" s="1047" t="str">
        <f ca="1">'In-kind Benefits 2_V2'!AT187</f>
        <v/>
      </c>
      <c r="CC189" s="1047" t="str">
        <f ca="1">'In-kind Benefits 2_V2'!AU187</f>
        <v/>
      </c>
      <c r="CD189" s="1047" t="str" cm="1">
        <f t="array" aca="1" ref="CD189" ca="1">(_xlfn.IFS(CA189="Yes",_xlfn.IFS(CC189&lt;=($CP189*CD$5),CC189,CC189&gt;($CP189*CD$5),($CP189*CD$5)),CA189="No","",CA189="",""))</f>
        <v/>
      </c>
      <c r="CE189" s="1048"/>
      <c r="CF189" s="1057" t="str">
        <f ca="1">'In-kind Benefits 2_V2'!AW187</f>
        <v/>
      </c>
      <c r="CG189" s="1047" t="str">
        <f ca="1">'In-kind Benefits 2_V2'!AX187</f>
        <v/>
      </c>
      <c r="CH189" s="1047" t="str">
        <f ca="1">'In-kind Benefits 2_V2'!AY187</f>
        <v/>
      </c>
      <c r="CI189" s="1047" t="str" cm="1">
        <f t="array" aca="1" ref="CI189" ca="1">(_xlfn.IFS(CF189="Yes",_xlfn.IFS(CH189&lt;=($CP189*CI$5),CH189,CH189&gt;($CP189*CI$5),($CP189*CI$5)),CF189="No","",CF189="",""))</f>
        <v/>
      </c>
      <c r="CJ189" s="1048"/>
      <c r="CK189" s="1049">
        <f>IFERROR(((V189*X189)+(AG189*AI189)+(AR189*AT189)+(BC189*BE189))*'Drop Downs'!$R$4/12,0)</f>
        <v>0</v>
      </c>
      <c r="CL189" s="1050">
        <f>IFERROR(L189/M189*IF('2'!$E$25='Drop Downs'!$H$15,'Drop Downs'!$R$4/12, IF('2'!$E$25='Drop Downs'!$H$16,1, (IF('2'!$E$25='Drop Downs'!$H$13,1,"error")))),0)</f>
        <v>0</v>
      </c>
      <c r="CM189" s="1050">
        <f t="shared" ca="1" si="212"/>
        <v>0</v>
      </c>
      <c r="CN189" s="1049" t="str">
        <f t="shared" ca="1" si="213"/>
        <v/>
      </c>
      <c r="CO189" s="1049" t="str">
        <f t="shared" ca="1" si="214"/>
        <v/>
      </c>
      <c r="CP189" s="1050" t="str">
        <f t="shared" ca="1" si="195"/>
        <v/>
      </c>
      <c r="CQ189" s="251"/>
      <c r="CR189" s="1050">
        <f>IFERROR(((W189*X189)+(AH189*AI189)+(AS189*AT189)+(BD189*BE189))*'Drop Downs'!$R$4/12,0)</f>
        <v>0</v>
      </c>
      <c r="CS189" s="1050">
        <f t="shared" si="196"/>
        <v>0</v>
      </c>
      <c r="CT189" s="1050">
        <f t="shared" ca="1" si="197"/>
        <v>0</v>
      </c>
      <c r="CU189" s="1050">
        <f t="shared" ca="1" si="198"/>
        <v>0</v>
      </c>
      <c r="CV189" s="1050" t="str">
        <f t="shared" ca="1" si="215"/>
        <v/>
      </c>
      <c r="CW189" s="1048"/>
      <c r="CX189" s="1050">
        <f t="shared" si="216"/>
        <v>0</v>
      </c>
      <c r="CY189" s="1050" t="str">
        <f t="shared" ca="1" si="217"/>
        <v/>
      </c>
      <c r="CZ189" s="1049" t="str">
        <f t="shared" ca="1" si="218"/>
        <v/>
      </c>
      <c r="DA189" s="1049">
        <f t="shared" ca="1" si="199"/>
        <v>0</v>
      </c>
    </row>
    <row r="190" spans="1:105" s="178" customFormat="1" ht="17.149999999999999" customHeight="1">
      <c r="A190" s="942">
        <v>186</v>
      </c>
      <c r="B190" s="1295">
        <f>'4'!V23</f>
        <v>0</v>
      </c>
      <c r="C190" s="1038" t="str">
        <f>INDEX(Languages2!$B$12:$Z$13,MATCH(' '!D190,Languages2!$B$12:$B$13,0),MATCH('1'!$C$5,Languages2!$B$1:$Z$1,0))</f>
        <v>Homens</v>
      </c>
      <c r="D190" s="1038" t="s">
        <v>799</v>
      </c>
      <c r="E190" s="1065">
        <f>'4'!X23</f>
        <v>0</v>
      </c>
      <c r="F190" s="1297" t="str">
        <f>'4'!Y23</f>
        <v xml:space="preserve"> </v>
      </c>
      <c r="G190" s="1040"/>
      <c r="H190" s="1041">
        <f>'5'!G190</f>
        <v>0</v>
      </c>
      <c r="I190" s="1041">
        <f>'5'!H190</f>
        <v>0</v>
      </c>
      <c r="J190" s="1041">
        <f>'5'!I190</f>
        <v>0</v>
      </c>
      <c r="K190" s="1041">
        <f>'5'!J190</f>
        <v>0</v>
      </c>
      <c r="L190" s="1042">
        <f t="shared" si="189"/>
        <v>0</v>
      </c>
      <c r="M190" s="1042">
        <f t="shared" si="200"/>
        <v>0</v>
      </c>
      <c r="N190" s="1043"/>
      <c r="O190" s="1041">
        <f>'5'!M190</f>
        <v>0</v>
      </c>
      <c r="P190" s="1041">
        <f>'5'!N190</f>
        <v>0</v>
      </c>
      <c r="Q190" s="1041" t="str">
        <f>'5'!O190</f>
        <v/>
      </c>
      <c r="R190" s="1041">
        <f>'5'!P190</f>
        <v>0</v>
      </c>
      <c r="S190" s="1044">
        <f>'5'!Q190</f>
        <v>0</v>
      </c>
      <c r="T190" s="1045">
        <f t="shared" si="190"/>
        <v>0</v>
      </c>
      <c r="U190" s="1045">
        <f t="shared" si="201"/>
        <v>0</v>
      </c>
      <c r="V190" s="1045">
        <f t="shared" si="202"/>
        <v>0</v>
      </c>
      <c r="W190" s="1045">
        <f t="shared" si="191"/>
        <v>0</v>
      </c>
      <c r="X190" s="1045">
        <f t="shared" si="219"/>
        <v>0</v>
      </c>
      <c r="Y190" s="1043"/>
      <c r="Z190" s="1041">
        <f>'5'!S190</f>
        <v>0</v>
      </c>
      <c r="AA190" s="1041">
        <f>'5'!T190</f>
        <v>0</v>
      </c>
      <c r="AB190" s="1041" t="str">
        <f>'5'!U190</f>
        <v/>
      </c>
      <c r="AC190" s="1041">
        <f>'5'!V190</f>
        <v>0</v>
      </c>
      <c r="AD190" s="1064">
        <f>'5'!W190</f>
        <v>0</v>
      </c>
      <c r="AE190" s="1045">
        <f t="shared" si="203"/>
        <v>0</v>
      </c>
      <c r="AF190" s="1045">
        <f t="shared" si="145"/>
        <v>0</v>
      </c>
      <c r="AG190" s="1045">
        <f t="shared" si="146"/>
        <v>0</v>
      </c>
      <c r="AH190" s="1045">
        <f t="shared" si="192"/>
        <v>0</v>
      </c>
      <c r="AI190" s="1045">
        <f t="shared" si="148"/>
        <v>0</v>
      </c>
      <c r="AJ190" s="1043"/>
      <c r="AK190" s="1041">
        <f>'5'!Y190</f>
        <v>0</v>
      </c>
      <c r="AL190" s="1041">
        <f>'5'!Z190</f>
        <v>0</v>
      </c>
      <c r="AM190" s="1041" t="str">
        <f>'5'!AA190</f>
        <v/>
      </c>
      <c r="AN190" s="1041">
        <f>'5'!AB190</f>
        <v>0</v>
      </c>
      <c r="AO190" s="1064">
        <f>'5'!AC190</f>
        <v>0</v>
      </c>
      <c r="AP190" s="1045">
        <f t="shared" si="204"/>
        <v>0</v>
      </c>
      <c r="AQ190" s="1045">
        <f t="shared" si="205"/>
        <v>0</v>
      </c>
      <c r="AR190" s="1045">
        <f t="shared" si="206"/>
        <v>0</v>
      </c>
      <c r="AS190" s="1045">
        <f t="shared" si="193"/>
        <v>0</v>
      </c>
      <c r="AT190" s="1045">
        <f t="shared" si="207"/>
        <v>0</v>
      </c>
      <c r="AU190" s="1043"/>
      <c r="AV190" s="1041">
        <f>'5'!AE190</f>
        <v>0</v>
      </c>
      <c r="AW190" s="1041">
        <f>'5'!AF190</f>
        <v>0</v>
      </c>
      <c r="AX190" s="1041" t="str">
        <f>'5'!AG190</f>
        <v/>
      </c>
      <c r="AY190" s="1041">
        <f>'5'!AH190</f>
        <v>0</v>
      </c>
      <c r="AZ190" s="1044">
        <f>'5'!AI190</f>
        <v>0</v>
      </c>
      <c r="BA190" s="1045">
        <f t="shared" si="208"/>
        <v>0</v>
      </c>
      <c r="BB190" s="1045">
        <f t="shared" si="209"/>
        <v>0</v>
      </c>
      <c r="BC190" s="1045">
        <f t="shared" si="210"/>
        <v>0</v>
      </c>
      <c r="BD190" s="1045">
        <f t="shared" si="194"/>
        <v>0</v>
      </c>
      <c r="BE190" s="1045">
        <f t="shared" si="211"/>
        <v>0</v>
      </c>
      <c r="BF190" s="1043"/>
      <c r="BG190" s="1046" t="str">
        <f ca="1">'In-kind Benefits 2_V2'!AC188</f>
        <v/>
      </c>
      <c r="BH190" s="1047"/>
      <c r="BI190" s="1047" t="str">
        <f ca="1">'In-kind Benefits 2_V2'!AE188</f>
        <v/>
      </c>
      <c r="BJ190" s="1047" t="str" cm="1">
        <f t="array" aca="1" ref="BJ190" ca="1">(_xlfn.IFS(BG190="Yes",_xlfn.IFS(BI190&lt;=($CP190*BJ$5),BI190,BI190&gt;($CP190*BJ$5),($CP190*BJ$5)),BG190="No","",BG190="",""))</f>
        <v/>
      </c>
      <c r="BK190" s="1043"/>
      <c r="BL190" s="1046" t="str">
        <f ca="1">'In-kind Benefits 2_V2'!AG188</f>
        <v/>
      </c>
      <c r="BM190" s="1047" t="str">
        <f ca="1">'In-kind Benefits 2_V2'!AH188</f>
        <v/>
      </c>
      <c r="BN190" s="1047" t="str">
        <f ca="1">'In-kind Benefits 2_V2'!AI188</f>
        <v/>
      </c>
      <c r="BO190" s="1047" t="str" cm="1">
        <f t="array" aca="1" ref="BO190" ca="1">(_xlfn.IFS(BL190="Yes",_xlfn.IFS(BN190&lt;=($CP190*BO$5),BN190,BN190&gt;($CP190*BO$5),($CP190*BO$5)),BL190="No","",BL190="",""))</f>
        <v/>
      </c>
      <c r="BP190" s="1043"/>
      <c r="BQ190" s="1046" t="str">
        <f ca="1">'In-kind Benefits 2_V2'!AK188</f>
        <v/>
      </c>
      <c r="BR190" s="1047" t="str">
        <f ca="1">'In-kind Benefits 2_V2'!AL188</f>
        <v/>
      </c>
      <c r="BS190" s="1047" t="str">
        <f ca="1">'In-kind Benefits 2_V2'!AM188</f>
        <v/>
      </c>
      <c r="BT190" s="1047" t="str" cm="1">
        <f t="array" aca="1" ref="BT190" ca="1">(_xlfn.IFS(BQ190="Yes",_xlfn.IFS(BS190&lt;=($CP190*BT$5),BS190,BS190&gt;($CP190*BT$5),($CP190*BT$5)),BQ190="No","",BQ190="",""))</f>
        <v/>
      </c>
      <c r="BU190" s="1043"/>
      <c r="BV190" s="1046" t="str">
        <f ca="1">'In-kind Benefits 2_V2'!AO188</f>
        <v/>
      </c>
      <c r="BW190" s="1047" t="str">
        <f ca="1">'In-kind Benefits 2_V2'!AP188</f>
        <v/>
      </c>
      <c r="BX190" s="1047" t="str">
        <f ca="1">'In-kind Benefits 2_V2'!AQ188</f>
        <v/>
      </c>
      <c r="BY190" s="1047" t="str" cm="1">
        <f t="array" aca="1" ref="BY190" ca="1">(_xlfn.IFS(BV190="Yes",_xlfn.IFS(BX190&lt;=($CP190*BY$5),BX190,BX190&gt;($CP190*BY$5),($CP190*BY$5)),BV190="No","",BV190="",""))</f>
        <v/>
      </c>
      <c r="BZ190" s="1043"/>
      <c r="CA190" s="1046" t="str">
        <f ca="1">'In-kind Benefits 2_V2'!AS188</f>
        <v/>
      </c>
      <c r="CB190" s="1047" t="str">
        <f ca="1">'In-kind Benefits 2_V2'!AT188</f>
        <v/>
      </c>
      <c r="CC190" s="1047" t="str">
        <f ca="1">'In-kind Benefits 2_V2'!AU188</f>
        <v/>
      </c>
      <c r="CD190" s="1047" t="str" cm="1">
        <f t="array" aca="1" ref="CD190" ca="1">(_xlfn.IFS(CA190="Yes",_xlfn.IFS(CC190&lt;=($CP190*CD$5),CC190,CC190&gt;($CP190*CD$5),($CP190*CD$5)),CA190="No","",CA190="",""))</f>
        <v/>
      </c>
      <c r="CE190" s="1048"/>
      <c r="CF190" s="1046" t="str">
        <f ca="1">'In-kind Benefits 2_V2'!AW188</f>
        <v/>
      </c>
      <c r="CG190" s="1047" t="str">
        <f ca="1">'In-kind Benefits 2_V2'!AX188</f>
        <v/>
      </c>
      <c r="CH190" s="1047" t="str">
        <f ca="1">'In-kind Benefits 2_V2'!AY188</f>
        <v/>
      </c>
      <c r="CI190" s="1047" t="str" cm="1">
        <f t="array" aca="1" ref="CI190" ca="1">(_xlfn.IFS(CF190="Yes",_xlfn.IFS(CH190&lt;=($CP190*CI$5),CH190,CH190&gt;($CP190*CI$5),($CP190*CI$5)),CF190="No","",CF190="",""))</f>
        <v/>
      </c>
      <c r="CJ190" s="1048"/>
      <c r="CK190" s="1049">
        <f>IFERROR(((V190*X190)+(AG190*AI190)+(AR190*AT190)+(BC190*BE190))*'Drop Downs'!$R$4/12,0)</f>
        <v>0</v>
      </c>
      <c r="CL190" s="1050">
        <f>IFERROR(L190/M190*IF('2'!$E$25='Drop Downs'!$H$15,'Drop Downs'!$R$4/12, IF('2'!$E$25='Drop Downs'!$H$16,1, (IF('2'!$E$25='Drop Downs'!$H$13,1,"error")))),0)</f>
        <v>0</v>
      </c>
      <c r="CM190" s="1050">
        <f t="shared" ca="1" si="212"/>
        <v>0</v>
      </c>
      <c r="CN190" s="1049" t="str">
        <f t="shared" ca="1" si="213"/>
        <v/>
      </c>
      <c r="CO190" s="1049" t="str">
        <f t="shared" ca="1" si="214"/>
        <v/>
      </c>
      <c r="CP190" s="1050" t="str">
        <f t="shared" ca="1" si="195"/>
        <v/>
      </c>
      <c r="CQ190" s="251"/>
      <c r="CR190" s="1050">
        <f>IFERROR(((W190*X190)+(AH190*AI190)+(AS190*AT190)+(BD190*BE190))*'Drop Downs'!$R$4/12,0)</f>
        <v>0</v>
      </c>
      <c r="CS190" s="1050">
        <f t="shared" si="196"/>
        <v>0</v>
      </c>
      <c r="CT190" s="1050">
        <f t="shared" ca="1" si="197"/>
        <v>0</v>
      </c>
      <c r="CU190" s="1050">
        <f t="shared" ca="1" si="198"/>
        <v>0</v>
      </c>
      <c r="CV190" s="1050" t="str">
        <f t="shared" ca="1" si="215"/>
        <v/>
      </c>
      <c r="CW190" s="1048"/>
      <c r="CX190" s="1050">
        <f t="shared" si="216"/>
        <v>0</v>
      </c>
      <c r="CY190" s="1050" t="str">
        <f t="shared" ca="1" si="217"/>
        <v/>
      </c>
      <c r="CZ190" s="1049" t="str">
        <f t="shared" ca="1" si="218"/>
        <v/>
      </c>
      <c r="DA190" s="1049">
        <f t="shared" ca="1" si="199"/>
        <v>0</v>
      </c>
    </row>
    <row r="191" spans="1:105" s="178" customFormat="1" ht="17.149999999999999" customHeight="1">
      <c r="A191" s="942">
        <v>187</v>
      </c>
      <c r="B191" s="1298"/>
      <c r="C191" s="1051" t="str">
        <f>INDEX(Languages2!$B$12:$Z$13,MATCH(' '!D191,Languages2!$B$12:$B$13,0),MATCH('1'!$C$5,Languages2!$B$1:$Z$1,0))</f>
        <v>Mulheres</v>
      </c>
      <c r="D191" s="1051" t="s">
        <v>800</v>
      </c>
      <c r="E191" s="1066">
        <f>'4'!X24</f>
        <v>0</v>
      </c>
      <c r="F191" s="1297">
        <f>'4'!T65</f>
        <v>0</v>
      </c>
      <c r="G191" s="1040"/>
      <c r="H191" s="1053">
        <f>'5'!G191</f>
        <v>0</v>
      </c>
      <c r="I191" s="1053">
        <f>'5'!H191</f>
        <v>0</v>
      </c>
      <c r="J191" s="1053">
        <f>'5'!I191</f>
        <v>0</v>
      </c>
      <c r="K191" s="1053">
        <f>'5'!J191</f>
        <v>0</v>
      </c>
      <c r="L191" s="1054">
        <f t="shared" si="189"/>
        <v>0</v>
      </c>
      <c r="M191" s="1054">
        <f t="shared" si="200"/>
        <v>0</v>
      </c>
      <c r="N191" s="1043"/>
      <c r="O191" s="1053">
        <f>'5'!M191</f>
        <v>0</v>
      </c>
      <c r="P191" s="1053">
        <f>'5'!N191</f>
        <v>0</v>
      </c>
      <c r="Q191" s="1053" t="str">
        <f>'5'!O191</f>
        <v/>
      </c>
      <c r="R191" s="1053">
        <f>'5'!P191</f>
        <v>0</v>
      </c>
      <c r="S191" s="1055">
        <f>'5'!Q191</f>
        <v>0</v>
      </c>
      <c r="T191" s="1056">
        <f t="shared" si="190"/>
        <v>0</v>
      </c>
      <c r="U191" s="1056">
        <f t="shared" si="201"/>
        <v>0</v>
      </c>
      <c r="V191" s="1056">
        <f t="shared" si="202"/>
        <v>0</v>
      </c>
      <c r="W191" s="1056">
        <f t="shared" si="191"/>
        <v>0</v>
      </c>
      <c r="X191" s="1056">
        <f t="shared" si="219"/>
        <v>0</v>
      </c>
      <c r="Y191" s="1043"/>
      <c r="Z191" s="1053">
        <f>'5'!S191</f>
        <v>0</v>
      </c>
      <c r="AA191" s="1053">
        <f>'5'!T191</f>
        <v>0</v>
      </c>
      <c r="AB191" s="1053" t="str">
        <f>'5'!U191</f>
        <v/>
      </c>
      <c r="AC191" s="1053">
        <f>'5'!V191</f>
        <v>0</v>
      </c>
      <c r="AD191" s="1053">
        <f>'5'!W191</f>
        <v>0</v>
      </c>
      <c r="AE191" s="1056">
        <f t="shared" si="203"/>
        <v>0</v>
      </c>
      <c r="AF191" s="1056">
        <f t="shared" si="145"/>
        <v>0</v>
      </c>
      <c r="AG191" s="1056">
        <f t="shared" si="146"/>
        <v>0</v>
      </c>
      <c r="AH191" s="1056">
        <f t="shared" si="192"/>
        <v>0</v>
      </c>
      <c r="AI191" s="1056">
        <f t="shared" si="148"/>
        <v>0</v>
      </c>
      <c r="AJ191" s="1043"/>
      <c r="AK191" s="1053">
        <f>'5'!Y191</f>
        <v>0</v>
      </c>
      <c r="AL191" s="1053">
        <f>'5'!Z191</f>
        <v>0</v>
      </c>
      <c r="AM191" s="1053" t="str">
        <f>'5'!AA191</f>
        <v/>
      </c>
      <c r="AN191" s="1053">
        <f>'5'!AB191</f>
        <v>0</v>
      </c>
      <c r="AO191" s="1053">
        <f>'5'!AC191</f>
        <v>0</v>
      </c>
      <c r="AP191" s="1056">
        <f t="shared" si="204"/>
        <v>0</v>
      </c>
      <c r="AQ191" s="1056">
        <f t="shared" si="205"/>
        <v>0</v>
      </c>
      <c r="AR191" s="1056">
        <f t="shared" si="206"/>
        <v>0</v>
      </c>
      <c r="AS191" s="1056">
        <f t="shared" si="193"/>
        <v>0</v>
      </c>
      <c r="AT191" s="1056">
        <f t="shared" si="207"/>
        <v>0</v>
      </c>
      <c r="AU191" s="1043"/>
      <c r="AV191" s="1053">
        <f>'5'!AE191</f>
        <v>0</v>
      </c>
      <c r="AW191" s="1053">
        <f>'5'!AF191</f>
        <v>0</v>
      </c>
      <c r="AX191" s="1053" t="str">
        <f>'5'!AG191</f>
        <v/>
      </c>
      <c r="AY191" s="1053">
        <f>'5'!AH191</f>
        <v>0</v>
      </c>
      <c r="AZ191" s="1055">
        <f>'5'!AI191</f>
        <v>0</v>
      </c>
      <c r="BA191" s="1056">
        <f t="shared" si="208"/>
        <v>0</v>
      </c>
      <c r="BB191" s="1056">
        <f t="shared" si="209"/>
        <v>0</v>
      </c>
      <c r="BC191" s="1056">
        <f t="shared" si="210"/>
        <v>0</v>
      </c>
      <c r="BD191" s="1056">
        <f t="shared" si="194"/>
        <v>0</v>
      </c>
      <c r="BE191" s="1056">
        <f t="shared" si="211"/>
        <v>0</v>
      </c>
      <c r="BF191" s="1043"/>
      <c r="BG191" s="1057" t="str">
        <f ca="1">'In-kind Benefits 2_V2'!AC189</f>
        <v/>
      </c>
      <c r="BH191" s="1047"/>
      <c r="BI191" s="1047" t="str">
        <f ca="1">'In-kind Benefits 2_V2'!AE189</f>
        <v/>
      </c>
      <c r="BJ191" s="1047" t="str" cm="1">
        <f t="array" aca="1" ref="BJ191" ca="1">(_xlfn.IFS(BG191="Yes",_xlfn.IFS(BI191&lt;=($CP191*BJ$5),BI191,BI191&gt;($CP191*BJ$5),($CP191*BJ$5)),BG191="No","",BG191="",""))</f>
        <v/>
      </c>
      <c r="BK191" s="1043"/>
      <c r="BL191" s="1057" t="str">
        <f ca="1">'In-kind Benefits 2_V2'!AG189</f>
        <v/>
      </c>
      <c r="BM191" s="1047" t="str">
        <f ca="1">'In-kind Benefits 2_V2'!AH189</f>
        <v/>
      </c>
      <c r="BN191" s="1047" t="str">
        <f ca="1">'In-kind Benefits 2_V2'!AI189</f>
        <v/>
      </c>
      <c r="BO191" s="1047" t="str" cm="1">
        <f t="array" aca="1" ref="BO191" ca="1">(_xlfn.IFS(BL191="Yes",_xlfn.IFS(BN191&lt;=($CP191*BO$5),BN191,BN191&gt;($CP191*BO$5),($CP191*BO$5)),BL191="No","",BL191="",""))</f>
        <v/>
      </c>
      <c r="BP191" s="1043"/>
      <c r="BQ191" s="1057" t="str">
        <f ca="1">'In-kind Benefits 2_V2'!AK189</f>
        <v/>
      </c>
      <c r="BR191" s="1047" t="str">
        <f ca="1">'In-kind Benefits 2_V2'!AL189</f>
        <v/>
      </c>
      <c r="BS191" s="1047" t="str">
        <f ca="1">'In-kind Benefits 2_V2'!AM189</f>
        <v/>
      </c>
      <c r="BT191" s="1047" t="str" cm="1">
        <f t="array" aca="1" ref="BT191" ca="1">(_xlfn.IFS(BQ191="Yes",_xlfn.IFS(BS191&lt;=($CP191*BT$5),BS191,BS191&gt;($CP191*BT$5),($CP191*BT$5)),BQ191="No","",BQ191="",""))</f>
        <v/>
      </c>
      <c r="BU191" s="1043"/>
      <c r="BV191" s="1057" t="str">
        <f ca="1">'In-kind Benefits 2_V2'!AO189</f>
        <v/>
      </c>
      <c r="BW191" s="1047" t="str">
        <f ca="1">'In-kind Benefits 2_V2'!AP189</f>
        <v/>
      </c>
      <c r="BX191" s="1047" t="str">
        <f ca="1">'In-kind Benefits 2_V2'!AQ189</f>
        <v/>
      </c>
      <c r="BY191" s="1047" t="str" cm="1">
        <f t="array" aca="1" ref="BY191" ca="1">(_xlfn.IFS(BV191="Yes",_xlfn.IFS(BX191&lt;=($CP191*BY$5),BX191,BX191&gt;($CP191*BY$5),($CP191*BY$5)),BV191="No","",BV191="",""))</f>
        <v/>
      </c>
      <c r="BZ191" s="1043"/>
      <c r="CA191" s="1057" t="str">
        <f ca="1">'In-kind Benefits 2_V2'!AS189</f>
        <v/>
      </c>
      <c r="CB191" s="1047" t="str">
        <f ca="1">'In-kind Benefits 2_V2'!AT189</f>
        <v/>
      </c>
      <c r="CC191" s="1047" t="str">
        <f ca="1">'In-kind Benefits 2_V2'!AU189</f>
        <v/>
      </c>
      <c r="CD191" s="1047" t="str" cm="1">
        <f t="array" aca="1" ref="CD191" ca="1">(_xlfn.IFS(CA191="Yes",_xlfn.IFS(CC191&lt;=($CP191*CD$5),CC191,CC191&gt;($CP191*CD$5),($CP191*CD$5)),CA191="No","",CA191="",""))</f>
        <v/>
      </c>
      <c r="CE191" s="1048"/>
      <c r="CF191" s="1057" t="str">
        <f ca="1">'In-kind Benefits 2_V2'!AW189</f>
        <v/>
      </c>
      <c r="CG191" s="1047" t="str">
        <f ca="1">'In-kind Benefits 2_V2'!AX189</f>
        <v/>
      </c>
      <c r="CH191" s="1047" t="str">
        <f ca="1">'In-kind Benefits 2_V2'!AY189</f>
        <v/>
      </c>
      <c r="CI191" s="1047" t="str" cm="1">
        <f t="array" aca="1" ref="CI191" ca="1">(_xlfn.IFS(CF191="Yes",_xlfn.IFS(CH191&lt;=($CP191*CI$5),CH191,CH191&gt;($CP191*CI$5),($CP191*CI$5)),CF191="No","",CF191="",""))</f>
        <v/>
      </c>
      <c r="CJ191" s="1048"/>
      <c r="CK191" s="1049">
        <f>IFERROR(((V191*X191)+(AG191*AI191)+(AR191*AT191)+(BC191*BE191))*'Drop Downs'!$R$4/12,0)</f>
        <v>0</v>
      </c>
      <c r="CL191" s="1050">
        <f>IFERROR(L191/M191*IF('2'!$E$25='Drop Downs'!$H$15,'Drop Downs'!$R$4/12, IF('2'!$E$25='Drop Downs'!$H$16,1, (IF('2'!$E$25='Drop Downs'!$H$13,1,"error")))),0)</f>
        <v>0</v>
      </c>
      <c r="CM191" s="1050">
        <f t="shared" ca="1" si="212"/>
        <v>0</v>
      </c>
      <c r="CN191" s="1049" t="str">
        <f t="shared" ca="1" si="213"/>
        <v/>
      </c>
      <c r="CO191" s="1049" t="str">
        <f t="shared" ca="1" si="214"/>
        <v/>
      </c>
      <c r="CP191" s="1050" t="str">
        <f t="shared" ca="1" si="195"/>
        <v/>
      </c>
      <c r="CQ191" s="251"/>
      <c r="CR191" s="1050">
        <f>IFERROR(((W191*X191)+(AH191*AI191)+(AS191*AT191)+(BD191*BE191))*'Drop Downs'!$R$4/12,0)</f>
        <v>0</v>
      </c>
      <c r="CS191" s="1050">
        <f t="shared" si="196"/>
        <v>0</v>
      </c>
      <c r="CT191" s="1050">
        <f t="shared" ca="1" si="197"/>
        <v>0</v>
      </c>
      <c r="CU191" s="1050">
        <f t="shared" ca="1" si="198"/>
        <v>0</v>
      </c>
      <c r="CV191" s="1050" t="str">
        <f t="shared" ca="1" si="215"/>
        <v/>
      </c>
      <c r="CW191" s="1048"/>
      <c r="CX191" s="1050">
        <f t="shared" si="216"/>
        <v>0</v>
      </c>
      <c r="CY191" s="1050" t="str">
        <f t="shared" ca="1" si="217"/>
        <v/>
      </c>
      <c r="CZ191" s="1049" t="str">
        <f t="shared" ca="1" si="218"/>
        <v/>
      </c>
      <c r="DA191" s="1049">
        <f t="shared" ca="1" si="199"/>
        <v>0</v>
      </c>
    </row>
    <row r="192" spans="1:105" s="178" customFormat="1" ht="17.149999999999999" customHeight="1">
      <c r="A192" s="942">
        <v>188</v>
      </c>
      <c r="B192" s="1302">
        <f>'4'!V25</f>
        <v>0</v>
      </c>
      <c r="C192" s="1038" t="str">
        <f>INDEX(Languages2!$B$12:$Z$13,MATCH(' '!D192,Languages2!$B$12:$B$13,0),MATCH('1'!$C$5,Languages2!$B$1:$Z$1,0))</f>
        <v>Homens</v>
      </c>
      <c r="D192" s="1038" t="s">
        <v>799</v>
      </c>
      <c r="E192" s="1065">
        <f>'4'!X25</f>
        <v>0</v>
      </c>
      <c r="F192" s="1297" t="str">
        <f>'4'!Y25</f>
        <v xml:space="preserve"> </v>
      </c>
      <c r="G192" s="1040"/>
      <c r="H192" s="1041">
        <f>'5'!G192</f>
        <v>0</v>
      </c>
      <c r="I192" s="1041">
        <f>'5'!H192</f>
        <v>0</v>
      </c>
      <c r="J192" s="1041">
        <f>'5'!I192</f>
        <v>0</v>
      </c>
      <c r="K192" s="1041">
        <f>'5'!J192</f>
        <v>0</v>
      </c>
      <c r="L192" s="1042">
        <f t="shared" si="189"/>
        <v>0</v>
      </c>
      <c r="M192" s="1042">
        <f>(IF(S192&gt;0,$O$4,0)+(IF(AD192&gt;0,$Z$4,0))+IF(AO192&gt;0,$AK$4,0))+IF(AZ192&gt;0,$AV$4,0)</f>
        <v>0</v>
      </c>
      <c r="N192" s="1043"/>
      <c r="O192" s="1041">
        <f>'5'!M192</f>
        <v>0</v>
      </c>
      <c r="P192" s="1041">
        <f>'5'!N192</f>
        <v>0</v>
      </c>
      <c r="Q192" s="1041" t="str">
        <f>'5'!O192</f>
        <v/>
      </c>
      <c r="R192" s="1041">
        <f>'5'!P192</f>
        <v>0</v>
      </c>
      <c r="S192" s="1044">
        <f>'5'!Q192</f>
        <v>0</v>
      </c>
      <c r="T192" s="1045">
        <f t="shared" si="190"/>
        <v>0</v>
      </c>
      <c r="U192" s="1045">
        <f t="shared" si="201"/>
        <v>0</v>
      </c>
      <c r="V192" s="1045">
        <f t="shared" si="202"/>
        <v>0</v>
      </c>
      <c r="W192" s="1045">
        <f t="shared" si="191"/>
        <v>0</v>
      </c>
      <c r="X192" s="1045">
        <f t="shared" si="219"/>
        <v>0</v>
      </c>
      <c r="Y192" s="1043"/>
      <c r="Z192" s="1041">
        <f>'5'!S192</f>
        <v>0</v>
      </c>
      <c r="AA192" s="1041">
        <f>'5'!T192</f>
        <v>0</v>
      </c>
      <c r="AB192" s="1041" t="str">
        <f>'5'!U192</f>
        <v/>
      </c>
      <c r="AC192" s="1041">
        <f>'5'!V192</f>
        <v>0</v>
      </c>
      <c r="AD192" s="1064">
        <f>'5'!W192</f>
        <v>0</v>
      </c>
      <c r="AE192" s="1045">
        <f t="shared" si="203"/>
        <v>0</v>
      </c>
      <c r="AF192" s="1045">
        <f t="shared" si="145"/>
        <v>0</v>
      </c>
      <c r="AG192" s="1045">
        <f t="shared" si="146"/>
        <v>0</v>
      </c>
      <c r="AH192" s="1045">
        <f t="shared" si="192"/>
        <v>0</v>
      </c>
      <c r="AI192" s="1045">
        <f t="shared" si="148"/>
        <v>0</v>
      </c>
      <c r="AJ192" s="1043"/>
      <c r="AK192" s="1041">
        <f>'5'!Y192</f>
        <v>0</v>
      </c>
      <c r="AL192" s="1041">
        <f>'5'!Z192</f>
        <v>0</v>
      </c>
      <c r="AM192" s="1041" t="str">
        <f>'5'!AA192</f>
        <v/>
      </c>
      <c r="AN192" s="1041">
        <f>'5'!AB192</f>
        <v>0</v>
      </c>
      <c r="AO192" s="1064">
        <f>'5'!AC192</f>
        <v>0</v>
      </c>
      <c r="AP192" s="1045">
        <f t="shared" si="204"/>
        <v>0</v>
      </c>
      <c r="AQ192" s="1045">
        <f t="shared" si="205"/>
        <v>0</v>
      </c>
      <c r="AR192" s="1045">
        <f t="shared" si="206"/>
        <v>0</v>
      </c>
      <c r="AS192" s="1045">
        <f t="shared" si="193"/>
        <v>0</v>
      </c>
      <c r="AT192" s="1045">
        <f t="shared" si="207"/>
        <v>0</v>
      </c>
      <c r="AU192" s="1043"/>
      <c r="AV192" s="1041">
        <f>'5'!AE192</f>
        <v>0</v>
      </c>
      <c r="AW192" s="1041">
        <f>'5'!AF192</f>
        <v>0</v>
      </c>
      <c r="AX192" s="1041" t="str">
        <f>'5'!AG192</f>
        <v/>
      </c>
      <c r="AY192" s="1041">
        <f>'5'!AH192</f>
        <v>0</v>
      </c>
      <c r="AZ192" s="1044">
        <f>'5'!AI192</f>
        <v>0</v>
      </c>
      <c r="BA192" s="1045">
        <f t="shared" si="208"/>
        <v>0</v>
      </c>
      <c r="BB192" s="1045">
        <f t="shared" si="209"/>
        <v>0</v>
      </c>
      <c r="BC192" s="1045">
        <f t="shared" si="210"/>
        <v>0</v>
      </c>
      <c r="BD192" s="1045">
        <f t="shared" si="194"/>
        <v>0</v>
      </c>
      <c r="BE192" s="1045">
        <f t="shared" si="211"/>
        <v>0</v>
      </c>
      <c r="BF192" s="1043"/>
      <c r="BG192" s="1046" t="str">
        <f ca="1">'In-kind Benefits 2_V2'!AC190</f>
        <v/>
      </c>
      <c r="BH192" s="1047"/>
      <c r="BI192" s="1047" t="str">
        <f ca="1">'In-kind Benefits 2_V2'!AE190</f>
        <v/>
      </c>
      <c r="BJ192" s="1047" t="str" cm="1">
        <f t="array" aca="1" ref="BJ192" ca="1">(_xlfn.IFS(BG192="Yes",_xlfn.IFS(BI192&lt;=($CP192*BJ$5),BI192,BI192&gt;($CP192*BJ$5),($CP192*BJ$5)),BG192="No","",BG192="",""))</f>
        <v/>
      </c>
      <c r="BK192" s="1043"/>
      <c r="BL192" s="1046" t="str">
        <f ca="1">'In-kind Benefits 2_V2'!AG190</f>
        <v/>
      </c>
      <c r="BM192" s="1047" t="str">
        <f ca="1">'In-kind Benefits 2_V2'!AH190</f>
        <v/>
      </c>
      <c r="BN192" s="1047" t="str">
        <f ca="1">'In-kind Benefits 2_V2'!AI190</f>
        <v/>
      </c>
      <c r="BO192" s="1047" t="str" cm="1">
        <f t="array" aca="1" ref="BO192" ca="1">(_xlfn.IFS(BL192="Yes",_xlfn.IFS(BN192&lt;=($CP192*BO$5),BN192,BN192&gt;($CP192*BO$5),($CP192*BO$5)),BL192="No","",BL192="",""))</f>
        <v/>
      </c>
      <c r="BP192" s="1043"/>
      <c r="BQ192" s="1046" t="str">
        <f ca="1">'In-kind Benefits 2_V2'!AK190</f>
        <v/>
      </c>
      <c r="BR192" s="1047" t="str">
        <f ca="1">'In-kind Benefits 2_V2'!AL190</f>
        <v/>
      </c>
      <c r="BS192" s="1047" t="str">
        <f ca="1">'In-kind Benefits 2_V2'!AM190</f>
        <v/>
      </c>
      <c r="BT192" s="1047" t="str" cm="1">
        <f t="array" aca="1" ref="BT192" ca="1">(_xlfn.IFS(BQ192="Yes",_xlfn.IFS(BS192&lt;=($CP192*BT$5),BS192,BS192&gt;($CP192*BT$5),($CP192*BT$5)),BQ192="No","",BQ192="",""))</f>
        <v/>
      </c>
      <c r="BU192" s="1043"/>
      <c r="BV192" s="1046" t="str">
        <f ca="1">'In-kind Benefits 2_V2'!AO190</f>
        <v/>
      </c>
      <c r="BW192" s="1047" t="str">
        <f ca="1">'In-kind Benefits 2_V2'!AP190</f>
        <v/>
      </c>
      <c r="BX192" s="1047" t="str">
        <f ca="1">'In-kind Benefits 2_V2'!AQ190</f>
        <v/>
      </c>
      <c r="BY192" s="1047" t="str" cm="1">
        <f t="array" aca="1" ref="BY192" ca="1">(_xlfn.IFS(BV192="Yes",_xlfn.IFS(BX192&lt;=($CP192*BY$5),BX192,BX192&gt;($CP192*BY$5),($CP192*BY$5)),BV192="No","",BV192="",""))</f>
        <v/>
      </c>
      <c r="BZ192" s="1043"/>
      <c r="CA192" s="1046" t="str">
        <f ca="1">'In-kind Benefits 2_V2'!AS190</f>
        <v/>
      </c>
      <c r="CB192" s="1047" t="str">
        <f ca="1">'In-kind Benefits 2_V2'!AT190</f>
        <v/>
      </c>
      <c r="CC192" s="1047" t="str">
        <f ca="1">'In-kind Benefits 2_V2'!AU190</f>
        <v/>
      </c>
      <c r="CD192" s="1047" t="str" cm="1">
        <f t="array" aca="1" ref="CD192" ca="1">(_xlfn.IFS(CA192="Yes",_xlfn.IFS(CC192&lt;=($CP192*CD$5),CC192,CC192&gt;($CP192*CD$5),($CP192*CD$5)),CA192="No","",CA192="",""))</f>
        <v/>
      </c>
      <c r="CE192" s="1048"/>
      <c r="CF192" s="1046" t="str">
        <f ca="1">'In-kind Benefits 2_V2'!AW190</f>
        <v/>
      </c>
      <c r="CG192" s="1047" t="str">
        <f ca="1">'In-kind Benefits 2_V2'!AX190</f>
        <v/>
      </c>
      <c r="CH192" s="1047" t="str">
        <f ca="1">'In-kind Benefits 2_V2'!AY190</f>
        <v/>
      </c>
      <c r="CI192" s="1047" t="str" cm="1">
        <f t="array" aca="1" ref="CI192" ca="1">(_xlfn.IFS(CF192="Yes",_xlfn.IFS(CH192&lt;=($CP192*CI$5),CH192,CH192&gt;($CP192*CI$5),($CP192*CI$5)),CF192="No","",CF192="",""))</f>
        <v/>
      </c>
      <c r="CJ192" s="1048"/>
      <c r="CK192" s="1049">
        <f>IFERROR(((V192*X192)+(AG192*AI192)+(AR192*AT192)+(BC192*BE192))*'Drop Downs'!$R$4/12,0)</f>
        <v>0</v>
      </c>
      <c r="CL192" s="1050">
        <f>IFERROR(L192/M192*IF('2'!$E$25='Drop Downs'!$H$15,'Drop Downs'!$R$4/12, IF('2'!$E$25='Drop Downs'!$H$16,1, (IF('2'!$E$25='Drop Downs'!$H$13,1,"error")))),0)</f>
        <v>0</v>
      </c>
      <c r="CM192" s="1050">
        <f ca="1">SUM(BI192,BN192,BS192,BX192,CC192,CH192)</f>
        <v>0</v>
      </c>
      <c r="CN192" s="1049" t="str">
        <f ca="1">IFERROR(CM192/CP192,"")</f>
        <v/>
      </c>
      <c r="CO192" s="1049" t="str">
        <f ca="1">IFERROR(CN192*E192,"")</f>
        <v/>
      </c>
      <c r="CP192" s="1050" t="str">
        <f t="shared" ca="1" si="195"/>
        <v/>
      </c>
      <c r="CQ192" s="251"/>
      <c r="CR192" s="1050">
        <f>IFERROR(((W192*X192)+(AH192*AI192)+(AS192*AT192)+(BD192*BE192))*'Drop Downs'!$R$4/12,0)</f>
        <v>0</v>
      </c>
      <c r="CS192" s="1050">
        <f t="shared" si="196"/>
        <v>0</v>
      </c>
      <c r="CT192" s="1050">
        <f t="shared" ca="1" si="197"/>
        <v>0</v>
      </c>
      <c r="CU192" s="1050">
        <f t="shared" ca="1" si="198"/>
        <v>0</v>
      </c>
      <c r="CV192" s="1050" t="str">
        <f ca="1">IF(SUM(CR192:CT192)=0,"",(SUM(CR192:CT192)))</f>
        <v/>
      </c>
      <c r="CW192" s="1048"/>
      <c r="CX192" s="1050">
        <f>$D$3</f>
        <v>0</v>
      </c>
      <c r="CY192" s="1050" t="str">
        <f ca="1">IF(CV192&lt;CX192,(CX192-CV192), "")</f>
        <v/>
      </c>
      <c r="CZ192" s="1049" t="str">
        <f ca="1">IFERROR(CY192/CX192,"")</f>
        <v/>
      </c>
      <c r="DA192" s="1049">
        <f t="shared" ca="1" si="199"/>
        <v>0</v>
      </c>
    </row>
    <row r="193" spans="1:105" s="178" customFormat="1" ht="17.149999999999999" customHeight="1">
      <c r="A193" s="942">
        <v>189</v>
      </c>
      <c r="B193" s="1298"/>
      <c r="C193" s="1051" t="str">
        <f>INDEX(Languages2!$B$12:$Z$13,MATCH(' '!D193,Languages2!$B$12:$B$13,0),MATCH('1'!$C$5,Languages2!$B$1:$Z$1,0))</f>
        <v>Mulheres</v>
      </c>
      <c r="D193" s="1051" t="s">
        <v>800</v>
      </c>
      <c r="E193" s="1066">
        <f>'4'!X26</f>
        <v>0</v>
      </c>
      <c r="F193" s="1297">
        <f>'4'!T67</f>
        <v>0</v>
      </c>
      <c r="G193" s="1040"/>
      <c r="H193" s="1053">
        <f>'5'!G193</f>
        <v>0</v>
      </c>
      <c r="I193" s="1053">
        <f>'5'!H193</f>
        <v>0</v>
      </c>
      <c r="J193" s="1053">
        <f>'5'!I193</f>
        <v>0</v>
      </c>
      <c r="K193" s="1053">
        <f>'5'!J193</f>
        <v>0</v>
      </c>
      <c r="L193" s="1054">
        <f t="shared" si="189"/>
        <v>0</v>
      </c>
      <c r="M193" s="1054">
        <f t="shared" ref="M193:M211" si="220">(IF(S193&gt;0,$O$4,0)+(IF(AD193&gt;0,$Z$4,0))+IF(AO193&gt;0,$AK$4,0))+IF(AZ193&gt;0,$AV$4,0)</f>
        <v>0</v>
      </c>
      <c r="N193" s="1043"/>
      <c r="O193" s="1053">
        <f>'5'!M193</f>
        <v>0</v>
      </c>
      <c r="P193" s="1053">
        <f>'5'!N193</f>
        <v>0</v>
      </c>
      <c r="Q193" s="1053" t="str">
        <f>'5'!O193</f>
        <v/>
      </c>
      <c r="R193" s="1053">
        <f>'5'!P193</f>
        <v>0</v>
      </c>
      <c r="S193" s="1055">
        <f>'5'!Q193</f>
        <v>0</v>
      </c>
      <c r="T193" s="1056">
        <f t="shared" si="190"/>
        <v>0</v>
      </c>
      <c r="U193" s="1056">
        <f t="shared" si="201"/>
        <v>0</v>
      </c>
      <c r="V193" s="1056">
        <f t="shared" si="202"/>
        <v>0</v>
      </c>
      <c r="W193" s="1056">
        <f t="shared" si="191"/>
        <v>0</v>
      </c>
      <c r="X193" s="1056">
        <f t="shared" si="219"/>
        <v>0</v>
      </c>
      <c r="Y193" s="1043"/>
      <c r="Z193" s="1053">
        <f>'5'!S193</f>
        <v>0</v>
      </c>
      <c r="AA193" s="1053">
        <f>'5'!T193</f>
        <v>0</v>
      </c>
      <c r="AB193" s="1053" t="str">
        <f>'5'!U193</f>
        <v/>
      </c>
      <c r="AC193" s="1053">
        <f>'5'!V193</f>
        <v>0</v>
      </c>
      <c r="AD193" s="1053">
        <f>'5'!W193</f>
        <v>0</v>
      </c>
      <c r="AE193" s="1056">
        <f t="shared" si="203"/>
        <v>0</v>
      </c>
      <c r="AF193" s="1056">
        <f t="shared" si="145"/>
        <v>0</v>
      </c>
      <c r="AG193" s="1056">
        <f t="shared" si="146"/>
        <v>0</v>
      </c>
      <c r="AH193" s="1056">
        <f t="shared" si="192"/>
        <v>0</v>
      </c>
      <c r="AI193" s="1056">
        <f t="shared" si="148"/>
        <v>0</v>
      </c>
      <c r="AJ193" s="1043"/>
      <c r="AK193" s="1053">
        <f>'5'!Y193</f>
        <v>0</v>
      </c>
      <c r="AL193" s="1053">
        <f>'5'!Z193</f>
        <v>0</v>
      </c>
      <c r="AM193" s="1053" t="str">
        <f>'5'!AA193</f>
        <v/>
      </c>
      <c r="AN193" s="1053">
        <f>'5'!AB193</f>
        <v>0</v>
      </c>
      <c r="AO193" s="1053">
        <f>'5'!AC193</f>
        <v>0</v>
      </c>
      <c r="AP193" s="1056">
        <f t="shared" si="204"/>
        <v>0</v>
      </c>
      <c r="AQ193" s="1056">
        <f t="shared" si="205"/>
        <v>0</v>
      </c>
      <c r="AR193" s="1056">
        <f t="shared" si="206"/>
        <v>0</v>
      </c>
      <c r="AS193" s="1056">
        <f t="shared" si="193"/>
        <v>0</v>
      </c>
      <c r="AT193" s="1056">
        <f t="shared" si="207"/>
        <v>0</v>
      </c>
      <c r="AU193" s="1043"/>
      <c r="AV193" s="1053">
        <f>'5'!AE193</f>
        <v>0</v>
      </c>
      <c r="AW193" s="1053">
        <f>'5'!AF193</f>
        <v>0</v>
      </c>
      <c r="AX193" s="1053" t="str">
        <f>'5'!AG193</f>
        <v/>
      </c>
      <c r="AY193" s="1053">
        <f>'5'!AH193</f>
        <v>0</v>
      </c>
      <c r="AZ193" s="1055">
        <f>'5'!AI193</f>
        <v>0</v>
      </c>
      <c r="BA193" s="1056">
        <f t="shared" si="208"/>
        <v>0</v>
      </c>
      <c r="BB193" s="1056">
        <f t="shared" si="209"/>
        <v>0</v>
      </c>
      <c r="BC193" s="1056">
        <f t="shared" si="210"/>
        <v>0</v>
      </c>
      <c r="BD193" s="1056">
        <f t="shared" si="194"/>
        <v>0</v>
      </c>
      <c r="BE193" s="1056">
        <f t="shared" si="211"/>
        <v>0</v>
      </c>
      <c r="BF193" s="1043"/>
      <c r="BG193" s="1057" t="str">
        <f ca="1">'In-kind Benefits 2_V2'!AC191</f>
        <v/>
      </c>
      <c r="BH193" s="1047"/>
      <c r="BI193" s="1047" t="str">
        <f ca="1">'In-kind Benefits 2_V2'!AE191</f>
        <v/>
      </c>
      <c r="BJ193" s="1047" t="str" cm="1">
        <f t="array" aca="1" ref="BJ193" ca="1">(_xlfn.IFS(BG193="Yes",_xlfn.IFS(BI193&lt;=($CP193*BJ$5),BI193,BI193&gt;($CP193*BJ$5),($CP193*BJ$5)),BG193="No","",BG193="",""))</f>
        <v/>
      </c>
      <c r="BK193" s="1043"/>
      <c r="BL193" s="1057" t="str">
        <f ca="1">'In-kind Benefits 2_V2'!AG191</f>
        <v/>
      </c>
      <c r="BM193" s="1047" t="str">
        <f ca="1">'In-kind Benefits 2_V2'!AH191</f>
        <v/>
      </c>
      <c r="BN193" s="1047" t="str">
        <f ca="1">'In-kind Benefits 2_V2'!AI191</f>
        <v/>
      </c>
      <c r="BO193" s="1047" t="str" cm="1">
        <f t="array" aca="1" ref="BO193" ca="1">(_xlfn.IFS(BL193="Yes",_xlfn.IFS(BN193&lt;=($CP193*BO$5),BN193,BN193&gt;($CP193*BO$5),($CP193*BO$5)),BL193="No","",BL193="",""))</f>
        <v/>
      </c>
      <c r="BP193" s="1043"/>
      <c r="BQ193" s="1057" t="str">
        <f ca="1">'In-kind Benefits 2_V2'!AK191</f>
        <v/>
      </c>
      <c r="BR193" s="1047" t="str">
        <f ca="1">'In-kind Benefits 2_V2'!AL191</f>
        <v/>
      </c>
      <c r="BS193" s="1047" t="str">
        <f ca="1">'In-kind Benefits 2_V2'!AM191</f>
        <v/>
      </c>
      <c r="BT193" s="1047" t="str" cm="1">
        <f t="array" aca="1" ref="BT193" ca="1">(_xlfn.IFS(BQ193="Yes",_xlfn.IFS(BS193&lt;=($CP193*BT$5),BS193,BS193&gt;($CP193*BT$5),($CP193*BT$5)),BQ193="No","",BQ193="",""))</f>
        <v/>
      </c>
      <c r="BU193" s="1043"/>
      <c r="BV193" s="1057" t="str">
        <f ca="1">'In-kind Benefits 2_V2'!AO191</f>
        <v/>
      </c>
      <c r="BW193" s="1047" t="str">
        <f ca="1">'In-kind Benefits 2_V2'!AP191</f>
        <v/>
      </c>
      <c r="BX193" s="1047" t="str">
        <f ca="1">'In-kind Benefits 2_V2'!AQ191</f>
        <v/>
      </c>
      <c r="BY193" s="1047" t="str" cm="1">
        <f t="array" aca="1" ref="BY193" ca="1">(_xlfn.IFS(BV193="Yes",_xlfn.IFS(BX193&lt;=($CP193*BY$5),BX193,BX193&gt;($CP193*BY$5),($CP193*BY$5)),BV193="No","",BV193="",""))</f>
        <v/>
      </c>
      <c r="BZ193" s="1043"/>
      <c r="CA193" s="1057" t="str">
        <f ca="1">'In-kind Benefits 2_V2'!AS191</f>
        <v/>
      </c>
      <c r="CB193" s="1047" t="str">
        <f ca="1">'In-kind Benefits 2_V2'!AT191</f>
        <v/>
      </c>
      <c r="CC193" s="1047" t="str">
        <f ca="1">'In-kind Benefits 2_V2'!AU191</f>
        <v/>
      </c>
      <c r="CD193" s="1047" t="str" cm="1">
        <f t="array" aca="1" ref="CD193" ca="1">(_xlfn.IFS(CA193="Yes",_xlfn.IFS(CC193&lt;=($CP193*CD$5),CC193,CC193&gt;($CP193*CD$5),($CP193*CD$5)),CA193="No","",CA193="",""))</f>
        <v/>
      </c>
      <c r="CE193" s="1048"/>
      <c r="CF193" s="1057" t="str">
        <f ca="1">'In-kind Benefits 2_V2'!AW191</f>
        <v/>
      </c>
      <c r="CG193" s="1047" t="str">
        <f ca="1">'In-kind Benefits 2_V2'!AX191</f>
        <v/>
      </c>
      <c r="CH193" s="1047" t="str">
        <f ca="1">'In-kind Benefits 2_V2'!AY191</f>
        <v/>
      </c>
      <c r="CI193" s="1047" t="str" cm="1">
        <f t="array" aca="1" ref="CI193" ca="1">(_xlfn.IFS(CF193="Yes",_xlfn.IFS(CH193&lt;=($CP193*CI$5),CH193,CH193&gt;($CP193*CI$5),($CP193*CI$5)),CF193="No","",CF193="",""))</f>
        <v/>
      </c>
      <c r="CJ193" s="1048"/>
      <c r="CK193" s="1049">
        <f>IFERROR(((V193*X193)+(AG193*AI193)+(AR193*AT193)+(BC193*BE193))*'Drop Downs'!$R$4/12,0)</f>
        <v>0</v>
      </c>
      <c r="CL193" s="1050">
        <f>IFERROR(L193/M193*IF('2'!$E$25='Drop Downs'!$H$15,'Drop Downs'!$R$4/12, IF('2'!$E$25='Drop Downs'!$H$16,1, (IF('2'!$E$25='Drop Downs'!$H$13,1,"error")))),0)</f>
        <v>0</v>
      </c>
      <c r="CM193" s="1050">
        <f t="shared" ref="CM193:CM211" ca="1" si="221">SUM(BI193,BN193,BS193,BX193,CC193,CH193)</f>
        <v>0</v>
      </c>
      <c r="CN193" s="1049" t="str">
        <f t="shared" ref="CN193:CN211" ca="1" si="222">IFERROR(CM193/CP193,"")</f>
        <v/>
      </c>
      <c r="CO193" s="1049" t="str">
        <f t="shared" ref="CO193:CO211" ca="1" si="223">IFERROR(CN193*E193,"")</f>
        <v/>
      </c>
      <c r="CP193" s="1050" t="str">
        <f t="shared" ca="1" si="195"/>
        <v/>
      </c>
      <c r="CQ193" s="251"/>
      <c r="CR193" s="1050">
        <f>IFERROR(((W193*X193)+(AH193*AI193)+(AS193*AT193)+(BD193*BE193))*'Drop Downs'!$R$4/12,0)</f>
        <v>0</v>
      </c>
      <c r="CS193" s="1050">
        <f t="shared" si="196"/>
        <v>0</v>
      </c>
      <c r="CT193" s="1050">
        <f t="shared" ca="1" si="197"/>
        <v>0</v>
      </c>
      <c r="CU193" s="1050">
        <f t="shared" ca="1" si="198"/>
        <v>0</v>
      </c>
      <c r="CV193" s="1050" t="str">
        <f t="shared" ref="CV193:CV211" ca="1" si="224">IF(SUM(CR193:CT193)=0,"",(SUM(CR193:CT193)))</f>
        <v/>
      </c>
      <c r="CW193" s="1048"/>
      <c r="CX193" s="1050">
        <f t="shared" ref="CX193:CX211" si="225">$D$3</f>
        <v>0</v>
      </c>
      <c r="CY193" s="1050" t="str">
        <f t="shared" ref="CY193:CY211" ca="1" si="226">IF(CV193&lt;CX193,(CX193-CV193), "")</f>
        <v/>
      </c>
      <c r="CZ193" s="1049" t="str">
        <f t="shared" ref="CZ193:CZ211" ca="1" si="227">IFERROR(CY193/CX193,"")</f>
        <v/>
      </c>
      <c r="DA193" s="1049">
        <f t="shared" ca="1" si="199"/>
        <v>0</v>
      </c>
    </row>
    <row r="194" spans="1:105" s="178" customFormat="1" ht="17.149999999999999" customHeight="1">
      <c r="A194" s="942">
        <v>190</v>
      </c>
      <c r="B194" s="1295">
        <f>'4'!V27</f>
        <v>0</v>
      </c>
      <c r="C194" s="1038" t="str">
        <f>INDEX(Languages2!$B$12:$Z$13,MATCH(' '!D194,Languages2!$B$12:$B$13,0),MATCH('1'!$C$5,Languages2!$B$1:$Z$1,0))</f>
        <v>Homens</v>
      </c>
      <c r="D194" s="1038" t="s">
        <v>799</v>
      </c>
      <c r="E194" s="1065">
        <f>'4'!X27</f>
        <v>0</v>
      </c>
      <c r="F194" s="1297" t="str">
        <f>'4'!Y27</f>
        <v xml:space="preserve"> </v>
      </c>
      <c r="G194" s="1040"/>
      <c r="H194" s="1041">
        <f>'5'!G194</f>
        <v>0</v>
      </c>
      <c r="I194" s="1041">
        <f>'5'!H194</f>
        <v>0</v>
      </c>
      <c r="J194" s="1041">
        <f>'5'!I194</f>
        <v>0</v>
      </c>
      <c r="K194" s="1041">
        <f>'5'!J194</f>
        <v>0</v>
      </c>
      <c r="L194" s="1042">
        <f t="shared" si="189"/>
        <v>0</v>
      </c>
      <c r="M194" s="1042">
        <f t="shared" si="220"/>
        <v>0</v>
      </c>
      <c r="N194" s="1043"/>
      <c r="O194" s="1041">
        <f>'5'!M194</f>
        <v>0</v>
      </c>
      <c r="P194" s="1041">
        <f>'5'!N194</f>
        <v>0</v>
      </c>
      <c r="Q194" s="1041" t="str">
        <f>'5'!O194</f>
        <v/>
      </c>
      <c r="R194" s="1041">
        <f>'5'!P194</f>
        <v>0</v>
      </c>
      <c r="S194" s="1044">
        <f>'5'!Q194</f>
        <v>0</v>
      </c>
      <c r="T194" s="1045">
        <f t="shared" si="190"/>
        <v>0</v>
      </c>
      <c r="U194" s="1045">
        <f t="shared" si="201"/>
        <v>0</v>
      </c>
      <c r="V194" s="1045">
        <f t="shared" si="202"/>
        <v>0</v>
      </c>
      <c r="W194" s="1045">
        <f t="shared" si="191"/>
        <v>0</v>
      </c>
      <c r="X194" s="1045">
        <f t="shared" si="219"/>
        <v>0</v>
      </c>
      <c r="Y194" s="1043"/>
      <c r="Z194" s="1041">
        <f>'5'!S194</f>
        <v>0</v>
      </c>
      <c r="AA194" s="1041">
        <f>'5'!T194</f>
        <v>0</v>
      </c>
      <c r="AB194" s="1041" t="str">
        <f>'5'!U194</f>
        <v/>
      </c>
      <c r="AC194" s="1041">
        <f>'5'!V194</f>
        <v>0</v>
      </c>
      <c r="AD194" s="1064">
        <f>'5'!W194</f>
        <v>0</v>
      </c>
      <c r="AE194" s="1045">
        <f t="shared" si="203"/>
        <v>0</v>
      </c>
      <c r="AF194" s="1045">
        <f t="shared" si="145"/>
        <v>0</v>
      </c>
      <c r="AG194" s="1045">
        <f t="shared" si="146"/>
        <v>0</v>
      </c>
      <c r="AH194" s="1045">
        <f t="shared" si="192"/>
        <v>0</v>
      </c>
      <c r="AI194" s="1045">
        <f t="shared" si="148"/>
        <v>0</v>
      </c>
      <c r="AJ194" s="1043"/>
      <c r="AK194" s="1041">
        <f>'5'!Y194</f>
        <v>0</v>
      </c>
      <c r="AL194" s="1041">
        <f>'5'!Z194</f>
        <v>0</v>
      </c>
      <c r="AM194" s="1041" t="str">
        <f>'5'!AA194</f>
        <v/>
      </c>
      <c r="AN194" s="1041">
        <f>'5'!AB194</f>
        <v>0</v>
      </c>
      <c r="AO194" s="1064">
        <f>'5'!AC194</f>
        <v>0</v>
      </c>
      <c r="AP194" s="1045">
        <f t="shared" si="204"/>
        <v>0</v>
      </c>
      <c r="AQ194" s="1045">
        <f t="shared" si="205"/>
        <v>0</v>
      </c>
      <c r="AR194" s="1045">
        <f t="shared" si="206"/>
        <v>0</v>
      </c>
      <c r="AS194" s="1045">
        <f t="shared" si="193"/>
        <v>0</v>
      </c>
      <c r="AT194" s="1045">
        <f t="shared" si="207"/>
        <v>0</v>
      </c>
      <c r="AU194" s="1043"/>
      <c r="AV194" s="1041">
        <f>'5'!AE194</f>
        <v>0</v>
      </c>
      <c r="AW194" s="1041">
        <f>'5'!AF194</f>
        <v>0</v>
      </c>
      <c r="AX194" s="1041" t="str">
        <f>'5'!AG194</f>
        <v/>
      </c>
      <c r="AY194" s="1041">
        <f>'5'!AH194</f>
        <v>0</v>
      </c>
      <c r="AZ194" s="1044">
        <f>'5'!AI194</f>
        <v>0</v>
      </c>
      <c r="BA194" s="1045">
        <f t="shared" si="208"/>
        <v>0</v>
      </c>
      <c r="BB194" s="1045">
        <f t="shared" si="209"/>
        <v>0</v>
      </c>
      <c r="BC194" s="1045">
        <f t="shared" si="210"/>
        <v>0</v>
      </c>
      <c r="BD194" s="1045">
        <f t="shared" si="194"/>
        <v>0</v>
      </c>
      <c r="BE194" s="1045">
        <f t="shared" si="211"/>
        <v>0</v>
      </c>
      <c r="BF194" s="1043"/>
      <c r="BG194" s="1046" t="str">
        <f ca="1">'In-kind Benefits 2_V2'!AC192</f>
        <v/>
      </c>
      <c r="BH194" s="1047"/>
      <c r="BI194" s="1047" t="str">
        <f ca="1">'In-kind Benefits 2_V2'!AE192</f>
        <v/>
      </c>
      <c r="BJ194" s="1047" t="str" cm="1">
        <f t="array" aca="1" ref="BJ194" ca="1">(_xlfn.IFS(BG194="Yes",_xlfn.IFS(BI194&lt;=($CP194*BJ$5),BI194,BI194&gt;($CP194*BJ$5),($CP194*BJ$5)),BG194="No","",BG194="",""))</f>
        <v/>
      </c>
      <c r="BK194" s="1043"/>
      <c r="BL194" s="1046" t="str">
        <f ca="1">'In-kind Benefits 2_V2'!AG192</f>
        <v/>
      </c>
      <c r="BM194" s="1047" t="str">
        <f ca="1">'In-kind Benefits 2_V2'!AH192</f>
        <v/>
      </c>
      <c r="BN194" s="1047" t="str">
        <f ca="1">'In-kind Benefits 2_V2'!AI192</f>
        <v/>
      </c>
      <c r="BO194" s="1047" t="str" cm="1">
        <f t="array" aca="1" ref="BO194" ca="1">(_xlfn.IFS(BL194="Yes",_xlfn.IFS(BN194&lt;=($CP194*BO$5),BN194,BN194&gt;($CP194*BO$5),($CP194*BO$5)),BL194="No","",BL194="",""))</f>
        <v/>
      </c>
      <c r="BP194" s="1043"/>
      <c r="BQ194" s="1046" t="str">
        <f ca="1">'In-kind Benefits 2_V2'!AK192</f>
        <v/>
      </c>
      <c r="BR194" s="1047" t="str">
        <f ca="1">'In-kind Benefits 2_V2'!AL192</f>
        <v/>
      </c>
      <c r="BS194" s="1047" t="str">
        <f ca="1">'In-kind Benefits 2_V2'!AM192</f>
        <v/>
      </c>
      <c r="BT194" s="1047" t="str" cm="1">
        <f t="array" aca="1" ref="BT194" ca="1">(_xlfn.IFS(BQ194="Yes",_xlfn.IFS(BS194&lt;=($CP194*BT$5),BS194,BS194&gt;($CP194*BT$5),($CP194*BT$5)),BQ194="No","",BQ194="",""))</f>
        <v/>
      </c>
      <c r="BU194" s="1043"/>
      <c r="BV194" s="1046" t="str">
        <f ca="1">'In-kind Benefits 2_V2'!AO192</f>
        <v/>
      </c>
      <c r="BW194" s="1047" t="str">
        <f ca="1">'In-kind Benefits 2_V2'!AP192</f>
        <v/>
      </c>
      <c r="BX194" s="1047" t="str">
        <f ca="1">'In-kind Benefits 2_V2'!AQ192</f>
        <v/>
      </c>
      <c r="BY194" s="1047" t="str" cm="1">
        <f t="array" aca="1" ref="BY194" ca="1">(_xlfn.IFS(BV194="Yes",_xlfn.IFS(BX194&lt;=($CP194*BY$5),BX194,BX194&gt;($CP194*BY$5),($CP194*BY$5)),BV194="No","",BV194="",""))</f>
        <v/>
      </c>
      <c r="BZ194" s="1043"/>
      <c r="CA194" s="1046" t="str">
        <f ca="1">'In-kind Benefits 2_V2'!AS192</f>
        <v/>
      </c>
      <c r="CB194" s="1047" t="str">
        <f ca="1">'In-kind Benefits 2_V2'!AT192</f>
        <v/>
      </c>
      <c r="CC194" s="1047" t="str">
        <f ca="1">'In-kind Benefits 2_V2'!AU192</f>
        <v/>
      </c>
      <c r="CD194" s="1047" t="str" cm="1">
        <f t="array" aca="1" ref="CD194" ca="1">(_xlfn.IFS(CA194="Yes",_xlfn.IFS(CC194&lt;=($CP194*CD$5),CC194,CC194&gt;($CP194*CD$5),($CP194*CD$5)),CA194="No","",CA194="",""))</f>
        <v/>
      </c>
      <c r="CE194" s="1048"/>
      <c r="CF194" s="1046" t="str">
        <f ca="1">'In-kind Benefits 2_V2'!AW192</f>
        <v/>
      </c>
      <c r="CG194" s="1047" t="str">
        <f ca="1">'In-kind Benefits 2_V2'!AX192</f>
        <v/>
      </c>
      <c r="CH194" s="1047" t="str">
        <f ca="1">'In-kind Benefits 2_V2'!AY192</f>
        <v/>
      </c>
      <c r="CI194" s="1047" t="str" cm="1">
        <f t="array" aca="1" ref="CI194" ca="1">(_xlfn.IFS(CF194="Yes",_xlfn.IFS(CH194&lt;=($CP194*CI$5),CH194,CH194&gt;($CP194*CI$5),($CP194*CI$5)),CF194="No","",CF194="",""))</f>
        <v/>
      </c>
      <c r="CJ194" s="1048"/>
      <c r="CK194" s="1049">
        <f>IFERROR(((V194*X194)+(AG194*AI194)+(AR194*AT194)+(BC194*BE194))*'Drop Downs'!$R$4/12,0)</f>
        <v>0</v>
      </c>
      <c r="CL194" s="1050">
        <f>IFERROR(L194/M194*IF('2'!$E$25='Drop Downs'!$H$15,'Drop Downs'!$R$4/12, IF('2'!$E$25='Drop Downs'!$H$16,1, (IF('2'!$E$25='Drop Downs'!$H$13,1,"error")))),0)</f>
        <v>0</v>
      </c>
      <c r="CM194" s="1050">
        <f t="shared" ca="1" si="221"/>
        <v>0</v>
      </c>
      <c r="CN194" s="1049" t="str">
        <f t="shared" ca="1" si="222"/>
        <v/>
      </c>
      <c r="CO194" s="1049" t="str">
        <f t="shared" ca="1" si="223"/>
        <v/>
      </c>
      <c r="CP194" s="1050" t="str">
        <f t="shared" ca="1" si="195"/>
        <v/>
      </c>
      <c r="CQ194" s="251"/>
      <c r="CR194" s="1050">
        <f>IFERROR(((W194*X194)+(AH194*AI194)+(AS194*AT194)+(BD194*BE194))*'Drop Downs'!$R$4/12,0)</f>
        <v>0</v>
      </c>
      <c r="CS194" s="1050">
        <f t="shared" si="196"/>
        <v>0</v>
      </c>
      <c r="CT194" s="1050">
        <f t="shared" ca="1" si="197"/>
        <v>0</v>
      </c>
      <c r="CU194" s="1050">
        <f t="shared" ca="1" si="198"/>
        <v>0</v>
      </c>
      <c r="CV194" s="1050" t="str">
        <f t="shared" ca="1" si="224"/>
        <v/>
      </c>
      <c r="CW194" s="1048"/>
      <c r="CX194" s="1050">
        <f t="shared" si="225"/>
        <v>0</v>
      </c>
      <c r="CY194" s="1050" t="str">
        <f t="shared" ca="1" si="226"/>
        <v/>
      </c>
      <c r="CZ194" s="1049" t="str">
        <f t="shared" ca="1" si="227"/>
        <v/>
      </c>
      <c r="DA194" s="1049">
        <f t="shared" ca="1" si="199"/>
        <v>0</v>
      </c>
    </row>
    <row r="195" spans="1:105" s="178" customFormat="1" ht="17.149999999999999" customHeight="1">
      <c r="A195" s="942">
        <v>191</v>
      </c>
      <c r="B195" s="1298"/>
      <c r="C195" s="1051" t="str">
        <f>INDEX(Languages2!$B$12:$Z$13,MATCH(' '!D195,Languages2!$B$12:$B$13,0),MATCH('1'!$C$5,Languages2!$B$1:$Z$1,0))</f>
        <v>Mulheres</v>
      </c>
      <c r="D195" s="1051" t="s">
        <v>800</v>
      </c>
      <c r="E195" s="1066">
        <f>'4'!X28</f>
        <v>0</v>
      </c>
      <c r="F195" s="1297">
        <f>'4'!T69</f>
        <v>0</v>
      </c>
      <c r="G195" s="1040"/>
      <c r="H195" s="1053">
        <f>'5'!G195</f>
        <v>0</v>
      </c>
      <c r="I195" s="1053">
        <f>'5'!H195</f>
        <v>0</v>
      </c>
      <c r="J195" s="1053">
        <f>'5'!I195</f>
        <v>0</v>
      </c>
      <c r="K195" s="1053">
        <f>'5'!J195</f>
        <v>0</v>
      </c>
      <c r="L195" s="1054">
        <f t="shared" si="189"/>
        <v>0</v>
      </c>
      <c r="M195" s="1054">
        <f t="shared" si="220"/>
        <v>0</v>
      </c>
      <c r="N195" s="1043"/>
      <c r="O195" s="1053">
        <f>'5'!M195</f>
        <v>0</v>
      </c>
      <c r="P195" s="1053">
        <f>'5'!N195</f>
        <v>0</v>
      </c>
      <c r="Q195" s="1053" t="str">
        <f>'5'!O195</f>
        <v/>
      </c>
      <c r="R195" s="1053">
        <f>'5'!P195</f>
        <v>0</v>
      </c>
      <c r="S195" s="1055">
        <f>'5'!Q195</f>
        <v>0</v>
      </c>
      <c r="T195" s="1056">
        <f t="shared" si="190"/>
        <v>0</v>
      </c>
      <c r="U195" s="1056">
        <f t="shared" si="201"/>
        <v>0</v>
      </c>
      <c r="V195" s="1056">
        <f t="shared" si="202"/>
        <v>0</v>
      </c>
      <c r="W195" s="1056">
        <f t="shared" si="191"/>
        <v>0</v>
      </c>
      <c r="X195" s="1056">
        <f t="shared" si="219"/>
        <v>0</v>
      </c>
      <c r="Y195" s="1043"/>
      <c r="Z195" s="1053">
        <f>'5'!S195</f>
        <v>0</v>
      </c>
      <c r="AA195" s="1053">
        <f>'5'!T195</f>
        <v>0</v>
      </c>
      <c r="AB195" s="1053" t="str">
        <f>'5'!U195</f>
        <v/>
      </c>
      <c r="AC195" s="1053">
        <f>'5'!V195</f>
        <v>0</v>
      </c>
      <c r="AD195" s="1053">
        <f>'5'!W195</f>
        <v>0</v>
      </c>
      <c r="AE195" s="1056">
        <f t="shared" si="203"/>
        <v>0</v>
      </c>
      <c r="AF195" s="1056">
        <f t="shared" ref="AF195:AF252" si="228">IFERROR(AE195/AC195,0)</f>
        <v>0</v>
      </c>
      <c r="AG195" s="1056">
        <f t="shared" ref="AG195:AG252" si="229">IFERROR(AD195*AF195,0)</f>
        <v>0</v>
      </c>
      <c r="AH195" s="1056">
        <f t="shared" si="192"/>
        <v>0</v>
      </c>
      <c r="AI195" s="1056">
        <f t="shared" ref="AI195:AI252" si="230">IFERROR(IF(AD195&gt;0,Z$4/$M195,0),0)</f>
        <v>0</v>
      </c>
      <c r="AJ195" s="1043"/>
      <c r="AK195" s="1053">
        <f>'5'!Y195</f>
        <v>0</v>
      </c>
      <c r="AL195" s="1053">
        <f>'5'!Z195</f>
        <v>0</v>
      </c>
      <c r="AM195" s="1053" t="str">
        <f>'5'!AA195</f>
        <v/>
      </c>
      <c r="AN195" s="1053">
        <f>'5'!AB195</f>
        <v>0</v>
      </c>
      <c r="AO195" s="1053">
        <f>'5'!AC195</f>
        <v>0</v>
      </c>
      <c r="AP195" s="1056">
        <f t="shared" si="204"/>
        <v>0</v>
      </c>
      <c r="AQ195" s="1056">
        <f t="shared" si="205"/>
        <v>0</v>
      </c>
      <c r="AR195" s="1056">
        <f t="shared" si="206"/>
        <v>0</v>
      </c>
      <c r="AS195" s="1056">
        <f t="shared" si="193"/>
        <v>0</v>
      </c>
      <c r="AT195" s="1056">
        <f t="shared" si="207"/>
        <v>0</v>
      </c>
      <c r="AU195" s="1043"/>
      <c r="AV195" s="1053">
        <f>'5'!AE195</f>
        <v>0</v>
      </c>
      <c r="AW195" s="1053">
        <f>'5'!AF195</f>
        <v>0</v>
      </c>
      <c r="AX195" s="1053" t="str">
        <f>'5'!AG195</f>
        <v/>
      </c>
      <c r="AY195" s="1053">
        <f>'5'!AH195</f>
        <v>0</v>
      </c>
      <c r="AZ195" s="1055">
        <f>'5'!AI195</f>
        <v>0</v>
      </c>
      <c r="BA195" s="1056">
        <f t="shared" si="208"/>
        <v>0</v>
      </c>
      <c r="BB195" s="1056">
        <f t="shared" si="209"/>
        <v>0</v>
      </c>
      <c r="BC195" s="1056">
        <f t="shared" si="210"/>
        <v>0</v>
      </c>
      <c r="BD195" s="1056">
        <f t="shared" si="194"/>
        <v>0</v>
      </c>
      <c r="BE195" s="1056">
        <f t="shared" si="211"/>
        <v>0</v>
      </c>
      <c r="BF195" s="1043"/>
      <c r="BG195" s="1057" t="str">
        <f ca="1">'In-kind Benefits 2_V2'!AC193</f>
        <v/>
      </c>
      <c r="BH195" s="1047"/>
      <c r="BI195" s="1047" t="str">
        <f ca="1">'In-kind Benefits 2_V2'!AE193</f>
        <v/>
      </c>
      <c r="BJ195" s="1047" t="str" cm="1">
        <f t="array" aca="1" ref="BJ195" ca="1">(_xlfn.IFS(BG195="Yes",_xlfn.IFS(BI195&lt;=($CP195*BJ$5),BI195,BI195&gt;($CP195*BJ$5),($CP195*BJ$5)),BG195="No","",BG195="",""))</f>
        <v/>
      </c>
      <c r="BK195" s="1043"/>
      <c r="BL195" s="1057" t="str">
        <f ca="1">'In-kind Benefits 2_V2'!AG193</f>
        <v/>
      </c>
      <c r="BM195" s="1047" t="str">
        <f ca="1">'In-kind Benefits 2_V2'!AH193</f>
        <v/>
      </c>
      <c r="BN195" s="1047" t="str">
        <f ca="1">'In-kind Benefits 2_V2'!AI193</f>
        <v/>
      </c>
      <c r="BO195" s="1047" t="str" cm="1">
        <f t="array" aca="1" ref="BO195" ca="1">(_xlfn.IFS(BL195="Yes",_xlfn.IFS(BN195&lt;=($CP195*BO$5),BN195,BN195&gt;($CP195*BO$5),($CP195*BO$5)),BL195="No","",BL195="",""))</f>
        <v/>
      </c>
      <c r="BP195" s="1043"/>
      <c r="BQ195" s="1057" t="str">
        <f ca="1">'In-kind Benefits 2_V2'!AK193</f>
        <v/>
      </c>
      <c r="BR195" s="1047" t="str">
        <f ca="1">'In-kind Benefits 2_V2'!AL193</f>
        <v/>
      </c>
      <c r="BS195" s="1047" t="str">
        <f ca="1">'In-kind Benefits 2_V2'!AM193</f>
        <v/>
      </c>
      <c r="BT195" s="1047" t="str" cm="1">
        <f t="array" aca="1" ref="BT195" ca="1">(_xlfn.IFS(BQ195="Yes",_xlfn.IFS(BS195&lt;=($CP195*BT$5),BS195,BS195&gt;($CP195*BT$5),($CP195*BT$5)),BQ195="No","",BQ195="",""))</f>
        <v/>
      </c>
      <c r="BU195" s="1043"/>
      <c r="BV195" s="1057" t="str">
        <f ca="1">'In-kind Benefits 2_V2'!AO193</f>
        <v/>
      </c>
      <c r="BW195" s="1047" t="str">
        <f ca="1">'In-kind Benefits 2_V2'!AP193</f>
        <v/>
      </c>
      <c r="BX195" s="1047" t="str">
        <f ca="1">'In-kind Benefits 2_V2'!AQ193</f>
        <v/>
      </c>
      <c r="BY195" s="1047" t="str" cm="1">
        <f t="array" aca="1" ref="BY195" ca="1">(_xlfn.IFS(BV195="Yes",_xlfn.IFS(BX195&lt;=($CP195*BY$5),BX195,BX195&gt;($CP195*BY$5),($CP195*BY$5)),BV195="No","",BV195="",""))</f>
        <v/>
      </c>
      <c r="BZ195" s="1043"/>
      <c r="CA195" s="1057" t="str">
        <f ca="1">'In-kind Benefits 2_V2'!AS193</f>
        <v/>
      </c>
      <c r="CB195" s="1047" t="str">
        <f ca="1">'In-kind Benefits 2_V2'!AT193</f>
        <v/>
      </c>
      <c r="CC195" s="1047" t="str">
        <f ca="1">'In-kind Benefits 2_V2'!AU193</f>
        <v/>
      </c>
      <c r="CD195" s="1047" t="str" cm="1">
        <f t="array" aca="1" ref="CD195" ca="1">(_xlfn.IFS(CA195="Yes",_xlfn.IFS(CC195&lt;=($CP195*CD$5),CC195,CC195&gt;($CP195*CD$5),($CP195*CD$5)),CA195="No","",CA195="",""))</f>
        <v/>
      </c>
      <c r="CE195" s="1048"/>
      <c r="CF195" s="1057" t="str">
        <f ca="1">'In-kind Benefits 2_V2'!AW193</f>
        <v/>
      </c>
      <c r="CG195" s="1047" t="str">
        <f ca="1">'In-kind Benefits 2_V2'!AX193</f>
        <v/>
      </c>
      <c r="CH195" s="1047" t="str">
        <f ca="1">'In-kind Benefits 2_V2'!AY193</f>
        <v/>
      </c>
      <c r="CI195" s="1047" t="str" cm="1">
        <f t="array" aca="1" ref="CI195" ca="1">(_xlfn.IFS(CF195="Yes",_xlfn.IFS(CH195&lt;=($CP195*CI$5),CH195,CH195&gt;($CP195*CI$5),($CP195*CI$5)),CF195="No","",CF195="",""))</f>
        <v/>
      </c>
      <c r="CJ195" s="1048"/>
      <c r="CK195" s="1049">
        <f>IFERROR(((V195*X195)+(AG195*AI195)+(AR195*AT195)+(BC195*BE195))*'Drop Downs'!$R$4/12,0)</f>
        <v>0</v>
      </c>
      <c r="CL195" s="1050">
        <f>IFERROR(L195/M195*IF('2'!$E$25='Drop Downs'!$H$15,'Drop Downs'!$R$4/12, IF('2'!$E$25='Drop Downs'!$H$16,1, (IF('2'!$E$25='Drop Downs'!$H$13,1,"error")))),0)</f>
        <v>0</v>
      </c>
      <c r="CM195" s="1050">
        <f t="shared" ca="1" si="221"/>
        <v>0</v>
      </c>
      <c r="CN195" s="1049" t="str">
        <f t="shared" ca="1" si="222"/>
        <v/>
      </c>
      <c r="CO195" s="1049" t="str">
        <f t="shared" ca="1" si="223"/>
        <v/>
      </c>
      <c r="CP195" s="1050" t="str">
        <f t="shared" ca="1" si="195"/>
        <v/>
      </c>
      <c r="CQ195" s="251"/>
      <c r="CR195" s="1050">
        <f>IFERROR(((W195*X195)+(AH195*AI195)+(AS195*AT195)+(BD195*BE195))*'Drop Downs'!$R$4/12,0)</f>
        <v>0</v>
      </c>
      <c r="CS195" s="1050">
        <f t="shared" si="196"/>
        <v>0</v>
      </c>
      <c r="CT195" s="1050">
        <f t="shared" ca="1" si="197"/>
        <v>0</v>
      </c>
      <c r="CU195" s="1050">
        <f t="shared" ca="1" si="198"/>
        <v>0</v>
      </c>
      <c r="CV195" s="1050" t="str">
        <f t="shared" ca="1" si="224"/>
        <v/>
      </c>
      <c r="CW195" s="1048"/>
      <c r="CX195" s="1050">
        <f t="shared" si="225"/>
        <v>0</v>
      </c>
      <c r="CY195" s="1050" t="str">
        <f t="shared" ca="1" si="226"/>
        <v/>
      </c>
      <c r="CZ195" s="1049" t="str">
        <f t="shared" ca="1" si="227"/>
        <v/>
      </c>
      <c r="DA195" s="1049">
        <f t="shared" ca="1" si="199"/>
        <v>0</v>
      </c>
    </row>
    <row r="196" spans="1:105" s="178" customFormat="1" ht="17.149999999999999" customHeight="1">
      <c r="A196" s="942">
        <v>192</v>
      </c>
      <c r="B196" s="1302">
        <f>'4'!V29</f>
        <v>0</v>
      </c>
      <c r="C196" s="1038" t="str">
        <f>INDEX(Languages2!$B$12:$Z$13,MATCH(' '!D196,Languages2!$B$12:$B$13,0),MATCH('1'!$C$5,Languages2!$B$1:$Z$1,0))</f>
        <v>Homens</v>
      </c>
      <c r="D196" s="1038" t="s">
        <v>799</v>
      </c>
      <c r="E196" s="1065">
        <f>'4'!X29</f>
        <v>0</v>
      </c>
      <c r="F196" s="1297" t="str">
        <f>'4'!Y29</f>
        <v xml:space="preserve"> </v>
      </c>
      <c r="G196" s="1040"/>
      <c r="H196" s="1041">
        <f>'5'!G196</f>
        <v>0</v>
      </c>
      <c r="I196" s="1041">
        <f>'5'!H196</f>
        <v>0</v>
      </c>
      <c r="J196" s="1041">
        <f>'5'!I196</f>
        <v>0</v>
      </c>
      <c r="K196" s="1041">
        <f>'5'!J196</f>
        <v>0</v>
      </c>
      <c r="L196" s="1042">
        <f t="shared" si="189"/>
        <v>0</v>
      </c>
      <c r="M196" s="1042">
        <f t="shared" si="220"/>
        <v>0</v>
      </c>
      <c r="N196" s="1043"/>
      <c r="O196" s="1041">
        <f>'5'!M196</f>
        <v>0</v>
      </c>
      <c r="P196" s="1041">
        <f>'5'!N196</f>
        <v>0</v>
      </c>
      <c r="Q196" s="1041" t="str">
        <f>'5'!O196</f>
        <v/>
      </c>
      <c r="R196" s="1041">
        <f>'5'!P196</f>
        <v>0</v>
      </c>
      <c r="S196" s="1044">
        <f>'5'!Q196</f>
        <v>0</v>
      </c>
      <c r="T196" s="1045">
        <f t="shared" si="190"/>
        <v>0</v>
      </c>
      <c r="U196" s="1045">
        <f t="shared" si="201"/>
        <v>0</v>
      </c>
      <c r="V196" s="1045">
        <f t="shared" si="202"/>
        <v>0</v>
      </c>
      <c r="W196" s="1045">
        <f t="shared" si="191"/>
        <v>0</v>
      </c>
      <c r="X196" s="1045">
        <f t="shared" si="219"/>
        <v>0</v>
      </c>
      <c r="Y196" s="1043"/>
      <c r="Z196" s="1041">
        <f>'5'!S196</f>
        <v>0</v>
      </c>
      <c r="AA196" s="1041">
        <f>'5'!T196</f>
        <v>0</v>
      </c>
      <c r="AB196" s="1041" t="str">
        <f>'5'!U196</f>
        <v/>
      </c>
      <c r="AC196" s="1041">
        <f>'5'!V196</f>
        <v>0</v>
      </c>
      <c r="AD196" s="1064">
        <f>'5'!W196</f>
        <v>0</v>
      </c>
      <c r="AE196" s="1045">
        <f t="shared" si="203"/>
        <v>0</v>
      </c>
      <c r="AF196" s="1045">
        <f t="shared" si="228"/>
        <v>0</v>
      </c>
      <c r="AG196" s="1045">
        <f t="shared" si="229"/>
        <v>0</v>
      </c>
      <c r="AH196" s="1045">
        <f t="shared" si="192"/>
        <v>0</v>
      </c>
      <c r="AI196" s="1045">
        <f t="shared" si="230"/>
        <v>0</v>
      </c>
      <c r="AJ196" s="1043"/>
      <c r="AK196" s="1041">
        <f>'5'!Y196</f>
        <v>0</v>
      </c>
      <c r="AL196" s="1041">
        <f>'5'!Z196</f>
        <v>0</v>
      </c>
      <c r="AM196" s="1041" t="str">
        <f>'5'!AA196</f>
        <v/>
      </c>
      <c r="AN196" s="1041">
        <f>'5'!AB196</f>
        <v>0</v>
      </c>
      <c r="AO196" s="1064">
        <f>'5'!AC196</f>
        <v>0</v>
      </c>
      <c r="AP196" s="1045">
        <f t="shared" si="204"/>
        <v>0</v>
      </c>
      <c r="AQ196" s="1045">
        <f t="shared" si="205"/>
        <v>0</v>
      </c>
      <c r="AR196" s="1045">
        <f t="shared" si="206"/>
        <v>0</v>
      </c>
      <c r="AS196" s="1045">
        <f t="shared" si="193"/>
        <v>0</v>
      </c>
      <c r="AT196" s="1045">
        <f t="shared" si="207"/>
        <v>0</v>
      </c>
      <c r="AU196" s="1043"/>
      <c r="AV196" s="1041">
        <f>'5'!AE196</f>
        <v>0</v>
      </c>
      <c r="AW196" s="1041">
        <f>'5'!AF196</f>
        <v>0</v>
      </c>
      <c r="AX196" s="1041" t="str">
        <f>'5'!AG196</f>
        <v/>
      </c>
      <c r="AY196" s="1041">
        <f>'5'!AH196</f>
        <v>0</v>
      </c>
      <c r="AZ196" s="1044">
        <f>'5'!AI196</f>
        <v>0</v>
      </c>
      <c r="BA196" s="1045">
        <f t="shared" si="208"/>
        <v>0</v>
      </c>
      <c r="BB196" s="1045">
        <f t="shared" si="209"/>
        <v>0</v>
      </c>
      <c r="BC196" s="1045">
        <f t="shared" si="210"/>
        <v>0</v>
      </c>
      <c r="BD196" s="1045">
        <f t="shared" si="194"/>
        <v>0</v>
      </c>
      <c r="BE196" s="1045">
        <f t="shared" si="211"/>
        <v>0</v>
      </c>
      <c r="BF196" s="1043"/>
      <c r="BG196" s="1046" t="str">
        <f ca="1">'In-kind Benefits 2_V2'!AC194</f>
        <v/>
      </c>
      <c r="BH196" s="1047"/>
      <c r="BI196" s="1047" t="str">
        <f ca="1">'In-kind Benefits 2_V2'!AE194</f>
        <v/>
      </c>
      <c r="BJ196" s="1047" t="str" cm="1">
        <f t="array" aca="1" ref="BJ196" ca="1">(_xlfn.IFS(BG196="Yes",_xlfn.IFS(BI196&lt;=($CP196*BJ$5),BI196,BI196&gt;($CP196*BJ$5),($CP196*BJ$5)),BG196="No","",BG196="",""))</f>
        <v/>
      </c>
      <c r="BK196" s="1043"/>
      <c r="BL196" s="1046" t="str">
        <f ca="1">'In-kind Benefits 2_V2'!AG194</f>
        <v/>
      </c>
      <c r="BM196" s="1047" t="str">
        <f ca="1">'In-kind Benefits 2_V2'!AH194</f>
        <v/>
      </c>
      <c r="BN196" s="1047" t="str">
        <f ca="1">'In-kind Benefits 2_V2'!AI194</f>
        <v/>
      </c>
      <c r="BO196" s="1047" t="str" cm="1">
        <f t="array" aca="1" ref="BO196" ca="1">(_xlfn.IFS(BL196="Yes",_xlfn.IFS(BN196&lt;=($CP196*BO$5),BN196,BN196&gt;($CP196*BO$5),($CP196*BO$5)),BL196="No","",BL196="",""))</f>
        <v/>
      </c>
      <c r="BP196" s="1043"/>
      <c r="BQ196" s="1046" t="str">
        <f ca="1">'In-kind Benefits 2_V2'!AK194</f>
        <v/>
      </c>
      <c r="BR196" s="1047" t="str">
        <f ca="1">'In-kind Benefits 2_V2'!AL194</f>
        <v/>
      </c>
      <c r="BS196" s="1047" t="str">
        <f ca="1">'In-kind Benefits 2_V2'!AM194</f>
        <v/>
      </c>
      <c r="BT196" s="1047" t="str" cm="1">
        <f t="array" aca="1" ref="BT196" ca="1">(_xlfn.IFS(BQ196="Yes",_xlfn.IFS(BS196&lt;=($CP196*BT$5),BS196,BS196&gt;($CP196*BT$5),($CP196*BT$5)),BQ196="No","",BQ196="",""))</f>
        <v/>
      </c>
      <c r="BU196" s="1043"/>
      <c r="BV196" s="1046" t="str">
        <f ca="1">'In-kind Benefits 2_V2'!AO194</f>
        <v/>
      </c>
      <c r="BW196" s="1047" t="str">
        <f ca="1">'In-kind Benefits 2_V2'!AP194</f>
        <v/>
      </c>
      <c r="BX196" s="1047" t="str">
        <f ca="1">'In-kind Benefits 2_V2'!AQ194</f>
        <v/>
      </c>
      <c r="BY196" s="1047" t="str" cm="1">
        <f t="array" aca="1" ref="BY196" ca="1">(_xlfn.IFS(BV196="Yes",_xlfn.IFS(BX196&lt;=($CP196*BY$5),BX196,BX196&gt;($CP196*BY$5),($CP196*BY$5)),BV196="No","",BV196="",""))</f>
        <v/>
      </c>
      <c r="BZ196" s="1043"/>
      <c r="CA196" s="1046" t="str">
        <f ca="1">'In-kind Benefits 2_V2'!AS194</f>
        <v/>
      </c>
      <c r="CB196" s="1047" t="str">
        <f ca="1">'In-kind Benefits 2_V2'!AT194</f>
        <v/>
      </c>
      <c r="CC196" s="1047" t="str">
        <f ca="1">'In-kind Benefits 2_V2'!AU194</f>
        <v/>
      </c>
      <c r="CD196" s="1047" t="str" cm="1">
        <f t="array" aca="1" ref="CD196" ca="1">(_xlfn.IFS(CA196="Yes",_xlfn.IFS(CC196&lt;=($CP196*CD$5),CC196,CC196&gt;($CP196*CD$5),($CP196*CD$5)),CA196="No","",CA196="",""))</f>
        <v/>
      </c>
      <c r="CE196" s="1048"/>
      <c r="CF196" s="1046" t="str">
        <f ca="1">'In-kind Benefits 2_V2'!AW194</f>
        <v/>
      </c>
      <c r="CG196" s="1047" t="str">
        <f ca="1">'In-kind Benefits 2_V2'!AX194</f>
        <v/>
      </c>
      <c r="CH196" s="1047" t="str">
        <f ca="1">'In-kind Benefits 2_V2'!AY194</f>
        <v/>
      </c>
      <c r="CI196" s="1047" t="str" cm="1">
        <f t="array" aca="1" ref="CI196" ca="1">(_xlfn.IFS(CF196="Yes",_xlfn.IFS(CH196&lt;=($CP196*CI$5),CH196,CH196&gt;($CP196*CI$5),($CP196*CI$5)),CF196="No","",CF196="",""))</f>
        <v/>
      </c>
      <c r="CJ196" s="1048"/>
      <c r="CK196" s="1049">
        <f>IFERROR(((V196*X196)+(AG196*AI196)+(AR196*AT196)+(BC196*BE196))*'Drop Downs'!$R$4/12,0)</f>
        <v>0</v>
      </c>
      <c r="CL196" s="1050">
        <f>IFERROR(L196/M196*IF('2'!$E$25='Drop Downs'!$H$15,'Drop Downs'!$R$4/12, IF('2'!$E$25='Drop Downs'!$H$16,1, (IF('2'!$E$25='Drop Downs'!$H$13,1,"error")))),0)</f>
        <v>0</v>
      </c>
      <c r="CM196" s="1050">
        <f t="shared" ca="1" si="221"/>
        <v>0</v>
      </c>
      <c r="CN196" s="1049" t="str">
        <f t="shared" ca="1" si="222"/>
        <v/>
      </c>
      <c r="CO196" s="1049" t="str">
        <f t="shared" ca="1" si="223"/>
        <v/>
      </c>
      <c r="CP196" s="1050" t="str">
        <f t="shared" ca="1" si="195"/>
        <v/>
      </c>
      <c r="CQ196" s="251"/>
      <c r="CR196" s="1050">
        <f>IFERROR(((W196*X196)+(AH196*AI196)+(AS196*AT196)+(BD196*BE196))*'Drop Downs'!$R$4/12,0)</f>
        <v>0</v>
      </c>
      <c r="CS196" s="1050">
        <f t="shared" si="196"/>
        <v>0</v>
      </c>
      <c r="CT196" s="1050">
        <f t="shared" ca="1" si="197"/>
        <v>0</v>
      </c>
      <c r="CU196" s="1050">
        <f t="shared" ca="1" si="198"/>
        <v>0</v>
      </c>
      <c r="CV196" s="1050" t="str">
        <f t="shared" ca="1" si="224"/>
        <v/>
      </c>
      <c r="CW196" s="1048"/>
      <c r="CX196" s="1050">
        <f t="shared" si="225"/>
        <v>0</v>
      </c>
      <c r="CY196" s="1050" t="str">
        <f t="shared" ca="1" si="226"/>
        <v/>
      </c>
      <c r="CZ196" s="1049" t="str">
        <f t="shared" ca="1" si="227"/>
        <v/>
      </c>
      <c r="DA196" s="1049">
        <f t="shared" ca="1" si="199"/>
        <v>0</v>
      </c>
    </row>
    <row r="197" spans="1:105" s="178" customFormat="1" ht="17.149999999999999" customHeight="1">
      <c r="A197" s="942">
        <v>193</v>
      </c>
      <c r="B197" s="1298"/>
      <c r="C197" s="1051" t="str">
        <f>INDEX(Languages2!$B$12:$Z$13,MATCH(' '!D197,Languages2!$B$12:$B$13,0),MATCH('1'!$C$5,Languages2!$B$1:$Z$1,0))</f>
        <v>Mulheres</v>
      </c>
      <c r="D197" s="1051" t="s">
        <v>800</v>
      </c>
      <c r="E197" s="1066">
        <f>'4'!X30</f>
        <v>0</v>
      </c>
      <c r="F197" s="1297">
        <f>'4'!T71</f>
        <v>0</v>
      </c>
      <c r="G197" s="1040"/>
      <c r="H197" s="1053">
        <f>'5'!G197</f>
        <v>0</v>
      </c>
      <c r="I197" s="1053">
        <f>'5'!H197</f>
        <v>0</v>
      </c>
      <c r="J197" s="1053">
        <f>'5'!I197</f>
        <v>0</v>
      </c>
      <c r="K197" s="1053">
        <f>'5'!J197</f>
        <v>0</v>
      </c>
      <c r="L197" s="1054">
        <f t="shared" si="189"/>
        <v>0</v>
      </c>
      <c r="M197" s="1054">
        <f t="shared" si="220"/>
        <v>0</v>
      </c>
      <c r="N197" s="1043"/>
      <c r="O197" s="1053">
        <f>'5'!M197</f>
        <v>0</v>
      </c>
      <c r="P197" s="1053">
        <f>'5'!N197</f>
        <v>0</v>
      </c>
      <c r="Q197" s="1053" t="str">
        <f>'5'!O197</f>
        <v/>
      </c>
      <c r="R197" s="1053">
        <f>'5'!P197</f>
        <v>0</v>
      </c>
      <c r="S197" s="1055">
        <f>'5'!Q197</f>
        <v>0</v>
      </c>
      <c r="T197" s="1056">
        <f t="shared" si="190"/>
        <v>0</v>
      </c>
      <c r="U197" s="1056">
        <f t="shared" si="201"/>
        <v>0</v>
      </c>
      <c r="V197" s="1056">
        <f t="shared" si="202"/>
        <v>0</v>
      </c>
      <c r="W197" s="1056">
        <f t="shared" si="191"/>
        <v>0</v>
      </c>
      <c r="X197" s="1056">
        <f t="shared" si="219"/>
        <v>0</v>
      </c>
      <c r="Y197" s="1043"/>
      <c r="Z197" s="1053">
        <f>'5'!S197</f>
        <v>0</v>
      </c>
      <c r="AA197" s="1053">
        <f>'5'!T197</f>
        <v>0</v>
      </c>
      <c r="AB197" s="1053" t="str">
        <f>'5'!U197</f>
        <v/>
      </c>
      <c r="AC197" s="1053">
        <f>'5'!V197</f>
        <v>0</v>
      </c>
      <c r="AD197" s="1053">
        <f>'5'!W197</f>
        <v>0</v>
      </c>
      <c r="AE197" s="1056">
        <f t="shared" si="203"/>
        <v>0</v>
      </c>
      <c r="AF197" s="1056">
        <f t="shared" si="228"/>
        <v>0</v>
      </c>
      <c r="AG197" s="1056">
        <f t="shared" si="229"/>
        <v>0</v>
      </c>
      <c r="AH197" s="1056">
        <f t="shared" si="192"/>
        <v>0</v>
      </c>
      <c r="AI197" s="1056">
        <f t="shared" si="230"/>
        <v>0</v>
      </c>
      <c r="AJ197" s="1043"/>
      <c r="AK197" s="1053">
        <f>'5'!Y197</f>
        <v>0</v>
      </c>
      <c r="AL197" s="1053">
        <f>'5'!Z197</f>
        <v>0</v>
      </c>
      <c r="AM197" s="1053" t="str">
        <f>'5'!AA197</f>
        <v/>
      </c>
      <c r="AN197" s="1053">
        <f>'5'!AB197</f>
        <v>0</v>
      </c>
      <c r="AO197" s="1053">
        <f>'5'!AC197</f>
        <v>0</v>
      </c>
      <c r="AP197" s="1056">
        <f t="shared" si="204"/>
        <v>0</v>
      </c>
      <c r="AQ197" s="1056">
        <f t="shared" si="205"/>
        <v>0</v>
      </c>
      <c r="AR197" s="1056">
        <f t="shared" si="206"/>
        <v>0</v>
      </c>
      <c r="AS197" s="1056">
        <f t="shared" si="193"/>
        <v>0</v>
      </c>
      <c r="AT197" s="1056">
        <f t="shared" si="207"/>
        <v>0</v>
      </c>
      <c r="AU197" s="1043"/>
      <c r="AV197" s="1053">
        <f>'5'!AE197</f>
        <v>0</v>
      </c>
      <c r="AW197" s="1053">
        <f>'5'!AF197</f>
        <v>0</v>
      </c>
      <c r="AX197" s="1053" t="str">
        <f>'5'!AG197</f>
        <v/>
      </c>
      <c r="AY197" s="1053">
        <f>'5'!AH197</f>
        <v>0</v>
      </c>
      <c r="AZ197" s="1055">
        <f>'5'!AI197</f>
        <v>0</v>
      </c>
      <c r="BA197" s="1056">
        <f t="shared" si="208"/>
        <v>0</v>
      </c>
      <c r="BB197" s="1056">
        <f t="shared" si="209"/>
        <v>0</v>
      </c>
      <c r="BC197" s="1056">
        <f t="shared" si="210"/>
        <v>0</v>
      </c>
      <c r="BD197" s="1056">
        <f t="shared" si="194"/>
        <v>0</v>
      </c>
      <c r="BE197" s="1056">
        <f t="shared" si="211"/>
        <v>0</v>
      </c>
      <c r="BF197" s="1043"/>
      <c r="BG197" s="1057" t="str">
        <f ca="1">'In-kind Benefits 2_V2'!AC195</f>
        <v/>
      </c>
      <c r="BH197" s="1047"/>
      <c r="BI197" s="1047" t="str">
        <f ca="1">'In-kind Benefits 2_V2'!AE195</f>
        <v/>
      </c>
      <c r="BJ197" s="1047" t="str" cm="1">
        <f t="array" aca="1" ref="BJ197" ca="1">(_xlfn.IFS(BG197="Yes",_xlfn.IFS(BI197&lt;=($CP197*BJ$5),BI197,BI197&gt;($CP197*BJ$5),($CP197*BJ$5)),BG197="No","",BG197="",""))</f>
        <v/>
      </c>
      <c r="BK197" s="1043"/>
      <c r="BL197" s="1057" t="str">
        <f ca="1">'In-kind Benefits 2_V2'!AG195</f>
        <v/>
      </c>
      <c r="BM197" s="1047" t="str">
        <f ca="1">'In-kind Benefits 2_V2'!AH195</f>
        <v/>
      </c>
      <c r="BN197" s="1047" t="str">
        <f ca="1">'In-kind Benefits 2_V2'!AI195</f>
        <v/>
      </c>
      <c r="BO197" s="1047" t="str" cm="1">
        <f t="array" aca="1" ref="BO197" ca="1">(_xlfn.IFS(BL197="Yes",_xlfn.IFS(BN197&lt;=($CP197*BO$5),BN197,BN197&gt;($CP197*BO$5),($CP197*BO$5)),BL197="No","",BL197="",""))</f>
        <v/>
      </c>
      <c r="BP197" s="1043"/>
      <c r="BQ197" s="1057" t="str">
        <f ca="1">'In-kind Benefits 2_V2'!AK195</f>
        <v/>
      </c>
      <c r="BR197" s="1047" t="str">
        <f ca="1">'In-kind Benefits 2_V2'!AL195</f>
        <v/>
      </c>
      <c r="BS197" s="1047" t="str">
        <f ca="1">'In-kind Benefits 2_V2'!AM195</f>
        <v/>
      </c>
      <c r="BT197" s="1047" t="str" cm="1">
        <f t="array" aca="1" ref="BT197" ca="1">(_xlfn.IFS(BQ197="Yes",_xlfn.IFS(BS197&lt;=($CP197*BT$5),BS197,BS197&gt;($CP197*BT$5),($CP197*BT$5)),BQ197="No","",BQ197="",""))</f>
        <v/>
      </c>
      <c r="BU197" s="1043"/>
      <c r="BV197" s="1057" t="str">
        <f ca="1">'In-kind Benefits 2_V2'!AO195</f>
        <v/>
      </c>
      <c r="BW197" s="1047" t="str">
        <f ca="1">'In-kind Benefits 2_V2'!AP195</f>
        <v/>
      </c>
      <c r="BX197" s="1047" t="str">
        <f ca="1">'In-kind Benefits 2_V2'!AQ195</f>
        <v/>
      </c>
      <c r="BY197" s="1047" t="str" cm="1">
        <f t="array" aca="1" ref="BY197" ca="1">(_xlfn.IFS(BV197="Yes",_xlfn.IFS(BX197&lt;=($CP197*BY$5),BX197,BX197&gt;($CP197*BY$5),($CP197*BY$5)),BV197="No","",BV197="",""))</f>
        <v/>
      </c>
      <c r="BZ197" s="1043"/>
      <c r="CA197" s="1057" t="str">
        <f ca="1">'In-kind Benefits 2_V2'!AS195</f>
        <v/>
      </c>
      <c r="CB197" s="1047" t="str">
        <f ca="1">'In-kind Benefits 2_V2'!AT195</f>
        <v/>
      </c>
      <c r="CC197" s="1047" t="str">
        <f ca="1">'In-kind Benefits 2_V2'!AU195</f>
        <v/>
      </c>
      <c r="CD197" s="1047" t="str" cm="1">
        <f t="array" aca="1" ref="CD197" ca="1">(_xlfn.IFS(CA197="Yes",_xlfn.IFS(CC197&lt;=($CP197*CD$5),CC197,CC197&gt;($CP197*CD$5),($CP197*CD$5)),CA197="No","",CA197="",""))</f>
        <v/>
      </c>
      <c r="CE197" s="1048"/>
      <c r="CF197" s="1057" t="str">
        <f ca="1">'In-kind Benefits 2_V2'!AW195</f>
        <v/>
      </c>
      <c r="CG197" s="1047" t="str">
        <f ca="1">'In-kind Benefits 2_V2'!AX195</f>
        <v/>
      </c>
      <c r="CH197" s="1047" t="str">
        <f ca="1">'In-kind Benefits 2_V2'!AY195</f>
        <v/>
      </c>
      <c r="CI197" s="1047" t="str" cm="1">
        <f t="array" aca="1" ref="CI197" ca="1">(_xlfn.IFS(CF197="Yes",_xlfn.IFS(CH197&lt;=($CP197*CI$5),CH197,CH197&gt;($CP197*CI$5),($CP197*CI$5)),CF197="No","",CF197="",""))</f>
        <v/>
      </c>
      <c r="CJ197" s="1048"/>
      <c r="CK197" s="1049">
        <f>IFERROR(((V197*X197)+(AG197*AI197)+(AR197*AT197)+(BC197*BE197))*'Drop Downs'!$R$4/12,0)</f>
        <v>0</v>
      </c>
      <c r="CL197" s="1050">
        <f>IFERROR(L197/M197*IF('2'!$E$25='Drop Downs'!$H$15,'Drop Downs'!$R$4/12, IF('2'!$E$25='Drop Downs'!$H$16,1, (IF('2'!$E$25='Drop Downs'!$H$13,1,"error")))),0)</f>
        <v>0</v>
      </c>
      <c r="CM197" s="1050">
        <f t="shared" ca="1" si="221"/>
        <v>0</v>
      </c>
      <c r="CN197" s="1049" t="str">
        <f t="shared" ca="1" si="222"/>
        <v/>
      </c>
      <c r="CO197" s="1049" t="str">
        <f t="shared" ca="1" si="223"/>
        <v/>
      </c>
      <c r="CP197" s="1050" t="str">
        <f t="shared" ca="1" si="195"/>
        <v/>
      </c>
      <c r="CQ197" s="251"/>
      <c r="CR197" s="1050">
        <f>IFERROR(((W197*X197)+(AH197*AI197)+(AS197*AT197)+(BD197*BE197))*'Drop Downs'!$R$4/12,0)</f>
        <v>0</v>
      </c>
      <c r="CS197" s="1050">
        <f t="shared" si="196"/>
        <v>0</v>
      </c>
      <c r="CT197" s="1050">
        <f t="shared" ca="1" si="197"/>
        <v>0</v>
      </c>
      <c r="CU197" s="1050">
        <f t="shared" ca="1" si="198"/>
        <v>0</v>
      </c>
      <c r="CV197" s="1050" t="str">
        <f t="shared" ca="1" si="224"/>
        <v/>
      </c>
      <c r="CW197" s="1048"/>
      <c r="CX197" s="1050">
        <f t="shared" si="225"/>
        <v>0</v>
      </c>
      <c r="CY197" s="1050" t="str">
        <f t="shared" ca="1" si="226"/>
        <v/>
      </c>
      <c r="CZ197" s="1049" t="str">
        <f t="shared" ca="1" si="227"/>
        <v/>
      </c>
      <c r="DA197" s="1049">
        <f t="shared" ca="1" si="199"/>
        <v>0</v>
      </c>
    </row>
    <row r="198" spans="1:105" s="178" customFormat="1" ht="17.149999999999999" customHeight="1">
      <c r="A198" s="942">
        <v>194</v>
      </c>
      <c r="B198" s="1295">
        <f>'4'!V31</f>
        <v>0</v>
      </c>
      <c r="C198" s="1038" t="str">
        <f>INDEX(Languages2!$B$12:$Z$13,MATCH(' '!D198,Languages2!$B$12:$B$13,0),MATCH('1'!$C$5,Languages2!$B$1:$Z$1,0))</f>
        <v>Homens</v>
      </c>
      <c r="D198" s="1038" t="s">
        <v>799</v>
      </c>
      <c r="E198" s="1065">
        <f>'4'!X31</f>
        <v>0</v>
      </c>
      <c r="F198" s="1297" t="str">
        <f>'4'!Y31</f>
        <v xml:space="preserve"> </v>
      </c>
      <c r="G198" s="1040"/>
      <c r="H198" s="1041">
        <f>'5'!G198</f>
        <v>0</v>
      </c>
      <c r="I198" s="1041">
        <f>'5'!H198</f>
        <v>0</v>
      </c>
      <c r="J198" s="1041">
        <f>'5'!I198</f>
        <v>0</v>
      </c>
      <c r="K198" s="1041">
        <f>'5'!J198</f>
        <v>0</v>
      </c>
      <c r="L198" s="1042">
        <f t="shared" si="189"/>
        <v>0</v>
      </c>
      <c r="M198" s="1042">
        <f t="shared" si="220"/>
        <v>0</v>
      </c>
      <c r="N198" s="1043"/>
      <c r="O198" s="1041">
        <f>'5'!M198</f>
        <v>0</v>
      </c>
      <c r="P198" s="1041">
        <f>'5'!N198</f>
        <v>0</v>
      </c>
      <c r="Q198" s="1041" t="str">
        <f>'5'!O198</f>
        <v/>
      </c>
      <c r="R198" s="1041">
        <f>'5'!P198</f>
        <v>0</v>
      </c>
      <c r="S198" s="1044">
        <f>'5'!Q198</f>
        <v>0</v>
      </c>
      <c r="T198" s="1045">
        <f t="shared" si="190"/>
        <v>0</v>
      </c>
      <c r="U198" s="1045">
        <f t="shared" si="201"/>
        <v>0</v>
      </c>
      <c r="V198" s="1045">
        <f t="shared" si="202"/>
        <v>0</v>
      </c>
      <c r="W198" s="1045">
        <f t="shared" si="191"/>
        <v>0</v>
      </c>
      <c r="X198" s="1045">
        <f t="shared" si="219"/>
        <v>0</v>
      </c>
      <c r="Y198" s="1043"/>
      <c r="Z198" s="1041">
        <f>'5'!S198</f>
        <v>0</v>
      </c>
      <c r="AA198" s="1041">
        <f>'5'!T198</f>
        <v>0</v>
      </c>
      <c r="AB198" s="1041" t="str">
        <f>'5'!U198</f>
        <v/>
      </c>
      <c r="AC198" s="1041">
        <f>'5'!V198</f>
        <v>0</v>
      </c>
      <c r="AD198" s="1064">
        <f>'5'!W198</f>
        <v>0</v>
      </c>
      <c r="AE198" s="1045">
        <f t="shared" si="203"/>
        <v>0</v>
      </c>
      <c r="AF198" s="1045">
        <f t="shared" si="228"/>
        <v>0</v>
      </c>
      <c r="AG198" s="1045">
        <f t="shared" si="229"/>
        <v>0</v>
      </c>
      <c r="AH198" s="1045">
        <f t="shared" si="192"/>
        <v>0</v>
      </c>
      <c r="AI198" s="1045">
        <f t="shared" si="230"/>
        <v>0</v>
      </c>
      <c r="AJ198" s="1043"/>
      <c r="AK198" s="1041">
        <f>'5'!Y198</f>
        <v>0</v>
      </c>
      <c r="AL198" s="1041">
        <f>'5'!Z198</f>
        <v>0</v>
      </c>
      <c r="AM198" s="1041" t="str">
        <f>'5'!AA198</f>
        <v/>
      </c>
      <c r="AN198" s="1041">
        <f>'5'!AB198</f>
        <v>0</v>
      </c>
      <c r="AO198" s="1064">
        <f>'5'!AC198</f>
        <v>0</v>
      </c>
      <c r="AP198" s="1045">
        <f t="shared" si="204"/>
        <v>0</v>
      </c>
      <c r="AQ198" s="1045">
        <f t="shared" si="205"/>
        <v>0</v>
      </c>
      <c r="AR198" s="1045">
        <f t="shared" si="206"/>
        <v>0</v>
      </c>
      <c r="AS198" s="1045">
        <f t="shared" si="193"/>
        <v>0</v>
      </c>
      <c r="AT198" s="1045">
        <f t="shared" si="207"/>
        <v>0</v>
      </c>
      <c r="AU198" s="1043"/>
      <c r="AV198" s="1041">
        <f>'5'!AE198</f>
        <v>0</v>
      </c>
      <c r="AW198" s="1041">
        <f>'5'!AF198</f>
        <v>0</v>
      </c>
      <c r="AX198" s="1041" t="str">
        <f>'5'!AG198</f>
        <v/>
      </c>
      <c r="AY198" s="1041">
        <f>'5'!AH198</f>
        <v>0</v>
      </c>
      <c r="AZ198" s="1044">
        <f>'5'!AI198</f>
        <v>0</v>
      </c>
      <c r="BA198" s="1045">
        <f t="shared" si="208"/>
        <v>0</v>
      </c>
      <c r="BB198" s="1045">
        <f t="shared" si="209"/>
        <v>0</v>
      </c>
      <c r="BC198" s="1045">
        <f t="shared" si="210"/>
        <v>0</v>
      </c>
      <c r="BD198" s="1045">
        <f t="shared" si="194"/>
        <v>0</v>
      </c>
      <c r="BE198" s="1045">
        <f t="shared" si="211"/>
        <v>0</v>
      </c>
      <c r="BF198" s="1043"/>
      <c r="BG198" s="1046" t="str">
        <f ca="1">'In-kind Benefits 2_V2'!AC196</f>
        <v/>
      </c>
      <c r="BH198" s="1047"/>
      <c r="BI198" s="1047" t="str">
        <f ca="1">'In-kind Benefits 2_V2'!AE196</f>
        <v/>
      </c>
      <c r="BJ198" s="1047" t="str" cm="1">
        <f t="array" aca="1" ref="BJ198" ca="1">(_xlfn.IFS(BG198="Yes",_xlfn.IFS(BI198&lt;=($CP198*BJ$5),BI198,BI198&gt;($CP198*BJ$5),($CP198*BJ$5)),BG198="No","",BG198="",""))</f>
        <v/>
      </c>
      <c r="BK198" s="1043"/>
      <c r="BL198" s="1046" t="str">
        <f ca="1">'In-kind Benefits 2_V2'!AG196</f>
        <v/>
      </c>
      <c r="BM198" s="1047" t="str">
        <f ca="1">'In-kind Benefits 2_V2'!AH196</f>
        <v/>
      </c>
      <c r="BN198" s="1047" t="str">
        <f ca="1">'In-kind Benefits 2_V2'!AI196</f>
        <v/>
      </c>
      <c r="BO198" s="1047" t="str" cm="1">
        <f t="array" aca="1" ref="BO198" ca="1">(_xlfn.IFS(BL198="Yes",_xlfn.IFS(BN198&lt;=($CP198*BO$5),BN198,BN198&gt;($CP198*BO$5),($CP198*BO$5)),BL198="No","",BL198="",""))</f>
        <v/>
      </c>
      <c r="BP198" s="1043"/>
      <c r="BQ198" s="1046" t="str">
        <f ca="1">'In-kind Benefits 2_V2'!AK196</f>
        <v/>
      </c>
      <c r="BR198" s="1047" t="str">
        <f ca="1">'In-kind Benefits 2_V2'!AL196</f>
        <v/>
      </c>
      <c r="BS198" s="1047" t="str">
        <f ca="1">'In-kind Benefits 2_V2'!AM196</f>
        <v/>
      </c>
      <c r="BT198" s="1047" t="str" cm="1">
        <f t="array" aca="1" ref="BT198" ca="1">(_xlfn.IFS(BQ198="Yes",_xlfn.IFS(BS198&lt;=($CP198*BT$5),BS198,BS198&gt;($CP198*BT$5),($CP198*BT$5)),BQ198="No","",BQ198="",""))</f>
        <v/>
      </c>
      <c r="BU198" s="1043"/>
      <c r="BV198" s="1046" t="str">
        <f ca="1">'In-kind Benefits 2_V2'!AO196</f>
        <v/>
      </c>
      <c r="BW198" s="1047" t="str">
        <f ca="1">'In-kind Benefits 2_V2'!AP196</f>
        <v/>
      </c>
      <c r="BX198" s="1047" t="str">
        <f ca="1">'In-kind Benefits 2_V2'!AQ196</f>
        <v/>
      </c>
      <c r="BY198" s="1047" t="str" cm="1">
        <f t="array" aca="1" ref="BY198" ca="1">(_xlfn.IFS(BV198="Yes",_xlfn.IFS(BX198&lt;=($CP198*BY$5),BX198,BX198&gt;($CP198*BY$5),($CP198*BY$5)),BV198="No","",BV198="",""))</f>
        <v/>
      </c>
      <c r="BZ198" s="1043"/>
      <c r="CA198" s="1046" t="str">
        <f ca="1">'In-kind Benefits 2_V2'!AS196</f>
        <v/>
      </c>
      <c r="CB198" s="1047" t="str">
        <f ca="1">'In-kind Benefits 2_V2'!AT196</f>
        <v/>
      </c>
      <c r="CC198" s="1047" t="str">
        <f ca="1">'In-kind Benefits 2_V2'!AU196</f>
        <v/>
      </c>
      <c r="CD198" s="1047" t="str" cm="1">
        <f t="array" aca="1" ref="CD198" ca="1">(_xlfn.IFS(CA198="Yes",_xlfn.IFS(CC198&lt;=($CP198*CD$5),CC198,CC198&gt;($CP198*CD$5),($CP198*CD$5)),CA198="No","",CA198="",""))</f>
        <v/>
      </c>
      <c r="CE198" s="1048"/>
      <c r="CF198" s="1046" t="str">
        <f ca="1">'In-kind Benefits 2_V2'!AW196</f>
        <v/>
      </c>
      <c r="CG198" s="1047" t="str">
        <f ca="1">'In-kind Benefits 2_V2'!AX196</f>
        <v/>
      </c>
      <c r="CH198" s="1047" t="str">
        <f ca="1">'In-kind Benefits 2_V2'!AY196</f>
        <v/>
      </c>
      <c r="CI198" s="1047" t="str" cm="1">
        <f t="array" aca="1" ref="CI198" ca="1">(_xlfn.IFS(CF198="Yes",_xlfn.IFS(CH198&lt;=($CP198*CI$5),CH198,CH198&gt;($CP198*CI$5),($CP198*CI$5)),CF198="No","",CF198="",""))</f>
        <v/>
      </c>
      <c r="CJ198" s="1048"/>
      <c r="CK198" s="1049">
        <f>IFERROR(((V198*X198)+(AG198*AI198)+(AR198*AT198)+(BC198*BE198))*'Drop Downs'!$R$4/12,0)</f>
        <v>0</v>
      </c>
      <c r="CL198" s="1050">
        <f>IFERROR(L198/M198*IF('2'!$E$25='Drop Downs'!$H$15,'Drop Downs'!$R$4/12, IF('2'!$E$25='Drop Downs'!$H$16,1, (IF('2'!$E$25='Drop Downs'!$H$13,1,"error")))),0)</f>
        <v>0</v>
      </c>
      <c r="CM198" s="1050">
        <f t="shared" ca="1" si="221"/>
        <v>0</v>
      </c>
      <c r="CN198" s="1049" t="str">
        <f t="shared" ca="1" si="222"/>
        <v/>
      </c>
      <c r="CO198" s="1049" t="str">
        <f t="shared" ca="1" si="223"/>
        <v/>
      </c>
      <c r="CP198" s="1050" t="str">
        <f t="shared" ca="1" si="195"/>
        <v/>
      </c>
      <c r="CQ198" s="251"/>
      <c r="CR198" s="1050">
        <f>IFERROR(((W198*X198)+(AH198*AI198)+(AS198*AT198)+(BD198*BE198))*'Drop Downs'!$R$4/12,0)</f>
        <v>0</v>
      </c>
      <c r="CS198" s="1050">
        <f t="shared" si="196"/>
        <v>0</v>
      </c>
      <c r="CT198" s="1050">
        <f t="shared" ca="1" si="197"/>
        <v>0</v>
      </c>
      <c r="CU198" s="1050">
        <f t="shared" ca="1" si="198"/>
        <v>0</v>
      </c>
      <c r="CV198" s="1050" t="str">
        <f t="shared" ca="1" si="224"/>
        <v/>
      </c>
      <c r="CW198" s="1048"/>
      <c r="CX198" s="1050">
        <f t="shared" si="225"/>
        <v>0</v>
      </c>
      <c r="CY198" s="1050" t="str">
        <f t="shared" ca="1" si="226"/>
        <v/>
      </c>
      <c r="CZ198" s="1049" t="str">
        <f t="shared" ca="1" si="227"/>
        <v/>
      </c>
      <c r="DA198" s="1049">
        <f t="shared" ca="1" si="199"/>
        <v>0</v>
      </c>
    </row>
    <row r="199" spans="1:105" s="178" customFormat="1" ht="17.149999999999999" customHeight="1">
      <c r="A199" s="942">
        <v>195</v>
      </c>
      <c r="B199" s="1298"/>
      <c r="C199" s="1051" t="str">
        <f>INDEX(Languages2!$B$12:$Z$13,MATCH(' '!D199,Languages2!$B$12:$B$13,0),MATCH('1'!$C$5,Languages2!$B$1:$Z$1,0))</f>
        <v>Mulheres</v>
      </c>
      <c r="D199" s="1051" t="s">
        <v>800</v>
      </c>
      <c r="E199" s="1066">
        <f>'4'!X32</f>
        <v>0</v>
      </c>
      <c r="F199" s="1297">
        <f>'4'!T73</f>
        <v>0</v>
      </c>
      <c r="G199" s="1040"/>
      <c r="H199" s="1053">
        <f>'5'!G199</f>
        <v>0</v>
      </c>
      <c r="I199" s="1053">
        <f>'5'!H199</f>
        <v>0</v>
      </c>
      <c r="J199" s="1053">
        <f>'5'!I199</f>
        <v>0</v>
      </c>
      <c r="K199" s="1053">
        <f>'5'!J199</f>
        <v>0</v>
      </c>
      <c r="L199" s="1054">
        <f t="shared" si="189"/>
        <v>0</v>
      </c>
      <c r="M199" s="1054">
        <f t="shared" si="220"/>
        <v>0</v>
      </c>
      <c r="N199" s="1043"/>
      <c r="O199" s="1053">
        <f>'5'!M199</f>
        <v>0</v>
      </c>
      <c r="P199" s="1053">
        <f>'5'!N199</f>
        <v>0</v>
      </c>
      <c r="Q199" s="1053" t="str">
        <f>'5'!O199</f>
        <v/>
      </c>
      <c r="R199" s="1053">
        <f>'5'!P199</f>
        <v>0</v>
      </c>
      <c r="S199" s="1055">
        <f>'5'!Q199</f>
        <v>0</v>
      </c>
      <c r="T199" s="1056">
        <f t="shared" si="190"/>
        <v>0</v>
      </c>
      <c r="U199" s="1056">
        <f t="shared" si="201"/>
        <v>0</v>
      </c>
      <c r="V199" s="1056">
        <f t="shared" si="202"/>
        <v>0</v>
      </c>
      <c r="W199" s="1056">
        <f t="shared" si="191"/>
        <v>0</v>
      </c>
      <c r="X199" s="1056">
        <f t="shared" si="219"/>
        <v>0</v>
      </c>
      <c r="Y199" s="1043"/>
      <c r="Z199" s="1053">
        <f>'5'!S199</f>
        <v>0</v>
      </c>
      <c r="AA199" s="1053">
        <f>'5'!T199</f>
        <v>0</v>
      </c>
      <c r="AB199" s="1053" t="str">
        <f>'5'!U199</f>
        <v/>
      </c>
      <c r="AC199" s="1053">
        <f>'5'!V199</f>
        <v>0</v>
      </c>
      <c r="AD199" s="1053">
        <f>'5'!W199</f>
        <v>0</v>
      </c>
      <c r="AE199" s="1056">
        <f t="shared" si="203"/>
        <v>0</v>
      </c>
      <c r="AF199" s="1056">
        <f t="shared" si="228"/>
        <v>0</v>
      </c>
      <c r="AG199" s="1056">
        <f t="shared" si="229"/>
        <v>0</v>
      </c>
      <c r="AH199" s="1056">
        <f t="shared" si="192"/>
        <v>0</v>
      </c>
      <c r="AI199" s="1056">
        <f t="shared" si="230"/>
        <v>0</v>
      </c>
      <c r="AJ199" s="1043"/>
      <c r="AK199" s="1053">
        <f>'5'!Y199</f>
        <v>0</v>
      </c>
      <c r="AL199" s="1053">
        <f>'5'!Z199</f>
        <v>0</v>
      </c>
      <c r="AM199" s="1053" t="str">
        <f>'5'!AA199</f>
        <v/>
      </c>
      <c r="AN199" s="1053">
        <f>'5'!AB199</f>
        <v>0</v>
      </c>
      <c r="AO199" s="1053">
        <f>'5'!AC199</f>
        <v>0</v>
      </c>
      <c r="AP199" s="1056">
        <f t="shared" si="204"/>
        <v>0</v>
      </c>
      <c r="AQ199" s="1056">
        <f t="shared" si="205"/>
        <v>0</v>
      </c>
      <c r="AR199" s="1056">
        <f t="shared" si="206"/>
        <v>0</v>
      </c>
      <c r="AS199" s="1056">
        <f t="shared" si="193"/>
        <v>0</v>
      </c>
      <c r="AT199" s="1056">
        <f t="shared" si="207"/>
        <v>0</v>
      </c>
      <c r="AU199" s="1043"/>
      <c r="AV199" s="1053">
        <f>'5'!AE199</f>
        <v>0</v>
      </c>
      <c r="AW199" s="1053">
        <f>'5'!AF199</f>
        <v>0</v>
      </c>
      <c r="AX199" s="1053" t="str">
        <f>'5'!AG199</f>
        <v/>
      </c>
      <c r="AY199" s="1053">
        <f>'5'!AH199</f>
        <v>0</v>
      </c>
      <c r="AZ199" s="1055">
        <f>'5'!AI199</f>
        <v>0</v>
      </c>
      <c r="BA199" s="1056">
        <f t="shared" si="208"/>
        <v>0</v>
      </c>
      <c r="BB199" s="1056">
        <f t="shared" si="209"/>
        <v>0</v>
      </c>
      <c r="BC199" s="1056">
        <f t="shared" si="210"/>
        <v>0</v>
      </c>
      <c r="BD199" s="1056">
        <f t="shared" si="194"/>
        <v>0</v>
      </c>
      <c r="BE199" s="1056">
        <f t="shared" si="211"/>
        <v>0</v>
      </c>
      <c r="BF199" s="1043"/>
      <c r="BG199" s="1057" t="str">
        <f ca="1">'In-kind Benefits 2_V2'!AC197</f>
        <v/>
      </c>
      <c r="BH199" s="1047"/>
      <c r="BI199" s="1047" t="str">
        <f ca="1">'In-kind Benefits 2_V2'!AE197</f>
        <v/>
      </c>
      <c r="BJ199" s="1047" t="str" cm="1">
        <f t="array" aca="1" ref="BJ199" ca="1">(_xlfn.IFS(BG199="Yes",_xlfn.IFS(BI199&lt;=($CP199*BJ$5),BI199,BI199&gt;($CP199*BJ$5),($CP199*BJ$5)),BG199="No","",BG199="",""))</f>
        <v/>
      </c>
      <c r="BK199" s="1043"/>
      <c r="BL199" s="1057" t="str">
        <f ca="1">'In-kind Benefits 2_V2'!AG197</f>
        <v/>
      </c>
      <c r="BM199" s="1047" t="str">
        <f ca="1">'In-kind Benefits 2_V2'!AH197</f>
        <v/>
      </c>
      <c r="BN199" s="1047" t="str">
        <f ca="1">'In-kind Benefits 2_V2'!AI197</f>
        <v/>
      </c>
      <c r="BO199" s="1047" t="str" cm="1">
        <f t="array" aca="1" ref="BO199" ca="1">(_xlfn.IFS(BL199="Yes",_xlfn.IFS(BN199&lt;=($CP199*BO$5),BN199,BN199&gt;($CP199*BO$5),($CP199*BO$5)),BL199="No","",BL199="",""))</f>
        <v/>
      </c>
      <c r="BP199" s="1043"/>
      <c r="BQ199" s="1057" t="str">
        <f ca="1">'In-kind Benefits 2_V2'!AK197</f>
        <v/>
      </c>
      <c r="BR199" s="1047" t="str">
        <f ca="1">'In-kind Benefits 2_V2'!AL197</f>
        <v/>
      </c>
      <c r="BS199" s="1047" t="str">
        <f ca="1">'In-kind Benefits 2_V2'!AM197</f>
        <v/>
      </c>
      <c r="BT199" s="1047" t="str" cm="1">
        <f t="array" aca="1" ref="BT199" ca="1">(_xlfn.IFS(BQ199="Yes",_xlfn.IFS(BS199&lt;=($CP199*BT$5),BS199,BS199&gt;($CP199*BT$5),($CP199*BT$5)),BQ199="No","",BQ199="",""))</f>
        <v/>
      </c>
      <c r="BU199" s="1043"/>
      <c r="BV199" s="1057" t="str">
        <f ca="1">'In-kind Benefits 2_V2'!AO197</f>
        <v/>
      </c>
      <c r="BW199" s="1047" t="str">
        <f ca="1">'In-kind Benefits 2_V2'!AP197</f>
        <v/>
      </c>
      <c r="BX199" s="1047" t="str">
        <f ca="1">'In-kind Benefits 2_V2'!AQ197</f>
        <v/>
      </c>
      <c r="BY199" s="1047" t="str" cm="1">
        <f t="array" aca="1" ref="BY199" ca="1">(_xlfn.IFS(BV199="Yes",_xlfn.IFS(BX199&lt;=($CP199*BY$5),BX199,BX199&gt;($CP199*BY$5),($CP199*BY$5)),BV199="No","",BV199="",""))</f>
        <v/>
      </c>
      <c r="BZ199" s="1043"/>
      <c r="CA199" s="1057" t="str">
        <f ca="1">'In-kind Benefits 2_V2'!AS197</f>
        <v/>
      </c>
      <c r="CB199" s="1047" t="str">
        <f ca="1">'In-kind Benefits 2_V2'!AT197</f>
        <v/>
      </c>
      <c r="CC199" s="1047" t="str">
        <f ca="1">'In-kind Benefits 2_V2'!AU197</f>
        <v/>
      </c>
      <c r="CD199" s="1047" t="str" cm="1">
        <f t="array" aca="1" ref="CD199" ca="1">(_xlfn.IFS(CA199="Yes",_xlfn.IFS(CC199&lt;=($CP199*CD$5),CC199,CC199&gt;($CP199*CD$5),($CP199*CD$5)),CA199="No","",CA199="",""))</f>
        <v/>
      </c>
      <c r="CE199" s="1048"/>
      <c r="CF199" s="1057" t="str">
        <f ca="1">'In-kind Benefits 2_V2'!AW197</f>
        <v/>
      </c>
      <c r="CG199" s="1047" t="str">
        <f ca="1">'In-kind Benefits 2_V2'!AX197</f>
        <v/>
      </c>
      <c r="CH199" s="1047" t="str">
        <f ca="1">'In-kind Benefits 2_V2'!AY197</f>
        <v/>
      </c>
      <c r="CI199" s="1047" t="str" cm="1">
        <f t="array" aca="1" ref="CI199" ca="1">(_xlfn.IFS(CF199="Yes",_xlfn.IFS(CH199&lt;=($CP199*CI$5),CH199,CH199&gt;($CP199*CI$5),($CP199*CI$5)),CF199="No","",CF199="",""))</f>
        <v/>
      </c>
      <c r="CJ199" s="1048"/>
      <c r="CK199" s="1049">
        <f>IFERROR(((V199*X199)+(AG199*AI199)+(AR199*AT199)+(BC199*BE199))*'Drop Downs'!$R$4/12,0)</f>
        <v>0</v>
      </c>
      <c r="CL199" s="1050">
        <f>IFERROR(L199/M199*IF('2'!$E$25='Drop Downs'!$H$15,'Drop Downs'!$R$4/12, IF('2'!$E$25='Drop Downs'!$H$16,1, (IF('2'!$E$25='Drop Downs'!$H$13,1,"error")))),0)</f>
        <v>0</v>
      </c>
      <c r="CM199" s="1050">
        <f t="shared" ca="1" si="221"/>
        <v>0</v>
      </c>
      <c r="CN199" s="1049" t="str">
        <f t="shared" ca="1" si="222"/>
        <v/>
      </c>
      <c r="CO199" s="1049" t="str">
        <f t="shared" ca="1" si="223"/>
        <v/>
      </c>
      <c r="CP199" s="1050" t="str">
        <f t="shared" ca="1" si="195"/>
        <v/>
      </c>
      <c r="CQ199" s="251"/>
      <c r="CR199" s="1050">
        <f>IFERROR(((W199*X199)+(AH199*AI199)+(AS199*AT199)+(BD199*BE199))*'Drop Downs'!$R$4/12,0)</f>
        <v>0</v>
      </c>
      <c r="CS199" s="1050">
        <f t="shared" si="196"/>
        <v>0</v>
      </c>
      <c r="CT199" s="1050">
        <f t="shared" ca="1" si="197"/>
        <v>0</v>
      </c>
      <c r="CU199" s="1050">
        <f t="shared" ca="1" si="198"/>
        <v>0</v>
      </c>
      <c r="CV199" s="1050" t="str">
        <f t="shared" ca="1" si="224"/>
        <v/>
      </c>
      <c r="CW199" s="1048"/>
      <c r="CX199" s="1050">
        <f t="shared" si="225"/>
        <v>0</v>
      </c>
      <c r="CY199" s="1050" t="str">
        <f t="shared" ca="1" si="226"/>
        <v/>
      </c>
      <c r="CZ199" s="1049" t="str">
        <f t="shared" ca="1" si="227"/>
        <v/>
      </c>
      <c r="DA199" s="1049">
        <f t="shared" ca="1" si="199"/>
        <v>0</v>
      </c>
    </row>
    <row r="200" spans="1:105" s="178" customFormat="1" ht="17.149999999999999" customHeight="1">
      <c r="A200" s="942">
        <v>196</v>
      </c>
      <c r="B200" s="1302">
        <f>'4'!V33</f>
        <v>0</v>
      </c>
      <c r="C200" s="1038" t="str">
        <f>INDEX(Languages2!$B$12:$Z$13,MATCH(' '!D200,Languages2!$B$12:$B$13,0),MATCH('1'!$C$5,Languages2!$B$1:$Z$1,0))</f>
        <v>Homens</v>
      </c>
      <c r="D200" s="1038" t="s">
        <v>799</v>
      </c>
      <c r="E200" s="1065">
        <f>'4'!X33</f>
        <v>0</v>
      </c>
      <c r="F200" s="1297" t="str">
        <f>'4'!Y33</f>
        <v xml:space="preserve"> </v>
      </c>
      <c r="G200" s="1040"/>
      <c r="H200" s="1041">
        <f>'5'!G200</f>
        <v>0</v>
      </c>
      <c r="I200" s="1041">
        <f>'5'!H200</f>
        <v>0</v>
      </c>
      <c r="J200" s="1041">
        <f>'5'!I200</f>
        <v>0</v>
      </c>
      <c r="K200" s="1041">
        <f>'5'!J200</f>
        <v>0</v>
      </c>
      <c r="L200" s="1042">
        <f t="shared" si="189"/>
        <v>0</v>
      </c>
      <c r="M200" s="1042">
        <f t="shared" si="220"/>
        <v>0</v>
      </c>
      <c r="N200" s="1043"/>
      <c r="O200" s="1041">
        <f>'5'!M200</f>
        <v>0</v>
      </c>
      <c r="P200" s="1041">
        <f>'5'!N200</f>
        <v>0</v>
      </c>
      <c r="Q200" s="1041" t="str">
        <f>'5'!O200</f>
        <v/>
      </c>
      <c r="R200" s="1041">
        <f>'5'!P200</f>
        <v>0</v>
      </c>
      <c r="S200" s="1044">
        <f>'5'!Q200</f>
        <v>0</v>
      </c>
      <c r="T200" s="1045">
        <f t="shared" si="190"/>
        <v>0</v>
      </c>
      <c r="U200" s="1045">
        <f t="shared" si="201"/>
        <v>0</v>
      </c>
      <c r="V200" s="1045">
        <f t="shared" si="202"/>
        <v>0</v>
      </c>
      <c r="W200" s="1045">
        <f t="shared" si="191"/>
        <v>0</v>
      </c>
      <c r="X200" s="1045">
        <f t="shared" si="219"/>
        <v>0</v>
      </c>
      <c r="Y200" s="1043"/>
      <c r="Z200" s="1041">
        <f>'5'!S200</f>
        <v>0</v>
      </c>
      <c r="AA200" s="1041">
        <f>'5'!T200</f>
        <v>0</v>
      </c>
      <c r="AB200" s="1041" t="str">
        <f>'5'!U200</f>
        <v/>
      </c>
      <c r="AC200" s="1041">
        <f>'5'!V200</f>
        <v>0</v>
      </c>
      <c r="AD200" s="1064">
        <f>'5'!W200</f>
        <v>0</v>
      </c>
      <c r="AE200" s="1045">
        <f t="shared" si="203"/>
        <v>0</v>
      </c>
      <c r="AF200" s="1045">
        <f t="shared" si="228"/>
        <v>0</v>
      </c>
      <c r="AG200" s="1045">
        <f t="shared" si="229"/>
        <v>0</v>
      </c>
      <c r="AH200" s="1045">
        <f t="shared" si="192"/>
        <v>0</v>
      </c>
      <c r="AI200" s="1045">
        <f t="shared" si="230"/>
        <v>0</v>
      </c>
      <c r="AJ200" s="1043"/>
      <c r="AK200" s="1041">
        <f>'5'!Y200</f>
        <v>0</v>
      </c>
      <c r="AL200" s="1041">
        <f>'5'!Z200</f>
        <v>0</v>
      </c>
      <c r="AM200" s="1041" t="str">
        <f>'5'!AA200</f>
        <v/>
      </c>
      <c r="AN200" s="1041">
        <f>'5'!AB200</f>
        <v>0</v>
      </c>
      <c r="AO200" s="1064">
        <f>'5'!AC200</f>
        <v>0</v>
      </c>
      <c r="AP200" s="1045">
        <f t="shared" si="204"/>
        <v>0</v>
      </c>
      <c r="AQ200" s="1045">
        <f t="shared" si="205"/>
        <v>0</v>
      </c>
      <c r="AR200" s="1045">
        <f t="shared" si="206"/>
        <v>0</v>
      </c>
      <c r="AS200" s="1045">
        <f t="shared" si="193"/>
        <v>0</v>
      </c>
      <c r="AT200" s="1045">
        <f t="shared" si="207"/>
        <v>0</v>
      </c>
      <c r="AU200" s="1043"/>
      <c r="AV200" s="1041">
        <f>'5'!AE200</f>
        <v>0</v>
      </c>
      <c r="AW200" s="1041">
        <f>'5'!AF200</f>
        <v>0</v>
      </c>
      <c r="AX200" s="1041" t="str">
        <f>'5'!AG200</f>
        <v/>
      </c>
      <c r="AY200" s="1041">
        <f>'5'!AH200</f>
        <v>0</v>
      </c>
      <c r="AZ200" s="1044">
        <f>'5'!AI200</f>
        <v>0</v>
      </c>
      <c r="BA200" s="1045">
        <f t="shared" si="208"/>
        <v>0</v>
      </c>
      <c r="BB200" s="1045">
        <f t="shared" si="209"/>
        <v>0</v>
      </c>
      <c r="BC200" s="1045">
        <f t="shared" si="210"/>
        <v>0</v>
      </c>
      <c r="BD200" s="1045">
        <f t="shared" si="194"/>
        <v>0</v>
      </c>
      <c r="BE200" s="1045">
        <f t="shared" si="211"/>
        <v>0</v>
      </c>
      <c r="BF200" s="1043"/>
      <c r="BG200" s="1046" t="str">
        <f ca="1">'In-kind Benefits 2_V2'!AC198</f>
        <v/>
      </c>
      <c r="BH200" s="1047"/>
      <c r="BI200" s="1047" t="str">
        <f ca="1">'In-kind Benefits 2_V2'!AE198</f>
        <v/>
      </c>
      <c r="BJ200" s="1047" t="str" cm="1">
        <f t="array" aca="1" ref="BJ200" ca="1">(_xlfn.IFS(BG200="Yes",_xlfn.IFS(BI200&lt;=($CP200*BJ$5),BI200,BI200&gt;($CP200*BJ$5),($CP200*BJ$5)),BG200="No","",BG200="",""))</f>
        <v/>
      </c>
      <c r="BK200" s="1043"/>
      <c r="BL200" s="1046" t="str">
        <f ca="1">'In-kind Benefits 2_V2'!AG198</f>
        <v/>
      </c>
      <c r="BM200" s="1047" t="str">
        <f ca="1">'In-kind Benefits 2_V2'!AH198</f>
        <v/>
      </c>
      <c r="BN200" s="1047" t="str">
        <f ca="1">'In-kind Benefits 2_V2'!AI198</f>
        <v/>
      </c>
      <c r="BO200" s="1047" t="str" cm="1">
        <f t="array" aca="1" ref="BO200" ca="1">(_xlfn.IFS(BL200="Yes",_xlfn.IFS(BN200&lt;=($CP200*BO$5),BN200,BN200&gt;($CP200*BO$5),($CP200*BO$5)),BL200="No","",BL200="",""))</f>
        <v/>
      </c>
      <c r="BP200" s="1043"/>
      <c r="BQ200" s="1046" t="str">
        <f ca="1">'In-kind Benefits 2_V2'!AK198</f>
        <v/>
      </c>
      <c r="BR200" s="1047" t="str">
        <f ca="1">'In-kind Benefits 2_V2'!AL198</f>
        <v/>
      </c>
      <c r="BS200" s="1047" t="str">
        <f ca="1">'In-kind Benefits 2_V2'!AM198</f>
        <v/>
      </c>
      <c r="BT200" s="1047" t="str" cm="1">
        <f t="array" aca="1" ref="BT200" ca="1">(_xlfn.IFS(BQ200="Yes",_xlfn.IFS(BS200&lt;=($CP200*BT$5),BS200,BS200&gt;($CP200*BT$5),($CP200*BT$5)),BQ200="No","",BQ200="",""))</f>
        <v/>
      </c>
      <c r="BU200" s="1043"/>
      <c r="BV200" s="1046" t="str">
        <f ca="1">'In-kind Benefits 2_V2'!AO198</f>
        <v/>
      </c>
      <c r="BW200" s="1047" t="str">
        <f ca="1">'In-kind Benefits 2_V2'!AP198</f>
        <v/>
      </c>
      <c r="BX200" s="1047" t="str">
        <f ca="1">'In-kind Benefits 2_V2'!AQ198</f>
        <v/>
      </c>
      <c r="BY200" s="1047" t="str" cm="1">
        <f t="array" aca="1" ref="BY200" ca="1">(_xlfn.IFS(BV200="Yes",_xlfn.IFS(BX200&lt;=($CP200*BY$5),BX200,BX200&gt;($CP200*BY$5),($CP200*BY$5)),BV200="No","",BV200="",""))</f>
        <v/>
      </c>
      <c r="BZ200" s="1043"/>
      <c r="CA200" s="1046" t="str">
        <f ca="1">'In-kind Benefits 2_V2'!AS198</f>
        <v/>
      </c>
      <c r="CB200" s="1047" t="str">
        <f ca="1">'In-kind Benefits 2_V2'!AT198</f>
        <v/>
      </c>
      <c r="CC200" s="1047" t="str">
        <f ca="1">'In-kind Benefits 2_V2'!AU198</f>
        <v/>
      </c>
      <c r="CD200" s="1047" t="str" cm="1">
        <f t="array" aca="1" ref="CD200" ca="1">(_xlfn.IFS(CA200="Yes",_xlfn.IFS(CC200&lt;=($CP200*CD$5),CC200,CC200&gt;($CP200*CD$5),($CP200*CD$5)),CA200="No","",CA200="",""))</f>
        <v/>
      </c>
      <c r="CE200" s="1048"/>
      <c r="CF200" s="1046" t="str">
        <f ca="1">'In-kind Benefits 2_V2'!AW198</f>
        <v/>
      </c>
      <c r="CG200" s="1047" t="str">
        <f ca="1">'In-kind Benefits 2_V2'!AX198</f>
        <v/>
      </c>
      <c r="CH200" s="1047" t="str">
        <f ca="1">'In-kind Benefits 2_V2'!AY198</f>
        <v/>
      </c>
      <c r="CI200" s="1047" t="str" cm="1">
        <f t="array" aca="1" ref="CI200" ca="1">(_xlfn.IFS(CF200="Yes",_xlfn.IFS(CH200&lt;=($CP200*CI$5),CH200,CH200&gt;($CP200*CI$5),($CP200*CI$5)),CF200="No","",CF200="",""))</f>
        <v/>
      </c>
      <c r="CJ200" s="1048"/>
      <c r="CK200" s="1049">
        <f>IFERROR(((V200*X200)+(AG200*AI200)+(AR200*AT200)+(BC200*BE200))*'Drop Downs'!$R$4/12,0)</f>
        <v>0</v>
      </c>
      <c r="CL200" s="1050">
        <f>IFERROR(L200/M200*IF('2'!$E$25='Drop Downs'!$H$15,'Drop Downs'!$R$4/12, IF('2'!$E$25='Drop Downs'!$H$16,1, (IF('2'!$E$25='Drop Downs'!$H$13,1,"error")))),0)</f>
        <v>0</v>
      </c>
      <c r="CM200" s="1050">
        <f t="shared" ca="1" si="221"/>
        <v>0</v>
      </c>
      <c r="CN200" s="1049" t="str">
        <f t="shared" ca="1" si="222"/>
        <v/>
      </c>
      <c r="CO200" s="1049" t="str">
        <f t="shared" ca="1" si="223"/>
        <v/>
      </c>
      <c r="CP200" s="1050" t="str">
        <f t="shared" ca="1" si="195"/>
        <v/>
      </c>
      <c r="CQ200" s="251"/>
      <c r="CR200" s="1050">
        <f>IFERROR(((W200*X200)+(AH200*AI200)+(AS200*AT200)+(BD200*BE200))*'Drop Downs'!$R$4/12,0)</f>
        <v>0</v>
      </c>
      <c r="CS200" s="1050">
        <f t="shared" si="196"/>
        <v>0</v>
      </c>
      <c r="CT200" s="1050">
        <f t="shared" ca="1" si="197"/>
        <v>0</v>
      </c>
      <c r="CU200" s="1050">
        <f t="shared" ca="1" si="198"/>
        <v>0</v>
      </c>
      <c r="CV200" s="1050" t="str">
        <f t="shared" ca="1" si="224"/>
        <v/>
      </c>
      <c r="CW200" s="1048"/>
      <c r="CX200" s="1050">
        <f t="shared" si="225"/>
        <v>0</v>
      </c>
      <c r="CY200" s="1050" t="str">
        <f t="shared" ca="1" si="226"/>
        <v/>
      </c>
      <c r="CZ200" s="1049" t="str">
        <f t="shared" ca="1" si="227"/>
        <v/>
      </c>
      <c r="DA200" s="1049">
        <f t="shared" ca="1" si="199"/>
        <v>0</v>
      </c>
    </row>
    <row r="201" spans="1:105" s="178" customFormat="1" ht="17.149999999999999" customHeight="1">
      <c r="A201" s="942">
        <v>197</v>
      </c>
      <c r="B201" s="1298"/>
      <c r="C201" s="1051" t="str">
        <f>INDEX(Languages2!$B$12:$Z$13,MATCH(' '!D201,Languages2!$B$12:$B$13,0),MATCH('1'!$C$5,Languages2!$B$1:$Z$1,0))</f>
        <v>Mulheres</v>
      </c>
      <c r="D201" s="1051" t="s">
        <v>800</v>
      </c>
      <c r="E201" s="1066">
        <f>'4'!X34</f>
        <v>0</v>
      </c>
      <c r="F201" s="1297">
        <f>'4'!T75</f>
        <v>0</v>
      </c>
      <c r="G201" s="1040"/>
      <c r="H201" s="1053">
        <f>'5'!G201</f>
        <v>0</v>
      </c>
      <c r="I201" s="1053">
        <f>'5'!H201</f>
        <v>0</v>
      </c>
      <c r="J201" s="1053">
        <f>'5'!I201</f>
        <v>0</v>
      </c>
      <c r="K201" s="1053">
        <f>'5'!J201</f>
        <v>0</v>
      </c>
      <c r="L201" s="1054">
        <f t="shared" si="189"/>
        <v>0</v>
      </c>
      <c r="M201" s="1054">
        <f t="shared" si="220"/>
        <v>0</v>
      </c>
      <c r="N201" s="1043"/>
      <c r="O201" s="1053">
        <f>'5'!M201</f>
        <v>0</v>
      </c>
      <c r="P201" s="1053">
        <f>'5'!N201</f>
        <v>0</v>
      </c>
      <c r="Q201" s="1053" t="str">
        <f>'5'!O201</f>
        <v/>
      </c>
      <c r="R201" s="1053">
        <f>'5'!P201</f>
        <v>0</v>
      </c>
      <c r="S201" s="1055">
        <f>'5'!Q201</f>
        <v>0</v>
      </c>
      <c r="T201" s="1056">
        <f t="shared" si="190"/>
        <v>0</v>
      </c>
      <c r="U201" s="1056">
        <f t="shared" si="201"/>
        <v>0</v>
      </c>
      <c r="V201" s="1056">
        <f t="shared" si="202"/>
        <v>0</v>
      </c>
      <c r="W201" s="1056">
        <f t="shared" si="191"/>
        <v>0</v>
      </c>
      <c r="X201" s="1056">
        <f t="shared" si="219"/>
        <v>0</v>
      </c>
      <c r="Y201" s="1043"/>
      <c r="Z201" s="1053">
        <f>'5'!S201</f>
        <v>0</v>
      </c>
      <c r="AA201" s="1053">
        <f>'5'!T201</f>
        <v>0</v>
      </c>
      <c r="AB201" s="1053" t="str">
        <f>'5'!U201</f>
        <v/>
      </c>
      <c r="AC201" s="1053">
        <f>'5'!V201</f>
        <v>0</v>
      </c>
      <c r="AD201" s="1053">
        <f>'5'!W201</f>
        <v>0</v>
      </c>
      <c r="AE201" s="1056">
        <f t="shared" si="203"/>
        <v>0</v>
      </c>
      <c r="AF201" s="1056">
        <f t="shared" si="228"/>
        <v>0</v>
      </c>
      <c r="AG201" s="1056">
        <f t="shared" si="229"/>
        <v>0</v>
      </c>
      <c r="AH201" s="1056">
        <f t="shared" si="192"/>
        <v>0</v>
      </c>
      <c r="AI201" s="1056">
        <f t="shared" si="230"/>
        <v>0</v>
      </c>
      <c r="AJ201" s="1043"/>
      <c r="AK201" s="1053">
        <f>'5'!Y201</f>
        <v>0</v>
      </c>
      <c r="AL201" s="1053">
        <f>'5'!Z201</f>
        <v>0</v>
      </c>
      <c r="AM201" s="1053" t="str">
        <f>'5'!AA201</f>
        <v/>
      </c>
      <c r="AN201" s="1053">
        <f>'5'!AB201</f>
        <v>0</v>
      </c>
      <c r="AO201" s="1053">
        <f>'5'!AC201</f>
        <v>0</v>
      </c>
      <c r="AP201" s="1056">
        <f t="shared" si="204"/>
        <v>0</v>
      </c>
      <c r="AQ201" s="1056">
        <f t="shared" si="205"/>
        <v>0</v>
      </c>
      <c r="AR201" s="1056">
        <f t="shared" si="206"/>
        <v>0</v>
      </c>
      <c r="AS201" s="1056">
        <f t="shared" si="193"/>
        <v>0</v>
      </c>
      <c r="AT201" s="1056">
        <f t="shared" si="207"/>
        <v>0</v>
      </c>
      <c r="AU201" s="1043"/>
      <c r="AV201" s="1053">
        <f>'5'!AE201</f>
        <v>0</v>
      </c>
      <c r="AW201" s="1053">
        <f>'5'!AF201</f>
        <v>0</v>
      </c>
      <c r="AX201" s="1053" t="str">
        <f>'5'!AG201</f>
        <v/>
      </c>
      <c r="AY201" s="1053">
        <f>'5'!AH201</f>
        <v>0</v>
      </c>
      <c r="AZ201" s="1055">
        <f>'5'!AI201</f>
        <v>0</v>
      </c>
      <c r="BA201" s="1056">
        <f t="shared" si="208"/>
        <v>0</v>
      </c>
      <c r="BB201" s="1056">
        <f t="shared" si="209"/>
        <v>0</v>
      </c>
      <c r="BC201" s="1056">
        <f t="shared" si="210"/>
        <v>0</v>
      </c>
      <c r="BD201" s="1056">
        <f t="shared" si="194"/>
        <v>0</v>
      </c>
      <c r="BE201" s="1056">
        <f t="shared" si="211"/>
        <v>0</v>
      </c>
      <c r="BF201" s="1043"/>
      <c r="BG201" s="1057" t="str">
        <f ca="1">'In-kind Benefits 2_V2'!AC199</f>
        <v/>
      </c>
      <c r="BH201" s="1047"/>
      <c r="BI201" s="1047" t="str">
        <f ca="1">'In-kind Benefits 2_V2'!AE199</f>
        <v/>
      </c>
      <c r="BJ201" s="1047" t="str" cm="1">
        <f t="array" aca="1" ref="BJ201" ca="1">(_xlfn.IFS(BG201="Yes",_xlfn.IFS(BI201&lt;=($CP201*BJ$5),BI201,BI201&gt;($CP201*BJ$5),($CP201*BJ$5)),BG201="No","",BG201="",""))</f>
        <v/>
      </c>
      <c r="BK201" s="1043"/>
      <c r="BL201" s="1057" t="str">
        <f ca="1">'In-kind Benefits 2_V2'!AG199</f>
        <v/>
      </c>
      <c r="BM201" s="1047" t="str">
        <f ca="1">'In-kind Benefits 2_V2'!AH199</f>
        <v/>
      </c>
      <c r="BN201" s="1047" t="str">
        <f ca="1">'In-kind Benefits 2_V2'!AI199</f>
        <v/>
      </c>
      <c r="BO201" s="1047" t="str" cm="1">
        <f t="array" aca="1" ref="BO201" ca="1">(_xlfn.IFS(BL201="Yes",_xlfn.IFS(BN201&lt;=($CP201*BO$5),BN201,BN201&gt;($CP201*BO$5),($CP201*BO$5)),BL201="No","",BL201="",""))</f>
        <v/>
      </c>
      <c r="BP201" s="1043"/>
      <c r="BQ201" s="1057" t="str">
        <f ca="1">'In-kind Benefits 2_V2'!AK199</f>
        <v/>
      </c>
      <c r="BR201" s="1047" t="str">
        <f ca="1">'In-kind Benefits 2_V2'!AL199</f>
        <v/>
      </c>
      <c r="BS201" s="1047" t="str">
        <f ca="1">'In-kind Benefits 2_V2'!AM199</f>
        <v/>
      </c>
      <c r="BT201" s="1047" t="str" cm="1">
        <f t="array" aca="1" ref="BT201" ca="1">(_xlfn.IFS(BQ201="Yes",_xlfn.IFS(BS201&lt;=($CP201*BT$5),BS201,BS201&gt;($CP201*BT$5),($CP201*BT$5)),BQ201="No","",BQ201="",""))</f>
        <v/>
      </c>
      <c r="BU201" s="1043"/>
      <c r="BV201" s="1057" t="str">
        <f ca="1">'In-kind Benefits 2_V2'!AO199</f>
        <v/>
      </c>
      <c r="BW201" s="1047" t="str">
        <f ca="1">'In-kind Benefits 2_V2'!AP199</f>
        <v/>
      </c>
      <c r="BX201" s="1047" t="str">
        <f ca="1">'In-kind Benefits 2_V2'!AQ199</f>
        <v/>
      </c>
      <c r="BY201" s="1047" t="str" cm="1">
        <f t="array" aca="1" ref="BY201" ca="1">(_xlfn.IFS(BV201="Yes",_xlfn.IFS(BX201&lt;=($CP201*BY$5),BX201,BX201&gt;($CP201*BY$5),($CP201*BY$5)),BV201="No","",BV201="",""))</f>
        <v/>
      </c>
      <c r="BZ201" s="1043"/>
      <c r="CA201" s="1057" t="str">
        <f ca="1">'In-kind Benefits 2_V2'!AS199</f>
        <v/>
      </c>
      <c r="CB201" s="1047" t="str">
        <f ca="1">'In-kind Benefits 2_V2'!AT199</f>
        <v/>
      </c>
      <c r="CC201" s="1047" t="str">
        <f ca="1">'In-kind Benefits 2_V2'!AU199</f>
        <v/>
      </c>
      <c r="CD201" s="1047" t="str" cm="1">
        <f t="array" aca="1" ref="CD201" ca="1">(_xlfn.IFS(CA201="Yes",_xlfn.IFS(CC201&lt;=($CP201*CD$5),CC201,CC201&gt;($CP201*CD$5),($CP201*CD$5)),CA201="No","",CA201="",""))</f>
        <v/>
      </c>
      <c r="CE201" s="1048"/>
      <c r="CF201" s="1057" t="str">
        <f ca="1">'In-kind Benefits 2_V2'!AW199</f>
        <v/>
      </c>
      <c r="CG201" s="1047" t="str">
        <f ca="1">'In-kind Benefits 2_V2'!AX199</f>
        <v/>
      </c>
      <c r="CH201" s="1047" t="str">
        <f ca="1">'In-kind Benefits 2_V2'!AY199</f>
        <v/>
      </c>
      <c r="CI201" s="1047" t="str" cm="1">
        <f t="array" aca="1" ref="CI201" ca="1">(_xlfn.IFS(CF201="Yes",_xlfn.IFS(CH201&lt;=($CP201*CI$5),CH201,CH201&gt;($CP201*CI$5),($CP201*CI$5)),CF201="No","",CF201="",""))</f>
        <v/>
      </c>
      <c r="CJ201" s="1048"/>
      <c r="CK201" s="1049">
        <f>IFERROR(((V201*X201)+(AG201*AI201)+(AR201*AT201)+(BC201*BE201))*'Drop Downs'!$R$4/12,0)</f>
        <v>0</v>
      </c>
      <c r="CL201" s="1050">
        <f>IFERROR(L201/M201*IF('2'!$E$25='Drop Downs'!$H$15,'Drop Downs'!$R$4/12, IF('2'!$E$25='Drop Downs'!$H$16,1, (IF('2'!$E$25='Drop Downs'!$H$13,1,"error")))),0)</f>
        <v>0</v>
      </c>
      <c r="CM201" s="1050">
        <f t="shared" ca="1" si="221"/>
        <v>0</v>
      </c>
      <c r="CN201" s="1049" t="str">
        <f t="shared" ca="1" si="222"/>
        <v/>
      </c>
      <c r="CO201" s="1049" t="str">
        <f t="shared" ca="1" si="223"/>
        <v/>
      </c>
      <c r="CP201" s="1050" t="str">
        <f t="shared" ca="1" si="195"/>
        <v/>
      </c>
      <c r="CQ201" s="251"/>
      <c r="CR201" s="1050">
        <f>IFERROR(((W201*X201)+(AH201*AI201)+(AS201*AT201)+(BD201*BE201))*'Drop Downs'!$R$4/12,0)</f>
        <v>0</v>
      </c>
      <c r="CS201" s="1050">
        <f t="shared" si="196"/>
        <v>0</v>
      </c>
      <c r="CT201" s="1050">
        <f t="shared" ca="1" si="197"/>
        <v>0</v>
      </c>
      <c r="CU201" s="1050">
        <f t="shared" ca="1" si="198"/>
        <v>0</v>
      </c>
      <c r="CV201" s="1050" t="str">
        <f t="shared" ca="1" si="224"/>
        <v/>
      </c>
      <c r="CW201" s="1048"/>
      <c r="CX201" s="1050">
        <f t="shared" si="225"/>
        <v>0</v>
      </c>
      <c r="CY201" s="1050" t="str">
        <f t="shared" ca="1" si="226"/>
        <v/>
      </c>
      <c r="CZ201" s="1049" t="str">
        <f t="shared" ca="1" si="227"/>
        <v/>
      </c>
      <c r="DA201" s="1049">
        <f t="shared" ca="1" si="199"/>
        <v>0</v>
      </c>
    </row>
    <row r="202" spans="1:105" s="178" customFormat="1" ht="17.149999999999999" customHeight="1">
      <c r="A202" s="942">
        <v>198</v>
      </c>
      <c r="B202" s="1295">
        <f>'4'!V35</f>
        <v>0</v>
      </c>
      <c r="C202" s="1038" t="str">
        <f>INDEX(Languages2!$B$12:$Z$13,MATCH(' '!D202,Languages2!$B$12:$B$13,0),MATCH('1'!$C$5,Languages2!$B$1:$Z$1,0))</f>
        <v>Homens</v>
      </c>
      <c r="D202" s="1038" t="s">
        <v>799</v>
      </c>
      <c r="E202" s="1065">
        <f>'4'!X35</f>
        <v>0</v>
      </c>
      <c r="F202" s="1297" t="str">
        <f>'4'!Y35</f>
        <v xml:space="preserve"> </v>
      </c>
      <c r="G202" s="1040"/>
      <c r="H202" s="1041">
        <f>'5'!G202</f>
        <v>0</v>
      </c>
      <c r="I202" s="1041">
        <f>'5'!H202</f>
        <v>0</v>
      </c>
      <c r="J202" s="1041">
        <f>'5'!I202</f>
        <v>0</v>
      </c>
      <c r="K202" s="1041">
        <f>'5'!J202</f>
        <v>0</v>
      </c>
      <c r="L202" s="1042">
        <f t="shared" si="189"/>
        <v>0</v>
      </c>
      <c r="M202" s="1042">
        <f t="shared" si="220"/>
        <v>0</v>
      </c>
      <c r="N202" s="1043"/>
      <c r="O202" s="1041">
        <f>'5'!M202</f>
        <v>0</v>
      </c>
      <c r="P202" s="1041">
        <f>'5'!N202</f>
        <v>0</v>
      </c>
      <c r="Q202" s="1041" t="str">
        <f>'5'!O202</f>
        <v/>
      </c>
      <c r="R202" s="1041">
        <f>'5'!P202</f>
        <v>0</v>
      </c>
      <c r="S202" s="1044">
        <f>'5'!Q202</f>
        <v>0</v>
      </c>
      <c r="T202" s="1045">
        <f t="shared" si="190"/>
        <v>0</v>
      </c>
      <c r="U202" s="1045">
        <f t="shared" si="201"/>
        <v>0</v>
      </c>
      <c r="V202" s="1045">
        <f t="shared" si="202"/>
        <v>0</v>
      </c>
      <c r="W202" s="1045">
        <f t="shared" si="191"/>
        <v>0</v>
      </c>
      <c r="X202" s="1045">
        <f t="shared" si="219"/>
        <v>0</v>
      </c>
      <c r="Y202" s="1043"/>
      <c r="Z202" s="1041">
        <f>'5'!S202</f>
        <v>0</v>
      </c>
      <c r="AA202" s="1041">
        <f>'5'!T202</f>
        <v>0</v>
      </c>
      <c r="AB202" s="1041" t="str">
        <f>'5'!U202</f>
        <v/>
      </c>
      <c r="AC202" s="1041">
        <f>'5'!V202</f>
        <v>0</v>
      </c>
      <c r="AD202" s="1064">
        <f>'5'!W202</f>
        <v>0</v>
      </c>
      <c r="AE202" s="1045">
        <f t="shared" si="203"/>
        <v>0</v>
      </c>
      <c r="AF202" s="1045">
        <f t="shared" si="228"/>
        <v>0</v>
      </c>
      <c r="AG202" s="1045">
        <f t="shared" si="229"/>
        <v>0</v>
      </c>
      <c r="AH202" s="1045">
        <f t="shared" si="192"/>
        <v>0</v>
      </c>
      <c r="AI202" s="1045">
        <f t="shared" si="230"/>
        <v>0</v>
      </c>
      <c r="AJ202" s="1043"/>
      <c r="AK202" s="1041">
        <f>'5'!Y202</f>
        <v>0</v>
      </c>
      <c r="AL202" s="1041">
        <f>'5'!Z202</f>
        <v>0</v>
      </c>
      <c r="AM202" s="1041" t="str">
        <f>'5'!AA202</f>
        <v/>
      </c>
      <c r="AN202" s="1041">
        <f>'5'!AB202</f>
        <v>0</v>
      </c>
      <c r="AO202" s="1064">
        <f>'5'!AC202</f>
        <v>0</v>
      </c>
      <c r="AP202" s="1045">
        <f t="shared" si="204"/>
        <v>0</v>
      </c>
      <c r="AQ202" s="1045">
        <f t="shared" si="205"/>
        <v>0</v>
      </c>
      <c r="AR202" s="1045">
        <f t="shared" si="206"/>
        <v>0</v>
      </c>
      <c r="AS202" s="1045">
        <f t="shared" si="193"/>
        <v>0</v>
      </c>
      <c r="AT202" s="1045">
        <f t="shared" si="207"/>
        <v>0</v>
      </c>
      <c r="AU202" s="1043"/>
      <c r="AV202" s="1041">
        <f>'5'!AE202</f>
        <v>0</v>
      </c>
      <c r="AW202" s="1041">
        <f>'5'!AF202</f>
        <v>0</v>
      </c>
      <c r="AX202" s="1041" t="str">
        <f>'5'!AG202</f>
        <v/>
      </c>
      <c r="AY202" s="1041">
        <f>'5'!AH202</f>
        <v>0</v>
      </c>
      <c r="AZ202" s="1044">
        <f>'5'!AI202</f>
        <v>0</v>
      </c>
      <c r="BA202" s="1045">
        <f t="shared" si="208"/>
        <v>0</v>
      </c>
      <c r="BB202" s="1045">
        <f t="shared" si="209"/>
        <v>0</v>
      </c>
      <c r="BC202" s="1045">
        <f t="shared" si="210"/>
        <v>0</v>
      </c>
      <c r="BD202" s="1045">
        <f t="shared" si="194"/>
        <v>0</v>
      </c>
      <c r="BE202" s="1045">
        <f t="shared" si="211"/>
        <v>0</v>
      </c>
      <c r="BF202" s="1043"/>
      <c r="BG202" s="1046" t="str">
        <f ca="1">'In-kind Benefits 2_V2'!AC200</f>
        <v/>
      </c>
      <c r="BH202" s="1047"/>
      <c r="BI202" s="1047" t="str">
        <f ca="1">'In-kind Benefits 2_V2'!AE200</f>
        <v/>
      </c>
      <c r="BJ202" s="1047" t="str" cm="1">
        <f t="array" aca="1" ref="BJ202" ca="1">(_xlfn.IFS(BG202="Yes",_xlfn.IFS(BI202&lt;=($CP202*BJ$5),BI202,BI202&gt;($CP202*BJ$5),($CP202*BJ$5)),BG202="No","",BG202="",""))</f>
        <v/>
      </c>
      <c r="BK202" s="1043"/>
      <c r="BL202" s="1046" t="str">
        <f ca="1">'In-kind Benefits 2_V2'!AG200</f>
        <v/>
      </c>
      <c r="BM202" s="1047" t="str">
        <f ca="1">'In-kind Benefits 2_V2'!AH200</f>
        <v/>
      </c>
      <c r="BN202" s="1047" t="str">
        <f ca="1">'In-kind Benefits 2_V2'!AI200</f>
        <v/>
      </c>
      <c r="BO202" s="1047" t="str" cm="1">
        <f t="array" aca="1" ref="BO202" ca="1">(_xlfn.IFS(BL202="Yes",_xlfn.IFS(BN202&lt;=($CP202*BO$5),BN202,BN202&gt;($CP202*BO$5),($CP202*BO$5)),BL202="No","",BL202="",""))</f>
        <v/>
      </c>
      <c r="BP202" s="1043"/>
      <c r="BQ202" s="1046" t="str">
        <f ca="1">'In-kind Benefits 2_V2'!AK200</f>
        <v/>
      </c>
      <c r="BR202" s="1047" t="str">
        <f ca="1">'In-kind Benefits 2_V2'!AL200</f>
        <v/>
      </c>
      <c r="BS202" s="1047" t="str">
        <f ca="1">'In-kind Benefits 2_V2'!AM200</f>
        <v/>
      </c>
      <c r="BT202" s="1047" t="str" cm="1">
        <f t="array" aca="1" ref="BT202" ca="1">(_xlfn.IFS(BQ202="Yes",_xlfn.IFS(BS202&lt;=($CP202*BT$5),BS202,BS202&gt;($CP202*BT$5),($CP202*BT$5)),BQ202="No","",BQ202="",""))</f>
        <v/>
      </c>
      <c r="BU202" s="1043"/>
      <c r="BV202" s="1046" t="str">
        <f ca="1">'In-kind Benefits 2_V2'!AO200</f>
        <v/>
      </c>
      <c r="BW202" s="1047" t="str">
        <f ca="1">'In-kind Benefits 2_V2'!AP200</f>
        <v/>
      </c>
      <c r="BX202" s="1047" t="str">
        <f ca="1">'In-kind Benefits 2_V2'!AQ200</f>
        <v/>
      </c>
      <c r="BY202" s="1047" t="str" cm="1">
        <f t="array" aca="1" ref="BY202" ca="1">(_xlfn.IFS(BV202="Yes",_xlfn.IFS(BX202&lt;=($CP202*BY$5),BX202,BX202&gt;($CP202*BY$5),($CP202*BY$5)),BV202="No","",BV202="",""))</f>
        <v/>
      </c>
      <c r="BZ202" s="1043"/>
      <c r="CA202" s="1046" t="str">
        <f ca="1">'In-kind Benefits 2_V2'!AS200</f>
        <v/>
      </c>
      <c r="CB202" s="1047" t="str">
        <f ca="1">'In-kind Benefits 2_V2'!AT200</f>
        <v/>
      </c>
      <c r="CC202" s="1047" t="str">
        <f ca="1">'In-kind Benefits 2_V2'!AU200</f>
        <v/>
      </c>
      <c r="CD202" s="1047" t="str" cm="1">
        <f t="array" aca="1" ref="CD202" ca="1">(_xlfn.IFS(CA202="Yes",_xlfn.IFS(CC202&lt;=($CP202*CD$5),CC202,CC202&gt;($CP202*CD$5),($CP202*CD$5)),CA202="No","",CA202="",""))</f>
        <v/>
      </c>
      <c r="CE202" s="1048"/>
      <c r="CF202" s="1046" t="str">
        <f ca="1">'In-kind Benefits 2_V2'!AW200</f>
        <v/>
      </c>
      <c r="CG202" s="1047" t="str">
        <f ca="1">'In-kind Benefits 2_V2'!AX200</f>
        <v/>
      </c>
      <c r="CH202" s="1047" t="str">
        <f ca="1">'In-kind Benefits 2_V2'!AY200</f>
        <v/>
      </c>
      <c r="CI202" s="1047" t="str" cm="1">
        <f t="array" aca="1" ref="CI202" ca="1">(_xlfn.IFS(CF202="Yes",_xlfn.IFS(CH202&lt;=($CP202*CI$5),CH202,CH202&gt;($CP202*CI$5),($CP202*CI$5)),CF202="No","",CF202="",""))</f>
        <v/>
      </c>
      <c r="CJ202" s="1048"/>
      <c r="CK202" s="1049">
        <f>IFERROR(((V202*X202)+(AG202*AI202)+(AR202*AT202)+(BC202*BE202))*'Drop Downs'!$R$4/12,0)</f>
        <v>0</v>
      </c>
      <c r="CL202" s="1050">
        <f>IFERROR(L202/M202*IF('2'!$E$25='Drop Downs'!$H$15,'Drop Downs'!$R$4/12, IF('2'!$E$25='Drop Downs'!$H$16,1, (IF('2'!$E$25='Drop Downs'!$H$13,1,"error")))),0)</f>
        <v>0</v>
      </c>
      <c r="CM202" s="1050">
        <f t="shared" ca="1" si="221"/>
        <v>0</v>
      </c>
      <c r="CN202" s="1049" t="str">
        <f t="shared" ca="1" si="222"/>
        <v/>
      </c>
      <c r="CO202" s="1049" t="str">
        <f t="shared" ca="1" si="223"/>
        <v/>
      </c>
      <c r="CP202" s="1050" t="str">
        <f t="shared" ca="1" si="195"/>
        <v/>
      </c>
      <c r="CQ202" s="251"/>
      <c r="CR202" s="1050">
        <f>IFERROR(((W202*X202)+(AH202*AI202)+(AS202*AT202)+(BD202*BE202))*'Drop Downs'!$R$4/12,0)</f>
        <v>0</v>
      </c>
      <c r="CS202" s="1050">
        <f t="shared" si="196"/>
        <v>0</v>
      </c>
      <c r="CT202" s="1050">
        <f t="shared" ca="1" si="197"/>
        <v>0</v>
      </c>
      <c r="CU202" s="1050">
        <f t="shared" ca="1" si="198"/>
        <v>0</v>
      </c>
      <c r="CV202" s="1050" t="str">
        <f t="shared" ca="1" si="224"/>
        <v/>
      </c>
      <c r="CW202" s="1048"/>
      <c r="CX202" s="1050">
        <f t="shared" si="225"/>
        <v>0</v>
      </c>
      <c r="CY202" s="1050" t="str">
        <f t="shared" ca="1" si="226"/>
        <v/>
      </c>
      <c r="CZ202" s="1049" t="str">
        <f t="shared" ca="1" si="227"/>
        <v/>
      </c>
      <c r="DA202" s="1049">
        <f t="shared" ca="1" si="199"/>
        <v>0</v>
      </c>
    </row>
    <row r="203" spans="1:105" s="178" customFormat="1" ht="17.149999999999999" customHeight="1">
      <c r="A203" s="942">
        <v>199</v>
      </c>
      <c r="B203" s="1298"/>
      <c r="C203" s="1051" t="str">
        <f>INDEX(Languages2!$B$12:$Z$13,MATCH(' '!D203,Languages2!$B$12:$B$13,0),MATCH('1'!$C$5,Languages2!$B$1:$Z$1,0))</f>
        <v>Mulheres</v>
      </c>
      <c r="D203" s="1051" t="s">
        <v>800</v>
      </c>
      <c r="E203" s="1066">
        <f>'4'!X36</f>
        <v>0</v>
      </c>
      <c r="F203" s="1297">
        <f>'4'!T77</f>
        <v>0</v>
      </c>
      <c r="G203" s="1040"/>
      <c r="H203" s="1053">
        <f>'5'!G203</f>
        <v>0</v>
      </c>
      <c r="I203" s="1053">
        <f>'5'!H203</f>
        <v>0</v>
      </c>
      <c r="J203" s="1053">
        <f>'5'!I203</f>
        <v>0</v>
      </c>
      <c r="K203" s="1053">
        <f>'5'!J203</f>
        <v>0</v>
      </c>
      <c r="L203" s="1054">
        <f t="shared" si="189"/>
        <v>0</v>
      </c>
      <c r="M203" s="1054">
        <f t="shared" si="220"/>
        <v>0</v>
      </c>
      <c r="N203" s="1043"/>
      <c r="O203" s="1053">
        <f>'5'!M203</f>
        <v>0</v>
      </c>
      <c r="P203" s="1053">
        <f>'5'!N203</f>
        <v>0</v>
      </c>
      <c r="Q203" s="1053" t="str">
        <f>'5'!O203</f>
        <v/>
      </c>
      <c r="R203" s="1053">
        <f>'5'!P203</f>
        <v>0</v>
      </c>
      <c r="S203" s="1055">
        <f>'5'!Q203</f>
        <v>0</v>
      </c>
      <c r="T203" s="1056">
        <f t="shared" si="190"/>
        <v>0</v>
      </c>
      <c r="U203" s="1056">
        <f t="shared" si="201"/>
        <v>0</v>
      </c>
      <c r="V203" s="1056">
        <f t="shared" si="202"/>
        <v>0</v>
      </c>
      <c r="W203" s="1056">
        <f t="shared" si="191"/>
        <v>0</v>
      </c>
      <c r="X203" s="1056">
        <f t="shared" si="219"/>
        <v>0</v>
      </c>
      <c r="Y203" s="1043"/>
      <c r="Z203" s="1053">
        <f>'5'!S203</f>
        <v>0</v>
      </c>
      <c r="AA203" s="1053">
        <f>'5'!T203</f>
        <v>0</v>
      </c>
      <c r="AB203" s="1053" t="str">
        <f>'5'!U203</f>
        <v/>
      </c>
      <c r="AC203" s="1053">
        <f>'5'!V203</f>
        <v>0</v>
      </c>
      <c r="AD203" s="1053">
        <f>'5'!W203</f>
        <v>0</v>
      </c>
      <c r="AE203" s="1056">
        <f t="shared" si="203"/>
        <v>0</v>
      </c>
      <c r="AF203" s="1056">
        <f t="shared" si="228"/>
        <v>0</v>
      </c>
      <c r="AG203" s="1056">
        <f t="shared" si="229"/>
        <v>0</v>
      </c>
      <c r="AH203" s="1056">
        <f t="shared" si="192"/>
        <v>0</v>
      </c>
      <c r="AI203" s="1056">
        <f t="shared" si="230"/>
        <v>0</v>
      </c>
      <c r="AJ203" s="1043"/>
      <c r="AK203" s="1053">
        <f>'5'!Y203</f>
        <v>0</v>
      </c>
      <c r="AL203" s="1053">
        <f>'5'!Z203</f>
        <v>0</v>
      </c>
      <c r="AM203" s="1053" t="str">
        <f>'5'!AA203</f>
        <v/>
      </c>
      <c r="AN203" s="1053">
        <f>'5'!AB203</f>
        <v>0</v>
      </c>
      <c r="AO203" s="1053">
        <f>'5'!AC203</f>
        <v>0</v>
      </c>
      <c r="AP203" s="1056">
        <f t="shared" si="204"/>
        <v>0</v>
      </c>
      <c r="AQ203" s="1056">
        <f t="shared" si="205"/>
        <v>0</v>
      </c>
      <c r="AR203" s="1056">
        <f t="shared" si="206"/>
        <v>0</v>
      </c>
      <c r="AS203" s="1056">
        <f t="shared" si="193"/>
        <v>0</v>
      </c>
      <c r="AT203" s="1056">
        <f t="shared" si="207"/>
        <v>0</v>
      </c>
      <c r="AU203" s="1043"/>
      <c r="AV203" s="1053">
        <f>'5'!AE203</f>
        <v>0</v>
      </c>
      <c r="AW203" s="1053">
        <f>'5'!AF203</f>
        <v>0</v>
      </c>
      <c r="AX203" s="1053" t="str">
        <f>'5'!AG203</f>
        <v/>
      </c>
      <c r="AY203" s="1053">
        <f>'5'!AH203</f>
        <v>0</v>
      </c>
      <c r="AZ203" s="1055">
        <f>'5'!AI203</f>
        <v>0</v>
      </c>
      <c r="BA203" s="1056">
        <f t="shared" si="208"/>
        <v>0</v>
      </c>
      <c r="BB203" s="1056">
        <f t="shared" si="209"/>
        <v>0</v>
      </c>
      <c r="BC203" s="1056">
        <f t="shared" si="210"/>
        <v>0</v>
      </c>
      <c r="BD203" s="1056">
        <f t="shared" si="194"/>
        <v>0</v>
      </c>
      <c r="BE203" s="1056">
        <f t="shared" si="211"/>
        <v>0</v>
      </c>
      <c r="BF203" s="1043"/>
      <c r="BG203" s="1057" t="str">
        <f ca="1">'In-kind Benefits 2_V2'!AC201</f>
        <v/>
      </c>
      <c r="BH203" s="1047"/>
      <c r="BI203" s="1047" t="str">
        <f ca="1">'In-kind Benefits 2_V2'!AE201</f>
        <v/>
      </c>
      <c r="BJ203" s="1047" t="str" cm="1">
        <f t="array" aca="1" ref="BJ203" ca="1">(_xlfn.IFS(BG203="Yes",_xlfn.IFS(BI203&lt;=($CP203*BJ$5),BI203,BI203&gt;($CP203*BJ$5),($CP203*BJ$5)),BG203="No","",BG203="",""))</f>
        <v/>
      </c>
      <c r="BK203" s="1043"/>
      <c r="BL203" s="1057" t="str">
        <f ca="1">'In-kind Benefits 2_V2'!AG201</f>
        <v/>
      </c>
      <c r="BM203" s="1047" t="str">
        <f ca="1">'In-kind Benefits 2_V2'!AH201</f>
        <v/>
      </c>
      <c r="BN203" s="1047" t="str">
        <f ca="1">'In-kind Benefits 2_V2'!AI201</f>
        <v/>
      </c>
      <c r="BO203" s="1047" t="str" cm="1">
        <f t="array" aca="1" ref="BO203" ca="1">(_xlfn.IFS(BL203="Yes",_xlfn.IFS(BN203&lt;=($CP203*BO$5),BN203,BN203&gt;($CP203*BO$5),($CP203*BO$5)),BL203="No","",BL203="",""))</f>
        <v/>
      </c>
      <c r="BP203" s="1043"/>
      <c r="BQ203" s="1057" t="str">
        <f ca="1">'In-kind Benefits 2_V2'!AK201</f>
        <v/>
      </c>
      <c r="BR203" s="1047" t="str">
        <f ca="1">'In-kind Benefits 2_V2'!AL201</f>
        <v/>
      </c>
      <c r="BS203" s="1047" t="str">
        <f ca="1">'In-kind Benefits 2_V2'!AM201</f>
        <v/>
      </c>
      <c r="BT203" s="1047" t="str" cm="1">
        <f t="array" aca="1" ref="BT203" ca="1">(_xlfn.IFS(BQ203="Yes",_xlfn.IFS(BS203&lt;=($CP203*BT$5),BS203,BS203&gt;($CP203*BT$5),($CP203*BT$5)),BQ203="No","",BQ203="",""))</f>
        <v/>
      </c>
      <c r="BU203" s="1043"/>
      <c r="BV203" s="1057" t="str">
        <f ca="1">'In-kind Benefits 2_V2'!AO201</f>
        <v/>
      </c>
      <c r="BW203" s="1047" t="str">
        <f ca="1">'In-kind Benefits 2_V2'!AP201</f>
        <v/>
      </c>
      <c r="BX203" s="1047" t="str">
        <f ca="1">'In-kind Benefits 2_V2'!AQ201</f>
        <v/>
      </c>
      <c r="BY203" s="1047" t="str" cm="1">
        <f t="array" aca="1" ref="BY203" ca="1">(_xlfn.IFS(BV203="Yes",_xlfn.IFS(BX203&lt;=($CP203*BY$5),BX203,BX203&gt;($CP203*BY$5),($CP203*BY$5)),BV203="No","",BV203="",""))</f>
        <v/>
      </c>
      <c r="BZ203" s="1043"/>
      <c r="CA203" s="1057" t="str">
        <f ca="1">'In-kind Benefits 2_V2'!AS201</f>
        <v/>
      </c>
      <c r="CB203" s="1047" t="str">
        <f ca="1">'In-kind Benefits 2_V2'!AT201</f>
        <v/>
      </c>
      <c r="CC203" s="1047" t="str">
        <f ca="1">'In-kind Benefits 2_V2'!AU201</f>
        <v/>
      </c>
      <c r="CD203" s="1047" t="str" cm="1">
        <f t="array" aca="1" ref="CD203" ca="1">(_xlfn.IFS(CA203="Yes",_xlfn.IFS(CC203&lt;=($CP203*CD$5),CC203,CC203&gt;($CP203*CD$5),($CP203*CD$5)),CA203="No","",CA203="",""))</f>
        <v/>
      </c>
      <c r="CE203" s="1048"/>
      <c r="CF203" s="1057" t="str">
        <f ca="1">'In-kind Benefits 2_V2'!AW201</f>
        <v/>
      </c>
      <c r="CG203" s="1047" t="str">
        <f ca="1">'In-kind Benefits 2_V2'!AX201</f>
        <v/>
      </c>
      <c r="CH203" s="1047" t="str">
        <f ca="1">'In-kind Benefits 2_V2'!AY201</f>
        <v/>
      </c>
      <c r="CI203" s="1047" t="str" cm="1">
        <f t="array" aca="1" ref="CI203" ca="1">(_xlfn.IFS(CF203="Yes",_xlfn.IFS(CH203&lt;=($CP203*CI$5),CH203,CH203&gt;($CP203*CI$5),($CP203*CI$5)),CF203="No","",CF203="",""))</f>
        <v/>
      </c>
      <c r="CJ203" s="1048"/>
      <c r="CK203" s="1049">
        <f>IFERROR(((V203*X203)+(AG203*AI203)+(AR203*AT203)+(BC203*BE203))*'Drop Downs'!$R$4/12,0)</f>
        <v>0</v>
      </c>
      <c r="CL203" s="1050">
        <f>IFERROR(L203/M203*IF('2'!$E$25='Drop Downs'!$H$15,'Drop Downs'!$R$4/12, IF('2'!$E$25='Drop Downs'!$H$16,1, (IF('2'!$E$25='Drop Downs'!$H$13,1,"error")))),0)</f>
        <v>0</v>
      </c>
      <c r="CM203" s="1050">
        <f t="shared" ca="1" si="221"/>
        <v>0</v>
      </c>
      <c r="CN203" s="1049" t="str">
        <f t="shared" ca="1" si="222"/>
        <v/>
      </c>
      <c r="CO203" s="1049" t="str">
        <f t="shared" ca="1" si="223"/>
        <v/>
      </c>
      <c r="CP203" s="1050" t="str">
        <f t="shared" ca="1" si="195"/>
        <v/>
      </c>
      <c r="CQ203" s="251"/>
      <c r="CR203" s="1050">
        <f>IFERROR(((W203*X203)+(AH203*AI203)+(AS203*AT203)+(BD203*BE203))*'Drop Downs'!$R$4/12,0)</f>
        <v>0</v>
      </c>
      <c r="CS203" s="1050">
        <f t="shared" si="196"/>
        <v>0</v>
      </c>
      <c r="CT203" s="1050">
        <f t="shared" ca="1" si="197"/>
        <v>0</v>
      </c>
      <c r="CU203" s="1050">
        <f t="shared" ca="1" si="198"/>
        <v>0</v>
      </c>
      <c r="CV203" s="1050" t="str">
        <f t="shared" ca="1" si="224"/>
        <v/>
      </c>
      <c r="CW203" s="1048"/>
      <c r="CX203" s="1050">
        <f t="shared" si="225"/>
        <v>0</v>
      </c>
      <c r="CY203" s="1050" t="str">
        <f t="shared" ca="1" si="226"/>
        <v/>
      </c>
      <c r="CZ203" s="1049" t="str">
        <f t="shared" ca="1" si="227"/>
        <v/>
      </c>
      <c r="DA203" s="1049">
        <f t="shared" ca="1" si="199"/>
        <v>0</v>
      </c>
    </row>
    <row r="204" spans="1:105" s="178" customFormat="1" ht="17.149999999999999" customHeight="1">
      <c r="A204" s="942">
        <v>200</v>
      </c>
      <c r="B204" s="1302">
        <f>'4'!V37</f>
        <v>0</v>
      </c>
      <c r="C204" s="1038" t="str">
        <f>INDEX(Languages2!$B$12:$Z$13,MATCH(' '!D204,Languages2!$B$12:$B$13,0),MATCH('1'!$C$5,Languages2!$B$1:$Z$1,0))</f>
        <v>Homens</v>
      </c>
      <c r="D204" s="1038" t="s">
        <v>799</v>
      </c>
      <c r="E204" s="1065">
        <f>'4'!X37</f>
        <v>0</v>
      </c>
      <c r="F204" s="1297" t="str">
        <f>'4'!Y37</f>
        <v xml:space="preserve"> </v>
      </c>
      <c r="G204" s="1040"/>
      <c r="H204" s="1041">
        <f>'5'!G204</f>
        <v>0</v>
      </c>
      <c r="I204" s="1041">
        <f>'5'!H204</f>
        <v>0</v>
      </c>
      <c r="J204" s="1041">
        <f>'5'!I204</f>
        <v>0</v>
      </c>
      <c r="K204" s="1041">
        <f>'5'!J204</f>
        <v>0</v>
      </c>
      <c r="L204" s="1042">
        <f t="shared" si="189"/>
        <v>0</v>
      </c>
      <c r="M204" s="1042">
        <f t="shared" si="220"/>
        <v>0</v>
      </c>
      <c r="N204" s="1043"/>
      <c r="O204" s="1041">
        <f>'5'!M204</f>
        <v>0</v>
      </c>
      <c r="P204" s="1041">
        <f>'5'!N204</f>
        <v>0</v>
      </c>
      <c r="Q204" s="1041" t="str">
        <f>'5'!O204</f>
        <v/>
      </c>
      <c r="R204" s="1041">
        <f>'5'!P204</f>
        <v>0</v>
      </c>
      <c r="S204" s="1044">
        <f>'5'!Q204</f>
        <v>0</v>
      </c>
      <c r="T204" s="1045">
        <f t="shared" si="190"/>
        <v>0</v>
      </c>
      <c r="U204" s="1045">
        <f t="shared" si="201"/>
        <v>0</v>
      </c>
      <c r="V204" s="1045">
        <f t="shared" si="202"/>
        <v>0</v>
      </c>
      <c r="W204" s="1045">
        <f t="shared" si="191"/>
        <v>0</v>
      </c>
      <c r="X204" s="1045">
        <f t="shared" si="219"/>
        <v>0</v>
      </c>
      <c r="Y204" s="1043"/>
      <c r="Z204" s="1041">
        <f>'5'!S204</f>
        <v>0</v>
      </c>
      <c r="AA204" s="1041">
        <f>'5'!T204</f>
        <v>0</v>
      </c>
      <c r="AB204" s="1041" t="str">
        <f>'5'!U204</f>
        <v/>
      </c>
      <c r="AC204" s="1041">
        <f>'5'!V204</f>
        <v>0</v>
      </c>
      <c r="AD204" s="1064">
        <f>'5'!W204</f>
        <v>0</v>
      </c>
      <c r="AE204" s="1045">
        <f t="shared" si="203"/>
        <v>0</v>
      </c>
      <c r="AF204" s="1045">
        <f t="shared" si="228"/>
        <v>0</v>
      </c>
      <c r="AG204" s="1045">
        <f t="shared" si="229"/>
        <v>0</v>
      </c>
      <c r="AH204" s="1045">
        <f t="shared" si="192"/>
        <v>0</v>
      </c>
      <c r="AI204" s="1045">
        <f t="shared" si="230"/>
        <v>0</v>
      </c>
      <c r="AJ204" s="1043"/>
      <c r="AK204" s="1041">
        <f>'5'!Y204</f>
        <v>0</v>
      </c>
      <c r="AL204" s="1041">
        <f>'5'!Z204</f>
        <v>0</v>
      </c>
      <c r="AM204" s="1041" t="str">
        <f>'5'!AA204</f>
        <v/>
      </c>
      <c r="AN204" s="1041">
        <f>'5'!AB204</f>
        <v>0</v>
      </c>
      <c r="AO204" s="1064">
        <f>'5'!AC204</f>
        <v>0</v>
      </c>
      <c r="AP204" s="1045">
        <f t="shared" si="204"/>
        <v>0</v>
      </c>
      <c r="AQ204" s="1045">
        <f t="shared" si="205"/>
        <v>0</v>
      </c>
      <c r="AR204" s="1045">
        <f t="shared" si="206"/>
        <v>0</v>
      </c>
      <c r="AS204" s="1045">
        <f t="shared" si="193"/>
        <v>0</v>
      </c>
      <c r="AT204" s="1045">
        <f t="shared" si="207"/>
        <v>0</v>
      </c>
      <c r="AU204" s="1043"/>
      <c r="AV204" s="1041">
        <f>'5'!AE204</f>
        <v>0</v>
      </c>
      <c r="AW204" s="1041">
        <f>'5'!AF204</f>
        <v>0</v>
      </c>
      <c r="AX204" s="1041" t="str">
        <f>'5'!AG204</f>
        <v/>
      </c>
      <c r="AY204" s="1041">
        <f>'5'!AH204</f>
        <v>0</v>
      </c>
      <c r="AZ204" s="1044">
        <f>'5'!AI204</f>
        <v>0</v>
      </c>
      <c r="BA204" s="1045">
        <f t="shared" si="208"/>
        <v>0</v>
      </c>
      <c r="BB204" s="1045">
        <f t="shared" si="209"/>
        <v>0</v>
      </c>
      <c r="BC204" s="1045">
        <f t="shared" si="210"/>
        <v>0</v>
      </c>
      <c r="BD204" s="1045">
        <f t="shared" si="194"/>
        <v>0</v>
      </c>
      <c r="BE204" s="1045">
        <f t="shared" si="211"/>
        <v>0</v>
      </c>
      <c r="BF204" s="1043"/>
      <c r="BG204" s="1046" t="str">
        <f ca="1">'In-kind Benefits 2_V2'!AC202</f>
        <v/>
      </c>
      <c r="BH204" s="1047"/>
      <c r="BI204" s="1047" t="str">
        <f ca="1">'In-kind Benefits 2_V2'!AE202</f>
        <v/>
      </c>
      <c r="BJ204" s="1047" t="str" cm="1">
        <f t="array" aca="1" ref="BJ204" ca="1">(_xlfn.IFS(BG204="Yes",_xlfn.IFS(BI204&lt;=($CP204*BJ$5),BI204,BI204&gt;($CP204*BJ$5),($CP204*BJ$5)),BG204="No","",BG204="",""))</f>
        <v/>
      </c>
      <c r="BK204" s="1043"/>
      <c r="BL204" s="1046" t="str">
        <f ca="1">'In-kind Benefits 2_V2'!AG202</f>
        <v/>
      </c>
      <c r="BM204" s="1047" t="str">
        <f ca="1">'In-kind Benefits 2_V2'!AH202</f>
        <v/>
      </c>
      <c r="BN204" s="1047" t="str">
        <f ca="1">'In-kind Benefits 2_V2'!AI202</f>
        <v/>
      </c>
      <c r="BO204" s="1047" t="str" cm="1">
        <f t="array" aca="1" ref="BO204" ca="1">(_xlfn.IFS(BL204="Yes",_xlfn.IFS(BN204&lt;=($CP204*BO$5),BN204,BN204&gt;($CP204*BO$5),($CP204*BO$5)),BL204="No","",BL204="",""))</f>
        <v/>
      </c>
      <c r="BP204" s="1043"/>
      <c r="BQ204" s="1046" t="str">
        <f ca="1">'In-kind Benefits 2_V2'!AK202</f>
        <v/>
      </c>
      <c r="BR204" s="1047" t="str">
        <f ca="1">'In-kind Benefits 2_V2'!AL202</f>
        <v/>
      </c>
      <c r="BS204" s="1047" t="str">
        <f ca="1">'In-kind Benefits 2_V2'!AM202</f>
        <v/>
      </c>
      <c r="BT204" s="1047" t="str" cm="1">
        <f t="array" aca="1" ref="BT204" ca="1">(_xlfn.IFS(BQ204="Yes",_xlfn.IFS(BS204&lt;=($CP204*BT$5),BS204,BS204&gt;($CP204*BT$5),($CP204*BT$5)),BQ204="No","",BQ204="",""))</f>
        <v/>
      </c>
      <c r="BU204" s="1043"/>
      <c r="BV204" s="1046" t="str">
        <f ca="1">'In-kind Benefits 2_V2'!AO202</f>
        <v/>
      </c>
      <c r="BW204" s="1047" t="str">
        <f ca="1">'In-kind Benefits 2_V2'!AP202</f>
        <v/>
      </c>
      <c r="BX204" s="1047" t="str">
        <f ca="1">'In-kind Benefits 2_V2'!AQ202</f>
        <v/>
      </c>
      <c r="BY204" s="1047" t="str" cm="1">
        <f t="array" aca="1" ref="BY204" ca="1">(_xlfn.IFS(BV204="Yes",_xlfn.IFS(BX204&lt;=($CP204*BY$5),BX204,BX204&gt;($CP204*BY$5),($CP204*BY$5)),BV204="No","",BV204="",""))</f>
        <v/>
      </c>
      <c r="BZ204" s="1043"/>
      <c r="CA204" s="1046" t="str">
        <f ca="1">'In-kind Benefits 2_V2'!AS202</f>
        <v/>
      </c>
      <c r="CB204" s="1047" t="str">
        <f ca="1">'In-kind Benefits 2_V2'!AT202</f>
        <v/>
      </c>
      <c r="CC204" s="1047" t="str">
        <f ca="1">'In-kind Benefits 2_V2'!AU202</f>
        <v/>
      </c>
      <c r="CD204" s="1047" t="str" cm="1">
        <f t="array" aca="1" ref="CD204" ca="1">(_xlfn.IFS(CA204="Yes",_xlfn.IFS(CC204&lt;=($CP204*CD$5),CC204,CC204&gt;($CP204*CD$5),($CP204*CD$5)),CA204="No","",CA204="",""))</f>
        <v/>
      </c>
      <c r="CE204" s="1048"/>
      <c r="CF204" s="1046" t="str">
        <f ca="1">'In-kind Benefits 2_V2'!AW202</f>
        <v/>
      </c>
      <c r="CG204" s="1047" t="str">
        <f ca="1">'In-kind Benefits 2_V2'!AX202</f>
        <v/>
      </c>
      <c r="CH204" s="1047" t="str">
        <f ca="1">'In-kind Benefits 2_V2'!AY202</f>
        <v/>
      </c>
      <c r="CI204" s="1047" t="str" cm="1">
        <f t="array" aca="1" ref="CI204" ca="1">(_xlfn.IFS(CF204="Yes",_xlfn.IFS(CH204&lt;=($CP204*CI$5),CH204,CH204&gt;($CP204*CI$5),($CP204*CI$5)),CF204="No","",CF204="",""))</f>
        <v/>
      </c>
      <c r="CJ204" s="1048"/>
      <c r="CK204" s="1049">
        <f>IFERROR(((V204*X204)+(AG204*AI204)+(AR204*AT204)+(BC204*BE204))*'Drop Downs'!$R$4/12,0)</f>
        <v>0</v>
      </c>
      <c r="CL204" s="1050">
        <f>IFERROR(L204/M204*IF('2'!$E$25='Drop Downs'!$H$15,'Drop Downs'!$R$4/12, IF('2'!$E$25='Drop Downs'!$H$16,1, (IF('2'!$E$25='Drop Downs'!$H$13,1,"error")))),0)</f>
        <v>0</v>
      </c>
      <c r="CM204" s="1050">
        <f t="shared" ca="1" si="221"/>
        <v>0</v>
      </c>
      <c r="CN204" s="1049" t="str">
        <f t="shared" ca="1" si="222"/>
        <v/>
      </c>
      <c r="CO204" s="1049" t="str">
        <f t="shared" ca="1" si="223"/>
        <v/>
      </c>
      <c r="CP204" s="1050" t="str">
        <f t="shared" ca="1" si="195"/>
        <v/>
      </c>
      <c r="CQ204" s="251"/>
      <c r="CR204" s="1050">
        <f>IFERROR(((W204*X204)+(AH204*AI204)+(AS204*AT204)+(BD204*BE204))*'Drop Downs'!$R$4/12,0)</f>
        <v>0</v>
      </c>
      <c r="CS204" s="1050">
        <f t="shared" si="196"/>
        <v>0</v>
      </c>
      <c r="CT204" s="1050">
        <f t="shared" ca="1" si="197"/>
        <v>0</v>
      </c>
      <c r="CU204" s="1050">
        <f t="shared" ca="1" si="198"/>
        <v>0</v>
      </c>
      <c r="CV204" s="1050" t="str">
        <f t="shared" ca="1" si="224"/>
        <v/>
      </c>
      <c r="CW204" s="1048"/>
      <c r="CX204" s="1050">
        <f t="shared" si="225"/>
        <v>0</v>
      </c>
      <c r="CY204" s="1050" t="str">
        <f t="shared" ca="1" si="226"/>
        <v/>
      </c>
      <c r="CZ204" s="1049" t="str">
        <f t="shared" ca="1" si="227"/>
        <v/>
      </c>
      <c r="DA204" s="1049">
        <f t="shared" ca="1" si="199"/>
        <v>0</v>
      </c>
    </row>
    <row r="205" spans="1:105" s="178" customFormat="1" ht="17.149999999999999" customHeight="1">
      <c r="A205" s="942">
        <v>201</v>
      </c>
      <c r="B205" s="1298"/>
      <c r="C205" s="1051" t="str">
        <f>INDEX(Languages2!$B$12:$Z$13,MATCH(' '!D205,Languages2!$B$12:$B$13,0),MATCH('1'!$C$5,Languages2!$B$1:$Z$1,0))</f>
        <v>Mulheres</v>
      </c>
      <c r="D205" s="1051" t="s">
        <v>800</v>
      </c>
      <c r="E205" s="1066">
        <f>'4'!X38</f>
        <v>0</v>
      </c>
      <c r="F205" s="1297">
        <f>'4'!T79</f>
        <v>0</v>
      </c>
      <c r="G205" s="1040"/>
      <c r="H205" s="1053">
        <f>'5'!G205</f>
        <v>0</v>
      </c>
      <c r="I205" s="1053">
        <f>'5'!H205</f>
        <v>0</v>
      </c>
      <c r="J205" s="1053">
        <f>'5'!I205</f>
        <v>0</v>
      </c>
      <c r="K205" s="1053">
        <f>'5'!J205</f>
        <v>0</v>
      </c>
      <c r="L205" s="1054">
        <f t="shared" si="189"/>
        <v>0</v>
      </c>
      <c r="M205" s="1054">
        <f t="shared" si="220"/>
        <v>0</v>
      </c>
      <c r="N205" s="1043"/>
      <c r="O205" s="1053">
        <f>'5'!M205</f>
        <v>0</v>
      </c>
      <c r="P205" s="1053">
        <f>'5'!N205</f>
        <v>0</v>
      </c>
      <c r="Q205" s="1053" t="str">
        <f>'5'!O205</f>
        <v/>
      </c>
      <c r="R205" s="1053">
        <f>'5'!P205</f>
        <v>0</v>
      </c>
      <c r="S205" s="1055">
        <f>'5'!Q205</f>
        <v>0</v>
      </c>
      <c r="T205" s="1056">
        <f t="shared" si="190"/>
        <v>0</v>
      </c>
      <c r="U205" s="1056">
        <f t="shared" si="201"/>
        <v>0</v>
      </c>
      <c r="V205" s="1056">
        <f t="shared" si="202"/>
        <v>0</v>
      </c>
      <c r="W205" s="1056">
        <f t="shared" si="191"/>
        <v>0</v>
      </c>
      <c r="X205" s="1056">
        <f t="shared" si="219"/>
        <v>0</v>
      </c>
      <c r="Y205" s="1043"/>
      <c r="Z205" s="1053">
        <f>'5'!S205</f>
        <v>0</v>
      </c>
      <c r="AA205" s="1053">
        <f>'5'!T205</f>
        <v>0</v>
      </c>
      <c r="AB205" s="1053" t="str">
        <f>'5'!U205</f>
        <v/>
      </c>
      <c r="AC205" s="1053">
        <f>'5'!V205</f>
        <v>0</v>
      </c>
      <c r="AD205" s="1053">
        <f>'5'!W205</f>
        <v>0</v>
      </c>
      <c r="AE205" s="1056">
        <f t="shared" si="203"/>
        <v>0</v>
      </c>
      <c r="AF205" s="1056">
        <f t="shared" si="228"/>
        <v>0</v>
      </c>
      <c r="AG205" s="1056">
        <f t="shared" si="229"/>
        <v>0</v>
      </c>
      <c r="AH205" s="1056">
        <f t="shared" si="192"/>
        <v>0</v>
      </c>
      <c r="AI205" s="1056">
        <f t="shared" si="230"/>
        <v>0</v>
      </c>
      <c r="AJ205" s="1043"/>
      <c r="AK205" s="1053">
        <f>'5'!Y205</f>
        <v>0</v>
      </c>
      <c r="AL205" s="1053">
        <f>'5'!Z205</f>
        <v>0</v>
      </c>
      <c r="AM205" s="1053" t="str">
        <f>'5'!AA205</f>
        <v/>
      </c>
      <c r="AN205" s="1053">
        <f>'5'!AB205</f>
        <v>0</v>
      </c>
      <c r="AO205" s="1053">
        <f>'5'!AC205</f>
        <v>0</v>
      </c>
      <c r="AP205" s="1056">
        <f t="shared" si="204"/>
        <v>0</v>
      </c>
      <c r="AQ205" s="1056">
        <f t="shared" si="205"/>
        <v>0</v>
      </c>
      <c r="AR205" s="1056">
        <f t="shared" si="206"/>
        <v>0</v>
      </c>
      <c r="AS205" s="1056">
        <f t="shared" si="193"/>
        <v>0</v>
      </c>
      <c r="AT205" s="1056">
        <f t="shared" si="207"/>
        <v>0</v>
      </c>
      <c r="AU205" s="1043"/>
      <c r="AV205" s="1053">
        <f>'5'!AE205</f>
        <v>0</v>
      </c>
      <c r="AW205" s="1053">
        <f>'5'!AF205</f>
        <v>0</v>
      </c>
      <c r="AX205" s="1053" t="str">
        <f>'5'!AG205</f>
        <v/>
      </c>
      <c r="AY205" s="1053">
        <f>'5'!AH205</f>
        <v>0</v>
      </c>
      <c r="AZ205" s="1055">
        <f>'5'!AI205</f>
        <v>0</v>
      </c>
      <c r="BA205" s="1056">
        <f t="shared" si="208"/>
        <v>0</v>
      </c>
      <c r="BB205" s="1056">
        <f t="shared" si="209"/>
        <v>0</v>
      </c>
      <c r="BC205" s="1056">
        <f t="shared" si="210"/>
        <v>0</v>
      </c>
      <c r="BD205" s="1056">
        <f t="shared" si="194"/>
        <v>0</v>
      </c>
      <c r="BE205" s="1056">
        <f t="shared" si="211"/>
        <v>0</v>
      </c>
      <c r="BF205" s="1043"/>
      <c r="BG205" s="1057" t="str">
        <f ca="1">'In-kind Benefits 2_V2'!AC203</f>
        <v/>
      </c>
      <c r="BH205" s="1047"/>
      <c r="BI205" s="1047" t="str">
        <f ca="1">'In-kind Benefits 2_V2'!AE203</f>
        <v/>
      </c>
      <c r="BJ205" s="1047" t="str" cm="1">
        <f t="array" aca="1" ref="BJ205" ca="1">(_xlfn.IFS(BG205="Yes",_xlfn.IFS(BI205&lt;=($CP205*BJ$5),BI205,BI205&gt;($CP205*BJ$5),($CP205*BJ$5)),BG205="No","",BG205="",""))</f>
        <v/>
      </c>
      <c r="BK205" s="1043"/>
      <c r="BL205" s="1057" t="str">
        <f ca="1">'In-kind Benefits 2_V2'!AG203</f>
        <v/>
      </c>
      <c r="BM205" s="1047" t="str">
        <f ca="1">'In-kind Benefits 2_V2'!AH203</f>
        <v/>
      </c>
      <c r="BN205" s="1047" t="str">
        <f ca="1">'In-kind Benefits 2_V2'!AI203</f>
        <v/>
      </c>
      <c r="BO205" s="1047" t="str" cm="1">
        <f t="array" aca="1" ref="BO205" ca="1">(_xlfn.IFS(BL205="Yes",_xlfn.IFS(BN205&lt;=($CP205*BO$5),BN205,BN205&gt;($CP205*BO$5),($CP205*BO$5)),BL205="No","",BL205="",""))</f>
        <v/>
      </c>
      <c r="BP205" s="1043"/>
      <c r="BQ205" s="1057" t="str">
        <f ca="1">'In-kind Benefits 2_V2'!AK203</f>
        <v/>
      </c>
      <c r="BR205" s="1047" t="str">
        <f ca="1">'In-kind Benefits 2_V2'!AL203</f>
        <v/>
      </c>
      <c r="BS205" s="1047" t="str">
        <f ca="1">'In-kind Benefits 2_V2'!AM203</f>
        <v/>
      </c>
      <c r="BT205" s="1047" t="str" cm="1">
        <f t="array" aca="1" ref="BT205" ca="1">(_xlfn.IFS(BQ205="Yes",_xlfn.IFS(BS205&lt;=($CP205*BT$5),BS205,BS205&gt;($CP205*BT$5),($CP205*BT$5)),BQ205="No","",BQ205="",""))</f>
        <v/>
      </c>
      <c r="BU205" s="1043"/>
      <c r="BV205" s="1057" t="str">
        <f ca="1">'In-kind Benefits 2_V2'!AO203</f>
        <v/>
      </c>
      <c r="BW205" s="1047" t="str">
        <f ca="1">'In-kind Benefits 2_V2'!AP203</f>
        <v/>
      </c>
      <c r="BX205" s="1047" t="str">
        <f ca="1">'In-kind Benefits 2_V2'!AQ203</f>
        <v/>
      </c>
      <c r="BY205" s="1047" t="str" cm="1">
        <f t="array" aca="1" ref="BY205" ca="1">(_xlfn.IFS(BV205="Yes",_xlfn.IFS(BX205&lt;=($CP205*BY$5),BX205,BX205&gt;($CP205*BY$5),($CP205*BY$5)),BV205="No","",BV205="",""))</f>
        <v/>
      </c>
      <c r="BZ205" s="1043"/>
      <c r="CA205" s="1057" t="str">
        <f ca="1">'In-kind Benefits 2_V2'!AS203</f>
        <v/>
      </c>
      <c r="CB205" s="1047" t="str">
        <f ca="1">'In-kind Benefits 2_V2'!AT203</f>
        <v/>
      </c>
      <c r="CC205" s="1047" t="str">
        <f ca="1">'In-kind Benefits 2_V2'!AU203</f>
        <v/>
      </c>
      <c r="CD205" s="1047" t="str" cm="1">
        <f t="array" aca="1" ref="CD205" ca="1">(_xlfn.IFS(CA205="Yes",_xlfn.IFS(CC205&lt;=($CP205*CD$5),CC205,CC205&gt;($CP205*CD$5),($CP205*CD$5)),CA205="No","",CA205="",""))</f>
        <v/>
      </c>
      <c r="CE205" s="1048"/>
      <c r="CF205" s="1057" t="str">
        <f ca="1">'In-kind Benefits 2_V2'!AW203</f>
        <v/>
      </c>
      <c r="CG205" s="1047" t="str">
        <f ca="1">'In-kind Benefits 2_V2'!AX203</f>
        <v/>
      </c>
      <c r="CH205" s="1047" t="str">
        <f ca="1">'In-kind Benefits 2_V2'!AY203</f>
        <v/>
      </c>
      <c r="CI205" s="1047" t="str" cm="1">
        <f t="array" aca="1" ref="CI205" ca="1">(_xlfn.IFS(CF205="Yes",_xlfn.IFS(CH205&lt;=($CP205*CI$5),CH205,CH205&gt;($CP205*CI$5),($CP205*CI$5)),CF205="No","",CF205="",""))</f>
        <v/>
      </c>
      <c r="CJ205" s="1048"/>
      <c r="CK205" s="1049">
        <f>IFERROR(((V205*X205)+(AG205*AI205)+(AR205*AT205)+(BC205*BE205))*'Drop Downs'!$R$4/12,0)</f>
        <v>0</v>
      </c>
      <c r="CL205" s="1050">
        <f>IFERROR(L205/M205*IF('2'!$E$25='Drop Downs'!$H$15,'Drop Downs'!$R$4/12, IF('2'!$E$25='Drop Downs'!$H$16,1, (IF('2'!$E$25='Drop Downs'!$H$13,1,"error")))),0)</f>
        <v>0</v>
      </c>
      <c r="CM205" s="1050">
        <f t="shared" ca="1" si="221"/>
        <v>0</v>
      </c>
      <c r="CN205" s="1049" t="str">
        <f t="shared" ca="1" si="222"/>
        <v/>
      </c>
      <c r="CO205" s="1049" t="str">
        <f t="shared" ca="1" si="223"/>
        <v/>
      </c>
      <c r="CP205" s="1050" t="str">
        <f t="shared" ca="1" si="195"/>
        <v/>
      </c>
      <c r="CQ205" s="251"/>
      <c r="CR205" s="1050">
        <f>IFERROR(((W205*X205)+(AH205*AI205)+(AS205*AT205)+(BD205*BE205))*'Drop Downs'!$R$4/12,0)</f>
        <v>0</v>
      </c>
      <c r="CS205" s="1050">
        <f t="shared" si="196"/>
        <v>0</v>
      </c>
      <c r="CT205" s="1050">
        <f t="shared" ca="1" si="197"/>
        <v>0</v>
      </c>
      <c r="CU205" s="1050">
        <f t="shared" ca="1" si="198"/>
        <v>0</v>
      </c>
      <c r="CV205" s="1050" t="str">
        <f t="shared" ca="1" si="224"/>
        <v/>
      </c>
      <c r="CW205" s="1048"/>
      <c r="CX205" s="1050">
        <f t="shared" si="225"/>
        <v>0</v>
      </c>
      <c r="CY205" s="1050" t="str">
        <f t="shared" ca="1" si="226"/>
        <v/>
      </c>
      <c r="CZ205" s="1049" t="str">
        <f t="shared" ca="1" si="227"/>
        <v/>
      </c>
      <c r="DA205" s="1049">
        <f t="shared" ca="1" si="199"/>
        <v>0</v>
      </c>
    </row>
    <row r="206" spans="1:105" s="178" customFormat="1" ht="17.149999999999999" customHeight="1">
      <c r="A206" s="942">
        <v>202</v>
      </c>
      <c r="B206" s="1295">
        <f>'4'!V39</f>
        <v>0</v>
      </c>
      <c r="C206" s="1038" t="str">
        <f>INDEX(Languages2!$B$12:$Z$13,MATCH(' '!D206,Languages2!$B$12:$B$13,0),MATCH('1'!$C$5,Languages2!$B$1:$Z$1,0))</f>
        <v>Homens</v>
      </c>
      <c r="D206" s="1038" t="s">
        <v>799</v>
      </c>
      <c r="E206" s="1065">
        <f>'4'!X39</f>
        <v>0</v>
      </c>
      <c r="F206" s="1297" t="str">
        <f>'4'!Y39</f>
        <v xml:space="preserve"> </v>
      </c>
      <c r="G206" s="1040"/>
      <c r="H206" s="1041">
        <f>'5'!G206</f>
        <v>0</v>
      </c>
      <c r="I206" s="1041">
        <f>'5'!H206</f>
        <v>0</v>
      </c>
      <c r="J206" s="1041">
        <f>'5'!I206</f>
        <v>0</v>
      </c>
      <c r="K206" s="1041">
        <f>'5'!J206</f>
        <v>0</v>
      </c>
      <c r="L206" s="1042">
        <f t="shared" si="189"/>
        <v>0</v>
      </c>
      <c r="M206" s="1042">
        <f t="shared" si="220"/>
        <v>0</v>
      </c>
      <c r="N206" s="1043"/>
      <c r="O206" s="1041">
        <f>'5'!M206</f>
        <v>0</v>
      </c>
      <c r="P206" s="1041">
        <f>'5'!N206</f>
        <v>0</v>
      </c>
      <c r="Q206" s="1041" t="str">
        <f>'5'!O206</f>
        <v/>
      </c>
      <c r="R206" s="1041">
        <f>'5'!P206</f>
        <v>0</v>
      </c>
      <c r="S206" s="1044">
        <f>'5'!Q206</f>
        <v>0</v>
      </c>
      <c r="T206" s="1045">
        <f t="shared" si="190"/>
        <v>0</v>
      </c>
      <c r="U206" s="1045">
        <f t="shared" si="201"/>
        <v>0</v>
      </c>
      <c r="V206" s="1045">
        <f t="shared" si="202"/>
        <v>0</v>
      </c>
      <c r="W206" s="1045">
        <f t="shared" si="191"/>
        <v>0</v>
      </c>
      <c r="X206" s="1045">
        <f t="shared" si="219"/>
        <v>0</v>
      </c>
      <c r="Y206" s="1043"/>
      <c r="Z206" s="1041">
        <f>'5'!S206</f>
        <v>0</v>
      </c>
      <c r="AA206" s="1041">
        <f>'5'!T206</f>
        <v>0</v>
      </c>
      <c r="AB206" s="1041" t="str">
        <f>'5'!U206</f>
        <v/>
      </c>
      <c r="AC206" s="1041">
        <f>'5'!V206</f>
        <v>0</v>
      </c>
      <c r="AD206" s="1064">
        <f>'5'!W206</f>
        <v>0</v>
      </c>
      <c r="AE206" s="1045">
        <f t="shared" si="203"/>
        <v>0</v>
      </c>
      <c r="AF206" s="1045">
        <f t="shared" si="228"/>
        <v>0</v>
      </c>
      <c r="AG206" s="1045">
        <f t="shared" si="229"/>
        <v>0</v>
      </c>
      <c r="AH206" s="1045">
        <f t="shared" si="192"/>
        <v>0</v>
      </c>
      <c r="AI206" s="1045">
        <f t="shared" si="230"/>
        <v>0</v>
      </c>
      <c r="AJ206" s="1043"/>
      <c r="AK206" s="1041">
        <f>'5'!Y206</f>
        <v>0</v>
      </c>
      <c r="AL206" s="1041">
        <f>'5'!Z206</f>
        <v>0</v>
      </c>
      <c r="AM206" s="1041" t="str">
        <f>'5'!AA206</f>
        <v/>
      </c>
      <c r="AN206" s="1041">
        <f>'5'!AB206</f>
        <v>0</v>
      </c>
      <c r="AO206" s="1064">
        <f>'5'!AC206</f>
        <v>0</v>
      </c>
      <c r="AP206" s="1045">
        <f t="shared" si="204"/>
        <v>0</v>
      </c>
      <c r="AQ206" s="1045">
        <f t="shared" si="205"/>
        <v>0</v>
      </c>
      <c r="AR206" s="1045">
        <f t="shared" si="206"/>
        <v>0</v>
      </c>
      <c r="AS206" s="1045">
        <f t="shared" si="193"/>
        <v>0</v>
      </c>
      <c r="AT206" s="1045">
        <f t="shared" si="207"/>
        <v>0</v>
      </c>
      <c r="AU206" s="1043"/>
      <c r="AV206" s="1041">
        <f>'5'!AE206</f>
        <v>0</v>
      </c>
      <c r="AW206" s="1041">
        <f>'5'!AF206</f>
        <v>0</v>
      </c>
      <c r="AX206" s="1041" t="str">
        <f>'5'!AG206</f>
        <v/>
      </c>
      <c r="AY206" s="1041">
        <f>'5'!AH206</f>
        <v>0</v>
      </c>
      <c r="AZ206" s="1044">
        <f>'5'!AI206</f>
        <v>0</v>
      </c>
      <c r="BA206" s="1045">
        <f t="shared" si="208"/>
        <v>0</v>
      </c>
      <c r="BB206" s="1045">
        <f t="shared" si="209"/>
        <v>0</v>
      </c>
      <c r="BC206" s="1045">
        <f t="shared" si="210"/>
        <v>0</v>
      </c>
      <c r="BD206" s="1045">
        <f t="shared" si="194"/>
        <v>0</v>
      </c>
      <c r="BE206" s="1045">
        <f t="shared" si="211"/>
        <v>0</v>
      </c>
      <c r="BF206" s="1043"/>
      <c r="BG206" s="1046" t="str">
        <f ca="1">'In-kind Benefits 2_V2'!AC204</f>
        <v/>
      </c>
      <c r="BH206" s="1047"/>
      <c r="BI206" s="1047" t="str">
        <f ca="1">'In-kind Benefits 2_V2'!AE204</f>
        <v/>
      </c>
      <c r="BJ206" s="1047" t="str" cm="1">
        <f t="array" aca="1" ref="BJ206" ca="1">(_xlfn.IFS(BG206="Yes",_xlfn.IFS(BI206&lt;=($CP206*BJ$5),BI206,BI206&gt;($CP206*BJ$5),($CP206*BJ$5)),BG206="No","",BG206="",""))</f>
        <v/>
      </c>
      <c r="BK206" s="1043"/>
      <c r="BL206" s="1046" t="str">
        <f ca="1">'In-kind Benefits 2_V2'!AG204</f>
        <v/>
      </c>
      <c r="BM206" s="1047" t="str">
        <f ca="1">'In-kind Benefits 2_V2'!AH204</f>
        <v/>
      </c>
      <c r="BN206" s="1047" t="str">
        <f ca="1">'In-kind Benefits 2_V2'!AI204</f>
        <v/>
      </c>
      <c r="BO206" s="1047" t="str" cm="1">
        <f t="array" aca="1" ref="BO206" ca="1">(_xlfn.IFS(BL206="Yes",_xlfn.IFS(BN206&lt;=($CP206*BO$5),BN206,BN206&gt;($CP206*BO$5),($CP206*BO$5)),BL206="No","",BL206="",""))</f>
        <v/>
      </c>
      <c r="BP206" s="1043"/>
      <c r="BQ206" s="1046" t="str">
        <f ca="1">'In-kind Benefits 2_V2'!AK204</f>
        <v/>
      </c>
      <c r="BR206" s="1047" t="str">
        <f ca="1">'In-kind Benefits 2_V2'!AL204</f>
        <v/>
      </c>
      <c r="BS206" s="1047" t="str">
        <f ca="1">'In-kind Benefits 2_V2'!AM204</f>
        <v/>
      </c>
      <c r="BT206" s="1047" t="str" cm="1">
        <f t="array" aca="1" ref="BT206" ca="1">(_xlfn.IFS(BQ206="Yes",_xlfn.IFS(BS206&lt;=($CP206*BT$5),BS206,BS206&gt;($CP206*BT$5),($CP206*BT$5)),BQ206="No","",BQ206="",""))</f>
        <v/>
      </c>
      <c r="BU206" s="1043"/>
      <c r="BV206" s="1046" t="str">
        <f ca="1">'In-kind Benefits 2_V2'!AO204</f>
        <v/>
      </c>
      <c r="BW206" s="1047" t="str">
        <f ca="1">'In-kind Benefits 2_V2'!AP204</f>
        <v/>
      </c>
      <c r="BX206" s="1047" t="str">
        <f ca="1">'In-kind Benefits 2_V2'!AQ204</f>
        <v/>
      </c>
      <c r="BY206" s="1047" t="str" cm="1">
        <f t="array" aca="1" ref="BY206" ca="1">(_xlfn.IFS(BV206="Yes",_xlfn.IFS(BX206&lt;=($CP206*BY$5),BX206,BX206&gt;($CP206*BY$5),($CP206*BY$5)),BV206="No","",BV206="",""))</f>
        <v/>
      </c>
      <c r="BZ206" s="1043"/>
      <c r="CA206" s="1046" t="str">
        <f ca="1">'In-kind Benefits 2_V2'!AS204</f>
        <v/>
      </c>
      <c r="CB206" s="1047" t="str">
        <f ca="1">'In-kind Benefits 2_V2'!AT204</f>
        <v/>
      </c>
      <c r="CC206" s="1047" t="str">
        <f ca="1">'In-kind Benefits 2_V2'!AU204</f>
        <v/>
      </c>
      <c r="CD206" s="1047" t="str" cm="1">
        <f t="array" aca="1" ref="CD206" ca="1">(_xlfn.IFS(CA206="Yes",_xlfn.IFS(CC206&lt;=($CP206*CD$5),CC206,CC206&gt;($CP206*CD$5),($CP206*CD$5)),CA206="No","",CA206="",""))</f>
        <v/>
      </c>
      <c r="CE206" s="1048"/>
      <c r="CF206" s="1046" t="str">
        <f ca="1">'In-kind Benefits 2_V2'!AW204</f>
        <v/>
      </c>
      <c r="CG206" s="1047" t="str">
        <f ca="1">'In-kind Benefits 2_V2'!AX204</f>
        <v/>
      </c>
      <c r="CH206" s="1047" t="str">
        <f ca="1">'In-kind Benefits 2_V2'!AY204</f>
        <v/>
      </c>
      <c r="CI206" s="1047" t="str" cm="1">
        <f t="array" aca="1" ref="CI206" ca="1">(_xlfn.IFS(CF206="Yes",_xlfn.IFS(CH206&lt;=($CP206*CI$5),CH206,CH206&gt;($CP206*CI$5),($CP206*CI$5)),CF206="No","",CF206="",""))</f>
        <v/>
      </c>
      <c r="CJ206" s="1048"/>
      <c r="CK206" s="1049">
        <f>IFERROR(((V206*X206)+(AG206*AI206)+(AR206*AT206)+(BC206*BE206))*'Drop Downs'!$R$4/12,0)</f>
        <v>0</v>
      </c>
      <c r="CL206" s="1050">
        <f>IFERROR(L206/M206*IF('2'!$E$25='Drop Downs'!$H$15,'Drop Downs'!$R$4/12, IF('2'!$E$25='Drop Downs'!$H$16,1, (IF('2'!$E$25='Drop Downs'!$H$13,1,"error")))),0)</f>
        <v>0</v>
      </c>
      <c r="CM206" s="1050">
        <f t="shared" ca="1" si="221"/>
        <v>0</v>
      </c>
      <c r="CN206" s="1049" t="str">
        <f t="shared" ca="1" si="222"/>
        <v/>
      </c>
      <c r="CO206" s="1049" t="str">
        <f t="shared" ca="1" si="223"/>
        <v/>
      </c>
      <c r="CP206" s="1050" t="str">
        <f t="shared" ca="1" si="195"/>
        <v/>
      </c>
      <c r="CQ206" s="251"/>
      <c r="CR206" s="1050">
        <f>IFERROR(((W206*X206)+(AH206*AI206)+(AS206*AT206)+(BD206*BE206))*'Drop Downs'!$R$4/12,0)</f>
        <v>0</v>
      </c>
      <c r="CS206" s="1050">
        <f t="shared" si="196"/>
        <v>0</v>
      </c>
      <c r="CT206" s="1050">
        <f t="shared" ca="1" si="197"/>
        <v>0</v>
      </c>
      <c r="CU206" s="1050">
        <f t="shared" ca="1" si="198"/>
        <v>0</v>
      </c>
      <c r="CV206" s="1050" t="str">
        <f t="shared" ca="1" si="224"/>
        <v/>
      </c>
      <c r="CW206" s="1048"/>
      <c r="CX206" s="1050">
        <f t="shared" si="225"/>
        <v>0</v>
      </c>
      <c r="CY206" s="1050" t="str">
        <f t="shared" ca="1" si="226"/>
        <v/>
      </c>
      <c r="CZ206" s="1049" t="str">
        <f t="shared" ca="1" si="227"/>
        <v/>
      </c>
      <c r="DA206" s="1049">
        <f t="shared" ca="1" si="199"/>
        <v>0</v>
      </c>
    </row>
    <row r="207" spans="1:105" s="178" customFormat="1" ht="17.149999999999999" customHeight="1">
      <c r="A207" s="942">
        <v>203</v>
      </c>
      <c r="B207" s="1298"/>
      <c r="C207" s="1051" t="str">
        <f>INDEX(Languages2!$B$12:$Z$13,MATCH(' '!D207,Languages2!$B$12:$B$13,0),MATCH('1'!$C$5,Languages2!$B$1:$Z$1,0))</f>
        <v>Mulheres</v>
      </c>
      <c r="D207" s="1051" t="s">
        <v>800</v>
      </c>
      <c r="E207" s="1066">
        <f>'4'!X40</f>
        <v>0</v>
      </c>
      <c r="F207" s="1297">
        <f>'4'!T81</f>
        <v>0</v>
      </c>
      <c r="G207" s="1040"/>
      <c r="H207" s="1053">
        <f>'5'!G207</f>
        <v>0</v>
      </c>
      <c r="I207" s="1053">
        <f>'5'!H207</f>
        <v>0</v>
      </c>
      <c r="J207" s="1053">
        <f>'5'!I207</f>
        <v>0</v>
      </c>
      <c r="K207" s="1053">
        <f>'5'!J207</f>
        <v>0</v>
      </c>
      <c r="L207" s="1054">
        <f t="shared" si="189"/>
        <v>0</v>
      </c>
      <c r="M207" s="1054">
        <f t="shared" si="220"/>
        <v>0</v>
      </c>
      <c r="N207" s="1043"/>
      <c r="O207" s="1053">
        <f>'5'!M207</f>
        <v>0</v>
      </c>
      <c r="P207" s="1053">
        <f>'5'!N207</f>
        <v>0</v>
      </c>
      <c r="Q207" s="1053" t="str">
        <f>'5'!O207</f>
        <v/>
      </c>
      <c r="R207" s="1053">
        <f>'5'!P207</f>
        <v>0</v>
      </c>
      <c r="S207" s="1055">
        <f>'5'!Q207</f>
        <v>0</v>
      </c>
      <c r="T207" s="1056">
        <f t="shared" si="190"/>
        <v>0</v>
      </c>
      <c r="U207" s="1056">
        <f t="shared" si="201"/>
        <v>0</v>
      </c>
      <c r="V207" s="1056">
        <f t="shared" si="202"/>
        <v>0</v>
      </c>
      <c r="W207" s="1056">
        <f t="shared" si="191"/>
        <v>0</v>
      </c>
      <c r="X207" s="1056">
        <f t="shared" si="219"/>
        <v>0</v>
      </c>
      <c r="Y207" s="1043"/>
      <c r="Z207" s="1053">
        <f>'5'!S207</f>
        <v>0</v>
      </c>
      <c r="AA207" s="1053">
        <f>'5'!T207</f>
        <v>0</v>
      </c>
      <c r="AB207" s="1053" t="str">
        <f>'5'!U207</f>
        <v/>
      </c>
      <c r="AC207" s="1053">
        <f>'5'!V207</f>
        <v>0</v>
      </c>
      <c r="AD207" s="1053">
        <f>'5'!W207</f>
        <v>0</v>
      </c>
      <c r="AE207" s="1056">
        <f t="shared" si="203"/>
        <v>0</v>
      </c>
      <c r="AF207" s="1056">
        <f t="shared" si="228"/>
        <v>0</v>
      </c>
      <c r="AG207" s="1056">
        <f t="shared" si="229"/>
        <v>0</v>
      </c>
      <c r="AH207" s="1056">
        <f t="shared" si="192"/>
        <v>0</v>
      </c>
      <c r="AI207" s="1056">
        <f t="shared" si="230"/>
        <v>0</v>
      </c>
      <c r="AJ207" s="1043"/>
      <c r="AK207" s="1053">
        <f>'5'!Y207</f>
        <v>0</v>
      </c>
      <c r="AL207" s="1053">
        <f>'5'!Z207</f>
        <v>0</v>
      </c>
      <c r="AM207" s="1053" t="str">
        <f>'5'!AA207</f>
        <v/>
      </c>
      <c r="AN207" s="1053">
        <f>'5'!AB207</f>
        <v>0</v>
      </c>
      <c r="AO207" s="1053">
        <f>'5'!AC207</f>
        <v>0</v>
      </c>
      <c r="AP207" s="1056">
        <f t="shared" si="204"/>
        <v>0</v>
      </c>
      <c r="AQ207" s="1056">
        <f t="shared" si="205"/>
        <v>0</v>
      </c>
      <c r="AR207" s="1056">
        <f t="shared" si="206"/>
        <v>0</v>
      </c>
      <c r="AS207" s="1056">
        <f t="shared" si="193"/>
        <v>0</v>
      </c>
      <c r="AT207" s="1056">
        <f t="shared" si="207"/>
        <v>0</v>
      </c>
      <c r="AU207" s="1043"/>
      <c r="AV207" s="1053">
        <f>'5'!AE207</f>
        <v>0</v>
      </c>
      <c r="AW207" s="1053">
        <f>'5'!AF207</f>
        <v>0</v>
      </c>
      <c r="AX207" s="1053" t="str">
        <f>'5'!AG207</f>
        <v/>
      </c>
      <c r="AY207" s="1053">
        <f>'5'!AH207</f>
        <v>0</v>
      </c>
      <c r="AZ207" s="1055">
        <f>'5'!AI207</f>
        <v>0</v>
      </c>
      <c r="BA207" s="1056">
        <f t="shared" si="208"/>
        <v>0</v>
      </c>
      <c r="BB207" s="1056">
        <f t="shared" si="209"/>
        <v>0</v>
      </c>
      <c r="BC207" s="1056">
        <f t="shared" si="210"/>
        <v>0</v>
      </c>
      <c r="BD207" s="1056">
        <f t="shared" si="194"/>
        <v>0</v>
      </c>
      <c r="BE207" s="1056">
        <f t="shared" si="211"/>
        <v>0</v>
      </c>
      <c r="BF207" s="1043"/>
      <c r="BG207" s="1057" t="str">
        <f ca="1">'In-kind Benefits 2_V2'!AC205</f>
        <v/>
      </c>
      <c r="BH207" s="1047"/>
      <c r="BI207" s="1047" t="str">
        <f ca="1">'In-kind Benefits 2_V2'!AE205</f>
        <v/>
      </c>
      <c r="BJ207" s="1047" t="str" cm="1">
        <f t="array" aca="1" ref="BJ207" ca="1">(_xlfn.IFS(BG207="Yes",_xlfn.IFS(BI207&lt;=($CP207*BJ$5),BI207,BI207&gt;($CP207*BJ$5),($CP207*BJ$5)),BG207="No","",BG207="",""))</f>
        <v/>
      </c>
      <c r="BK207" s="1043"/>
      <c r="BL207" s="1057" t="str">
        <f ca="1">'In-kind Benefits 2_V2'!AG205</f>
        <v/>
      </c>
      <c r="BM207" s="1047" t="str">
        <f ca="1">'In-kind Benefits 2_V2'!AH205</f>
        <v/>
      </c>
      <c r="BN207" s="1047" t="str">
        <f ca="1">'In-kind Benefits 2_V2'!AI205</f>
        <v/>
      </c>
      <c r="BO207" s="1047" t="str" cm="1">
        <f t="array" aca="1" ref="BO207" ca="1">(_xlfn.IFS(BL207="Yes",_xlfn.IFS(BN207&lt;=($CP207*BO$5),BN207,BN207&gt;($CP207*BO$5),($CP207*BO$5)),BL207="No","",BL207="",""))</f>
        <v/>
      </c>
      <c r="BP207" s="1043"/>
      <c r="BQ207" s="1057" t="str">
        <f ca="1">'In-kind Benefits 2_V2'!AK205</f>
        <v/>
      </c>
      <c r="BR207" s="1047" t="str">
        <f ca="1">'In-kind Benefits 2_V2'!AL205</f>
        <v/>
      </c>
      <c r="BS207" s="1047" t="str">
        <f ca="1">'In-kind Benefits 2_V2'!AM205</f>
        <v/>
      </c>
      <c r="BT207" s="1047" t="str" cm="1">
        <f t="array" aca="1" ref="BT207" ca="1">(_xlfn.IFS(BQ207="Yes",_xlfn.IFS(BS207&lt;=($CP207*BT$5),BS207,BS207&gt;($CP207*BT$5),($CP207*BT$5)),BQ207="No","",BQ207="",""))</f>
        <v/>
      </c>
      <c r="BU207" s="1043"/>
      <c r="BV207" s="1057" t="str">
        <f ca="1">'In-kind Benefits 2_V2'!AO205</f>
        <v/>
      </c>
      <c r="BW207" s="1047" t="str">
        <f ca="1">'In-kind Benefits 2_V2'!AP205</f>
        <v/>
      </c>
      <c r="BX207" s="1047" t="str">
        <f ca="1">'In-kind Benefits 2_V2'!AQ205</f>
        <v/>
      </c>
      <c r="BY207" s="1047" t="str" cm="1">
        <f t="array" aca="1" ref="BY207" ca="1">(_xlfn.IFS(BV207="Yes",_xlfn.IFS(BX207&lt;=($CP207*BY$5),BX207,BX207&gt;($CP207*BY$5),($CP207*BY$5)),BV207="No","",BV207="",""))</f>
        <v/>
      </c>
      <c r="BZ207" s="1043"/>
      <c r="CA207" s="1057" t="str">
        <f ca="1">'In-kind Benefits 2_V2'!AS205</f>
        <v/>
      </c>
      <c r="CB207" s="1047" t="str">
        <f ca="1">'In-kind Benefits 2_V2'!AT205</f>
        <v/>
      </c>
      <c r="CC207" s="1047" t="str">
        <f ca="1">'In-kind Benefits 2_V2'!AU205</f>
        <v/>
      </c>
      <c r="CD207" s="1047" t="str" cm="1">
        <f t="array" aca="1" ref="CD207" ca="1">(_xlfn.IFS(CA207="Yes",_xlfn.IFS(CC207&lt;=($CP207*CD$5),CC207,CC207&gt;($CP207*CD$5),($CP207*CD$5)),CA207="No","",CA207="",""))</f>
        <v/>
      </c>
      <c r="CE207" s="1048"/>
      <c r="CF207" s="1057" t="str">
        <f ca="1">'In-kind Benefits 2_V2'!AW205</f>
        <v/>
      </c>
      <c r="CG207" s="1047" t="str">
        <f ca="1">'In-kind Benefits 2_V2'!AX205</f>
        <v/>
      </c>
      <c r="CH207" s="1047" t="str">
        <f ca="1">'In-kind Benefits 2_V2'!AY205</f>
        <v/>
      </c>
      <c r="CI207" s="1047" t="str" cm="1">
        <f t="array" aca="1" ref="CI207" ca="1">(_xlfn.IFS(CF207="Yes",_xlfn.IFS(CH207&lt;=($CP207*CI$5),CH207,CH207&gt;($CP207*CI$5),($CP207*CI$5)),CF207="No","",CF207="",""))</f>
        <v/>
      </c>
      <c r="CJ207" s="1048"/>
      <c r="CK207" s="1049">
        <f>IFERROR(((V207*X207)+(AG207*AI207)+(AR207*AT207)+(BC207*BE207))*'Drop Downs'!$R$4/12,0)</f>
        <v>0</v>
      </c>
      <c r="CL207" s="1050">
        <f>IFERROR(L207/M207*IF('2'!$E$25='Drop Downs'!$H$15,'Drop Downs'!$R$4/12, IF('2'!$E$25='Drop Downs'!$H$16,1, (IF('2'!$E$25='Drop Downs'!$H$13,1,"error")))),0)</f>
        <v>0</v>
      </c>
      <c r="CM207" s="1050">
        <f t="shared" ca="1" si="221"/>
        <v>0</v>
      </c>
      <c r="CN207" s="1049" t="str">
        <f t="shared" ca="1" si="222"/>
        <v/>
      </c>
      <c r="CO207" s="1049" t="str">
        <f t="shared" ca="1" si="223"/>
        <v/>
      </c>
      <c r="CP207" s="1050" t="str">
        <f t="shared" ca="1" si="195"/>
        <v/>
      </c>
      <c r="CQ207" s="251"/>
      <c r="CR207" s="1050">
        <f>IFERROR(((W207*X207)+(AH207*AI207)+(AS207*AT207)+(BD207*BE207))*'Drop Downs'!$R$4/12,0)</f>
        <v>0</v>
      </c>
      <c r="CS207" s="1050">
        <f t="shared" si="196"/>
        <v>0</v>
      </c>
      <c r="CT207" s="1050">
        <f t="shared" ca="1" si="197"/>
        <v>0</v>
      </c>
      <c r="CU207" s="1050">
        <f t="shared" ca="1" si="198"/>
        <v>0</v>
      </c>
      <c r="CV207" s="1050" t="str">
        <f t="shared" ca="1" si="224"/>
        <v/>
      </c>
      <c r="CW207" s="1048"/>
      <c r="CX207" s="1050">
        <f t="shared" si="225"/>
        <v>0</v>
      </c>
      <c r="CY207" s="1050" t="str">
        <f t="shared" ca="1" si="226"/>
        <v/>
      </c>
      <c r="CZ207" s="1049" t="str">
        <f t="shared" ca="1" si="227"/>
        <v/>
      </c>
      <c r="DA207" s="1049">
        <f t="shared" ca="1" si="199"/>
        <v>0</v>
      </c>
    </row>
    <row r="208" spans="1:105" s="178" customFormat="1" ht="17.149999999999999" customHeight="1">
      <c r="A208" s="942">
        <v>204</v>
      </c>
      <c r="B208" s="1302">
        <f>'4'!V41</f>
        <v>0</v>
      </c>
      <c r="C208" s="1038" t="str">
        <f>INDEX(Languages2!$B$12:$Z$13,MATCH(' '!D208,Languages2!$B$12:$B$13,0),MATCH('1'!$C$5,Languages2!$B$1:$Z$1,0))</f>
        <v>Homens</v>
      </c>
      <c r="D208" s="1038" t="s">
        <v>799</v>
      </c>
      <c r="E208" s="1065">
        <f>'4'!X41</f>
        <v>0</v>
      </c>
      <c r="F208" s="1297" t="str">
        <f>'4'!Y41</f>
        <v xml:space="preserve"> </v>
      </c>
      <c r="G208" s="1040"/>
      <c r="H208" s="1041">
        <f>'5'!G208</f>
        <v>0</v>
      </c>
      <c r="I208" s="1041">
        <f>'5'!H208</f>
        <v>0</v>
      </c>
      <c r="J208" s="1041">
        <f>'5'!I208</f>
        <v>0</v>
      </c>
      <c r="K208" s="1041">
        <f>'5'!J208</f>
        <v>0</v>
      </c>
      <c r="L208" s="1042">
        <f t="shared" si="189"/>
        <v>0</v>
      </c>
      <c r="M208" s="1042">
        <f t="shared" si="220"/>
        <v>0</v>
      </c>
      <c r="N208" s="1043"/>
      <c r="O208" s="1041">
        <f>'5'!M208</f>
        <v>0</v>
      </c>
      <c r="P208" s="1041">
        <f>'5'!N208</f>
        <v>0</v>
      </c>
      <c r="Q208" s="1041" t="str">
        <f>'5'!O208</f>
        <v/>
      </c>
      <c r="R208" s="1041">
        <f>'5'!P208</f>
        <v>0</v>
      </c>
      <c r="S208" s="1044">
        <f>'5'!Q208</f>
        <v>0</v>
      </c>
      <c r="T208" s="1045">
        <f t="shared" si="190"/>
        <v>0</v>
      </c>
      <c r="U208" s="1045">
        <f t="shared" si="201"/>
        <v>0</v>
      </c>
      <c r="V208" s="1045">
        <f t="shared" si="202"/>
        <v>0</v>
      </c>
      <c r="W208" s="1045">
        <f t="shared" si="191"/>
        <v>0</v>
      </c>
      <c r="X208" s="1045">
        <f t="shared" si="219"/>
        <v>0</v>
      </c>
      <c r="Y208" s="1043"/>
      <c r="Z208" s="1041">
        <f>'5'!S208</f>
        <v>0</v>
      </c>
      <c r="AA208" s="1041">
        <f>'5'!T208</f>
        <v>0</v>
      </c>
      <c r="AB208" s="1041" t="str">
        <f>'5'!U208</f>
        <v/>
      </c>
      <c r="AC208" s="1041">
        <f>'5'!V208</f>
        <v>0</v>
      </c>
      <c r="AD208" s="1064">
        <f>'5'!W208</f>
        <v>0</v>
      </c>
      <c r="AE208" s="1045">
        <f t="shared" si="203"/>
        <v>0</v>
      </c>
      <c r="AF208" s="1045">
        <f t="shared" si="228"/>
        <v>0</v>
      </c>
      <c r="AG208" s="1045">
        <f t="shared" si="229"/>
        <v>0</v>
      </c>
      <c r="AH208" s="1045">
        <f t="shared" si="192"/>
        <v>0</v>
      </c>
      <c r="AI208" s="1045">
        <f t="shared" si="230"/>
        <v>0</v>
      </c>
      <c r="AJ208" s="1043"/>
      <c r="AK208" s="1041">
        <f>'5'!Y208</f>
        <v>0</v>
      </c>
      <c r="AL208" s="1041">
        <f>'5'!Z208</f>
        <v>0</v>
      </c>
      <c r="AM208" s="1041" t="str">
        <f>'5'!AA208</f>
        <v/>
      </c>
      <c r="AN208" s="1041">
        <f>'5'!AB208</f>
        <v>0</v>
      </c>
      <c r="AO208" s="1064">
        <f>'5'!AC208</f>
        <v>0</v>
      </c>
      <c r="AP208" s="1045">
        <f t="shared" si="204"/>
        <v>0</v>
      </c>
      <c r="AQ208" s="1045">
        <f t="shared" si="205"/>
        <v>0</v>
      </c>
      <c r="AR208" s="1045">
        <f t="shared" si="206"/>
        <v>0</v>
      </c>
      <c r="AS208" s="1045">
        <f t="shared" si="193"/>
        <v>0</v>
      </c>
      <c r="AT208" s="1045">
        <f t="shared" si="207"/>
        <v>0</v>
      </c>
      <c r="AU208" s="1043"/>
      <c r="AV208" s="1041">
        <f>'5'!AE208</f>
        <v>0</v>
      </c>
      <c r="AW208" s="1041">
        <f>'5'!AF208</f>
        <v>0</v>
      </c>
      <c r="AX208" s="1041" t="str">
        <f>'5'!AG208</f>
        <v/>
      </c>
      <c r="AY208" s="1041">
        <f>'5'!AH208</f>
        <v>0</v>
      </c>
      <c r="AZ208" s="1044">
        <f>'5'!AI208</f>
        <v>0</v>
      </c>
      <c r="BA208" s="1045">
        <f t="shared" si="208"/>
        <v>0</v>
      </c>
      <c r="BB208" s="1045">
        <f t="shared" si="209"/>
        <v>0</v>
      </c>
      <c r="BC208" s="1045">
        <f t="shared" si="210"/>
        <v>0</v>
      </c>
      <c r="BD208" s="1045">
        <f t="shared" si="194"/>
        <v>0</v>
      </c>
      <c r="BE208" s="1045">
        <f t="shared" si="211"/>
        <v>0</v>
      </c>
      <c r="BF208" s="1043"/>
      <c r="BG208" s="1046" t="str">
        <f ca="1">'In-kind Benefits 2_V2'!AC206</f>
        <v/>
      </c>
      <c r="BH208" s="1047"/>
      <c r="BI208" s="1047" t="str">
        <f ca="1">'In-kind Benefits 2_V2'!AE206</f>
        <v/>
      </c>
      <c r="BJ208" s="1047" t="str" cm="1">
        <f t="array" aca="1" ref="BJ208" ca="1">(_xlfn.IFS(BG208="Yes",_xlfn.IFS(BI208&lt;=($CP208*BJ$5),BI208,BI208&gt;($CP208*BJ$5),($CP208*BJ$5)),BG208="No","",BG208="",""))</f>
        <v/>
      </c>
      <c r="BK208" s="1043"/>
      <c r="BL208" s="1046" t="str">
        <f ca="1">'In-kind Benefits 2_V2'!AG206</f>
        <v/>
      </c>
      <c r="BM208" s="1047" t="str">
        <f ca="1">'In-kind Benefits 2_V2'!AH206</f>
        <v/>
      </c>
      <c r="BN208" s="1047" t="str">
        <f ca="1">'In-kind Benefits 2_V2'!AI206</f>
        <v/>
      </c>
      <c r="BO208" s="1047" t="str" cm="1">
        <f t="array" aca="1" ref="BO208" ca="1">(_xlfn.IFS(BL208="Yes",_xlfn.IFS(BN208&lt;=($CP208*BO$5),BN208,BN208&gt;($CP208*BO$5),($CP208*BO$5)),BL208="No","",BL208="",""))</f>
        <v/>
      </c>
      <c r="BP208" s="1043"/>
      <c r="BQ208" s="1046" t="str">
        <f ca="1">'In-kind Benefits 2_V2'!AK206</f>
        <v/>
      </c>
      <c r="BR208" s="1047" t="str">
        <f ca="1">'In-kind Benefits 2_V2'!AL206</f>
        <v/>
      </c>
      <c r="BS208" s="1047" t="str">
        <f ca="1">'In-kind Benefits 2_V2'!AM206</f>
        <v/>
      </c>
      <c r="BT208" s="1047" t="str" cm="1">
        <f t="array" aca="1" ref="BT208" ca="1">(_xlfn.IFS(BQ208="Yes",_xlfn.IFS(BS208&lt;=($CP208*BT$5),BS208,BS208&gt;($CP208*BT$5),($CP208*BT$5)),BQ208="No","",BQ208="",""))</f>
        <v/>
      </c>
      <c r="BU208" s="1043"/>
      <c r="BV208" s="1046" t="str">
        <f ca="1">'In-kind Benefits 2_V2'!AO206</f>
        <v/>
      </c>
      <c r="BW208" s="1047" t="str">
        <f ca="1">'In-kind Benefits 2_V2'!AP206</f>
        <v/>
      </c>
      <c r="BX208" s="1047" t="str">
        <f ca="1">'In-kind Benefits 2_V2'!AQ206</f>
        <v/>
      </c>
      <c r="BY208" s="1047" t="str" cm="1">
        <f t="array" aca="1" ref="BY208" ca="1">(_xlfn.IFS(BV208="Yes",_xlfn.IFS(BX208&lt;=($CP208*BY$5),BX208,BX208&gt;($CP208*BY$5),($CP208*BY$5)),BV208="No","",BV208="",""))</f>
        <v/>
      </c>
      <c r="BZ208" s="1043"/>
      <c r="CA208" s="1046" t="str">
        <f ca="1">'In-kind Benefits 2_V2'!AS206</f>
        <v/>
      </c>
      <c r="CB208" s="1047" t="str">
        <f ca="1">'In-kind Benefits 2_V2'!AT206</f>
        <v/>
      </c>
      <c r="CC208" s="1047" t="str">
        <f ca="1">'In-kind Benefits 2_V2'!AU206</f>
        <v/>
      </c>
      <c r="CD208" s="1047" t="str" cm="1">
        <f t="array" aca="1" ref="CD208" ca="1">(_xlfn.IFS(CA208="Yes",_xlfn.IFS(CC208&lt;=($CP208*CD$5),CC208,CC208&gt;($CP208*CD$5),($CP208*CD$5)),CA208="No","",CA208="",""))</f>
        <v/>
      </c>
      <c r="CE208" s="1048"/>
      <c r="CF208" s="1046" t="str">
        <f ca="1">'In-kind Benefits 2_V2'!AW206</f>
        <v/>
      </c>
      <c r="CG208" s="1047" t="str">
        <f ca="1">'In-kind Benefits 2_V2'!AX206</f>
        <v/>
      </c>
      <c r="CH208" s="1047" t="str">
        <f ca="1">'In-kind Benefits 2_V2'!AY206</f>
        <v/>
      </c>
      <c r="CI208" s="1047" t="str" cm="1">
        <f t="array" aca="1" ref="CI208" ca="1">(_xlfn.IFS(CF208="Yes",_xlfn.IFS(CH208&lt;=($CP208*CI$5),CH208,CH208&gt;($CP208*CI$5),($CP208*CI$5)),CF208="No","",CF208="",""))</f>
        <v/>
      </c>
      <c r="CJ208" s="1048"/>
      <c r="CK208" s="1049">
        <f>IFERROR(((V208*X208)+(AG208*AI208)+(AR208*AT208)+(BC208*BE208))*'Drop Downs'!$R$4/12,0)</f>
        <v>0</v>
      </c>
      <c r="CL208" s="1050">
        <f>IFERROR(L208/M208*IF('2'!$E$25='Drop Downs'!$H$15,'Drop Downs'!$R$4/12, IF('2'!$E$25='Drop Downs'!$H$16,1, (IF('2'!$E$25='Drop Downs'!$H$13,1,"error")))),0)</f>
        <v>0</v>
      </c>
      <c r="CM208" s="1050">
        <f t="shared" ca="1" si="221"/>
        <v>0</v>
      </c>
      <c r="CN208" s="1049" t="str">
        <f t="shared" ca="1" si="222"/>
        <v/>
      </c>
      <c r="CO208" s="1049" t="str">
        <f t="shared" ca="1" si="223"/>
        <v/>
      </c>
      <c r="CP208" s="1050" t="str">
        <f t="shared" ca="1" si="195"/>
        <v/>
      </c>
      <c r="CQ208" s="251"/>
      <c r="CR208" s="1050">
        <f>IFERROR(((W208*X208)+(AH208*AI208)+(AS208*AT208)+(BD208*BE208))*'Drop Downs'!$R$4/12,0)</f>
        <v>0</v>
      </c>
      <c r="CS208" s="1050">
        <f t="shared" si="196"/>
        <v>0</v>
      </c>
      <c r="CT208" s="1050">
        <f t="shared" ca="1" si="197"/>
        <v>0</v>
      </c>
      <c r="CU208" s="1050">
        <f t="shared" ca="1" si="198"/>
        <v>0</v>
      </c>
      <c r="CV208" s="1050" t="str">
        <f t="shared" ca="1" si="224"/>
        <v/>
      </c>
      <c r="CW208" s="1048"/>
      <c r="CX208" s="1050">
        <f t="shared" si="225"/>
        <v>0</v>
      </c>
      <c r="CY208" s="1050" t="str">
        <f t="shared" ca="1" si="226"/>
        <v/>
      </c>
      <c r="CZ208" s="1049" t="str">
        <f t="shared" ca="1" si="227"/>
        <v/>
      </c>
      <c r="DA208" s="1049">
        <f t="shared" ca="1" si="199"/>
        <v>0</v>
      </c>
    </row>
    <row r="209" spans="1:105" s="178" customFormat="1" ht="17.149999999999999" customHeight="1">
      <c r="A209" s="942">
        <v>205</v>
      </c>
      <c r="B209" s="1298"/>
      <c r="C209" s="1051" t="str">
        <f>INDEX(Languages2!$B$12:$Z$13,MATCH(' '!D209,Languages2!$B$12:$B$13,0),MATCH('1'!$C$5,Languages2!$B$1:$Z$1,0))</f>
        <v>Mulheres</v>
      </c>
      <c r="D209" s="1051" t="s">
        <v>800</v>
      </c>
      <c r="E209" s="1066">
        <f>'4'!X42</f>
        <v>0</v>
      </c>
      <c r="F209" s="1297">
        <f>'4'!T83</f>
        <v>0</v>
      </c>
      <c r="G209" s="1040"/>
      <c r="H209" s="1053">
        <f>'5'!G209</f>
        <v>0</v>
      </c>
      <c r="I209" s="1053">
        <f>'5'!H209</f>
        <v>0</v>
      </c>
      <c r="J209" s="1053">
        <f>'5'!I209</f>
        <v>0</v>
      </c>
      <c r="K209" s="1053">
        <f>'5'!J209</f>
        <v>0</v>
      </c>
      <c r="L209" s="1054">
        <f t="shared" si="189"/>
        <v>0</v>
      </c>
      <c r="M209" s="1054">
        <f t="shared" si="220"/>
        <v>0</v>
      </c>
      <c r="N209" s="1043"/>
      <c r="O209" s="1053">
        <f>'5'!M209</f>
        <v>0</v>
      </c>
      <c r="P209" s="1053">
        <f>'5'!N209</f>
        <v>0</v>
      </c>
      <c r="Q209" s="1053" t="str">
        <f>'5'!O209</f>
        <v/>
      </c>
      <c r="R209" s="1053">
        <f>'5'!P209</f>
        <v>0</v>
      </c>
      <c r="S209" s="1055">
        <f>'5'!Q209</f>
        <v>0</v>
      </c>
      <c r="T209" s="1056">
        <f t="shared" si="190"/>
        <v>0</v>
      </c>
      <c r="U209" s="1056">
        <f t="shared" si="201"/>
        <v>0</v>
      </c>
      <c r="V209" s="1056">
        <f t="shared" si="202"/>
        <v>0</v>
      </c>
      <c r="W209" s="1056">
        <f t="shared" si="191"/>
        <v>0</v>
      </c>
      <c r="X209" s="1056">
        <f t="shared" si="219"/>
        <v>0</v>
      </c>
      <c r="Y209" s="1043"/>
      <c r="Z209" s="1053">
        <f>'5'!S209</f>
        <v>0</v>
      </c>
      <c r="AA209" s="1053">
        <f>'5'!T209</f>
        <v>0</v>
      </c>
      <c r="AB209" s="1053" t="str">
        <f>'5'!U209</f>
        <v/>
      </c>
      <c r="AC209" s="1053">
        <f>'5'!V209</f>
        <v>0</v>
      </c>
      <c r="AD209" s="1053">
        <f>'5'!W209</f>
        <v>0</v>
      </c>
      <c r="AE209" s="1056">
        <f t="shared" si="203"/>
        <v>0</v>
      </c>
      <c r="AF209" s="1056">
        <f t="shared" si="228"/>
        <v>0</v>
      </c>
      <c r="AG209" s="1056">
        <f t="shared" si="229"/>
        <v>0</v>
      </c>
      <c r="AH209" s="1056">
        <f t="shared" si="192"/>
        <v>0</v>
      </c>
      <c r="AI209" s="1056">
        <f t="shared" si="230"/>
        <v>0</v>
      </c>
      <c r="AJ209" s="1043"/>
      <c r="AK209" s="1053">
        <f>'5'!Y209</f>
        <v>0</v>
      </c>
      <c r="AL209" s="1053">
        <f>'5'!Z209</f>
        <v>0</v>
      </c>
      <c r="AM209" s="1053" t="str">
        <f>'5'!AA209</f>
        <v/>
      </c>
      <c r="AN209" s="1053">
        <f>'5'!AB209</f>
        <v>0</v>
      </c>
      <c r="AO209" s="1053">
        <f>'5'!AC209</f>
        <v>0</v>
      </c>
      <c r="AP209" s="1056">
        <f t="shared" si="204"/>
        <v>0</v>
      </c>
      <c r="AQ209" s="1056">
        <f t="shared" si="205"/>
        <v>0</v>
      </c>
      <c r="AR209" s="1056">
        <f t="shared" si="206"/>
        <v>0</v>
      </c>
      <c r="AS209" s="1056">
        <f t="shared" si="193"/>
        <v>0</v>
      </c>
      <c r="AT209" s="1056">
        <f t="shared" si="207"/>
        <v>0</v>
      </c>
      <c r="AU209" s="1043"/>
      <c r="AV209" s="1053">
        <f>'5'!AE209</f>
        <v>0</v>
      </c>
      <c r="AW209" s="1053">
        <f>'5'!AF209</f>
        <v>0</v>
      </c>
      <c r="AX209" s="1053" t="str">
        <f>'5'!AG209</f>
        <v/>
      </c>
      <c r="AY209" s="1053">
        <f>'5'!AH209</f>
        <v>0</v>
      </c>
      <c r="AZ209" s="1055">
        <f>'5'!AI209</f>
        <v>0</v>
      </c>
      <c r="BA209" s="1056">
        <f t="shared" si="208"/>
        <v>0</v>
      </c>
      <c r="BB209" s="1056">
        <f t="shared" si="209"/>
        <v>0</v>
      </c>
      <c r="BC209" s="1056">
        <f t="shared" si="210"/>
        <v>0</v>
      </c>
      <c r="BD209" s="1056">
        <f t="shared" si="194"/>
        <v>0</v>
      </c>
      <c r="BE209" s="1056">
        <f t="shared" si="211"/>
        <v>0</v>
      </c>
      <c r="BF209" s="1043"/>
      <c r="BG209" s="1057" t="str">
        <f ca="1">'In-kind Benefits 2_V2'!AC207</f>
        <v/>
      </c>
      <c r="BH209" s="1047"/>
      <c r="BI209" s="1047" t="str">
        <f ca="1">'In-kind Benefits 2_V2'!AE207</f>
        <v/>
      </c>
      <c r="BJ209" s="1047" t="str" cm="1">
        <f t="array" aca="1" ref="BJ209" ca="1">(_xlfn.IFS(BG209="Yes",_xlfn.IFS(BI209&lt;=($CP209*BJ$5),BI209,BI209&gt;($CP209*BJ$5),($CP209*BJ$5)),BG209="No","",BG209="",""))</f>
        <v/>
      </c>
      <c r="BK209" s="1043"/>
      <c r="BL209" s="1057" t="str">
        <f ca="1">'In-kind Benefits 2_V2'!AG207</f>
        <v/>
      </c>
      <c r="BM209" s="1047" t="str">
        <f ca="1">'In-kind Benefits 2_V2'!AH207</f>
        <v/>
      </c>
      <c r="BN209" s="1047" t="str">
        <f ca="1">'In-kind Benefits 2_V2'!AI207</f>
        <v/>
      </c>
      <c r="BO209" s="1047" t="str" cm="1">
        <f t="array" aca="1" ref="BO209" ca="1">(_xlfn.IFS(BL209="Yes",_xlfn.IFS(BN209&lt;=($CP209*BO$5),BN209,BN209&gt;($CP209*BO$5),($CP209*BO$5)),BL209="No","",BL209="",""))</f>
        <v/>
      </c>
      <c r="BP209" s="1043"/>
      <c r="BQ209" s="1057" t="str">
        <f ca="1">'In-kind Benefits 2_V2'!AK207</f>
        <v/>
      </c>
      <c r="BR209" s="1047" t="str">
        <f ca="1">'In-kind Benefits 2_V2'!AL207</f>
        <v/>
      </c>
      <c r="BS209" s="1047" t="str">
        <f ca="1">'In-kind Benefits 2_V2'!AM207</f>
        <v/>
      </c>
      <c r="BT209" s="1047" t="str" cm="1">
        <f t="array" aca="1" ref="BT209" ca="1">(_xlfn.IFS(BQ209="Yes",_xlfn.IFS(BS209&lt;=($CP209*BT$5),BS209,BS209&gt;($CP209*BT$5),($CP209*BT$5)),BQ209="No","",BQ209="",""))</f>
        <v/>
      </c>
      <c r="BU209" s="1043"/>
      <c r="BV209" s="1057" t="str">
        <f ca="1">'In-kind Benefits 2_V2'!AO207</f>
        <v/>
      </c>
      <c r="BW209" s="1047" t="str">
        <f ca="1">'In-kind Benefits 2_V2'!AP207</f>
        <v/>
      </c>
      <c r="BX209" s="1047" t="str">
        <f ca="1">'In-kind Benefits 2_V2'!AQ207</f>
        <v/>
      </c>
      <c r="BY209" s="1047" t="str" cm="1">
        <f t="array" aca="1" ref="BY209" ca="1">(_xlfn.IFS(BV209="Yes",_xlfn.IFS(BX209&lt;=($CP209*BY$5),BX209,BX209&gt;($CP209*BY$5),($CP209*BY$5)),BV209="No","",BV209="",""))</f>
        <v/>
      </c>
      <c r="BZ209" s="1043"/>
      <c r="CA209" s="1057" t="str">
        <f ca="1">'In-kind Benefits 2_V2'!AS207</f>
        <v/>
      </c>
      <c r="CB209" s="1047" t="str">
        <f ca="1">'In-kind Benefits 2_V2'!AT207</f>
        <v/>
      </c>
      <c r="CC209" s="1047" t="str">
        <f ca="1">'In-kind Benefits 2_V2'!AU207</f>
        <v/>
      </c>
      <c r="CD209" s="1047" t="str" cm="1">
        <f t="array" aca="1" ref="CD209" ca="1">(_xlfn.IFS(CA209="Yes",_xlfn.IFS(CC209&lt;=($CP209*CD$5),CC209,CC209&gt;($CP209*CD$5),($CP209*CD$5)),CA209="No","",CA209="",""))</f>
        <v/>
      </c>
      <c r="CE209" s="1048"/>
      <c r="CF209" s="1057" t="str">
        <f ca="1">'In-kind Benefits 2_V2'!AW207</f>
        <v/>
      </c>
      <c r="CG209" s="1047" t="str">
        <f ca="1">'In-kind Benefits 2_V2'!AX207</f>
        <v/>
      </c>
      <c r="CH209" s="1047" t="str">
        <f ca="1">'In-kind Benefits 2_V2'!AY207</f>
        <v/>
      </c>
      <c r="CI209" s="1047" t="str" cm="1">
        <f t="array" aca="1" ref="CI209" ca="1">(_xlfn.IFS(CF209="Yes",_xlfn.IFS(CH209&lt;=($CP209*CI$5),CH209,CH209&gt;($CP209*CI$5),($CP209*CI$5)),CF209="No","",CF209="",""))</f>
        <v/>
      </c>
      <c r="CJ209" s="1048"/>
      <c r="CK209" s="1049">
        <f>IFERROR(((V209*X209)+(AG209*AI209)+(AR209*AT209)+(BC209*BE209))*'Drop Downs'!$R$4/12,0)</f>
        <v>0</v>
      </c>
      <c r="CL209" s="1050">
        <f>IFERROR(L209/M209*IF('2'!$E$25='Drop Downs'!$H$15,'Drop Downs'!$R$4/12, IF('2'!$E$25='Drop Downs'!$H$16,1, (IF('2'!$E$25='Drop Downs'!$H$13,1,"error")))),0)</f>
        <v>0</v>
      </c>
      <c r="CM209" s="1050">
        <f t="shared" ca="1" si="221"/>
        <v>0</v>
      </c>
      <c r="CN209" s="1049" t="str">
        <f t="shared" ca="1" si="222"/>
        <v/>
      </c>
      <c r="CO209" s="1049" t="str">
        <f t="shared" ca="1" si="223"/>
        <v/>
      </c>
      <c r="CP209" s="1050" t="str">
        <f t="shared" ca="1" si="195"/>
        <v/>
      </c>
      <c r="CQ209" s="251"/>
      <c r="CR209" s="1050">
        <f>IFERROR(((W209*X209)+(AH209*AI209)+(AS209*AT209)+(BD209*BE209))*'Drop Downs'!$R$4/12,0)</f>
        <v>0</v>
      </c>
      <c r="CS209" s="1050">
        <f t="shared" si="196"/>
        <v>0</v>
      </c>
      <c r="CT209" s="1050">
        <f t="shared" ca="1" si="197"/>
        <v>0</v>
      </c>
      <c r="CU209" s="1050">
        <f t="shared" ca="1" si="198"/>
        <v>0</v>
      </c>
      <c r="CV209" s="1050" t="str">
        <f t="shared" ca="1" si="224"/>
        <v/>
      </c>
      <c r="CW209" s="1048"/>
      <c r="CX209" s="1050">
        <f t="shared" si="225"/>
        <v>0</v>
      </c>
      <c r="CY209" s="1050" t="str">
        <f t="shared" ca="1" si="226"/>
        <v/>
      </c>
      <c r="CZ209" s="1049" t="str">
        <f t="shared" ca="1" si="227"/>
        <v/>
      </c>
      <c r="DA209" s="1049">
        <f t="shared" ca="1" si="199"/>
        <v>0</v>
      </c>
    </row>
    <row r="210" spans="1:105" s="178" customFormat="1" ht="17.149999999999999" customHeight="1">
      <c r="A210" s="942">
        <v>206</v>
      </c>
      <c r="B210" s="1295">
        <f>'4'!V43</f>
        <v>0</v>
      </c>
      <c r="C210" s="1038" t="str">
        <f>INDEX(Languages2!$B$12:$Z$13,MATCH(' '!D210,Languages2!$B$12:$B$13,0),MATCH('1'!$C$5,Languages2!$B$1:$Z$1,0))</f>
        <v>Homens</v>
      </c>
      <c r="D210" s="1038" t="s">
        <v>799</v>
      </c>
      <c r="E210" s="1065">
        <f>'4'!X43</f>
        <v>0</v>
      </c>
      <c r="F210" s="1297" t="str">
        <f>'4'!Y43</f>
        <v xml:space="preserve"> </v>
      </c>
      <c r="G210" s="1040"/>
      <c r="H210" s="1041">
        <f>'5'!G210</f>
        <v>0</v>
      </c>
      <c r="I210" s="1041">
        <f>'5'!H210</f>
        <v>0</v>
      </c>
      <c r="J210" s="1041">
        <f>'5'!I210</f>
        <v>0</v>
      </c>
      <c r="K210" s="1041">
        <f>'5'!J210</f>
        <v>0</v>
      </c>
      <c r="L210" s="1042">
        <f t="shared" si="189"/>
        <v>0</v>
      </c>
      <c r="M210" s="1042">
        <f t="shared" si="220"/>
        <v>0</v>
      </c>
      <c r="N210" s="1043"/>
      <c r="O210" s="1041">
        <f>'5'!M210</f>
        <v>0</v>
      </c>
      <c r="P210" s="1041">
        <f>'5'!N210</f>
        <v>0</v>
      </c>
      <c r="Q210" s="1041" t="str">
        <f>'5'!O210</f>
        <v/>
      </c>
      <c r="R210" s="1041">
        <f>'5'!P210</f>
        <v>0</v>
      </c>
      <c r="S210" s="1044">
        <f>'5'!Q210</f>
        <v>0</v>
      </c>
      <c r="T210" s="1045">
        <f t="shared" si="190"/>
        <v>0</v>
      </c>
      <c r="U210" s="1045">
        <f t="shared" si="201"/>
        <v>0</v>
      </c>
      <c r="V210" s="1045">
        <f t="shared" si="202"/>
        <v>0</v>
      </c>
      <c r="W210" s="1045">
        <f t="shared" si="191"/>
        <v>0</v>
      </c>
      <c r="X210" s="1045">
        <f t="shared" si="219"/>
        <v>0</v>
      </c>
      <c r="Y210" s="1043"/>
      <c r="Z210" s="1041">
        <f>'5'!S210</f>
        <v>0</v>
      </c>
      <c r="AA210" s="1041">
        <f>'5'!T210</f>
        <v>0</v>
      </c>
      <c r="AB210" s="1041" t="str">
        <f>'5'!U210</f>
        <v/>
      </c>
      <c r="AC210" s="1041">
        <f>'5'!V210</f>
        <v>0</v>
      </c>
      <c r="AD210" s="1064">
        <f>'5'!W210</f>
        <v>0</v>
      </c>
      <c r="AE210" s="1045">
        <f t="shared" si="203"/>
        <v>0</v>
      </c>
      <c r="AF210" s="1045">
        <f t="shared" si="228"/>
        <v>0</v>
      </c>
      <c r="AG210" s="1045">
        <f t="shared" si="229"/>
        <v>0</v>
      </c>
      <c r="AH210" s="1045">
        <f t="shared" si="192"/>
        <v>0</v>
      </c>
      <c r="AI210" s="1045">
        <f t="shared" si="230"/>
        <v>0</v>
      </c>
      <c r="AJ210" s="1043"/>
      <c r="AK210" s="1041">
        <f>'5'!Y210</f>
        <v>0</v>
      </c>
      <c r="AL210" s="1041">
        <f>'5'!Z210</f>
        <v>0</v>
      </c>
      <c r="AM210" s="1041" t="str">
        <f>'5'!AA210</f>
        <v/>
      </c>
      <c r="AN210" s="1041">
        <f>'5'!AB210</f>
        <v>0</v>
      </c>
      <c r="AO210" s="1064">
        <f>'5'!AC210</f>
        <v>0</v>
      </c>
      <c r="AP210" s="1045">
        <f t="shared" si="204"/>
        <v>0</v>
      </c>
      <c r="AQ210" s="1045">
        <f t="shared" si="205"/>
        <v>0</v>
      </c>
      <c r="AR210" s="1045">
        <f t="shared" si="206"/>
        <v>0</v>
      </c>
      <c r="AS210" s="1045">
        <f t="shared" si="193"/>
        <v>0</v>
      </c>
      <c r="AT210" s="1045">
        <f t="shared" si="207"/>
        <v>0</v>
      </c>
      <c r="AU210" s="1043"/>
      <c r="AV210" s="1041">
        <f>'5'!AE210</f>
        <v>0</v>
      </c>
      <c r="AW210" s="1041">
        <f>'5'!AF210</f>
        <v>0</v>
      </c>
      <c r="AX210" s="1041" t="str">
        <f>'5'!AG210</f>
        <v/>
      </c>
      <c r="AY210" s="1041">
        <f>'5'!AH210</f>
        <v>0</v>
      </c>
      <c r="AZ210" s="1044">
        <f>'5'!AI210</f>
        <v>0</v>
      </c>
      <c r="BA210" s="1045">
        <f t="shared" si="208"/>
        <v>0</v>
      </c>
      <c r="BB210" s="1045">
        <f t="shared" si="209"/>
        <v>0</v>
      </c>
      <c r="BC210" s="1045">
        <f t="shared" si="210"/>
        <v>0</v>
      </c>
      <c r="BD210" s="1045">
        <f t="shared" si="194"/>
        <v>0</v>
      </c>
      <c r="BE210" s="1045">
        <f t="shared" si="211"/>
        <v>0</v>
      </c>
      <c r="BF210" s="1043"/>
      <c r="BG210" s="1046" t="str">
        <f ca="1">'In-kind Benefits 2_V2'!AC208</f>
        <v/>
      </c>
      <c r="BH210" s="1059"/>
      <c r="BI210" s="1059" t="str">
        <f ca="1">'In-kind Benefits 2_V2'!AE208</f>
        <v/>
      </c>
      <c r="BJ210" s="1047" t="str" cm="1">
        <f t="array" aca="1" ref="BJ210" ca="1">(_xlfn.IFS(BG210="Yes",_xlfn.IFS(BI210&lt;=($CP210*BJ$5),BI210,BI210&gt;($CP210*BJ$5),($CP210*BJ$5)),BG210="No","",BG210="",""))</f>
        <v/>
      </c>
      <c r="BK210" s="1043"/>
      <c r="BL210" s="1046" t="str">
        <f ca="1">'In-kind Benefits 2_V2'!AG208</f>
        <v/>
      </c>
      <c r="BM210" s="1047" t="str">
        <f ca="1">'In-kind Benefits 2_V2'!AH208</f>
        <v/>
      </c>
      <c r="BN210" s="1047" t="str">
        <f ca="1">'In-kind Benefits 2_V2'!AI208</f>
        <v/>
      </c>
      <c r="BO210" s="1047" t="str" cm="1">
        <f t="array" aca="1" ref="BO210" ca="1">(_xlfn.IFS(BL210="Yes",_xlfn.IFS(BN210&lt;=($CP210*BO$5),BN210,BN210&gt;($CP210*BO$5),($CP210*BO$5)),BL210="No","",BL210="",""))</f>
        <v/>
      </c>
      <c r="BP210" s="1043"/>
      <c r="BQ210" s="1046" t="str">
        <f ca="1">'In-kind Benefits 2_V2'!AK208</f>
        <v/>
      </c>
      <c r="BR210" s="1047" t="str">
        <f ca="1">'In-kind Benefits 2_V2'!AL208</f>
        <v/>
      </c>
      <c r="BS210" s="1047" t="str">
        <f ca="1">'In-kind Benefits 2_V2'!AM208</f>
        <v/>
      </c>
      <c r="BT210" s="1047" t="str" cm="1">
        <f t="array" aca="1" ref="BT210" ca="1">(_xlfn.IFS(BQ210="Yes",_xlfn.IFS(BS210&lt;=($CP210*BT$5),BS210,BS210&gt;($CP210*BT$5),($CP210*BT$5)),BQ210="No","",BQ210="",""))</f>
        <v/>
      </c>
      <c r="BU210" s="1043"/>
      <c r="BV210" s="1046" t="str">
        <f ca="1">'In-kind Benefits 2_V2'!AO208</f>
        <v/>
      </c>
      <c r="BW210" s="1047" t="str">
        <f ca="1">'In-kind Benefits 2_V2'!AP208</f>
        <v/>
      </c>
      <c r="BX210" s="1047" t="str">
        <f ca="1">'In-kind Benefits 2_V2'!AQ208</f>
        <v/>
      </c>
      <c r="BY210" s="1047" t="str" cm="1">
        <f t="array" aca="1" ref="BY210" ca="1">(_xlfn.IFS(BV210="Yes",_xlfn.IFS(BX210&lt;=($CP210*BY$5),BX210,BX210&gt;($CP210*BY$5),($CP210*BY$5)),BV210="No","",BV210="",""))</f>
        <v/>
      </c>
      <c r="BZ210" s="1043"/>
      <c r="CA210" s="1046" t="str">
        <f ca="1">'In-kind Benefits 2_V2'!AS208</f>
        <v/>
      </c>
      <c r="CB210" s="1047" t="str">
        <f ca="1">'In-kind Benefits 2_V2'!AT208</f>
        <v/>
      </c>
      <c r="CC210" s="1047" t="str">
        <f ca="1">'In-kind Benefits 2_V2'!AU208</f>
        <v/>
      </c>
      <c r="CD210" s="1047" t="str" cm="1">
        <f t="array" aca="1" ref="CD210" ca="1">(_xlfn.IFS(CA210="Yes",_xlfn.IFS(CC210&lt;=($CP210*CD$5),CC210,CC210&gt;($CP210*CD$5),($CP210*CD$5)),CA210="No","",CA210="",""))</f>
        <v/>
      </c>
      <c r="CE210" s="1048"/>
      <c r="CF210" s="1046" t="str">
        <f ca="1">'In-kind Benefits 2_V2'!AW208</f>
        <v/>
      </c>
      <c r="CG210" s="1047" t="str">
        <f ca="1">'In-kind Benefits 2_V2'!AX208</f>
        <v/>
      </c>
      <c r="CH210" s="1047" t="str">
        <f ca="1">'In-kind Benefits 2_V2'!AY208</f>
        <v/>
      </c>
      <c r="CI210" s="1047" t="str" cm="1">
        <f t="array" aca="1" ref="CI210" ca="1">(_xlfn.IFS(CF210="Yes",_xlfn.IFS(CH210&lt;=($CP210*CI$5),CH210,CH210&gt;($CP210*CI$5),($CP210*CI$5)),CF210="No","",CF210="",""))</f>
        <v/>
      </c>
      <c r="CJ210" s="1048"/>
      <c r="CK210" s="1049">
        <f>IFERROR(((V210*X210)+(AG210*AI210)+(AR210*AT210)+(BC210*BE210))*'Drop Downs'!$R$4/12,0)</f>
        <v>0</v>
      </c>
      <c r="CL210" s="1050">
        <f>IFERROR(L210/M210*IF('2'!$E$25='Drop Downs'!$H$15,'Drop Downs'!$R$4/12, IF('2'!$E$25='Drop Downs'!$H$16,1, (IF('2'!$E$25='Drop Downs'!$H$13,1,"error")))),0)</f>
        <v>0</v>
      </c>
      <c r="CM210" s="1050">
        <f t="shared" ca="1" si="221"/>
        <v>0</v>
      </c>
      <c r="CN210" s="1049" t="str">
        <f t="shared" ca="1" si="222"/>
        <v/>
      </c>
      <c r="CO210" s="1049" t="str">
        <f t="shared" ca="1" si="223"/>
        <v/>
      </c>
      <c r="CP210" s="1050" t="str">
        <f t="shared" ca="1" si="195"/>
        <v/>
      </c>
      <c r="CQ210" s="251"/>
      <c r="CR210" s="1050">
        <f>IFERROR(((W210*X210)+(AH210*AI210)+(AS210*AT210)+(BD210*BE210))*'Drop Downs'!$R$4/12,0)</f>
        <v>0</v>
      </c>
      <c r="CS210" s="1050">
        <f t="shared" si="196"/>
        <v>0</v>
      </c>
      <c r="CT210" s="1050">
        <f t="shared" ca="1" si="197"/>
        <v>0</v>
      </c>
      <c r="CU210" s="1050">
        <f t="shared" ca="1" si="198"/>
        <v>0</v>
      </c>
      <c r="CV210" s="1050" t="str">
        <f t="shared" ca="1" si="224"/>
        <v/>
      </c>
      <c r="CW210" s="1048"/>
      <c r="CX210" s="1050">
        <f t="shared" si="225"/>
        <v>0</v>
      </c>
      <c r="CY210" s="1050" t="str">
        <f t="shared" ca="1" si="226"/>
        <v/>
      </c>
      <c r="CZ210" s="1049" t="str">
        <f t="shared" ca="1" si="227"/>
        <v/>
      </c>
      <c r="DA210" s="1049">
        <f t="shared" ca="1" si="199"/>
        <v>0</v>
      </c>
    </row>
    <row r="211" spans="1:105" s="178" customFormat="1" ht="17.149999999999999" customHeight="1">
      <c r="A211" s="942">
        <v>207</v>
      </c>
      <c r="B211" s="1298"/>
      <c r="C211" s="1051" t="str">
        <f>INDEX(Languages2!$B$12:$Z$13,MATCH(' '!D211,Languages2!$B$12:$B$13,0),MATCH('1'!$C$5,Languages2!$B$1:$Z$1,0))</f>
        <v>Mulheres</v>
      </c>
      <c r="D211" s="1051" t="s">
        <v>800</v>
      </c>
      <c r="E211" s="1066">
        <f>'4'!X44</f>
        <v>0</v>
      </c>
      <c r="F211" s="1297">
        <f>'4'!T85</f>
        <v>0</v>
      </c>
      <c r="G211" s="1040"/>
      <c r="H211" s="1053">
        <f>'5'!G211</f>
        <v>0</v>
      </c>
      <c r="I211" s="1053">
        <f>'5'!H211</f>
        <v>0</v>
      </c>
      <c r="J211" s="1053">
        <f>'5'!I211</f>
        <v>0</v>
      </c>
      <c r="K211" s="1053">
        <f>'5'!J211</f>
        <v>0</v>
      </c>
      <c r="L211" s="1054">
        <f t="shared" si="189"/>
        <v>0</v>
      </c>
      <c r="M211" s="1054">
        <f t="shared" si="220"/>
        <v>0</v>
      </c>
      <c r="N211" s="1043"/>
      <c r="O211" s="1053">
        <f>'5'!M211</f>
        <v>0</v>
      </c>
      <c r="P211" s="1053">
        <f>'5'!N211</f>
        <v>0</v>
      </c>
      <c r="Q211" s="1053" t="str">
        <f>'5'!O211</f>
        <v/>
      </c>
      <c r="R211" s="1053">
        <f>'5'!P211</f>
        <v>0</v>
      </c>
      <c r="S211" s="1055">
        <f>'5'!Q211</f>
        <v>0</v>
      </c>
      <c r="T211" s="1056">
        <f t="shared" si="190"/>
        <v>0</v>
      </c>
      <c r="U211" s="1056">
        <f t="shared" si="201"/>
        <v>0</v>
      </c>
      <c r="V211" s="1056">
        <f t="shared" si="202"/>
        <v>0</v>
      </c>
      <c r="W211" s="1056">
        <f t="shared" si="191"/>
        <v>0</v>
      </c>
      <c r="X211" s="1056">
        <f t="shared" si="219"/>
        <v>0</v>
      </c>
      <c r="Y211" s="1043"/>
      <c r="Z211" s="1053">
        <f>'5'!S211</f>
        <v>0</v>
      </c>
      <c r="AA211" s="1053">
        <f>'5'!T211</f>
        <v>0</v>
      </c>
      <c r="AB211" s="1053" t="str">
        <f>'5'!U211</f>
        <v/>
      </c>
      <c r="AC211" s="1053">
        <f>'5'!V211</f>
        <v>0</v>
      </c>
      <c r="AD211" s="1053">
        <f>'5'!W211</f>
        <v>0</v>
      </c>
      <c r="AE211" s="1056">
        <f t="shared" si="203"/>
        <v>0</v>
      </c>
      <c r="AF211" s="1056">
        <f t="shared" si="228"/>
        <v>0</v>
      </c>
      <c r="AG211" s="1056">
        <f t="shared" si="229"/>
        <v>0</v>
      </c>
      <c r="AH211" s="1056">
        <f t="shared" si="192"/>
        <v>0</v>
      </c>
      <c r="AI211" s="1056">
        <f t="shared" si="230"/>
        <v>0</v>
      </c>
      <c r="AJ211" s="1043"/>
      <c r="AK211" s="1053">
        <f>'5'!Y211</f>
        <v>0</v>
      </c>
      <c r="AL211" s="1053">
        <f>'5'!Z211</f>
        <v>0</v>
      </c>
      <c r="AM211" s="1053" t="str">
        <f>'5'!AA211</f>
        <v/>
      </c>
      <c r="AN211" s="1053">
        <f>'5'!AB211</f>
        <v>0</v>
      </c>
      <c r="AO211" s="1053">
        <f>'5'!AC211</f>
        <v>0</v>
      </c>
      <c r="AP211" s="1056">
        <f t="shared" si="204"/>
        <v>0</v>
      </c>
      <c r="AQ211" s="1056">
        <f t="shared" si="205"/>
        <v>0</v>
      </c>
      <c r="AR211" s="1056">
        <f t="shared" si="206"/>
        <v>0</v>
      </c>
      <c r="AS211" s="1056">
        <f t="shared" si="193"/>
        <v>0</v>
      </c>
      <c r="AT211" s="1056">
        <f t="shared" si="207"/>
        <v>0</v>
      </c>
      <c r="AU211" s="1043"/>
      <c r="AV211" s="1053">
        <f>'5'!AE211</f>
        <v>0</v>
      </c>
      <c r="AW211" s="1053">
        <f>'5'!AF211</f>
        <v>0</v>
      </c>
      <c r="AX211" s="1053" t="str">
        <f>'5'!AG211</f>
        <v/>
      </c>
      <c r="AY211" s="1053">
        <f>'5'!AH211</f>
        <v>0</v>
      </c>
      <c r="AZ211" s="1055">
        <f>'5'!AI211</f>
        <v>0</v>
      </c>
      <c r="BA211" s="1056">
        <f t="shared" si="208"/>
        <v>0</v>
      </c>
      <c r="BB211" s="1056">
        <f t="shared" si="209"/>
        <v>0</v>
      </c>
      <c r="BC211" s="1056">
        <f t="shared" si="210"/>
        <v>0</v>
      </c>
      <c r="BD211" s="1056">
        <f t="shared" si="194"/>
        <v>0</v>
      </c>
      <c r="BE211" s="1056">
        <f t="shared" si="211"/>
        <v>0</v>
      </c>
      <c r="BF211" s="1043"/>
      <c r="BG211" s="1057" t="str">
        <f ca="1">'In-kind Benefits 2_V2'!AC209</f>
        <v/>
      </c>
      <c r="BH211" s="1059"/>
      <c r="BI211" s="1059" t="str">
        <f ca="1">'In-kind Benefits 2_V2'!AE209</f>
        <v/>
      </c>
      <c r="BJ211" s="1047" t="str" cm="1">
        <f t="array" aca="1" ref="BJ211" ca="1">(_xlfn.IFS(BG211="Yes",_xlfn.IFS(BI211&lt;=($CP211*BJ$5),BI211,BI211&gt;($CP211*BJ$5),($CP211*BJ$5)),BG211="No","",BG211="",""))</f>
        <v/>
      </c>
      <c r="BK211" s="1043"/>
      <c r="BL211" s="1057" t="str">
        <f ca="1">'In-kind Benefits 2_V2'!AG209</f>
        <v/>
      </c>
      <c r="BM211" s="1047" t="str">
        <f ca="1">'In-kind Benefits 2_V2'!AH209</f>
        <v/>
      </c>
      <c r="BN211" s="1047" t="str">
        <f ca="1">'In-kind Benefits 2_V2'!AI209</f>
        <v/>
      </c>
      <c r="BO211" s="1047" t="str" cm="1">
        <f t="array" aca="1" ref="BO211" ca="1">(_xlfn.IFS(BL211="Yes",_xlfn.IFS(BN211&lt;=($CP211*BO$5),BN211,BN211&gt;($CP211*BO$5),($CP211*BO$5)),BL211="No","",BL211="",""))</f>
        <v/>
      </c>
      <c r="BP211" s="1043"/>
      <c r="BQ211" s="1057" t="str">
        <f ca="1">'In-kind Benefits 2_V2'!AK209</f>
        <v/>
      </c>
      <c r="BR211" s="1047" t="str">
        <f ca="1">'In-kind Benefits 2_V2'!AL209</f>
        <v/>
      </c>
      <c r="BS211" s="1047" t="str">
        <f ca="1">'In-kind Benefits 2_V2'!AM209</f>
        <v/>
      </c>
      <c r="BT211" s="1047" t="str" cm="1">
        <f t="array" aca="1" ref="BT211" ca="1">(_xlfn.IFS(BQ211="Yes",_xlfn.IFS(BS211&lt;=($CP211*BT$5),BS211,BS211&gt;($CP211*BT$5),($CP211*BT$5)),BQ211="No","",BQ211="",""))</f>
        <v/>
      </c>
      <c r="BU211" s="1043"/>
      <c r="BV211" s="1057" t="str">
        <f ca="1">'In-kind Benefits 2_V2'!AO209</f>
        <v/>
      </c>
      <c r="BW211" s="1047" t="str">
        <f ca="1">'In-kind Benefits 2_V2'!AP209</f>
        <v/>
      </c>
      <c r="BX211" s="1047" t="str">
        <f ca="1">'In-kind Benefits 2_V2'!AQ209</f>
        <v/>
      </c>
      <c r="BY211" s="1047" t="str" cm="1">
        <f t="array" aca="1" ref="BY211" ca="1">(_xlfn.IFS(BV211="Yes",_xlfn.IFS(BX211&lt;=($CP211*BY$5),BX211,BX211&gt;($CP211*BY$5),($CP211*BY$5)),BV211="No","",BV211="",""))</f>
        <v/>
      </c>
      <c r="BZ211" s="1043"/>
      <c r="CA211" s="1057" t="str">
        <f ca="1">'In-kind Benefits 2_V2'!AS209</f>
        <v/>
      </c>
      <c r="CB211" s="1047" t="str">
        <f ca="1">'In-kind Benefits 2_V2'!AT209</f>
        <v/>
      </c>
      <c r="CC211" s="1047" t="str">
        <f ca="1">'In-kind Benefits 2_V2'!AU209</f>
        <v/>
      </c>
      <c r="CD211" s="1047" t="str" cm="1">
        <f t="array" aca="1" ref="CD211" ca="1">(_xlfn.IFS(CA211="Yes",_xlfn.IFS(CC211&lt;=($CP211*CD$5),CC211,CC211&gt;($CP211*CD$5),($CP211*CD$5)),CA211="No","",CA211="",""))</f>
        <v/>
      </c>
      <c r="CE211" s="1048"/>
      <c r="CF211" s="1057" t="str">
        <f ca="1">'In-kind Benefits 2_V2'!AW209</f>
        <v/>
      </c>
      <c r="CG211" s="1047" t="str">
        <f ca="1">'In-kind Benefits 2_V2'!AX209</f>
        <v/>
      </c>
      <c r="CH211" s="1047" t="str">
        <f ca="1">'In-kind Benefits 2_V2'!AY209</f>
        <v/>
      </c>
      <c r="CI211" s="1047" t="str" cm="1">
        <f t="array" aca="1" ref="CI211" ca="1">(_xlfn.IFS(CF211="Yes",_xlfn.IFS(CH211&lt;=($CP211*CI$5),CH211,CH211&gt;($CP211*CI$5),($CP211*CI$5)),CF211="No","",CF211="",""))</f>
        <v/>
      </c>
      <c r="CJ211" s="1048"/>
      <c r="CK211" s="1049">
        <f>IFERROR(((V211*X211)+(AG211*AI211)+(AR211*AT211)+(BC211*BE211))*'Drop Downs'!$R$4/12,0)</f>
        <v>0</v>
      </c>
      <c r="CL211" s="1050">
        <f>IFERROR(L211/M211*IF('2'!$E$25='Drop Downs'!$H$15,'Drop Downs'!$R$4/12, IF('2'!$E$25='Drop Downs'!$H$16,1, (IF('2'!$E$25='Drop Downs'!$H$13,1,"error")))),0)</f>
        <v>0</v>
      </c>
      <c r="CM211" s="1050">
        <f t="shared" ca="1" si="221"/>
        <v>0</v>
      </c>
      <c r="CN211" s="1049" t="str">
        <f t="shared" ca="1" si="222"/>
        <v/>
      </c>
      <c r="CO211" s="1049" t="str">
        <f t="shared" ca="1" si="223"/>
        <v/>
      </c>
      <c r="CP211" s="1050" t="str">
        <f t="shared" ca="1" si="195"/>
        <v/>
      </c>
      <c r="CQ211" s="251"/>
      <c r="CR211" s="1050">
        <f>IFERROR(((W211*X211)+(AH211*AI211)+(AS211*AT211)+(BD211*BE211))*'Drop Downs'!$R$4/12,0)</f>
        <v>0</v>
      </c>
      <c r="CS211" s="1050">
        <f t="shared" si="196"/>
        <v>0</v>
      </c>
      <c r="CT211" s="1050">
        <f t="shared" ca="1" si="197"/>
        <v>0</v>
      </c>
      <c r="CU211" s="1050">
        <f t="shared" ca="1" si="198"/>
        <v>0</v>
      </c>
      <c r="CV211" s="1050" t="str">
        <f t="shared" ca="1" si="224"/>
        <v/>
      </c>
      <c r="CW211" s="1048"/>
      <c r="CX211" s="1050">
        <f t="shared" si="225"/>
        <v>0</v>
      </c>
      <c r="CY211" s="1050" t="str">
        <f t="shared" ca="1" si="226"/>
        <v/>
      </c>
      <c r="CZ211" s="1049" t="str">
        <f t="shared" ca="1" si="227"/>
        <v/>
      </c>
      <c r="DA211" s="1049">
        <f t="shared" ca="1" si="199"/>
        <v>0</v>
      </c>
    </row>
    <row r="212" spans="1:105" s="178" customFormat="1" ht="17.149999999999999" customHeight="1">
      <c r="A212" s="942">
        <v>208</v>
      </c>
      <c r="B212" s="1031">
        <f>'3'!N7</f>
        <v>0</v>
      </c>
      <c r="C212" s="1032"/>
      <c r="D212" s="1032"/>
      <c r="E212" s="1032"/>
      <c r="F212" s="1033"/>
      <c r="G212" s="1033"/>
      <c r="H212" s="1060"/>
      <c r="I212" s="1060"/>
      <c r="J212" s="1060"/>
      <c r="K212" s="1060"/>
      <c r="L212" s="1061"/>
      <c r="M212" s="1061"/>
      <c r="N212" s="1060"/>
      <c r="O212" s="1060"/>
      <c r="P212" s="1060"/>
      <c r="Q212" s="1060"/>
      <c r="R212" s="1060"/>
      <c r="S212" s="1060"/>
      <c r="T212" s="1061">
        <f t="shared" ref="T212" si="231">IFERROR(O212*Q212,0)</f>
        <v>0</v>
      </c>
      <c r="U212" s="1061">
        <f t="shared" si="201"/>
        <v>0</v>
      </c>
      <c r="V212" s="1061">
        <f t="shared" si="202"/>
        <v>0</v>
      </c>
      <c r="W212" s="1061">
        <f>IFERROR(IF(R212&gt;0,N$4/$M212,0),0)</f>
        <v>0</v>
      </c>
      <c r="X212" s="1061">
        <f>IFERROR(IF(S212&gt;0,O$4/$M212,0),0)</f>
        <v>0</v>
      </c>
      <c r="Y212" s="1060"/>
      <c r="Z212" s="1060"/>
      <c r="AA212" s="1060"/>
      <c r="AB212" s="1060"/>
      <c r="AC212" s="1060"/>
      <c r="AD212" s="1060"/>
      <c r="AE212" s="1061">
        <f t="shared" ref="AE212" si="232">IFERROR(Z212*AB212,0)</f>
        <v>0</v>
      </c>
      <c r="AF212" s="1061">
        <f t="shared" si="228"/>
        <v>0</v>
      </c>
      <c r="AG212" s="1061">
        <f t="shared" si="229"/>
        <v>0</v>
      </c>
      <c r="AH212" s="1061">
        <f>IFERROR(IF(AB212&gt;0,X$4/$M212,0),0)</f>
        <v>0</v>
      </c>
      <c r="AI212" s="1061">
        <f t="shared" si="230"/>
        <v>0</v>
      </c>
      <c r="AJ212" s="1060"/>
      <c r="AK212" s="1060"/>
      <c r="AL212" s="1060"/>
      <c r="AM212" s="1060"/>
      <c r="AN212" s="1060"/>
      <c r="AO212" s="1060"/>
      <c r="AP212" s="1061">
        <f t="shared" ref="AP212" si="233">IFERROR(AK212*AM212,0)</f>
        <v>0</v>
      </c>
      <c r="AQ212" s="1061">
        <f t="shared" si="205"/>
        <v>0</v>
      </c>
      <c r="AR212" s="1061">
        <f t="shared" si="206"/>
        <v>0</v>
      </c>
      <c r="AS212" s="1061">
        <f>IFERROR(IF(AM212&gt;0,AI$4/$M212,0),0)</f>
        <v>0</v>
      </c>
      <c r="AT212" s="1061">
        <f t="shared" si="207"/>
        <v>0</v>
      </c>
      <c r="AU212" s="1060"/>
      <c r="AV212" s="1060"/>
      <c r="AW212" s="1060"/>
      <c r="AX212" s="1060"/>
      <c r="AY212" s="1060"/>
      <c r="AZ212" s="1060"/>
      <c r="BA212" s="1061">
        <f t="shared" ref="BA212" si="234">IFERROR(AV212*AX212,0)</f>
        <v>0</v>
      </c>
      <c r="BB212" s="1061">
        <f t="shared" si="209"/>
        <v>0</v>
      </c>
      <c r="BC212" s="1061">
        <f t="shared" si="210"/>
        <v>0</v>
      </c>
      <c r="BD212" s="1061">
        <f>IFERROR(IF(AX212&gt;0,AT$4/$M212,0),0)</f>
        <v>0</v>
      </c>
      <c r="BE212" s="1061">
        <f t="shared" si="211"/>
        <v>0</v>
      </c>
      <c r="BF212" s="1061">
        <f t="shared" ref="BF212" si="235">IFERROR(IF(BA212&gt;0,AW$4/$M212,0),0)</f>
        <v>0</v>
      </c>
      <c r="BG212" s="1061">
        <f t="shared" ref="BG212" si="236">IFERROR(IF(BB212&gt;0,AX$4/$M212,0),0)</f>
        <v>0</v>
      </c>
      <c r="BH212" s="1061"/>
      <c r="BI212" s="1061">
        <f t="shared" ref="BI212" si="237">IFERROR(IF(BC212&gt;0,AY$4/$M212,0),0)</f>
        <v>0</v>
      </c>
      <c r="BJ212" s="1061">
        <f t="shared" ref="BJ212" si="238">IFERROR(IF(BD212&gt;0,AZ$4/$M212,0),0)</f>
        <v>0</v>
      </c>
      <c r="BK212" s="1061">
        <f t="shared" ref="BK212" si="239">IFERROR(IF(BE212&gt;0,BA$4/$M212,0),0)</f>
        <v>0</v>
      </c>
      <c r="BL212" s="1061">
        <f t="shared" ref="BL212" si="240">IFERROR(IF(BF212&gt;0,BB$4/$M212,0),0)</f>
        <v>0</v>
      </c>
      <c r="BM212" s="1061"/>
      <c r="BN212" s="1061">
        <f t="shared" ref="BN212" si="241">IFERROR(IF(BG212&gt;0,BC$4/$M212,0),0)</f>
        <v>0</v>
      </c>
      <c r="BO212" s="1061">
        <f t="shared" ref="BO212" si="242">IFERROR(IF(BI212&gt;0,BD$4/$M212,0),0)</f>
        <v>0</v>
      </c>
      <c r="BP212" s="1061">
        <f t="shared" ref="BP212" si="243">IFERROR(IF(BJ212&gt;0,BE$4/$M212,0),0)</f>
        <v>0</v>
      </c>
      <c r="BQ212" s="1061">
        <f t="shared" ref="BQ212" si="244">IFERROR(IF(BK212&gt;0,BF$4/$M212,0),0)</f>
        <v>0</v>
      </c>
      <c r="BR212" s="1061"/>
      <c r="BS212" s="1061">
        <f t="shared" ref="BS212" si="245">IFERROR(IF(BL212&gt;0,BG$4/$M212,0),0)</f>
        <v>0</v>
      </c>
      <c r="BT212" s="1061">
        <f t="shared" ref="BT212" si="246">IFERROR(IF(BN212&gt;0,BI$4/$M212,0),0)</f>
        <v>0</v>
      </c>
      <c r="BU212" s="1061">
        <f t="shared" ref="BU212" si="247">IFERROR(IF(BO212&gt;0,BJ$4/$M212,0),0)</f>
        <v>0</v>
      </c>
      <c r="BV212" s="1061">
        <f t="shared" ref="BV212" si="248">IFERROR(IF(BP212&gt;0,BK$4/$M212,0),0)</f>
        <v>0</v>
      </c>
      <c r="BW212" s="1061"/>
      <c r="BX212" s="1061">
        <f t="shared" ref="BX212" si="249">IFERROR(IF(BQ212&gt;0,BL$4/$M212,0),0)</f>
        <v>0</v>
      </c>
      <c r="BY212" s="1061">
        <f t="shared" ref="BY212" si="250">IFERROR(IF(BS212&gt;0,BN$4/$M212,0),0)</f>
        <v>0</v>
      </c>
      <c r="BZ212" s="1061">
        <f t="shared" ref="BZ212" si="251">IFERROR(IF(BT212&gt;0,BO$4/$M212,0),0)</f>
        <v>0</v>
      </c>
      <c r="CA212" s="1061">
        <f t="shared" ref="CA212" si="252">IFERROR(IF(BU212&gt;0,BP$4/$M212,0),0)</f>
        <v>0</v>
      </c>
      <c r="CB212" s="1061"/>
      <c r="CC212" s="1061">
        <f t="shared" ref="CC212" si="253">IFERROR(IF(BV212&gt;0,BQ$4/$M212,0),0)</f>
        <v>0</v>
      </c>
      <c r="CD212" s="1061">
        <f t="shared" ref="CD212" si="254">IFERROR(IF(BX212&gt;0,BS$4/$M212,0),0)</f>
        <v>0</v>
      </c>
      <c r="CE212" s="1061">
        <f t="shared" ref="CE212" si="255">IFERROR(IF(BY212&gt;0,BT$4/$M212,0),0)</f>
        <v>0</v>
      </c>
      <c r="CF212" s="1061">
        <f t="shared" ref="CF212" si="256">IFERROR(IF(BZ212&gt;0,BU$4/$M212,0),0)</f>
        <v>0</v>
      </c>
      <c r="CG212" s="1061"/>
      <c r="CH212" s="1061">
        <f t="shared" ref="CH212" si="257">IFERROR(IF(CA212&gt;0,BV$4/$M212,0),0)</f>
        <v>0</v>
      </c>
      <c r="CI212" s="1061">
        <f t="shared" ref="CI212" si="258">IFERROR(IF(CC212&gt;0,BX$4/$M212,0),0)</f>
        <v>0</v>
      </c>
      <c r="CJ212" s="1061">
        <f t="shared" ref="CJ212" si="259">IFERROR(IF(CD212&gt;0,BY$4/$M212,0),0)</f>
        <v>0</v>
      </c>
      <c r="CK212" s="1061">
        <f t="shared" ref="CK212" si="260">IFERROR(IF(CE212&gt;0,BZ$4/$M212,0),0)</f>
        <v>0</v>
      </c>
      <c r="CL212" s="251"/>
      <c r="CM212" s="251"/>
      <c r="CN212" s="1062"/>
      <c r="CO212" s="1062"/>
      <c r="CP212" s="251"/>
      <c r="CQ212" s="251"/>
      <c r="CR212" s="251"/>
      <c r="CS212" s="251"/>
      <c r="CT212" s="251"/>
      <c r="CU212" s="251"/>
      <c r="CV212" s="251"/>
      <c r="CW212" s="1048"/>
      <c r="CX212" s="251"/>
      <c r="CY212" s="251"/>
      <c r="CZ212" s="1063"/>
      <c r="DA212" s="251"/>
    </row>
    <row r="213" spans="1:105" s="178" customFormat="1" ht="17.149999999999999" customHeight="1">
      <c r="A213" s="942">
        <v>209</v>
      </c>
      <c r="B213" s="1302">
        <f>'4'!AA5</f>
        <v>0</v>
      </c>
      <c r="C213" s="1038" t="str">
        <f>INDEX(Languages2!$B$12:$Z$13,MATCH(' '!D213,Languages2!$B$12:$B$13,0),MATCH('1'!$C$5,Languages2!$B$1:$Z$1,0))</f>
        <v>Homens</v>
      </c>
      <c r="D213" s="1038" t="s">
        <v>799</v>
      </c>
      <c r="E213" s="1065">
        <f>'4'!AC5</f>
        <v>0</v>
      </c>
      <c r="F213" s="1297" t="str">
        <f>'4'!AD5</f>
        <v xml:space="preserve"> </v>
      </c>
      <c r="G213" s="1040"/>
      <c r="H213" s="1041">
        <f>'5'!G213</f>
        <v>0</v>
      </c>
      <c r="I213" s="1041">
        <f>'5'!H213</f>
        <v>0</v>
      </c>
      <c r="J213" s="1041">
        <f>'5'!I213</f>
        <v>0</v>
      </c>
      <c r="K213" s="1041">
        <f>'5'!J213</f>
        <v>0</v>
      </c>
      <c r="L213" s="1042">
        <f t="shared" ref="L213:L252" si="261">SUM(H213:K213)</f>
        <v>0</v>
      </c>
      <c r="M213" s="1042">
        <f>(IF(S213&gt;0,$O$4,0)+(IF(AD213&gt;0,$Z$4,0))+IF(AO213&gt;0,$AK$4,0))+IF(AZ213&gt;0,$AV$4,0)</f>
        <v>0</v>
      </c>
      <c r="N213" s="1043"/>
      <c r="O213" s="1041">
        <f>'5'!M213</f>
        <v>0</v>
      </c>
      <c r="P213" s="1041">
        <f>'5'!N213</f>
        <v>0</v>
      </c>
      <c r="Q213" s="1041" t="str">
        <f>'5'!O213</f>
        <v/>
      </c>
      <c r="R213" s="1041">
        <f>'5'!P213</f>
        <v>0</v>
      </c>
      <c r="S213" s="1044">
        <f>'5'!Q213</f>
        <v>0</v>
      </c>
      <c r="T213" s="1045">
        <f t="shared" ref="T213:T252" si="262">IFERROR(P213*Q213,0)</f>
        <v>0</v>
      </c>
      <c r="U213" s="1045">
        <f>IFERROR(T213/R213,0)</f>
        <v>0</v>
      </c>
      <c r="V213" s="1045">
        <f>IFERROR(S213*U213,0)</f>
        <v>0</v>
      </c>
      <c r="W213" s="1045">
        <f t="shared" ref="W213:W252" si="263">U213*Workweek</f>
        <v>0</v>
      </c>
      <c r="X213" s="1045">
        <f>IFERROR(IF(S213&gt;0,O$4/$M213,0),0)</f>
        <v>0</v>
      </c>
      <c r="Y213" s="1043"/>
      <c r="Z213" s="1041">
        <f>'5'!S213</f>
        <v>0</v>
      </c>
      <c r="AA213" s="1041">
        <f>'5'!T213</f>
        <v>0</v>
      </c>
      <c r="AB213" s="1041" t="str">
        <f>'5'!U213</f>
        <v/>
      </c>
      <c r="AC213" s="1041">
        <f>'5'!V213</f>
        <v>0</v>
      </c>
      <c r="AD213" s="1064">
        <f>'5'!W213</f>
        <v>0</v>
      </c>
      <c r="AE213" s="1045">
        <f>IFERROR(AA213*AB213,0)</f>
        <v>0</v>
      </c>
      <c r="AF213" s="1045">
        <f t="shared" si="228"/>
        <v>0</v>
      </c>
      <c r="AG213" s="1045">
        <f t="shared" si="229"/>
        <v>0</v>
      </c>
      <c r="AH213" s="1045">
        <f t="shared" ref="AH213:AH252" si="264">AF213*Workweek</f>
        <v>0</v>
      </c>
      <c r="AI213" s="1045">
        <f t="shared" si="230"/>
        <v>0</v>
      </c>
      <c r="AJ213" s="1043"/>
      <c r="AK213" s="1041">
        <f>'5'!Y213</f>
        <v>0</v>
      </c>
      <c r="AL213" s="1041">
        <f>'5'!Z213</f>
        <v>0</v>
      </c>
      <c r="AM213" s="1041" t="str">
        <f>'5'!AA213</f>
        <v/>
      </c>
      <c r="AN213" s="1041">
        <f>'5'!AB213</f>
        <v>0</v>
      </c>
      <c r="AO213" s="1064">
        <f>'5'!AC213</f>
        <v>0</v>
      </c>
      <c r="AP213" s="1045">
        <f>IFERROR(AL213*AM213,0)</f>
        <v>0</v>
      </c>
      <c r="AQ213" s="1045">
        <f>IFERROR(AP213/AN213,0)</f>
        <v>0</v>
      </c>
      <c r="AR213" s="1045">
        <f>IFERROR(AO213*AQ213,0)</f>
        <v>0</v>
      </c>
      <c r="AS213" s="1045">
        <f t="shared" ref="AS213:AS252" si="265">AQ213*Workweek</f>
        <v>0</v>
      </c>
      <c r="AT213" s="1045">
        <f>IFERROR(IF(AO213&gt;0,AK$4/$M213,0),0)</f>
        <v>0</v>
      </c>
      <c r="AU213" s="1043"/>
      <c r="AV213" s="1041">
        <f>'5'!AE213</f>
        <v>0</v>
      </c>
      <c r="AW213" s="1041">
        <f>'5'!AF213</f>
        <v>0</v>
      </c>
      <c r="AX213" s="1041" t="str">
        <f>'5'!AG213</f>
        <v/>
      </c>
      <c r="AY213" s="1041">
        <f>'5'!AH213</f>
        <v>0</v>
      </c>
      <c r="AZ213" s="1044">
        <f>'5'!AI213</f>
        <v>0</v>
      </c>
      <c r="BA213" s="1045">
        <f>IFERROR(AW213*AX213,0)</f>
        <v>0</v>
      </c>
      <c r="BB213" s="1045">
        <f>IFERROR(BA213/AY213,0)</f>
        <v>0</v>
      </c>
      <c r="BC213" s="1045">
        <f>IFERROR(AZ213*BB213,0)</f>
        <v>0</v>
      </c>
      <c r="BD213" s="1045">
        <f t="shared" ref="BD213:BD252" si="266">BB213*Workweek</f>
        <v>0</v>
      </c>
      <c r="BE213" s="1045">
        <f>IFERROR(IF(AZ213&gt;0,AV$4/$M213,0),0)</f>
        <v>0</v>
      </c>
      <c r="BF213" s="1043"/>
      <c r="BG213" s="1046" t="str">
        <f ca="1">'In-kind Benefits 2_V2'!AC211</f>
        <v/>
      </c>
      <c r="BH213" s="1047"/>
      <c r="BI213" s="1047" t="str">
        <f ca="1">'In-kind Benefits 2_V2'!AE211</f>
        <v/>
      </c>
      <c r="BJ213" s="1047" t="str" cm="1">
        <f t="array" aca="1" ref="BJ213" ca="1">(_xlfn.IFS(BG213="Yes",_xlfn.IFS(BI213&lt;=($CP213*BJ$5),BI213,BI213&gt;($CP213*BJ$5),($CP213*BJ$5)),BG213="No","",BG213="",""))</f>
        <v/>
      </c>
      <c r="BK213" s="1043"/>
      <c r="BL213" s="1046" t="str">
        <f ca="1">'In-kind Benefits 2_V2'!AG211</f>
        <v/>
      </c>
      <c r="BM213" s="1047" t="str">
        <f ca="1">'In-kind Benefits 2_V2'!AH211</f>
        <v/>
      </c>
      <c r="BN213" s="1047" t="str">
        <f ca="1">'In-kind Benefits 2_V2'!AI211</f>
        <v/>
      </c>
      <c r="BO213" s="1047" t="str" cm="1">
        <f t="array" aca="1" ref="BO213" ca="1">(_xlfn.IFS(BL213="Yes",_xlfn.IFS(BN213&lt;=($CP213*BO$5),BN213,BN213&gt;($CP213*BO$5),($CP213*BO$5)),BL213="No","",BL213="",""))</f>
        <v/>
      </c>
      <c r="BP213" s="1043"/>
      <c r="BQ213" s="1046" t="str">
        <f ca="1">'In-kind Benefits 2_V2'!AK211</f>
        <v/>
      </c>
      <c r="BR213" s="1047" t="str">
        <f ca="1">'In-kind Benefits 2_V2'!AL211</f>
        <v/>
      </c>
      <c r="BS213" s="1047" t="str">
        <f ca="1">'In-kind Benefits 2_V2'!AM211</f>
        <v/>
      </c>
      <c r="BT213" s="1047" t="str" cm="1">
        <f t="array" aca="1" ref="BT213" ca="1">(_xlfn.IFS(BQ213="Yes",_xlfn.IFS(BS213&lt;=($CP213*BT$5),BS213,BS213&gt;($CP213*BT$5),($CP213*BT$5)),BQ213="No","",BQ213="",""))</f>
        <v/>
      </c>
      <c r="BU213" s="1043"/>
      <c r="BV213" s="1046" t="str">
        <f ca="1">'In-kind Benefits 2_V2'!AO211</f>
        <v/>
      </c>
      <c r="BW213" s="1047" t="str">
        <f ca="1">'In-kind Benefits 2_V2'!AP211</f>
        <v/>
      </c>
      <c r="BX213" s="1047" t="str">
        <f ca="1">'In-kind Benefits 2_V2'!AQ211</f>
        <v/>
      </c>
      <c r="BY213" s="1047" t="str" cm="1">
        <f t="array" aca="1" ref="BY213" ca="1">(_xlfn.IFS(BV213="Yes",_xlfn.IFS(BX213&lt;=($CP213*BY$5),BX213,BX213&gt;($CP213*BY$5),($CP213*BY$5)),BV213="No","",BV213="",""))</f>
        <v/>
      </c>
      <c r="BZ213" s="1043"/>
      <c r="CA213" s="1046" t="str">
        <f ca="1">'In-kind Benefits 2_V2'!AS211</f>
        <v/>
      </c>
      <c r="CB213" s="1047" t="str">
        <f ca="1">'In-kind Benefits 2_V2'!AT211</f>
        <v/>
      </c>
      <c r="CC213" s="1047" t="str">
        <f ca="1">'In-kind Benefits 2_V2'!AU211</f>
        <v/>
      </c>
      <c r="CD213" s="1047" t="str" cm="1">
        <f t="array" aca="1" ref="CD213" ca="1">(_xlfn.IFS(CA213="Yes",_xlfn.IFS(CC213&lt;=($CP213*CD$5),CC213,CC213&gt;($CP213*CD$5),($CP213*CD$5)),CA213="No","",CA213="",""))</f>
        <v/>
      </c>
      <c r="CE213" s="1048"/>
      <c r="CF213" s="1046" t="str">
        <f ca="1">'In-kind Benefits 2_V2'!AW211</f>
        <v/>
      </c>
      <c r="CG213" s="1047" t="str">
        <f ca="1">'In-kind Benefits 2_V2'!AX211</f>
        <v/>
      </c>
      <c r="CH213" s="1047" t="str">
        <f ca="1">'In-kind Benefits 2_V2'!AY211</f>
        <v/>
      </c>
      <c r="CI213" s="1047" t="str" cm="1">
        <f t="array" aca="1" ref="CI213" ca="1">(_xlfn.IFS(CF213="Yes",_xlfn.IFS(CH213&lt;=($CP213*CI$5),CH213,CH213&gt;($CP213*CI$5),($CP213*CI$5)),CF213="No","",CF213="",""))</f>
        <v/>
      </c>
      <c r="CJ213" s="1048"/>
      <c r="CK213" s="1049">
        <f>IFERROR(((V213*X213)+(AG213*AI213)+(AR213*AT213)+(BC213*BE213))*'Drop Downs'!$R$4/12,0)</f>
        <v>0</v>
      </c>
      <c r="CL213" s="1050">
        <f>IFERROR(L213/M213*IF('2'!$E$25='Drop Downs'!$H$15,'Drop Downs'!$R$4/12, IF('2'!$E$25='Drop Downs'!$H$16,1, (IF('2'!$E$25='Drop Downs'!$H$13,1,"error")))),0)</f>
        <v>0</v>
      </c>
      <c r="CM213" s="1050">
        <f ca="1">SUM(BI213,BN213,BS213,BX213,CC213,CH213)</f>
        <v>0</v>
      </c>
      <c r="CN213" s="1049" t="str">
        <f ca="1">IFERROR(CM213/CP213,"")</f>
        <v/>
      </c>
      <c r="CO213" s="1049" t="str">
        <f ca="1">IFERROR(CN213*E213,"")</f>
        <v/>
      </c>
      <c r="CP213" s="1050" t="str">
        <f t="shared" ref="CP213:CP252" ca="1" si="267">IF(SUM(CK213:CM213)=0,"",(SUM(CK213:CM213)))</f>
        <v/>
      </c>
      <c r="CQ213" s="251"/>
      <c r="CR213" s="1050">
        <f>IFERROR(((W213*X213)+(AH213*AI213)+(AS213*AT213)+(BD213*BE213))*'Drop Downs'!$R$4/12,0)</f>
        <v>0</v>
      </c>
      <c r="CS213" s="1050">
        <f t="shared" ref="CS213:CS252" si="268">_xlfn.IFNA(CL213,0)</f>
        <v>0</v>
      </c>
      <c r="CT213" s="1050">
        <f t="shared" ref="CT213:CT252" ca="1" si="269">IFERROR(IF(SUM(BJ213,BO213,BT213,BY213,CD213,CI213)&lt;(CP213*0.3), SUM(BJ213,BO213,BT213,BY213,CD213,CI213), CP213*0.3),0)</f>
        <v>0</v>
      </c>
      <c r="CU213" s="1050">
        <f t="shared" ref="CU213:CU252" ca="1" si="270">CT213*E213</f>
        <v>0</v>
      </c>
      <c r="CV213" s="1050" t="str">
        <f ca="1">IF(SUM(CR213:CT213)=0,"",(SUM(CR213:CT213)))</f>
        <v/>
      </c>
      <c r="CW213" s="1048"/>
      <c r="CX213" s="1050">
        <f>$D$3</f>
        <v>0</v>
      </c>
      <c r="CY213" s="1050" t="str">
        <f ca="1">IF(CV213&lt;CX213,(CX213-CV213), "")</f>
        <v/>
      </c>
      <c r="CZ213" s="1049" t="str">
        <f ca="1">IFERROR(CY213/CX213,"")</f>
        <v/>
      </c>
      <c r="DA213" s="1049">
        <f t="shared" ref="DA213:DA252" ca="1" si="271">IFERROR(E213*CY213,0)</f>
        <v>0</v>
      </c>
    </row>
    <row r="214" spans="1:105" s="178" customFormat="1" ht="17.149999999999999" customHeight="1">
      <c r="A214" s="942">
        <v>210</v>
      </c>
      <c r="B214" s="1298"/>
      <c r="C214" s="1051" t="str">
        <f>INDEX(Languages2!$B$12:$Z$13,MATCH(' '!D214,Languages2!$B$12:$B$13,0),MATCH('1'!$C$5,Languages2!$B$1:$Z$1,0))</f>
        <v>Mulheres</v>
      </c>
      <c r="D214" s="1051" t="s">
        <v>800</v>
      </c>
      <c r="E214" s="1066">
        <f>'4'!AC6</f>
        <v>0</v>
      </c>
      <c r="F214" s="1297">
        <f>'4'!T88</f>
        <v>0</v>
      </c>
      <c r="G214" s="1040"/>
      <c r="H214" s="1053">
        <f>'5'!G214</f>
        <v>0</v>
      </c>
      <c r="I214" s="1053">
        <f>'5'!H214</f>
        <v>0</v>
      </c>
      <c r="J214" s="1053">
        <f>'5'!I214</f>
        <v>0</v>
      </c>
      <c r="K214" s="1053">
        <f>'5'!J214</f>
        <v>0</v>
      </c>
      <c r="L214" s="1054">
        <f t="shared" si="261"/>
        <v>0</v>
      </c>
      <c r="M214" s="1054">
        <f t="shared" ref="M214:M232" si="272">(IF(S214&gt;0,$O$4,0)+(IF(AD214&gt;0,$Z$4,0))+IF(AO214&gt;0,$AK$4,0))+IF(AZ214&gt;0,$AV$4,0)</f>
        <v>0</v>
      </c>
      <c r="N214" s="1043"/>
      <c r="O214" s="1053">
        <f>'5'!M214</f>
        <v>0</v>
      </c>
      <c r="P214" s="1053">
        <f>'5'!N214</f>
        <v>0</v>
      </c>
      <c r="Q214" s="1053" t="str">
        <f>'5'!O214</f>
        <v/>
      </c>
      <c r="R214" s="1053">
        <f>'5'!P214</f>
        <v>0</v>
      </c>
      <c r="S214" s="1055">
        <f>'5'!Q214</f>
        <v>0</v>
      </c>
      <c r="T214" s="1056">
        <f t="shared" si="262"/>
        <v>0</v>
      </c>
      <c r="U214" s="1056">
        <f t="shared" ref="U214:U252" si="273">IFERROR(T214/R214,0)</f>
        <v>0</v>
      </c>
      <c r="V214" s="1056">
        <f t="shared" ref="V214:V252" si="274">IFERROR(S214*U214,0)</f>
        <v>0</v>
      </c>
      <c r="W214" s="1056">
        <f t="shared" si="263"/>
        <v>0</v>
      </c>
      <c r="X214" s="1056">
        <f>IFERROR(IF(S214&gt;0,O$4/$M214,0),0)</f>
        <v>0</v>
      </c>
      <c r="Y214" s="1043"/>
      <c r="Z214" s="1053">
        <f>'5'!S214</f>
        <v>0</v>
      </c>
      <c r="AA214" s="1053">
        <f>'5'!T214</f>
        <v>0</v>
      </c>
      <c r="AB214" s="1053" t="str">
        <f>'5'!U214</f>
        <v/>
      </c>
      <c r="AC214" s="1053">
        <f>'5'!V214</f>
        <v>0</v>
      </c>
      <c r="AD214" s="1053">
        <f>'5'!W214</f>
        <v>0</v>
      </c>
      <c r="AE214" s="1056">
        <f t="shared" ref="AE214:AE252" si="275">IFERROR(AA214*AB214,0)</f>
        <v>0</v>
      </c>
      <c r="AF214" s="1056">
        <f t="shared" si="228"/>
        <v>0</v>
      </c>
      <c r="AG214" s="1056">
        <f t="shared" si="229"/>
        <v>0</v>
      </c>
      <c r="AH214" s="1056">
        <f t="shared" si="264"/>
        <v>0</v>
      </c>
      <c r="AI214" s="1056">
        <f t="shared" si="230"/>
        <v>0</v>
      </c>
      <c r="AJ214" s="1043"/>
      <c r="AK214" s="1053">
        <f>'5'!Y214</f>
        <v>0</v>
      </c>
      <c r="AL214" s="1053">
        <f>'5'!Z214</f>
        <v>0</v>
      </c>
      <c r="AM214" s="1053" t="str">
        <f>'5'!AA214</f>
        <v/>
      </c>
      <c r="AN214" s="1053">
        <f>'5'!AB214</f>
        <v>0</v>
      </c>
      <c r="AO214" s="1053">
        <f>'5'!AC214</f>
        <v>0</v>
      </c>
      <c r="AP214" s="1056">
        <f t="shared" ref="AP214:AP252" si="276">IFERROR(AL214*AM214,0)</f>
        <v>0</v>
      </c>
      <c r="AQ214" s="1056">
        <f t="shared" ref="AQ214:AQ252" si="277">IFERROR(AP214/AN214,0)</f>
        <v>0</v>
      </c>
      <c r="AR214" s="1056">
        <f t="shared" ref="AR214:AR252" si="278">IFERROR(AO214*AQ214,0)</f>
        <v>0</v>
      </c>
      <c r="AS214" s="1056">
        <f t="shared" si="265"/>
        <v>0</v>
      </c>
      <c r="AT214" s="1056">
        <f t="shared" ref="AT214:AT252" si="279">IFERROR(IF(AO214&gt;0,AK$4/$M214,0),0)</f>
        <v>0</v>
      </c>
      <c r="AU214" s="1043"/>
      <c r="AV214" s="1053">
        <f>'5'!AE214</f>
        <v>0</v>
      </c>
      <c r="AW214" s="1053">
        <f>'5'!AF214</f>
        <v>0</v>
      </c>
      <c r="AX214" s="1053" t="str">
        <f>'5'!AG214</f>
        <v/>
      </c>
      <c r="AY214" s="1053">
        <f>'5'!AH214</f>
        <v>0</v>
      </c>
      <c r="AZ214" s="1055">
        <f>'5'!AI214</f>
        <v>0</v>
      </c>
      <c r="BA214" s="1056">
        <f t="shared" ref="BA214:BA252" si="280">IFERROR(AW214*AX214,0)</f>
        <v>0</v>
      </c>
      <c r="BB214" s="1056">
        <f t="shared" ref="BB214:BB252" si="281">IFERROR(BA214/AY214,0)</f>
        <v>0</v>
      </c>
      <c r="BC214" s="1056">
        <f t="shared" ref="BC214:BC252" si="282">IFERROR(AZ214*BB214,0)</f>
        <v>0</v>
      </c>
      <c r="BD214" s="1056">
        <f t="shared" si="266"/>
        <v>0</v>
      </c>
      <c r="BE214" s="1056">
        <f t="shared" ref="BE214:BE252" si="283">IFERROR(IF(AZ214&gt;0,AV$4/$M214,0),0)</f>
        <v>0</v>
      </c>
      <c r="BF214" s="1043"/>
      <c r="BG214" s="1057" t="str">
        <f ca="1">'In-kind Benefits 2_V2'!AC212</f>
        <v/>
      </c>
      <c r="BH214" s="1047"/>
      <c r="BI214" s="1047" t="str">
        <f ca="1">'In-kind Benefits 2_V2'!AE212</f>
        <v/>
      </c>
      <c r="BJ214" s="1047" t="str" cm="1">
        <f t="array" aca="1" ref="BJ214" ca="1">(_xlfn.IFS(BG214="Yes",_xlfn.IFS(BI214&lt;=($CP214*BJ$5),BI214,BI214&gt;($CP214*BJ$5),($CP214*BJ$5)),BG214="No","",BG214="",""))</f>
        <v/>
      </c>
      <c r="BK214" s="1043"/>
      <c r="BL214" s="1057" t="str">
        <f ca="1">'In-kind Benefits 2_V2'!AG212</f>
        <v/>
      </c>
      <c r="BM214" s="1047" t="str">
        <f ca="1">'In-kind Benefits 2_V2'!AH212</f>
        <v/>
      </c>
      <c r="BN214" s="1047" t="str">
        <f ca="1">'In-kind Benefits 2_V2'!AI212</f>
        <v/>
      </c>
      <c r="BO214" s="1047" t="str" cm="1">
        <f t="array" aca="1" ref="BO214" ca="1">(_xlfn.IFS(BL214="Yes",_xlfn.IFS(BN214&lt;=($CP214*BO$5),BN214,BN214&gt;($CP214*BO$5),($CP214*BO$5)),BL214="No","",BL214="",""))</f>
        <v/>
      </c>
      <c r="BP214" s="1043"/>
      <c r="BQ214" s="1057" t="str">
        <f ca="1">'In-kind Benefits 2_V2'!AK212</f>
        <v/>
      </c>
      <c r="BR214" s="1047" t="str">
        <f ca="1">'In-kind Benefits 2_V2'!AL212</f>
        <v/>
      </c>
      <c r="BS214" s="1047" t="str">
        <f ca="1">'In-kind Benefits 2_V2'!AM212</f>
        <v/>
      </c>
      <c r="BT214" s="1047" t="str" cm="1">
        <f t="array" aca="1" ref="BT214" ca="1">(_xlfn.IFS(BQ214="Yes",_xlfn.IFS(BS214&lt;=($CP214*BT$5),BS214,BS214&gt;($CP214*BT$5),($CP214*BT$5)),BQ214="No","",BQ214="",""))</f>
        <v/>
      </c>
      <c r="BU214" s="1043"/>
      <c r="BV214" s="1057" t="str">
        <f ca="1">'In-kind Benefits 2_V2'!AO212</f>
        <v/>
      </c>
      <c r="BW214" s="1047" t="str">
        <f ca="1">'In-kind Benefits 2_V2'!AP212</f>
        <v/>
      </c>
      <c r="BX214" s="1047" t="str">
        <f ca="1">'In-kind Benefits 2_V2'!AQ212</f>
        <v/>
      </c>
      <c r="BY214" s="1047" t="str" cm="1">
        <f t="array" aca="1" ref="BY214" ca="1">(_xlfn.IFS(BV214="Yes",_xlfn.IFS(BX214&lt;=($CP214*BY$5),BX214,BX214&gt;($CP214*BY$5),($CP214*BY$5)),BV214="No","",BV214="",""))</f>
        <v/>
      </c>
      <c r="BZ214" s="1043"/>
      <c r="CA214" s="1057" t="str">
        <f ca="1">'In-kind Benefits 2_V2'!AS212</f>
        <v/>
      </c>
      <c r="CB214" s="1047" t="str">
        <f ca="1">'In-kind Benefits 2_V2'!AT212</f>
        <v/>
      </c>
      <c r="CC214" s="1047" t="str">
        <f ca="1">'In-kind Benefits 2_V2'!AU212</f>
        <v/>
      </c>
      <c r="CD214" s="1047" t="str" cm="1">
        <f t="array" aca="1" ref="CD214" ca="1">(_xlfn.IFS(CA214="Yes",_xlfn.IFS(CC214&lt;=($CP214*CD$5),CC214,CC214&gt;($CP214*CD$5),($CP214*CD$5)),CA214="No","",CA214="",""))</f>
        <v/>
      </c>
      <c r="CE214" s="1048"/>
      <c r="CF214" s="1057" t="str">
        <f ca="1">'In-kind Benefits 2_V2'!AW212</f>
        <v/>
      </c>
      <c r="CG214" s="1047" t="str">
        <f ca="1">'In-kind Benefits 2_V2'!AX212</f>
        <v/>
      </c>
      <c r="CH214" s="1047" t="str">
        <f ca="1">'In-kind Benefits 2_V2'!AY212</f>
        <v/>
      </c>
      <c r="CI214" s="1047" t="str" cm="1">
        <f t="array" aca="1" ref="CI214" ca="1">(_xlfn.IFS(CF214="Yes",_xlfn.IFS(CH214&lt;=($CP214*CI$5),CH214,CH214&gt;($CP214*CI$5),($CP214*CI$5)),CF214="No","",CF214="",""))</f>
        <v/>
      </c>
      <c r="CJ214" s="1048"/>
      <c r="CK214" s="1049">
        <f>IFERROR(((V214*X214)+(AG214*AI214)+(AR214*AT214)+(BC214*BE214))*'Drop Downs'!$R$4/12,0)</f>
        <v>0</v>
      </c>
      <c r="CL214" s="1050">
        <f>IFERROR(L214/M214*IF('2'!$E$25='Drop Downs'!$H$15,'Drop Downs'!$R$4/12, IF('2'!$E$25='Drop Downs'!$H$16,1, (IF('2'!$E$25='Drop Downs'!$H$13,1,"error")))),0)</f>
        <v>0</v>
      </c>
      <c r="CM214" s="1050">
        <f t="shared" ref="CM214:CM232" ca="1" si="284">SUM(BI214,BN214,BS214,BX214,CC214,CH214)</f>
        <v>0</v>
      </c>
      <c r="CN214" s="1049" t="str">
        <f t="shared" ref="CN214:CN232" ca="1" si="285">IFERROR(CM214/CP214,"")</f>
        <v/>
      </c>
      <c r="CO214" s="1049" t="str">
        <f t="shared" ref="CO214:CO232" ca="1" si="286">IFERROR(CN214*E214,"")</f>
        <v/>
      </c>
      <c r="CP214" s="1050" t="str">
        <f t="shared" ca="1" si="267"/>
        <v/>
      </c>
      <c r="CQ214" s="251"/>
      <c r="CR214" s="1050">
        <f>IFERROR(((W214*X214)+(AH214*AI214)+(AS214*AT214)+(BD214*BE214))*'Drop Downs'!$R$4/12,0)</f>
        <v>0</v>
      </c>
      <c r="CS214" s="1050">
        <f t="shared" si="268"/>
        <v>0</v>
      </c>
      <c r="CT214" s="1050">
        <f t="shared" ca="1" si="269"/>
        <v>0</v>
      </c>
      <c r="CU214" s="1050">
        <f t="shared" ca="1" si="270"/>
        <v>0</v>
      </c>
      <c r="CV214" s="1050" t="str">
        <f t="shared" ref="CV214:CV232" ca="1" si="287">IF(SUM(CR214:CT214)=0,"",(SUM(CR214:CT214)))</f>
        <v/>
      </c>
      <c r="CW214" s="1048"/>
      <c r="CX214" s="1050">
        <f t="shared" ref="CX214:CX232" si="288">$D$3</f>
        <v>0</v>
      </c>
      <c r="CY214" s="1050" t="str">
        <f t="shared" ref="CY214:CY232" ca="1" si="289">IF(CV214&lt;CX214,(CX214-CV214), "")</f>
        <v/>
      </c>
      <c r="CZ214" s="1049" t="str">
        <f t="shared" ref="CZ214:CZ232" ca="1" si="290">IFERROR(CY214/CX214,"")</f>
        <v/>
      </c>
      <c r="DA214" s="1049">
        <f t="shared" ca="1" si="271"/>
        <v>0</v>
      </c>
    </row>
    <row r="215" spans="1:105" s="178" customFormat="1" ht="17.149999999999999" customHeight="1">
      <c r="A215" s="942">
        <v>211</v>
      </c>
      <c r="B215" s="1302">
        <f>'4'!AA7</f>
        <v>0</v>
      </c>
      <c r="C215" s="1038" t="str">
        <f>INDEX(Languages2!$B$12:$Z$13,MATCH(' '!D215,Languages2!$B$12:$B$13,0),MATCH('1'!$C$5,Languages2!$B$1:$Z$1,0))</f>
        <v>Homens</v>
      </c>
      <c r="D215" s="1038" t="s">
        <v>799</v>
      </c>
      <c r="E215" s="1065">
        <f>'4'!AC7</f>
        <v>0</v>
      </c>
      <c r="F215" s="1297" t="str">
        <f>'4'!AD7</f>
        <v xml:space="preserve"> </v>
      </c>
      <c r="G215" s="1040"/>
      <c r="H215" s="1041">
        <f>'5'!G215</f>
        <v>0</v>
      </c>
      <c r="I215" s="1041">
        <f>'5'!H215</f>
        <v>0</v>
      </c>
      <c r="J215" s="1041">
        <f>'5'!I215</f>
        <v>0</v>
      </c>
      <c r="K215" s="1041">
        <f>'5'!J215</f>
        <v>0</v>
      </c>
      <c r="L215" s="1042">
        <f t="shared" si="261"/>
        <v>0</v>
      </c>
      <c r="M215" s="1042">
        <f t="shared" si="272"/>
        <v>0</v>
      </c>
      <c r="N215" s="1043"/>
      <c r="O215" s="1041">
        <f>'5'!M215</f>
        <v>0</v>
      </c>
      <c r="P215" s="1041">
        <f>'5'!N215</f>
        <v>0</v>
      </c>
      <c r="Q215" s="1041" t="str">
        <f>'5'!O215</f>
        <v/>
      </c>
      <c r="R215" s="1041">
        <f>'5'!P215</f>
        <v>0</v>
      </c>
      <c r="S215" s="1044">
        <f>'5'!Q215</f>
        <v>0</v>
      </c>
      <c r="T215" s="1045">
        <f t="shared" si="262"/>
        <v>0</v>
      </c>
      <c r="U215" s="1045">
        <f t="shared" si="273"/>
        <v>0</v>
      </c>
      <c r="V215" s="1045">
        <f t="shared" si="274"/>
        <v>0</v>
      </c>
      <c r="W215" s="1045">
        <f t="shared" si="263"/>
        <v>0</v>
      </c>
      <c r="X215" s="1045">
        <f t="shared" ref="X215:X252" si="291">IFERROR(IF(S215&gt;0,O$4/$M215,0),0)</f>
        <v>0</v>
      </c>
      <c r="Y215" s="1043"/>
      <c r="Z215" s="1041">
        <f>'5'!S215</f>
        <v>0</v>
      </c>
      <c r="AA215" s="1041">
        <f>'5'!T215</f>
        <v>0</v>
      </c>
      <c r="AB215" s="1041" t="str">
        <f>'5'!U215</f>
        <v/>
      </c>
      <c r="AC215" s="1041">
        <f>'5'!V215</f>
        <v>0</v>
      </c>
      <c r="AD215" s="1064">
        <f>'5'!W215</f>
        <v>0</v>
      </c>
      <c r="AE215" s="1045">
        <f t="shared" si="275"/>
        <v>0</v>
      </c>
      <c r="AF215" s="1045">
        <f t="shared" si="228"/>
        <v>0</v>
      </c>
      <c r="AG215" s="1045">
        <f t="shared" si="229"/>
        <v>0</v>
      </c>
      <c r="AH215" s="1045">
        <f t="shared" si="264"/>
        <v>0</v>
      </c>
      <c r="AI215" s="1045">
        <f t="shared" si="230"/>
        <v>0</v>
      </c>
      <c r="AJ215" s="1043"/>
      <c r="AK215" s="1041">
        <f>'5'!Y215</f>
        <v>0</v>
      </c>
      <c r="AL215" s="1041">
        <f>'5'!Z215</f>
        <v>0</v>
      </c>
      <c r="AM215" s="1041" t="str">
        <f>'5'!AA215</f>
        <v/>
      </c>
      <c r="AN215" s="1041">
        <f>'5'!AB215</f>
        <v>0</v>
      </c>
      <c r="AO215" s="1064">
        <f>'5'!AC215</f>
        <v>0</v>
      </c>
      <c r="AP215" s="1045">
        <f t="shared" si="276"/>
        <v>0</v>
      </c>
      <c r="AQ215" s="1045">
        <f t="shared" si="277"/>
        <v>0</v>
      </c>
      <c r="AR215" s="1045">
        <f t="shared" si="278"/>
        <v>0</v>
      </c>
      <c r="AS215" s="1045">
        <f t="shared" si="265"/>
        <v>0</v>
      </c>
      <c r="AT215" s="1045">
        <f t="shared" si="279"/>
        <v>0</v>
      </c>
      <c r="AU215" s="1043"/>
      <c r="AV215" s="1041">
        <f>'5'!AE215</f>
        <v>0</v>
      </c>
      <c r="AW215" s="1041">
        <f>'5'!AF215</f>
        <v>0</v>
      </c>
      <c r="AX215" s="1041" t="str">
        <f>'5'!AG215</f>
        <v/>
      </c>
      <c r="AY215" s="1041">
        <f>'5'!AH215</f>
        <v>0</v>
      </c>
      <c r="AZ215" s="1044">
        <f>'5'!AI215</f>
        <v>0</v>
      </c>
      <c r="BA215" s="1045">
        <f t="shared" si="280"/>
        <v>0</v>
      </c>
      <c r="BB215" s="1045">
        <f t="shared" si="281"/>
        <v>0</v>
      </c>
      <c r="BC215" s="1045">
        <f t="shared" si="282"/>
        <v>0</v>
      </c>
      <c r="BD215" s="1045">
        <f t="shared" si="266"/>
        <v>0</v>
      </c>
      <c r="BE215" s="1045">
        <f t="shared" si="283"/>
        <v>0</v>
      </c>
      <c r="BF215" s="1043"/>
      <c r="BG215" s="1046" t="str">
        <f ca="1">'In-kind Benefits 2_V2'!AC213</f>
        <v/>
      </c>
      <c r="BH215" s="1047"/>
      <c r="BI215" s="1047" t="str">
        <f ca="1">'In-kind Benefits 2_V2'!AE213</f>
        <v/>
      </c>
      <c r="BJ215" s="1047" t="str" cm="1">
        <f t="array" aca="1" ref="BJ215" ca="1">(_xlfn.IFS(BG215="Yes",_xlfn.IFS(BI215&lt;=($CP215*BJ$5),BI215,BI215&gt;($CP215*BJ$5),($CP215*BJ$5)),BG215="No","",BG215="",""))</f>
        <v/>
      </c>
      <c r="BK215" s="1043"/>
      <c r="BL215" s="1046" t="str">
        <f ca="1">'In-kind Benefits 2_V2'!AG213</f>
        <v/>
      </c>
      <c r="BM215" s="1047" t="str">
        <f ca="1">'In-kind Benefits 2_V2'!AH213</f>
        <v/>
      </c>
      <c r="BN215" s="1047" t="str">
        <f ca="1">'In-kind Benefits 2_V2'!AI213</f>
        <v/>
      </c>
      <c r="BO215" s="1047" t="str" cm="1">
        <f t="array" aca="1" ref="BO215" ca="1">(_xlfn.IFS(BL215="Yes",_xlfn.IFS(BN215&lt;=($CP215*BO$5),BN215,BN215&gt;($CP215*BO$5),($CP215*BO$5)),BL215="No","",BL215="",""))</f>
        <v/>
      </c>
      <c r="BP215" s="1043"/>
      <c r="BQ215" s="1046" t="str">
        <f ca="1">'In-kind Benefits 2_V2'!AK213</f>
        <v/>
      </c>
      <c r="BR215" s="1047" t="str">
        <f ca="1">'In-kind Benefits 2_V2'!AL213</f>
        <v/>
      </c>
      <c r="BS215" s="1047" t="str">
        <f ca="1">'In-kind Benefits 2_V2'!AM213</f>
        <v/>
      </c>
      <c r="BT215" s="1047" t="str" cm="1">
        <f t="array" aca="1" ref="BT215" ca="1">(_xlfn.IFS(BQ215="Yes",_xlfn.IFS(BS215&lt;=($CP215*BT$5),BS215,BS215&gt;($CP215*BT$5),($CP215*BT$5)),BQ215="No","",BQ215="",""))</f>
        <v/>
      </c>
      <c r="BU215" s="1043"/>
      <c r="BV215" s="1046" t="str">
        <f ca="1">'In-kind Benefits 2_V2'!AO213</f>
        <v/>
      </c>
      <c r="BW215" s="1047" t="str">
        <f ca="1">'In-kind Benefits 2_V2'!AP213</f>
        <v/>
      </c>
      <c r="BX215" s="1047" t="str">
        <f ca="1">'In-kind Benefits 2_V2'!AQ213</f>
        <v/>
      </c>
      <c r="BY215" s="1047" t="str" cm="1">
        <f t="array" aca="1" ref="BY215" ca="1">(_xlfn.IFS(BV215="Yes",_xlfn.IFS(BX215&lt;=($CP215*BY$5),BX215,BX215&gt;($CP215*BY$5),($CP215*BY$5)),BV215="No","",BV215="",""))</f>
        <v/>
      </c>
      <c r="BZ215" s="1043"/>
      <c r="CA215" s="1046" t="str">
        <f ca="1">'In-kind Benefits 2_V2'!AS213</f>
        <v/>
      </c>
      <c r="CB215" s="1047" t="str">
        <f ca="1">'In-kind Benefits 2_V2'!AT213</f>
        <v/>
      </c>
      <c r="CC215" s="1047" t="str">
        <f ca="1">'In-kind Benefits 2_V2'!AU213</f>
        <v/>
      </c>
      <c r="CD215" s="1047" t="str" cm="1">
        <f t="array" aca="1" ref="CD215" ca="1">(_xlfn.IFS(CA215="Yes",_xlfn.IFS(CC215&lt;=($CP215*CD$5),CC215,CC215&gt;($CP215*CD$5),($CP215*CD$5)),CA215="No","",CA215="",""))</f>
        <v/>
      </c>
      <c r="CE215" s="1048"/>
      <c r="CF215" s="1046" t="str">
        <f ca="1">'In-kind Benefits 2_V2'!AW213</f>
        <v/>
      </c>
      <c r="CG215" s="1047" t="str">
        <f ca="1">'In-kind Benefits 2_V2'!AX213</f>
        <v/>
      </c>
      <c r="CH215" s="1047" t="str">
        <f ca="1">'In-kind Benefits 2_V2'!AY213</f>
        <v/>
      </c>
      <c r="CI215" s="1047" t="str" cm="1">
        <f t="array" aca="1" ref="CI215" ca="1">(_xlfn.IFS(CF215="Yes",_xlfn.IFS(CH215&lt;=($CP215*CI$5),CH215,CH215&gt;($CP215*CI$5),($CP215*CI$5)),CF215="No","",CF215="",""))</f>
        <v/>
      </c>
      <c r="CJ215" s="1048"/>
      <c r="CK215" s="1049">
        <f>IFERROR(((V215*X215)+(AG215*AI215)+(AR215*AT215)+(BC215*BE215))*'Drop Downs'!$R$4/12,0)</f>
        <v>0</v>
      </c>
      <c r="CL215" s="1050">
        <f>IFERROR(L215/M215*IF('2'!$E$25='Drop Downs'!$H$15,'Drop Downs'!$R$4/12, IF('2'!$E$25='Drop Downs'!$H$16,1, (IF('2'!$E$25='Drop Downs'!$H$13,1,"error")))),0)</f>
        <v>0</v>
      </c>
      <c r="CM215" s="1050">
        <f t="shared" ca="1" si="284"/>
        <v>0</v>
      </c>
      <c r="CN215" s="1049" t="str">
        <f t="shared" ca="1" si="285"/>
        <v/>
      </c>
      <c r="CO215" s="1049" t="str">
        <f t="shared" ca="1" si="286"/>
        <v/>
      </c>
      <c r="CP215" s="1050" t="str">
        <f t="shared" ca="1" si="267"/>
        <v/>
      </c>
      <c r="CQ215" s="251"/>
      <c r="CR215" s="1050">
        <f>IFERROR(((W215*X215)+(AH215*AI215)+(AS215*AT215)+(BD215*BE215))*'Drop Downs'!$R$4/12,0)</f>
        <v>0</v>
      </c>
      <c r="CS215" s="1050">
        <f t="shared" si="268"/>
        <v>0</v>
      </c>
      <c r="CT215" s="1050">
        <f t="shared" ca="1" si="269"/>
        <v>0</v>
      </c>
      <c r="CU215" s="1050">
        <f t="shared" ca="1" si="270"/>
        <v>0</v>
      </c>
      <c r="CV215" s="1050" t="str">
        <f t="shared" ca="1" si="287"/>
        <v/>
      </c>
      <c r="CW215" s="1048"/>
      <c r="CX215" s="1050">
        <f t="shared" si="288"/>
        <v>0</v>
      </c>
      <c r="CY215" s="1050" t="str">
        <f t="shared" ca="1" si="289"/>
        <v/>
      </c>
      <c r="CZ215" s="1049" t="str">
        <f t="shared" ca="1" si="290"/>
        <v/>
      </c>
      <c r="DA215" s="1049">
        <f t="shared" ca="1" si="271"/>
        <v>0</v>
      </c>
    </row>
    <row r="216" spans="1:105" s="178" customFormat="1" ht="17.149999999999999" customHeight="1">
      <c r="A216" s="942">
        <v>212</v>
      </c>
      <c r="B216" s="1298"/>
      <c r="C216" s="1051" t="str">
        <f>INDEX(Languages2!$B$12:$Z$13,MATCH(' '!D216,Languages2!$B$12:$B$13,0),MATCH('1'!$C$5,Languages2!$B$1:$Z$1,0))</f>
        <v>Mulheres</v>
      </c>
      <c r="D216" s="1051" t="s">
        <v>800</v>
      </c>
      <c r="E216" s="1066">
        <f>'4'!AC8</f>
        <v>0</v>
      </c>
      <c r="F216" s="1297">
        <f>'4'!T90</f>
        <v>0</v>
      </c>
      <c r="G216" s="1040"/>
      <c r="H216" s="1053">
        <f>'5'!G216</f>
        <v>0</v>
      </c>
      <c r="I216" s="1053">
        <f>'5'!H216</f>
        <v>0</v>
      </c>
      <c r="J216" s="1053">
        <f>'5'!I216</f>
        <v>0</v>
      </c>
      <c r="K216" s="1053">
        <f>'5'!J216</f>
        <v>0</v>
      </c>
      <c r="L216" s="1054">
        <f t="shared" si="261"/>
        <v>0</v>
      </c>
      <c r="M216" s="1054">
        <f t="shared" si="272"/>
        <v>0</v>
      </c>
      <c r="N216" s="1043"/>
      <c r="O216" s="1053">
        <f>'5'!M216</f>
        <v>0</v>
      </c>
      <c r="P216" s="1053">
        <f>'5'!N216</f>
        <v>0</v>
      </c>
      <c r="Q216" s="1053" t="str">
        <f>'5'!O216</f>
        <v/>
      </c>
      <c r="R216" s="1053">
        <f>'5'!P216</f>
        <v>0</v>
      </c>
      <c r="S216" s="1055">
        <f>'5'!Q216</f>
        <v>0</v>
      </c>
      <c r="T216" s="1056">
        <f t="shared" si="262"/>
        <v>0</v>
      </c>
      <c r="U216" s="1056">
        <f t="shared" si="273"/>
        <v>0</v>
      </c>
      <c r="V216" s="1056">
        <f t="shared" si="274"/>
        <v>0</v>
      </c>
      <c r="W216" s="1056">
        <f t="shared" si="263"/>
        <v>0</v>
      </c>
      <c r="X216" s="1056">
        <f t="shared" si="291"/>
        <v>0</v>
      </c>
      <c r="Y216" s="1043"/>
      <c r="Z216" s="1053">
        <f>'5'!S216</f>
        <v>0</v>
      </c>
      <c r="AA216" s="1053">
        <f>'5'!T216</f>
        <v>0</v>
      </c>
      <c r="AB216" s="1053" t="str">
        <f>'5'!U216</f>
        <v/>
      </c>
      <c r="AC216" s="1053">
        <f>'5'!V216</f>
        <v>0</v>
      </c>
      <c r="AD216" s="1053">
        <f>'5'!W216</f>
        <v>0</v>
      </c>
      <c r="AE216" s="1056">
        <f t="shared" si="275"/>
        <v>0</v>
      </c>
      <c r="AF216" s="1056">
        <f t="shared" si="228"/>
        <v>0</v>
      </c>
      <c r="AG216" s="1056">
        <f t="shared" si="229"/>
        <v>0</v>
      </c>
      <c r="AH216" s="1056">
        <f t="shared" si="264"/>
        <v>0</v>
      </c>
      <c r="AI216" s="1056">
        <f t="shared" si="230"/>
        <v>0</v>
      </c>
      <c r="AJ216" s="1043"/>
      <c r="AK216" s="1053">
        <f>'5'!Y216</f>
        <v>0</v>
      </c>
      <c r="AL216" s="1053">
        <f>'5'!Z216</f>
        <v>0</v>
      </c>
      <c r="AM216" s="1053" t="str">
        <f>'5'!AA216</f>
        <v/>
      </c>
      <c r="AN216" s="1053">
        <f>'5'!AB216</f>
        <v>0</v>
      </c>
      <c r="AO216" s="1053">
        <f>'5'!AC216</f>
        <v>0</v>
      </c>
      <c r="AP216" s="1056">
        <f t="shared" si="276"/>
        <v>0</v>
      </c>
      <c r="AQ216" s="1056">
        <f t="shared" si="277"/>
        <v>0</v>
      </c>
      <c r="AR216" s="1056">
        <f t="shared" si="278"/>
        <v>0</v>
      </c>
      <c r="AS216" s="1056">
        <f t="shared" si="265"/>
        <v>0</v>
      </c>
      <c r="AT216" s="1056">
        <f t="shared" si="279"/>
        <v>0</v>
      </c>
      <c r="AU216" s="1043"/>
      <c r="AV216" s="1053">
        <f>'5'!AE216</f>
        <v>0</v>
      </c>
      <c r="AW216" s="1053">
        <f>'5'!AF216</f>
        <v>0</v>
      </c>
      <c r="AX216" s="1053" t="str">
        <f>'5'!AG216</f>
        <v/>
      </c>
      <c r="AY216" s="1053">
        <f>'5'!AH216</f>
        <v>0</v>
      </c>
      <c r="AZ216" s="1055">
        <f>'5'!AI216</f>
        <v>0</v>
      </c>
      <c r="BA216" s="1056">
        <f t="shared" si="280"/>
        <v>0</v>
      </c>
      <c r="BB216" s="1056">
        <f t="shared" si="281"/>
        <v>0</v>
      </c>
      <c r="BC216" s="1056">
        <f t="shared" si="282"/>
        <v>0</v>
      </c>
      <c r="BD216" s="1056">
        <f t="shared" si="266"/>
        <v>0</v>
      </c>
      <c r="BE216" s="1056">
        <f t="shared" si="283"/>
        <v>0</v>
      </c>
      <c r="BF216" s="1043"/>
      <c r="BG216" s="1057" t="str">
        <f ca="1">'In-kind Benefits 2_V2'!AC214</f>
        <v/>
      </c>
      <c r="BH216" s="1047"/>
      <c r="BI216" s="1047" t="str">
        <f ca="1">'In-kind Benefits 2_V2'!AE214</f>
        <v/>
      </c>
      <c r="BJ216" s="1047" t="str" cm="1">
        <f t="array" aca="1" ref="BJ216" ca="1">(_xlfn.IFS(BG216="Yes",_xlfn.IFS(BI216&lt;=($CP216*BJ$5),BI216,BI216&gt;($CP216*BJ$5),($CP216*BJ$5)),BG216="No","",BG216="",""))</f>
        <v/>
      </c>
      <c r="BK216" s="1043"/>
      <c r="BL216" s="1057" t="str">
        <f ca="1">'In-kind Benefits 2_V2'!AG214</f>
        <v/>
      </c>
      <c r="BM216" s="1047" t="str">
        <f ca="1">'In-kind Benefits 2_V2'!AH214</f>
        <v/>
      </c>
      <c r="BN216" s="1047" t="str">
        <f ca="1">'In-kind Benefits 2_V2'!AI214</f>
        <v/>
      </c>
      <c r="BO216" s="1047" t="str" cm="1">
        <f t="array" aca="1" ref="BO216" ca="1">(_xlfn.IFS(BL216="Yes",_xlfn.IFS(BN216&lt;=($CP216*BO$5),BN216,BN216&gt;($CP216*BO$5),($CP216*BO$5)),BL216="No","",BL216="",""))</f>
        <v/>
      </c>
      <c r="BP216" s="1043"/>
      <c r="BQ216" s="1057" t="str">
        <f ca="1">'In-kind Benefits 2_V2'!AK214</f>
        <v/>
      </c>
      <c r="BR216" s="1047" t="str">
        <f ca="1">'In-kind Benefits 2_V2'!AL214</f>
        <v/>
      </c>
      <c r="BS216" s="1047" t="str">
        <f ca="1">'In-kind Benefits 2_V2'!AM214</f>
        <v/>
      </c>
      <c r="BT216" s="1047" t="str" cm="1">
        <f t="array" aca="1" ref="BT216" ca="1">(_xlfn.IFS(BQ216="Yes",_xlfn.IFS(BS216&lt;=($CP216*BT$5),BS216,BS216&gt;($CP216*BT$5),($CP216*BT$5)),BQ216="No","",BQ216="",""))</f>
        <v/>
      </c>
      <c r="BU216" s="1043"/>
      <c r="BV216" s="1057" t="str">
        <f ca="1">'In-kind Benefits 2_V2'!AO214</f>
        <v/>
      </c>
      <c r="BW216" s="1047" t="str">
        <f ca="1">'In-kind Benefits 2_V2'!AP214</f>
        <v/>
      </c>
      <c r="BX216" s="1047" t="str">
        <f ca="1">'In-kind Benefits 2_V2'!AQ214</f>
        <v/>
      </c>
      <c r="BY216" s="1047" t="str" cm="1">
        <f t="array" aca="1" ref="BY216" ca="1">(_xlfn.IFS(BV216="Yes",_xlfn.IFS(BX216&lt;=($CP216*BY$5),BX216,BX216&gt;($CP216*BY$5),($CP216*BY$5)),BV216="No","",BV216="",""))</f>
        <v/>
      </c>
      <c r="BZ216" s="1043"/>
      <c r="CA216" s="1057" t="str">
        <f ca="1">'In-kind Benefits 2_V2'!AS214</f>
        <v/>
      </c>
      <c r="CB216" s="1047" t="str">
        <f ca="1">'In-kind Benefits 2_V2'!AT214</f>
        <v/>
      </c>
      <c r="CC216" s="1047" t="str">
        <f ca="1">'In-kind Benefits 2_V2'!AU214</f>
        <v/>
      </c>
      <c r="CD216" s="1047" t="str" cm="1">
        <f t="array" aca="1" ref="CD216" ca="1">(_xlfn.IFS(CA216="Yes",_xlfn.IFS(CC216&lt;=($CP216*CD$5),CC216,CC216&gt;($CP216*CD$5),($CP216*CD$5)),CA216="No","",CA216="",""))</f>
        <v/>
      </c>
      <c r="CE216" s="1048"/>
      <c r="CF216" s="1057" t="str">
        <f ca="1">'In-kind Benefits 2_V2'!AW214</f>
        <v/>
      </c>
      <c r="CG216" s="1047" t="str">
        <f ca="1">'In-kind Benefits 2_V2'!AX214</f>
        <v/>
      </c>
      <c r="CH216" s="1047" t="str">
        <f ca="1">'In-kind Benefits 2_V2'!AY214</f>
        <v/>
      </c>
      <c r="CI216" s="1047" t="str" cm="1">
        <f t="array" aca="1" ref="CI216" ca="1">(_xlfn.IFS(CF216="Yes",_xlfn.IFS(CH216&lt;=($CP216*CI$5),CH216,CH216&gt;($CP216*CI$5),($CP216*CI$5)),CF216="No","",CF216="",""))</f>
        <v/>
      </c>
      <c r="CJ216" s="1048"/>
      <c r="CK216" s="1049">
        <f>IFERROR(((V216*X216)+(AG216*AI216)+(AR216*AT216)+(BC216*BE216))*'Drop Downs'!$R$4/12,0)</f>
        <v>0</v>
      </c>
      <c r="CL216" s="1050">
        <f>IFERROR(L216/M216*IF('2'!$E$25='Drop Downs'!$H$15,'Drop Downs'!$R$4/12, IF('2'!$E$25='Drop Downs'!$H$16,1, (IF('2'!$E$25='Drop Downs'!$H$13,1,"error")))),0)</f>
        <v>0</v>
      </c>
      <c r="CM216" s="1050">
        <f t="shared" ca="1" si="284"/>
        <v>0</v>
      </c>
      <c r="CN216" s="1049" t="str">
        <f t="shared" ca="1" si="285"/>
        <v/>
      </c>
      <c r="CO216" s="1049" t="str">
        <f t="shared" ca="1" si="286"/>
        <v/>
      </c>
      <c r="CP216" s="1050" t="str">
        <f t="shared" ca="1" si="267"/>
        <v/>
      </c>
      <c r="CQ216" s="251"/>
      <c r="CR216" s="1050">
        <f>IFERROR(((W216*X216)+(AH216*AI216)+(AS216*AT216)+(BD216*BE216))*'Drop Downs'!$R$4/12,0)</f>
        <v>0</v>
      </c>
      <c r="CS216" s="1050">
        <f t="shared" si="268"/>
        <v>0</v>
      </c>
      <c r="CT216" s="1050">
        <f t="shared" ca="1" si="269"/>
        <v>0</v>
      </c>
      <c r="CU216" s="1050">
        <f t="shared" ca="1" si="270"/>
        <v>0</v>
      </c>
      <c r="CV216" s="1050" t="str">
        <f t="shared" ca="1" si="287"/>
        <v/>
      </c>
      <c r="CW216" s="1048"/>
      <c r="CX216" s="1050">
        <f t="shared" si="288"/>
        <v>0</v>
      </c>
      <c r="CY216" s="1050" t="str">
        <f t="shared" ca="1" si="289"/>
        <v/>
      </c>
      <c r="CZ216" s="1049" t="str">
        <f t="shared" ca="1" si="290"/>
        <v/>
      </c>
      <c r="DA216" s="1049">
        <f t="shared" ca="1" si="271"/>
        <v>0</v>
      </c>
    </row>
    <row r="217" spans="1:105" s="178" customFormat="1" ht="17.149999999999999" customHeight="1">
      <c r="A217" s="942">
        <v>213</v>
      </c>
      <c r="B217" s="1302">
        <f>'4'!AA9</f>
        <v>0</v>
      </c>
      <c r="C217" s="1038" t="str">
        <f>INDEX(Languages2!$B$12:$Z$13,MATCH(' '!D217,Languages2!$B$12:$B$13,0),MATCH('1'!$C$5,Languages2!$B$1:$Z$1,0))</f>
        <v>Homens</v>
      </c>
      <c r="D217" s="1038" t="s">
        <v>799</v>
      </c>
      <c r="E217" s="1065">
        <f>'4'!AC9</f>
        <v>0</v>
      </c>
      <c r="F217" s="1297" t="str">
        <f>'4'!AD9</f>
        <v xml:space="preserve"> </v>
      </c>
      <c r="G217" s="1040"/>
      <c r="H217" s="1041">
        <f>'5'!G217</f>
        <v>0</v>
      </c>
      <c r="I217" s="1041">
        <f>'5'!H217</f>
        <v>0</v>
      </c>
      <c r="J217" s="1041">
        <f>'5'!I217</f>
        <v>0</v>
      </c>
      <c r="K217" s="1041">
        <f>'5'!J217</f>
        <v>0</v>
      </c>
      <c r="L217" s="1042">
        <f t="shared" si="261"/>
        <v>0</v>
      </c>
      <c r="M217" s="1042">
        <f t="shared" si="272"/>
        <v>0</v>
      </c>
      <c r="N217" s="1043"/>
      <c r="O217" s="1041">
        <f>'5'!M217</f>
        <v>0</v>
      </c>
      <c r="P217" s="1041">
        <f>'5'!N217</f>
        <v>0</v>
      </c>
      <c r="Q217" s="1041" t="str">
        <f>'5'!O217</f>
        <v/>
      </c>
      <c r="R217" s="1041">
        <f>'5'!P217</f>
        <v>0</v>
      </c>
      <c r="S217" s="1044">
        <f>'5'!Q217</f>
        <v>0</v>
      </c>
      <c r="T217" s="1045">
        <f t="shared" si="262"/>
        <v>0</v>
      </c>
      <c r="U217" s="1045">
        <f t="shared" si="273"/>
        <v>0</v>
      </c>
      <c r="V217" s="1045">
        <f t="shared" si="274"/>
        <v>0</v>
      </c>
      <c r="W217" s="1045">
        <f t="shared" si="263"/>
        <v>0</v>
      </c>
      <c r="X217" s="1045">
        <f t="shared" si="291"/>
        <v>0</v>
      </c>
      <c r="Y217" s="1043"/>
      <c r="Z217" s="1041">
        <f>'5'!S217</f>
        <v>0</v>
      </c>
      <c r="AA217" s="1041">
        <f>'5'!T217</f>
        <v>0</v>
      </c>
      <c r="AB217" s="1041" t="str">
        <f>'5'!U217</f>
        <v/>
      </c>
      <c r="AC217" s="1041">
        <f>'5'!V217</f>
        <v>0</v>
      </c>
      <c r="AD217" s="1064">
        <f>'5'!W217</f>
        <v>0</v>
      </c>
      <c r="AE217" s="1045">
        <f t="shared" si="275"/>
        <v>0</v>
      </c>
      <c r="AF217" s="1045">
        <f t="shared" si="228"/>
        <v>0</v>
      </c>
      <c r="AG217" s="1045">
        <f t="shared" si="229"/>
        <v>0</v>
      </c>
      <c r="AH217" s="1045">
        <f t="shared" si="264"/>
        <v>0</v>
      </c>
      <c r="AI217" s="1045">
        <f t="shared" si="230"/>
        <v>0</v>
      </c>
      <c r="AJ217" s="1043"/>
      <c r="AK217" s="1041">
        <f>'5'!Y217</f>
        <v>0</v>
      </c>
      <c r="AL217" s="1041">
        <f>'5'!Z217</f>
        <v>0</v>
      </c>
      <c r="AM217" s="1041" t="str">
        <f>'5'!AA217</f>
        <v/>
      </c>
      <c r="AN217" s="1041">
        <f>'5'!AB217</f>
        <v>0</v>
      </c>
      <c r="AO217" s="1064">
        <f>'5'!AC217</f>
        <v>0</v>
      </c>
      <c r="AP217" s="1045">
        <f t="shared" si="276"/>
        <v>0</v>
      </c>
      <c r="AQ217" s="1045">
        <f t="shared" si="277"/>
        <v>0</v>
      </c>
      <c r="AR217" s="1045">
        <f t="shared" si="278"/>
        <v>0</v>
      </c>
      <c r="AS217" s="1045">
        <f t="shared" si="265"/>
        <v>0</v>
      </c>
      <c r="AT217" s="1045">
        <f t="shared" si="279"/>
        <v>0</v>
      </c>
      <c r="AU217" s="1043"/>
      <c r="AV217" s="1041">
        <f>'5'!AE217</f>
        <v>0</v>
      </c>
      <c r="AW217" s="1041">
        <f>'5'!AF217</f>
        <v>0</v>
      </c>
      <c r="AX217" s="1041" t="str">
        <f>'5'!AG217</f>
        <v/>
      </c>
      <c r="AY217" s="1041">
        <f>'5'!AH217</f>
        <v>0</v>
      </c>
      <c r="AZ217" s="1044">
        <f>'5'!AI217</f>
        <v>0</v>
      </c>
      <c r="BA217" s="1045">
        <f t="shared" si="280"/>
        <v>0</v>
      </c>
      <c r="BB217" s="1045">
        <f t="shared" si="281"/>
        <v>0</v>
      </c>
      <c r="BC217" s="1045">
        <f t="shared" si="282"/>
        <v>0</v>
      </c>
      <c r="BD217" s="1045">
        <f t="shared" si="266"/>
        <v>0</v>
      </c>
      <c r="BE217" s="1045">
        <f t="shared" si="283"/>
        <v>0</v>
      </c>
      <c r="BF217" s="1043"/>
      <c r="BG217" s="1046" t="str">
        <f ca="1">'In-kind Benefits 2_V2'!AC215</f>
        <v/>
      </c>
      <c r="BH217" s="1047"/>
      <c r="BI217" s="1047" t="str">
        <f ca="1">'In-kind Benefits 2_V2'!AE215</f>
        <v/>
      </c>
      <c r="BJ217" s="1047" t="str" cm="1">
        <f t="array" aca="1" ref="BJ217" ca="1">(_xlfn.IFS(BG217="Yes",_xlfn.IFS(BI217&lt;=($CP217*BJ$5),BI217,BI217&gt;($CP217*BJ$5),($CP217*BJ$5)),BG217="No","",BG217="",""))</f>
        <v/>
      </c>
      <c r="BK217" s="1043"/>
      <c r="BL217" s="1046" t="str">
        <f ca="1">'In-kind Benefits 2_V2'!AG215</f>
        <v/>
      </c>
      <c r="BM217" s="1047" t="str">
        <f ca="1">'In-kind Benefits 2_V2'!AH215</f>
        <v/>
      </c>
      <c r="BN217" s="1047" t="str">
        <f ca="1">'In-kind Benefits 2_V2'!AI215</f>
        <v/>
      </c>
      <c r="BO217" s="1047" t="str" cm="1">
        <f t="array" aca="1" ref="BO217" ca="1">(_xlfn.IFS(BL217="Yes",_xlfn.IFS(BN217&lt;=($CP217*BO$5),BN217,BN217&gt;($CP217*BO$5),($CP217*BO$5)),BL217="No","",BL217="",""))</f>
        <v/>
      </c>
      <c r="BP217" s="1043"/>
      <c r="BQ217" s="1046" t="str">
        <f ca="1">'In-kind Benefits 2_V2'!AK215</f>
        <v/>
      </c>
      <c r="BR217" s="1047" t="str">
        <f ca="1">'In-kind Benefits 2_V2'!AL215</f>
        <v/>
      </c>
      <c r="BS217" s="1047" t="str">
        <f ca="1">'In-kind Benefits 2_V2'!AM215</f>
        <v/>
      </c>
      <c r="BT217" s="1047" t="str" cm="1">
        <f t="array" aca="1" ref="BT217" ca="1">(_xlfn.IFS(BQ217="Yes",_xlfn.IFS(BS217&lt;=($CP217*BT$5),BS217,BS217&gt;($CP217*BT$5),($CP217*BT$5)),BQ217="No","",BQ217="",""))</f>
        <v/>
      </c>
      <c r="BU217" s="1043"/>
      <c r="BV217" s="1046" t="str">
        <f ca="1">'In-kind Benefits 2_V2'!AO215</f>
        <v/>
      </c>
      <c r="BW217" s="1047" t="str">
        <f ca="1">'In-kind Benefits 2_V2'!AP215</f>
        <v/>
      </c>
      <c r="BX217" s="1047" t="str">
        <f ca="1">'In-kind Benefits 2_V2'!AQ215</f>
        <v/>
      </c>
      <c r="BY217" s="1047" t="str" cm="1">
        <f t="array" aca="1" ref="BY217" ca="1">(_xlfn.IFS(BV217="Yes",_xlfn.IFS(BX217&lt;=($CP217*BY$5),BX217,BX217&gt;($CP217*BY$5),($CP217*BY$5)),BV217="No","",BV217="",""))</f>
        <v/>
      </c>
      <c r="BZ217" s="1043"/>
      <c r="CA217" s="1046" t="str">
        <f ca="1">'In-kind Benefits 2_V2'!AS215</f>
        <v/>
      </c>
      <c r="CB217" s="1047" t="str">
        <f ca="1">'In-kind Benefits 2_V2'!AT215</f>
        <v/>
      </c>
      <c r="CC217" s="1047" t="str">
        <f ca="1">'In-kind Benefits 2_V2'!AU215</f>
        <v/>
      </c>
      <c r="CD217" s="1047" t="str" cm="1">
        <f t="array" aca="1" ref="CD217" ca="1">(_xlfn.IFS(CA217="Yes",_xlfn.IFS(CC217&lt;=($CP217*CD$5),CC217,CC217&gt;($CP217*CD$5),($CP217*CD$5)),CA217="No","",CA217="",""))</f>
        <v/>
      </c>
      <c r="CE217" s="1048"/>
      <c r="CF217" s="1046" t="str">
        <f ca="1">'In-kind Benefits 2_V2'!AW215</f>
        <v/>
      </c>
      <c r="CG217" s="1047" t="str">
        <f ca="1">'In-kind Benefits 2_V2'!AX215</f>
        <v/>
      </c>
      <c r="CH217" s="1047" t="str">
        <f ca="1">'In-kind Benefits 2_V2'!AY215</f>
        <v/>
      </c>
      <c r="CI217" s="1047" t="str" cm="1">
        <f t="array" aca="1" ref="CI217" ca="1">(_xlfn.IFS(CF217="Yes",_xlfn.IFS(CH217&lt;=($CP217*CI$5),CH217,CH217&gt;($CP217*CI$5),($CP217*CI$5)),CF217="No","",CF217="",""))</f>
        <v/>
      </c>
      <c r="CJ217" s="1048"/>
      <c r="CK217" s="1049">
        <f>IFERROR(((V217*X217)+(AG217*AI217)+(AR217*AT217)+(BC217*BE217))*'Drop Downs'!$R$4/12,0)</f>
        <v>0</v>
      </c>
      <c r="CL217" s="1050">
        <f>IFERROR(L217/M217*IF('2'!$E$25='Drop Downs'!$H$15,'Drop Downs'!$R$4/12, IF('2'!$E$25='Drop Downs'!$H$16,1, (IF('2'!$E$25='Drop Downs'!$H$13,1,"error")))),0)</f>
        <v>0</v>
      </c>
      <c r="CM217" s="1050">
        <f t="shared" ca="1" si="284"/>
        <v>0</v>
      </c>
      <c r="CN217" s="1049" t="str">
        <f t="shared" ca="1" si="285"/>
        <v/>
      </c>
      <c r="CO217" s="1049" t="str">
        <f t="shared" ca="1" si="286"/>
        <v/>
      </c>
      <c r="CP217" s="1050" t="str">
        <f t="shared" ca="1" si="267"/>
        <v/>
      </c>
      <c r="CQ217" s="251"/>
      <c r="CR217" s="1050">
        <f>IFERROR(((W217*X217)+(AH217*AI217)+(AS217*AT217)+(BD217*BE217))*'Drop Downs'!$R$4/12,0)</f>
        <v>0</v>
      </c>
      <c r="CS217" s="1050">
        <f t="shared" si="268"/>
        <v>0</v>
      </c>
      <c r="CT217" s="1050">
        <f t="shared" ca="1" si="269"/>
        <v>0</v>
      </c>
      <c r="CU217" s="1050">
        <f t="shared" ca="1" si="270"/>
        <v>0</v>
      </c>
      <c r="CV217" s="1050" t="str">
        <f t="shared" ca="1" si="287"/>
        <v/>
      </c>
      <c r="CW217" s="1048"/>
      <c r="CX217" s="1050">
        <f t="shared" si="288"/>
        <v>0</v>
      </c>
      <c r="CY217" s="1050" t="str">
        <f t="shared" ca="1" si="289"/>
        <v/>
      </c>
      <c r="CZ217" s="1049" t="str">
        <f t="shared" ca="1" si="290"/>
        <v/>
      </c>
      <c r="DA217" s="1049">
        <f t="shared" ca="1" si="271"/>
        <v>0</v>
      </c>
    </row>
    <row r="218" spans="1:105" s="178" customFormat="1" ht="17.149999999999999" customHeight="1">
      <c r="A218" s="942">
        <v>214</v>
      </c>
      <c r="B218" s="1298"/>
      <c r="C218" s="1051" t="str">
        <f>INDEX(Languages2!$B$12:$Z$13,MATCH(' '!D218,Languages2!$B$12:$B$13,0),MATCH('1'!$C$5,Languages2!$B$1:$Z$1,0))</f>
        <v>Mulheres</v>
      </c>
      <c r="D218" s="1051" t="s">
        <v>800</v>
      </c>
      <c r="E218" s="1066">
        <f>'4'!AC10</f>
        <v>0</v>
      </c>
      <c r="F218" s="1297">
        <f>'4'!T92</f>
        <v>0</v>
      </c>
      <c r="G218" s="1040"/>
      <c r="H218" s="1053">
        <f>'5'!G218</f>
        <v>0</v>
      </c>
      <c r="I218" s="1053">
        <f>'5'!H218</f>
        <v>0</v>
      </c>
      <c r="J218" s="1053">
        <f>'5'!I218</f>
        <v>0</v>
      </c>
      <c r="K218" s="1053">
        <f>'5'!J218</f>
        <v>0</v>
      </c>
      <c r="L218" s="1054">
        <f t="shared" si="261"/>
        <v>0</v>
      </c>
      <c r="M218" s="1054">
        <f t="shared" si="272"/>
        <v>0</v>
      </c>
      <c r="N218" s="1043"/>
      <c r="O218" s="1053">
        <f>'5'!M218</f>
        <v>0</v>
      </c>
      <c r="P218" s="1053">
        <f>'5'!N218</f>
        <v>0</v>
      </c>
      <c r="Q218" s="1053" t="str">
        <f>'5'!O218</f>
        <v/>
      </c>
      <c r="R218" s="1053">
        <f>'5'!P218</f>
        <v>0</v>
      </c>
      <c r="S218" s="1055">
        <f>'5'!Q218</f>
        <v>0</v>
      </c>
      <c r="T218" s="1056">
        <f t="shared" si="262"/>
        <v>0</v>
      </c>
      <c r="U218" s="1056">
        <f t="shared" si="273"/>
        <v>0</v>
      </c>
      <c r="V218" s="1056">
        <f t="shared" si="274"/>
        <v>0</v>
      </c>
      <c r="W218" s="1056">
        <f t="shared" si="263"/>
        <v>0</v>
      </c>
      <c r="X218" s="1056">
        <f t="shared" si="291"/>
        <v>0</v>
      </c>
      <c r="Y218" s="1043"/>
      <c r="Z218" s="1053">
        <f>'5'!S218</f>
        <v>0</v>
      </c>
      <c r="AA218" s="1053">
        <f>'5'!T218</f>
        <v>0</v>
      </c>
      <c r="AB218" s="1053" t="str">
        <f>'5'!U218</f>
        <v/>
      </c>
      <c r="AC218" s="1053">
        <f>'5'!V218</f>
        <v>0</v>
      </c>
      <c r="AD218" s="1053">
        <f>'5'!W218</f>
        <v>0</v>
      </c>
      <c r="AE218" s="1056">
        <f t="shared" si="275"/>
        <v>0</v>
      </c>
      <c r="AF218" s="1056">
        <f t="shared" si="228"/>
        <v>0</v>
      </c>
      <c r="AG218" s="1056">
        <f t="shared" si="229"/>
        <v>0</v>
      </c>
      <c r="AH218" s="1056">
        <f t="shared" si="264"/>
        <v>0</v>
      </c>
      <c r="AI218" s="1056">
        <f t="shared" si="230"/>
        <v>0</v>
      </c>
      <c r="AJ218" s="1043"/>
      <c r="AK218" s="1053">
        <f>'5'!Y218</f>
        <v>0</v>
      </c>
      <c r="AL218" s="1053">
        <f>'5'!Z218</f>
        <v>0</v>
      </c>
      <c r="AM218" s="1053" t="str">
        <f>'5'!AA218</f>
        <v/>
      </c>
      <c r="AN218" s="1053">
        <f>'5'!AB218</f>
        <v>0</v>
      </c>
      <c r="AO218" s="1053">
        <f>'5'!AC218</f>
        <v>0</v>
      </c>
      <c r="AP218" s="1056">
        <f t="shared" si="276"/>
        <v>0</v>
      </c>
      <c r="AQ218" s="1056">
        <f t="shared" si="277"/>
        <v>0</v>
      </c>
      <c r="AR218" s="1056">
        <f t="shared" si="278"/>
        <v>0</v>
      </c>
      <c r="AS218" s="1056">
        <f t="shared" si="265"/>
        <v>0</v>
      </c>
      <c r="AT218" s="1056">
        <f t="shared" si="279"/>
        <v>0</v>
      </c>
      <c r="AU218" s="1043"/>
      <c r="AV218" s="1053">
        <f>'5'!AE218</f>
        <v>0</v>
      </c>
      <c r="AW218" s="1053">
        <f>'5'!AF218</f>
        <v>0</v>
      </c>
      <c r="AX218" s="1053" t="str">
        <f>'5'!AG218</f>
        <v/>
      </c>
      <c r="AY218" s="1053">
        <f>'5'!AH218</f>
        <v>0</v>
      </c>
      <c r="AZ218" s="1055">
        <f>'5'!AI218</f>
        <v>0</v>
      </c>
      <c r="BA218" s="1056">
        <f t="shared" si="280"/>
        <v>0</v>
      </c>
      <c r="BB218" s="1056">
        <f t="shared" si="281"/>
        <v>0</v>
      </c>
      <c r="BC218" s="1056">
        <f t="shared" si="282"/>
        <v>0</v>
      </c>
      <c r="BD218" s="1056">
        <f t="shared" si="266"/>
        <v>0</v>
      </c>
      <c r="BE218" s="1056">
        <f t="shared" si="283"/>
        <v>0</v>
      </c>
      <c r="BF218" s="1043"/>
      <c r="BG218" s="1057" t="str">
        <f ca="1">'In-kind Benefits 2_V2'!AC216</f>
        <v/>
      </c>
      <c r="BH218" s="1047"/>
      <c r="BI218" s="1047" t="str">
        <f ca="1">'In-kind Benefits 2_V2'!AE216</f>
        <v/>
      </c>
      <c r="BJ218" s="1047" t="str" cm="1">
        <f t="array" aca="1" ref="BJ218" ca="1">(_xlfn.IFS(BG218="Yes",_xlfn.IFS(BI218&lt;=($CP218*BJ$5),BI218,BI218&gt;($CP218*BJ$5),($CP218*BJ$5)),BG218="No","",BG218="",""))</f>
        <v/>
      </c>
      <c r="BK218" s="1043"/>
      <c r="BL218" s="1057" t="str">
        <f ca="1">'In-kind Benefits 2_V2'!AG216</f>
        <v/>
      </c>
      <c r="BM218" s="1047" t="str">
        <f ca="1">'In-kind Benefits 2_V2'!AH216</f>
        <v/>
      </c>
      <c r="BN218" s="1047" t="str">
        <f ca="1">'In-kind Benefits 2_V2'!AI216</f>
        <v/>
      </c>
      <c r="BO218" s="1047" t="str" cm="1">
        <f t="array" aca="1" ref="BO218" ca="1">(_xlfn.IFS(BL218="Yes",_xlfn.IFS(BN218&lt;=($CP218*BO$5),BN218,BN218&gt;($CP218*BO$5),($CP218*BO$5)),BL218="No","",BL218="",""))</f>
        <v/>
      </c>
      <c r="BP218" s="1043"/>
      <c r="BQ218" s="1057" t="str">
        <f ca="1">'In-kind Benefits 2_V2'!AK216</f>
        <v/>
      </c>
      <c r="BR218" s="1047" t="str">
        <f ca="1">'In-kind Benefits 2_V2'!AL216</f>
        <v/>
      </c>
      <c r="BS218" s="1047" t="str">
        <f ca="1">'In-kind Benefits 2_V2'!AM216</f>
        <v/>
      </c>
      <c r="BT218" s="1047" t="str" cm="1">
        <f t="array" aca="1" ref="BT218" ca="1">(_xlfn.IFS(BQ218="Yes",_xlfn.IFS(BS218&lt;=($CP218*BT$5),BS218,BS218&gt;($CP218*BT$5),($CP218*BT$5)),BQ218="No","",BQ218="",""))</f>
        <v/>
      </c>
      <c r="BU218" s="1043"/>
      <c r="BV218" s="1057" t="str">
        <f ca="1">'In-kind Benefits 2_V2'!AO216</f>
        <v/>
      </c>
      <c r="BW218" s="1047" t="str">
        <f ca="1">'In-kind Benefits 2_V2'!AP216</f>
        <v/>
      </c>
      <c r="BX218" s="1047" t="str">
        <f ca="1">'In-kind Benefits 2_V2'!AQ216</f>
        <v/>
      </c>
      <c r="BY218" s="1047" t="str" cm="1">
        <f t="array" aca="1" ref="BY218" ca="1">(_xlfn.IFS(BV218="Yes",_xlfn.IFS(BX218&lt;=($CP218*BY$5),BX218,BX218&gt;($CP218*BY$5),($CP218*BY$5)),BV218="No","",BV218="",""))</f>
        <v/>
      </c>
      <c r="BZ218" s="1043"/>
      <c r="CA218" s="1057" t="str">
        <f ca="1">'In-kind Benefits 2_V2'!AS216</f>
        <v/>
      </c>
      <c r="CB218" s="1047" t="str">
        <f ca="1">'In-kind Benefits 2_V2'!AT216</f>
        <v/>
      </c>
      <c r="CC218" s="1047" t="str">
        <f ca="1">'In-kind Benefits 2_V2'!AU216</f>
        <v/>
      </c>
      <c r="CD218" s="1047" t="str" cm="1">
        <f t="array" aca="1" ref="CD218" ca="1">(_xlfn.IFS(CA218="Yes",_xlfn.IFS(CC218&lt;=($CP218*CD$5),CC218,CC218&gt;($CP218*CD$5),($CP218*CD$5)),CA218="No","",CA218="",""))</f>
        <v/>
      </c>
      <c r="CE218" s="1048"/>
      <c r="CF218" s="1057" t="str">
        <f ca="1">'In-kind Benefits 2_V2'!AW216</f>
        <v/>
      </c>
      <c r="CG218" s="1047" t="str">
        <f ca="1">'In-kind Benefits 2_V2'!AX216</f>
        <v/>
      </c>
      <c r="CH218" s="1047" t="str">
        <f ca="1">'In-kind Benefits 2_V2'!AY216</f>
        <v/>
      </c>
      <c r="CI218" s="1047" t="str" cm="1">
        <f t="array" aca="1" ref="CI218" ca="1">(_xlfn.IFS(CF218="Yes",_xlfn.IFS(CH218&lt;=($CP218*CI$5),CH218,CH218&gt;($CP218*CI$5),($CP218*CI$5)),CF218="No","",CF218="",""))</f>
        <v/>
      </c>
      <c r="CJ218" s="1048"/>
      <c r="CK218" s="1049">
        <f>IFERROR(((V218*X218)+(AG218*AI218)+(AR218*AT218)+(BC218*BE218))*'Drop Downs'!$R$4/12,0)</f>
        <v>0</v>
      </c>
      <c r="CL218" s="1050">
        <f>IFERROR(L218/M218*IF('2'!$E$25='Drop Downs'!$H$15,'Drop Downs'!$R$4/12, IF('2'!$E$25='Drop Downs'!$H$16,1, (IF('2'!$E$25='Drop Downs'!$H$13,1,"error")))),0)</f>
        <v>0</v>
      </c>
      <c r="CM218" s="1050">
        <f t="shared" ca="1" si="284"/>
        <v>0</v>
      </c>
      <c r="CN218" s="1049" t="str">
        <f t="shared" ca="1" si="285"/>
        <v/>
      </c>
      <c r="CO218" s="1049" t="str">
        <f t="shared" ca="1" si="286"/>
        <v/>
      </c>
      <c r="CP218" s="1050" t="str">
        <f t="shared" ca="1" si="267"/>
        <v/>
      </c>
      <c r="CQ218" s="251"/>
      <c r="CR218" s="1050">
        <f>IFERROR(((W218*X218)+(AH218*AI218)+(AS218*AT218)+(BD218*BE218))*'Drop Downs'!$R$4/12,0)</f>
        <v>0</v>
      </c>
      <c r="CS218" s="1050">
        <f t="shared" si="268"/>
        <v>0</v>
      </c>
      <c r="CT218" s="1050">
        <f t="shared" ca="1" si="269"/>
        <v>0</v>
      </c>
      <c r="CU218" s="1050">
        <f t="shared" ca="1" si="270"/>
        <v>0</v>
      </c>
      <c r="CV218" s="1050" t="str">
        <f t="shared" ca="1" si="287"/>
        <v/>
      </c>
      <c r="CW218" s="1048"/>
      <c r="CX218" s="1050">
        <f t="shared" si="288"/>
        <v>0</v>
      </c>
      <c r="CY218" s="1050" t="str">
        <f t="shared" ca="1" si="289"/>
        <v/>
      </c>
      <c r="CZ218" s="1049" t="str">
        <f t="shared" ca="1" si="290"/>
        <v/>
      </c>
      <c r="DA218" s="1049">
        <f t="shared" ca="1" si="271"/>
        <v>0</v>
      </c>
    </row>
    <row r="219" spans="1:105" s="178" customFormat="1" ht="17.149999999999999" customHeight="1">
      <c r="A219" s="942">
        <v>215</v>
      </c>
      <c r="B219" s="1302">
        <f>'4'!AA11</f>
        <v>0</v>
      </c>
      <c r="C219" s="1038" t="str">
        <f>INDEX(Languages2!$B$12:$Z$13,MATCH(' '!D219,Languages2!$B$12:$B$13,0),MATCH('1'!$C$5,Languages2!$B$1:$Z$1,0))</f>
        <v>Homens</v>
      </c>
      <c r="D219" s="1038" t="s">
        <v>799</v>
      </c>
      <c r="E219" s="1065">
        <f>'4'!AC11</f>
        <v>0</v>
      </c>
      <c r="F219" s="1297" t="str">
        <f>'4'!AD11</f>
        <v xml:space="preserve"> </v>
      </c>
      <c r="G219" s="1040"/>
      <c r="H219" s="1041">
        <f>'5'!G219</f>
        <v>0</v>
      </c>
      <c r="I219" s="1041">
        <f>'5'!H219</f>
        <v>0</v>
      </c>
      <c r="J219" s="1041">
        <f>'5'!I219</f>
        <v>0</v>
      </c>
      <c r="K219" s="1041">
        <f>'5'!J219</f>
        <v>0</v>
      </c>
      <c r="L219" s="1042">
        <f t="shared" si="261"/>
        <v>0</v>
      </c>
      <c r="M219" s="1042">
        <f t="shared" si="272"/>
        <v>0</v>
      </c>
      <c r="N219" s="1043"/>
      <c r="O219" s="1041">
        <f>'5'!M219</f>
        <v>0</v>
      </c>
      <c r="P219" s="1041">
        <f>'5'!N219</f>
        <v>0</v>
      </c>
      <c r="Q219" s="1041" t="str">
        <f>'5'!O219</f>
        <v/>
      </c>
      <c r="R219" s="1041">
        <f>'5'!P219</f>
        <v>0</v>
      </c>
      <c r="S219" s="1044">
        <f>'5'!Q219</f>
        <v>0</v>
      </c>
      <c r="T219" s="1045">
        <f t="shared" si="262"/>
        <v>0</v>
      </c>
      <c r="U219" s="1045">
        <f t="shared" si="273"/>
        <v>0</v>
      </c>
      <c r="V219" s="1045">
        <f t="shared" si="274"/>
        <v>0</v>
      </c>
      <c r="W219" s="1045">
        <f t="shared" si="263"/>
        <v>0</v>
      </c>
      <c r="X219" s="1045">
        <f t="shared" si="291"/>
        <v>0</v>
      </c>
      <c r="Y219" s="1043"/>
      <c r="Z219" s="1041">
        <f>'5'!S219</f>
        <v>0</v>
      </c>
      <c r="AA219" s="1041">
        <f>'5'!T219</f>
        <v>0</v>
      </c>
      <c r="AB219" s="1041" t="str">
        <f>'5'!U219</f>
        <v/>
      </c>
      <c r="AC219" s="1041">
        <f>'5'!V219</f>
        <v>0</v>
      </c>
      <c r="AD219" s="1064">
        <f>'5'!W219</f>
        <v>0</v>
      </c>
      <c r="AE219" s="1045">
        <f t="shared" si="275"/>
        <v>0</v>
      </c>
      <c r="AF219" s="1045">
        <f t="shared" si="228"/>
        <v>0</v>
      </c>
      <c r="AG219" s="1045">
        <f t="shared" si="229"/>
        <v>0</v>
      </c>
      <c r="AH219" s="1045">
        <f t="shared" si="264"/>
        <v>0</v>
      </c>
      <c r="AI219" s="1045">
        <f t="shared" si="230"/>
        <v>0</v>
      </c>
      <c r="AJ219" s="1043"/>
      <c r="AK219" s="1041">
        <f>'5'!Y219</f>
        <v>0</v>
      </c>
      <c r="AL219" s="1041">
        <f>'5'!Z219</f>
        <v>0</v>
      </c>
      <c r="AM219" s="1041" t="str">
        <f>'5'!AA219</f>
        <v/>
      </c>
      <c r="AN219" s="1041">
        <f>'5'!AB219</f>
        <v>0</v>
      </c>
      <c r="AO219" s="1064">
        <f>'5'!AC219</f>
        <v>0</v>
      </c>
      <c r="AP219" s="1045">
        <f t="shared" si="276"/>
        <v>0</v>
      </c>
      <c r="AQ219" s="1045">
        <f t="shared" si="277"/>
        <v>0</v>
      </c>
      <c r="AR219" s="1045">
        <f t="shared" si="278"/>
        <v>0</v>
      </c>
      <c r="AS219" s="1045">
        <f t="shared" si="265"/>
        <v>0</v>
      </c>
      <c r="AT219" s="1045">
        <f t="shared" si="279"/>
        <v>0</v>
      </c>
      <c r="AU219" s="1043"/>
      <c r="AV219" s="1041">
        <f>'5'!AE219</f>
        <v>0</v>
      </c>
      <c r="AW219" s="1041">
        <f>'5'!AF219</f>
        <v>0</v>
      </c>
      <c r="AX219" s="1041" t="str">
        <f>'5'!AG219</f>
        <v/>
      </c>
      <c r="AY219" s="1041">
        <f>'5'!AH219</f>
        <v>0</v>
      </c>
      <c r="AZ219" s="1044">
        <f>'5'!AI219</f>
        <v>0</v>
      </c>
      <c r="BA219" s="1045">
        <f t="shared" si="280"/>
        <v>0</v>
      </c>
      <c r="BB219" s="1045">
        <f t="shared" si="281"/>
        <v>0</v>
      </c>
      <c r="BC219" s="1045">
        <f t="shared" si="282"/>
        <v>0</v>
      </c>
      <c r="BD219" s="1045">
        <f t="shared" si="266"/>
        <v>0</v>
      </c>
      <c r="BE219" s="1045">
        <f t="shared" si="283"/>
        <v>0</v>
      </c>
      <c r="BF219" s="1043"/>
      <c r="BG219" s="1046" t="str">
        <f ca="1">'In-kind Benefits 2_V2'!AC217</f>
        <v/>
      </c>
      <c r="BH219" s="1047"/>
      <c r="BI219" s="1047" t="str">
        <f ca="1">'In-kind Benefits 2_V2'!AE217</f>
        <v/>
      </c>
      <c r="BJ219" s="1047" t="str" cm="1">
        <f t="array" aca="1" ref="BJ219" ca="1">(_xlfn.IFS(BG219="Yes",_xlfn.IFS(BI219&lt;=($CP219*BJ$5),BI219,BI219&gt;($CP219*BJ$5),($CP219*BJ$5)),BG219="No","",BG219="",""))</f>
        <v/>
      </c>
      <c r="BK219" s="1043"/>
      <c r="BL219" s="1046" t="str">
        <f ca="1">'In-kind Benefits 2_V2'!AG217</f>
        <v/>
      </c>
      <c r="BM219" s="1047" t="str">
        <f ca="1">'In-kind Benefits 2_V2'!AH217</f>
        <v/>
      </c>
      <c r="BN219" s="1047" t="str">
        <f ca="1">'In-kind Benefits 2_V2'!AI217</f>
        <v/>
      </c>
      <c r="BO219" s="1047" t="str" cm="1">
        <f t="array" aca="1" ref="BO219" ca="1">(_xlfn.IFS(BL219="Yes",_xlfn.IFS(BN219&lt;=($CP219*BO$5),BN219,BN219&gt;($CP219*BO$5),($CP219*BO$5)),BL219="No","",BL219="",""))</f>
        <v/>
      </c>
      <c r="BP219" s="1043"/>
      <c r="BQ219" s="1046" t="str">
        <f ca="1">'In-kind Benefits 2_V2'!AK217</f>
        <v/>
      </c>
      <c r="BR219" s="1047" t="str">
        <f ca="1">'In-kind Benefits 2_V2'!AL217</f>
        <v/>
      </c>
      <c r="BS219" s="1047" t="str">
        <f ca="1">'In-kind Benefits 2_V2'!AM217</f>
        <v/>
      </c>
      <c r="BT219" s="1047" t="str" cm="1">
        <f t="array" aca="1" ref="BT219" ca="1">(_xlfn.IFS(BQ219="Yes",_xlfn.IFS(BS219&lt;=($CP219*BT$5),BS219,BS219&gt;($CP219*BT$5),($CP219*BT$5)),BQ219="No","",BQ219="",""))</f>
        <v/>
      </c>
      <c r="BU219" s="1043"/>
      <c r="BV219" s="1046" t="str">
        <f ca="1">'In-kind Benefits 2_V2'!AO217</f>
        <v/>
      </c>
      <c r="BW219" s="1047" t="str">
        <f ca="1">'In-kind Benefits 2_V2'!AP217</f>
        <v/>
      </c>
      <c r="BX219" s="1047" t="str">
        <f ca="1">'In-kind Benefits 2_V2'!AQ217</f>
        <v/>
      </c>
      <c r="BY219" s="1047" t="str" cm="1">
        <f t="array" aca="1" ref="BY219" ca="1">(_xlfn.IFS(BV219="Yes",_xlfn.IFS(BX219&lt;=($CP219*BY$5),BX219,BX219&gt;($CP219*BY$5),($CP219*BY$5)),BV219="No","",BV219="",""))</f>
        <v/>
      </c>
      <c r="BZ219" s="1043"/>
      <c r="CA219" s="1046" t="str">
        <f ca="1">'In-kind Benefits 2_V2'!AS217</f>
        <v/>
      </c>
      <c r="CB219" s="1047" t="str">
        <f ca="1">'In-kind Benefits 2_V2'!AT217</f>
        <v/>
      </c>
      <c r="CC219" s="1047" t="str">
        <f ca="1">'In-kind Benefits 2_V2'!AU217</f>
        <v/>
      </c>
      <c r="CD219" s="1047" t="str" cm="1">
        <f t="array" aca="1" ref="CD219" ca="1">(_xlfn.IFS(CA219="Yes",_xlfn.IFS(CC219&lt;=($CP219*CD$5),CC219,CC219&gt;($CP219*CD$5),($CP219*CD$5)),CA219="No","",CA219="",""))</f>
        <v/>
      </c>
      <c r="CE219" s="1048"/>
      <c r="CF219" s="1046" t="str">
        <f ca="1">'In-kind Benefits 2_V2'!AW217</f>
        <v/>
      </c>
      <c r="CG219" s="1047" t="str">
        <f ca="1">'In-kind Benefits 2_V2'!AX217</f>
        <v/>
      </c>
      <c r="CH219" s="1047" t="str">
        <f ca="1">'In-kind Benefits 2_V2'!AY217</f>
        <v/>
      </c>
      <c r="CI219" s="1047" t="str" cm="1">
        <f t="array" aca="1" ref="CI219" ca="1">(_xlfn.IFS(CF219="Yes",_xlfn.IFS(CH219&lt;=($CP219*CI$5),CH219,CH219&gt;($CP219*CI$5),($CP219*CI$5)),CF219="No","",CF219="",""))</f>
        <v/>
      </c>
      <c r="CJ219" s="1048"/>
      <c r="CK219" s="1049">
        <f>IFERROR(((V219*X219)+(AG219*AI219)+(AR219*AT219)+(BC219*BE219))*'Drop Downs'!$R$4/12,0)</f>
        <v>0</v>
      </c>
      <c r="CL219" s="1050">
        <f>IFERROR(L219/M219*IF('2'!$E$25='Drop Downs'!$H$15,'Drop Downs'!$R$4/12, IF('2'!$E$25='Drop Downs'!$H$16,1, (IF('2'!$E$25='Drop Downs'!$H$13,1,"error")))),0)</f>
        <v>0</v>
      </c>
      <c r="CM219" s="1050">
        <f t="shared" ca="1" si="284"/>
        <v>0</v>
      </c>
      <c r="CN219" s="1049" t="str">
        <f t="shared" ca="1" si="285"/>
        <v/>
      </c>
      <c r="CO219" s="1049" t="str">
        <f t="shared" ca="1" si="286"/>
        <v/>
      </c>
      <c r="CP219" s="1050" t="str">
        <f t="shared" ca="1" si="267"/>
        <v/>
      </c>
      <c r="CQ219" s="251"/>
      <c r="CR219" s="1050">
        <f>IFERROR(((W219*X219)+(AH219*AI219)+(AS219*AT219)+(BD219*BE219))*'Drop Downs'!$R$4/12,0)</f>
        <v>0</v>
      </c>
      <c r="CS219" s="1050">
        <f t="shared" si="268"/>
        <v>0</v>
      </c>
      <c r="CT219" s="1050">
        <f t="shared" ca="1" si="269"/>
        <v>0</v>
      </c>
      <c r="CU219" s="1050">
        <f t="shared" ca="1" si="270"/>
        <v>0</v>
      </c>
      <c r="CV219" s="1050" t="str">
        <f t="shared" ca="1" si="287"/>
        <v/>
      </c>
      <c r="CW219" s="1048"/>
      <c r="CX219" s="1050">
        <f t="shared" si="288"/>
        <v>0</v>
      </c>
      <c r="CY219" s="1050" t="str">
        <f t="shared" ca="1" si="289"/>
        <v/>
      </c>
      <c r="CZ219" s="1049" t="str">
        <f t="shared" ca="1" si="290"/>
        <v/>
      </c>
      <c r="DA219" s="1049">
        <f t="shared" ca="1" si="271"/>
        <v>0</v>
      </c>
    </row>
    <row r="220" spans="1:105" s="178" customFormat="1" ht="17.149999999999999" customHeight="1">
      <c r="A220" s="942">
        <v>216</v>
      </c>
      <c r="B220" s="1298"/>
      <c r="C220" s="1051" t="str">
        <f>INDEX(Languages2!$B$12:$Z$13,MATCH(' '!D220,Languages2!$B$12:$B$13,0),MATCH('1'!$C$5,Languages2!$B$1:$Z$1,0))</f>
        <v>Mulheres</v>
      </c>
      <c r="D220" s="1051" t="s">
        <v>800</v>
      </c>
      <c r="E220" s="1066">
        <f>'4'!AC12</f>
        <v>0</v>
      </c>
      <c r="F220" s="1297">
        <f>'4'!T94</f>
        <v>0</v>
      </c>
      <c r="G220" s="1040"/>
      <c r="H220" s="1053">
        <f>'5'!G220</f>
        <v>0</v>
      </c>
      <c r="I220" s="1053">
        <f>'5'!H220</f>
        <v>0</v>
      </c>
      <c r="J220" s="1053">
        <f>'5'!I220</f>
        <v>0</v>
      </c>
      <c r="K220" s="1053">
        <f>'5'!J220</f>
        <v>0</v>
      </c>
      <c r="L220" s="1054">
        <f t="shared" si="261"/>
        <v>0</v>
      </c>
      <c r="M220" s="1054">
        <f t="shared" si="272"/>
        <v>0</v>
      </c>
      <c r="N220" s="1043"/>
      <c r="O220" s="1053">
        <f>'5'!M220</f>
        <v>0</v>
      </c>
      <c r="P220" s="1053">
        <f>'5'!N220</f>
        <v>0</v>
      </c>
      <c r="Q220" s="1053" t="str">
        <f>'5'!O220</f>
        <v/>
      </c>
      <c r="R220" s="1053">
        <f>'5'!P220</f>
        <v>0</v>
      </c>
      <c r="S220" s="1055">
        <f>'5'!Q220</f>
        <v>0</v>
      </c>
      <c r="T220" s="1056">
        <f t="shared" si="262"/>
        <v>0</v>
      </c>
      <c r="U220" s="1056">
        <f t="shared" si="273"/>
        <v>0</v>
      </c>
      <c r="V220" s="1056">
        <f t="shared" si="274"/>
        <v>0</v>
      </c>
      <c r="W220" s="1056">
        <f t="shared" si="263"/>
        <v>0</v>
      </c>
      <c r="X220" s="1056">
        <f t="shared" si="291"/>
        <v>0</v>
      </c>
      <c r="Y220" s="1043"/>
      <c r="Z220" s="1053">
        <f>'5'!S220</f>
        <v>0</v>
      </c>
      <c r="AA220" s="1053">
        <f>'5'!T220</f>
        <v>0</v>
      </c>
      <c r="AB220" s="1053" t="str">
        <f>'5'!U220</f>
        <v/>
      </c>
      <c r="AC220" s="1053">
        <f>'5'!V220</f>
        <v>0</v>
      </c>
      <c r="AD220" s="1053">
        <f>'5'!W220</f>
        <v>0</v>
      </c>
      <c r="AE220" s="1056">
        <f t="shared" si="275"/>
        <v>0</v>
      </c>
      <c r="AF220" s="1056">
        <f t="shared" si="228"/>
        <v>0</v>
      </c>
      <c r="AG220" s="1056">
        <f t="shared" si="229"/>
        <v>0</v>
      </c>
      <c r="AH220" s="1056">
        <f t="shared" si="264"/>
        <v>0</v>
      </c>
      <c r="AI220" s="1056">
        <f t="shared" si="230"/>
        <v>0</v>
      </c>
      <c r="AJ220" s="1043"/>
      <c r="AK220" s="1053">
        <f>'5'!Y220</f>
        <v>0</v>
      </c>
      <c r="AL220" s="1053">
        <f>'5'!Z220</f>
        <v>0</v>
      </c>
      <c r="AM220" s="1053" t="str">
        <f>'5'!AA220</f>
        <v/>
      </c>
      <c r="AN220" s="1053">
        <f>'5'!AB220</f>
        <v>0</v>
      </c>
      <c r="AO220" s="1053">
        <f>'5'!AC220</f>
        <v>0</v>
      </c>
      <c r="AP220" s="1056">
        <f t="shared" si="276"/>
        <v>0</v>
      </c>
      <c r="AQ220" s="1056">
        <f t="shared" si="277"/>
        <v>0</v>
      </c>
      <c r="AR220" s="1056">
        <f t="shared" si="278"/>
        <v>0</v>
      </c>
      <c r="AS220" s="1056">
        <f t="shared" si="265"/>
        <v>0</v>
      </c>
      <c r="AT220" s="1056">
        <f t="shared" si="279"/>
        <v>0</v>
      </c>
      <c r="AU220" s="1043"/>
      <c r="AV220" s="1053">
        <f>'5'!AE220</f>
        <v>0</v>
      </c>
      <c r="AW220" s="1053">
        <f>'5'!AF220</f>
        <v>0</v>
      </c>
      <c r="AX220" s="1053" t="str">
        <f>'5'!AG220</f>
        <v/>
      </c>
      <c r="AY220" s="1053">
        <f>'5'!AH220</f>
        <v>0</v>
      </c>
      <c r="AZ220" s="1055">
        <f>'5'!AI220</f>
        <v>0</v>
      </c>
      <c r="BA220" s="1056">
        <f t="shared" si="280"/>
        <v>0</v>
      </c>
      <c r="BB220" s="1056">
        <f t="shared" si="281"/>
        <v>0</v>
      </c>
      <c r="BC220" s="1056">
        <f t="shared" si="282"/>
        <v>0</v>
      </c>
      <c r="BD220" s="1056">
        <f t="shared" si="266"/>
        <v>0</v>
      </c>
      <c r="BE220" s="1056">
        <f t="shared" si="283"/>
        <v>0</v>
      </c>
      <c r="BF220" s="1043"/>
      <c r="BG220" s="1057" t="str">
        <f ca="1">'In-kind Benefits 2_V2'!AC218</f>
        <v/>
      </c>
      <c r="BH220" s="1047"/>
      <c r="BI220" s="1047" t="str">
        <f ca="1">'In-kind Benefits 2_V2'!AE218</f>
        <v/>
      </c>
      <c r="BJ220" s="1047" t="str" cm="1">
        <f t="array" aca="1" ref="BJ220" ca="1">(_xlfn.IFS(BG220="Yes",_xlfn.IFS(BI220&lt;=($CP220*BJ$5),BI220,BI220&gt;($CP220*BJ$5),($CP220*BJ$5)),BG220="No","",BG220="",""))</f>
        <v/>
      </c>
      <c r="BK220" s="1043"/>
      <c r="BL220" s="1057" t="str">
        <f ca="1">'In-kind Benefits 2_V2'!AG218</f>
        <v/>
      </c>
      <c r="BM220" s="1047" t="str">
        <f ca="1">'In-kind Benefits 2_V2'!AH218</f>
        <v/>
      </c>
      <c r="BN220" s="1047" t="str">
        <f ca="1">'In-kind Benefits 2_V2'!AI218</f>
        <v/>
      </c>
      <c r="BO220" s="1047" t="str" cm="1">
        <f t="array" aca="1" ref="BO220" ca="1">(_xlfn.IFS(BL220="Yes",_xlfn.IFS(BN220&lt;=($CP220*BO$5),BN220,BN220&gt;($CP220*BO$5),($CP220*BO$5)),BL220="No","",BL220="",""))</f>
        <v/>
      </c>
      <c r="BP220" s="1043"/>
      <c r="BQ220" s="1057" t="str">
        <f ca="1">'In-kind Benefits 2_V2'!AK218</f>
        <v/>
      </c>
      <c r="BR220" s="1047" t="str">
        <f ca="1">'In-kind Benefits 2_V2'!AL218</f>
        <v/>
      </c>
      <c r="BS220" s="1047" t="str">
        <f ca="1">'In-kind Benefits 2_V2'!AM218</f>
        <v/>
      </c>
      <c r="BT220" s="1047" t="str" cm="1">
        <f t="array" aca="1" ref="BT220" ca="1">(_xlfn.IFS(BQ220="Yes",_xlfn.IFS(BS220&lt;=($CP220*BT$5),BS220,BS220&gt;($CP220*BT$5),($CP220*BT$5)),BQ220="No","",BQ220="",""))</f>
        <v/>
      </c>
      <c r="BU220" s="1043"/>
      <c r="BV220" s="1057" t="str">
        <f ca="1">'In-kind Benefits 2_V2'!AO218</f>
        <v/>
      </c>
      <c r="BW220" s="1047" t="str">
        <f ca="1">'In-kind Benefits 2_V2'!AP218</f>
        <v/>
      </c>
      <c r="BX220" s="1047" t="str">
        <f ca="1">'In-kind Benefits 2_V2'!AQ218</f>
        <v/>
      </c>
      <c r="BY220" s="1047" t="str" cm="1">
        <f t="array" aca="1" ref="BY220" ca="1">(_xlfn.IFS(BV220="Yes",_xlfn.IFS(BX220&lt;=($CP220*BY$5),BX220,BX220&gt;($CP220*BY$5),($CP220*BY$5)),BV220="No","",BV220="",""))</f>
        <v/>
      </c>
      <c r="BZ220" s="1043"/>
      <c r="CA220" s="1057" t="str">
        <f ca="1">'In-kind Benefits 2_V2'!AS218</f>
        <v/>
      </c>
      <c r="CB220" s="1047" t="str">
        <f ca="1">'In-kind Benefits 2_V2'!AT218</f>
        <v/>
      </c>
      <c r="CC220" s="1047" t="str">
        <f ca="1">'In-kind Benefits 2_V2'!AU218</f>
        <v/>
      </c>
      <c r="CD220" s="1047" t="str" cm="1">
        <f t="array" aca="1" ref="CD220" ca="1">(_xlfn.IFS(CA220="Yes",_xlfn.IFS(CC220&lt;=($CP220*CD$5),CC220,CC220&gt;($CP220*CD$5),($CP220*CD$5)),CA220="No","",CA220="",""))</f>
        <v/>
      </c>
      <c r="CE220" s="1048"/>
      <c r="CF220" s="1057" t="str">
        <f ca="1">'In-kind Benefits 2_V2'!AW218</f>
        <v/>
      </c>
      <c r="CG220" s="1047" t="str">
        <f ca="1">'In-kind Benefits 2_V2'!AX218</f>
        <v/>
      </c>
      <c r="CH220" s="1047" t="str">
        <f ca="1">'In-kind Benefits 2_V2'!AY218</f>
        <v/>
      </c>
      <c r="CI220" s="1047" t="str" cm="1">
        <f t="array" aca="1" ref="CI220" ca="1">(_xlfn.IFS(CF220="Yes",_xlfn.IFS(CH220&lt;=($CP220*CI$5),CH220,CH220&gt;($CP220*CI$5),($CP220*CI$5)),CF220="No","",CF220="",""))</f>
        <v/>
      </c>
      <c r="CJ220" s="1048"/>
      <c r="CK220" s="1049">
        <f>IFERROR(((V220*X220)+(AG220*AI220)+(AR220*AT220)+(BC220*BE220))*'Drop Downs'!$R$4/12,0)</f>
        <v>0</v>
      </c>
      <c r="CL220" s="1050">
        <f>IFERROR(L220/M220*IF('2'!$E$25='Drop Downs'!$H$15,'Drop Downs'!$R$4/12, IF('2'!$E$25='Drop Downs'!$H$16,1, (IF('2'!$E$25='Drop Downs'!$H$13,1,"error")))),0)</f>
        <v>0</v>
      </c>
      <c r="CM220" s="1050">
        <f t="shared" ca="1" si="284"/>
        <v>0</v>
      </c>
      <c r="CN220" s="1049" t="str">
        <f t="shared" ca="1" si="285"/>
        <v/>
      </c>
      <c r="CO220" s="1049" t="str">
        <f t="shared" ca="1" si="286"/>
        <v/>
      </c>
      <c r="CP220" s="1050" t="str">
        <f t="shared" ca="1" si="267"/>
        <v/>
      </c>
      <c r="CQ220" s="251"/>
      <c r="CR220" s="1050">
        <f>IFERROR(((W220*X220)+(AH220*AI220)+(AS220*AT220)+(BD220*BE220))*'Drop Downs'!$R$4/12,0)</f>
        <v>0</v>
      </c>
      <c r="CS220" s="1050">
        <f t="shared" si="268"/>
        <v>0</v>
      </c>
      <c r="CT220" s="1050">
        <f t="shared" ca="1" si="269"/>
        <v>0</v>
      </c>
      <c r="CU220" s="1050">
        <f t="shared" ca="1" si="270"/>
        <v>0</v>
      </c>
      <c r="CV220" s="1050" t="str">
        <f t="shared" ca="1" si="287"/>
        <v/>
      </c>
      <c r="CW220" s="1048"/>
      <c r="CX220" s="1050">
        <f t="shared" si="288"/>
        <v>0</v>
      </c>
      <c r="CY220" s="1050" t="str">
        <f t="shared" ca="1" si="289"/>
        <v/>
      </c>
      <c r="CZ220" s="1049" t="str">
        <f t="shared" ca="1" si="290"/>
        <v/>
      </c>
      <c r="DA220" s="1049">
        <f t="shared" ca="1" si="271"/>
        <v>0</v>
      </c>
    </row>
    <row r="221" spans="1:105" s="178" customFormat="1" ht="17.149999999999999" customHeight="1">
      <c r="A221" s="942">
        <v>217</v>
      </c>
      <c r="B221" s="1302">
        <f>'4'!AA13</f>
        <v>0</v>
      </c>
      <c r="C221" s="1038" t="str">
        <f>INDEX(Languages2!$B$12:$Z$13,MATCH(' '!D221,Languages2!$B$12:$B$13,0),MATCH('1'!$C$5,Languages2!$B$1:$Z$1,0))</f>
        <v>Homens</v>
      </c>
      <c r="D221" s="1038" t="s">
        <v>799</v>
      </c>
      <c r="E221" s="1065">
        <f>'4'!AC13</f>
        <v>0</v>
      </c>
      <c r="F221" s="1297" t="str">
        <f>'4'!AD13</f>
        <v xml:space="preserve"> </v>
      </c>
      <c r="G221" s="1040"/>
      <c r="H221" s="1041">
        <f>'5'!G221</f>
        <v>0</v>
      </c>
      <c r="I221" s="1041">
        <f>'5'!H221</f>
        <v>0</v>
      </c>
      <c r="J221" s="1041">
        <f>'5'!I221</f>
        <v>0</v>
      </c>
      <c r="K221" s="1041">
        <f>'5'!J221</f>
        <v>0</v>
      </c>
      <c r="L221" s="1042">
        <f t="shared" si="261"/>
        <v>0</v>
      </c>
      <c r="M221" s="1042">
        <f t="shared" si="272"/>
        <v>0</v>
      </c>
      <c r="N221" s="1043"/>
      <c r="O221" s="1041">
        <f>'5'!M221</f>
        <v>0</v>
      </c>
      <c r="P221" s="1041">
        <f>'5'!N221</f>
        <v>0</v>
      </c>
      <c r="Q221" s="1041" t="str">
        <f>'5'!O221</f>
        <v/>
      </c>
      <c r="R221" s="1041">
        <f>'5'!P221</f>
        <v>0</v>
      </c>
      <c r="S221" s="1044">
        <f>'5'!Q221</f>
        <v>0</v>
      </c>
      <c r="T221" s="1045">
        <f t="shared" si="262"/>
        <v>0</v>
      </c>
      <c r="U221" s="1045">
        <f t="shared" si="273"/>
        <v>0</v>
      </c>
      <c r="V221" s="1045">
        <f t="shared" si="274"/>
        <v>0</v>
      </c>
      <c r="W221" s="1045">
        <f t="shared" si="263"/>
        <v>0</v>
      </c>
      <c r="X221" s="1045">
        <f t="shared" si="291"/>
        <v>0</v>
      </c>
      <c r="Y221" s="1043"/>
      <c r="Z221" s="1041">
        <f>'5'!S221</f>
        <v>0</v>
      </c>
      <c r="AA221" s="1041">
        <f>'5'!T221</f>
        <v>0</v>
      </c>
      <c r="AB221" s="1041" t="str">
        <f>'5'!U221</f>
        <v/>
      </c>
      <c r="AC221" s="1041">
        <f>'5'!V221</f>
        <v>0</v>
      </c>
      <c r="AD221" s="1064">
        <f>'5'!W221</f>
        <v>0</v>
      </c>
      <c r="AE221" s="1045">
        <f t="shared" si="275"/>
        <v>0</v>
      </c>
      <c r="AF221" s="1045">
        <f t="shared" si="228"/>
        <v>0</v>
      </c>
      <c r="AG221" s="1045">
        <f t="shared" si="229"/>
        <v>0</v>
      </c>
      <c r="AH221" s="1045">
        <f t="shared" si="264"/>
        <v>0</v>
      </c>
      <c r="AI221" s="1045">
        <f t="shared" si="230"/>
        <v>0</v>
      </c>
      <c r="AJ221" s="1043"/>
      <c r="AK221" s="1041">
        <f>'5'!Y221</f>
        <v>0</v>
      </c>
      <c r="AL221" s="1041">
        <f>'5'!Z221</f>
        <v>0</v>
      </c>
      <c r="AM221" s="1041" t="str">
        <f>'5'!AA221</f>
        <v/>
      </c>
      <c r="AN221" s="1041">
        <f>'5'!AB221</f>
        <v>0</v>
      </c>
      <c r="AO221" s="1064">
        <f>'5'!AC221</f>
        <v>0</v>
      </c>
      <c r="AP221" s="1045">
        <f t="shared" si="276"/>
        <v>0</v>
      </c>
      <c r="AQ221" s="1045">
        <f t="shared" si="277"/>
        <v>0</v>
      </c>
      <c r="AR221" s="1045">
        <f t="shared" si="278"/>
        <v>0</v>
      </c>
      <c r="AS221" s="1045">
        <f t="shared" si="265"/>
        <v>0</v>
      </c>
      <c r="AT221" s="1045">
        <f t="shared" si="279"/>
        <v>0</v>
      </c>
      <c r="AU221" s="1043"/>
      <c r="AV221" s="1041">
        <f>'5'!AE221</f>
        <v>0</v>
      </c>
      <c r="AW221" s="1041">
        <f>'5'!AF221</f>
        <v>0</v>
      </c>
      <c r="AX221" s="1041" t="str">
        <f>'5'!AG221</f>
        <v/>
      </c>
      <c r="AY221" s="1041">
        <f>'5'!AH221</f>
        <v>0</v>
      </c>
      <c r="AZ221" s="1044">
        <f>'5'!AI221</f>
        <v>0</v>
      </c>
      <c r="BA221" s="1045">
        <f t="shared" si="280"/>
        <v>0</v>
      </c>
      <c r="BB221" s="1045">
        <f t="shared" si="281"/>
        <v>0</v>
      </c>
      <c r="BC221" s="1045">
        <f t="shared" si="282"/>
        <v>0</v>
      </c>
      <c r="BD221" s="1045">
        <f t="shared" si="266"/>
        <v>0</v>
      </c>
      <c r="BE221" s="1045">
        <f t="shared" si="283"/>
        <v>0</v>
      </c>
      <c r="BF221" s="1043"/>
      <c r="BG221" s="1046" t="str">
        <f ca="1">'In-kind Benefits 2_V2'!AC219</f>
        <v/>
      </c>
      <c r="BH221" s="1047"/>
      <c r="BI221" s="1047" t="str">
        <f ca="1">'In-kind Benefits 2_V2'!AE219</f>
        <v/>
      </c>
      <c r="BJ221" s="1047" t="str" cm="1">
        <f t="array" aca="1" ref="BJ221" ca="1">(_xlfn.IFS(BG221="Yes",_xlfn.IFS(BI221&lt;=($CP221*BJ$5),BI221,BI221&gt;($CP221*BJ$5),($CP221*BJ$5)),BG221="No","",BG221="",""))</f>
        <v/>
      </c>
      <c r="BK221" s="1043"/>
      <c r="BL221" s="1046" t="str">
        <f ca="1">'In-kind Benefits 2_V2'!AG219</f>
        <v/>
      </c>
      <c r="BM221" s="1047" t="str">
        <f ca="1">'In-kind Benefits 2_V2'!AH219</f>
        <v/>
      </c>
      <c r="BN221" s="1047" t="str">
        <f ca="1">'In-kind Benefits 2_V2'!AI219</f>
        <v/>
      </c>
      <c r="BO221" s="1047" t="str" cm="1">
        <f t="array" aca="1" ref="BO221" ca="1">(_xlfn.IFS(BL221="Yes",_xlfn.IFS(BN221&lt;=($CP221*BO$5),BN221,BN221&gt;($CP221*BO$5),($CP221*BO$5)),BL221="No","",BL221="",""))</f>
        <v/>
      </c>
      <c r="BP221" s="1043"/>
      <c r="BQ221" s="1046" t="str">
        <f ca="1">'In-kind Benefits 2_V2'!AK219</f>
        <v/>
      </c>
      <c r="BR221" s="1047" t="str">
        <f ca="1">'In-kind Benefits 2_V2'!AL219</f>
        <v/>
      </c>
      <c r="BS221" s="1047" t="str">
        <f ca="1">'In-kind Benefits 2_V2'!AM219</f>
        <v/>
      </c>
      <c r="BT221" s="1047" t="str" cm="1">
        <f t="array" aca="1" ref="BT221" ca="1">(_xlfn.IFS(BQ221="Yes",_xlfn.IFS(BS221&lt;=($CP221*BT$5),BS221,BS221&gt;($CP221*BT$5),($CP221*BT$5)),BQ221="No","",BQ221="",""))</f>
        <v/>
      </c>
      <c r="BU221" s="1043"/>
      <c r="BV221" s="1046" t="str">
        <f ca="1">'In-kind Benefits 2_V2'!AO219</f>
        <v/>
      </c>
      <c r="BW221" s="1047" t="str">
        <f ca="1">'In-kind Benefits 2_V2'!AP219</f>
        <v/>
      </c>
      <c r="BX221" s="1047" t="str">
        <f ca="1">'In-kind Benefits 2_V2'!AQ219</f>
        <v/>
      </c>
      <c r="BY221" s="1047" t="str" cm="1">
        <f t="array" aca="1" ref="BY221" ca="1">(_xlfn.IFS(BV221="Yes",_xlfn.IFS(BX221&lt;=($CP221*BY$5),BX221,BX221&gt;($CP221*BY$5),($CP221*BY$5)),BV221="No","",BV221="",""))</f>
        <v/>
      </c>
      <c r="BZ221" s="1043"/>
      <c r="CA221" s="1046" t="str">
        <f ca="1">'In-kind Benefits 2_V2'!AS219</f>
        <v/>
      </c>
      <c r="CB221" s="1047" t="str">
        <f ca="1">'In-kind Benefits 2_V2'!AT219</f>
        <v/>
      </c>
      <c r="CC221" s="1047" t="str">
        <f ca="1">'In-kind Benefits 2_V2'!AU219</f>
        <v/>
      </c>
      <c r="CD221" s="1047" t="str" cm="1">
        <f t="array" aca="1" ref="CD221" ca="1">(_xlfn.IFS(CA221="Yes",_xlfn.IFS(CC221&lt;=($CP221*CD$5),CC221,CC221&gt;($CP221*CD$5),($CP221*CD$5)),CA221="No","",CA221="",""))</f>
        <v/>
      </c>
      <c r="CE221" s="1048"/>
      <c r="CF221" s="1046" t="str">
        <f ca="1">'In-kind Benefits 2_V2'!AW219</f>
        <v/>
      </c>
      <c r="CG221" s="1047" t="str">
        <f ca="1">'In-kind Benefits 2_V2'!AX219</f>
        <v/>
      </c>
      <c r="CH221" s="1047" t="str">
        <f ca="1">'In-kind Benefits 2_V2'!AY219</f>
        <v/>
      </c>
      <c r="CI221" s="1047" t="str" cm="1">
        <f t="array" aca="1" ref="CI221" ca="1">(_xlfn.IFS(CF221="Yes",_xlfn.IFS(CH221&lt;=($CP221*CI$5),CH221,CH221&gt;($CP221*CI$5),($CP221*CI$5)),CF221="No","",CF221="",""))</f>
        <v/>
      </c>
      <c r="CJ221" s="1048"/>
      <c r="CK221" s="1049">
        <f>IFERROR(((V221*X221)+(AG221*AI221)+(AR221*AT221)+(BC221*BE221))*'Drop Downs'!$R$4/12,0)</f>
        <v>0</v>
      </c>
      <c r="CL221" s="1050">
        <f>IFERROR(L221/M221*IF('2'!$E$25='Drop Downs'!$H$15,'Drop Downs'!$R$4/12, IF('2'!$E$25='Drop Downs'!$H$16,1, (IF('2'!$E$25='Drop Downs'!$H$13,1,"error")))),0)</f>
        <v>0</v>
      </c>
      <c r="CM221" s="1050">
        <f t="shared" ca="1" si="284"/>
        <v>0</v>
      </c>
      <c r="CN221" s="1049" t="str">
        <f t="shared" ca="1" si="285"/>
        <v/>
      </c>
      <c r="CO221" s="1049" t="str">
        <f t="shared" ca="1" si="286"/>
        <v/>
      </c>
      <c r="CP221" s="1050" t="str">
        <f t="shared" ca="1" si="267"/>
        <v/>
      </c>
      <c r="CQ221" s="251"/>
      <c r="CR221" s="1050">
        <f>IFERROR(((W221*X221)+(AH221*AI221)+(AS221*AT221)+(BD221*BE221))*'Drop Downs'!$R$4/12,0)</f>
        <v>0</v>
      </c>
      <c r="CS221" s="1050">
        <f t="shared" si="268"/>
        <v>0</v>
      </c>
      <c r="CT221" s="1050">
        <f t="shared" ca="1" si="269"/>
        <v>0</v>
      </c>
      <c r="CU221" s="1050">
        <f t="shared" ca="1" si="270"/>
        <v>0</v>
      </c>
      <c r="CV221" s="1050" t="str">
        <f t="shared" ca="1" si="287"/>
        <v/>
      </c>
      <c r="CW221" s="1048"/>
      <c r="CX221" s="1050">
        <f t="shared" si="288"/>
        <v>0</v>
      </c>
      <c r="CY221" s="1050" t="str">
        <f t="shared" ca="1" si="289"/>
        <v/>
      </c>
      <c r="CZ221" s="1049" t="str">
        <f t="shared" ca="1" si="290"/>
        <v/>
      </c>
      <c r="DA221" s="1049">
        <f t="shared" ca="1" si="271"/>
        <v>0</v>
      </c>
    </row>
    <row r="222" spans="1:105" s="178" customFormat="1" ht="17.149999999999999" customHeight="1">
      <c r="A222" s="942">
        <v>218</v>
      </c>
      <c r="B222" s="1298"/>
      <c r="C222" s="1051" t="str">
        <f>INDEX(Languages2!$B$12:$Z$13,MATCH(' '!D222,Languages2!$B$12:$B$13,0),MATCH('1'!$C$5,Languages2!$B$1:$Z$1,0))</f>
        <v>Mulheres</v>
      </c>
      <c r="D222" s="1051" t="s">
        <v>800</v>
      </c>
      <c r="E222" s="1066">
        <f>'4'!AC14</f>
        <v>0</v>
      </c>
      <c r="F222" s="1297">
        <f>'4'!T96</f>
        <v>0</v>
      </c>
      <c r="G222" s="1040"/>
      <c r="H222" s="1053">
        <f>'5'!G222</f>
        <v>0</v>
      </c>
      <c r="I222" s="1053">
        <f>'5'!H222</f>
        <v>0</v>
      </c>
      <c r="J222" s="1053">
        <f>'5'!I222</f>
        <v>0</v>
      </c>
      <c r="K222" s="1053">
        <f>'5'!J222</f>
        <v>0</v>
      </c>
      <c r="L222" s="1054">
        <f t="shared" si="261"/>
        <v>0</v>
      </c>
      <c r="M222" s="1054">
        <f t="shared" si="272"/>
        <v>0</v>
      </c>
      <c r="N222" s="1043"/>
      <c r="O222" s="1053">
        <f>'5'!M222</f>
        <v>0</v>
      </c>
      <c r="P222" s="1053">
        <f>'5'!N222</f>
        <v>0</v>
      </c>
      <c r="Q222" s="1053" t="str">
        <f>'5'!O222</f>
        <v/>
      </c>
      <c r="R222" s="1053">
        <f>'5'!P222</f>
        <v>0</v>
      </c>
      <c r="S222" s="1055">
        <f>'5'!Q222</f>
        <v>0</v>
      </c>
      <c r="T222" s="1056">
        <f t="shared" si="262"/>
        <v>0</v>
      </c>
      <c r="U222" s="1056">
        <f t="shared" si="273"/>
        <v>0</v>
      </c>
      <c r="V222" s="1056">
        <f t="shared" si="274"/>
        <v>0</v>
      </c>
      <c r="W222" s="1056">
        <f t="shared" si="263"/>
        <v>0</v>
      </c>
      <c r="X222" s="1056">
        <f t="shared" si="291"/>
        <v>0</v>
      </c>
      <c r="Y222" s="1043"/>
      <c r="Z222" s="1053">
        <f>'5'!S222</f>
        <v>0</v>
      </c>
      <c r="AA222" s="1053">
        <f>'5'!T222</f>
        <v>0</v>
      </c>
      <c r="AB222" s="1053" t="str">
        <f>'5'!U222</f>
        <v/>
      </c>
      <c r="AC222" s="1053">
        <f>'5'!V222</f>
        <v>0</v>
      </c>
      <c r="AD222" s="1053">
        <f>'5'!W222</f>
        <v>0</v>
      </c>
      <c r="AE222" s="1056">
        <f t="shared" si="275"/>
        <v>0</v>
      </c>
      <c r="AF222" s="1056">
        <f t="shared" si="228"/>
        <v>0</v>
      </c>
      <c r="AG222" s="1056">
        <f t="shared" si="229"/>
        <v>0</v>
      </c>
      <c r="AH222" s="1056">
        <f t="shared" si="264"/>
        <v>0</v>
      </c>
      <c r="AI222" s="1056">
        <f t="shared" si="230"/>
        <v>0</v>
      </c>
      <c r="AJ222" s="1043"/>
      <c r="AK222" s="1053">
        <f>'5'!Y222</f>
        <v>0</v>
      </c>
      <c r="AL222" s="1053">
        <f>'5'!Z222</f>
        <v>0</v>
      </c>
      <c r="AM222" s="1053" t="str">
        <f>'5'!AA222</f>
        <v/>
      </c>
      <c r="AN222" s="1053">
        <f>'5'!AB222</f>
        <v>0</v>
      </c>
      <c r="AO222" s="1053">
        <f>'5'!AC222</f>
        <v>0</v>
      </c>
      <c r="AP222" s="1056">
        <f t="shared" si="276"/>
        <v>0</v>
      </c>
      <c r="AQ222" s="1056">
        <f t="shared" si="277"/>
        <v>0</v>
      </c>
      <c r="AR222" s="1056">
        <f t="shared" si="278"/>
        <v>0</v>
      </c>
      <c r="AS222" s="1056">
        <f t="shared" si="265"/>
        <v>0</v>
      </c>
      <c r="AT222" s="1056">
        <f t="shared" si="279"/>
        <v>0</v>
      </c>
      <c r="AU222" s="1043"/>
      <c r="AV222" s="1053">
        <f>'5'!AE222</f>
        <v>0</v>
      </c>
      <c r="AW222" s="1053">
        <f>'5'!AF222</f>
        <v>0</v>
      </c>
      <c r="AX222" s="1053" t="str">
        <f>'5'!AG222</f>
        <v/>
      </c>
      <c r="AY222" s="1053">
        <f>'5'!AH222</f>
        <v>0</v>
      </c>
      <c r="AZ222" s="1055">
        <f>'5'!AI222</f>
        <v>0</v>
      </c>
      <c r="BA222" s="1056">
        <f t="shared" si="280"/>
        <v>0</v>
      </c>
      <c r="BB222" s="1056">
        <f t="shared" si="281"/>
        <v>0</v>
      </c>
      <c r="BC222" s="1056">
        <f t="shared" si="282"/>
        <v>0</v>
      </c>
      <c r="BD222" s="1056">
        <f t="shared" si="266"/>
        <v>0</v>
      </c>
      <c r="BE222" s="1056">
        <f t="shared" si="283"/>
        <v>0</v>
      </c>
      <c r="BF222" s="1043"/>
      <c r="BG222" s="1057" t="str">
        <f ca="1">'In-kind Benefits 2_V2'!AC220</f>
        <v/>
      </c>
      <c r="BH222" s="1047"/>
      <c r="BI222" s="1047" t="str">
        <f ca="1">'In-kind Benefits 2_V2'!AE220</f>
        <v/>
      </c>
      <c r="BJ222" s="1047" t="str" cm="1">
        <f t="array" aca="1" ref="BJ222" ca="1">(_xlfn.IFS(BG222="Yes",_xlfn.IFS(BI222&lt;=($CP222*BJ$5),BI222,BI222&gt;($CP222*BJ$5),($CP222*BJ$5)),BG222="No","",BG222="",""))</f>
        <v/>
      </c>
      <c r="BK222" s="1043"/>
      <c r="BL222" s="1057" t="str">
        <f ca="1">'In-kind Benefits 2_V2'!AG220</f>
        <v/>
      </c>
      <c r="BM222" s="1047" t="str">
        <f ca="1">'In-kind Benefits 2_V2'!AH220</f>
        <v/>
      </c>
      <c r="BN222" s="1047" t="str">
        <f ca="1">'In-kind Benefits 2_V2'!AI220</f>
        <v/>
      </c>
      <c r="BO222" s="1047" t="str" cm="1">
        <f t="array" aca="1" ref="BO222" ca="1">(_xlfn.IFS(BL222="Yes",_xlfn.IFS(BN222&lt;=($CP222*BO$5),BN222,BN222&gt;($CP222*BO$5),($CP222*BO$5)),BL222="No","",BL222="",""))</f>
        <v/>
      </c>
      <c r="BP222" s="1043"/>
      <c r="BQ222" s="1057" t="str">
        <f ca="1">'In-kind Benefits 2_V2'!AK220</f>
        <v/>
      </c>
      <c r="BR222" s="1047" t="str">
        <f ca="1">'In-kind Benefits 2_V2'!AL220</f>
        <v/>
      </c>
      <c r="BS222" s="1047" t="str">
        <f ca="1">'In-kind Benefits 2_V2'!AM220</f>
        <v/>
      </c>
      <c r="BT222" s="1047" t="str" cm="1">
        <f t="array" aca="1" ref="BT222" ca="1">(_xlfn.IFS(BQ222="Yes",_xlfn.IFS(BS222&lt;=($CP222*BT$5),BS222,BS222&gt;($CP222*BT$5),($CP222*BT$5)),BQ222="No","",BQ222="",""))</f>
        <v/>
      </c>
      <c r="BU222" s="1043"/>
      <c r="BV222" s="1057" t="str">
        <f ca="1">'In-kind Benefits 2_V2'!AO220</f>
        <v/>
      </c>
      <c r="BW222" s="1047" t="str">
        <f ca="1">'In-kind Benefits 2_V2'!AP220</f>
        <v/>
      </c>
      <c r="BX222" s="1047" t="str">
        <f ca="1">'In-kind Benefits 2_V2'!AQ220</f>
        <v/>
      </c>
      <c r="BY222" s="1047" t="str" cm="1">
        <f t="array" aca="1" ref="BY222" ca="1">(_xlfn.IFS(BV222="Yes",_xlfn.IFS(BX222&lt;=($CP222*BY$5),BX222,BX222&gt;($CP222*BY$5),($CP222*BY$5)),BV222="No","",BV222="",""))</f>
        <v/>
      </c>
      <c r="BZ222" s="1043"/>
      <c r="CA222" s="1057" t="str">
        <f ca="1">'In-kind Benefits 2_V2'!AS220</f>
        <v/>
      </c>
      <c r="CB222" s="1047" t="str">
        <f ca="1">'In-kind Benefits 2_V2'!AT220</f>
        <v/>
      </c>
      <c r="CC222" s="1047" t="str">
        <f ca="1">'In-kind Benefits 2_V2'!AU220</f>
        <v/>
      </c>
      <c r="CD222" s="1047" t="str" cm="1">
        <f t="array" aca="1" ref="CD222" ca="1">(_xlfn.IFS(CA222="Yes",_xlfn.IFS(CC222&lt;=($CP222*CD$5),CC222,CC222&gt;($CP222*CD$5),($CP222*CD$5)),CA222="No","",CA222="",""))</f>
        <v/>
      </c>
      <c r="CE222" s="1048"/>
      <c r="CF222" s="1057" t="str">
        <f ca="1">'In-kind Benefits 2_V2'!AW220</f>
        <v/>
      </c>
      <c r="CG222" s="1047" t="str">
        <f ca="1">'In-kind Benefits 2_V2'!AX220</f>
        <v/>
      </c>
      <c r="CH222" s="1047" t="str">
        <f ca="1">'In-kind Benefits 2_V2'!AY220</f>
        <v/>
      </c>
      <c r="CI222" s="1047" t="str" cm="1">
        <f t="array" aca="1" ref="CI222" ca="1">(_xlfn.IFS(CF222="Yes",_xlfn.IFS(CH222&lt;=($CP222*CI$5),CH222,CH222&gt;($CP222*CI$5),($CP222*CI$5)),CF222="No","",CF222="",""))</f>
        <v/>
      </c>
      <c r="CJ222" s="1048"/>
      <c r="CK222" s="1049">
        <f>IFERROR(((V222*X222)+(AG222*AI222)+(AR222*AT222)+(BC222*BE222))*'Drop Downs'!$R$4/12,0)</f>
        <v>0</v>
      </c>
      <c r="CL222" s="1050">
        <f>IFERROR(L222/M222*IF('2'!$E$25='Drop Downs'!$H$15,'Drop Downs'!$R$4/12, IF('2'!$E$25='Drop Downs'!$H$16,1, (IF('2'!$E$25='Drop Downs'!$H$13,1,"error")))),0)</f>
        <v>0</v>
      </c>
      <c r="CM222" s="1050">
        <f t="shared" ca="1" si="284"/>
        <v>0</v>
      </c>
      <c r="CN222" s="1049" t="str">
        <f t="shared" ca="1" si="285"/>
        <v/>
      </c>
      <c r="CO222" s="1049" t="str">
        <f t="shared" ca="1" si="286"/>
        <v/>
      </c>
      <c r="CP222" s="1050" t="str">
        <f t="shared" ca="1" si="267"/>
        <v/>
      </c>
      <c r="CQ222" s="251"/>
      <c r="CR222" s="1050">
        <f>IFERROR(((W222*X222)+(AH222*AI222)+(AS222*AT222)+(BD222*BE222))*'Drop Downs'!$R$4/12,0)</f>
        <v>0</v>
      </c>
      <c r="CS222" s="1050">
        <f t="shared" si="268"/>
        <v>0</v>
      </c>
      <c r="CT222" s="1050">
        <f t="shared" ca="1" si="269"/>
        <v>0</v>
      </c>
      <c r="CU222" s="1050">
        <f t="shared" ca="1" si="270"/>
        <v>0</v>
      </c>
      <c r="CV222" s="1050" t="str">
        <f t="shared" ca="1" si="287"/>
        <v/>
      </c>
      <c r="CW222" s="1048"/>
      <c r="CX222" s="1050">
        <f t="shared" si="288"/>
        <v>0</v>
      </c>
      <c r="CY222" s="1050" t="str">
        <f t="shared" ca="1" si="289"/>
        <v/>
      </c>
      <c r="CZ222" s="1049" t="str">
        <f t="shared" ca="1" si="290"/>
        <v/>
      </c>
      <c r="DA222" s="1049">
        <f t="shared" ca="1" si="271"/>
        <v>0</v>
      </c>
    </row>
    <row r="223" spans="1:105" s="178" customFormat="1" ht="17.149999999999999" customHeight="1">
      <c r="A223" s="942">
        <v>219</v>
      </c>
      <c r="B223" s="1302">
        <f>'4'!AA15</f>
        <v>0</v>
      </c>
      <c r="C223" s="1038" t="str">
        <f>INDEX(Languages2!$B$12:$Z$13,MATCH(' '!D223,Languages2!$B$12:$B$13,0),MATCH('1'!$C$5,Languages2!$B$1:$Z$1,0))</f>
        <v>Homens</v>
      </c>
      <c r="D223" s="1038" t="s">
        <v>799</v>
      </c>
      <c r="E223" s="1065">
        <f>'4'!AC15</f>
        <v>0</v>
      </c>
      <c r="F223" s="1297" t="str">
        <f>'4'!AD15</f>
        <v xml:space="preserve"> </v>
      </c>
      <c r="G223" s="1040"/>
      <c r="H223" s="1041">
        <f>'5'!G223</f>
        <v>0</v>
      </c>
      <c r="I223" s="1041">
        <f>'5'!H223</f>
        <v>0</v>
      </c>
      <c r="J223" s="1041">
        <f>'5'!I223</f>
        <v>0</v>
      </c>
      <c r="K223" s="1041">
        <f>'5'!J223</f>
        <v>0</v>
      </c>
      <c r="L223" s="1042">
        <f t="shared" si="261"/>
        <v>0</v>
      </c>
      <c r="M223" s="1042">
        <f t="shared" si="272"/>
        <v>0</v>
      </c>
      <c r="N223" s="1043"/>
      <c r="O223" s="1041">
        <f>'5'!M223</f>
        <v>0</v>
      </c>
      <c r="P223" s="1041">
        <f>'5'!N223</f>
        <v>0</v>
      </c>
      <c r="Q223" s="1041" t="str">
        <f>'5'!O223</f>
        <v/>
      </c>
      <c r="R223" s="1041">
        <f>'5'!P223</f>
        <v>0</v>
      </c>
      <c r="S223" s="1044">
        <f>'5'!Q223</f>
        <v>0</v>
      </c>
      <c r="T223" s="1045">
        <f t="shared" si="262"/>
        <v>0</v>
      </c>
      <c r="U223" s="1045">
        <f t="shared" si="273"/>
        <v>0</v>
      </c>
      <c r="V223" s="1045">
        <f t="shared" si="274"/>
        <v>0</v>
      </c>
      <c r="W223" s="1045">
        <f t="shared" si="263"/>
        <v>0</v>
      </c>
      <c r="X223" s="1045">
        <f t="shared" si="291"/>
        <v>0</v>
      </c>
      <c r="Y223" s="1043"/>
      <c r="Z223" s="1041">
        <f>'5'!S223</f>
        <v>0</v>
      </c>
      <c r="AA223" s="1041">
        <f>'5'!T223</f>
        <v>0</v>
      </c>
      <c r="AB223" s="1041" t="str">
        <f>'5'!U223</f>
        <v/>
      </c>
      <c r="AC223" s="1041">
        <f>'5'!V223</f>
        <v>0</v>
      </c>
      <c r="AD223" s="1064">
        <f>'5'!W223</f>
        <v>0</v>
      </c>
      <c r="AE223" s="1045">
        <f t="shared" si="275"/>
        <v>0</v>
      </c>
      <c r="AF223" s="1045">
        <f t="shared" si="228"/>
        <v>0</v>
      </c>
      <c r="AG223" s="1045">
        <f t="shared" si="229"/>
        <v>0</v>
      </c>
      <c r="AH223" s="1045">
        <f t="shared" si="264"/>
        <v>0</v>
      </c>
      <c r="AI223" s="1045">
        <f t="shared" si="230"/>
        <v>0</v>
      </c>
      <c r="AJ223" s="1043"/>
      <c r="AK223" s="1041">
        <f>'5'!Y223</f>
        <v>0</v>
      </c>
      <c r="AL223" s="1041">
        <f>'5'!Z223</f>
        <v>0</v>
      </c>
      <c r="AM223" s="1041" t="str">
        <f>'5'!AA223</f>
        <v/>
      </c>
      <c r="AN223" s="1041">
        <f>'5'!AB223</f>
        <v>0</v>
      </c>
      <c r="AO223" s="1064">
        <f>'5'!AC223</f>
        <v>0</v>
      </c>
      <c r="AP223" s="1045">
        <f t="shared" si="276"/>
        <v>0</v>
      </c>
      <c r="AQ223" s="1045">
        <f t="shared" si="277"/>
        <v>0</v>
      </c>
      <c r="AR223" s="1045">
        <f t="shared" si="278"/>
        <v>0</v>
      </c>
      <c r="AS223" s="1045">
        <f t="shared" si="265"/>
        <v>0</v>
      </c>
      <c r="AT223" s="1045">
        <f t="shared" si="279"/>
        <v>0</v>
      </c>
      <c r="AU223" s="1043"/>
      <c r="AV223" s="1041">
        <f>'5'!AE223</f>
        <v>0</v>
      </c>
      <c r="AW223" s="1041">
        <f>'5'!AF223</f>
        <v>0</v>
      </c>
      <c r="AX223" s="1041" t="str">
        <f>'5'!AG223</f>
        <v/>
      </c>
      <c r="AY223" s="1041">
        <f>'5'!AH223</f>
        <v>0</v>
      </c>
      <c r="AZ223" s="1044">
        <f>'5'!AI223</f>
        <v>0</v>
      </c>
      <c r="BA223" s="1045">
        <f t="shared" si="280"/>
        <v>0</v>
      </c>
      <c r="BB223" s="1045">
        <f t="shared" si="281"/>
        <v>0</v>
      </c>
      <c r="BC223" s="1045">
        <f t="shared" si="282"/>
        <v>0</v>
      </c>
      <c r="BD223" s="1045">
        <f t="shared" si="266"/>
        <v>0</v>
      </c>
      <c r="BE223" s="1045">
        <f t="shared" si="283"/>
        <v>0</v>
      </c>
      <c r="BF223" s="1043"/>
      <c r="BG223" s="1046" t="str">
        <f ca="1">'In-kind Benefits 2_V2'!AC221</f>
        <v/>
      </c>
      <c r="BH223" s="1047"/>
      <c r="BI223" s="1047" t="str">
        <f ca="1">'In-kind Benefits 2_V2'!AE221</f>
        <v/>
      </c>
      <c r="BJ223" s="1047" t="str" cm="1">
        <f t="array" aca="1" ref="BJ223" ca="1">(_xlfn.IFS(BG223="Yes",_xlfn.IFS(BI223&lt;=($CP223*BJ$5),BI223,BI223&gt;($CP223*BJ$5),($CP223*BJ$5)),BG223="No","",BG223="",""))</f>
        <v/>
      </c>
      <c r="BK223" s="1043"/>
      <c r="BL223" s="1046" t="str">
        <f ca="1">'In-kind Benefits 2_V2'!AG221</f>
        <v/>
      </c>
      <c r="BM223" s="1047" t="str">
        <f ca="1">'In-kind Benefits 2_V2'!AH221</f>
        <v/>
      </c>
      <c r="BN223" s="1047" t="str">
        <f ca="1">'In-kind Benefits 2_V2'!AI221</f>
        <v/>
      </c>
      <c r="BO223" s="1047" t="str" cm="1">
        <f t="array" aca="1" ref="BO223" ca="1">(_xlfn.IFS(BL223="Yes",_xlfn.IFS(BN223&lt;=($CP223*BO$5),BN223,BN223&gt;($CP223*BO$5),($CP223*BO$5)),BL223="No","",BL223="",""))</f>
        <v/>
      </c>
      <c r="BP223" s="1043"/>
      <c r="BQ223" s="1046" t="str">
        <f ca="1">'In-kind Benefits 2_V2'!AK221</f>
        <v/>
      </c>
      <c r="BR223" s="1047" t="str">
        <f ca="1">'In-kind Benefits 2_V2'!AL221</f>
        <v/>
      </c>
      <c r="BS223" s="1047" t="str">
        <f ca="1">'In-kind Benefits 2_V2'!AM221</f>
        <v/>
      </c>
      <c r="BT223" s="1047" t="str" cm="1">
        <f t="array" aca="1" ref="BT223" ca="1">(_xlfn.IFS(BQ223="Yes",_xlfn.IFS(BS223&lt;=($CP223*BT$5),BS223,BS223&gt;($CP223*BT$5),($CP223*BT$5)),BQ223="No","",BQ223="",""))</f>
        <v/>
      </c>
      <c r="BU223" s="1043"/>
      <c r="BV223" s="1046" t="str">
        <f ca="1">'In-kind Benefits 2_V2'!AO221</f>
        <v/>
      </c>
      <c r="BW223" s="1047" t="str">
        <f ca="1">'In-kind Benefits 2_V2'!AP221</f>
        <v/>
      </c>
      <c r="BX223" s="1047" t="str">
        <f ca="1">'In-kind Benefits 2_V2'!AQ221</f>
        <v/>
      </c>
      <c r="BY223" s="1047" t="str" cm="1">
        <f t="array" aca="1" ref="BY223" ca="1">(_xlfn.IFS(BV223="Yes",_xlfn.IFS(BX223&lt;=($CP223*BY$5),BX223,BX223&gt;($CP223*BY$5),($CP223*BY$5)),BV223="No","",BV223="",""))</f>
        <v/>
      </c>
      <c r="BZ223" s="1043"/>
      <c r="CA223" s="1046" t="str">
        <f ca="1">'In-kind Benefits 2_V2'!AS221</f>
        <v/>
      </c>
      <c r="CB223" s="1047" t="str">
        <f ca="1">'In-kind Benefits 2_V2'!AT221</f>
        <v/>
      </c>
      <c r="CC223" s="1047" t="str">
        <f ca="1">'In-kind Benefits 2_V2'!AU221</f>
        <v/>
      </c>
      <c r="CD223" s="1047" t="str" cm="1">
        <f t="array" aca="1" ref="CD223" ca="1">(_xlfn.IFS(CA223="Yes",_xlfn.IFS(CC223&lt;=($CP223*CD$5),CC223,CC223&gt;($CP223*CD$5),($CP223*CD$5)),CA223="No","",CA223="",""))</f>
        <v/>
      </c>
      <c r="CE223" s="1048"/>
      <c r="CF223" s="1046" t="str">
        <f ca="1">'In-kind Benefits 2_V2'!AW221</f>
        <v/>
      </c>
      <c r="CG223" s="1047" t="str">
        <f ca="1">'In-kind Benefits 2_V2'!AX221</f>
        <v/>
      </c>
      <c r="CH223" s="1047" t="str">
        <f ca="1">'In-kind Benefits 2_V2'!AY221</f>
        <v/>
      </c>
      <c r="CI223" s="1047" t="str" cm="1">
        <f t="array" aca="1" ref="CI223" ca="1">(_xlfn.IFS(CF223="Yes",_xlfn.IFS(CH223&lt;=($CP223*CI$5),CH223,CH223&gt;($CP223*CI$5),($CP223*CI$5)),CF223="No","",CF223="",""))</f>
        <v/>
      </c>
      <c r="CJ223" s="1048"/>
      <c r="CK223" s="1049">
        <f>IFERROR(((V223*X223)+(AG223*AI223)+(AR223*AT223)+(BC223*BE223))*'Drop Downs'!$R$4/12,0)</f>
        <v>0</v>
      </c>
      <c r="CL223" s="1050">
        <f>IFERROR(L223/M223*IF('2'!$E$25='Drop Downs'!$H$15,'Drop Downs'!$R$4/12, IF('2'!$E$25='Drop Downs'!$H$16,1, (IF('2'!$E$25='Drop Downs'!$H$13,1,"error")))),0)</f>
        <v>0</v>
      </c>
      <c r="CM223" s="1050">
        <f t="shared" ca="1" si="284"/>
        <v>0</v>
      </c>
      <c r="CN223" s="1049" t="str">
        <f t="shared" ca="1" si="285"/>
        <v/>
      </c>
      <c r="CO223" s="1049" t="str">
        <f t="shared" ca="1" si="286"/>
        <v/>
      </c>
      <c r="CP223" s="1050" t="str">
        <f t="shared" ca="1" si="267"/>
        <v/>
      </c>
      <c r="CQ223" s="251"/>
      <c r="CR223" s="1050">
        <f>IFERROR(((W223*X223)+(AH223*AI223)+(AS223*AT223)+(BD223*BE223))*'Drop Downs'!$R$4/12,0)</f>
        <v>0</v>
      </c>
      <c r="CS223" s="1050">
        <f t="shared" si="268"/>
        <v>0</v>
      </c>
      <c r="CT223" s="1050">
        <f t="shared" ca="1" si="269"/>
        <v>0</v>
      </c>
      <c r="CU223" s="1050">
        <f t="shared" ca="1" si="270"/>
        <v>0</v>
      </c>
      <c r="CV223" s="1050" t="str">
        <f t="shared" ca="1" si="287"/>
        <v/>
      </c>
      <c r="CW223" s="1048"/>
      <c r="CX223" s="1050">
        <f t="shared" si="288"/>
        <v>0</v>
      </c>
      <c r="CY223" s="1050" t="str">
        <f t="shared" ca="1" si="289"/>
        <v/>
      </c>
      <c r="CZ223" s="1049" t="str">
        <f t="shared" ca="1" si="290"/>
        <v/>
      </c>
      <c r="DA223" s="1049">
        <f t="shared" ca="1" si="271"/>
        <v>0</v>
      </c>
    </row>
    <row r="224" spans="1:105" s="178" customFormat="1" ht="17.149999999999999" customHeight="1">
      <c r="A224" s="942">
        <v>220</v>
      </c>
      <c r="B224" s="1298"/>
      <c r="C224" s="1051" t="str">
        <f>INDEX(Languages2!$B$12:$Z$13,MATCH(' '!D224,Languages2!$B$12:$B$13,0),MATCH('1'!$C$5,Languages2!$B$1:$Z$1,0))</f>
        <v>Mulheres</v>
      </c>
      <c r="D224" s="1051" t="s">
        <v>800</v>
      </c>
      <c r="E224" s="1066">
        <f>'4'!AC16</f>
        <v>0</v>
      </c>
      <c r="F224" s="1297">
        <f>'4'!T98</f>
        <v>0</v>
      </c>
      <c r="G224" s="1040"/>
      <c r="H224" s="1053">
        <f>'5'!G224</f>
        <v>0</v>
      </c>
      <c r="I224" s="1053">
        <f>'5'!H224</f>
        <v>0</v>
      </c>
      <c r="J224" s="1053">
        <f>'5'!I224</f>
        <v>0</v>
      </c>
      <c r="K224" s="1053">
        <f>'5'!J224</f>
        <v>0</v>
      </c>
      <c r="L224" s="1054">
        <f t="shared" si="261"/>
        <v>0</v>
      </c>
      <c r="M224" s="1054">
        <f t="shared" si="272"/>
        <v>0</v>
      </c>
      <c r="N224" s="1043"/>
      <c r="O224" s="1053">
        <f>'5'!M224</f>
        <v>0</v>
      </c>
      <c r="P224" s="1053">
        <f>'5'!N224</f>
        <v>0</v>
      </c>
      <c r="Q224" s="1053" t="str">
        <f>'5'!O224</f>
        <v/>
      </c>
      <c r="R224" s="1053">
        <f>'5'!P224</f>
        <v>0</v>
      </c>
      <c r="S224" s="1055">
        <f>'5'!Q224</f>
        <v>0</v>
      </c>
      <c r="T224" s="1056">
        <f t="shared" si="262"/>
        <v>0</v>
      </c>
      <c r="U224" s="1056">
        <f t="shared" si="273"/>
        <v>0</v>
      </c>
      <c r="V224" s="1056">
        <f t="shared" si="274"/>
        <v>0</v>
      </c>
      <c r="W224" s="1056">
        <f t="shared" si="263"/>
        <v>0</v>
      </c>
      <c r="X224" s="1056">
        <f t="shared" si="291"/>
        <v>0</v>
      </c>
      <c r="Y224" s="1043"/>
      <c r="Z224" s="1053">
        <f>'5'!S224</f>
        <v>0</v>
      </c>
      <c r="AA224" s="1053">
        <f>'5'!T224</f>
        <v>0</v>
      </c>
      <c r="AB224" s="1053" t="str">
        <f>'5'!U224</f>
        <v/>
      </c>
      <c r="AC224" s="1053">
        <f>'5'!V224</f>
        <v>0</v>
      </c>
      <c r="AD224" s="1053">
        <f>'5'!W224</f>
        <v>0</v>
      </c>
      <c r="AE224" s="1056">
        <f t="shared" si="275"/>
        <v>0</v>
      </c>
      <c r="AF224" s="1056">
        <f t="shared" si="228"/>
        <v>0</v>
      </c>
      <c r="AG224" s="1056">
        <f t="shared" si="229"/>
        <v>0</v>
      </c>
      <c r="AH224" s="1056">
        <f t="shared" si="264"/>
        <v>0</v>
      </c>
      <c r="AI224" s="1056">
        <f t="shared" si="230"/>
        <v>0</v>
      </c>
      <c r="AJ224" s="1043"/>
      <c r="AK224" s="1053">
        <f>'5'!Y224</f>
        <v>0</v>
      </c>
      <c r="AL224" s="1053">
        <f>'5'!Z224</f>
        <v>0</v>
      </c>
      <c r="AM224" s="1053" t="str">
        <f>'5'!AA224</f>
        <v/>
      </c>
      <c r="AN224" s="1053">
        <f>'5'!AB224</f>
        <v>0</v>
      </c>
      <c r="AO224" s="1053">
        <f>'5'!AC224</f>
        <v>0</v>
      </c>
      <c r="AP224" s="1056">
        <f t="shared" si="276"/>
        <v>0</v>
      </c>
      <c r="AQ224" s="1056">
        <f t="shared" si="277"/>
        <v>0</v>
      </c>
      <c r="AR224" s="1056">
        <f t="shared" si="278"/>
        <v>0</v>
      </c>
      <c r="AS224" s="1056">
        <f t="shared" si="265"/>
        <v>0</v>
      </c>
      <c r="AT224" s="1056">
        <f t="shared" si="279"/>
        <v>0</v>
      </c>
      <c r="AU224" s="1043"/>
      <c r="AV224" s="1053">
        <f>'5'!AE224</f>
        <v>0</v>
      </c>
      <c r="AW224" s="1053">
        <f>'5'!AF224</f>
        <v>0</v>
      </c>
      <c r="AX224" s="1053" t="str">
        <f>'5'!AG224</f>
        <v/>
      </c>
      <c r="AY224" s="1053">
        <f>'5'!AH224</f>
        <v>0</v>
      </c>
      <c r="AZ224" s="1055">
        <f>'5'!AI224</f>
        <v>0</v>
      </c>
      <c r="BA224" s="1056">
        <f t="shared" si="280"/>
        <v>0</v>
      </c>
      <c r="BB224" s="1056">
        <f t="shared" si="281"/>
        <v>0</v>
      </c>
      <c r="BC224" s="1056">
        <f t="shared" si="282"/>
        <v>0</v>
      </c>
      <c r="BD224" s="1056">
        <f t="shared" si="266"/>
        <v>0</v>
      </c>
      <c r="BE224" s="1056">
        <f t="shared" si="283"/>
        <v>0</v>
      </c>
      <c r="BF224" s="1043"/>
      <c r="BG224" s="1057" t="str">
        <f ca="1">'In-kind Benefits 2_V2'!AC222</f>
        <v/>
      </c>
      <c r="BH224" s="1047"/>
      <c r="BI224" s="1047" t="str">
        <f ca="1">'In-kind Benefits 2_V2'!AE222</f>
        <v/>
      </c>
      <c r="BJ224" s="1047" t="str" cm="1">
        <f t="array" aca="1" ref="BJ224" ca="1">(_xlfn.IFS(BG224="Yes",_xlfn.IFS(BI224&lt;=($CP224*BJ$5),BI224,BI224&gt;($CP224*BJ$5),($CP224*BJ$5)),BG224="No","",BG224="",""))</f>
        <v/>
      </c>
      <c r="BK224" s="1043"/>
      <c r="BL224" s="1057" t="str">
        <f ca="1">'In-kind Benefits 2_V2'!AG222</f>
        <v/>
      </c>
      <c r="BM224" s="1047" t="str">
        <f ca="1">'In-kind Benefits 2_V2'!AH222</f>
        <v/>
      </c>
      <c r="BN224" s="1047" t="str">
        <f ca="1">'In-kind Benefits 2_V2'!AI222</f>
        <v/>
      </c>
      <c r="BO224" s="1047" t="str" cm="1">
        <f t="array" aca="1" ref="BO224" ca="1">(_xlfn.IFS(BL224="Yes",_xlfn.IFS(BN224&lt;=($CP224*BO$5),BN224,BN224&gt;($CP224*BO$5),($CP224*BO$5)),BL224="No","",BL224="",""))</f>
        <v/>
      </c>
      <c r="BP224" s="1043"/>
      <c r="BQ224" s="1057" t="str">
        <f ca="1">'In-kind Benefits 2_V2'!AK222</f>
        <v/>
      </c>
      <c r="BR224" s="1047" t="str">
        <f ca="1">'In-kind Benefits 2_V2'!AL222</f>
        <v/>
      </c>
      <c r="BS224" s="1047" t="str">
        <f ca="1">'In-kind Benefits 2_V2'!AM222</f>
        <v/>
      </c>
      <c r="BT224" s="1047" t="str" cm="1">
        <f t="array" aca="1" ref="BT224" ca="1">(_xlfn.IFS(BQ224="Yes",_xlfn.IFS(BS224&lt;=($CP224*BT$5),BS224,BS224&gt;($CP224*BT$5),($CP224*BT$5)),BQ224="No","",BQ224="",""))</f>
        <v/>
      </c>
      <c r="BU224" s="1043"/>
      <c r="BV224" s="1057" t="str">
        <f ca="1">'In-kind Benefits 2_V2'!AO222</f>
        <v/>
      </c>
      <c r="BW224" s="1047" t="str">
        <f ca="1">'In-kind Benefits 2_V2'!AP222</f>
        <v/>
      </c>
      <c r="BX224" s="1047" t="str">
        <f ca="1">'In-kind Benefits 2_V2'!AQ222</f>
        <v/>
      </c>
      <c r="BY224" s="1047" t="str" cm="1">
        <f t="array" aca="1" ref="BY224" ca="1">(_xlfn.IFS(BV224="Yes",_xlfn.IFS(BX224&lt;=($CP224*BY$5),BX224,BX224&gt;($CP224*BY$5),($CP224*BY$5)),BV224="No","",BV224="",""))</f>
        <v/>
      </c>
      <c r="BZ224" s="1043"/>
      <c r="CA224" s="1057" t="str">
        <f ca="1">'In-kind Benefits 2_V2'!AS222</f>
        <v/>
      </c>
      <c r="CB224" s="1047" t="str">
        <f ca="1">'In-kind Benefits 2_V2'!AT222</f>
        <v/>
      </c>
      <c r="CC224" s="1047" t="str">
        <f ca="1">'In-kind Benefits 2_V2'!AU222</f>
        <v/>
      </c>
      <c r="CD224" s="1047" t="str" cm="1">
        <f t="array" aca="1" ref="CD224" ca="1">(_xlfn.IFS(CA224="Yes",_xlfn.IFS(CC224&lt;=($CP224*CD$5),CC224,CC224&gt;($CP224*CD$5),($CP224*CD$5)),CA224="No","",CA224="",""))</f>
        <v/>
      </c>
      <c r="CE224" s="1048"/>
      <c r="CF224" s="1057" t="str">
        <f ca="1">'In-kind Benefits 2_V2'!AW222</f>
        <v/>
      </c>
      <c r="CG224" s="1047" t="str">
        <f ca="1">'In-kind Benefits 2_V2'!AX222</f>
        <v/>
      </c>
      <c r="CH224" s="1047" t="str">
        <f ca="1">'In-kind Benefits 2_V2'!AY222</f>
        <v/>
      </c>
      <c r="CI224" s="1047" t="str" cm="1">
        <f t="array" aca="1" ref="CI224" ca="1">(_xlfn.IFS(CF224="Yes",_xlfn.IFS(CH224&lt;=($CP224*CI$5),CH224,CH224&gt;($CP224*CI$5),($CP224*CI$5)),CF224="No","",CF224="",""))</f>
        <v/>
      </c>
      <c r="CJ224" s="1048"/>
      <c r="CK224" s="1049">
        <f>IFERROR(((V224*X224)+(AG224*AI224)+(AR224*AT224)+(BC224*BE224))*'Drop Downs'!$R$4/12,0)</f>
        <v>0</v>
      </c>
      <c r="CL224" s="1050">
        <f>IFERROR(L224/M224*IF('2'!$E$25='Drop Downs'!$H$15,'Drop Downs'!$R$4/12, IF('2'!$E$25='Drop Downs'!$H$16,1, (IF('2'!$E$25='Drop Downs'!$H$13,1,"error")))),0)</f>
        <v>0</v>
      </c>
      <c r="CM224" s="1050">
        <f t="shared" ca="1" si="284"/>
        <v>0</v>
      </c>
      <c r="CN224" s="1049" t="str">
        <f t="shared" ca="1" si="285"/>
        <v/>
      </c>
      <c r="CO224" s="1049" t="str">
        <f t="shared" ca="1" si="286"/>
        <v/>
      </c>
      <c r="CP224" s="1050" t="str">
        <f t="shared" ca="1" si="267"/>
        <v/>
      </c>
      <c r="CQ224" s="251"/>
      <c r="CR224" s="1050">
        <f>IFERROR(((W224*X224)+(AH224*AI224)+(AS224*AT224)+(BD224*BE224))*'Drop Downs'!$R$4/12,0)</f>
        <v>0</v>
      </c>
      <c r="CS224" s="1050">
        <f t="shared" si="268"/>
        <v>0</v>
      </c>
      <c r="CT224" s="1050">
        <f t="shared" ca="1" si="269"/>
        <v>0</v>
      </c>
      <c r="CU224" s="1050">
        <f t="shared" ca="1" si="270"/>
        <v>0</v>
      </c>
      <c r="CV224" s="1050" t="str">
        <f t="shared" ca="1" si="287"/>
        <v/>
      </c>
      <c r="CW224" s="1048"/>
      <c r="CX224" s="1050">
        <f t="shared" si="288"/>
        <v>0</v>
      </c>
      <c r="CY224" s="1050" t="str">
        <f t="shared" ca="1" si="289"/>
        <v/>
      </c>
      <c r="CZ224" s="1049" t="str">
        <f t="shared" ca="1" si="290"/>
        <v/>
      </c>
      <c r="DA224" s="1049">
        <f t="shared" ca="1" si="271"/>
        <v>0</v>
      </c>
    </row>
    <row r="225" spans="1:105" s="178" customFormat="1" ht="17.149999999999999" customHeight="1">
      <c r="A225" s="942">
        <v>221</v>
      </c>
      <c r="B225" s="1302">
        <f>'4'!AA17</f>
        <v>0</v>
      </c>
      <c r="C225" s="1038" t="str">
        <f>INDEX(Languages2!$B$12:$Z$13,MATCH(' '!D225,Languages2!$B$12:$B$13,0),MATCH('1'!$C$5,Languages2!$B$1:$Z$1,0))</f>
        <v>Homens</v>
      </c>
      <c r="D225" s="1038" t="s">
        <v>799</v>
      </c>
      <c r="E225" s="1065">
        <f>'4'!AC17</f>
        <v>0</v>
      </c>
      <c r="F225" s="1297" t="str">
        <f>'4'!AD17</f>
        <v xml:space="preserve"> </v>
      </c>
      <c r="G225" s="1040"/>
      <c r="H225" s="1041">
        <f>'5'!G225</f>
        <v>0</v>
      </c>
      <c r="I225" s="1041">
        <f>'5'!H225</f>
        <v>0</v>
      </c>
      <c r="J225" s="1041">
        <f>'5'!I225</f>
        <v>0</v>
      </c>
      <c r="K225" s="1041">
        <f>'5'!J225</f>
        <v>0</v>
      </c>
      <c r="L225" s="1042">
        <f t="shared" si="261"/>
        <v>0</v>
      </c>
      <c r="M225" s="1042">
        <f t="shared" si="272"/>
        <v>0</v>
      </c>
      <c r="N225" s="1043"/>
      <c r="O225" s="1041">
        <f>'5'!M225</f>
        <v>0</v>
      </c>
      <c r="P225" s="1041">
        <f>'5'!N225</f>
        <v>0</v>
      </c>
      <c r="Q225" s="1041" t="str">
        <f>'5'!O225</f>
        <v/>
      </c>
      <c r="R225" s="1041">
        <f>'5'!P225</f>
        <v>0</v>
      </c>
      <c r="S225" s="1044">
        <f>'5'!Q225</f>
        <v>0</v>
      </c>
      <c r="T225" s="1045">
        <f t="shared" si="262"/>
        <v>0</v>
      </c>
      <c r="U225" s="1045">
        <f t="shared" si="273"/>
        <v>0</v>
      </c>
      <c r="V225" s="1045">
        <f t="shared" si="274"/>
        <v>0</v>
      </c>
      <c r="W225" s="1045">
        <f t="shared" si="263"/>
        <v>0</v>
      </c>
      <c r="X225" s="1045">
        <f t="shared" si="291"/>
        <v>0</v>
      </c>
      <c r="Y225" s="1043"/>
      <c r="Z225" s="1041">
        <f>'5'!S225</f>
        <v>0</v>
      </c>
      <c r="AA225" s="1041">
        <f>'5'!T225</f>
        <v>0</v>
      </c>
      <c r="AB225" s="1041" t="str">
        <f>'5'!U225</f>
        <v/>
      </c>
      <c r="AC225" s="1041">
        <f>'5'!V225</f>
        <v>0</v>
      </c>
      <c r="AD225" s="1064">
        <f>'5'!W225</f>
        <v>0</v>
      </c>
      <c r="AE225" s="1045">
        <f t="shared" si="275"/>
        <v>0</v>
      </c>
      <c r="AF225" s="1045">
        <f t="shared" si="228"/>
        <v>0</v>
      </c>
      <c r="AG225" s="1045">
        <f t="shared" si="229"/>
        <v>0</v>
      </c>
      <c r="AH225" s="1045">
        <f t="shared" si="264"/>
        <v>0</v>
      </c>
      <c r="AI225" s="1045">
        <f t="shared" si="230"/>
        <v>0</v>
      </c>
      <c r="AJ225" s="1043"/>
      <c r="AK225" s="1041">
        <f>'5'!Y225</f>
        <v>0</v>
      </c>
      <c r="AL225" s="1041">
        <f>'5'!Z225</f>
        <v>0</v>
      </c>
      <c r="AM225" s="1041" t="str">
        <f>'5'!AA225</f>
        <v/>
      </c>
      <c r="AN225" s="1041">
        <f>'5'!AB225</f>
        <v>0</v>
      </c>
      <c r="AO225" s="1064">
        <f>'5'!AC225</f>
        <v>0</v>
      </c>
      <c r="AP225" s="1045">
        <f t="shared" si="276"/>
        <v>0</v>
      </c>
      <c r="AQ225" s="1045">
        <f t="shared" si="277"/>
        <v>0</v>
      </c>
      <c r="AR225" s="1045">
        <f t="shared" si="278"/>
        <v>0</v>
      </c>
      <c r="AS225" s="1045">
        <f t="shared" si="265"/>
        <v>0</v>
      </c>
      <c r="AT225" s="1045">
        <f t="shared" si="279"/>
        <v>0</v>
      </c>
      <c r="AU225" s="1043"/>
      <c r="AV225" s="1041">
        <f>'5'!AE225</f>
        <v>0</v>
      </c>
      <c r="AW225" s="1041">
        <f>'5'!AF225</f>
        <v>0</v>
      </c>
      <c r="AX225" s="1041" t="str">
        <f>'5'!AG225</f>
        <v/>
      </c>
      <c r="AY225" s="1041">
        <f>'5'!AH225</f>
        <v>0</v>
      </c>
      <c r="AZ225" s="1044">
        <f>'5'!AI225</f>
        <v>0</v>
      </c>
      <c r="BA225" s="1045">
        <f t="shared" si="280"/>
        <v>0</v>
      </c>
      <c r="BB225" s="1045">
        <f t="shared" si="281"/>
        <v>0</v>
      </c>
      <c r="BC225" s="1045">
        <f t="shared" si="282"/>
        <v>0</v>
      </c>
      <c r="BD225" s="1045">
        <f t="shared" si="266"/>
        <v>0</v>
      </c>
      <c r="BE225" s="1045">
        <f t="shared" si="283"/>
        <v>0</v>
      </c>
      <c r="BF225" s="1043"/>
      <c r="BG225" s="1046" t="str">
        <f ca="1">'In-kind Benefits 2_V2'!AC223</f>
        <v/>
      </c>
      <c r="BH225" s="1047"/>
      <c r="BI225" s="1047" t="str">
        <f ca="1">'In-kind Benefits 2_V2'!AE223</f>
        <v/>
      </c>
      <c r="BJ225" s="1047" t="str" cm="1">
        <f t="array" aca="1" ref="BJ225" ca="1">(_xlfn.IFS(BG225="Yes",_xlfn.IFS(BI225&lt;=($CP225*BJ$5),BI225,BI225&gt;($CP225*BJ$5),($CP225*BJ$5)),BG225="No","",BG225="",""))</f>
        <v/>
      </c>
      <c r="BK225" s="1043"/>
      <c r="BL225" s="1046" t="str">
        <f ca="1">'In-kind Benefits 2_V2'!AG223</f>
        <v/>
      </c>
      <c r="BM225" s="1047" t="str">
        <f ca="1">'In-kind Benefits 2_V2'!AH223</f>
        <v/>
      </c>
      <c r="BN225" s="1047" t="str">
        <f ca="1">'In-kind Benefits 2_V2'!AI223</f>
        <v/>
      </c>
      <c r="BO225" s="1047" t="str" cm="1">
        <f t="array" aca="1" ref="BO225" ca="1">(_xlfn.IFS(BL225="Yes",_xlfn.IFS(BN225&lt;=($CP225*BO$5),BN225,BN225&gt;($CP225*BO$5),($CP225*BO$5)),BL225="No","",BL225="",""))</f>
        <v/>
      </c>
      <c r="BP225" s="1043"/>
      <c r="BQ225" s="1046" t="str">
        <f ca="1">'In-kind Benefits 2_V2'!AK223</f>
        <v/>
      </c>
      <c r="BR225" s="1047" t="str">
        <f ca="1">'In-kind Benefits 2_V2'!AL223</f>
        <v/>
      </c>
      <c r="BS225" s="1047" t="str">
        <f ca="1">'In-kind Benefits 2_V2'!AM223</f>
        <v/>
      </c>
      <c r="BT225" s="1047" t="str" cm="1">
        <f t="array" aca="1" ref="BT225" ca="1">(_xlfn.IFS(BQ225="Yes",_xlfn.IFS(BS225&lt;=($CP225*BT$5),BS225,BS225&gt;($CP225*BT$5),($CP225*BT$5)),BQ225="No","",BQ225="",""))</f>
        <v/>
      </c>
      <c r="BU225" s="1043"/>
      <c r="BV225" s="1046" t="str">
        <f ca="1">'In-kind Benefits 2_V2'!AO223</f>
        <v/>
      </c>
      <c r="BW225" s="1047" t="str">
        <f ca="1">'In-kind Benefits 2_V2'!AP223</f>
        <v/>
      </c>
      <c r="BX225" s="1047" t="str">
        <f ca="1">'In-kind Benefits 2_V2'!AQ223</f>
        <v/>
      </c>
      <c r="BY225" s="1047" t="str" cm="1">
        <f t="array" aca="1" ref="BY225" ca="1">(_xlfn.IFS(BV225="Yes",_xlfn.IFS(BX225&lt;=($CP225*BY$5),BX225,BX225&gt;($CP225*BY$5),($CP225*BY$5)),BV225="No","",BV225="",""))</f>
        <v/>
      </c>
      <c r="BZ225" s="1043"/>
      <c r="CA225" s="1046" t="str">
        <f ca="1">'In-kind Benefits 2_V2'!AS223</f>
        <v/>
      </c>
      <c r="CB225" s="1047" t="str">
        <f ca="1">'In-kind Benefits 2_V2'!AT223</f>
        <v/>
      </c>
      <c r="CC225" s="1047" t="str">
        <f ca="1">'In-kind Benefits 2_V2'!AU223</f>
        <v/>
      </c>
      <c r="CD225" s="1047" t="str" cm="1">
        <f t="array" aca="1" ref="CD225" ca="1">(_xlfn.IFS(CA225="Yes",_xlfn.IFS(CC225&lt;=($CP225*CD$5),CC225,CC225&gt;($CP225*CD$5),($CP225*CD$5)),CA225="No","",CA225="",""))</f>
        <v/>
      </c>
      <c r="CE225" s="1048"/>
      <c r="CF225" s="1046" t="str">
        <f ca="1">'In-kind Benefits 2_V2'!AW223</f>
        <v/>
      </c>
      <c r="CG225" s="1047" t="str">
        <f ca="1">'In-kind Benefits 2_V2'!AX223</f>
        <v/>
      </c>
      <c r="CH225" s="1047" t="str">
        <f ca="1">'In-kind Benefits 2_V2'!AY223</f>
        <v/>
      </c>
      <c r="CI225" s="1047" t="str" cm="1">
        <f t="array" aca="1" ref="CI225" ca="1">(_xlfn.IFS(CF225="Yes",_xlfn.IFS(CH225&lt;=($CP225*CI$5),CH225,CH225&gt;($CP225*CI$5),($CP225*CI$5)),CF225="No","",CF225="",""))</f>
        <v/>
      </c>
      <c r="CJ225" s="1048"/>
      <c r="CK225" s="1049">
        <f>IFERROR(((V225*X225)+(AG225*AI225)+(AR225*AT225)+(BC225*BE225))*'Drop Downs'!$R$4/12,0)</f>
        <v>0</v>
      </c>
      <c r="CL225" s="1050">
        <f>IFERROR(L225/M225*IF('2'!$E$25='Drop Downs'!$H$15,'Drop Downs'!$R$4/12, IF('2'!$E$25='Drop Downs'!$H$16,1, (IF('2'!$E$25='Drop Downs'!$H$13,1,"error")))),0)</f>
        <v>0</v>
      </c>
      <c r="CM225" s="1050">
        <f t="shared" ca="1" si="284"/>
        <v>0</v>
      </c>
      <c r="CN225" s="1049" t="str">
        <f t="shared" ca="1" si="285"/>
        <v/>
      </c>
      <c r="CO225" s="1049" t="str">
        <f t="shared" ca="1" si="286"/>
        <v/>
      </c>
      <c r="CP225" s="1050" t="str">
        <f t="shared" ca="1" si="267"/>
        <v/>
      </c>
      <c r="CQ225" s="251"/>
      <c r="CR225" s="1050">
        <f>IFERROR(((W225*X225)+(AH225*AI225)+(AS225*AT225)+(BD225*BE225))*'Drop Downs'!$R$4/12,0)</f>
        <v>0</v>
      </c>
      <c r="CS225" s="1050">
        <f t="shared" si="268"/>
        <v>0</v>
      </c>
      <c r="CT225" s="1050">
        <f t="shared" ca="1" si="269"/>
        <v>0</v>
      </c>
      <c r="CU225" s="1050">
        <f t="shared" ca="1" si="270"/>
        <v>0</v>
      </c>
      <c r="CV225" s="1050" t="str">
        <f t="shared" ca="1" si="287"/>
        <v/>
      </c>
      <c r="CW225" s="1048"/>
      <c r="CX225" s="1050">
        <f t="shared" si="288"/>
        <v>0</v>
      </c>
      <c r="CY225" s="1050" t="str">
        <f t="shared" ca="1" si="289"/>
        <v/>
      </c>
      <c r="CZ225" s="1049" t="str">
        <f t="shared" ca="1" si="290"/>
        <v/>
      </c>
      <c r="DA225" s="1049">
        <f t="shared" ca="1" si="271"/>
        <v>0</v>
      </c>
    </row>
    <row r="226" spans="1:105" s="178" customFormat="1" ht="17.149999999999999" customHeight="1">
      <c r="A226" s="942">
        <v>222</v>
      </c>
      <c r="B226" s="1298"/>
      <c r="C226" s="1051" t="str">
        <f>INDEX(Languages2!$B$12:$Z$13,MATCH(' '!D226,Languages2!$B$12:$B$13,0),MATCH('1'!$C$5,Languages2!$B$1:$Z$1,0))</f>
        <v>Mulheres</v>
      </c>
      <c r="D226" s="1051" t="s">
        <v>800</v>
      </c>
      <c r="E226" s="1066">
        <f>'4'!AC18</f>
        <v>0</v>
      </c>
      <c r="F226" s="1297">
        <f>'4'!T100</f>
        <v>0</v>
      </c>
      <c r="G226" s="1040"/>
      <c r="H226" s="1053">
        <f>'5'!G226</f>
        <v>0</v>
      </c>
      <c r="I226" s="1053">
        <f>'5'!H226</f>
        <v>0</v>
      </c>
      <c r="J226" s="1053">
        <f>'5'!I226</f>
        <v>0</v>
      </c>
      <c r="K226" s="1053">
        <f>'5'!J226</f>
        <v>0</v>
      </c>
      <c r="L226" s="1054">
        <f t="shared" si="261"/>
        <v>0</v>
      </c>
      <c r="M226" s="1054">
        <f t="shared" si="272"/>
        <v>0</v>
      </c>
      <c r="N226" s="1043"/>
      <c r="O226" s="1053">
        <f>'5'!M226</f>
        <v>0</v>
      </c>
      <c r="P226" s="1053">
        <f>'5'!N226</f>
        <v>0</v>
      </c>
      <c r="Q226" s="1053" t="str">
        <f>'5'!O226</f>
        <v/>
      </c>
      <c r="R226" s="1053">
        <f>'5'!P226</f>
        <v>0</v>
      </c>
      <c r="S226" s="1055">
        <f>'5'!Q226</f>
        <v>0</v>
      </c>
      <c r="T226" s="1056">
        <f t="shared" si="262"/>
        <v>0</v>
      </c>
      <c r="U226" s="1056">
        <f t="shared" si="273"/>
        <v>0</v>
      </c>
      <c r="V226" s="1056">
        <f t="shared" si="274"/>
        <v>0</v>
      </c>
      <c r="W226" s="1056">
        <f t="shared" si="263"/>
        <v>0</v>
      </c>
      <c r="X226" s="1056">
        <f t="shared" si="291"/>
        <v>0</v>
      </c>
      <c r="Y226" s="1043"/>
      <c r="Z226" s="1053">
        <f>'5'!S226</f>
        <v>0</v>
      </c>
      <c r="AA226" s="1053">
        <f>'5'!T226</f>
        <v>0</v>
      </c>
      <c r="AB226" s="1053" t="str">
        <f>'5'!U226</f>
        <v/>
      </c>
      <c r="AC226" s="1053">
        <f>'5'!V226</f>
        <v>0</v>
      </c>
      <c r="AD226" s="1053">
        <f>'5'!W226</f>
        <v>0</v>
      </c>
      <c r="AE226" s="1056">
        <f t="shared" si="275"/>
        <v>0</v>
      </c>
      <c r="AF226" s="1056">
        <f t="shared" si="228"/>
        <v>0</v>
      </c>
      <c r="AG226" s="1056">
        <f t="shared" si="229"/>
        <v>0</v>
      </c>
      <c r="AH226" s="1056">
        <f t="shared" si="264"/>
        <v>0</v>
      </c>
      <c r="AI226" s="1056">
        <f t="shared" si="230"/>
        <v>0</v>
      </c>
      <c r="AJ226" s="1043"/>
      <c r="AK226" s="1053">
        <f>'5'!Y226</f>
        <v>0</v>
      </c>
      <c r="AL226" s="1053">
        <f>'5'!Z226</f>
        <v>0</v>
      </c>
      <c r="AM226" s="1053" t="str">
        <f>'5'!AA226</f>
        <v/>
      </c>
      <c r="AN226" s="1053">
        <f>'5'!AB226</f>
        <v>0</v>
      </c>
      <c r="AO226" s="1053">
        <f>'5'!AC226</f>
        <v>0</v>
      </c>
      <c r="AP226" s="1056">
        <f t="shared" si="276"/>
        <v>0</v>
      </c>
      <c r="AQ226" s="1056">
        <f t="shared" si="277"/>
        <v>0</v>
      </c>
      <c r="AR226" s="1056">
        <f t="shared" si="278"/>
        <v>0</v>
      </c>
      <c r="AS226" s="1056">
        <f t="shared" si="265"/>
        <v>0</v>
      </c>
      <c r="AT226" s="1056">
        <f t="shared" si="279"/>
        <v>0</v>
      </c>
      <c r="AU226" s="1043"/>
      <c r="AV226" s="1053">
        <f>'5'!AE226</f>
        <v>0</v>
      </c>
      <c r="AW226" s="1053">
        <f>'5'!AF226</f>
        <v>0</v>
      </c>
      <c r="AX226" s="1053" t="str">
        <f>'5'!AG226</f>
        <v/>
      </c>
      <c r="AY226" s="1053">
        <f>'5'!AH226</f>
        <v>0</v>
      </c>
      <c r="AZ226" s="1055">
        <f>'5'!AI226</f>
        <v>0</v>
      </c>
      <c r="BA226" s="1056">
        <f t="shared" si="280"/>
        <v>0</v>
      </c>
      <c r="BB226" s="1056">
        <f t="shared" si="281"/>
        <v>0</v>
      </c>
      <c r="BC226" s="1056">
        <f t="shared" si="282"/>
        <v>0</v>
      </c>
      <c r="BD226" s="1056">
        <f t="shared" si="266"/>
        <v>0</v>
      </c>
      <c r="BE226" s="1056">
        <f t="shared" si="283"/>
        <v>0</v>
      </c>
      <c r="BF226" s="1043"/>
      <c r="BG226" s="1057" t="str">
        <f ca="1">'In-kind Benefits 2_V2'!AC224</f>
        <v/>
      </c>
      <c r="BH226" s="1047"/>
      <c r="BI226" s="1047" t="str">
        <f ca="1">'In-kind Benefits 2_V2'!AE224</f>
        <v/>
      </c>
      <c r="BJ226" s="1047" t="str" cm="1">
        <f t="array" aca="1" ref="BJ226" ca="1">(_xlfn.IFS(BG226="Yes",_xlfn.IFS(BI226&lt;=($CP226*BJ$5),BI226,BI226&gt;($CP226*BJ$5),($CP226*BJ$5)),BG226="No","",BG226="",""))</f>
        <v/>
      </c>
      <c r="BK226" s="1043"/>
      <c r="BL226" s="1057" t="str">
        <f ca="1">'In-kind Benefits 2_V2'!AG224</f>
        <v/>
      </c>
      <c r="BM226" s="1047" t="str">
        <f ca="1">'In-kind Benefits 2_V2'!AH224</f>
        <v/>
      </c>
      <c r="BN226" s="1047" t="str">
        <f ca="1">'In-kind Benefits 2_V2'!AI224</f>
        <v/>
      </c>
      <c r="BO226" s="1047" t="str" cm="1">
        <f t="array" aca="1" ref="BO226" ca="1">(_xlfn.IFS(BL226="Yes",_xlfn.IFS(BN226&lt;=($CP226*BO$5),BN226,BN226&gt;($CP226*BO$5),($CP226*BO$5)),BL226="No","",BL226="",""))</f>
        <v/>
      </c>
      <c r="BP226" s="1043"/>
      <c r="BQ226" s="1057" t="str">
        <f ca="1">'In-kind Benefits 2_V2'!AK224</f>
        <v/>
      </c>
      <c r="BR226" s="1047" t="str">
        <f ca="1">'In-kind Benefits 2_V2'!AL224</f>
        <v/>
      </c>
      <c r="BS226" s="1047" t="str">
        <f ca="1">'In-kind Benefits 2_V2'!AM224</f>
        <v/>
      </c>
      <c r="BT226" s="1047" t="str" cm="1">
        <f t="array" aca="1" ref="BT226" ca="1">(_xlfn.IFS(BQ226="Yes",_xlfn.IFS(BS226&lt;=($CP226*BT$5),BS226,BS226&gt;($CP226*BT$5),($CP226*BT$5)),BQ226="No","",BQ226="",""))</f>
        <v/>
      </c>
      <c r="BU226" s="1043"/>
      <c r="BV226" s="1057" t="str">
        <f ca="1">'In-kind Benefits 2_V2'!AO224</f>
        <v/>
      </c>
      <c r="BW226" s="1047" t="str">
        <f ca="1">'In-kind Benefits 2_V2'!AP224</f>
        <v/>
      </c>
      <c r="BX226" s="1047" t="str">
        <f ca="1">'In-kind Benefits 2_V2'!AQ224</f>
        <v/>
      </c>
      <c r="BY226" s="1047" t="str" cm="1">
        <f t="array" aca="1" ref="BY226" ca="1">(_xlfn.IFS(BV226="Yes",_xlfn.IFS(BX226&lt;=($CP226*BY$5),BX226,BX226&gt;($CP226*BY$5),($CP226*BY$5)),BV226="No","",BV226="",""))</f>
        <v/>
      </c>
      <c r="BZ226" s="1043"/>
      <c r="CA226" s="1057" t="str">
        <f ca="1">'In-kind Benefits 2_V2'!AS224</f>
        <v/>
      </c>
      <c r="CB226" s="1047" t="str">
        <f ca="1">'In-kind Benefits 2_V2'!AT224</f>
        <v/>
      </c>
      <c r="CC226" s="1047" t="str">
        <f ca="1">'In-kind Benefits 2_V2'!AU224</f>
        <v/>
      </c>
      <c r="CD226" s="1047" t="str" cm="1">
        <f t="array" aca="1" ref="CD226" ca="1">(_xlfn.IFS(CA226="Yes",_xlfn.IFS(CC226&lt;=($CP226*CD$5),CC226,CC226&gt;($CP226*CD$5),($CP226*CD$5)),CA226="No","",CA226="",""))</f>
        <v/>
      </c>
      <c r="CE226" s="1048"/>
      <c r="CF226" s="1057" t="str">
        <f ca="1">'In-kind Benefits 2_V2'!AW224</f>
        <v/>
      </c>
      <c r="CG226" s="1047" t="str">
        <f ca="1">'In-kind Benefits 2_V2'!AX224</f>
        <v/>
      </c>
      <c r="CH226" s="1047" t="str">
        <f ca="1">'In-kind Benefits 2_V2'!AY224</f>
        <v/>
      </c>
      <c r="CI226" s="1047" t="str" cm="1">
        <f t="array" aca="1" ref="CI226" ca="1">(_xlfn.IFS(CF226="Yes",_xlfn.IFS(CH226&lt;=($CP226*CI$5),CH226,CH226&gt;($CP226*CI$5),($CP226*CI$5)),CF226="No","",CF226="",""))</f>
        <v/>
      </c>
      <c r="CJ226" s="1048"/>
      <c r="CK226" s="1049">
        <f>IFERROR(((V226*X226)+(AG226*AI226)+(AR226*AT226)+(BC226*BE226))*'Drop Downs'!$R$4/12,0)</f>
        <v>0</v>
      </c>
      <c r="CL226" s="1050">
        <f>IFERROR(L226/M226*IF('2'!$E$25='Drop Downs'!$H$15,'Drop Downs'!$R$4/12, IF('2'!$E$25='Drop Downs'!$H$16,1, (IF('2'!$E$25='Drop Downs'!$H$13,1,"error")))),0)</f>
        <v>0</v>
      </c>
      <c r="CM226" s="1050">
        <f t="shared" ca="1" si="284"/>
        <v>0</v>
      </c>
      <c r="CN226" s="1049" t="str">
        <f t="shared" ca="1" si="285"/>
        <v/>
      </c>
      <c r="CO226" s="1049" t="str">
        <f t="shared" ca="1" si="286"/>
        <v/>
      </c>
      <c r="CP226" s="1050" t="str">
        <f t="shared" ca="1" si="267"/>
        <v/>
      </c>
      <c r="CQ226" s="251"/>
      <c r="CR226" s="1050">
        <f>IFERROR(((W226*X226)+(AH226*AI226)+(AS226*AT226)+(BD226*BE226))*'Drop Downs'!$R$4/12,0)</f>
        <v>0</v>
      </c>
      <c r="CS226" s="1050">
        <f t="shared" si="268"/>
        <v>0</v>
      </c>
      <c r="CT226" s="1050">
        <f t="shared" ca="1" si="269"/>
        <v>0</v>
      </c>
      <c r="CU226" s="1050">
        <f t="shared" ca="1" si="270"/>
        <v>0</v>
      </c>
      <c r="CV226" s="1050" t="str">
        <f t="shared" ca="1" si="287"/>
        <v/>
      </c>
      <c r="CW226" s="1048"/>
      <c r="CX226" s="1050">
        <f t="shared" si="288"/>
        <v>0</v>
      </c>
      <c r="CY226" s="1050" t="str">
        <f t="shared" ca="1" si="289"/>
        <v/>
      </c>
      <c r="CZ226" s="1049" t="str">
        <f t="shared" ca="1" si="290"/>
        <v/>
      </c>
      <c r="DA226" s="1049">
        <f t="shared" ca="1" si="271"/>
        <v>0</v>
      </c>
    </row>
    <row r="227" spans="1:105" s="178" customFormat="1" ht="17.149999999999999" customHeight="1">
      <c r="A227" s="942">
        <v>223</v>
      </c>
      <c r="B227" s="1302">
        <f>'4'!AA19</f>
        <v>0</v>
      </c>
      <c r="C227" s="1038" t="str">
        <f>INDEX(Languages2!$B$12:$Z$13,MATCH(' '!D227,Languages2!$B$12:$B$13,0),MATCH('1'!$C$5,Languages2!$B$1:$Z$1,0))</f>
        <v>Homens</v>
      </c>
      <c r="D227" s="1038" t="s">
        <v>799</v>
      </c>
      <c r="E227" s="1065">
        <f>'4'!AC19</f>
        <v>0</v>
      </c>
      <c r="F227" s="1297" t="str">
        <f>'4'!AD19</f>
        <v xml:space="preserve"> </v>
      </c>
      <c r="G227" s="1040"/>
      <c r="H227" s="1041">
        <f>'5'!G227</f>
        <v>0</v>
      </c>
      <c r="I227" s="1041">
        <f>'5'!H227</f>
        <v>0</v>
      </c>
      <c r="J227" s="1041">
        <f>'5'!I227</f>
        <v>0</v>
      </c>
      <c r="K227" s="1041">
        <f>'5'!J227</f>
        <v>0</v>
      </c>
      <c r="L227" s="1042">
        <f t="shared" si="261"/>
        <v>0</v>
      </c>
      <c r="M227" s="1042">
        <f t="shared" si="272"/>
        <v>0</v>
      </c>
      <c r="N227" s="1043"/>
      <c r="O227" s="1041">
        <f>'5'!M227</f>
        <v>0</v>
      </c>
      <c r="P227" s="1041">
        <f>'5'!N227</f>
        <v>0</v>
      </c>
      <c r="Q227" s="1041" t="str">
        <f>'5'!O227</f>
        <v/>
      </c>
      <c r="R227" s="1041">
        <f>'5'!P227</f>
        <v>0</v>
      </c>
      <c r="S227" s="1044">
        <f>'5'!Q227</f>
        <v>0</v>
      </c>
      <c r="T227" s="1045">
        <f t="shared" si="262"/>
        <v>0</v>
      </c>
      <c r="U227" s="1045">
        <f t="shared" si="273"/>
        <v>0</v>
      </c>
      <c r="V227" s="1045">
        <f t="shared" si="274"/>
        <v>0</v>
      </c>
      <c r="W227" s="1045">
        <f t="shared" si="263"/>
        <v>0</v>
      </c>
      <c r="X227" s="1045">
        <f t="shared" si="291"/>
        <v>0</v>
      </c>
      <c r="Y227" s="1043"/>
      <c r="Z227" s="1041">
        <f>'5'!S227</f>
        <v>0</v>
      </c>
      <c r="AA227" s="1041">
        <f>'5'!T227</f>
        <v>0</v>
      </c>
      <c r="AB227" s="1041" t="str">
        <f>'5'!U227</f>
        <v/>
      </c>
      <c r="AC227" s="1041">
        <f>'5'!V227</f>
        <v>0</v>
      </c>
      <c r="AD227" s="1064">
        <f>'5'!W227</f>
        <v>0</v>
      </c>
      <c r="AE227" s="1045">
        <f t="shared" si="275"/>
        <v>0</v>
      </c>
      <c r="AF227" s="1045">
        <f t="shared" si="228"/>
        <v>0</v>
      </c>
      <c r="AG227" s="1045">
        <f t="shared" si="229"/>
        <v>0</v>
      </c>
      <c r="AH227" s="1045">
        <f t="shared" si="264"/>
        <v>0</v>
      </c>
      <c r="AI227" s="1045">
        <f t="shared" si="230"/>
        <v>0</v>
      </c>
      <c r="AJ227" s="1043"/>
      <c r="AK227" s="1041">
        <f>'5'!Y227</f>
        <v>0</v>
      </c>
      <c r="AL227" s="1041">
        <f>'5'!Z227</f>
        <v>0</v>
      </c>
      <c r="AM227" s="1041" t="str">
        <f>'5'!AA227</f>
        <v/>
      </c>
      <c r="AN227" s="1041">
        <f>'5'!AB227</f>
        <v>0</v>
      </c>
      <c r="AO227" s="1064">
        <f>'5'!AC227</f>
        <v>0</v>
      </c>
      <c r="AP227" s="1045">
        <f t="shared" si="276"/>
        <v>0</v>
      </c>
      <c r="AQ227" s="1045">
        <f t="shared" si="277"/>
        <v>0</v>
      </c>
      <c r="AR227" s="1045">
        <f t="shared" si="278"/>
        <v>0</v>
      </c>
      <c r="AS227" s="1045">
        <f t="shared" si="265"/>
        <v>0</v>
      </c>
      <c r="AT227" s="1045">
        <f t="shared" si="279"/>
        <v>0</v>
      </c>
      <c r="AU227" s="1043"/>
      <c r="AV227" s="1041">
        <f>'5'!AE227</f>
        <v>0</v>
      </c>
      <c r="AW227" s="1041">
        <f>'5'!AF227</f>
        <v>0</v>
      </c>
      <c r="AX227" s="1041" t="str">
        <f>'5'!AG227</f>
        <v/>
      </c>
      <c r="AY227" s="1041">
        <f>'5'!AH227</f>
        <v>0</v>
      </c>
      <c r="AZ227" s="1044">
        <f>'5'!AI227</f>
        <v>0</v>
      </c>
      <c r="BA227" s="1045">
        <f t="shared" si="280"/>
        <v>0</v>
      </c>
      <c r="BB227" s="1045">
        <f t="shared" si="281"/>
        <v>0</v>
      </c>
      <c r="BC227" s="1045">
        <f t="shared" si="282"/>
        <v>0</v>
      </c>
      <c r="BD227" s="1045">
        <f t="shared" si="266"/>
        <v>0</v>
      </c>
      <c r="BE227" s="1045">
        <f t="shared" si="283"/>
        <v>0</v>
      </c>
      <c r="BF227" s="1043"/>
      <c r="BG227" s="1046" t="str">
        <f ca="1">'In-kind Benefits 2_V2'!AC225</f>
        <v/>
      </c>
      <c r="BH227" s="1047"/>
      <c r="BI227" s="1047" t="str">
        <f ca="1">'In-kind Benefits 2_V2'!AE225</f>
        <v/>
      </c>
      <c r="BJ227" s="1047" t="str" cm="1">
        <f t="array" aca="1" ref="BJ227" ca="1">(_xlfn.IFS(BG227="Yes",_xlfn.IFS(BI227&lt;=($CP227*BJ$5),BI227,BI227&gt;($CP227*BJ$5),($CP227*BJ$5)),BG227="No","",BG227="",""))</f>
        <v/>
      </c>
      <c r="BK227" s="1043"/>
      <c r="BL227" s="1046" t="str">
        <f ca="1">'In-kind Benefits 2_V2'!AG225</f>
        <v/>
      </c>
      <c r="BM227" s="1047" t="str">
        <f ca="1">'In-kind Benefits 2_V2'!AH225</f>
        <v/>
      </c>
      <c r="BN227" s="1047" t="str">
        <f ca="1">'In-kind Benefits 2_V2'!AI225</f>
        <v/>
      </c>
      <c r="BO227" s="1047" t="str" cm="1">
        <f t="array" aca="1" ref="BO227" ca="1">(_xlfn.IFS(BL227="Yes",_xlfn.IFS(BN227&lt;=($CP227*BO$5),BN227,BN227&gt;($CP227*BO$5),($CP227*BO$5)),BL227="No","",BL227="",""))</f>
        <v/>
      </c>
      <c r="BP227" s="1043"/>
      <c r="BQ227" s="1046" t="str">
        <f ca="1">'In-kind Benefits 2_V2'!AK225</f>
        <v/>
      </c>
      <c r="BR227" s="1047" t="str">
        <f ca="1">'In-kind Benefits 2_V2'!AL225</f>
        <v/>
      </c>
      <c r="BS227" s="1047" t="str">
        <f ca="1">'In-kind Benefits 2_V2'!AM225</f>
        <v/>
      </c>
      <c r="BT227" s="1047" t="str" cm="1">
        <f t="array" aca="1" ref="BT227" ca="1">(_xlfn.IFS(BQ227="Yes",_xlfn.IFS(BS227&lt;=($CP227*BT$5),BS227,BS227&gt;($CP227*BT$5),($CP227*BT$5)),BQ227="No","",BQ227="",""))</f>
        <v/>
      </c>
      <c r="BU227" s="1043"/>
      <c r="BV227" s="1046" t="str">
        <f ca="1">'In-kind Benefits 2_V2'!AO225</f>
        <v/>
      </c>
      <c r="BW227" s="1047" t="str">
        <f ca="1">'In-kind Benefits 2_V2'!AP225</f>
        <v/>
      </c>
      <c r="BX227" s="1047" t="str">
        <f ca="1">'In-kind Benefits 2_V2'!AQ225</f>
        <v/>
      </c>
      <c r="BY227" s="1047" t="str" cm="1">
        <f t="array" aca="1" ref="BY227" ca="1">(_xlfn.IFS(BV227="Yes",_xlfn.IFS(BX227&lt;=($CP227*BY$5),BX227,BX227&gt;($CP227*BY$5),($CP227*BY$5)),BV227="No","",BV227="",""))</f>
        <v/>
      </c>
      <c r="BZ227" s="1043"/>
      <c r="CA227" s="1046" t="str">
        <f ca="1">'In-kind Benefits 2_V2'!AS225</f>
        <v/>
      </c>
      <c r="CB227" s="1047" t="str">
        <f ca="1">'In-kind Benefits 2_V2'!AT225</f>
        <v/>
      </c>
      <c r="CC227" s="1047" t="str">
        <f ca="1">'In-kind Benefits 2_V2'!AU225</f>
        <v/>
      </c>
      <c r="CD227" s="1047" t="str" cm="1">
        <f t="array" aca="1" ref="CD227" ca="1">(_xlfn.IFS(CA227="Yes",_xlfn.IFS(CC227&lt;=($CP227*CD$5),CC227,CC227&gt;($CP227*CD$5),($CP227*CD$5)),CA227="No","",CA227="",""))</f>
        <v/>
      </c>
      <c r="CE227" s="1048"/>
      <c r="CF227" s="1046" t="str">
        <f ca="1">'In-kind Benefits 2_V2'!AW225</f>
        <v/>
      </c>
      <c r="CG227" s="1047" t="str">
        <f ca="1">'In-kind Benefits 2_V2'!AX225</f>
        <v/>
      </c>
      <c r="CH227" s="1047" t="str">
        <f ca="1">'In-kind Benefits 2_V2'!AY225</f>
        <v/>
      </c>
      <c r="CI227" s="1047" t="str" cm="1">
        <f t="array" aca="1" ref="CI227" ca="1">(_xlfn.IFS(CF227="Yes",_xlfn.IFS(CH227&lt;=($CP227*CI$5),CH227,CH227&gt;($CP227*CI$5),($CP227*CI$5)),CF227="No","",CF227="",""))</f>
        <v/>
      </c>
      <c r="CJ227" s="1048"/>
      <c r="CK227" s="1049">
        <f>IFERROR(((V227*X227)+(AG227*AI227)+(AR227*AT227)+(BC227*BE227))*'Drop Downs'!$R$4/12,0)</f>
        <v>0</v>
      </c>
      <c r="CL227" s="1050">
        <f>IFERROR(L227/M227*IF('2'!$E$25='Drop Downs'!$H$15,'Drop Downs'!$R$4/12, IF('2'!$E$25='Drop Downs'!$H$16,1, (IF('2'!$E$25='Drop Downs'!$H$13,1,"error")))),0)</f>
        <v>0</v>
      </c>
      <c r="CM227" s="1050">
        <f t="shared" ca="1" si="284"/>
        <v>0</v>
      </c>
      <c r="CN227" s="1049" t="str">
        <f t="shared" ca="1" si="285"/>
        <v/>
      </c>
      <c r="CO227" s="1049" t="str">
        <f t="shared" ca="1" si="286"/>
        <v/>
      </c>
      <c r="CP227" s="1050" t="str">
        <f t="shared" ca="1" si="267"/>
        <v/>
      </c>
      <c r="CQ227" s="251"/>
      <c r="CR227" s="1050">
        <f>IFERROR(((W227*X227)+(AH227*AI227)+(AS227*AT227)+(BD227*BE227))*'Drop Downs'!$R$4/12,0)</f>
        <v>0</v>
      </c>
      <c r="CS227" s="1050">
        <f t="shared" si="268"/>
        <v>0</v>
      </c>
      <c r="CT227" s="1050">
        <f t="shared" ca="1" si="269"/>
        <v>0</v>
      </c>
      <c r="CU227" s="1050">
        <f t="shared" ca="1" si="270"/>
        <v>0</v>
      </c>
      <c r="CV227" s="1050" t="str">
        <f t="shared" ca="1" si="287"/>
        <v/>
      </c>
      <c r="CW227" s="1048"/>
      <c r="CX227" s="1050">
        <f t="shared" si="288"/>
        <v>0</v>
      </c>
      <c r="CY227" s="1050" t="str">
        <f t="shared" ca="1" si="289"/>
        <v/>
      </c>
      <c r="CZ227" s="1049" t="str">
        <f t="shared" ca="1" si="290"/>
        <v/>
      </c>
      <c r="DA227" s="1049">
        <f t="shared" ca="1" si="271"/>
        <v>0</v>
      </c>
    </row>
    <row r="228" spans="1:105" s="178" customFormat="1" ht="17.149999999999999" customHeight="1">
      <c r="A228" s="942">
        <v>224</v>
      </c>
      <c r="B228" s="1298"/>
      <c r="C228" s="1051" t="str">
        <f>INDEX(Languages2!$B$12:$Z$13,MATCH(' '!D228,Languages2!$B$12:$B$13,0),MATCH('1'!$C$5,Languages2!$B$1:$Z$1,0))</f>
        <v>Mulheres</v>
      </c>
      <c r="D228" s="1051" t="s">
        <v>800</v>
      </c>
      <c r="E228" s="1066">
        <f>'4'!AC20</f>
        <v>0</v>
      </c>
      <c r="F228" s="1297">
        <f>'4'!T102</f>
        <v>0</v>
      </c>
      <c r="G228" s="1040"/>
      <c r="H228" s="1053">
        <f>'5'!G228</f>
        <v>0</v>
      </c>
      <c r="I228" s="1053">
        <f>'5'!H228</f>
        <v>0</v>
      </c>
      <c r="J228" s="1053">
        <f>'5'!I228</f>
        <v>0</v>
      </c>
      <c r="K228" s="1053">
        <f>'5'!J228</f>
        <v>0</v>
      </c>
      <c r="L228" s="1054">
        <f t="shared" si="261"/>
        <v>0</v>
      </c>
      <c r="M228" s="1054">
        <f t="shared" si="272"/>
        <v>0</v>
      </c>
      <c r="N228" s="1043"/>
      <c r="O228" s="1053">
        <f>'5'!M228</f>
        <v>0</v>
      </c>
      <c r="P228" s="1053">
        <f>'5'!N228</f>
        <v>0</v>
      </c>
      <c r="Q228" s="1053" t="str">
        <f>'5'!O228</f>
        <v/>
      </c>
      <c r="R228" s="1053">
        <f>'5'!P228</f>
        <v>0</v>
      </c>
      <c r="S228" s="1055">
        <f>'5'!Q228</f>
        <v>0</v>
      </c>
      <c r="T228" s="1056">
        <f t="shared" si="262"/>
        <v>0</v>
      </c>
      <c r="U228" s="1056">
        <f t="shared" si="273"/>
        <v>0</v>
      </c>
      <c r="V228" s="1056">
        <f t="shared" si="274"/>
        <v>0</v>
      </c>
      <c r="W228" s="1056">
        <f t="shared" si="263"/>
        <v>0</v>
      </c>
      <c r="X228" s="1056">
        <f t="shared" si="291"/>
        <v>0</v>
      </c>
      <c r="Y228" s="1043"/>
      <c r="Z228" s="1053">
        <f>'5'!S228</f>
        <v>0</v>
      </c>
      <c r="AA228" s="1053">
        <f>'5'!T228</f>
        <v>0</v>
      </c>
      <c r="AB228" s="1053" t="str">
        <f>'5'!U228</f>
        <v/>
      </c>
      <c r="AC228" s="1053">
        <f>'5'!V228</f>
        <v>0</v>
      </c>
      <c r="AD228" s="1053">
        <f>'5'!W228</f>
        <v>0</v>
      </c>
      <c r="AE228" s="1056">
        <f t="shared" si="275"/>
        <v>0</v>
      </c>
      <c r="AF228" s="1056">
        <f t="shared" si="228"/>
        <v>0</v>
      </c>
      <c r="AG228" s="1056">
        <f t="shared" si="229"/>
        <v>0</v>
      </c>
      <c r="AH228" s="1056">
        <f t="shared" si="264"/>
        <v>0</v>
      </c>
      <c r="AI228" s="1056">
        <f t="shared" si="230"/>
        <v>0</v>
      </c>
      <c r="AJ228" s="1043"/>
      <c r="AK228" s="1053">
        <f>'5'!Y228</f>
        <v>0</v>
      </c>
      <c r="AL228" s="1053">
        <f>'5'!Z228</f>
        <v>0</v>
      </c>
      <c r="AM228" s="1053" t="str">
        <f>'5'!AA228</f>
        <v/>
      </c>
      <c r="AN228" s="1053">
        <f>'5'!AB228</f>
        <v>0</v>
      </c>
      <c r="AO228" s="1053">
        <f>'5'!AC228</f>
        <v>0</v>
      </c>
      <c r="AP228" s="1056">
        <f t="shared" si="276"/>
        <v>0</v>
      </c>
      <c r="AQ228" s="1056">
        <f t="shared" si="277"/>
        <v>0</v>
      </c>
      <c r="AR228" s="1056">
        <f t="shared" si="278"/>
        <v>0</v>
      </c>
      <c r="AS228" s="1056">
        <f t="shared" si="265"/>
        <v>0</v>
      </c>
      <c r="AT228" s="1056">
        <f t="shared" si="279"/>
        <v>0</v>
      </c>
      <c r="AU228" s="1043"/>
      <c r="AV228" s="1053">
        <f>'5'!AE228</f>
        <v>0</v>
      </c>
      <c r="AW228" s="1053">
        <f>'5'!AF228</f>
        <v>0</v>
      </c>
      <c r="AX228" s="1053" t="str">
        <f>'5'!AG228</f>
        <v/>
      </c>
      <c r="AY228" s="1053">
        <f>'5'!AH228</f>
        <v>0</v>
      </c>
      <c r="AZ228" s="1055">
        <f>'5'!AI228</f>
        <v>0</v>
      </c>
      <c r="BA228" s="1056">
        <f t="shared" si="280"/>
        <v>0</v>
      </c>
      <c r="BB228" s="1056">
        <f t="shared" si="281"/>
        <v>0</v>
      </c>
      <c r="BC228" s="1056">
        <f t="shared" si="282"/>
        <v>0</v>
      </c>
      <c r="BD228" s="1056">
        <f t="shared" si="266"/>
        <v>0</v>
      </c>
      <c r="BE228" s="1056">
        <f t="shared" si="283"/>
        <v>0</v>
      </c>
      <c r="BF228" s="1043"/>
      <c r="BG228" s="1057" t="str">
        <f ca="1">'In-kind Benefits 2_V2'!AC226</f>
        <v/>
      </c>
      <c r="BH228" s="1047"/>
      <c r="BI228" s="1047" t="str">
        <f ca="1">'In-kind Benefits 2_V2'!AE226</f>
        <v/>
      </c>
      <c r="BJ228" s="1047" t="str" cm="1">
        <f t="array" aca="1" ref="BJ228" ca="1">(_xlfn.IFS(BG228="Yes",_xlfn.IFS(BI228&lt;=($CP228*BJ$5),BI228,BI228&gt;($CP228*BJ$5),($CP228*BJ$5)),BG228="No","",BG228="",""))</f>
        <v/>
      </c>
      <c r="BK228" s="1043"/>
      <c r="BL228" s="1057" t="str">
        <f ca="1">'In-kind Benefits 2_V2'!AG226</f>
        <v/>
      </c>
      <c r="BM228" s="1047" t="str">
        <f ca="1">'In-kind Benefits 2_V2'!AH226</f>
        <v/>
      </c>
      <c r="BN228" s="1047" t="str">
        <f ca="1">'In-kind Benefits 2_V2'!AI226</f>
        <v/>
      </c>
      <c r="BO228" s="1047" t="str" cm="1">
        <f t="array" aca="1" ref="BO228" ca="1">(_xlfn.IFS(BL228="Yes",_xlfn.IFS(BN228&lt;=($CP228*BO$5),BN228,BN228&gt;($CP228*BO$5),($CP228*BO$5)),BL228="No","",BL228="",""))</f>
        <v/>
      </c>
      <c r="BP228" s="1043"/>
      <c r="BQ228" s="1057" t="str">
        <f ca="1">'In-kind Benefits 2_V2'!AK226</f>
        <v/>
      </c>
      <c r="BR228" s="1047" t="str">
        <f ca="1">'In-kind Benefits 2_V2'!AL226</f>
        <v/>
      </c>
      <c r="BS228" s="1047" t="str">
        <f ca="1">'In-kind Benefits 2_V2'!AM226</f>
        <v/>
      </c>
      <c r="BT228" s="1047" t="str" cm="1">
        <f t="array" aca="1" ref="BT228" ca="1">(_xlfn.IFS(BQ228="Yes",_xlfn.IFS(BS228&lt;=($CP228*BT$5),BS228,BS228&gt;($CP228*BT$5),($CP228*BT$5)),BQ228="No","",BQ228="",""))</f>
        <v/>
      </c>
      <c r="BU228" s="1043"/>
      <c r="BV228" s="1057" t="str">
        <f ca="1">'In-kind Benefits 2_V2'!AO226</f>
        <v/>
      </c>
      <c r="BW228" s="1047" t="str">
        <f ca="1">'In-kind Benefits 2_V2'!AP226</f>
        <v/>
      </c>
      <c r="BX228" s="1047" t="str">
        <f ca="1">'In-kind Benefits 2_V2'!AQ226</f>
        <v/>
      </c>
      <c r="BY228" s="1047" t="str" cm="1">
        <f t="array" aca="1" ref="BY228" ca="1">(_xlfn.IFS(BV228="Yes",_xlfn.IFS(BX228&lt;=($CP228*BY$5),BX228,BX228&gt;($CP228*BY$5),($CP228*BY$5)),BV228="No","",BV228="",""))</f>
        <v/>
      </c>
      <c r="BZ228" s="1043"/>
      <c r="CA228" s="1057" t="str">
        <f ca="1">'In-kind Benefits 2_V2'!AS226</f>
        <v/>
      </c>
      <c r="CB228" s="1047" t="str">
        <f ca="1">'In-kind Benefits 2_V2'!AT226</f>
        <v/>
      </c>
      <c r="CC228" s="1047" t="str">
        <f ca="1">'In-kind Benefits 2_V2'!AU226</f>
        <v/>
      </c>
      <c r="CD228" s="1047" t="str" cm="1">
        <f t="array" aca="1" ref="CD228" ca="1">(_xlfn.IFS(CA228="Yes",_xlfn.IFS(CC228&lt;=($CP228*CD$5),CC228,CC228&gt;($CP228*CD$5),($CP228*CD$5)),CA228="No","",CA228="",""))</f>
        <v/>
      </c>
      <c r="CE228" s="1048"/>
      <c r="CF228" s="1057" t="str">
        <f ca="1">'In-kind Benefits 2_V2'!AW226</f>
        <v/>
      </c>
      <c r="CG228" s="1047" t="str">
        <f ca="1">'In-kind Benefits 2_V2'!AX226</f>
        <v/>
      </c>
      <c r="CH228" s="1047" t="str">
        <f ca="1">'In-kind Benefits 2_V2'!AY226</f>
        <v/>
      </c>
      <c r="CI228" s="1047" t="str" cm="1">
        <f t="array" aca="1" ref="CI228" ca="1">(_xlfn.IFS(CF228="Yes",_xlfn.IFS(CH228&lt;=($CP228*CI$5),CH228,CH228&gt;($CP228*CI$5),($CP228*CI$5)),CF228="No","",CF228="",""))</f>
        <v/>
      </c>
      <c r="CJ228" s="1048"/>
      <c r="CK228" s="1049">
        <f>IFERROR(((V228*X228)+(AG228*AI228)+(AR228*AT228)+(BC228*BE228))*'Drop Downs'!$R$4/12,0)</f>
        <v>0</v>
      </c>
      <c r="CL228" s="1050">
        <f>IFERROR(L228/M228*IF('2'!$E$25='Drop Downs'!$H$15,'Drop Downs'!$R$4/12, IF('2'!$E$25='Drop Downs'!$H$16,1, (IF('2'!$E$25='Drop Downs'!$H$13,1,"error")))),0)</f>
        <v>0</v>
      </c>
      <c r="CM228" s="1050">
        <f t="shared" ca="1" si="284"/>
        <v>0</v>
      </c>
      <c r="CN228" s="1049" t="str">
        <f t="shared" ca="1" si="285"/>
        <v/>
      </c>
      <c r="CO228" s="1049" t="str">
        <f t="shared" ca="1" si="286"/>
        <v/>
      </c>
      <c r="CP228" s="1050" t="str">
        <f t="shared" ca="1" si="267"/>
        <v/>
      </c>
      <c r="CQ228" s="251"/>
      <c r="CR228" s="1050">
        <f>IFERROR(((W228*X228)+(AH228*AI228)+(AS228*AT228)+(BD228*BE228))*'Drop Downs'!$R$4/12,0)</f>
        <v>0</v>
      </c>
      <c r="CS228" s="1050">
        <f t="shared" si="268"/>
        <v>0</v>
      </c>
      <c r="CT228" s="1050">
        <f t="shared" ca="1" si="269"/>
        <v>0</v>
      </c>
      <c r="CU228" s="1050">
        <f t="shared" ca="1" si="270"/>
        <v>0</v>
      </c>
      <c r="CV228" s="1050" t="str">
        <f t="shared" ca="1" si="287"/>
        <v/>
      </c>
      <c r="CW228" s="1048"/>
      <c r="CX228" s="1050">
        <f t="shared" si="288"/>
        <v>0</v>
      </c>
      <c r="CY228" s="1050" t="str">
        <f t="shared" ca="1" si="289"/>
        <v/>
      </c>
      <c r="CZ228" s="1049" t="str">
        <f t="shared" ca="1" si="290"/>
        <v/>
      </c>
      <c r="DA228" s="1049">
        <f t="shared" ca="1" si="271"/>
        <v>0</v>
      </c>
    </row>
    <row r="229" spans="1:105" s="178" customFormat="1" ht="17.149999999999999" customHeight="1">
      <c r="A229" s="942">
        <v>225</v>
      </c>
      <c r="B229" s="1302">
        <f>'4'!AA21</f>
        <v>0</v>
      </c>
      <c r="C229" s="1038" t="str">
        <f>INDEX(Languages2!$B$12:$Z$13,MATCH(' '!D229,Languages2!$B$12:$B$13,0),MATCH('1'!$C$5,Languages2!$B$1:$Z$1,0))</f>
        <v>Homens</v>
      </c>
      <c r="D229" s="1038" t="s">
        <v>799</v>
      </c>
      <c r="E229" s="1065">
        <f>'4'!AC21</f>
        <v>0</v>
      </c>
      <c r="F229" s="1297" t="str">
        <f>'4'!AD21</f>
        <v xml:space="preserve"> </v>
      </c>
      <c r="G229" s="1040"/>
      <c r="H229" s="1041">
        <f>'5'!G229</f>
        <v>0</v>
      </c>
      <c r="I229" s="1041">
        <f>'5'!H229</f>
        <v>0</v>
      </c>
      <c r="J229" s="1041">
        <f>'5'!I229</f>
        <v>0</v>
      </c>
      <c r="K229" s="1041">
        <f>'5'!J229</f>
        <v>0</v>
      </c>
      <c r="L229" s="1042">
        <f t="shared" si="261"/>
        <v>0</v>
      </c>
      <c r="M229" s="1042">
        <f t="shared" si="272"/>
        <v>0</v>
      </c>
      <c r="N229" s="1043"/>
      <c r="O229" s="1041">
        <f>'5'!M229</f>
        <v>0</v>
      </c>
      <c r="P229" s="1041">
        <f>'5'!N229</f>
        <v>0</v>
      </c>
      <c r="Q229" s="1041" t="str">
        <f>'5'!O229</f>
        <v/>
      </c>
      <c r="R229" s="1041">
        <f>'5'!P229</f>
        <v>0</v>
      </c>
      <c r="S229" s="1044">
        <f>'5'!Q229</f>
        <v>0</v>
      </c>
      <c r="T229" s="1045">
        <f t="shared" si="262"/>
        <v>0</v>
      </c>
      <c r="U229" s="1045">
        <f t="shared" si="273"/>
        <v>0</v>
      </c>
      <c r="V229" s="1045">
        <f t="shared" si="274"/>
        <v>0</v>
      </c>
      <c r="W229" s="1045">
        <f t="shared" si="263"/>
        <v>0</v>
      </c>
      <c r="X229" s="1045">
        <f t="shared" si="291"/>
        <v>0</v>
      </c>
      <c r="Y229" s="1043"/>
      <c r="Z229" s="1041">
        <f>'5'!S229</f>
        <v>0</v>
      </c>
      <c r="AA229" s="1041">
        <f>'5'!T229</f>
        <v>0</v>
      </c>
      <c r="AB229" s="1041" t="str">
        <f>'5'!U229</f>
        <v/>
      </c>
      <c r="AC229" s="1041">
        <f>'5'!V229</f>
        <v>0</v>
      </c>
      <c r="AD229" s="1064">
        <f>'5'!W229</f>
        <v>0</v>
      </c>
      <c r="AE229" s="1045">
        <f t="shared" si="275"/>
        <v>0</v>
      </c>
      <c r="AF229" s="1045">
        <f t="shared" si="228"/>
        <v>0</v>
      </c>
      <c r="AG229" s="1045">
        <f t="shared" si="229"/>
        <v>0</v>
      </c>
      <c r="AH229" s="1045">
        <f t="shared" si="264"/>
        <v>0</v>
      </c>
      <c r="AI229" s="1045">
        <f t="shared" si="230"/>
        <v>0</v>
      </c>
      <c r="AJ229" s="1043"/>
      <c r="AK229" s="1041">
        <f>'5'!Y229</f>
        <v>0</v>
      </c>
      <c r="AL229" s="1041">
        <f>'5'!Z229</f>
        <v>0</v>
      </c>
      <c r="AM229" s="1041" t="str">
        <f>'5'!AA229</f>
        <v/>
      </c>
      <c r="AN229" s="1041">
        <f>'5'!AB229</f>
        <v>0</v>
      </c>
      <c r="AO229" s="1064">
        <f>'5'!AC229</f>
        <v>0</v>
      </c>
      <c r="AP229" s="1045">
        <f t="shared" si="276"/>
        <v>0</v>
      </c>
      <c r="AQ229" s="1045">
        <f t="shared" si="277"/>
        <v>0</v>
      </c>
      <c r="AR229" s="1045">
        <f t="shared" si="278"/>
        <v>0</v>
      </c>
      <c r="AS229" s="1045">
        <f t="shared" si="265"/>
        <v>0</v>
      </c>
      <c r="AT229" s="1045">
        <f t="shared" si="279"/>
        <v>0</v>
      </c>
      <c r="AU229" s="1043"/>
      <c r="AV229" s="1041">
        <f>'5'!AE229</f>
        <v>0</v>
      </c>
      <c r="AW229" s="1041">
        <f>'5'!AF229</f>
        <v>0</v>
      </c>
      <c r="AX229" s="1041" t="str">
        <f>'5'!AG229</f>
        <v/>
      </c>
      <c r="AY229" s="1041">
        <f>'5'!AH229</f>
        <v>0</v>
      </c>
      <c r="AZ229" s="1044">
        <f>'5'!AI229</f>
        <v>0</v>
      </c>
      <c r="BA229" s="1045">
        <f t="shared" si="280"/>
        <v>0</v>
      </c>
      <c r="BB229" s="1045">
        <f t="shared" si="281"/>
        <v>0</v>
      </c>
      <c r="BC229" s="1045">
        <f t="shared" si="282"/>
        <v>0</v>
      </c>
      <c r="BD229" s="1045">
        <f t="shared" si="266"/>
        <v>0</v>
      </c>
      <c r="BE229" s="1045">
        <f t="shared" si="283"/>
        <v>0</v>
      </c>
      <c r="BF229" s="1043"/>
      <c r="BG229" s="1046" t="str">
        <f ca="1">'In-kind Benefits 2_V2'!AC227</f>
        <v/>
      </c>
      <c r="BH229" s="1047"/>
      <c r="BI229" s="1047" t="str">
        <f ca="1">'In-kind Benefits 2_V2'!AE227</f>
        <v/>
      </c>
      <c r="BJ229" s="1047" t="str" cm="1">
        <f t="array" aca="1" ref="BJ229" ca="1">(_xlfn.IFS(BG229="Yes",_xlfn.IFS(BI229&lt;=($CP229*BJ$5),BI229,BI229&gt;($CP229*BJ$5),($CP229*BJ$5)),BG229="No","",BG229="",""))</f>
        <v/>
      </c>
      <c r="BK229" s="1043"/>
      <c r="BL229" s="1046" t="str">
        <f ca="1">'In-kind Benefits 2_V2'!AG227</f>
        <v/>
      </c>
      <c r="BM229" s="1047" t="str">
        <f ca="1">'In-kind Benefits 2_V2'!AH227</f>
        <v/>
      </c>
      <c r="BN229" s="1047" t="str">
        <f ca="1">'In-kind Benefits 2_V2'!AI227</f>
        <v/>
      </c>
      <c r="BO229" s="1047" t="str" cm="1">
        <f t="array" aca="1" ref="BO229" ca="1">(_xlfn.IFS(BL229="Yes",_xlfn.IFS(BN229&lt;=($CP229*BO$5),BN229,BN229&gt;($CP229*BO$5),($CP229*BO$5)),BL229="No","",BL229="",""))</f>
        <v/>
      </c>
      <c r="BP229" s="1043"/>
      <c r="BQ229" s="1046" t="str">
        <f ca="1">'In-kind Benefits 2_V2'!AK227</f>
        <v/>
      </c>
      <c r="BR229" s="1047" t="str">
        <f ca="1">'In-kind Benefits 2_V2'!AL227</f>
        <v/>
      </c>
      <c r="BS229" s="1047" t="str">
        <f ca="1">'In-kind Benefits 2_V2'!AM227</f>
        <v/>
      </c>
      <c r="BT229" s="1047" t="str" cm="1">
        <f t="array" aca="1" ref="BT229" ca="1">(_xlfn.IFS(BQ229="Yes",_xlfn.IFS(BS229&lt;=($CP229*BT$5),BS229,BS229&gt;($CP229*BT$5),($CP229*BT$5)),BQ229="No","",BQ229="",""))</f>
        <v/>
      </c>
      <c r="BU229" s="1043"/>
      <c r="BV229" s="1046" t="str">
        <f ca="1">'In-kind Benefits 2_V2'!AO227</f>
        <v/>
      </c>
      <c r="BW229" s="1047" t="str">
        <f ca="1">'In-kind Benefits 2_V2'!AP227</f>
        <v/>
      </c>
      <c r="BX229" s="1047" t="str">
        <f ca="1">'In-kind Benefits 2_V2'!AQ227</f>
        <v/>
      </c>
      <c r="BY229" s="1047" t="str" cm="1">
        <f t="array" aca="1" ref="BY229" ca="1">(_xlfn.IFS(BV229="Yes",_xlfn.IFS(BX229&lt;=($CP229*BY$5),BX229,BX229&gt;($CP229*BY$5),($CP229*BY$5)),BV229="No","",BV229="",""))</f>
        <v/>
      </c>
      <c r="BZ229" s="1043"/>
      <c r="CA229" s="1046" t="str">
        <f ca="1">'In-kind Benefits 2_V2'!AS227</f>
        <v/>
      </c>
      <c r="CB229" s="1047" t="str">
        <f ca="1">'In-kind Benefits 2_V2'!AT227</f>
        <v/>
      </c>
      <c r="CC229" s="1047" t="str">
        <f ca="1">'In-kind Benefits 2_V2'!AU227</f>
        <v/>
      </c>
      <c r="CD229" s="1047" t="str" cm="1">
        <f t="array" aca="1" ref="CD229" ca="1">(_xlfn.IFS(CA229="Yes",_xlfn.IFS(CC229&lt;=($CP229*CD$5),CC229,CC229&gt;($CP229*CD$5),($CP229*CD$5)),CA229="No","",CA229="",""))</f>
        <v/>
      </c>
      <c r="CE229" s="1048"/>
      <c r="CF229" s="1046" t="str">
        <f ca="1">'In-kind Benefits 2_V2'!AW227</f>
        <v/>
      </c>
      <c r="CG229" s="1047" t="str">
        <f ca="1">'In-kind Benefits 2_V2'!AX227</f>
        <v/>
      </c>
      <c r="CH229" s="1047" t="str">
        <f ca="1">'In-kind Benefits 2_V2'!AY227</f>
        <v/>
      </c>
      <c r="CI229" s="1047" t="str" cm="1">
        <f t="array" aca="1" ref="CI229" ca="1">(_xlfn.IFS(CF229="Yes",_xlfn.IFS(CH229&lt;=($CP229*CI$5),CH229,CH229&gt;($CP229*CI$5),($CP229*CI$5)),CF229="No","",CF229="",""))</f>
        <v/>
      </c>
      <c r="CJ229" s="1048"/>
      <c r="CK229" s="1049">
        <f>IFERROR(((V229*X229)+(AG229*AI229)+(AR229*AT229)+(BC229*BE229))*'Drop Downs'!$R$4/12,0)</f>
        <v>0</v>
      </c>
      <c r="CL229" s="1050">
        <f>IFERROR(L229/M229*IF('2'!$E$25='Drop Downs'!$H$15,'Drop Downs'!$R$4/12, IF('2'!$E$25='Drop Downs'!$H$16,1, (IF('2'!$E$25='Drop Downs'!$H$13,1,"error")))),0)</f>
        <v>0</v>
      </c>
      <c r="CM229" s="1050">
        <f t="shared" ca="1" si="284"/>
        <v>0</v>
      </c>
      <c r="CN229" s="1049" t="str">
        <f t="shared" ca="1" si="285"/>
        <v/>
      </c>
      <c r="CO229" s="1049" t="str">
        <f t="shared" ca="1" si="286"/>
        <v/>
      </c>
      <c r="CP229" s="1050" t="str">
        <f t="shared" ca="1" si="267"/>
        <v/>
      </c>
      <c r="CQ229" s="251"/>
      <c r="CR229" s="1050">
        <f>IFERROR(((W229*X229)+(AH229*AI229)+(AS229*AT229)+(BD229*BE229))*'Drop Downs'!$R$4/12,0)</f>
        <v>0</v>
      </c>
      <c r="CS229" s="1050">
        <f t="shared" si="268"/>
        <v>0</v>
      </c>
      <c r="CT229" s="1050">
        <f t="shared" ca="1" si="269"/>
        <v>0</v>
      </c>
      <c r="CU229" s="1050">
        <f t="shared" ca="1" si="270"/>
        <v>0</v>
      </c>
      <c r="CV229" s="1050" t="str">
        <f t="shared" ca="1" si="287"/>
        <v/>
      </c>
      <c r="CW229" s="1048"/>
      <c r="CX229" s="1050">
        <f t="shared" si="288"/>
        <v>0</v>
      </c>
      <c r="CY229" s="1050" t="str">
        <f t="shared" ca="1" si="289"/>
        <v/>
      </c>
      <c r="CZ229" s="1049" t="str">
        <f t="shared" ca="1" si="290"/>
        <v/>
      </c>
      <c r="DA229" s="1049">
        <f t="shared" ca="1" si="271"/>
        <v>0</v>
      </c>
    </row>
    <row r="230" spans="1:105" s="178" customFormat="1" ht="17.149999999999999" customHeight="1">
      <c r="A230" s="942">
        <v>226</v>
      </c>
      <c r="B230" s="1298"/>
      <c r="C230" s="1051" t="str">
        <f>INDEX(Languages2!$B$12:$Z$13,MATCH(' '!D230,Languages2!$B$12:$B$13,0),MATCH('1'!$C$5,Languages2!$B$1:$Z$1,0))</f>
        <v>Mulheres</v>
      </c>
      <c r="D230" s="1051" t="s">
        <v>800</v>
      </c>
      <c r="E230" s="1066">
        <f>'4'!AC22</f>
        <v>0</v>
      </c>
      <c r="F230" s="1297">
        <f>'4'!T104</f>
        <v>0</v>
      </c>
      <c r="G230" s="1040"/>
      <c r="H230" s="1053">
        <f>'5'!G230</f>
        <v>0</v>
      </c>
      <c r="I230" s="1053">
        <f>'5'!H230</f>
        <v>0</v>
      </c>
      <c r="J230" s="1053">
        <f>'5'!I230</f>
        <v>0</v>
      </c>
      <c r="K230" s="1053">
        <f>'5'!J230</f>
        <v>0</v>
      </c>
      <c r="L230" s="1054">
        <f t="shared" si="261"/>
        <v>0</v>
      </c>
      <c r="M230" s="1054">
        <f t="shared" si="272"/>
        <v>0</v>
      </c>
      <c r="N230" s="1043"/>
      <c r="O230" s="1053">
        <f>'5'!M230</f>
        <v>0</v>
      </c>
      <c r="P230" s="1053">
        <f>'5'!N230</f>
        <v>0</v>
      </c>
      <c r="Q230" s="1053" t="str">
        <f>'5'!O230</f>
        <v/>
      </c>
      <c r="R230" s="1053">
        <f>'5'!P230</f>
        <v>0</v>
      </c>
      <c r="S230" s="1055">
        <f>'5'!Q230</f>
        <v>0</v>
      </c>
      <c r="T230" s="1056">
        <f t="shared" si="262"/>
        <v>0</v>
      </c>
      <c r="U230" s="1056">
        <f t="shared" si="273"/>
        <v>0</v>
      </c>
      <c r="V230" s="1056">
        <f t="shared" si="274"/>
        <v>0</v>
      </c>
      <c r="W230" s="1056">
        <f t="shared" si="263"/>
        <v>0</v>
      </c>
      <c r="X230" s="1056">
        <f t="shared" si="291"/>
        <v>0</v>
      </c>
      <c r="Y230" s="1043"/>
      <c r="Z230" s="1053">
        <f>'5'!S230</f>
        <v>0</v>
      </c>
      <c r="AA230" s="1053">
        <f>'5'!T230</f>
        <v>0</v>
      </c>
      <c r="AB230" s="1053" t="str">
        <f>'5'!U230</f>
        <v/>
      </c>
      <c r="AC230" s="1053">
        <f>'5'!V230</f>
        <v>0</v>
      </c>
      <c r="AD230" s="1053">
        <f>'5'!W230</f>
        <v>0</v>
      </c>
      <c r="AE230" s="1056">
        <f t="shared" si="275"/>
        <v>0</v>
      </c>
      <c r="AF230" s="1056">
        <f t="shared" si="228"/>
        <v>0</v>
      </c>
      <c r="AG230" s="1056">
        <f t="shared" si="229"/>
        <v>0</v>
      </c>
      <c r="AH230" s="1056">
        <f t="shared" si="264"/>
        <v>0</v>
      </c>
      <c r="AI230" s="1056">
        <f t="shared" si="230"/>
        <v>0</v>
      </c>
      <c r="AJ230" s="1043"/>
      <c r="AK230" s="1053">
        <f>'5'!Y230</f>
        <v>0</v>
      </c>
      <c r="AL230" s="1053">
        <f>'5'!Z230</f>
        <v>0</v>
      </c>
      <c r="AM230" s="1053" t="str">
        <f>'5'!AA230</f>
        <v/>
      </c>
      <c r="AN230" s="1053">
        <f>'5'!AB230</f>
        <v>0</v>
      </c>
      <c r="AO230" s="1053">
        <f>'5'!AC230</f>
        <v>0</v>
      </c>
      <c r="AP230" s="1056">
        <f t="shared" si="276"/>
        <v>0</v>
      </c>
      <c r="AQ230" s="1056">
        <f t="shared" si="277"/>
        <v>0</v>
      </c>
      <c r="AR230" s="1056">
        <f t="shared" si="278"/>
        <v>0</v>
      </c>
      <c r="AS230" s="1056">
        <f t="shared" si="265"/>
        <v>0</v>
      </c>
      <c r="AT230" s="1056">
        <f t="shared" si="279"/>
        <v>0</v>
      </c>
      <c r="AU230" s="1043"/>
      <c r="AV230" s="1053">
        <f>'5'!AE230</f>
        <v>0</v>
      </c>
      <c r="AW230" s="1053">
        <f>'5'!AF230</f>
        <v>0</v>
      </c>
      <c r="AX230" s="1053" t="str">
        <f>'5'!AG230</f>
        <v/>
      </c>
      <c r="AY230" s="1053">
        <f>'5'!AH230</f>
        <v>0</v>
      </c>
      <c r="AZ230" s="1055">
        <f>'5'!AI230</f>
        <v>0</v>
      </c>
      <c r="BA230" s="1056">
        <f t="shared" si="280"/>
        <v>0</v>
      </c>
      <c r="BB230" s="1056">
        <f t="shared" si="281"/>
        <v>0</v>
      </c>
      <c r="BC230" s="1056">
        <f t="shared" si="282"/>
        <v>0</v>
      </c>
      <c r="BD230" s="1056">
        <f t="shared" si="266"/>
        <v>0</v>
      </c>
      <c r="BE230" s="1056">
        <f t="shared" si="283"/>
        <v>0</v>
      </c>
      <c r="BF230" s="1043"/>
      <c r="BG230" s="1057" t="str">
        <f ca="1">'In-kind Benefits 2_V2'!AC228</f>
        <v/>
      </c>
      <c r="BH230" s="1047"/>
      <c r="BI230" s="1047" t="str">
        <f ca="1">'In-kind Benefits 2_V2'!AE228</f>
        <v/>
      </c>
      <c r="BJ230" s="1047" t="str" cm="1">
        <f t="array" aca="1" ref="BJ230" ca="1">(_xlfn.IFS(BG230="Yes",_xlfn.IFS(BI230&lt;=($CP230*BJ$5),BI230,BI230&gt;($CP230*BJ$5),($CP230*BJ$5)),BG230="No","",BG230="",""))</f>
        <v/>
      </c>
      <c r="BK230" s="1043"/>
      <c r="BL230" s="1057" t="str">
        <f ca="1">'In-kind Benefits 2_V2'!AG228</f>
        <v/>
      </c>
      <c r="BM230" s="1047" t="str">
        <f ca="1">'In-kind Benefits 2_V2'!AH228</f>
        <v/>
      </c>
      <c r="BN230" s="1047" t="str">
        <f ca="1">'In-kind Benefits 2_V2'!AI228</f>
        <v/>
      </c>
      <c r="BO230" s="1047" t="str" cm="1">
        <f t="array" aca="1" ref="BO230" ca="1">(_xlfn.IFS(BL230="Yes",_xlfn.IFS(BN230&lt;=($CP230*BO$5),BN230,BN230&gt;($CP230*BO$5),($CP230*BO$5)),BL230="No","",BL230="",""))</f>
        <v/>
      </c>
      <c r="BP230" s="1043"/>
      <c r="BQ230" s="1057" t="str">
        <f ca="1">'In-kind Benefits 2_V2'!AK228</f>
        <v/>
      </c>
      <c r="BR230" s="1047" t="str">
        <f ca="1">'In-kind Benefits 2_V2'!AL228</f>
        <v/>
      </c>
      <c r="BS230" s="1047" t="str">
        <f ca="1">'In-kind Benefits 2_V2'!AM228</f>
        <v/>
      </c>
      <c r="BT230" s="1047" t="str" cm="1">
        <f t="array" aca="1" ref="BT230" ca="1">(_xlfn.IFS(BQ230="Yes",_xlfn.IFS(BS230&lt;=($CP230*BT$5),BS230,BS230&gt;($CP230*BT$5),($CP230*BT$5)),BQ230="No","",BQ230="",""))</f>
        <v/>
      </c>
      <c r="BU230" s="1043"/>
      <c r="BV230" s="1057" t="str">
        <f ca="1">'In-kind Benefits 2_V2'!AO228</f>
        <v/>
      </c>
      <c r="BW230" s="1047" t="str">
        <f ca="1">'In-kind Benefits 2_V2'!AP228</f>
        <v/>
      </c>
      <c r="BX230" s="1047" t="str">
        <f ca="1">'In-kind Benefits 2_V2'!AQ228</f>
        <v/>
      </c>
      <c r="BY230" s="1047" t="str" cm="1">
        <f t="array" aca="1" ref="BY230" ca="1">(_xlfn.IFS(BV230="Yes",_xlfn.IFS(BX230&lt;=($CP230*BY$5),BX230,BX230&gt;($CP230*BY$5),($CP230*BY$5)),BV230="No","",BV230="",""))</f>
        <v/>
      </c>
      <c r="BZ230" s="1043"/>
      <c r="CA230" s="1057" t="str">
        <f ca="1">'In-kind Benefits 2_V2'!AS228</f>
        <v/>
      </c>
      <c r="CB230" s="1047" t="str">
        <f ca="1">'In-kind Benefits 2_V2'!AT228</f>
        <v/>
      </c>
      <c r="CC230" s="1047" t="str">
        <f ca="1">'In-kind Benefits 2_V2'!AU228</f>
        <v/>
      </c>
      <c r="CD230" s="1047" t="str" cm="1">
        <f t="array" aca="1" ref="CD230" ca="1">(_xlfn.IFS(CA230="Yes",_xlfn.IFS(CC230&lt;=($CP230*CD$5),CC230,CC230&gt;($CP230*CD$5),($CP230*CD$5)),CA230="No","",CA230="",""))</f>
        <v/>
      </c>
      <c r="CE230" s="1048"/>
      <c r="CF230" s="1057" t="str">
        <f ca="1">'In-kind Benefits 2_V2'!AW228</f>
        <v/>
      </c>
      <c r="CG230" s="1047" t="str">
        <f ca="1">'In-kind Benefits 2_V2'!AX228</f>
        <v/>
      </c>
      <c r="CH230" s="1047" t="str">
        <f ca="1">'In-kind Benefits 2_V2'!AY228</f>
        <v/>
      </c>
      <c r="CI230" s="1047" t="str" cm="1">
        <f t="array" aca="1" ref="CI230" ca="1">(_xlfn.IFS(CF230="Yes",_xlfn.IFS(CH230&lt;=($CP230*CI$5),CH230,CH230&gt;($CP230*CI$5),($CP230*CI$5)),CF230="No","",CF230="",""))</f>
        <v/>
      </c>
      <c r="CJ230" s="1048"/>
      <c r="CK230" s="1049">
        <f>IFERROR(((V230*X230)+(AG230*AI230)+(AR230*AT230)+(BC230*BE230))*'Drop Downs'!$R$4/12,0)</f>
        <v>0</v>
      </c>
      <c r="CL230" s="1050">
        <f>IFERROR(L230/M230*IF('2'!$E$25='Drop Downs'!$H$15,'Drop Downs'!$R$4/12, IF('2'!$E$25='Drop Downs'!$H$16,1, (IF('2'!$E$25='Drop Downs'!$H$13,1,"error")))),0)</f>
        <v>0</v>
      </c>
      <c r="CM230" s="1050">
        <f t="shared" ca="1" si="284"/>
        <v>0</v>
      </c>
      <c r="CN230" s="1049" t="str">
        <f t="shared" ca="1" si="285"/>
        <v/>
      </c>
      <c r="CO230" s="1049" t="str">
        <f t="shared" ca="1" si="286"/>
        <v/>
      </c>
      <c r="CP230" s="1050" t="str">
        <f t="shared" ca="1" si="267"/>
        <v/>
      </c>
      <c r="CQ230" s="251"/>
      <c r="CR230" s="1050">
        <f>IFERROR(((W230*X230)+(AH230*AI230)+(AS230*AT230)+(BD230*BE230))*'Drop Downs'!$R$4/12,0)</f>
        <v>0</v>
      </c>
      <c r="CS230" s="1050">
        <f t="shared" si="268"/>
        <v>0</v>
      </c>
      <c r="CT230" s="1050">
        <f t="shared" ca="1" si="269"/>
        <v>0</v>
      </c>
      <c r="CU230" s="1050">
        <f t="shared" ca="1" si="270"/>
        <v>0</v>
      </c>
      <c r="CV230" s="1050" t="str">
        <f t="shared" ca="1" si="287"/>
        <v/>
      </c>
      <c r="CW230" s="1048"/>
      <c r="CX230" s="1050">
        <f t="shared" si="288"/>
        <v>0</v>
      </c>
      <c r="CY230" s="1050" t="str">
        <f t="shared" ca="1" si="289"/>
        <v/>
      </c>
      <c r="CZ230" s="1049" t="str">
        <f t="shared" ca="1" si="290"/>
        <v/>
      </c>
      <c r="DA230" s="1049">
        <f t="shared" ca="1" si="271"/>
        <v>0</v>
      </c>
    </row>
    <row r="231" spans="1:105" s="178" customFormat="1" ht="17.149999999999999" customHeight="1">
      <c r="A231" s="942">
        <v>227</v>
      </c>
      <c r="B231" s="1302">
        <f>'4'!AA23</f>
        <v>0</v>
      </c>
      <c r="C231" s="1038" t="str">
        <f>INDEX(Languages2!$B$12:$Z$13,MATCH(' '!D231,Languages2!$B$12:$B$13,0),MATCH('1'!$C$5,Languages2!$B$1:$Z$1,0))</f>
        <v>Homens</v>
      </c>
      <c r="D231" s="1038" t="s">
        <v>799</v>
      </c>
      <c r="E231" s="1065">
        <f>'4'!AC23</f>
        <v>0</v>
      </c>
      <c r="F231" s="1297" t="str">
        <f>'4'!AD23</f>
        <v xml:space="preserve"> </v>
      </c>
      <c r="G231" s="1040"/>
      <c r="H231" s="1041">
        <f>'5'!G231</f>
        <v>0</v>
      </c>
      <c r="I231" s="1041">
        <f>'5'!H231</f>
        <v>0</v>
      </c>
      <c r="J231" s="1041">
        <f>'5'!I231</f>
        <v>0</v>
      </c>
      <c r="K231" s="1041">
        <f>'5'!J231</f>
        <v>0</v>
      </c>
      <c r="L231" s="1042">
        <f t="shared" si="261"/>
        <v>0</v>
      </c>
      <c r="M231" s="1042">
        <f t="shared" si="272"/>
        <v>0</v>
      </c>
      <c r="N231" s="1043"/>
      <c r="O231" s="1041">
        <f>'5'!M231</f>
        <v>0</v>
      </c>
      <c r="P231" s="1041">
        <f>'5'!N231</f>
        <v>0</v>
      </c>
      <c r="Q231" s="1041" t="str">
        <f>'5'!O231</f>
        <v/>
      </c>
      <c r="R231" s="1041">
        <f>'5'!P231</f>
        <v>0</v>
      </c>
      <c r="S231" s="1044">
        <f>'5'!Q231</f>
        <v>0</v>
      </c>
      <c r="T231" s="1045">
        <f t="shared" si="262"/>
        <v>0</v>
      </c>
      <c r="U231" s="1045">
        <f t="shared" si="273"/>
        <v>0</v>
      </c>
      <c r="V231" s="1045">
        <f t="shared" si="274"/>
        <v>0</v>
      </c>
      <c r="W231" s="1045">
        <f t="shared" si="263"/>
        <v>0</v>
      </c>
      <c r="X231" s="1045">
        <f t="shared" si="291"/>
        <v>0</v>
      </c>
      <c r="Y231" s="1043"/>
      <c r="Z231" s="1041">
        <f>'5'!S231</f>
        <v>0</v>
      </c>
      <c r="AA231" s="1041">
        <f>'5'!T231</f>
        <v>0</v>
      </c>
      <c r="AB231" s="1041" t="str">
        <f>'5'!U231</f>
        <v/>
      </c>
      <c r="AC231" s="1041">
        <f>'5'!V231</f>
        <v>0</v>
      </c>
      <c r="AD231" s="1064">
        <f>'5'!W231</f>
        <v>0</v>
      </c>
      <c r="AE231" s="1045">
        <f t="shared" si="275"/>
        <v>0</v>
      </c>
      <c r="AF231" s="1045">
        <f t="shared" si="228"/>
        <v>0</v>
      </c>
      <c r="AG231" s="1045">
        <f t="shared" si="229"/>
        <v>0</v>
      </c>
      <c r="AH231" s="1045">
        <f t="shared" si="264"/>
        <v>0</v>
      </c>
      <c r="AI231" s="1045">
        <f t="shared" si="230"/>
        <v>0</v>
      </c>
      <c r="AJ231" s="1043"/>
      <c r="AK231" s="1041">
        <f>'5'!Y231</f>
        <v>0</v>
      </c>
      <c r="AL231" s="1041">
        <f>'5'!Z231</f>
        <v>0</v>
      </c>
      <c r="AM231" s="1041" t="str">
        <f>'5'!AA231</f>
        <v/>
      </c>
      <c r="AN231" s="1041">
        <f>'5'!AB231</f>
        <v>0</v>
      </c>
      <c r="AO231" s="1064">
        <f>'5'!AC231</f>
        <v>0</v>
      </c>
      <c r="AP231" s="1045">
        <f t="shared" si="276"/>
        <v>0</v>
      </c>
      <c r="AQ231" s="1045">
        <f t="shared" si="277"/>
        <v>0</v>
      </c>
      <c r="AR231" s="1045">
        <f t="shared" si="278"/>
        <v>0</v>
      </c>
      <c r="AS231" s="1045">
        <f t="shared" si="265"/>
        <v>0</v>
      </c>
      <c r="AT231" s="1045">
        <f t="shared" si="279"/>
        <v>0</v>
      </c>
      <c r="AU231" s="1043"/>
      <c r="AV231" s="1041">
        <f>'5'!AE231</f>
        <v>0</v>
      </c>
      <c r="AW231" s="1041">
        <f>'5'!AF231</f>
        <v>0</v>
      </c>
      <c r="AX231" s="1041" t="str">
        <f>'5'!AG231</f>
        <v/>
      </c>
      <c r="AY231" s="1041">
        <f>'5'!AH231</f>
        <v>0</v>
      </c>
      <c r="AZ231" s="1044">
        <f>'5'!AI231</f>
        <v>0</v>
      </c>
      <c r="BA231" s="1045">
        <f t="shared" si="280"/>
        <v>0</v>
      </c>
      <c r="BB231" s="1045">
        <f t="shared" si="281"/>
        <v>0</v>
      </c>
      <c r="BC231" s="1045">
        <f t="shared" si="282"/>
        <v>0</v>
      </c>
      <c r="BD231" s="1045">
        <f t="shared" si="266"/>
        <v>0</v>
      </c>
      <c r="BE231" s="1045">
        <f t="shared" si="283"/>
        <v>0</v>
      </c>
      <c r="BF231" s="1043"/>
      <c r="BG231" s="1046" t="str">
        <f ca="1">'In-kind Benefits 2_V2'!AC229</f>
        <v/>
      </c>
      <c r="BH231" s="1047"/>
      <c r="BI231" s="1047" t="str">
        <f ca="1">'In-kind Benefits 2_V2'!AE229</f>
        <v/>
      </c>
      <c r="BJ231" s="1047" t="str" cm="1">
        <f t="array" aca="1" ref="BJ231" ca="1">(_xlfn.IFS(BG231="Yes",_xlfn.IFS(BI231&lt;=($CP231*BJ$5),BI231,BI231&gt;($CP231*BJ$5),($CP231*BJ$5)),BG231="No","",BG231="",""))</f>
        <v/>
      </c>
      <c r="BK231" s="1043"/>
      <c r="BL231" s="1046" t="str">
        <f ca="1">'In-kind Benefits 2_V2'!AG229</f>
        <v/>
      </c>
      <c r="BM231" s="1047" t="str">
        <f ca="1">'In-kind Benefits 2_V2'!AH229</f>
        <v/>
      </c>
      <c r="BN231" s="1047" t="str">
        <f ca="1">'In-kind Benefits 2_V2'!AI229</f>
        <v/>
      </c>
      <c r="BO231" s="1047" t="str" cm="1">
        <f t="array" aca="1" ref="BO231" ca="1">(_xlfn.IFS(BL231="Yes",_xlfn.IFS(BN231&lt;=($CP231*BO$5),BN231,BN231&gt;($CP231*BO$5),($CP231*BO$5)),BL231="No","",BL231="",""))</f>
        <v/>
      </c>
      <c r="BP231" s="1043"/>
      <c r="BQ231" s="1046" t="str">
        <f ca="1">'In-kind Benefits 2_V2'!AK229</f>
        <v/>
      </c>
      <c r="BR231" s="1047" t="str">
        <f ca="1">'In-kind Benefits 2_V2'!AL229</f>
        <v/>
      </c>
      <c r="BS231" s="1047" t="str">
        <f ca="1">'In-kind Benefits 2_V2'!AM229</f>
        <v/>
      </c>
      <c r="BT231" s="1047" t="str" cm="1">
        <f t="array" aca="1" ref="BT231" ca="1">(_xlfn.IFS(BQ231="Yes",_xlfn.IFS(BS231&lt;=($CP231*BT$5),BS231,BS231&gt;($CP231*BT$5),($CP231*BT$5)),BQ231="No","",BQ231="",""))</f>
        <v/>
      </c>
      <c r="BU231" s="1043"/>
      <c r="BV231" s="1046" t="str">
        <f ca="1">'In-kind Benefits 2_V2'!AO229</f>
        <v/>
      </c>
      <c r="BW231" s="1047" t="str">
        <f ca="1">'In-kind Benefits 2_V2'!AP229</f>
        <v/>
      </c>
      <c r="BX231" s="1047" t="str">
        <f ca="1">'In-kind Benefits 2_V2'!AQ229</f>
        <v/>
      </c>
      <c r="BY231" s="1047" t="str" cm="1">
        <f t="array" aca="1" ref="BY231" ca="1">(_xlfn.IFS(BV231="Yes",_xlfn.IFS(BX231&lt;=($CP231*BY$5),BX231,BX231&gt;($CP231*BY$5),($CP231*BY$5)),BV231="No","",BV231="",""))</f>
        <v/>
      </c>
      <c r="BZ231" s="1043"/>
      <c r="CA231" s="1046" t="str">
        <f ca="1">'In-kind Benefits 2_V2'!AS229</f>
        <v/>
      </c>
      <c r="CB231" s="1047" t="str">
        <f ca="1">'In-kind Benefits 2_V2'!AT229</f>
        <v/>
      </c>
      <c r="CC231" s="1047" t="str">
        <f ca="1">'In-kind Benefits 2_V2'!AU229</f>
        <v/>
      </c>
      <c r="CD231" s="1047" t="str" cm="1">
        <f t="array" aca="1" ref="CD231" ca="1">(_xlfn.IFS(CA231="Yes",_xlfn.IFS(CC231&lt;=($CP231*CD$5),CC231,CC231&gt;($CP231*CD$5),($CP231*CD$5)),CA231="No","",CA231="",""))</f>
        <v/>
      </c>
      <c r="CE231" s="1048"/>
      <c r="CF231" s="1046" t="str">
        <f ca="1">'In-kind Benefits 2_V2'!AW229</f>
        <v/>
      </c>
      <c r="CG231" s="1047" t="str">
        <f ca="1">'In-kind Benefits 2_V2'!AX229</f>
        <v/>
      </c>
      <c r="CH231" s="1047" t="str">
        <f ca="1">'In-kind Benefits 2_V2'!AY229</f>
        <v/>
      </c>
      <c r="CI231" s="1047" t="str" cm="1">
        <f t="array" aca="1" ref="CI231" ca="1">(_xlfn.IFS(CF231="Yes",_xlfn.IFS(CH231&lt;=($CP231*CI$5),CH231,CH231&gt;($CP231*CI$5),($CP231*CI$5)),CF231="No","",CF231="",""))</f>
        <v/>
      </c>
      <c r="CJ231" s="1048"/>
      <c r="CK231" s="1049">
        <f>IFERROR(((V231*X231)+(AG231*AI231)+(AR231*AT231)+(BC231*BE231))*'Drop Downs'!$R$4/12,0)</f>
        <v>0</v>
      </c>
      <c r="CL231" s="1050">
        <f>IFERROR(L231/M231*IF('2'!$E$25='Drop Downs'!$H$15,'Drop Downs'!$R$4/12, IF('2'!$E$25='Drop Downs'!$H$16,1, (IF('2'!$E$25='Drop Downs'!$H$13,1,"error")))),0)</f>
        <v>0</v>
      </c>
      <c r="CM231" s="1050">
        <f t="shared" ca="1" si="284"/>
        <v>0</v>
      </c>
      <c r="CN231" s="1049" t="str">
        <f t="shared" ca="1" si="285"/>
        <v/>
      </c>
      <c r="CO231" s="1049" t="str">
        <f t="shared" ca="1" si="286"/>
        <v/>
      </c>
      <c r="CP231" s="1050" t="str">
        <f t="shared" ca="1" si="267"/>
        <v/>
      </c>
      <c r="CQ231" s="251"/>
      <c r="CR231" s="1050">
        <f>IFERROR(((W231*X231)+(AH231*AI231)+(AS231*AT231)+(BD231*BE231))*'Drop Downs'!$R$4/12,0)</f>
        <v>0</v>
      </c>
      <c r="CS231" s="1050">
        <f t="shared" si="268"/>
        <v>0</v>
      </c>
      <c r="CT231" s="1050">
        <f t="shared" ca="1" si="269"/>
        <v>0</v>
      </c>
      <c r="CU231" s="1050">
        <f t="shared" ca="1" si="270"/>
        <v>0</v>
      </c>
      <c r="CV231" s="1050" t="str">
        <f t="shared" ca="1" si="287"/>
        <v/>
      </c>
      <c r="CW231" s="1048"/>
      <c r="CX231" s="1050">
        <f t="shared" si="288"/>
        <v>0</v>
      </c>
      <c r="CY231" s="1050" t="str">
        <f t="shared" ca="1" si="289"/>
        <v/>
      </c>
      <c r="CZ231" s="1049" t="str">
        <f t="shared" ca="1" si="290"/>
        <v/>
      </c>
      <c r="DA231" s="1049">
        <f t="shared" ca="1" si="271"/>
        <v>0</v>
      </c>
    </row>
    <row r="232" spans="1:105" s="178" customFormat="1" ht="17.149999999999999" customHeight="1">
      <c r="A232" s="942">
        <v>228</v>
      </c>
      <c r="B232" s="1298"/>
      <c r="C232" s="1051" t="str">
        <f>INDEX(Languages2!$B$12:$Z$13,MATCH(' '!D232,Languages2!$B$12:$B$13,0),MATCH('1'!$C$5,Languages2!$B$1:$Z$1,0))</f>
        <v>Mulheres</v>
      </c>
      <c r="D232" s="1051" t="s">
        <v>800</v>
      </c>
      <c r="E232" s="1066">
        <f>'4'!AC24</f>
        <v>0</v>
      </c>
      <c r="F232" s="1297">
        <f>'4'!T106</f>
        <v>0</v>
      </c>
      <c r="G232" s="1040"/>
      <c r="H232" s="1053">
        <f>'5'!G232</f>
        <v>0</v>
      </c>
      <c r="I232" s="1053">
        <f>'5'!H232</f>
        <v>0</v>
      </c>
      <c r="J232" s="1053">
        <f>'5'!I232</f>
        <v>0</v>
      </c>
      <c r="K232" s="1053">
        <f>'5'!J232</f>
        <v>0</v>
      </c>
      <c r="L232" s="1054">
        <f t="shared" si="261"/>
        <v>0</v>
      </c>
      <c r="M232" s="1054">
        <f t="shared" si="272"/>
        <v>0</v>
      </c>
      <c r="N232" s="1043"/>
      <c r="O232" s="1053">
        <f>'5'!M232</f>
        <v>0</v>
      </c>
      <c r="P232" s="1053">
        <f>'5'!N232</f>
        <v>0</v>
      </c>
      <c r="Q232" s="1053" t="str">
        <f>'5'!O232</f>
        <v/>
      </c>
      <c r="R232" s="1053">
        <f>'5'!P232</f>
        <v>0</v>
      </c>
      <c r="S232" s="1055">
        <f>'5'!Q232</f>
        <v>0</v>
      </c>
      <c r="T232" s="1056">
        <f t="shared" si="262"/>
        <v>0</v>
      </c>
      <c r="U232" s="1056">
        <f t="shared" si="273"/>
        <v>0</v>
      </c>
      <c r="V232" s="1056">
        <f t="shared" si="274"/>
        <v>0</v>
      </c>
      <c r="W232" s="1056">
        <f t="shared" si="263"/>
        <v>0</v>
      </c>
      <c r="X232" s="1056">
        <f t="shared" si="291"/>
        <v>0</v>
      </c>
      <c r="Y232" s="1043"/>
      <c r="Z232" s="1053">
        <f>'5'!S232</f>
        <v>0</v>
      </c>
      <c r="AA232" s="1053">
        <f>'5'!T232</f>
        <v>0</v>
      </c>
      <c r="AB232" s="1053" t="str">
        <f>'5'!U232</f>
        <v/>
      </c>
      <c r="AC232" s="1053">
        <f>'5'!V232</f>
        <v>0</v>
      </c>
      <c r="AD232" s="1053">
        <f>'5'!W232</f>
        <v>0</v>
      </c>
      <c r="AE232" s="1056">
        <f t="shared" si="275"/>
        <v>0</v>
      </c>
      <c r="AF232" s="1056">
        <f t="shared" si="228"/>
        <v>0</v>
      </c>
      <c r="AG232" s="1056">
        <f t="shared" si="229"/>
        <v>0</v>
      </c>
      <c r="AH232" s="1056">
        <f t="shared" si="264"/>
        <v>0</v>
      </c>
      <c r="AI232" s="1056">
        <f t="shared" si="230"/>
        <v>0</v>
      </c>
      <c r="AJ232" s="1043"/>
      <c r="AK232" s="1053">
        <f>'5'!Y232</f>
        <v>0</v>
      </c>
      <c r="AL232" s="1053">
        <f>'5'!Z232</f>
        <v>0</v>
      </c>
      <c r="AM232" s="1053" t="str">
        <f>'5'!AA232</f>
        <v/>
      </c>
      <c r="AN232" s="1053">
        <f>'5'!AB232</f>
        <v>0</v>
      </c>
      <c r="AO232" s="1053">
        <f>'5'!AC232</f>
        <v>0</v>
      </c>
      <c r="AP232" s="1056">
        <f t="shared" si="276"/>
        <v>0</v>
      </c>
      <c r="AQ232" s="1056">
        <f t="shared" si="277"/>
        <v>0</v>
      </c>
      <c r="AR232" s="1056">
        <f t="shared" si="278"/>
        <v>0</v>
      </c>
      <c r="AS232" s="1056">
        <f t="shared" si="265"/>
        <v>0</v>
      </c>
      <c r="AT232" s="1056">
        <f t="shared" si="279"/>
        <v>0</v>
      </c>
      <c r="AU232" s="1043"/>
      <c r="AV232" s="1053">
        <f>'5'!AE232</f>
        <v>0</v>
      </c>
      <c r="AW232" s="1053">
        <f>'5'!AF232</f>
        <v>0</v>
      </c>
      <c r="AX232" s="1053" t="str">
        <f>'5'!AG232</f>
        <v/>
      </c>
      <c r="AY232" s="1053">
        <f>'5'!AH232</f>
        <v>0</v>
      </c>
      <c r="AZ232" s="1055">
        <f>'5'!AI232</f>
        <v>0</v>
      </c>
      <c r="BA232" s="1056">
        <f t="shared" si="280"/>
        <v>0</v>
      </c>
      <c r="BB232" s="1056">
        <f t="shared" si="281"/>
        <v>0</v>
      </c>
      <c r="BC232" s="1056">
        <f t="shared" si="282"/>
        <v>0</v>
      </c>
      <c r="BD232" s="1056">
        <f t="shared" si="266"/>
        <v>0</v>
      </c>
      <c r="BE232" s="1056">
        <f t="shared" si="283"/>
        <v>0</v>
      </c>
      <c r="BF232" s="1043"/>
      <c r="BG232" s="1057" t="str">
        <f ca="1">'In-kind Benefits 2_V2'!AC230</f>
        <v/>
      </c>
      <c r="BH232" s="1047"/>
      <c r="BI232" s="1047" t="str">
        <f ca="1">'In-kind Benefits 2_V2'!AE230</f>
        <v/>
      </c>
      <c r="BJ232" s="1047" t="str" cm="1">
        <f t="array" aca="1" ref="BJ232" ca="1">(_xlfn.IFS(BG232="Yes",_xlfn.IFS(BI232&lt;=($CP232*BJ$5),BI232,BI232&gt;($CP232*BJ$5),($CP232*BJ$5)),BG232="No","",BG232="",""))</f>
        <v/>
      </c>
      <c r="BK232" s="1043"/>
      <c r="BL232" s="1057" t="str">
        <f ca="1">'In-kind Benefits 2_V2'!AG230</f>
        <v/>
      </c>
      <c r="BM232" s="1047" t="str">
        <f ca="1">'In-kind Benefits 2_V2'!AH230</f>
        <v/>
      </c>
      <c r="BN232" s="1047" t="str">
        <f ca="1">'In-kind Benefits 2_V2'!AI230</f>
        <v/>
      </c>
      <c r="BO232" s="1047" t="str" cm="1">
        <f t="array" aca="1" ref="BO232" ca="1">(_xlfn.IFS(BL232="Yes",_xlfn.IFS(BN232&lt;=($CP232*BO$5),BN232,BN232&gt;($CP232*BO$5),($CP232*BO$5)),BL232="No","",BL232="",""))</f>
        <v/>
      </c>
      <c r="BP232" s="1043"/>
      <c r="BQ232" s="1057" t="str">
        <f ca="1">'In-kind Benefits 2_V2'!AK230</f>
        <v/>
      </c>
      <c r="BR232" s="1047" t="str">
        <f ca="1">'In-kind Benefits 2_V2'!AL230</f>
        <v/>
      </c>
      <c r="BS232" s="1047" t="str">
        <f ca="1">'In-kind Benefits 2_V2'!AM230</f>
        <v/>
      </c>
      <c r="BT232" s="1047" t="str" cm="1">
        <f t="array" aca="1" ref="BT232" ca="1">(_xlfn.IFS(BQ232="Yes",_xlfn.IFS(BS232&lt;=($CP232*BT$5),BS232,BS232&gt;($CP232*BT$5),($CP232*BT$5)),BQ232="No","",BQ232="",""))</f>
        <v/>
      </c>
      <c r="BU232" s="1043"/>
      <c r="BV232" s="1057" t="str">
        <f ca="1">'In-kind Benefits 2_V2'!AO230</f>
        <v/>
      </c>
      <c r="BW232" s="1047" t="str">
        <f ca="1">'In-kind Benefits 2_V2'!AP230</f>
        <v/>
      </c>
      <c r="BX232" s="1047" t="str">
        <f ca="1">'In-kind Benefits 2_V2'!AQ230</f>
        <v/>
      </c>
      <c r="BY232" s="1047" t="str" cm="1">
        <f t="array" aca="1" ref="BY232" ca="1">(_xlfn.IFS(BV232="Yes",_xlfn.IFS(BX232&lt;=($CP232*BY$5),BX232,BX232&gt;($CP232*BY$5),($CP232*BY$5)),BV232="No","",BV232="",""))</f>
        <v/>
      </c>
      <c r="BZ232" s="1043"/>
      <c r="CA232" s="1057" t="str">
        <f ca="1">'In-kind Benefits 2_V2'!AS230</f>
        <v/>
      </c>
      <c r="CB232" s="1047" t="str">
        <f ca="1">'In-kind Benefits 2_V2'!AT230</f>
        <v/>
      </c>
      <c r="CC232" s="1047" t="str">
        <f ca="1">'In-kind Benefits 2_V2'!AU230</f>
        <v/>
      </c>
      <c r="CD232" s="1047" t="str" cm="1">
        <f t="array" aca="1" ref="CD232" ca="1">(_xlfn.IFS(CA232="Yes",_xlfn.IFS(CC232&lt;=($CP232*CD$5),CC232,CC232&gt;($CP232*CD$5),($CP232*CD$5)),CA232="No","",CA232="",""))</f>
        <v/>
      </c>
      <c r="CE232" s="1048"/>
      <c r="CF232" s="1057" t="str">
        <f ca="1">'In-kind Benefits 2_V2'!AW230</f>
        <v/>
      </c>
      <c r="CG232" s="1047" t="str">
        <f ca="1">'In-kind Benefits 2_V2'!AX230</f>
        <v/>
      </c>
      <c r="CH232" s="1047" t="str">
        <f ca="1">'In-kind Benefits 2_V2'!AY230</f>
        <v/>
      </c>
      <c r="CI232" s="1047" t="str" cm="1">
        <f t="array" aca="1" ref="CI232" ca="1">(_xlfn.IFS(CF232="Yes",_xlfn.IFS(CH232&lt;=($CP232*CI$5),CH232,CH232&gt;($CP232*CI$5),($CP232*CI$5)),CF232="No","",CF232="",""))</f>
        <v/>
      </c>
      <c r="CJ232" s="1048"/>
      <c r="CK232" s="1049">
        <f>IFERROR(((V232*X232)+(AG232*AI232)+(AR232*AT232)+(BC232*BE232))*'Drop Downs'!$R$4/12,0)</f>
        <v>0</v>
      </c>
      <c r="CL232" s="1050">
        <f>IFERROR(L232/M232*IF('2'!$E$25='Drop Downs'!$H$15,'Drop Downs'!$R$4/12, IF('2'!$E$25='Drop Downs'!$H$16,1, (IF('2'!$E$25='Drop Downs'!$H$13,1,"error")))),0)</f>
        <v>0</v>
      </c>
      <c r="CM232" s="1050">
        <f t="shared" ca="1" si="284"/>
        <v>0</v>
      </c>
      <c r="CN232" s="1049" t="str">
        <f t="shared" ca="1" si="285"/>
        <v/>
      </c>
      <c r="CO232" s="1049" t="str">
        <f t="shared" ca="1" si="286"/>
        <v/>
      </c>
      <c r="CP232" s="1050" t="str">
        <f t="shared" ca="1" si="267"/>
        <v/>
      </c>
      <c r="CQ232" s="251"/>
      <c r="CR232" s="1050">
        <f>IFERROR(((W232*X232)+(AH232*AI232)+(AS232*AT232)+(BD232*BE232))*'Drop Downs'!$R$4/12,0)</f>
        <v>0</v>
      </c>
      <c r="CS232" s="1050">
        <f t="shared" si="268"/>
        <v>0</v>
      </c>
      <c r="CT232" s="1050">
        <f t="shared" ca="1" si="269"/>
        <v>0</v>
      </c>
      <c r="CU232" s="1050">
        <f t="shared" ca="1" si="270"/>
        <v>0</v>
      </c>
      <c r="CV232" s="1050" t="str">
        <f t="shared" ca="1" si="287"/>
        <v/>
      </c>
      <c r="CW232" s="1048"/>
      <c r="CX232" s="1050">
        <f t="shared" si="288"/>
        <v>0</v>
      </c>
      <c r="CY232" s="1050" t="str">
        <f t="shared" ca="1" si="289"/>
        <v/>
      </c>
      <c r="CZ232" s="1049" t="str">
        <f t="shared" ca="1" si="290"/>
        <v/>
      </c>
      <c r="DA232" s="1049">
        <f t="shared" ca="1" si="271"/>
        <v>0</v>
      </c>
    </row>
    <row r="233" spans="1:105" s="178" customFormat="1" ht="17.149999999999999" customHeight="1">
      <c r="A233" s="942">
        <v>229</v>
      </c>
      <c r="B233" s="1302">
        <f>'4'!AA25</f>
        <v>0</v>
      </c>
      <c r="C233" s="1038" t="str">
        <f>INDEX(Languages2!$B$12:$Z$13,MATCH(' '!D233,Languages2!$B$12:$B$13,0),MATCH('1'!$C$5,Languages2!$B$1:$Z$1,0))</f>
        <v>Homens</v>
      </c>
      <c r="D233" s="1038" t="s">
        <v>799</v>
      </c>
      <c r="E233" s="1065">
        <f>'4'!AC25</f>
        <v>0</v>
      </c>
      <c r="F233" s="1297" t="str">
        <f>'4'!AD25</f>
        <v xml:space="preserve"> </v>
      </c>
      <c r="G233" s="1040"/>
      <c r="H233" s="1041">
        <f>'5'!G233</f>
        <v>0</v>
      </c>
      <c r="I233" s="1041">
        <f>'5'!H233</f>
        <v>0</v>
      </c>
      <c r="J233" s="1041">
        <f>'5'!I233</f>
        <v>0</v>
      </c>
      <c r="K233" s="1041">
        <f>'5'!J233</f>
        <v>0</v>
      </c>
      <c r="L233" s="1042">
        <f t="shared" si="261"/>
        <v>0</v>
      </c>
      <c r="M233" s="1042">
        <f>(IF(S233&gt;0,$O$4,0)+(IF(AD233&gt;0,$Z$4,0))+IF(AO233&gt;0,$AK$4,0))+IF(AZ233&gt;0,$AV$4,0)</f>
        <v>0</v>
      </c>
      <c r="N233" s="1043"/>
      <c r="O233" s="1041">
        <f>'5'!M233</f>
        <v>0</v>
      </c>
      <c r="P233" s="1041">
        <f>'5'!N233</f>
        <v>0</v>
      </c>
      <c r="Q233" s="1041" t="str">
        <f>'5'!O233</f>
        <v/>
      </c>
      <c r="R233" s="1041">
        <f>'5'!P233</f>
        <v>0</v>
      </c>
      <c r="S233" s="1044">
        <f>'5'!Q233</f>
        <v>0</v>
      </c>
      <c r="T233" s="1045">
        <f t="shared" si="262"/>
        <v>0</v>
      </c>
      <c r="U233" s="1045">
        <f t="shared" si="273"/>
        <v>0</v>
      </c>
      <c r="V233" s="1045">
        <f t="shared" si="274"/>
        <v>0</v>
      </c>
      <c r="W233" s="1045">
        <f t="shared" si="263"/>
        <v>0</v>
      </c>
      <c r="X233" s="1045">
        <f t="shared" si="291"/>
        <v>0</v>
      </c>
      <c r="Y233" s="1043"/>
      <c r="Z233" s="1041">
        <f>'5'!S233</f>
        <v>0</v>
      </c>
      <c r="AA233" s="1041">
        <f>'5'!T233</f>
        <v>0</v>
      </c>
      <c r="AB233" s="1041" t="str">
        <f>'5'!U233</f>
        <v/>
      </c>
      <c r="AC233" s="1041">
        <f>'5'!V233</f>
        <v>0</v>
      </c>
      <c r="AD233" s="1064">
        <f>'5'!W233</f>
        <v>0</v>
      </c>
      <c r="AE233" s="1045">
        <f t="shared" si="275"/>
        <v>0</v>
      </c>
      <c r="AF233" s="1045">
        <f t="shared" si="228"/>
        <v>0</v>
      </c>
      <c r="AG233" s="1045">
        <f t="shared" si="229"/>
        <v>0</v>
      </c>
      <c r="AH233" s="1045">
        <f t="shared" si="264"/>
        <v>0</v>
      </c>
      <c r="AI233" s="1045">
        <f t="shared" si="230"/>
        <v>0</v>
      </c>
      <c r="AJ233" s="1043"/>
      <c r="AK233" s="1041">
        <f>'5'!Y233</f>
        <v>0</v>
      </c>
      <c r="AL233" s="1041">
        <f>'5'!Z233</f>
        <v>0</v>
      </c>
      <c r="AM233" s="1041" t="str">
        <f>'5'!AA233</f>
        <v/>
      </c>
      <c r="AN233" s="1041">
        <f>'5'!AB233</f>
        <v>0</v>
      </c>
      <c r="AO233" s="1064">
        <f>'5'!AC233</f>
        <v>0</v>
      </c>
      <c r="AP233" s="1045">
        <f t="shared" si="276"/>
        <v>0</v>
      </c>
      <c r="AQ233" s="1045">
        <f t="shared" si="277"/>
        <v>0</v>
      </c>
      <c r="AR233" s="1045">
        <f t="shared" si="278"/>
        <v>0</v>
      </c>
      <c r="AS233" s="1045">
        <f t="shared" si="265"/>
        <v>0</v>
      </c>
      <c r="AT233" s="1045">
        <f t="shared" si="279"/>
        <v>0</v>
      </c>
      <c r="AU233" s="1043"/>
      <c r="AV233" s="1041">
        <f>'5'!AE233</f>
        <v>0</v>
      </c>
      <c r="AW233" s="1041">
        <f>'5'!AF233</f>
        <v>0</v>
      </c>
      <c r="AX233" s="1041" t="str">
        <f>'5'!AG233</f>
        <v/>
      </c>
      <c r="AY233" s="1041">
        <f>'5'!AH233</f>
        <v>0</v>
      </c>
      <c r="AZ233" s="1044">
        <f>'5'!AI233</f>
        <v>0</v>
      </c>
      <c r="BA233" s="1045">
        <f t="shared" si="280"/>
        <v>0</v>
      </c>
      <c r="BB233" s="1045">
        <f t="shared" si="281"/>
        <v>0</v>
      </c>
      <c r="BC233" s="1045">
        <f t="shared" si="282"/>
        <v>0</v>
      </c>
      <c r="BD233" s="1045">
        <f t="shared" si="266"/>
        <v>0</v>
      </c>
      <c r="BE233" s="1045">
        <f t="shared" si="283"/>
        <v>0</v>
      </c>
      <c r="BF233" s="1043"/>
      <c r="BG233" s="1046" t="str">
        <f ca="1">'In-kind Benefits 2_V2'!AC231</f>
        <v/>
      </c>
      <c r="BH233" s="1047"/>
      <c r="BI233" s="1047" t="str">
        <f ca="1">'In-kind Benefits 2_V2'!AE231</f>
        <v/>
      </c>
      <c r="BJ233" s="1047" t="str" cm="1">
        <f t="array" aca="1" ref="BJ233" ca="1">(_xlfn.IFS(BG233="Yes",_xlfn.IFS(BI233&lt;=($CP233*BJ$5),BI233,BI233&gt;($CP233*BJ$5),($CP233*BJ$5)),BG233="No","",BG233="",""))</f>
        <v/>
      </c>
      <c r="BK233" s="1043"/>
      <c r="BL233" s="1046" t="str">
        <f ca="1">'In-kind Benefits 2_V2'!AG231</f>
        <v/>
      </c>
      <c r="BM233" s="1047" t="str">
        <f ca="1">'In-kind Benefits 2_V2'!AH231</f>
        <v/>
      </c>
      <c r="BN233" s="1047" t="str">
        <f ca="1">'In-kind Benefits 2_V2'!AI231</f>
        <v/>
      </c>
      <c r="BO233" s="1047" t="str" cm="1">
        <f t="array" aca="1" ref="BO233" ca="1">(_xlfn.IFS(BL233="Yes",_xlfn.IFS(BN233&lt;=($CP233*BO$5),BN233,BN233&gt;($CP233*BO$5),($CP233*BO$5)),BL233="No","",BL233="",""))</f>
        <v/>
      </c>
      <c r="BP233" s="1043"/>
      <c r="BQ233" s="1046" t="str">
        <f ca="1">'In-kind Benefits 2_V2'!AK231</f>
        <v/>
      </c>
      <c r="BR233" s="1047" t="str">
        <f ca="1">'In-kind Benefits 2_V2'!AL231</f>
        <v/>
      </c>
      <c r="BS233" s="1047" t="str">
        <f ca="1">'In-kind Benefits 2_V2'!AM231</f>
        <v/>
      </c>
      <c r="BT233" s="1047" t="str" cm="1">
        <f t="array" aca="1" ref="BT233" ca="1">(_xlfn.IFS(BQ233="Yes",_xlfn.IFS(BS233&lt;=($CP233*BT$5),BS233,BS233&gt;($CP233*BT$5),($CP233*BT$5)),BQ233="No","",BQ233="",""))</f>
        <v/>
      </c>
      <c r="BU233" s="1043"/>
      <c r="BV233" s="1046" t="str">
        <f ca="1">'In-kind Benefits 2_V2'!AO231</f>
        <v/>
      </c>
      <c r="BW233" s="1047" t="str">
        <f ca="1">'In-kind Benefits 2_V2'!AP231</f>
        <v/>
      </c>
      <c r="BX233" s="1047" t="str">
        <f ca="1">'In-kind Benefits 2_V2'!AQ231</f>
        <v/>
      </c>
      <c r="BY233" s="1047" t="str" cm="1">
        <f t="array" aca="1" ref="BY233" ca="1">(_xlfn.IFS(BV233="Yes",_xlfn.IFS(BX233&lt;=($CP233*BY$5),BX233,BX233&gt;($CP233*BY$5),($CP233*BY$5)),BV233="No","",BV233="",""))</f>
        <v/>
      </c>
      <c r="BZ233" s="1043"/>
      <c r="CA233" s="1046" t="str">
        <f ca="1">'In-kind Benefits 2_V2'!AS231</f>
        <v/>
      </c>
      <c r="CB233" s="1047" t="str">
        <f ca="1">'In-kind Benefits 2_V2'!AT231</f>
        <v/>
      </c>
      <c r="CC233" s="1047" t="str">
        <f ca="1">'In-kind Benefits 2_V2'!AU231</f>
        <v/>
      </c>
      <c r="CD233" s="1047" t="str" cm="1">
        <f t="array" aca="1" ref="CD233" ca="1">(_xlfn.IFS(CA233="Yes",_xlfn.IFS(CC233&lt;=($CP233*CD$5),CC233,CC233&gt;($CP233*CD$5),($CP233*CD$5)),CA233="No","",CA233="",""))</f>
        <v/>
      </c>
      <c r="CE233" s="1048"/>
      <c r="CF233" s="1046" t="str">
        <f ca="1">'In-kind Benefits 2_V2'!AW231</f>
        <v/>
      </c>
      <c r="CG233" s="1047" t="str">
        <f ca="1">'In-kind Benefits 2_V2'!AX231</f>
        <v/>
      </c>
      <c r="CH233" s="1047" t="str">
        <f ca="1">'In-kind Benefits 2_V2'!AY231</f>
        <v/>
      </c>
      <c r="CI233" s="1047" t="str" cm="1">
        <f t="array" aca="1" ref="CI233" ca="1">(_xlfn.IFS(CF233="Yes",_xlfn.IFS(CH233&lt;=($CP233*CI$5),CH233,CH233&gt;($CP233*CI$5),($CP233*CI$5)),CF233="No","",CF233="",""))</f>
        <v/>
      </c>
      <c r="CJ233" s="1048"/>
      <c r="CK233" s="1049">
        <f>IFERROR(((V233*X233)+(AG233*AI233)+(AR233*AT233)+(BC233*BE233))*'Drop Downs'!$R$4/12,0)</f>
        <v>0</v>
      </c>
      <c r="CL233" s="1050">
        <f>IFERROR(L233/M233*IF('2'!$E$25='Drop Downs'!$H$15,'Drop Downs'!$R$4/12, IF('2'!$E$25='Drop Downs'!$H$16,1, (IF('2'!$E$25='Drop Downs'!$H$13,1,"error")))),0)</f>
        <v>0</v>
      </c>
      <c r="CM233" s="1050">
        <f ca="1">SUM(BI233,BN233,BS233,BX233,CC233,CH233)</f>
        <v>0</v>
      </c>
      <c r="CN233" s="1049" t="str">
        <f ca="1">IFERROR(CM233/CP233,"")</f>
        <v/>
      </c>
      <c r="CO233" s="1049" t="str">
        <f ca="1">IFERROR(CN233*E233,"")</f>
        <v/>
      </c>
      <c r="CP233" s="1050" t="str">
        <f t="shared" ca="1" si="267"/>
        <v/>
      </c>
      <c r="CQ233" s="251"/>
      <c r="CR233" s="1050">
        <f>IFERROR(((W233*X233)+(AH233*AI233)+(AS233*AT233)+(BD233*BE233))*'Drop Downs'!$R$4/12,0)</f>
        <v>0</v>
      </c>
      <c r="CS233" s="1050">
        <f t="shared" si="268"/>
        <v>0</v>
      </c>
      <c r="CT233" s="1050">
        <f t="shared" ca="1" si="269"/>
        <v>0</v>
      </c>
      <c r="CU233" s="1050">
        <f t="shared" ca="1" si="270"/>
        <v>0</v>
      </c>
      <c r="CV233" s="1050" t="str">
        <f ca="1">IF(SUM(CR233:CT233)=0,"",(SUM(CR233:CT233)))</f>
        <v/>
      </c>
      <c r="CW233" s="1048"/>
      <c r="CX233" s="1050">
        <f>$D$3</f>
        <v>0</v>
      </c>
      <c r="CY233" s="1050" t="str">
        <f ca="1">IF(CV233&lt;CX233,(CX233-CV233), "")</f>
        <v/>
      </c>
      <c r="CZ233" s="1049" t="str">
        <f ca="1">IFERROR(CY233/CX233,"")</f>
        <v/>
      </c>
      <c r="DA233" s="1049">
        <f t="shared" ca="1" si="271"/>
        <v>0</v>
      </c>
    </row>
    <row r="234" spans="1:105" s="178" customFormat="1" ht="17.149999999999999" customHeight="1">
      <c r="A234" s="942">
        <v>230</v>
      </c>
      <c r="B234" s="1298"/>
      <c r="C234" s="1051" t="str">
        <f>INDEX(Languages2!$B$12:$Z$13,MATCH(' '!D234,Languages2!$B$12:$B$13,0),MATCH('1'!$C$5,Languages2!$B$1:$Z$1,0))</f>
        <v>Mulheres</v>
      </c>
      <c r="D234" s="1051" t="s">
        <v>800</v>
      </c>
      <c r="E234" s="1066">
        <f>'4'!AC26</f>
        <v>0</v>
      </c>
      <c r="F234" s="1297">
        <f>'4'!T108</f>
        <v>0</v>
      </c>
      <c r="G234" s="1040"/>
      <c r="H234" s="1053">
        <f>'5'!G234</f>
        <v>0</v>
      </c>
      <c r="I234" s="1053">
        <f>'5'!H234</f>
        <v>0</v>
      </c>
      <c r="J234" s="1053">
        <f>'5'!I234</f>
        <v>0</v>
      </c>
      <c r="K234" s="1053">
        <f>'5'!J234</f>
        <v>0</v>
      </c>
      <c r="L234" s="1054">
        <f t="shared" si="261"/>
        <v>0</v>
      </c>
      <c r="M234" s="1054">
        <f t="shared" ref="M234:M252" si="292">(IF(S234&gt;0,$O$4,0)+(IF(AD234&gt;0,$Z$4,0))+IF(AO234&gt;0,$AK$4,0))+IF(AZ234&gt;0,$AV$4,0)</f>
        <v>0</v>
      </c>
      <c r="N234" s="1043"/>
      <c r="O234" s="1053">
        <f>'5'!M234</f>
        <v>0</v>
      </c>
      <c r="P234" s="1053">
        <f>'5'!N234</f>
        <v>0</v>
      </c>
      <c r="Q234" s="1053" t="str">
        <f>'5'!O234</f>
        <v/>
      </c>
      <c r="R234" s="1053">
        <f>'5'!P234</f>
        <v>0</v>
      </c>
      <c r="S234" s="1055">
        <f>'5'!Q234</f>
        <v>0</v>
      </c>
      <c r="T234" s="1056">
        <f t="shared" si="262"/>
        <v>0</v>
      </c>
      <c r="U234" s="1056">
        <f t="shared" si="273"/>
        <v>0</v>
      </c>
      <c r="V234" s="1056">
        <f t="shared" si="274"/>
        <v>0</v>
      </c>
      <c r="W234" s="1056">
        <f t="shared" si="263"/>
        <v>0</v>
      </c>
      <c r="X234" s="1056">
        <f t="shared" si="291"/>
        <v>0</v>
      </c>
      <c r="Y234" s="1043"/>
      <c r="Z234" s="1053">
        <f>'5'!S234</f>
        <v>0</v>
      </c>
      <c r="AA234" s="1053">
        <f>'5'!T234</f>
        <v>0</v>
      </c>
      <c r="AB234" s="1053" t="str">
        <f>'5'!U234</f>
        <v/>
      </c>
      <c r="AC234" s="1053">
        <f>'5'!V234</f>
        <v>0</v>
      </c>
      <c r="AD234" s="1053">
        <f>'5'!W234</f>
        <v>0</v>
      </c>
      <c r="AE234" s="1056">
        <f t="shared" si="275"/>
        <v>0</v>
      </c>
      <c r="AF234" s="1056">
        <f t="shared" si="228"/>
        <v>0</v>
      </c>
      <c r="AG234" s="1056">
        <f t="shared" si="229"/>
        <v>0</v>
      </c>
      <c r="AH234" s="1056">
        <f t="shared" si="264"/>
        <v>0</v>
      </c>
      <c r="AI234" s="1056">
        <f t="shared" si="230"/>
        <v>0</v>
      </c>
      <c r="AJ234" s="1043"/>
      <c r="AK234" s="1053">
        <f>'5'!Y234</f>
        <v>0</v>
      </c>
      <c r="AL234" s="1053">
        <f>'5'!Z234</f>
        <v>0</v>
      </c>
      <c r="AM234" s="1053" t="str">
        <f>'5'!AA234</f>
        <v/>
      </c>
      <c r="AN234" s="1053">
        <f>'5'!AB234</f>
        <v>0</v>
      </c>
      <c r="AO234" s="1053">
        <f>'5'!AC234</f>
        <v>0</v>
      </c>
      <c r="AP234" s="1056">
        <f t="shared" si="276"/>
        <v>0</v>
      </c>
      <c r="AQ234" s="1056">
        <f t="shared" si="277"/>
        <v>0</v>
      </c>
      <c r="AR234" s="1056">
        <f t="shared" si="278"/>
        <v>0</v>
      </c>
      <c r="AS234" s="1056">
        <f t="shared" si="265"/>
        <v>0</v>
      </c>
      <c r="AT234" s="1056">
        <f t="shared" si="279"/>
        <v>0</v>
      </c>
      <c r="AU234" s="1043"/>
      <c r="AV234" s="1053">
        <f>'5'!AE234</f>
        <v>0</v>
      </c>
      <c r="AW234" s="1053">
        <f>'5'!AF234</f>
        <v>0</v>
      </c>
      <c r="AX234" s="1053" t="str">
        <f>'5'!AG234</f>
        <v/>
      </c>
      <c r="AY234" s="1053">
        <f>'5'!AH234</f>
        <v>0</v>
      </c>
      <c r="AZ234" s="1055">
        <f>'5'!AI234</f>
        <v>0</v>
      </c>
      <c r="BA234" s="1056">
        <f t="shared" si="280"/>
        <v>0</v>
      </c>
      <c r="BB234" s="1056">
        <f t="shared" si="281"/>
        <v>0</v>
      </c>
      <c r="BC234" s="1056">
        <f t="shared" si="282"/>
        <v>0</v>
      </c>
      <c r="BD234" s="1056">
        <f t="shared" si="266"/>
        <v>0</v>
      </c>
      <c r="BE234" s="1056">
        <f t="shared" si="283"/>
        <v>0</v>
      </c>
      <c r="BF234" s="1043"/>
      <c r="BG234" s="1057" t="str">
        <f ca="1">'In-kind Benefits 2_V2'!AC232</f>
        <v/>
      </c>
      <c r="BH234" s="1047"/>
      <c r="BI234" s="1047" t="str">
        <f ca="1">'In-kind Benefits 2_V2'!AE232</f>
        <v/>
      </c>
      <c r="BJ234" s="1047" t="str" cm="1">
        <f t="array" aca="1" ref="BJ234" ca="1">(_xlfn.IFS(BG234="Yes",_xlfn.IFS(BI234&lt;=($CP234*BJ$5),BI234,BI234&gt;($CP234*BJ$5),($CP234*BJ$5)),BG234="No","",BG234="",""))</f>
        <v/>
      </c>
      <c r="BK234" s="1043"/>
      <c r="BL234" s="1057" t="str">
        <f ca="1">'In-kind Benefits 2_V2'!AG232</f>
        <v/>
      </c>
      <c r="BM234" s="1047" t="str">
        <f ca="1">'In-kind Benefits 2_V2'!AH232</f>
        <v/>
      </c>
      <c r="BN234" s="1047" t="str">
        <f ca="1">'In-kind Benefits 2_V2'!AI232</f>
        <v/>
      </c>
      <c r="BO234" s="1047" t="str" cm="1">
        <f t="array" aca="1" ref="BO234" ca="1">(_xlfn.IFS(BL234="Yes",_xlfn.IFS(BN234&lt;=($CP234*BO$5),BN234,BN234&gt;($CP234*BO$5),($CP234*BO$5)),BL234="No","",BL234="",""))</f>
        <v/>
      </c>
      <c r="BP234" s="1043"/>
      <c r="BQ234" s="1057" t="str">
        <f ca="1">'In-kind Benefits 2_V2'!AK232</f>
        <v/>
      </c>
      <c r="BR234" s="1047" t="str">
        <f ca="1">'In-kind Benefits 2_V2'!AL232</f>
        <v/>
      </c>
      <c r="BS234" s="1047" t="str">
        <f ca="1">'In-kind Benefits 2_V2'!AM232</f>
        <v/>
      </c>
      <c r="BT234" s="1047" t="str" cm="1">
        <f t="array" aca="1" ref="BT234" ca="1">(_xlfn.IFS(BQ234="Yes",_xlfn.IFS(BS234&lt;=($CP234*BT$5),BS234,BS234&gt;($CP234*BT$5),($CP234*BT$5)),BQ234="No","",BQ234="",""))</f>
        <v/>
      </c>
      <c r="BU234" s="1043"/>
      <c r="BV234" s="1057" t="str">
        <f ca="1">'In-kind Benefits 2_V2'!AO232</f>
        <v/>
      </c>
      <c r="BW234" s="1047" t="str">
        <f ca="1">'In-kind Benefits 2_V2'!AP232</f>
        <v/>
      </c>
      <c r="BX234" s="1047" t="str">
        <f ca="1">'In-kind Benefits 2_V2'!AQ232</f>
        <v/>
      </c>
      <c r="BY234" s="1047" t="str" cm="1">
        <f t="array" aca="1" ref="BY234" ca="1">(_xlfn.IFS(BV234="Yes",_xlfn.IFS(BX234&lt;=($CP234*BY$5),BX234,BX234&gt;($CP234*BY$5),($CP234*BY$5)),BV234="No","",BV234="",""))</f>
        <v/>
      </c>
      <c r="BZ234" s="1043"/>
      <c r="CA234" s="1057" t="str">
        <f ca="1">'In-kind Benefits 2_V2'!AS232</f>
        <v/>
      </c>
      <c r="CB234" s="1047" t="str">
        <f ca="1">'In-kind Benefits 2_V2'!AT232</f>
        <v/>
      </c>
      <c r="CC234" s="1047" t="str">
        <f ca="1">'In-kind Benefits 2_V2'!AU232</f>
        <v/>
      </c>
      <c r="CD234" s="1047" t="str" cm="1">
        <f t="array" aca="1" ref="CD234" ca="1">(_xlfn.IFS(CA234="Yes",_xlfn.IFS(CC234&lt;=($CP234*CD$5),CC234,CC234&gt;($CP234*CD$5),($CP234*CD$5)),CA234="No","",CA234="",""))</f>
        <v/>
      </c>
      <c r="CE234" s="1048"/>
      <c r="CF234" s="1057" t="str">
        <f ca="1">'In-kind Benefits 2_V2'!AW232</f>
        <v/>
      </c>
      <c r="CG234" s="1047" t="str">
        <f ca="1">'In-kind Benefits 2_V2'!AX232</f>
        <v/>
      </c>
      <c r="CH234" s="1047" t="str">
        <f ca="1">'In-kind Benefits 2_V2'!AY232</f>
        <v/>
      </c>
      <c r="CI234" s="1047" t="str" cm="1">
        <f t="array" aca="1" ref="CI234" ca="1">(_xlfn.IFS(CF234="Yes",_xlfn.IFS(CH234&lt;=($CP234*CI$5),CH234,CH234&gt;($CP234*CI$5),($CP234*CI$5)),CF234="No","",CF234="",""))</f>
        <v/>
      </c>
      <c r="CJ234" s="1048"/>
      <c r="CK234" s="1049">
        <f>IFERROR(((V234*X234)+(AG234*AI234)+(AR234*AT234)+(BC234*BE234))*'Drop Downs'!$R$4/12,0)</f>
        <v>0</v>
      </c>
      <c r="CL234" s="1050">
        <f>IFERROR(L234/M234*IF('2'!$E$25='Drop Downs'!$H$15,'Drop Downs'!$R$4/12, IF('2'!$E$25='Drop Downs'!$H$16,1, (IF('2'!$E$25='Drop Downs'!$H$13,1,"error")))),0)</f>
        <v>0</v>
      </c>
      <c r="CM234" s="1050">
        <f t="shared" ref="CM234:CM252" ca="1" si="293">SUM(BI234,BN234,BS234,BX234,CC234,CH234)</f>
        <v>0</v>
      </c>
      <c r="CN234" s="1049" t="str">
        <f t="shared" ref="CN234:CN252" ca="1" si="294">IFERROR(CM234/CP234,"")</f>
        <v/>
      </c>
      <c r="CO234" s="1049" t="str">
        <f t="shared" ref="CO234:CO252" ca="1" si="295">IFERROR(CN234*E234,"")</f>
        <v/>
      </c>
      <c r="CP234" s="1050" t="str">
        <f t="shared" ca="1" si="267"/>
        <v/>
      </c>
      <c r="CQ234" s="251"/>
      <c r="CR234" s="1050">
        <f>IFERROR(((W234*X234)+(AH234*AI234)+(AS234*AT234)+(BD234*BE234))*'Drop Downs'!$R$4/12,0)</f>
        <v>0</v>
      </c>
      <c r="CS234" s="1050">
        <f t="shared" si="268"/>
        <v>0</v>
      </c>
      <c r="CT234" s="1050">
        <f t="shared" ca="1" si="269"/>
        <v>0</v>
      </c>
      <c r="CU234" s="1050">
        <f t="shared" ca="1" si="270"/>
        <v>0</v>
      </c>
      <c r="CV234" s="1050" t="str">
        <f t="shared" ref="CV234:CV252" ca="1" si="296">IF(SUM(CR234:CT234)=0,"",(SUM(CR234:CT234)))</f>
        <v/>
      </c>
      <c r="CW234" s="1048"/>
      <c r="CX234" s="1050">
        <f t="shared" ref="CX234:CX252" si="297">$D$3</f>
        <v>0</v>
      </c>
      <c r="CY234" s="1050" t="str">
        <f t="shared" ref="CY234:CY252" ca="1" si="298">IF(CV234&lt;CX234,(CX234-CV234), "")</f>
        <v/>
      </c>
      <c r="CZ234" s="1049" t="str">
        <f t="shared" ref="CZ234:CZ252" ca="1" si="299">IFERROR(CY234/CX234,"")</f>
        <v/>
      </c>
      <c r="DA234" s="1049">
        <f t="shared" ca="1" si="271"/>
        <v>0</v>
      </c>
    </row>
    <row r="235" spans="1:105" s="178" customFormat="1" ht="17.149999999999999" customHeight="1">
      <c r="A235" s="942">
        <v>231</v>
      </c>
      <c r="B235" s="1302">
        <f>'4'!AA27</f>
        <v>0</v>
      </c>
      <c r="C235" s="1038" t="str">
        <f>INDEX(Languages2!$B$12:$Z$13,MATCH(' '!D235,Languages2!$B$12:$B$13,0),MATCH('1'!$C$5,Languages2!$B$1:$Z$1,0))</f>
        <v>Homens</v>
      </c>
      <c r="D235" s="1038" t="s">
        <v>799</v>
      </c>
      <c r="E235" s="1065">
        <f>'4'!AC27</f>
        <v>0</v>
      </c>
      <c r="F235" s="1297" t="str">
        <f>'4'!AD27</f>
        <v xml:space="preserve"> </v>
      </c>
      <c r="G235" s="1040"/>
      <c r="H235" s="1041">
        <f>'5'!G235</f>
        <v>0</v>
      </c>
      <c r="I235" s="1041">
        <f>'5'!H235</f>
        <v>0</v>
      </c>
      <c r="J235" s="1041">
        <f>'5'!I235</f>
        <v>0</v>
      </c>
      <c r="K235" s="1041">
        <f>'5'!J235</f>
        <v>0</v>
      </c>
      <c r="L235" s="1042">
        <f t="shared" si="261"/>
        <v>0</v>
      </c>
      <c r="M235" s="1042">
        <f t="shared" si="292"/>
        <v>0</v>
      </c>
      <c r="N235" s="1043"/>
      <c r="O235" s="1041">
        <f>'5'!M235</f>
        <v>0</v>
      </c>
      <c r="P235" s="1041">
        <f>'5'!N235</f>
        <v>0</v>
      </c>
      <c r="Q235" s="1041" t="str">
        <f>'5'!O235</f>
        <v/>
      </c>
      <c r="R235" s="1041">
        <f>'5'!P235</f>
        <v>0</v>
      </c>
      <c r="S235" s="1044">
        <f>'5'!Q235</f>
        <v>0</v>
      </c>
      <c r="T235" s="1045">
        <f t="shared" si="262"/>
        <v>0</v>
      </c>
      <c r="U235" s="1045">
        <f t="shared" si="273"/>
        <v>0</v>
      </c>
      <c r="V235" s="1045">
        <f t="shared" si="274"/>
        <v>0</v>
      </c>
      <c r="W235" s="1045">
        <f t="shared" si="263"/>
        <v>0</v>
      </c>
      <c r="X235" s="1045">
        <f t="shared" si="291"/>
        <v>0</v>
      </c>
      <c r="Y235" s="1043"/>
      <c r="Z235" s="1041">
        <f>'5'!S235</f>
        <v>0</v>
      </c>
      <c r="AA235" s="1041">
        <f>'5'!T235</f>
        <v>0</v>
      </c>
      <c r="AB235" s="1041" t="str">
        <f>'5'!U235</f>
        <v/>
      </c>
      <c r="AC235" s="1041">
        <f>'5'!V235</f>
        <v>0</v>
      </c>
      <c r="AD235" s="1064">
        <f>'5'!W235</f>
        <v>0</v>
      </c>
      <c r="AE235" s="1045">
        <f t="shared" si="275"/>
        <v>0</v>
      </c>
      <c r="AF235" s="1045">
        <f t="shared" si="228"/>
        <v>0</v>
      </c>
      <c r="AG235" s="1045">
        <f t="shared" si="229"/>
        <v>0</v>
      </c>
      <c r="AH235" s="1045">
        <f t="shared" si="264"/>
        <v>0</v>
      </c>
      <c r="AI235" s="1045">
        <f t="shared" si="230"/>
        <v>0</v>
      </c>
      <c r="AJ235" s="1043"/>
      <c r="AK235" s="1041">
        <f>'5'!Y235</f>
        <v>0</v>
      </c>
      <c r="AL235" s="1041">
        <f>'5'!Z235</f>
        <v>0</v>
      </c>
      <c r="AM235" s="1041" t="str">
        <f>'5'!AA235</f>
        <v/>
      </c>
      <c r="AN235" s="1041">
        <f>'5'!AB235</f>
        <v>0</v>
      </c>
      <c r="AO235" s="1064">
        <f>'5'!AC235</f>
        <v>0</v>
      </c>
      <c r="AP235" s="1045">
        <f t="shared" si="276"/>
        <v>0</v>
      </c>
      <c r="AQ235" s="1045">
        <f t="shared" si="277"/>
        <v>0</v>
      </c>
      <c r="AR235" s="1045">
        <f t="shared" si="278"/>
        <v>0</v>
      </c>
      <c r="AS235" s="1045">
        <f t="shared" si="265"/>
        <v>0</v>
      </c>
      <c r="AT235" s="1045">
        <f t="shared" si="279"/>
        <v>0</v>
      </c>
      <c r="AU235" s="1043"/>
      <c r="AV235" s="1041">
        <f>'5'!AE235</f>
        <v>0</v>
      </c>
      <c r="AW235" s="1041">
        <f>'5'!AF235</f>
        <v>0</v>
      </c>
      <c r="AX235" s="1041" t="str">
        <f>'5'!AG235</f>
        <v/>
      </c>
      <c r="AY235" s="1041">
        <f>'5'!AH235</f>
        <v>0</v>
      </c>
      <c r="AZ235" s="1044">
        <f>'5'!AI235</f>
        <v>0</v>
      </c>
      <c r="BA235" s="1045">
        <f t="shared" si="280"/>
        <v>0</v>
      </c>
      <c r="BB235" s="1045">
        <f t="shared" si="281"/>
        <v>0</v>
      </c>
      <c r="BC235" s="1045">
        <f t="shared" si="282"/>
        <v>0</v>
      </c>
      <c r="BD235" s="1045">
        <f t="shared" si="266"/>
        <v>0</v>
      </c>
      <c r="BE235" s="1045">
        <f t="shared" si="283"/>
        <v>0</v>
      </c>
      <c r="BF235" s="1043"/>
      <c r="BG235" s="1046" t="str">
        <f ca="1">'In-kind Benefits 2_V2'!AC233</f>
        <v/>
      </c>
      <c r="BH235" s="1047"/>
      <c r="BI235" s="1047" t="str">
        <f ca="1">'In-kind Benefits 2_V2'!AE233</f>
        <v/>
      </c>
      <c r="BJ235" s="1047" t="str" cm="1">
        <f t="array" aca="1" ref="BJ235" ca="1">(_xlfn.IFS(BG235="Yes",_xlfn.IFS(BI235&lt;=($CP235*BJ$5),BI235,BI235&gt;($CP235*BJ$5),($CP235*BJ$5)),BG235="No","",BG235="",""))</f>
        <v/>
      </c>
      <c r="BK235" s="1043"/>
      <c r="BL235" s="1046" t="str">
        <f ca="1">'In-kind Benefits 2_V2'!AG233</f>
        <v/>
      </c>
      <c r="BM235" s="1047" t="str">
        <f ca="1">'In-kind Benefits 2_V2'!AH233</f>
        <v/>
      </c>
      <c r="BN235" s="1047" t="str">
        <f ca="1">'In-kind Benefits 2_V2'!AI233</f>
        <v/>
      </c>
      <c r="BO235" s="1047" t="str" cm="1">
        <f t="array" aca="1" ref="BO235" ca="1">(_xlfn.IFS(BL235="Yes",_xlfn.IFS(BN235&lt;=($CP235*BO$5),BN235,BN235&gt;($CP235*BO$5),($CP235*BO$5)),BL235="No","",BL235="",""))</f>
        <v/>
      </c>
      <c r="BP235" s="1043"/>
      <c r="BQ235" s="1046" t="str">
        <f ca="1">'In-kind Benefits 2_V2'!AK233</f>
        <v/>
      </c>
      <c r="BR235" s="1047" t="str">
        <f ca="1">'In-kind Benefits 2_V2'!AL233</f>
        <v/>
      </c>
      <c r="BS235" s="1047" t="str">
        <f ca="1">'In-kind Benefits 2_V2'!AM233</f>
        <v/>
      </c>
      <c r="BT235" s="1047" t="str" cm="1">
        <f t="array" aca="1" ref="BT235" ca="1">(_xlfn.IFS(BQ235="Yes",_xlfn.IFS(BS235&lt;=($CP235*BT$5),BS235,BS235&gt;($CP235*BT$5),($CP235*BT$5)),BQ235="No","",BQ235="",""))</f>
        <v/>
      </c>
      <c r="BU235" s="1043"/>
      <c r="BV235" s="1046" t="str">
        <f ca="1">'In-kind Benefits 2_V2'!AO233</f>
        <v/>
      </c>
      <c r="BW235" s="1047" t="str">
        <f ca="1">'In-kind Benefits 2_V2'!AP233</f>
        <v/>
      </c>
      <c r="BX235" s="1047" t="str">
        <f ca="1">'In-kind Benefits 2_V2'!AQ233</f>
        <v/>
      </c>
      <c r="BY235" s="1047" t="str" cm="1">
        <f t="array" aca="1" ref="BY235" ca="1">(_xlfn.IFS(BV235="Yes",_xlfn.IFS(BX235&lt;=($CP235*BY$5),BX235,BX235&gt;($CP235*BY$5),($CP235*BY$5)),BV235="No","",BV235="",""))</f>
        <v/>
      </c>
      <c r="BZ235" s="1043"/>
      <c r="CA235" s="1046" t="str">
        <f ca="1">'In-kind Benefits 2_V2'!AS233</f>
        <v/>
      </c>
      <c r="CB235" s="1047" t="str">
        <f ca="1">'In-kind Benefits 2_V2'!AT233</f>
        <v/>
      </c>
      <c r="CC235" s="1047" t="str">
        <f ca="1">'In-kind Benefits 2_V2'!AU233</f>
        <v/>
      </c>
      <c r="CD235" s="1047" t="str" cm="1">
        <f t="array" aca="1" ref="CD235" ca="1">(_xlfn.IFS(CA235="Yes",_xlfn.IFS(CC235&lt;=($CP235*CD$5),CC235,CC235&gt;($CP235*CD$5),($CP235*CD$5)),CA235="No","",CA235="",""))</f>
        <v/>
      </c>
      <c r="CE235" s="1048"/>
      <c r="CF235" s="1046" t="str">
        <f ca="1">'In-kind Benefits 2_V2'!AW233</f>
        <v/>
      </c>
      <c r="CG235" s="1047" t="str">
        <f ca="1">'In-kind Benefits 2_V2'!AX233</f>
        <v/>
      </c>
      <c r="CH235" s="1047" t="str">
        <f ca="1">'In-kind Benefits 2_V2'!AY233</f>
        <v/>
      </c>
      <c r="CI235" s="1047" t="str" cm="1">
        <f t="array" aca="1" ref="CI235" ca="1">(_xlfn.IFS(CF235="Yes",_xlfn.IFS(CH235&lt;=($CP235*CI$5),CH235,CH235&gt;($CP235*CI$5),($CP235*CI$5)),CF235="No","",CF235="",""))</f>
        <v/>
      </c>
      <c r="CJ235" s="1048"/>
      <c r="CK235" s="1049">
        <f>IFERROR(((V235*X235)+(AG235*AI235)+(AR235*AT235)+(BC235*BE235))*'Drop Downs'!$R$4/12,0)</f>
        <v>0</v>
      </c>
      <c r="CL235" s="1050">
        <f>IFERROR(L235/M235*IF('2'!$E$25='Drop Downs'!$H$15,'Drop Downs'!$R$4/12, IF('2'!$E$25='Drop Downs'!$H$16,1, (IF('2'!$E$25='Drop Downs'!$H$13,1,"error")))),0)</f>
        <v>0</v>
      </c>
      <c r="CM235" s="1050">
        <f t="shared" ca="1" si="293"/>
        <v>0</v>
      </c>
      <c r="CN235" s="1049" t="str">
        <f t="shared" ca="1" si="294"/>
        <v/>
      </c>
      <c r="CO235" s="1049" t="str">
        <f t="shared" ca="1" si="295"/>
        <v/>
      </c>
      <c r="CP235" s="1050" t="str">
        <f t="shared" ca="1" si="267"/>
        <v/>
      </c>
      <c r="CQ235" s="251"/>
      <c r="CR235" s="1050">
        <f>IFERROR(((W235*X235)+(AH235*AI235)+(AS235*AT235)+(BD235*BE235))*'Drop Downs'!$R$4/12,0)</f>
        <v>0</v>
      </c>
      <c r="CS235" s="1050">
        <f t="shared" si="268"/>
        <v>0</v>
      </c>
      <c r="CT235" s="1050">
        <f t="shared" ca="1" si="269"/>
        <v>0</v>
      </c>
      <c r="CU235" s="1050">
        <f t="shared" ca="1" si="270"/>
        <v>0</v>
      </c>
      <c r="CV235" s="1050" t="str">
        <f t="shared" ca="1" si="296"/>
        <v/>
      </c>
      <c r="CW235" s="1048"/>
      <c r="CX235" s="1050">
        <f t="shared" si="297"/>
        <v>0</v>
      </c>
      <c r="CY235" s="1050" t="str">
        <f t="shared" ca="1" si="298"/>
        <v/>
      </c>
      <c r="CZ235" s="1049" t="str">
        <f t="shared" ca="1" si="299"/>
        <v/>
      </c>
      <c r="DA235" s="1049">
        <f t="shared" ca="1" si="271"/>
        <v>0</v>
      </c>
    </row>
    <row r="236" spans="1:105" s="178" customFormat="1" ht="17.149999999999999" customHeight="1">
      <c r="A236" s="942">
        <v>232</v>
      </c>
      <c r="B236" s="1298"/>
      <c r="C236" s="1051" t="str">
        <f>INDEX(Languages2!$B$12:$Z$13,MATCH(' '!D236,Languages2!$B$12:$B$13,0),MATCH('1'!$C$5,Languages2!$B$1:$Z$1,0))</f>
        <v>Mulheres</v>
      </c>
      <c r="D236" s="1051" t="s">
        <v>800</v>
      </c>
      <c r="E236" s="1066">
        <f>'4'!AC28</f>
        <v>0</v>
      </c>
      <c r="F236" s="1297">
        <f>'4'!T110</f>
        <v>0</v>
      </c>
      <c r="G236" s="1040"/>
      <c r="H236" s="1053">
        <f>'5'!G236</f>
        <v>0</v>
      </c>
      <c r="I236" s="1053">
        <f>'5'!H236</f>
        <v>0</v>
      </c>
      <c r="J236" s="1053">
        <f>'5'!I236</f>
        <v>0</v>
      </c>
      <c r="K236" s="1053">
        <f>'5'!J236</f>
        <v>0</v>
      </c>
      <c r="L236" s="1054">
        <f t="shared" si="261"/>
        <v>0</v>
      </c>
      <c r="M236" s="1054">
        <f t="shared" si="292"/>
        <v>0</v>
      </c>
      <c r="N236" s="1043"/>
      <c r="O236" s="1053">
        <f>'5'!M236</f>
        <v>0</v>
      </c>
      <c r="P236" s="1053">
        <f>'5'!N236</f>
        <v>0</v>
      </c>
      <c r="Q236" s="1053" t="str">
        <f>'5'!O236</f>
        <v/>
      </c>
      <c r="R236" s="1053">
        <f>'5'!P236</f>
        <v>0</v>
      </c>
      <c r="S236" s="1055">
        <f>'5'!Q236</f>
        <v>0</v>
      </c>
      <c r="T236" s="1056">
        <f t="shared" si="262"/>
        <v>0</v>
      </c>
      <c r="U236" s="1056">
        <f t="shared" si="273"/>
        <v>0</v>
      </c>
      <c r="V236" s="1056">
        <f t="shared" si="274"/>
        <v>0</v>
      </c>
      <c r="W236" s="1056">
        <f t="shared" si="263"/>
        <v>0</v>
      </c>
      <c r="X236" s="1056">
        <f t="shared" si="291"/>
        <v>0</v>
      </c>
      <c r="Y236" s="1043"/>
      <c r="Z236" s="1053">
        <f>'5'!S236</f>
        <v>0</v>
      </c>
      <c r="AA236" s="1053">
        <f>'5'!T236</f>
        <v>0</v>
      </c>
      <c r="AB236" s="1053" t="str">
        <f>'5'!U236</f>
        <v/>
      </c>
      <c r="AC236" s="1053">
        <f>'5'!V236</f>
        <v>0</v>
      </c>
      <c r="AD236" s="1053">
        <f>'5'!W236</f>
        <v>0</v>
      </c>
      <c r="AE236" s="1056">
        <f t="shared" si="275"/>
        <v>0</v>
      </c>
      <c r="AF236" s="1056">
        <f t="shared" si="228"/>
        <v>0</v>
      </c>
      <c r="AG236" s="1056">
        <f t="shared" si="229"/>
        <v>0</v>
      </c>
      <c r="AH236" s="1056">
        <f t="shared" si="264"/>
        <v>0</v>
      </c>
      <c r="AI236" s="1056">
        <f t="shared" si="230"/>
        <v>0</v>
      </c>
      <c r="AJ236" s="1043"/>
      <c r="AK236" s="1053">
        <f>'5'!Y236</f>
        <v>0</v>
      </c>
      <c r="AL236" s="1053">
        <f>'5'!Z236</f>
        <v>0</v>
      </c>
      <c r="AM236" s="1053" t="str">
        <f>'5'!AA236</f>
        <v/>
      </c>
      <c r="AN236" s="1053">
        <f>'5'!AB236</f>
        <v>0</v>
      </c>
      <c r="AO236" s="1053">
        <f>'5'!AC236</f>
        <v>0</v>
      </c>
      <c r="AP236" s="1056">
        <f t="shared" si="276"/>
        <v>0</v>
      </c>
      <c r="AQ236" s="1056">
        <f t="shared" si="277"/>
        <v>0</v>
      </c>
      <c r="AR236" s="1056">
        <f t="shared" si="278"/>
        <v>0</v>
      </c>
      <c r="AS236" s="1056">
        <f t="shared" si="265"/>
        <v>0</v>
      </c>
      <c r="AT236" s="1056">
        <f t="shared" si="279"/>
        <v>0</v>
      </c>
      <c r="AU236" s="1043"/>
      <c r="AV236" s="1053">
        <f>'5'!AE236</f>
        <v>0</v>
      </c>
      <c r="AW236" s="1053">
        <f>'5'!AF236</f>
        <v>0</v>
      </c>
      <c r="AX236" s="1053" t="str">
        <f>'5'!AG236</f>
        <v/>
      </c>
      <c r="AY236" s="1053">
        <f>'5'!AH236</f>
        <v>0</v>
      </c>
      <c r="AZ236" s="1055">
        <f>'5'!AI236</f>
        <v>0</v>
      </c>
      <c r="BA236" s="1056">
        <f t="shared" si="280"/>
        <v>0</v>
      </c>
      <c r="BB236" s="1056">
        <f t="shared" si="281"/>
        <v>0</v>
      </c>
      <c r="BC236" s="1056">
        <f t="shared" si="282"/>
        <v>0</v>
      </c>
      <c r="BD236" s="1056">
        <f t="shared" si="266"/>
        <v>0</v>
      </c>
      <c r="BE236" s="1056">
        <f t="shared" si="283"/>
        <v>0</v>
      </c>
      <c r="BF236" s="1043"/>
      <c r="BG236" s="1057" t="str">
        <f ca="1">'In-kind Benefits 2_V2'!AC234</f>
        <v/>
      </c>
      <c r="BH236" s="1047"/>
      <c r="BI236" s="1047" t="str">
        <f ca="1">'In-kind Benefits 2_V2'!AE234</f>
        <v/>
      </c>
      <c r="BJ236" s="1047" t="str" cm="1">
        <f t="array" aca="1" ref="BJ236" ca="1">(_xlfn.IFS(BG236="Yes",_xlfn.IFS(BI236&lt;=($CP236*BJ$5),BI236,BI236&gt;($CP236*BJ$5),($CP236*BJ$5)),BG236="No","",BG236="",""))</f>
        <v/>
      </c>
      <c r="BK236" s="1043"/>
      <c r="BL236" s="1057" t="str">
        <f ca="1">'In-kind Benefits 2_V2'!AG234</f>
        <v/>
      </c>
      <c r="BM236" s="1047" t="str">
        <f ca="1">'In-kind Benefits 2_V2'!AH234</f>
        <v/>
      </c>
      <c r="BN236" s="1047" t="str">
        <f ca="1">'In-kind Benefits 2_V2'!AI234</f>
        <v/>
      </c>
      <c r="BO236" s="1047" t="str" cm="1">
        <f t="array" aca="1" ref="BO236" ca="1">(_xlfn.IFS(BL236="Yes",_xlfn.IFS(BN236&lt;=($CP236*BO$5),BN236,BN236&gt;($CP236*BO$5),($CP236*BO$5)),BL236="No","",BL236="",""))</f>
        <v/>
      </c>
      <c r="BP236" s="1043"/>
      <c r="BQ236" s="1057" t="str">
        <f ca="1">'In-kind Benefits 2_V2'!AK234</f>
        <v/>
      </c>
      <c r="BR236" s="1047" t="str">
        <f ca="1">'In-kind Benefits 2_V2'!AL234</f>
        <v/>
      </c>
      <c r="BS236" s="1047" t="str">
        <f ca="1">'In-kind Benefits 2_V2'!AM234</f>
        <v/>
      </c>
      <c r="BT236" s="1047" t="str" cm="1">
        <f t="array" aca="1" ref="BT236" ca="1">(_xlfn.IFS(BQ236="Yes",_xlfn.IFS(BS236&lt;=($CP236*BT$5),BS236,BS236&gt;($CP236*BT$5),($CP236*BT$5)),BQ236="No","",BQ236="",""))</f>
        <v/>
      </c>
      <c r="BU236" s="1043"/>
      <c r="BV236" s="1057" t="str">
        <f ca="1">'In-kind Benefits 2_V2'!AO234</f>
        <v/>
      </c>
      <c r="BW236" s="1047" t="str">
        <f ca="1">'In-kind Benefits 2_V2'!AP234</f>
        <v/>
      </c>
      <c r="BX236" s="1047" t="str">
        <f ca="1">'In-kind Benefits 2_V2'!AQ234</f>
        <v/>
      </c>
      <c r="BY236" s="1047" t="str" cm="1">
        <f t="array" aca="1" ref="BY236" ca="1">(_xlfn.IFS(BV236="Yes",_xlfn.IFS(BX236&lt;=($CP236*BY$5),BX236,BX236&gt;($CP236*BY$5),($CP236*BY$5)),BV236="No","",BV236="",""))</f>
        <v/>
      </c>
      <c r="BZ236" s="1043"/>
      <c r="CA236" s="1057" t="str">
        <f ca="1">'In-kind Benefits 2_V2'!AS234</f>
        <v/>
      </c>
      <c r="CB236" s="1047" t="str">
        <f ca="1">'In-kind Benefits 2_V2'!AT234</f>
        <v/>
      </c>
      <c r="CC236" s="1047" t="str">
        <f ca="1">'In-kind Benefits 2_V2'!AU234</f>
        <v/>
      </c>
      <c r="CD236" s="1047" t="str" cm="1">
        <f t="array" aca="1" ref="CD236" ca="1">(_xlfn.IFS(CA236="Yes",_xlfn.IFS(CC236&lt;=($CP236*CD$5),CC236,CC236&gt;($CP236*CD$5),($CP236*CD$5)),CA236="No","",CA236="",""))</f>
        <v/>
      </c>
      <c r="CE236" s="1048"/>
      <c r="CF236" s="1057" t="str">
        <f ca="1">'In-kind Benefits 2_V2'!AW234</f>
        <v/>
      </c>
      <c r="CG236" s="1047" t="str">
        <f ca="1">'In-kind Benefits 2_V2'!AX234</f>
        <v/>
      </c>
      <c r="CH236" s="1047" t="str">
        <f ca="1">'In-kind Benefits 2_V2'!AY234</f>
        <v/>
      </c>
      <c r="CI236" s="1047" t="str" cm="1">
        <f t="array" aca="1" ref="CI236" ca="1">(_xlfn.IFS(CF236="Yes",_xlfn.IFS(CH236&lt;=($CP236*CI$5),CH236,CH236&gt;($CP236*CI$5),($CP236*CI$5)),CF236="No","",CF236="",""))</f>
        <v/>
      </c>
      <c r="CJ236" s="1048"/>
      <c r="CK236" s="1049">
        <f>IFERROR(((V236*X236)+(AG236*AI236)+(AR236*AT236)+(BC236*BE236))*'Drop Downs'!$R$4/12,0)</f>
        <v>0</v>
      </c>
      <c r="CL236" s="1050">
        <f>IFERROR(L236/M236*IF('2'!$E$25='Drop Downs'!$H$15,'Drop Downs'!$R$4/12, IF('2'!$E$25='Drop Downs'!$H$16,1, (IF('2'!$E$25='Drop Downs'!$H$13,1,"error")))),0)</f>
        <v>0</v>
      </c>
      <c r="CM236" s="1050">
        <f t="shared" ca="1" si="293"/>
        <v>0</v>
      </c>
      <c r="CN236" s="1049" t="str">
        <f t="shared" ca="1" si="294"/>
        <v/>
      </c>
      <c r="CO236" s="1049" t="str">
        <f t="shared" ca="1" si="295"/>
        <v/>
      </c>
      <c r="CP236" s="1050" t="str">
        <f t="shared" ca="1" si="267"/>
        <v/>
      </c>
      <c r="CQ236" s="251"/>
      <c r="CR236" s="1050">
        <f>IFERROR(((W236*X236)+(AH236*AI236)+(AS236*AT236)+(BD236*BE236))*'Drop Downs'!$R$4/12,0)</f>
        <v>0</v>
      </c>
      <c r="CS236" s="1050">
        <f t="shared" si="268"/>
        <v>0</v>
      </c>
      <c r="CT236" s="1050">
        <f t="shared" ca="1" si="269"/>
        <v>0</v>
      </c>
      <c r="CU236" s="1050">
        <f t="shared" ca="1" si="270"/>
        <v>0</v>
      </c>
      <c r="CV236" s="1050" t="str">
        <f t="shared" ca="1" si="296"/>
        <v/>
      </c>
      <c r="CW236" s="1048"/>
      <c r="CX236" s="1050">
        <f t="shared" si="297"/>
        <v>0</v>
      </c>
      <c r="CY236" s="1050" t="str">
        <f t="shared" ca="1" si="298"/>
        <v/>
      </c>
      <c r="CZ236" s="1049" t="str">
        <f t="shared" ca="1" si="299"/>
        <v/>
      </c>
      <c r="DA236" s="1049">
        <f t="shared" ca="1" si="271"/>
        <v>0</v>
      </c>
    </row>
    <row r="237" spans="1:105" s="178" customFormat="1" ht="17.149999999999999" customHeight="1">
      <c r="A237" s="942">
        <v>233</v>
      </c>
      <c r="B237" s="1302">
        <f>'4'!AA29</f>
        <v>0</v>
      </c>
      <c r="C237" s="1038" t="str">
        <f>INDEX(Languages2!$B$12:$Z$13,MATCH(' '!D237,Languages2!$B$12:$B$13,0),MATCH('1'!$C$5,Languages2!$B$1:$Z$1,0))</f>
        <v>Homens</v>
      </c>
      <c r="D237" s="1038" t="s">
        <v>799</v>
      </c>
      <c r="E237" s="1065">
        <f>'4'!AC29</f>
        <v>0</v>
      </c>
      <c r="F237" s="1297" t="str">
        <f>'4'!AD29</f>
        <v xml:space="preserve"> </v>
      </c>
      <c r="G237" s="1040"/>
      <c r="H237" s="1041">
        <f>'5'!G237</f>
        <v>0</v>
      </c>
      <c r="I237" s="1041">
        <f>'5'!H237</f>
        <v>0</v>
      </c>
      <c r="J237" s="1041">
        <f>'5'!I237</f>
        <v>0</v>
      </c>
      <c r="K237" s="1041">
        <f>'5'!J237</f>
        <v>0</v>
      </c>
      <c r="L237" s="1042">
        <f t="shared" si="261"/>
        <v>0</v>
      </c>
      <c r="M237" s="1042">
        <f t="shared" si="292"/>
        <v>0</v>
      </c>
      <c r="N237" s="1043"/>
      <c r="O237" s="1041">
        <f>'5'!M237</f>
        <v>0</v>
      </c>
      <c r="P237" s="1041">
        <f>'5'!N237</f>
        <v>0</v>
      </c>
      <c r="Q237" s="1041" t="str">
        <f>'5'!O237</f>
        <v/>
      </c>
      <c r="R237" s="1041">
        <f>'5'!P237</f>
        <v>0</v>
      </c>
      <c r="S237" s="1044">
        <f>'5'!Q237</f>
        <v>0</v>
      </c>
      <c r="T237" s="1045">
        <f t="shared" si="262"/>
        <v>0</v>
      </c>
      <c r="U237" s="1045">
        <f t="shared" si="273"/>
        <v>0</v>
      </c>
      <c r="V237" s="1045">
        <f t="shared" si="274"/>
        <v>0</v>
      </c>
      <c r="W237" s="1045">
        <f t="shared" si="263"/>
        <v>0</v>
      </c>
      <c r="X237" s="1045">
        <f t="shared" si="291"/>
        <v>0</v>
      </c>
      <c r="Y237" s="1043"/>
      <c r="Z237" s="1041">
        <f>'5'!S237</f>
        <v>0</v>
      </c>
      <c r="AA237" s="1041">
        <f>'5'!T237</f>
        <v>0</v>
      </c>
      <c r="AB237" s="1041" t="str">
        <f>'5'!U237</f>
        <v/>
      </c>
      <c r="AC237" s="1041">
        <f>'5'!V237</f>
        <v>0</v>
      </c>
      <c r="AD237" s="1064">
        <f>'5'!W237</f>
        <v>0</v>
      </c>
      <c r="AE237" s="1045">
        <f t="shared" si="275"/>
        <v>0</v>
      </c>
      <c r="AF237" s="1045">
        <f t="shared" si="228"/>
        <v>0</v>
      </c>
      <c r="AG237" s="1045">
        <f t="shared" si="229"/>
        <v>0</v>
      </c>
      <c r="AH237" s="1045">
        <f t="shared" si="264"/>
        <v>0</v>
      </c>
      <c r="AI237" s="1045">
        <f t="shared" si="230"/>
        <v>0</v>
      </c>
      <c r="AJ237" s="1043"/>
      <c r="AK237" s="1041">
        <f>'5'!Y237</f>
        <v>0</v>
      </c>
      <c r="AL237" s="1041">
        <f>'5'!Z237</f>
        <v>0</v>
      </c>
      <c r="AM237" s="1041" t="str">
        <f>'5'!AA237</f>
        <v/>
      </c>
      <c r="AN237" s="1041">
        <f>'5'!AB237</f>
        <v>0</v>
      </c>
      <c r="AO237" s="1064">
        <f>'5'!AC237</f>
        <v>0</v>
      </c>
      <c r="AP237" s="1045">
        <f t="shared" si="276"/>
        <v>0</v>
      </c>
      <c r="AQ237" s="1045">
        <f t="shared" si="277"/>
        <v>0</v>
      </c>
      <c r="AR237" s="1045">
        <f t="shared" si="278"/>
        <v>0</v>
      </c>
      <c r="AS237" s="1045">
        <f t="shared" si="265"/>
        <v>0</v>
      </c>
      <c r="AT237" s="1045">
        <f t="shared" si="279"/>
        <v>0</v>
      </c>
      <c r="AU237" s="1043"/>
      <c r="AV237" s="1041">
        <f>'5'!AE237</f>
        <v>0</v>
      </c>
      <c r="AW237" s="1041">
        <f>'5'!AF237</f>
        <v>0</v>
      </c>
      <c r="AX237" s="1041" t="str">
        <f>'5'!AG237</f>
        <v/>
      </c>
      <c r="AY237" s="1041">
        <f>'5'!AH237</f>
        <v>0</v>
      </c>
      <c r="AZ237" s="1044">
        <f>'5'!AI237</f>
        <v>0</v>
      </c>
      <c r="BA237" s="1045">
        <f t="shared" si="280"/>
        <v>0</v>
      </c>
      <c r="BB237" s="1045">
        <f t="shared" si="281"/>
        <v>0</v>
      </c>
      <c r="BC237" s="1045">
        <f t="shared" si="282"/>
        <v>0</v>
      </c>
      <c r="BD237" s="1045">
        <f t="shared" si="266"/>
        <v>0</v>
      </c>
      <c r="BE237" s="1045">
        <f t="shared" si="283"/>
        <v>0</v>
      </c>
      <c r="BF237" s="1043"/>
      <c r="BG237" s="1046" t="str">
        <f ca="1">'In-kind Benefits 2_V2'!AC235</f>
        <v/>
      </c>
      <c r="BH237" s="1047"/>
      <c r="BI237" s="1047" t="str">
        <f ca="1">'In-kind Benefits 2_V2'!AE235</f>
        <v/>
      </c>
      <c r="BJ237" s="1047" t="str" cm="1">
        <f t="array" aca="1" ref="BJ237" ca="1">(_xlfn.IFS(BG237="Yes",_xlfn.IFS(BI237&lt;=($CP237*BJ$5),BI237,BI237&gt;($CP237*BJ$5),($CP237*BJ$5)),BG237="No","",BG237="",""))</f>
        <v/>
      </c>
      <c r="BK237" s="1043"/>
      <c r="BL237" s="1046" t="str">
        <f ca="1">'In-kind Benefits 2_V2'!AG235</f>
        <v/>
      </c>
      <c r="BM237" s="1047" t="str">
        <f ca="1">'In-kind Benefits 2_V2'!AH235</f>
        <v/>
      </c>
      <c r="BN237" s="1047" t="str">
        <f ca="1">'In-kind Benefits 2_V2'!AI235</f>
        <v/>
      </c>
      <c r="BO237" s="1047" t="str" cm="1">
        <f t="array" aca="1" ref="BO237" ca="1">(_xlfn.IFS(BL237="Yes",_xlfn.IFS(BN237&lt;=($CP237*BO$5),BN237,BN237&gt;($CP237*BO$5),($CP237*BO$5)),BL237="No","",BL237="",""))</f>
        <v/>
      </c>
      <c r="BP237" s="1043"/>
      <c r="BQ237" s="1046" t="str">
        <f ca="1">'In-kind Benefits 2_V2'!AK235</f>
        <v/>
      </c>
      <c r="BR237" s="1047" t="str">
        <f ca="1">'In-kind Benefits 2_V2'!AL235</f>
        <v/>
      </c>
      <c r="BS237" s="1047" t="str">
        <f ca="1">'In-kind Benefits 2_V2'!AM235</f>
        <v/>
      </c>
      <c r="BT237" s="1047" t="str" cm="1">
        <f t="array" aca="1" ref="BT237" ca="1">(_xlfn.IFS(BQ237="Yes",_xlfn.IFS(BS237&lt;=($CP237*BT$5),BS237,BS237&gt;($CP237*BT$5),($CP237*BT$5)),BQ237="No","",BQ237="",""))</f>
        <v/>
      </c>
      <c r="BU237" s="1043"/>
      <c r="BV237" s="1046" t="str">
        <f ca="1">'In-kind Benefits 2_V2'!AO235</f>
        <v/>
      </c>
      <c r="BW237" s="1047" t="str">
        <f ca="1">'In-kind Benefits 2_V2'!AP235</f>
        <v/>
      </c>
      <c r="BX237" s="1047" t="str">
        <f ca="1">'In-kind Benefits 2_V2'!AQ235</f>
        <v/>
      </c>
      <c r="BY237" s="1047" t="str" cm="1">
        <f t="array" aca="1" ref="BY237" ca="1">(_xlfn.IFS(BV237="Yes",_xlfn.IFS(BX237&lt;=($CP237*BY$5),BX237,BX237&gt;($CP237*BY$5),($CP237*BY$5)),BV237="No","",BV237="",""))</f>
        <v/>
      </c>
      <c r="BZ237" s="1043"/>
      <c r="CA237" s="1046" t="str">
        <f ca="1">'In-kind Benefits 2_V2'!AS235</f>
        <v/>
      </c>
      <c r="CB237" s="1047" t="str">
        <f ca="1">'In-kind Benefits 2_V2'!AT235</f>
        <v/>
      </c>
      <c r="CC237" s="1047" t="str">
        <f ca="1">'In-kind Benefits 2_V2'!AU235</f>
        <v/>
      </c>
      <c r="CD237" s="1047" t="str" cm="1">
        <f t="array" aca="1" ref="CD237" ca="1">(_xlfn.IFS(CA237="Yes",_xlfn.IFS(CC237&lt;=($CP237*CD$5),CC237,CC237&gt;($CP237*CD$5),($CP237*CD$5)),CA237="No","",CA237="",""))</f>
        <v/>
      </c>
      <c r="CE237" s="1048"/>
      <c r="CF237" s="1046" t="str">
        <f ca="1">'In-kind Benefits 2_V2'!AW235</f>
        <v/>
      </c>
      <c r="CG237" s="1047" t="str">
        <f ca="1">'In-kind Benefits 2_V2'!AX235</f>
        <v/>
      </c>
      <c r="CH237" s="1047" t="str">
        <f ca="1">'In-kind Benefits 2_V2'!AY235</f>
        <v/>
      </c>
      <c r="CI237" s="1047" t="str" cm="1">
        <f t="array" aca="1" ref="CI237" ca="1">(_xlfn.IFS(CF237="Yes",_xlfn.IFS(CH237&lt;=($CP237*CI$5),CH237,CH237&gt;($CP237*CI$5),($CP237*CI$5)),CF237="No","",CF237="",""))</f>
        <v/>
      </c>
      <c r="CJ237" s="1048"/>
      <c r="CK237" s="1049">
        <f>IFERROR(((V237*X237)+(AG237*AI237)+(AR237*AT237)+(BC237*BE237))*'Drop Downs'!$R$4/12,0)</f>
        <v>0</v>
      </c>
      <c r="CL237" s="1050">
        <f>IFERROR(L237/M237*IF('2'!$E$25='Drop Downs'!$H$15,'Drop Downs'!$R$4/12, IF('2'!$E$25='Drop Downs'!$H$16,1, (IF('2'!$E$25='Drop Downs'!$H$13,1,"error")))),0)</f>
        <v>0</v>
      </c>
      <c r="CM237" s="1050">
        <f t="shared" ca="1" si="293"/>
        <v>0</v>
      </c>
      <c r="CN237" s="1049" t="str">
        <f t="shared" ca="1" si="294"/>
        <v/>
      </c>
      <c r="CO237" s="1049" t="str">
        <f t="shared" ca="1" si="295"/>
        <v/>
      </c>
      <c r="CP237" s="1050" t="str">
        <f t="shared" ca="1" si="267"/>
        <v/>
      </c>
      <c r="CQ237" s="251"/>
      <c r="CR237" s="1050">
        <f>IFERROR(((W237*X237)+(AH237*AI237)+(AS237*AT237)+(BD237*BE237))*'Drop Downs'!$R$4/12,0)</f>
        <v>0</v>
      </c>
      <c r="CS237" s="1050">
        <f t="shared" si="268"/>
        <v>0</v>
      </c>
      <c r="CT237" s="1050">
        <f t="shared" ca="1" si="269"/>
        <v>0</v>
      </c>
      <c r="CU237" s="1050">
        <f t="shared" ca="1" si="270"/>
        <v>0</v>
      </c>
      <c r="CV237" s="1050" t="str">
        <f t="shared" ca="1" si="296"/>
        <v/>
      </c>
      <c r="CW237" s="1048"/>
      <c r="CX237" s="1050">
        <f t="shared" si="297"/>
        <v>0</v>
      </c>
      <c r="CY237" s="1050" t="str">
        <f t="shared" ca="1" si="298"/>
        <v/>
      </c>
      <c r="CZ237" s="1049" t="str">
        <f t="shared" ca="1" si="299"/>
        <v/>
      </c>
      <c r="DA237" s="1049">
        <f t="shared" ca="1" si="271"/>
        <v>0</v>
      </c>
    </row>
    <row r="238" spans="1:105" s="178" customFormat="1" ht="17.149999999999999" customHeight="1">
      <c r="A238" s="942">
        <v>234</v>
      </c>
      <c r="B238" s="1298"/>
      <c r="C238" s="1051" t="str">
        <f>INDEX(Languages2!$B$12:$Z$13,MATCH(' '!D238,Languages2!$B$12:$B$13,0),MATCH('1'!$C$5,Languages2!$B$1:$Z$1,0))</f>
        <v>Mulheres</v>
      </c>
      <c r="D238" s="1051" t="s">
        <v>800</v>
      </c>
      <c r="E238" s="1066">
        <f>'4'!AC30</f>
        <v>0</v>
      </c>
      <c r="F238" s="1297">
        <f>'4'!T112</f>
        <v>0</v>
      </c>
      <c r="G238" s="1040"/>
      <c r="H238" s="1053">
        <f>'5'!G238</f>
        <v>0</v>
      </c>
      <c r="I238" s="1053">
        <f>'5'!H238</f>
        <v>0</v>
      </c>
      <c r="J238" s="1053">
        <f>'5'!I238</f>
        <v>0</v>
      </c>
      <c r="K238" s="1053">
        <f>'5'!J238</f>
        <v>0</v>
      </c>
      <c r="L238" s="1054">
        <f t="shared" si="261"/>
        <v>0</v>
      </c>
      <c r="M238" s="1054">
        <f t="shared" si="292"/>
        <v>0</v>
      </c>
      <c r="N238" s="1043"/>
      <c r="O238" s="1053">
        <f>'5'!M238</f>
        <v>0</v>
      </c>
      <c r="P238" s="1053">
        <f>'5'!N238</f>
        <v>0</v>
      </c>
      <c r="Q238" s="1053" t="str">
        <f>'5'!O238</f>
        <v/>
      </c>
      <c r="R238" s="1053">
        <f>'5'!P238</f>
        <v>0</v>
      </c>
      <c r="S238" s="1055">
        <f>'5'!Q238</f>
        <v>0</v>
      </c>
      <c r="T238" s="1056">
        <f t="shared" si="262"/>
        <v>0</v>
      </c>
      <c r="U238" s="1056">
        <f t="shared" si="273"/>
        <v>0</v>
      </c>
      <c r="V238" s="1056">
        <f t="shared" si="274"/>
        <v>0</v>
      </c>
      <c r="W238" s="1056">
        <f t="shared" si="263"/>
        <v>0</v>
      </c>
      <c r="X238" s="1056">
        <f t="shared" si="291"/>
        <v>0</v>
      </c>
      <c r="Y238" s="1043"/>
      <c r="Z238" s="1053">
        <f>'5'!S238</f>
        <v>0</v>
      </c>
      <c r="AA238" s="1053">
        <f>'5'!T238</f>
        <v>0</v>
      </c>
      <c r="AB238" s="1053" t="str">
        <f>'5'!U238</f>
        <v/>
      </c>
      <c r="AC238" s="1053">
        <f>'5'!V238</f>
        <v>0</v>
      </c>
      <c r="AD238" s="1053">
        <f>'5'!W238</f>
        <v>0</v>
      </c>
      <c r="AE238" s="1056">
        <f t="shared" si="275"/>
        <v>0</v>
      </c>
      <c r="AF238" s="1056">
        <f t="shared" si="228"/>
        <v>0</v>
      </c>
      <c r="AG238" s="1056">
        <f t="shared" si="229"/>
        <v>0</v>
      </c>
      <c r="AH238" s="1056">
        <f t="shared" si="264"/>
        <v>0</v>
      </c>
      <c r="AI238" s="1056">
        <f t="shared" si="230"/>
        <v>0</v>
      </c>
      <c r="AJ238" s="1043"/>
      <c r="AK238" s="1053">
        <f>'5'!Y238</f>
        <v>0</v>
      </c>
      <c r="AL238" s="1053">
        <f>'5'!Z238</f>
        <v>0</v>
      </c>
      <c r="AM238" s="1053" t="str">
        <f>'5'!AA238</f>
        <v/>
      </c>
      <c r="AN238" s="1053">
        <f>'5'!AB238</f>
        <v>0</v>
      </c>
      <c r="AO238" s="1053">
        <f>'5'!AC238</f>
        <v>0</v>
      </c>
      <c r="AP238" s="1056">
        <f t="shared" si="276"/>
        <v>0</v>
      </c>
      <c r="AQ238" s="1056">
        <f t="shared" si="277"/>
        <v>0</v>
      </c>
      <c r="AR238" s="1056">
        <f t="shared" si="278"/>
        <v>0</v>
      </c>
      <c r="AS238" s="1056">
        <f t="shared" si="265"/>
        <v>0</v>
      </c>
      <c r="AT238" s="1056">
        <f t="shared" si="279"/>
        <v>0</v>
      </c>
      <c r="AU238" s="1043"/>
      <c r="AV238" s="1053">
        <f>'5'!AE238</f>
        <v>0</v>
      </c>
      <c r="AW238" s="1053">
        <f>'5'!AF238</f>
        <v>0</v>
      </c>
      <c r="AX238" s="1053" t="str">
        <f>'5'!AG238</f>
        <v/>
      </c>
      <c r="AY238" s="1053">
        <f>'5'!AH238</f>
        <v>0</v>
      </c>
      <c r="AZ238" s="1055">
        <f>'5'!AI238</f>
        <v>0</v>
      </c>
      <c r="BA238" s="1056">
        <f t="shared" si="280"/>
        <v>0</v>
      </c>
      <c r="BB238" s="1056">
        <f t="shared" si="281"/>
        <v>0</v>
      </c>
      <c r="BC238" s="1056">
        <f t="shared" si="282"/>
        <v>0</v>
      </c>
      <c r="BD238" s="1056">
        <f t="shared" si="266"/>
        <v>0</v>
      </c>
      <c r="BE238" s="1056">
        <f t="shared" si="283"/>
        <v>0</v>
      </c>
      <c r="BF238" s="1043"/>
      <c r="BG238" s="1057" t="str">
        <f ca="1">'In-kind Benefits 2_V2'!AC236</f>
        <v/>
      </c>
      <c r="BH238" s="1047"/>
      <c r="BI238" s="1047" t="str">
        <f ca="1">'In-kind Benefits 2_V2'!AE236</f>
        <v/>
      </c>
      <c r="BJ238" s="1047" t="str" cm="1">
        <f t="array" aca="1" ref="BJ238" ca="1">(_xlfn.IFS(BG238="Yes",_xlfn.IFS(BI238&lt;=($CP238*BJ$5),BI238,BI238&gt;($CP238*BJ$5),($CP238*BJ$5)),BG238="No","",BG238="",""))</f>
        <v/>
      </c>
      <c r="BK238" s="1043"/>
      <c r="BL238" s="1057" t="str">
        <f ca="1">'In-kind Benefits 2_V2'!AG236</f>
        <v/>
      </c>
      <c r="BM238" s="1047" t="str">
        <f ca="1">'In-kind Benefits 2_V2'!AH236</f>
        <v/>
      </c>
      <c r="BN238" s="1047" t="str">
        <f ca="1">'In-kind Benefits 2_V2'!AI236</f>
        <v/>
      </c>
      <c r="BO238" s="1047" t="str" cm="1">
        <f t="array" aca="1" ref="BO238" ca="1">(_xlfn.IFS(BL238="Yes",_xlfn.IFS(BN238&lt;=($CP238*BO$5),BN238,BN238&gt;($CP238*BO$5),($CP238*BO$5)),BL238="No","",BL238="",""))</f>
        <v/>
      </c>
      <c r="BP238" s="1043"/>
      <c r="BQ238" s="1057" t="str">
        <f ca="1">'In-kind Benefits 2_V2'!AK236</f>
        <v/>
      </c>
      <c r="BR238" s="1047" t="str">
        <f ca="1">'In-kind Benefits 2_V2'!AL236</f>
        <v/>
      </c>
      <c r="BS238" s="1047" t="str">
        <f ca="1">'In-kind Benefits 2_V2'!AM236</f>
        <v/>
      </c>
      <c r="BT238" s="1047" t="str" cm="1">
        <f t="array" aca="1" ref="BT238" ca="1">(_xlfn.IFS(BQ238="Yes",_xlfn.IFS(BS238&lt;=($CP238*BT$5),BS238,BS238&gt;($CP238*BT$5),($CP238*BT$5)),BQ238="No","",BQ238="",""))</f>
        <v/>
      </c>
      <c r="BU238" s="1043"/>
      <c r="BV238" s="1057" t="str">
        <f ca="1">'In-kind Benefits 2_V2'!AO236</f>
        <v/>
      </c>
      <c r="BW238" s="1047" t="str">
        <f ca="1">'In-kind Benefits 2_V2'!AP236</f>
        <v/>
      </c>
      <c r="BX238" s="1047" t="str">
        <f ca="1">'In-kind Benefits 2_V2'!AQ236</f>
        <v/>
      </c>
      <c r="BY238" s="1047" t="str" cm="1">
        <f t="array" aca="1" ref="BY238" ca="1">(_xlfn.IFS(BV238="Yes",_xlfn.IFS(BX238&lt;=($CP238*BY$5),BX238,BX238&gt;($CP238*BY$5),($CP238*BY$5)),BV238="No","",BV238="",""))</f>
        <v/>
      </c>
      <c r="BZ238" s="1043"/>
      <c r="CA238" s="1057" t="str">
        <f ca="1">'In-kind Benefits 2_V2'!AS236</f>
        <v/>
      </c>
      <c r="CB238" s="1047" t="str">
        <f ca="1">'In-kind Benefits 2_V2'!AT236</f>
        <v/>
      </c>
      <c r="CC238" s="1047" t="str">
        <f ca="1">'In-kind Benefits 2_V2'!AU236</f>
        <v/>
      </c>
      <c r="CD238" s="1047" t="str" cm="1">
        <f t="array" aca="1" ref="CD238" ca="1">(_xlfn.IFS(CA238="Yes",_xlfn.IFS(CC238&lt;=($CP238*CD$5),CC238,CC238&gt;($CP238*CD$5),($CP238*CD$5)),CA238="No","",CA238="",""))</f>
        <v/>
      </c>
      <c r="CE238" s="1048"/>
      <c r="CF238" s="1057" t="str">
        <f ca="1">'In-kind Benefits 2_V2'!AW236</f>
        <v/>
      </c>
      <c r="CG238" s="1047" t="str">
        <f ca="1">'In-kind Benefits 2_V2'!AX236</f>
        <v/>
      </c>
      <c r="CH238" s="1047" t="str">
        <f ca="1">'In-kind Benefits 2_V2'!AY236</f>
        <v/>
      </c>
      <c r="CI238" s="1047" t="str" cm="1">
        <f t="array" aca="1" ref="CI238" ca="1">(_xlfn.IFS(CF238="Yes",_xlfn.IFS(CH238&lt;=($CP238*CI$5),CH238,CH238&gt;($CP238*CI$5),($CP238*CI$5)),CF238="No","",CF238="",""))</f>
        <v/>
      </c>
      <c r="CJ238" s="1048"/>
      <c r="CK238" s="1049">
        <f>IFERROR(((V238*X238)+(AG238*AI238)+(AR238*AT238)+(BC238*BE238))*'Drop Downs'!$R$4/12,0)</f>
        <v>0</v>
      </c>
      <c r="CL238" s="1050">
        <f>IFERROR(L238/M238*IF('2'!$E$25='Drop Downs'!$H$15,'Drop Downs'!$R$4/12, IF('2'!$E$25='Drop Downs'!$H$16,1, (IF('2'!$E$25='Drop Downs'!$H$13,1,"error")))),0)</f>
        <v>0</v>
      </c>
      <c r="CM238" s="1050">
        <f t="shared" ca="1" si="293"/>
        <v>0</v>
      </c>
      <c r="CN238" s="1049" t="str">
        <f t="shared" ca="1" si="294"/>
        <v/>
      </c>
      <c r="CO238" s="1049" t="str">
        <f t="shared" ca="1" si="295"/>
        <v/>
      </c>
      <c r="CP238" s="1050" t="str">
        <f t="shared" ca="1" si="267"/>
        <v/>
      </c>
      <c r="CQ238" s="251"/>
      <c r="CR238" s="1050">
        <f>IFERROR(((W238*X238)+(AH238*AI238)+(AS238*AT238)+(BD238*BE238))*'Drop Downs'!$R$4/12,0)</f>
        <v>0</v>
      </c>
      <c r="CS238" s="1050">
        <f t="shared" si="268"/>
        <v>0</v>
      </c>
      <c r="CT238" s="1050">
        <f t="shared" ca="1" si="269"/>
        <v>0</v>
      </c>
      <c r="CU238" s="1050">
        <f t="shared" ca="1" si="270"/>
        <v>0</v>
      </c>
      <c r="CV238" s="1050" t="str">
        <f t="shared" ca="1" si="296"/>
        <v/>
      </c>
      <c r="CW238" s="1048"/>
      <c r="CX238" s="1050">
        <f t="shared" si="297"/>
        <v>0</v>
      </c>
      <c r="CY238" s="1050" t="str">
        <f t="shared" ca="1" si="298"/>
        <v/>
      </c>
      <c r="CZ238" s="1049" t="str">
        <f t="shared" ca="1" si="299"/>
        <v/>
      </c>
      <c r="DA238" s="1049">
        <f t="shared" ca="1" si="271"/>
        <v>0</v>
      </c>
    </row>
    <row r="239" spans="1:105" s="178" customFormat="1" ht="17.149999999999999" customHeight="1">
      <c r="A239" s="942">
        <v>235</v>
      </c>
      <c r="B239" s="1302">
        <f>'4'!AA31</f>
        <v>0</v>
      </c>
      <c r="C239" s="1038" t="str">
        <f>INDEX(Languages2!$B$12:$Z$13,MATCH(' '!D239,Languages2!$B$12:$B$13,0),MATCH('1'!$C$5,Languages2!$B$1:$Z$1,0))</f>
        <v>Homens</v>
      </c>
      <c r="D239" s="1038" t="s">
        <v>799</v>
      </c>
      <c r="E239" s="1065">
        <f>'4'!AC31</f>
        <v>0</v>
      </c>
      <c r="F239" s="1297" t="str">
        <f>'4'!AD31</f>
        <v xml:space="preserve"> </v>
      </c>
      <c r="G239" s="1040"/>
      <c r="H239" s="1041">
        <f>'5'!G239</f>
        <v>0</v>
      </c>
      <c r="I239" s="1041">
        <f>'5'!H239</f>
        <v>0</v>
      </c>
      <c r="J239" s="1041">
        <f>'5'!I239</f>
        <v>0</v>
      </c>
      <c r="K239" s="1041">
        <f>'5'!J239</f>
        <v>0</v>
      </c>
      <c r="L239" s="1042">
        <f t="shared" si="261"/>
        <v>0</v>
      </c>
      <c r="M239" s="1042">
        <f t="shared" si="292"/>
        <v>0</v>
      </c>
      <c r="N239" s="1043"/>
      <c r="O239" s="1041">
        <f>'5'!M239</f>
        <v>0</v>
      </c>
      <c r="P239" s="1041">
        <f>'5'!N239</f>
        <v>0</v>
      </c>
      <c r="Q239" s="1041" t="str">
        <f>'5'!O239</f>
        <v/>
      </c>
      <c r="R239" s="1041">
        <f>'5'!P239</f>
        <v>0</v>
      </c>
      <c r="S239" s="1044">
        <f>'5'!Q239</f>
        <v>0</v>
      </c>
      <c r="T239" s="1045">
        <f t="shared" si="262"/>
        <v>0</v>
      </c>
      <c r="U239" s="1045">
        <f t="shared" si="273"/>
        <v>0</v>
      </c>
      <c r="V239" s="1045">
        <f t="shared" si="274"/>
        <v>0</v>
      </c>
      <c r="W239" s="1045">
        <f t="shared" si="263"/>
        <v>0</v>
      </c>
      <c r="X239" s="1045">
        <f t="shared" si="291"/>
        <v>0</v>
      </c>
      <c r="Y239" s="1043"/>
      <c r="Z239" s="1041">
        <f>'5'!S239</f>
        <v>0</v>
      </c>
      <c r="AA239" s="1041">
        <f>'5'!T239</f>
        <v>0</v>
      </c>
      <c r="AB239" s="1041" t="str">
        <f>'5'!U239</f>
        <v/>
      </c>
      <c r="AC239" s="1041">
        <f>'5'!V239</f>
        <v>0</v>
      </c>
      <c r="AD239" s="1064">
        <f>'5'!W239</f>
        <v>0</v>
      </c>
      <c r="AE239" s="1045">
        <f t="shared" si="275"/>
        <v>0</v>
      </c>
      <c r="AF239" s="1045">
        <f t="shared" si="228"/>
        <v>0</v>
      </c>
      <c r="AG239" s="1045">
        <f t="shared" si="229"/>
        <v>0</v>
      </c>
      <c r="AH239" s="1045">
        <f t="shared" si="264"/>
        <v>0</v>
      </c>
      <c r="AI239" s="1045">
        <f t="shared" si="230"/>
        <v>0</v>
      </c>
      <c r="AJ239" s="1043"/>
      <c r="AK239" s="1041">
        <f>'5'!Y239</f>
        <v>0</v>
      </c>
      <c r="AL239" s="1041">
        <f>'5'!Z239</f>
        <v>0</v>
      </c>
      <c r="AM239" s="1041" t="str">
        <f>'5'!AA239</f>
        <v/>
      </c>
      <c r="AN239" s="1041">
        <f>'5'!AB239</f>
        <v>0</v>
      </c>
      <c r="AO239" s="1064">
        <f>'5'!AC239</f>
        <v>0</v>
      </c>
      <c r="AP239" s="1045">
        <f t="shared" si="276"/>
        <v>0</v>
      </c>
      <c r="AQ239" s="1045">
        <f t="shared" si="277"/>
        <v>0</v>
      </c>
      <c r="AR239" s="1045">
        <f t="shared" si="278"/>
        <v>0</v>
      </c>
      <c r="AS239" s="1045">
        <f t="shared" si="265"/>
        <v>0</v>
      </c>
      <c r="AT239" s="1045">
        <f t="shared" si="279"/>
        <v>0</v>
      </c>
      <c r="AU239" s="1043"/>
      <c r="AV239" s="1041">
        <f>'5'!AE239</f>
        <v>0</v>
      </c>
      <c r="AW239" s="1041">
        <f>'5'!AF239</f>
        <v>0</v>
      </c>
      <c r="AX239" s="1041" t="str">
        <f>'5'!AG239</f>
        <v/>
      </c>
      <c r="AY239" s="1041">
        <f>'5'!AH239</f>
        <v>0</v>
      </c>
      <c r="AZ239" s="1044">
        <f>'5'!AI239</f>
        <v>0</v>
      </c>
      <c r="BA239" s="1045">
        <f t="shared" si="280"/>
        <v>0</v>
      </c>
      <c r="BB239" s="1045">
        <f t="shared" si="281"/>
        <v>0</v>
      </c>
      <c r="BC239" s="1045">
        <f t="shared" si="282"/>
        <v>0</v>
      </c>
      <c r="BD239" s="1045">
        <f t="shared" si="266"/>
        <v>0</v>
      </c>
      <c r="BE239" s="1045">
        <f t="shared" si="283"/>
        <v>0</v>
      </c>
      <c r="BF239" s="1043"/>
      <c r="BG239" s="1046" t="str">
        <f ca="1">'In-kind Benefits 2_V2'!AC237</f>
        <v/>
      </c>
      <c r="BH239" s="1047"/>
      <c r="BI239" s="1047" t="str">
        <f ca="1">'In-kind Benefits 2_V2'!AE237</f>
        <v/>
      </c>
      <c r="BJ239" s="1047" t="str" cm="1">
        <f t="array" aca="1" ref="BJ239" ca="1">(_xlfn.IFS(BG239="Yes",_xlfn.IFS(BI239&lt;=($CP239*BJ$5),BI239,BI239&gt;($CP239*BJ$5),($CP239*BJ$5)),BG239="No","",BG239="",""))</f>
        <v/>
      </c>
      <c r="BK239" s="1043"/>
      <c r="BL239" s="1046" t="str">
        <f ca="1">'In-kind Benefits 2_V2'!AG237</f>
        <v/>
      </c>
      <c r="BM239" s="1047" t="str">
        <f ca="1">'In-kind Benefits 2_V2'!AH237</f>
        <v/>
      </c>
      <c r="BN239" s="1047" t="str">
        <f ca="1">'In-kind Benefits 2_V2'!AI237</f>
        <v/>
      </c>
      <c r="BO239" s="1047" t="str" cm="1">
        <f t="array" aca="1" ref="BO239" ca="1">(_xlfn.IFS(BL239="Yes",_xlfn.IFS(BN239&lt;=($CP239*BO$5),BN239,BN239&gt;($CP239*BO$5),($CP239*BO$5)),BL239="No","",BL239="",""))</f>
        <v/>
      </c>
      <c r="BP239" s="1043"/>
      <c r="BQ239" s="1046" t="str">
        <f ca="1">'In-kind Benefits 2_V2'!AK237</f>
        <v/>
      </c>
      <c r="BR239" s="1047" t="str">
        <f ca="1">'In-kind Benefits 2_V2'!AL237</f>
        <v/>
      </c>
      <c r="BS239" s="1047" t="str">
        <f ca="1">'In-kind Benefits 2_V2'!AM237</f>
        <v/>
      </c>
      <c r="BT239" s="1047" t="str" cm="1">
        <f t="array" aca="1" ref="BT239" ca="1">(_xlfn.IFS(BQ239="Yes",_xlfn.IFS(BS239&lt;=($CP239*BT$5),BS239,BS239&gt;($CP239*BT$5),($CP239*BT$5)),BQ239="No","",BQ239="",""))</f>
        <v/>
      </c>
      <c r="BU239" s="1043"/>
      <c r="BV239" s="1046" t="str">
        <f ca="1">'In-kind Benefits 2_V2'!AO237</f>
        <v/>
      </c>
      <c r="BW239" s="1047" t="str">
        <f ca="1">'In-kind Benefits 2_V2'!AP237</f>
        <v/>
      </c>
      <c r="BX239" s="1047" t="str">
        <f ca="1">'In-kind Benefits 2_V2'!AQ237</f>
        <v/>
      </c>
      <c r="BY239" s="1047" t="str" cm="1">
        <f t="array" aca="1" ref="BY239" ca="1">(_xlfn.IFS(BV239="Yes",_xlfn.IFS(BX239&lt;=($CP239*BY$5),BX239,BX239&gt;($CP239*BY$5),($CP239*BY$5)),BV239="No","",BV239="",""))</f>
        <v/>
      </c>
      <c r="BZ239" s="1043"/>
      <c r="CA239" s="1046" t="str">
        <f ca="1">'In-kind Benefits 2_V2'!AS237</f>
        <v/>
      </c>
      <c r="CB239" s="1047" t="str">
        <f ca="1">'In-kind Benefits 2_V2'!AT237</f>
        <v/>
      </c>
      <c r="CC239" s="1047" t="str">
        <f ca="1">'In-kind Benefits 2_V2'!AU237</f>
        <v/>
      </c>
      <c r="CD239" s="1047" t="str" cm="1">
        <f t="array" aca="1" ref="CD239" ca="1">(_xlfn.IFS(CA239="Yes",_xlfn.IFS(CC239&lt;=($CP239*CD$5),CC239,CC239&gt;($CP239*CD$5),($CP239*CD$5)),CA239="No","",CA239="",""))</f>
        <v/>
      </c>
      <c r="CE239" s="1048"/>
      <c r="CF239" s="1046" t="str">
        <f ca="1">'In-kind Benefits 2_V2'!AW237</f>
        <v/>
      </c>
      <c r="CG239" s="1047" t="str">
        <f ca="1">'In-kind Benefits 2_V2'!AX237</f>
        <v/>
      </c>
      <c r="CH239" s="1047" t="str">
        <f ca="1">'In-kind Benefits 2_V2'!AY237</f>
        <v/>
      </c>
      <c r="CI239" s="1047" t="str" cm="1">
        <f t="array" aca="1" ref="CI239" ca="1">(_xlfn.IFS(CF239="Yes",_xlfn.IFS(CH239&lt;=($CP239*CI$5),CH239,CH239&gt;($CP239*CI$5),($CP239*CI$5)),CF239="No","",CF239="",""))</f>
        <v/>
      </c>
      <c r="CJ239" s="1048"/>
      <c r="CK239" s="1049">
        <f>IFERROR(((V239*X239)+(AG239*AI239)+(AR239*AT239)+(BC239*BE239))*'Drop Downs'!$R$4/12,0)</f>
        <v>0</v>
      </c>
      <c r="CL239" s="1050">
        <f>IFERROR(L239/M239*IF('2'!$E$25='Drop Downs'!$H$15,'Drop Downs'!$R$4/12, IF('2'!$E$25='Drop Downs'!$H$16,1, (IF('2'!$E$25='Drop Downs'!$H$13,1,"error")))),0)</f>
        <v>0</v>
      </c>
      <c r="CM239" s="1050">
        <f t="shared" ca="1" si="293"/>
        <v>0</v>
      </c>
      <c r="CN239" s="1049" t="str">
        <f t="shared" ca="1" si="294"/>
        <v/>
      </c>
      <c r="CO239" s="1049" t="str">
        <f t="shared" ca="1" si="295"/>
        <v/>
      </c>
      <c r="CP239" s="1050" t="str">
        <f t="shared" ca="1" si="267"/>
        <v/>
      </c>
      <c r="CQ239" s="251"/>
      <c r="CR239" s="1050">
        <f>IFERROR(((W239*X239)+(AH239*AI239)+(AS239*AT239)+(BD239*BE239))*'Drop Downs'!$R$4/12,0)</f>
        <v>0</v>
      </c>
      <c r="CS239" s="1050">
        <f t="shared" si="268"/>
        <v>0</v>
      </c>
      <c r="CT239" s="1050">
        <f t="shared" ca="1" si="269"/>
        <v>0</v>
      </c>
      <c r="CU239" s="1050">
        <f t="shared" ca="1" si="270"/>
        <v>0</v>
      </c>
      <c r="CV239" s="1050" t="str">
        <f t="shared" ca="1" si="296"/>
        <v/>
      </c>
      <c r="CW239" s="1048"/>
      <c r="CX239" s="1050">
        <f t="shared" si="297"/>
        <v>0</v>
      </c>
      <c r="CY239" s="1050" t="str">
        <f t="shared" ca="1" si="298"/>
        <v/>
      </c>
      <c r="CZ239" s="1049" t="str">
        <f t="shared" ca="1" si="299"/>
        <v/>
      </c>
      <c r="DA239" s="1049">
        <f t="shared" ca="1" si="271"/>
        <v>0</v>
      </c>
    </row>
    <row r="240" spans="1:105" s="178" customFormat="1" ht="17.149999999999999" customHeight="1">
      <c r="A240" s="942">
        <v>236</v>
      </c>
      <c r="B240" s="1298"/>
      <c r="C240" s="1051" t="str">
        <f>INDEX(Languages2!$B$12:$Z$13,MATCH(' '!D240,Languages2!$B$12:$B$13,0),MATCH('1'!$C$5,Languages2!$B$1:$Z$1,0))</f>
        <v>Mulheres</v>
      </c>
      <c r="D240" s="1051" t="s">
        <v>800</v>
      </c>
      <c r="E240" s="1066">
        <f>'4'!AC32</f>
        <v>0</v>
      </c>
      <c r="F240" s="1297">
        <f>'4'!T114</f>
        <v>0</v>
      </c>
      <c r="G240" s="1040"/>
      <c r="H240" s="1053">
        <f>'5'!G240</f>
        <v>0</v>
      </c>
      <c r="I240" s="1053">
        <f>'5'!H240</f>
        <v>0</v>
      </c>
      <c r="J240" s="1053">
        <f>'5'!I240</f>
        <v>0</v>
      </c>
      <c r="K240" s="1053">
        <f>'5'!J240</f>
        <v>0</v>
      </c>
      <c r="L240" s="1054">
        <f t="shared" si="261"/>
        <v>0</v>
      </c>
      <c r="M240" s="1054">
        <f t="shared" si="292"/>
        <v>0</v>
      </c>
      <c r="N240" s="1043"/>
      <c r="O240" s="1053">
        <f>'5'!M240</f>
        <v>0</v>
      </c>
      <c r="P240" s="1053">
        <f>'5'!N240</f>
        <v>0</v>
      </c>
      <c r="Q240" s="1053" t="str">
        <f>'5'!O240</f>
        <v/>
      </c>
      <c r="R240" s="1053">
        <f>'5'!P240</f>
        <v>0</v>
      </c>
      <c r="S240" s="1055">
        <f>'5'!Q240</f>
        <v>0</v>
      </c>
      <c r="T240" s="1056">
        <f t="shared" si="262"/>
        <v>0</v>
      </c>
      <c r="U240" s="1056">
        <f t="shared" si="273"/>
        <v>0</v>
      </c>
      <c r="V240" s="1056">
        <f t="shared" si="274"/>
        <v>0</v>
      </c>
      <c r="W240" s="1056">
        <f t="shared" si="263"/>
        <v>0</v>
      </c>
      <c r="X240" s="1056">
        <f t="shared" si="291"/>
        <v>0</v>
      </c>
      <c r="Y240" s="1043"/>
      <c r="Z240" s="1053">
        <f>'5'!S240</f>
        <v>0</v>
      </c>
      <c r="AA240" s="1053">
        <f>'5'!T240</f>
        <v>0</v>
      </c>
      <c r="AB240" s="1053" t="str">
        <f>'5'!U240</f>
        <v/>
      </c>
      <c r="AC240" s="1053">
        <f>'5'!V240</f>
        <v>0</v>
      </c>
      <c r="AD240" s="1053">
        <f>'5'!W240</f>
        <v>0</v>
      </c>
      <c r="AE240" s="1056">
        <f t="shared" si="275"/>
        <v>0</v>
      </c>
      <c r="AF240" s="1056">
        <f t="shared" si="228"/>
        <v>0</v>
      </c>
      <c r="AG240" s="1056">
        <f t="shared" si="229"/>
        <v>0</v>
      </c>
      <c r="AH240" s="1056">
        <f t="shared" si="264"/>
        <v>0</v>
      </c>
      <c r="AI240" s="1056">
        <f t="shared" si="230"/>
        <v>0</v>
      </c>
      <c r="AJ240" s="1043"/>
      <c r="AK240" s="1053">
        <f>'5'!Y240</f>
        <v>0</v>
      </c>
      <c r="AL240" s="1053">
        <f>'5'!Z240</f>
        <v>0</v>
      </c>
      <c r="AM240" s="1053" t="str">
        <f>'5'!AA240</f>
        <v/>
      </c>
      <c r="AN240" s="1053">
        <f>'5'!AB240</f>
        <v>0</v>
      </c>
      <c r="AO240" s="1053">
        <f>'5'!AC240</f>
        <v>0</v>
      </c>
      <c r="AP240" s="1056">
        <f t="shared" si="276"/>
        <v>0</v>
      </c>
      <c r="AQ240" s="1056">
        <f t="shared" si="277"/>
        <v>0</v>
      </c>
      <c r="AR240" s="1056">
        <f t="shared" si="278"/>
        <v>0</v>
      </c>
      <c r="AS240" s="1056">
        <f t="shared" si="265"/>
        <v>0</v>
      </c>
      <c r="AT240" s="1056">
        <f t="shared" si="279"/>
        <v>0</v>
      </c>
      <c r="AU240" s="1043"/>
      <c r="AV240" s="1053">
        <f>'5'!AE240</f>
        <v>0</v>
      </c>
      <c r="AW240" s="1053">
        <f>'5'!AF240</f>
        <v>0</v>
      </c>
      <c r="AX240" s="1053" t="str">
        <f>'5'!AG240</f>
        <v/>
      </c>
      <c r="AY240" s="1053">
        <f>'5'!AH240</f>
        <v>0</v>
      </c>
      <c r="AZ240" s="1055">
        <f>'5'!AI240</f>
        <v>0</v>
      </c>
      <c r="BA240" s="1056">
        <f t="shared" si="280"/>
        <v>0</v>
      </c>
      <c r="BB240" s="1056">
        <f t="shared" si="281"/>
        <v>0</v>
      </c>
      <c r="BC240" s="1056">
        <f t="shared" si="282"/>
        <v>0</v>
      </c>
      <c r="BD240" s="1056">
        <f t="shared" si="266"/>
        <v>0</v>
      </c>
      <c r="BE240" s="1056">
        <f t="shared" si="283"/>
        <v>0</v>
      </c>
      <c r="BF240" s="1043"/>
      <c r="BG240" s="1057" t="str">
        <f ca="1">'In-kind Benefits 2_V2'!AC238</f>
        <v/>
      </c>
      <c r="BH240" s="1047"/>
      <c r="BI240" s="1047" t="str">
        <f ca="1">'In-kind Benefits 2_V2'!AE238</f>
        <v/>
      </c>
      <c r="BJ240" s="1047" t="str" cm="1">
        <f t="array" aca="1" ref="BJ240" ca="1">(_xlfn.IFS(BG240="Yes",_xlfn.IFS(BI240&lt;=($CP240*BJ$5),BI240,BI240&gt;($CP240*BJ$5),($CP240*BJ$5)),BG240="No","",BG240="",""))</f>
        <v/>
      </c>
      <c r="BK240" s="1043"/>
      <c r="BL240" s="1057" t="str">
        <f ca="1">'In-kind Benefits 2_V2'!AG238</f>
        <v/>
      </c>
      <c r="BM240" s="1047" t="str">
        <f ca="1">'In-kind Benefits 2_V2'!AH238</f>
        <v/>
      </c>
      <c r="BN240" s="1047" t="str">
        <f ca="1">'In-kind Benefits 2_V2'!AI238</f>
        <v/>
      </c>
      <c r="BO240" s="1047" t="str" cm="1">
        <f t="array" aca="1" ref="BO240" ca="1">(_xlfn.IFS(BL240="Yes",_xlfn.IFS(BN240&lt;=($CP240*BO$5),BN240,BN240&gt;($CP240*BO$5),($CP240*BO$5)),BL240="No","",BL240="",""))</f>
        <v/>
      </c>
      <c r="BP240" s="1043"/>
      <c r="BQ240" s="1057" t="str">
        <f ca="1">'In-kind Benefits 2_V2'!AK238</f>
        <v/>
      </c>
      <c r="BR240" s="1047" t="str">
        <f ca="1">'In-kind Benefits 2_V2'!AL238</f>
        <v/>
      </c>
      <c r="BS240" s="1047" t="str">
        <f ca="1">'In-kind Benefits 2_V2'!AM238</f>
        <v/>
      </c>
      <c r="BT240" s="1047" t="str" cm="1">
        <f t="array" aca="1" ref="BT240" ca="1">(_xlfn.IFS(BQ240="Yes",_xlfn.IFS(BS240&lt;=($CP240*BT$5),BS240,BS240&gt;($CP240*BT$5),($CP240*BT$5)),BQ240="No","",BQ240="",""))</f>
        <v/>
      </c>
      <c r="BU240" s="1043"/>
      <c r="BV240" s="1057" t="str">
        <f ca="1">'In-kind Benefits 2_V2'!AO238</f>
        <v/>
      </c>
      <c r="BW240" s="1047" t="str">
        <f ca="1">'In-kind Benefits 2_V2'!AP238</f>
        <v/>
      </c>
      <c r="BX240" s="1047" t="str">
        <f ca="1">'In-kind Benefits 2_V2'!AQ238</f>
        <v/>
      </c>
      <c r="BY240" s="1047" t="str" cm="1">
        <f t="array" aca="1" ref="BY240" ca="1">(_xlfn.IFS(BV240="Yes",_xlfn.IFS(BX240&lt;=($CP240*BY$5),BX240,BX240&gt;($CP240*BY$5),($CP240*BY$5)),BV240="No","",BV240="",""))</f>
        <v/>
      </c>
      <c r="BZ240" s="1043"/>
      <c r="CA240" s="1057" t="str">
        <f ca="1">'In-kind Benefits 2_V2'!AS238</f>
        <v/>
      </c>
      <c r="CB240" s="1047" t="str">
        <f ca="1">'In-kind Benefits 2_V2'!AT238</f>
        <v/>
      </c>
      <c r="CC240" s="1047" t="str">
        <f ca="1">'In-kind Benefits 2_V2'!AU238</f>
        <v/>
      </c>
      <c r="CD240" s="1047" t="str" cm="1">
        <f t="array" aca="1" ref="CD240" ca="1">(_xlfn.IFS(CA240="Yes",_xlfn.IFS(CC240&lt;=($CP240*CD$5),CC240,CC240&gt;($CP240*CD$5),($CP240*CD$5)),CA240="No","",CA240="",""))</f>
        <v/>
      </c>
      <c r="CE240" s="1048"/>
      <c r="CF240" s="1057" t="str">
        <f ca="1">'In-kind Benefits 2_V2'!AW238</f>
        <v/>
      </c>
      <c r="CG240" s="1047" t="str">
        <f ca="1">'In-kind Benefits 2_V2'!AX238</f>
        <v/>
      </c>
      <c r="CH240" s="1047" t="str">
        <f ca="1">'In-kind Benefits 2_V2'!AY238</f>
        <v/>
      </c>
      <c r="CI240" s="1047" t="str" cm="1">
        <f t="array" aca="1" ref="CI240" ca="1">(_xlfn.IFS(CF240="Yes",_xlfn.IFS(CH240&lt;=($CP240*CI$5),CH240,CH240&gt;($CP240*CI$5),($CP240*CI$5)),CF240="No","",CF240="",""))</f>
        <v/>
      </c>
      <c r="CJ240" s="1048"/>
      <c r="CK240" s="1049">
        <f>IFERROR(((V240*X240)+(AG240*AI240)+(AR240*AT240)+(BC240*BE240))*'Drop Downs'!$R$4/12,0)</f>
        <v>0</v>
      </c>
      <c r="CL240" s="1050">
        <f>IFERROR(L240/M240*IF('2'!$E$25='Drop Downs'!$H$15,'Drop Downs'!$R$4/12, IF('2'!$E$25='Drop Downs'!$H$16,1, (IF('2'!$E$25='Drop Downs'!$H$13,1,"error")))),0)</f>
        <v>0</v>
      </c>
      <c r="CM240" s="1050">
        <f t="shared" ca="1" si="293"/>
        <v>0</v>
      </c>
      <c r="CN240" s="1049" t="str">
        <f t="shared" ca="1" si="294"/>
        <v/>
      </c>
      <c r="CO240" s="1049" t="str">
        <f t="shared" ca="1" si="295"/>
        <v/>
      </c>
      <c r="CP240" s="1050" t="str">
        <f t="shared" ca="1" si="267"/>
        <v/>
      </c>
      <c r="CQ240" s="251"/>
      <c r="CR240" s="1050">
        <f>IFERROR(((W240*X240)+(AH240*AI240)+(AS240*AT240)+(BD240*BE240))*'Drop Downs'!$R$4/12,0)</f>
        <v>0</v>
      </c>
      <c r="CS240" s="1050">
        <f t="shared" si="268"/>
        <v>0</v>
      </c>
      <c r="CT240" s="1050">
        <f t="shared" ca="1" si="269"/>
        <v>0</v>
      </c>
      <c r="CU240" s="1050">
        <f t="shared" ca="1" si="270"/>
        <v>0</v>
      </c>
      <c r="CV240" s="1050" t="str">
        <f t="shared" ca="1" si="296"/>
        <v/>
      </c>
      <c r="CW240" s="1048"/>
      <c r="CX240" s="1050">
        <f t="shared" si="297"/>
        <v>0</v>
      </c>
      <c r="CY240" s="1050" t="str">
        <f t="shared" ca="1" si="298"/>
        <v/>
      </c>
      <c r="CZ240" s="1049" t="str">
        <f t="shared" ca="1" si="299"/>
        <v/>
      </c>
      <c r="DA240" s="1049">
        <f t="shared" ca="1" si="271"/>
        <v>0</v>
      </c>
    </row>
    <row r="241" spans="1:105" s="178" customFormat="1" ht="17.149999999999999" customHeight="1">
      <c r="A241" s="942">
        <v>237</v>
      </c>
      <c r="B241" s="1302">
        <f>'4'!AA33</f>
        <v>0</v>
      </c>
      <c r="C241" s="1038" t="str">
        <f>INDEX(Languages2!$B$12:$Z$13,MATCH(' '!D241,Languages2!$B$12:$B$13,0),MATCH('1'!$C$5,Languages2!$B$1:$Z$1,0))</f>
        <v>Homens</v>
      </c>
      <c r="D241" s="1038" t="s">
        <v>799</v>
      </c>
      <c r="E241" s="1065">
        <f>'4'!AC33</f>
        <v>0</v>
      </c>
      <c r="F241" s="1297" t="str">
        <f>'4'!AD33</f>
        <v xml:space="preserve"> </v>
      </c>
      <c r="G241" s="1040"/>
      <c r="H241" s="1041">
        <f>'5'!G241</f>
        <v>0</v>
      </c>
      <c r="I241" s="1041">
        <f>'5'!H241</f>
        <v>0</v>
      </c>
      <c r="J241" s="1041">
        <f>'5'!I241</f>
        <v>0</v>
      </c>
      <c r="K241" s="1041">
        <f>'5'!J241</f>
        <v>0</v>
      </c>
      <c r="L241" s="1042">
        <f t="shared" si="261"/>
        <v>0</v>
      </c>
      <c r="M241" s="1042">
        <f t="shared" si="292"/>
        <v>0</v>
      </c>
      <c r="N241" s="1043"/>
      <c r="O241" s="1041">
        <f>'5'!M241</f>
        <v>0</v>
      </c>
      <c r="P241" s="1041">
        <f>'5'!N241</f>
        <v>0</v>
      </c>
      <c r="Q241" s="1041" t="str">
        <f>'5'!O241</f>
        <v/>
      </c>
      <c r="R241" s="1041">
        <f>'5'!P241</f>
        <v>0</v>
      </c>
      <c r="S241" s="1044">
        <f>'5'!Q241</f>
        <v>0</v>
      </c>
      <c r="T241" s="1045">
        <f t="shared" si="262"/>
        <v>0</v>
      </c>
      <c r="U241" s="1045">
        <f t="shared" si="273"/>
        <v>0</v>
      </c>
      <c r="V241" s="1045">
        <f t="shared" si="274"/>
        <v>0</v>
      </c>
      <c r="W241" s="1045">
        <f t="shared" si="263"/>
        <v>0</v>
      </c>
      <c r="X241" s="1045">
        <f t="shared" si="291"/>
        <v>0</v>
      </c>
      <c r="Y241" s="1043"/>
      <c r="Z241" s="1041">
        <f>'5'!S241</f>
        <v>0</v>
      </c>
      <c r="AA241" s="1041">
        <f>'5'!T241</f>
        <v>0</v>
      </c>
      <c r="AB241" s="1041" t="str">
        <f>'5'!U241</f>
        <v/>
      </c>
      <c r="AC241" s="1041">
        <f>'5'!V241</f>
        <v>0</v>
      </c>
      <c r="AD241" s="1064">
        <f>'5'!W241</f>
        <v>0</v>
      </c>
      <c r="AE241" s="1045">
        <f t="shared" si="275"/>
        <v>0</v>
      </c>
      <c r="AF241" s="1045">
        <f t="shared" si="228"/>
        <v>0</v>
      </c>
      <c r="AG241" s="1045">
        <f t="shared" si="229"/>
        <v>0</v>
      </c>
      <c r="AH241" s="1045">
        <f t="shared" si="264"/>
        <v>0</v>
      </c>
      <c r="AI241" s="1045">
        <f t="shared" si="230"/>
        <v>0</v>
      </c>
      <c r="AJ241" s="1043"/>
      <c r="AK241" s="1041">
        <f>'5'!Y241</f>
        <v>0</v>
      </c>
      <c r="AL241" s="1041">
        <f>'5'!Z241</f>
        <v>0</v>
      </c>
      <c r="AM241" s="1041" t="str">
        <f>'5'!AA241</f>
        <v/>
      </c>
      <c r="AN241" s="1041">
        <f>'5'!AB241</f>
        <v>0</v>
      </c>
      <c r="AO241" s="1064">
        <f>'5'!AC241</f>
        <v>0</v>
      </c>
      <c r="AP241" s="1045">
        <f t="shared" si="276"/>
        <v>0</v>
      </c>
      <c r="AQ241" s="1045">
        <f t="shared" si="277"/>
        <v>0</v>
      </c>
      <c r="AR241" s="1045">
        <f t="shared" si="278"/>
        <v>0</v>
      </c>
      <c r="AS241" s="1045">
        <f t="shared" si="265"/>
        <v>0</v>
      </c>
      <c r="AT241" s="1045">
        <f t="shared" si="279"/>
        <v>0</v>
      </c>
      <c r="AU241" s="1043"/>
      <c r="AV241" s="1041">
        <f>'5'!AE241</f>
        <v>0</v>
      </c>
      <c r="AW241" s="1041">
        <f>'5'!AF241</f>
        <v>0</v>
      </c>
      <c r="AX241" s="1041" t="str">
        <f>'5'!AG241</f>
        <v/>
      </c>
      <c r="AY241" s="1041">
        <f>'5'!AH241</f>
        <v>0</v>
      </c>
      <c r="AZ241" s="1044">
        <f>'5'!AI241</f>
        <v>0</v>
      </c>
      <c r="BA241" s="1045">
        <f t="shared" si="280"/>
        <v>0</v>
      </c>
      <c r="BB241" s="1045">
        <f t="shared" si="281"/>
        <v>0</v>
      </c>
      <c r="BC241" s="1045">
        <f t="shared" si="282"/>
        <v>0</v>
      </c>
      <c r="BD241" s="1045">
        <f t="shared" si="266"/>
        <v>0</v>
      </c>
      <c r="BE241" s="1045">
        <f t="shared" si="283"/>
        <v>0</v>
      </c>
      <c r="BF241" s="1043"/>
      <c r="BG241" s="1046" t="str">
        <f ca="1">'In-kind Benefits 2_V2'!AC239</f>
        <v/>
      </c>
      <c r="BH241" s="1047"/>
      <c r="BI241" s="1047" t="str">
        <f ca="1">'In-kind Benefits 2_V2'!AE239</f>
        <v/>
      </c>
      <c r="BJ241" s="1047" t="str" cm="1">
        <f t="array" aca="1" ref="BJ241" ca="1">(_xlfn.IFS(BG241="Yes",_xlfn.IFS(BI241&lt;=($CP241*BJ$5),BI241,BI241&gt;($CP241*BJ$5),($CP241*BJ$5)),BG241="No","",BG241="",""))</f>
        <v/>
      </c>
      <c r="BK241" s="1043"/>
      <c r="BL241" s="1046" t="str">
        <f ca="1">'In-kind Benefits 2_V2'!AG239</f>
        <v/>
      </c>
      <c r="BM241" s="1047" t="str">
        <f ca="1">'In-kind Benefits 2_V2'!AH239</f>
        <v/>
      </c>
      <c r="BN241" s="1047" t="str">
        <f ca="1">'In-kind Benefits 2_V2'!AI239</f>
        <v/>
      </c>
      <c r="BO241" s="1047" t="str" cm="1">
        <f t="array" aca="1" ref="BO241" ca="1">(_xlfn.IFS(BL241="Yes",_xlfn.IFS(BN241&lt;=($CP241*BO$5),BN241,BN241&gt;($CP241*BO$5),($CP241*BO$5)),BL241="No","",BL241="",""))</f>
        <v/>
      </c>
      <c r="BP241" s="1043"/>
      <c r="BQ241" s="1046" t="str">
        <f ca="1">'In-kind Benefits 2_V2'!AK239</f>
        <v/>
      </c>
      <c r="BR241" s="1047" t="str">
        <f ca="1">'In-kind Benefits 2_V2'!AL239</f>
        <v/>
      </c>
      <c r="BS241" s="1047" t="str">
        <f ca="1">'In-kind Benefits 2_V2'!AM239</f>
        <v/>
      </c>
      <c r="BT241" s="1047" t="str" cm="1">
        <f t="array" aca="1" ref="BT241" ca="1">(_xlfn.IFS(BQ241="Yes",_xlfn.IFS(BS241&lt;=($CP241*BT$5),BS241,BS241&gt;($CP241*BT$5),($CP241*BT$5)),BQ241="No","",BQ241="",""))</f>
        <v/>
      </c>
      <c r="BU241" s="1043"/>
      <c r="BV241" s="1046" t="str">
        <f ca="1">'In-kind Benefits 2_V2'!AO239</f>
        <v/>
      </c>
      <c r="BW241" s="1047" t="str">
        <f ca="1">'In-kind Benefits 2_V2'!AP239</f>
        <v/>
      </c>
      <c r="BX241" s="1047" t="str">
        <f ca="1">'In-kind Benefits 2_V2'!AQ239</f>
        <v/>
      </c>
      <c r="BY241" s="1047" t="str" cm="1">
        <f t="array" aca="1" ref="BY241" ca="1">(_xlfn.IFS(BV241="Yes",_xlfn.IFS(BX241&lt;=($CP241*BY$5),BX241,BX241&gt;($CP241*BY$5),($CP241*BY$5)),BV241="No","",BV241="",""))</f>
        <v/>
      </c>
      <c r="BZ241" s="1043"/>
      <c r="CA241" s="1046" t="str">
        <f ca="1">'In-kind Benefits 2_V2'!AS239</f>
        <v/>
      </c>
      <c r="CB241" s="1047" t="str">
        <f ca="1">'In-kind Benefits 2_V2'!AT239</f>
        <v/>
      </c>
      <c r="CC241" s="1047" t="str">
        <f ca="1">'In-kind Benefits 2_V2'!AU239</f>
        <v/>
      </c>
      <c r="CD241" s="1047" t="str" cm="1">
        <f t="array" aca="1" ref="CD241" ca="1">(_xlfn.IFS(CA241="Yes",_xlfn.IFS(CC241&lt;=($CP241*CD$5),CC241,CC241&gt;($CP241*CD$5),($CP241*CD$5)),CA241="No","",CA241="",""))</f>
        <v/>
      </c>
      <c r="CE241" s="1048"/>
      <c r="CF241" s="1046" t="str">
        <f ca="1">'In-kind Benefits 2_V2'!AW239</f>
        <v/>
      </c>
      <c r="CG241" s="1047" t="str">
        <f ca="1">'In-kind Benefits 2_V2'!AX239</f>
        <v/>
      </c>
      <c r="CH241" s="1047" t="str">
        <f ca="1">'In-kind Benefits 2_V2'!AY239</f>
        <v/>
      </c>
      <c r="CI241" s="1047" t="str" cm="1">
        <f t="array" aca="1" ref="CI241" ca="1">(_xlfn.IFS(CF241="Yes",_xlfn.IFS(CH241&lt;=($CP241*CI$5),CH241,CH241&gt;($CP241*CI$5),($CP241*CI$5)),CF241="No","",CF241="",""))</f>
        <v/>
      </c>
      <c r="CJ241" s="1048"/>
      <c r="CK241" s="1049">
        <f>IFERROR(((V241*X241)+(AG241*AI241)+(AR241*AT241)+(BC241*BE241))*'Drop Downs'!$R$4/12,0)</f>
        <v>0</v>
      </c>
      <c r="CL241" s="1050">
        <f>IFERROR(L241/M241*IF('2'!$E$25='Drop Downs'!$H$15,'Drop Downs'!$R$4/12, IF('2'!$E$25='Drop Downs'!$H$16,1, (IF('2'!$E$25='Drop Downs'!$H$13,1,"error")))),0)</f>
        <v>0</v>
      </c>
      <c r="CM241" s="1050">
        <f t="shared" ca="1" si="293"/>
        <v>0</v>
      </c>
      <c r="CN241" s="1049" t="str">
        <f t="shared" ca="1" si="294"/>
        <v/>
      </c>
      <c r="CO241" s="1049" t="str">
        <f t="shared" ca="1" si="295"/>
        <v/>
      </c>
      <c r="CP241" s="1050" t="str">
        <f t="shared" ca="1" si="267"/>
        <v/>
      </c>
      <c r="CQ241" s="251"/>
      <c r="CR241" s="1050">
        <f>IFERROR(((W241*X241)+(AH241*AI241)+(AS241*AT241)+(BD241*BE241))*'Drop Downs'!$R$4/12,0)</f>
        <v>0</v>
      </c>
      <c r="CS241" s="1050">
        <f t="shared" si="268"/>
        <v>0</v>
      </c>
      <c r="CT241" s="1050">
        <f t="shared" ca="1" si="269"/>
        <v>0</v>
      </c>
      <c r="CU241" s="1050">
        <f t="shared" ca="1" si="270"/>
        <v>0</v>
      </c>
      <c r="CV241" s="1050" t="str">
        <f t="shared" ca="1" si="296"/>
        <v/>
      </c>
      <c r="CW241" s="1048"/>
      <c r="CX241" s="1050">
        <f t="shared" si="297"/>
        <v>0</v>
      </c>
      <c r="CY241" s="1050" t="str">
        <f t="shared" ca="1" si="298"/>
        <v/>
      </c>
      <c r="CZ241" s="1049" t="str">
        <f t="shared" ca="1" si="299"/>
        <v/>
      </c>
      <c r="DA241" s="1049">
        <f t="shared" ca="1" si="271"/>
        <v>0</v>
      </c>
    </row>
    <row r="242" spans="1:105" s="178" customFormat="1" ht="17.149999999999999" customHeight="1">
      <c r="A242" s="942">
        <v>238</v>
      </c>
      <c r="B242" s="1298"/>
      <c r="C242" s="1051" t="str">
        <f>INDEX(Languages2!$B$12:$Z$13,MATCH(' '!D242,Languages2!$B$12:$B$13,0),MATCH('1'!$C$5,Languages2!$B$1:$Z$1,0))</f>
        <v>Mulheres</v>
      </c>
      <c r="D242" s="1051" t="s">
        <v>800</v>
      </c>
      <c r="E242" s="1066">
        <f>'4'!AC34</f>
        <v>0</v>
      </c>
      <c r="F242" s="1297">
        <f>'4'!T116</f>
        <v>0</v>
      </c>
      <c r="G242" s="1040"/>
      <c r="H242" s="1053">
        <f>'5'!G242</f>
        <v>0</v>
      </c>
      <c r="I242" s="1053">
        <f>'5'!H242</f>
        <v>0</v>
      </c>
      <c r="J242" s="1053">
        <f>'5'!I242</f>
        <v>0</v>
      </c>
      <c r="K242" s="1053">
        <f>'5'!J242</f>
        <v>0</v>
      </c>
      <c r="L242" s="1054">
        <f t="shared" si="261"/>
        <v>0</v>
      </c>
      <c r="M242" s="1054">
        <f t="shared" si="292"/>
        <v>0</v>
      </c>
      <c r="N242" s="1043"/>
      <c r="O242" s="1053">
        <f>'5'!M242</f>
        <v>0</v>
      </c>
      <c r="P242" s="1053">
        <f>'5'!N242</f>
        <v>0</v>
      </c>
      <c r="Q242" s="1053" t="str">
        <f>'5'!O242</f>
        <v/>
      </c>
      <c r="R242" s="1053">
        <f>'5'!P242</f>
        <v>0</v>
      </c>
      <c r="S242" s="1055">
        <f>'5'!Q242</f>
        <v>0</v>
      </c>
      <c r="T242" s="1056">
        <f t="shared" si="262"/>
        <v>0</v>
      </c>
      <c r="U242" s="1056">
        <f t="shared" si="273"/>
        <v>0</v>
      </c>
      <c r="V242" s="1056">
        <f t="shared" si="274"/>
        <v>0</v>
      </c>
      <c r="W242" s="1056">
        <f t="shared" si="263"/>
        <v>0</v>
      </c>
      <c r="X242" s="1056">
        <f t="shared" si="291"/>
        <v>0</v>
      </c>
      <c r="Y242" s="1043"/>
      <c r="Z242" s="1053">
        <f>'5'!S242</f>
        <v>0</v>
      </c>
      <c r="AA242" s="1053">
        <f>'5'!T242</f>
        <v>0</v>
      </c>
      <c r="AB242" s="1053" t="str">
        <f>'5'!U242</f>
        <v/>
      </c>
      <c r="AC242" s="1053">
        <f>'5'!V242</f>
        <v>0</v>
      </c>
      <c r="AD242" s="1053">
        <f>'5'!W242</f>
        <v>0</v>
      </c>
      <c r="AE242" s="1056">
        <f t="shared" si="275"/>
        <v>0</v>
      </c>
      <c r="AF242" s="1056">
        <f t="shared" si="228"/>
        <v>0</v>
      </c>
      <c r="AG242" s="1056">
        <f t="shared" si="229"/>
        <v>0</v>
      </c>
      <c r="AH242" s="1056">
        <f t="shared" si="264"/>
        <v>0</v>
      </c>
      <c r="AI242" s="1056">
        <f t="shared" si="230"/>
        <v>0</v>
      </c>
      <c r="AJ242" s="1043"/>
      <c r="AK242" s="1053">
        <f>'5'!Y242</f>
        <v>0</v>
      </c>
      <c r="AL242" s="1053">
        <f>'5'!Z242</f>
        <v>0</v>
      </c>
      <c r="AM242" s="1053" t="str">
        <f>'5'!AA242</f>
        <v/>
      </c>
      <c r="AN242" s="1053">
        <f>'5'!AB242</f>
        <v>0</v>
      </c>
      <c r="AO242" s="1053">
        <f>'5'!AC242</f>
        <v>0</v>
      </c>
      <c r="AP242" s="1056">
        <f t="shared" si="276"/>
        <v>0</v>
      </c>
      <c r="AQ242" s="1056">
        <f t="shared" si="277"/>
        <v>0</v>
      </c>
      <c r="AR242" s="1056">
        <f t="shared" si="278"/>
        <v>0</v>
      </c>
      <c r="AS242" s="1056">
        <f t="shared" si="265"/>
        <v>0</v>
      </c>
      <c r="AT242" s="1056">
        <f t="shared" si="279"/>
        <v>0</v>
      </c>
      <c r="AU242" s="1043"/>
      <c r="AV242" s="1053">
        <f>'5'!AE242</f>
        <v>0</v>
      </c>
      <c r="AW242" s="1053">
        <f>'5'!AF242</f>
        <v>0</v>
      </c>
      <c r="AX242" s="1053" t="str">
        <f>'5'!AG242</f>
        <v/>
      </c>
      <c r="AY242" s="1053">
        <f>'5'!AH242</f>
        <v>0</v>
      </c>
      <c r="AZ242" s="1055">
        <f>'5'!AI242</f>
        <v>0</v>
      </c>
      <c r="BA242" s="1056">
        <f t="shared" si="280"/>
        <v>0</v>
      </c>
      <c r="BB242" s="1056">
        <f t="shared" si="281"/>
        <v>0</v>
      </c>
      <c r="BC242" s="1056">
        <f t="shared" si="282"/>
        <v>0</v>
      </c>
      <c r="BD242" s="1056">
        <f t="shared" si="266"/>
        <v>0</v>
      </c>
      <c r="BE242" s="1056">
        <f t="shared" si="283"/>
        <v>0</v>
      </c>
      <c r="BF242" s="1043"/>
      <c r="BG242" s="1057" t="str">
        <f ca="1">'In-kind Benefits 2_V2'!AC240</f>
        <v/>
      </c>
      <c r="BH242" s="1047"/>
      <c r="BI242" s="1047" t="str">
        <f ca="1">'In-kind Benefits 2_V2'!AE240</f>
        <v/>
      </c>
      <c r="BJ242" s="1047" t="str" cm="1">
        <f t="array" aca="1" ref="BJ242" ca="1">(_xlfn.IFS(BG242="Yes",_xlfn.IFS(BI242&lt;=($CP242*BJ$5),BI242,BI242&gt;($CP242*BJ$5),($CP242*BJ$5)),BG242="No","",BG242="",""))</f>
        <v/>
      </c>
      <c r="BK242" s="1043"/>
      <c r="BL242" s="1057" t="str">
        <f ca="1">'In-kind Benefits 2_V2'!AG240</f>
        <v/>
      </c>
      <c r="BM242" s="1047" t="str">
        <f ca="1">'In-kind Benefits 2_V2'!AH240</f>
        <v/>
      </c>
      <c r="BN242" s="1047" t="str">
        <f ca="1">'In-kind Benefits 2_V2'!AI240</f>
        <v/>
      </c>
      <c r="BO242" s="1047" t="str" cm="1">
        <f t="array" aca="1" ref="BO242" ca="1">(_xlfn.IFS(BL242="Yes",_xlfn.IFS(BN242&lt;=($CP242*BO$5),BN242,BN242&gt;($CP242*BO$5),($CP242*BO$5)),BL242="No","",BL242="",""))</f>
        <v/>
      </c>
      <c r="BP242" s="1043"/>
      <c r="BQ242" s="1057" t="str">
        <f ca="1">'In-kind Benefits 2_V2'!AK240</f>
        <v/>
      </c>
      <c r="BR242" s="1047" t="str">
        <f ca="1">'In-kind Benefits 2_V2'!AL240</f>
        <v/>
      </c>
      <c r="BS242" s="1047" t="str">
        <f ca="1">'In-kind Benefits 2_V2'!AM240</f>
        <v/>
      </c>
      <c r="BT242" s="1047" t="str" cm="1">
        <f t="array" aca="1" ref="BT242" ca="1">(_xlfn.IFS(BQ242="Yes",_xlfn.IFS(BS242&lt;=($CP242*BT$5),BS242,BS242&gt;($CP242*BT$5),($CP242*BT$5)),BQ242="No","",BQ242="",""))</f>
        <v/>
      </c>
      <c r="BU242" s="1043"/>
      <c r="BV242" s="1057" t="str">
        <f ca="1">'In-kind Benefits 2_V2'!AO240</f>
        <v/>
      </c>
      <c r="BW242" s="1047" t="str">
        <f ca="1">'In-kind Benefits 2_V2'!AP240</f>
        <v/>
      </c>
      <c r="BX242" s="1047" t="str">
        <f ca="1">'In-kind Benefits 2_V2'!AQ240</f>
        <v/>
      </c>
      <c r="BY242" s="1047" t="str" cm="1">
        <f t="array" aca="1" ref="BY242" ca="1">(_xlfn.IFS(BV242="Yes",_xlfn.IFS(BX242&lt;=($CP242*BY$5),BX242,BX242&gt;($CP242*BY$5),($CP242*BY$5)),BV242="No","",BV242="",""))</f>
        <v/>
      </c>
      <c r="BZ242" s="1043"/>
      <c r="CA242" s="1057" t="str">
        <f ca="1">'In-kind Benefits 2_V2'!AS240</f>
        <v/>
      </c>
      <c r="CB242" s="1047" t="str">
        <f ca="1">'In-kind Benefits 2_V2'!AT240</f>
        <v/>
      </c>
      <c r="CC242" s="1047" t="str">
        <f ca="1">'In-kind Benefits 2_V2'!AU240</f>
        <v/>
      </c>
      <c r="CD242" s="1047" t="str" cm="1">
        <f t="array" aca="1" ref="CD242" ca="1">(_xlfn.IFS(CA242="Yes",_xlfn.IFS(CC242&lt;=($CP242*CD$5),CC242,CC242&gt;($CP242*CD$5),($CP242*CD$5)),CA242="No","",CA242="",""))</f>
        <v/>
      </c>
      <c r="CE242" s="1048"/>
      <c r="CF242" s="1057" t="str">
        <f ca="1">'In-kind Benefits 2_V2'!AW240</f>
        <v/>
      </c>
      <c r="CG242" s="1047" t="str">
        <f ca="1">'In-kind Benefits 2_V2'!AX240</f>
        <v/>
      </c>
      <c r="CH242" s="1047" t="str">
        <f ca="1">'In-kind Benefits 2_V2'!AY240</f>
        <v/>
      </c>
      <c r="CI242" s="1047" t="str" cm="1">
        <f t="array" aca="1" ref="CI242" ca="1">(_xlfn.IFS(CF242="Yes",_xlfn.IFS(CH242&lt;=($CP242*CI$5),CH242,CH242&gt;($CP242*CI$5),($CP242*CI$5)),CF242="No","",CF242="",""))</f>
        <v/>
      </c>
      <c r="CJ242" s="1048"/>
      <c r="CK242" s="1049">
        <f>IFERROR(((V242*X242)+(AG242*AI242)+(AR242*AT242)+(BC242*BE242))*'Drop Downs'!$R$4/12,0)</f>
        <v>0</v>
      </c>
      <c r="CL242" s="1050">
        <f>IFERROR(L242/M242*IF('2'!$E$25='Drop Downs'!$H$15,'Drop Downs'!$R$4/12, IF('2'!$E$25='Drop Downs'!$H$16,1, (IF('2'!$E$25='Drop Downs'!$H$13,1,"error")))),0)</f>
        <v>0</v>
      </c>
      <c r="CM242" s="1050">
        <f t="shared" ca="1" si="293"/>
        <v>0</v>
      </c>
      <c r="CN242" s="1049" t="str">
        <f t="shared" ca="1" si="294"/>
        <v/>
      </c>
      <c r="CO242" s="1049" t="str">
        <f t="shared" ca="1" si="295"/>
        <v/>
      </c>
      <c r="CP242" s="1050" t="str">
        <f t="shared" ca="1" si="267"/>
        <v/>
      </c>
      <c r="CQ242" s="251"/>
      <c r="CR242" s="1050">
        <f>IFERROR(((W242*X242)+(AH242*AI242)+(AS242*AT242)+(BD242*BE242))*'Drop Downs'!$R$4/12,0)</f>
        <v>0</v>
      </c>
      <c r="CS242" s="1050">
        <f t="shared" si="268"/>
        <v>0</v>
      </c>
      <c r="CT242" s="1050">
        <f t="shared" ca="1" si="269"/>
        <v>0</v>
      </c>
      <c r="CU242" s="1050">
        <f t="shared" ca="1" si="270"/>
        <v>0</v>
      </c>
      <c r="CV242" s="1050" t="str">
        <f t="shared" ca="1" si="296"/>
        <v/>
      </c>
      <c r="CW242" s="1048"/>
      <c r="CX242" s="1050">
        <f t="shared" si="297"/>
        <v>0</v>
      </c>
      <c r="CY242" s="1050" t="str">
        <f t="shared" ca="1" si="298"/>
        <v/>
      </c>
      <c r="CZ242" s="1049" t="str">
        <f t="shared" ca="1" si="299"/>
        <v/>
      </c>
      <c r="DA242" s="1049">
        <f t="shared" ca="1" si="271"/>
        <v>0</v>
      </c>
    </row>
    <row r="243" spans="1:105" s="178" customFormat="1" ht="17.149999999999999" customHeight="1">
      <c r="A243" s="942">
        <v>239</v>
      </c>
      <c r="B243" s="1302">
        <f>'4'!AA35</f>
        <v>0</v>
      </c>
      <c r="C243" s="1038" t="str">
        <f>INDEX(Languages2!$B$12:$Z$13,MATCH(' '!D243,Languages2!$B$12:$B$13,0),MATCH('1'!$C$5,Languages2!$B$1:$Z$1,0))</f>
        <v>Homens</v>
      </c>
      <c r="D243" s="1038" t="s">
        <v>799</v>
      </c>
      <c r="E243" s="1065">
        <f>'4'!AC35</f>
        <v>0</v>
      </c>
      <c r="F243" s="1297" t="str">
        <f>'4'!AD35</f>
        <v xml:space="preserve"> </v>
      </c>
      <c r="G243" s="1040"/>
      <c r="H243" s="1041">
        <f>'5'!G243</f>
        <v>0</v>
      </c>
      <c r="I243" s="1041">
        <f>'5'!H243</f>
        <v>0</v>
      </c>
      <c r="J243" s="1041">
        <f>'5'!I243</f>
        <v>0</v>
      </c>
      <c r="K243" s="1041">
        <f>'5'!J243</f>
        <v>0</v>
      </c>
      <c r="L243" s="1042">
        <f t="shared" si="261"/>
        <v>0</v>
      </c>
      <c r="M243" s="1042">
        <f t="shared" si="292"/>
        <v>0</v>
      </c>
      <c r="N243" s="1043"/>
      <c r="O243" s="1041">
        <f>'5'!M243</f>
        <v>0</v>
      </c>
      <c r="P243" s="1041">
        <f>'5'!N243</f>
        <v>0</v>
      </c>
      <c r="Q243" s="1041" t="str">
        <f>'5'!O243</f>
        <v/>
      </c>
      <c r="R243" s="1041">
        <f>'5'!P243</f>
        <v>0</v>
      </c>
      <c r="S243" s="1044">
        <f>'5'!Q243</f>
        <v>0</v>
      </c>
      <c r="T243" s="1045">
        <f t="shared" si="262"/>
        <v>0</v>
      </c>
      <c r="U243" s="1045">
        <f t="shared" si="273"/>
        <v>0</v>
      </c>
      <c r="V243" s="1045">
        <f t="shared" si="274"/>
        <v>0</v>
      </c>
      <c r="W243" s="1045">
        <f t="shared" si="263"/>
        <v>0</v>
      </c>
      <c r="X243" s="1045">
        <f t="shared" si="291"/>
        <v>0</v>
      </c>
      <c r="Y243" s="1043"/>
      <c r="Z243" s="1041">
        <f>'5'!S243</f>
        <v>0</v>
      </c>
      <c r="AA243" s="1041">
        <f>'5'!T243</f>
        <v>0</v>
      </c>
      <c r="AB243" s="1041" t="str">
        <f>'5'!U243</f>
        <v/>
      </c>
      <c r="AC243" s="1041">
        <f>'5'!V243</f>
        <v>0</v>
      </c>
      <c r="AD243" s="1064">
        <f>'5'!W243</f>
        <v>0</v>
      </c>
      <c r="AE243" s="1045">
        <f t="shared" si="275"/>
        <v>0</v>
      </c>
      <c r="AF243" s="1045">
        <f t="shared" si="228"/>
        <v>0</v>
      </c>
      <c r="AG243" s="1045">
        <f t="shared" si="229"/>
        <v>0</v>
      </c>
      <c r="AH243" s="1045">
        <f t="shared" si="264"/>
        <v>0</v>
      </c>
      <c r="AI243" s="1045">
        <f t="shared" si="230"/>
        <v>0</v>
      </c>
      <c r="AJ243" s="1043"/>
      <c r="AK243" s="1041">
        <f>'5'!Y243</f>
        <v>0</v>
      </c>
      <c r="AL243" s="1041">
        <f>'5'!Z243</f>
        <v>0</v>
      </c>
      <c r="AM243" s="1041" t="str">
        <f>'5'!AA243</f>
        <v/>
      </c>
      <c r="AN243" s="1041">
        <f>'5'!AB243</f>
        <v>0</v>
      </c>
      <c r="AO243" s="1064">
        <f>'5'!AC243</f>
        <v>0</v>
      </c>
      <c r="AP243" s="1045">
        <f t="shared" si="276"/>
        <v>0</v>
      </c>
      <c r="AQ243" s="1045">
        <f t="shared" si="277"/>
        <v>0</v>
      </c>
      <c r="AR243" s="1045">
        <f t="shared" si="278"/>
        <v>0</v>
      </c>
      <c r="AS243" s="1045">
        <f t="shared" si="265"/>
        <v>0</v>
      </c>
      <c r="AT243" s="1045">
        <f t="shared" si="279"/>
        <v>0</v>
      </c>
      <c r="AU243" s="1043"/>
      <c r="AV243" s="1041">
        <f>'5'!AE243</f>
        <v>0</v>
      </c>
      <c r="AW243" s="1041">
        <f>'5'!AF243</f>
        <v>0</v>
      </c>
      <c r="AX243" s="1041" t="str">
        <f>'5'!AG243</f>
        <v/>
      </c>
      <c r="AY243" s="1041">
        <f>'5'!AH243</f>
        <v>0</v>
      </c>
      <c r="AZ243" s="1044">
        <f>'5'!AI243</f>
        <v>0</v>
      </c>
      <c r="BA243" s="1045">
        <f t="shared" si="280"/>
        <v>0</v>
      </c>
      <c r="BB243" s="1045">
        <f t="shared" si="281"/>
        <v>0</v>
      </c>
      <c r="BC243" s="1045">
        <f t="shared" si="282"/>
        <v>0</v>
      </c>
      <c r="BD243" s="1045">
        <f t="shared" si="266"/>
        <v>0</v>
      </c>
      <c r="BE243" s="1045">
        <f t="shared" si="283"/>
        <v>0</v>
      </c>
      <c r="BF243" s="1043"/>
      <c r="BG243" s="1046" t="str">
        <f ca="1">'In-kind Benefits 2_V2'!AC241</f>
        <v/>
      </c>
      <c r="BH243" s="1047"/>
      <c r="BI243" s="1047" t="str">
        <f ca="1">'In-kind Benefits 2_V2'!AE241</f>
        <v/>
      </c>
      <c r="BJ243" s="1047" t="str" cm="1">
        <f t="array" aca="1" ref="BJ243" ca="1">(_xlfn.IFS(BG243="Yes",_xlfn.IFS(BI243&lt;=($CP243*BJ$5),BI243,BI243&gt;($CP243*BJ$5),($CP243*BJ$5)),BG243="No","",BG243="",""))</f>
        <v/>
      </c>
      <c r="BK243" s="1043"/>
      <c r="BL243" s="1046" t="str">
        <f ca="1">'In-kind Benefits 2_V2'!AG241</f>
        <v/>
      </c>
      <c r="BM243" s="1047" t="str">
        <f ca="1">'In-kind Benefits 2_V2'!AH241</f>
        <v/>
      </c>
      <c r="BN243" s="1047" t="str">
        <f ca="1">'In-kind Benefits 2_V2'!AI241</f>
        <v/>
      </c>
      <c r="BO243" s="1047" t="str" cm="1">
        <f t="array" aca="1" ref="BO243" ca="1">(_xlfn.IFS(BL243="Yes",_xlfn.IFS(BN243&lt;=($CP243*BO$5),BN243,BN243&gt;($CP243*BO$5),($CP243*BO$5)),BL243="No","",BL243="",""))</f>
        <v/>
      </c>
      <c r="BP243" s="1043"/>
      <c r="BQ243" s="1046" t="str">
        <f ca="1">'In-kind Benefits 2_V2'!AK241</f>
        <v/>
      </c>
      <c r="BR243" s="1047" t="str">
        <f ca="1">'In-kind Benefits 2_V2'!AL241</f>
        <v/>
      </c>
      <c r="BS243" s="1047" t="str">
        <f ca="1">'In-kind Benefits 2_V2'!AM241</f>
        <v/>
      </c>
      <c r="BT243" s="1047" t="str" cm="1">
        <f t="array" aca="1" ref="BT243" ca="1">(_xlfn.IFS(BQ243="Yes",_xlfn.IFS(BS243&lt;=($CP243*BT$5),BS243,BS243&gt;($CP243*BT$5),($CP243*BT$5)),BQ243="No","",BQ243="",""))</f>
        <v/>
      </c>
      <c r="BU243" s="1043"/>
      <c r="BV243" s="1046" t="str">
        <f ca="1">'In-kind Benefits 2_V2'!AO241</f>
        <v/>
      </c>
      <c r="BW243" s="1047" t="str">
        <f ca="1">'In-kind Benefits 2_V2'!AP241</f>
        <v/>
      </c>
      <c r="BX243" s="1047" t="str">
        <f ca="1">'In-kind Benefits 2_V2'!AQ241</f>
        <v/>
      </c>
      <c r="BY243" s="1047" t="str" cm="1">
        <f t="array" aca="1" ref="BY243" ca="1">(_xlfn.IFS(BV243="Yes",_xlfn.IFS(BX243&lt;=($CP243*BY$5),BX243,BX243&gt;($CP243*BY$5),($CP243*BY$5)),BV243="No","",BV243="",""))</f>
        <v/>
      </c>
      <c r="BZ243" s="1043"/>
      <c r="CA243" s="1046" t="str">
        <f ca="1">'In-kind Benefits 2_V2'!AS241</f>
        <v/>
      </c>
      <c r="CB243" s="1047" t="str">
        <f ca="1">'In-kind Benefits 2_V2'!AT241</f>
        <v/>
      </c>
      <c r="CC243" s="1047" t="str">
        <f ca="1">'In-kind Benefits 2_V2'!AU241</f>
        <v/>
      </c>
      <c r="CD243" s="1047" t="str" cm="1">
        <f t="array" aca="1" ref="CD243" ca="1">(_xlfn.IFS(CA243="Yes",_xlfn.IFS(CC243&lt;=($CP243*CD$5),CC243,CC243&gt;($CP243*CD$5),($CP243*CD$5)),CA243="No","",CA243="",""))</f>
        <v/>
      </c>
      <c r="CE243" s="1048"/>
      <c r="CF243" s="1046" t="str">
        <f ca="1">'In-kind Benefits 2_V2'!AW241</f>
        <v/>
      </c>
      <c r="CG243" s="1047" t="str">
        <f ca="1">'In-kind Benefits 2_V2'!AX241</f>
        <v/>
      </c>
      <c r="CH243" s="1047" t="str">
        <f ca="1">'In-kind Benefits 2_V2'!AY241</f>
        <v/>
      </c>
      <c r="CI243" s="1047" t="str" cm="1">
        <f t="array" aca="1" ref="CI243" ca="1">(_xlfn.IFS(CF243="Yes",_xlfn.IFS(CH243&lt;=($CP243*CI$5),CH243,CH243&gt;($CP243*CI$5),($CP243*CI$5)),CF243="No","",CF243="",""))</f>
        <v/>
      </c>
      <c r="CJ243" s="1048"/>
      <c r="CK243" s="1049">
        <f>IFERROR(((V243*X243)+(AG243*AI243)+(AR243*AT243)+(BC243*BE243))*'Drop Downs'!$R$4/12,0)</f>
        <v>0</v>
      </c>
      <c r="CL243" s="1050">
        <f>IFERROR(L243/M243*IF('2'!$E$25='Drop Downs'!$H$15,'Drop Downs'!$R$4/12, IF('2'!$E$25='Drop Downs'!$H$16,1, (IF('2'!$E$25='Drop Downs'!$H$13,1,"error")))),0)</f>
        <v>0</v>
      </c>
      <c r="CM243" s="1050">
        <f t="shared" ca="1" si="293"/>
        <v>0</v>
      </c>
      <c r="CN243" s="1049" t="str">
        <f t="shared" ca="1" si="294"/>
        <v/>
      </c>
      <c r="CO243" s="1049" t="str">
        <f t="shared" ca="1" si="295"/>
        <v/>
      </c>
      <c r="CP243" s="1050" t="str">
        <f t="shared" ca="1" si="267"/>
        <v/>
      </c>
      <c r="CQ243" s="251"/>
      <c r="CR243" s="1050">
        <f>IFERROR(((W243*X243)+(AH243*AI243)+(AS243*AT243)+(BD243*BE243))*'Drop Downs'!$R$4/12,0)</f>
        <v>0</v>
      </c>
      <c r="CS243" s="1050">
        <f t="shared" si="268"/>
        <v>0</v>
      </c>
      <c r="CT243" s="1050">
        <f t="shared" ca="1" si="269"/>
        <v>0</v>
      </c>
      <c r="CU243" s="1050">
        <f t="shared" ca="1" si="270"/>
        <v>0</v>
      </c>
      <c r="CV243" s="1050" t="str">
        <f t="shared" ca="1" si="296"/>
        <v/>
      </c>
      <c r="CW243" s="1048"/>
      <c r="CX243" s="1050">
        <f t="shared" si="297"/>
        <v>0</v>
      </c>
      <c r="CY243" s="1050" t="str">
        <f t="shared" ca="1" si="298"/>
        <v/>
      </c>
      <c r="CZ243" s="1049" t="str">
        <f t="shared" ca="1" si="299"/>
        <v/>
      </c>
      <c r="DA243" s="1049">
        <f t="shared" ca="1" si="271"/>
        <v>0</v>
      </c>
    </row>
    <row r="244" spans="1:105" s="178" customFormat="1" ht="17.149999999999999" customHeight="1">
      <c r="A244" s="942">
        <v>240</v>
      </c>
      <c r="B244" s="1298"/>
      <c r="C244" s="1051" t="str">
        <f>INDEX(Languages2!$B$12:$Z$13,MATCH(' '!D244,Languages2!$B$12:$B$13,0),MATCH('1'!$C$5,Languages2!$B$1:$Z$1,0))</f>
        <v>Mulheres</v>
      </c>
      <c r="D244" s="1051" t="s">
        <v>800</v>
      </c>
      <c r="E244" s="1066">
        <f>'4'!AC36</f>
        <v>0</v>
      </c>
      <c r="F244" s="1297">
        <f>'4'!T118</f>
        <v>0</v>
      </c>
      <c r="G244" s="1040"/>
      <c r="H244" s="1053">
        <f>'5'!G244</f>
        <v>0</v>
      </c>
      <c r="I244" s="1053">
        <f>'5'!H244</f>
        <v>0</v>
      </c>
      <c r="J244" s="1053">
        <f>'5'!I244</f>
        <v>0</v>
      </c>
      <c r="K244" s="1053">
        <f>'5'!J244</f>
        <v>0</v>
      </c>
      <c r="L244" s="1054">
        <f t="shared" si="261"/>
        <v>0</v>
      </c>
      <c r="M244" s="1054">
        <f t="shared" si="292"/>
        <v>0</v>
      </c>
      <c r="N244" s="1043"/>
      <c r="O244" s="1053">
        <f>'5'!M244</f>
        <v>0</v>
      </c>
      <c r="P244" s="1053">
        <f>'5'!N244</f>
        <v>0</v>
      </c>
      <c r="Q244" s="1053" t="str">
        <f>'5'!O244</f>
        <v/>
      </c>
      <c r="R244" s="1053">
        <f>'5'!P244</f>
        <v>0</v>
      </c>
      <c r="S244" s="1055">
        <f>'5'!Q244</f>
        <v>0</v>
      </c>
      <c r="T244" s="1056">
        <f t="shared" si="262"/>
        <v>0</v>
      </c>
      <c r="U244" s="1056">
        <f t="shared" si="273"/>
        <v>0</v>
      </c>
      <c r="V244" s="1056">
        <f t="shared" si="274"/>
        <v>0</v>
      </c>
      <c r="W244" s="1056">
        <f t="shared" si="263"/>
        <v>0</v>
      </c>
      <c r="X244" s="1056">
        <f t="shared" si="291"/>
        <v>0</v>
      </c>
      <c r="Y244" s="1043"/>
      <c r="Z244" s="1053">
        <f>'5'!S244</f>
        <v>0</v>
      </c>
      <c r="AA244" s="1053">
        <f>'5'!T244</f>
        <v>0</v>
      </c>
      <c r="AB244" s="1053" t="str">
        <f>'5'!U244</f>
        <v/>
      </c>
      <c r="AC244" s="1053">
        <f>'5'!V244</f>
        <v>0</v>
      </c>
      <c r="AD244" s="1053">
        <f>'5'!W244</f>
        <v>0</v>
      </c>
      <c r="AE244" s="1056">
        <f t="shared" si="275"/>
        <v>0</v>
      </c>
      <c r="AF244" s="1056">
        <f t="shared" si="228"/>
        <v>0</v>
      </c>
      <c r="AG244" s="1056">
        <f t="shared" si="229"/>
        <v>0</v>
      </c>
      <c r="AH244" s="1056">
        <f t="shared" si="264"/>
        <v>0</v>
      </c>
      <c r="AI244" s="1056">
        <f t="shared" si="230"/>
        <v>0</v>
      </c>
      <c r="AJ244" s="1043"/>
      <c r="AK244" s="1053">
        <f>'5'!Y244</f>
        <v>0</v>
      </c>
      <c r="AL244" s="1053">
        <f>'5'!Z244</f>
        <v>0</v>
      </c>
      <c r="AM244" s="1053" t="str">
        <f>'5'!AA244</f>
        <v/>
      </c>
      <c r="AN244" s="1053">
        <f>'5'!AB244</f>
        <v>0</v>
      </c>
      <c r="AO244" s="1053">
        <f>'5'!AC244</f>
        <v>0</v>
      </c>
      <c r="AP244" s="1056">
        <f t="shared" si="276"/>
        <v>0</v>
      </c>
      <c r="AQ244" s="1056">
        <f t="shared" si="277"/>
        <v>0</v>
      </c>
      <c r="AR244" s="1056">
        <f t="shared" si="278"/>
        <v>0</v>
      </c>
      <c r="AS244" s="1056">
        <f t="shared" si="265"/>
        <v>0</v>
      </c>
      <c r="AT244" s="1056">
        <f t="shared" si="279"/>
        <v>0</v>
      </c>
      <c r="AU244" s="1043"/>
      <c r="AV244" s="1053">
        <f>'5'!AE244</f>
        <v>0</v>
      </c>
      <c r="AW244" s="1053">
        <f>'5'!AF244</f>
        <v>0</v>
      </c>
      <c r="AX244" s="1053" t="str">
        <f>'5'!AG244</f>
        <v/>
      </c>
      <c r="AY244" s="1053">
        <f>'5'!AH244</f>
        <v>0</v>
      </c>
      <c r="AZ244" s="1055">
        <f>'5'!AI244</f>
        <v>0</v>
      </c>
      <c r="BA244" s="1056">
        <f t="shared" si="280"/>
        <v>0</v>
      </c>
      <c r="BB244" s="1056">
        <f t="shared" si="281"/>
        <v>0</v>
      </c>
      <c r="BC244" s="1056">
        <f t="shared" si="282"/>
        <v>0</v>
      </c>
      <c r="BD244" s="1056">
        <f t="shared" si="266"/>
        <v>0</v>
      </c>
      <c r="BE244" s="1056">
        <f t="shared" si="283"/>
        <v>0</v>
      </c>
      <c r="BF244" s="1043"/>
      <c r="BG244" s="1057" t="str">
        <f ca="1">'In-kind Benefits 2_V2'!AC242</f>
        <v/>
      </c>
      <c r="BH244" s="1047"/>
      <c r="BI244" s="1047" t="str">
        <f ca="1">'In-kind Benefits 2_V2'!AE242</f>
        <v/>
      </c>
      <c r="BJ244" s="1047" t="str" cm="1">
        <f t="array" aca="1" ref="BJ244" ca="1">(_xlfn.IFS(BG244="Yes",_xlfn.IFS(BI244&lt;=($CP244*BJ$5),BI244,BI244&gt;($CP244*BJ$5),($CP244*BJ$5)),BG244="No","",BG244="",""))</f>
        <v/>
      </c>
      <c r="BK244" s="1043"/>
      <c r="BL244" s="1057" t="str">
        <f ca="1">'In-kind Benefits 2_V2'!AG242</f>
        <v/>
      </c>
      <c r="BM244" s="1047" t="str">
        <f ca="1">'In-kind Benefits 2_V2'!AH242</f>
        <v/>
      </c>
      <c r="BN244" s="1047" t="str">
        <f ca="1">'In-kind Benefits 2_V2'!AI242</f>
        <v/>
      </c>
      <c r="BO244" s="1047" t="str" cm="1">
        <f t="array" aca="1" ref="BO244" ca="1">(_xlfn.IFS(BL244="Yes",_xlfn.IFS(BN244&lt;=($CP244*BO$5),BN244,BN244&gt;($CP244*BO$5),($CP244*BO$5)),BL244="No","",BL244="",""))</f>
        <v/>
      </c>
      <c r="BP244" s="1043"/>
      <c r="BQ244" s="1057" t="str">
        <f ca="1">'In-kind Benefits 2_V2'!AK242</f>
        <v/>
      </c>
      <c r="BR244" s="1047" t="str">
        <f ca="1">'In-kind Benefits 2_V2'!AL242</f>
        <v/>
      </c>
      <c r="BS244" s="1047" t="str">
        <f ca="1">'In-kind Benefits 2_V2'!AM242</f>
        <v/>
      </c>
      <c r="BT244" s="1047" t="str" cm="1">
        <f t="array" aca="1" ref="BT244" ca="1">(_xlfn.IFS(BQ244="Yes",_xlfn.IFS(BS244&lt;=($CP244*BT$5),BS244,BS244&gt;($CP244*BT$5),($CP244*BT$5)),BQ244="No","",BQ244="",""))</f>
        <v/>
      </c>
      <c r="BU244" s="1043"/>
      <c r="BV244" s="1057" t="str">
        <f ca="1">'In-kind Benefits 2_V2'!AO242</f>
        <v/>
      </c>
      <c r="BW244" s="1047" t="str">
        <f ca="1">'In-kind Benefits 2_V2'!AP242</f>
        <v/>
      </c>
      <c r="BX244" s="1047" t="str">
        <f ca="1">'In-kind Benefits 2_V2'!AQ242</f>
        <v/>
      </c>
      <c r="BY244" s="1047" t="str" cm="1">
        <f t="array" aca="1" ref="BY244" ca="1">(_xlfn.IFS(BV244="Yes",_xlfn.IFS(BX244&lt;=($CP244*BY$5),BX244,BX244&gt;($CP244*BY$5),($CP244*BY$5)),BV244="No","",BV244="",""))</f>
        <v/>
      </c>
      <c r="BZ244" s="1043"/>
      <c r="CA244" s="1057" t="str">
        <f ca="1">'In-kind Benefits 2_V2'!AS242</f>
        <v/>
      </c>
      <c r="CB244" s="1047" t="str">
        <f ca="1">'In-kind Benefits 2_V2'!AT242</f>
        <v/>
      </c>
      <c r="CC244" s="1047" t="str">
        <f ca="1">'In-kind Benefits 2_V2'!AU242</f>
        <v/>
      </c>
      <c r="CD244" s="1047" t="str" cm="1">
        <f t="array" aca="1" ref="CD244" ca="1">(_xlfn.IFS(CA244="Yes",_xlfn.IFS(CC244&lt;=($CP244*CD$5),CC244,CC244&gt;($CP244*CD$5),($CP244*CD$5)),CA244="No","",CA244="",""))</f>
        <v/>
      </c>
      <c r="CE244" s="1048"/>
      <c r="CF244" s="1057" t="str">
        <f ca="1">'In-kind Benefits 2_V2'!AW242</f>
        <v/>
      </c>
      <c r="CG244" s="1047" t="str">
        <f ca="1">'In-kind Benefits 2_V2'!AX242</f>
        <v/>
      </c>
      <c r="CH244" s="1047" t="str">
        <f ca="1">'In-kind Benefits 2_V2'!AY242</f>
        <v/>
      </c>
      <c r="CI244" s="1047" t="str" cm="1">
        <f t="array" aca="1" ref="CI244" ca="1">(_xlfn.IFS(CF244="Yes",_xlfn.IFS(CH244&lt;=($CP244*CI$5),CH244,CH244&gt;($CP244*CI$5),($CP244*CI$5)),CF244="No","",CF244="",""))</f>
        <v/>
      </c>
      <c r="CJ244" s="1048"/>
      <c r="CK244" s="1049">
        <f>IFERROR(((V244*X244)+(AG244*AI244)+(AR244*AT244)+(BC244*BE244))*'Drop Downs'!$R$4/12,0)</f>
        <v>0</v>
      </c>
      <c r="CL244" s="1050">
        <f>IFERROR(L244/M244*IF('2'!$E$25='Drop Downs'!$H$15,'Drop Downs'!$R$4/12, IF('2'!$E$25='Drop Downs'!$H$16,1, (IF('2'!$E$25='Drop Downs'!$H$13,1,"error")))),0)</f>
        <v>0</v>
      </c>
      <c r="CM244" s="1050">
        <f t="shared" ca="1" si="293"/>
        <v>0</v>
      </c>
      <c r="CN244" s="1049" t="str">
        <f t="shared" ca="1" si="294"/>
        <v/>
      </c>
      <c r="CO244" s="1049" t="str">
        <f t="shared" ca="1" si="295"/>
        <v/>
      </c>
      <c r="CP244" s="1050" t="str">
        <f t="shared" ca="1" si="267"/>
        <v/>
      </c>
      <c r="CQ244" s="251"/>
      <c r="CR244" s="1050">
        <f>IFERROR(((W244*X244)+(AH244*AI244)+(AS244*AT244)+(BD244*BE244))*'Drop Downs'!$R$4/12,0)</f>
        <v>0</v>
      </c>
      <c r="CS244" s="1050">
        <f t="shared" si="268"/>
        <v>0</v>
      </c>
      <c r="CT244" s="1050">
        <f t="shared" ca="1" si="269"/>
        <v>0</v>
      </c>
      <c r="CU244" s="1050">
        <f t="shared" ca="1" si="270"/>
        <v>0</v>
      </c>
      <c r="CV244" s="1050" t="str">
        <f t="shared" ca="1" si="296"/>
        <v/>
      </c>
      <c r="CW244" s="1048"/>
      <c r="CX244" s="1050">
        <f t="shared" si="297"/>
        <v>0</v>
      </c>
      <c r="CY244" s="1050" t="str">
        <f t="shared" ca="1" si="298"/>
        <v/>
      </c>
      <c r="CZ244" s="1049" t="str">
        <f t="shared" ca="1" si="299"/>
        <v/>
      </c>
      <c r="DA244" s="1049">
        <f t="shared" ca="1" si="271"/>
        <v>0</v>
      </c>
    </row>
    <row r="245" spans="1:105" s="178" customFormat="1" ht="17.149999999999999" customHeight="1">
      <c r="A245" s="942">
        <v>241</v>
      </c>
      <c r="B245" s="1302">
        <f>'4'!AA37</f>
        <v>0</v>
      </c>
      <c r="C245" s="1038" t="str">
        <f>INDEX(Languages2!$B$12:$Z$13,MATCH(' '!D245,Languages2!$B$12:$B$13,0),MATCH('1'!$C$5,Languages2!$B$1:$Z$1,0))</f>
        <v>Homens</v>
      </c>
      <c r="D245" s="1038" t="s">
        <v>799</v>
      </c>
      <c r="E245" s="1065">
        <f>'4'!AC37</f>
        <v>0</v>
      </c>
      <c r="F245" s="1297" t="str">
        <f>'4'!AD37</f>
        <v xml:space="preserve"> </v>
      </c>
      <c r="G245" s="1040"/>
      <c r="H245" s="1041">
        <f>'5'!G245</f>
        <v>0</v>
      </c>
      <c r="I245" s="1041">
        <f>'5'!H245</f>
        <v>0</v>
      </c>
      <c r="J245" s="1041">
        <f>'5'!I245</f>
        <v>0</v>
      </c>
      <c r="K245" s="1041">
        <f>'5'!J245</f>
        <v>0</v>
      </c>
      <c r="L245" s="1042">
        <f t="shared" si="261"/>
        <v>0</v>
      </c>
      <c r="M245" s="1042">
        <f t="shared" si="292"/>
        <v>0</v>
      </c>
      <c r="N245" s="1043"/>
      <c r="O245" s="1041">
        <f>'5'!M245</f>
        <v>0</v>
      </c>
      <c r="P245" s="1041">
        <f>'5'!N245</f>
        <v>0</v>
      </c>
      <c r="Q245" s="1041" t="str">
        <f>'5'!O245</f>
        <v/>
      </c>
      <c r="R245" s="1041">
        <f>'5'!P245</f>
        <v>0</v>
      </c>
      <c r="S245" s="1044">
        <f>'5'!Q245</f>
        <v>0</v>
      </c>
      <c r="T245" s="1045">
        <f t="shared" si="262"/>
        <v>0</v>
      </c>
      <c r="U245" s="1045">
        <f t="shared" si="273"/>
        <v>0</v>
      </c>
      <c r="V245" s="1045">
        <f t="shared" si="274"/>
        <v>0</v>
      </c>
      <c r="W245" s="1045">
        <f t="shared" si="263"/>
        <v>0</v>
      </c>
      <c r="X245" s="1045">
        <f t="shared" si="291"/>
        <v>0</v>
      </c>
      <c r="Y245" s="1043"/>
      <c r="Z245" s="1041">
        <f>'5'!S245</f>
        <v>0</v>
      </c>
      <c r="AA245" s="1041">
        <f>'5'!T245</f>
        <v>0</v>
      </c>
      <c r="AB245" s="1041" t="str">
        <f>'5'!U245</f>
        <v/>
      </c>
      <c r="AC245" s="1041">
        <f>'5'!V245</f>
        <v>0</v>
      </c>
      <c r="AD245" s="1064">
        <f>'5'!W245</f>
        <v>0</v>
      </c>
      <c r="AE245" s="1045">
        <f t="shared" si="275"/>
        <v>0</v>
      </c>
      <c r="AF245" s="1045">
        <f t="shared" si="228"/>
        <v>0</v>
      </c>
      <c r="AG245" s="1045">
        <f t="shared" si="229"/>
        <v>0</v>
      </c>
      <c r="AH245" s="1045">
        <f t="shared" si="264"/>
        <v>0</v>
      </c>
      <c r="AI245" s="1045">
        <f t="shared" si="230"/>
        <v>0</v>
      </c>
      <c r="AJ245" s="1043"/>
      <c r="AK245" s="1041">
        <f>'5'!Y245</f>
        <v>0</v>
      </c>
      <c r="AL245" s="1041">
        <f>'5'!Z245</f>
        <v>0</v>
      </c>
      <c r="AM245" s="1041" t="str">
        <f>'5'!AA245</f>
        <v/>
      </c>
      <c r="AN245" s="1041">
        <f>'5'!AB245</f>
        <v>0</v>
      </c>
      <c r="AO245" s="1064">
        <f>'5'!AC245</f>
        <v>0</v>
      </c>
      <c r="AP245" s="1045">
        <f t="shared" si="276"/>
        <v>0</v>
      </c>
      <c r="AQ245" s="1045">
        <f t="shared" si="277"/>
        <v>0</v>
      </c>
      <c r="AR245" s="1045">
        <f t="shared" si="278"/>
        <v>0</v>
      </c>
      <c r="AS245" s="1045">
        <f t="shared" si="265"/>
        <v>0</v>
      </c>
      <c r="AT245" s="1045">
        <f t="shared" si="279"/>
        <v>0</v>
      </c>
      <c r="AU245" s="1043"/>
      <c r="AV245" s="1041">
        <f>'5'!AE245</f>
        <v>0</v>
      </c>
      <c r="AW245" s="1041">
        <f>'5'!AF245</f>
        <v>0</v>
      </c>
      <c r="AX245" s="1041" t="str">
        <f>'5'!AG245</f>
        <v/>
      </c>
      <c r="AY245" s="1041">
        <f>'5'!AH245</f>
        <v>0</v>
      </c>
      <c r="AZ245" s="1044">
        <f>'5'!AI245</f>
        <v>0</v>
      </c>
      <c r="BA245" s="1045">
        <f t="shared" si="280"/>
        <v>0</v>
      </c>
      <c r="BB245" s="1045">
        <f t="shared" si="281"/>
        <v>0</v>
      </c>
      <c r="BC245" s="1045">
        <f t="shared" si="282"/>
        <v>0</v>
      </c>
      <c r="BD245" s="1045">
        <f t="shared" si="266"/>
        <v>0</v>
      </c>
      <c r="BE245" s="1045">
        <f t="shared" si="283"/>
        <v>0</v>
      </c>
      <c r="BF245" s="1043"/>
      <c r="BG245" s="1046" t="str">
        <f ca="1">'In-kind Benefits 2_V2'!AC243</f>
        <v/>
      </c>
      <c r="BH245" s="1047"/>
      <c r="BI245" s="1047" t="str">
        <f ca="1">'In-kind Benefits 2_V2'!AE243</f>
        <v/>
      </c>
      <c r="BJ245" s="1047" t="str" cm="1">
        <f t="array" aca="1" ref="BJ245" ca="1">(_xlfn.IFS(BG245="Yes",_xlfn.IFS(BI245&lt;=($CP245*BJ$5),BI245,BI245&gt;($CP245*BJ$5),($CP245*BJ$5)),BG245="No","",BG245="",""))</f>
        <v/>
      </c>
      <c r="BK245" s="1043"/>
      <c r="BL245" s="1046" t="str">
        <f ca="1">'In-kind Benefits 2_V2'!AG243</f>
        <v/>
      </c>
      <c r="BM245" s="1047" t="str">
        <f ca="1">'In-kind Benefits 2_V2'!AH243</f>
        <v/>
      </c>
      <c r="BN245" s="1047" t="str">
        <f ca="1">'In-kind Benefits 2_V2'!AI243</f>
        <v/>
      </c>
      <c r="BO245" s="1047" t="str" cm="1">
        <f t="array" aca="1" ref="BO245" ca="1">(_xlfn.IFS(BL245="Yes",_xlfn.IFS(BN245&lt;=($CP245*BO$5),BN245,BN245&gt;($CP245*BO$5),($CP245*BO$5)),BL245="No","",BL245="",""))</f>
        <v/>
      </c>
      <c r="BP245" s="1043"/>
      <c r="BQ245" s="1046" t="str">
        <f ca="1">'In-kind Benefits 2_V2'!AK243</f>
        <v/>
      </c>
      <c r="BR245" s="1047" t="str">
        <f ca="1">'In-kind Benefits 2_V2'!AL243</f>
        <v/>
      </c>
      <c r="BS245" s="1047" t="str">
        <f ca="1">'In-kind Benefits 2_V2'!AM243</f>
        <v/>
      </c>
      <c r="BT245" s="1047" t="str" cm="1">
        <f t="array" aca="1" ref="BT245" ca="1">(_xlfn.IFS(BQ245="Yes",_xlfn.IFS(BS245&lt;=($CP245*BT$5),BS245,BS245&gt;($CP245*BT$5),($CP245*BT$5)),BQ245="No","",BQ245="",""))</f>
        <v/>
      </c>
      <c r="BU245" s="1043"/>
      <c r="BV245" s="1046" t="str">
        <f ca="1">'In-kind Benefits 2_V2'!AO243</f>
        <v/>
      </c>
      <c r="BW245" s="1047" t="str">
        <f ca="1">'In-kind Benefits 2_V2'!AP243</f>
        <v/>
      </c>
      <c r="BX245" s="1047" t="str">
        <f ca="1">'In-kind Benefits 2_V2'!AQ243</f>
        <v/>
      </c>
      <c r="BY245" s="1047" t="str" cm="1">
        <f t="array" aca="1" ref="BY245" ca="1">(_xlfn.IFS(BV245="Yes",_xlfn.IFS(BX245&lt;=($CP245*BY$5),BX245,BX245&gt;($CP245*BY$5),($CP245*BY$5)),BV245="No","",BV245="",""))</f>
        <v/>
      </c>
      <c r="BZ245" s="1043"/>
      <c r="CA245" s="1046" t="str">
        <f ca="1">'In-kind Benefits 2_V2'!AS243</f>
        <v/>
      </c>
      <c r="CB245" s="1047" t="str">
        <f ca="1">'In-kind Benefits 2_V2'!AT243</f>
        <v/>
      </c>
      <c r="CC245" s="1047" t="str">
        <f ca="1">'In-kind Benefits 2_V2'!AU243</f>
        <v/>
      </c>
      <c r="CD245" s="1047" t="str" cm="1">
        <f t="array" aca="1" ref="CD245" ca="1">(_xlfn.IFS(CA245="Yes",_xlfn.IFS(CC245&lt;=($CP245*CD$5),CC245,CC245&gt;($CP245*CD$5),($CP245*CD$5)),CA245="No","",CA245="",""))</f>
        <v/>
      </c>
      <c r="CE245" s="1048"/>
      <c r="CF245" s="1046" t="str">
        <f ca="1">'In-kind Benefits 2_V2'!AW243</f>
        <v/>
      </c>
      <c r="CG245" s="1047" t="str">
        <f ca="1">'In-kind Benefits 2_V2'!AX243</f>
        <v/>
      </c>
      <c r="CH245" s="1047" t="str">
        <f ca="1">'In-kind Benefits 2_V2'!AY243</f>
        <v/>
      </c>
      <c r="CI245" s="1047" t="str" cm="1">
        <f t="array" aca="1" ref="CI245" ca="1">(_xlfn.IFS(CF245="Yes",_xlfn.IFS(CH245&lt;=($CP245*CI$5),CH245,CH245&gt;($CP245*CI$5),($CP245*CI$5)),CF245="No","",CF245="",""))</f>
        <v/>
      </c>
      <c r="CJ245" s="1048"/>
      <c r="CK245" s="1049">
        <f>IFERROR(((V245*X245)+(AG245*AI245)+(AR245*AT245)+(BC245*BE245))*'Drop Downs'!$R$4/12,0)</f>
        <v>0</v>
      </c>
      <c r="CL245" s="1050">
        <f>IFERROR(L245/M245*IF('2'!$E$25='Drop Downs'!$H$15,'Drop Downs'!$R$4/12, IF('2'!$E$25='Drop Downs'!$H$16,1, (IF('2'!$E$25='Drop Downs'!$H$13,1,"error")))),0)</f>
        <v>0</v>
      </c>
      <c r="CM245" s="1050">
        <f t="shared" ca="1" si="293"/>
        <v>0</v>
      </c>
      <c r="CN245" s="1049" t="str">
        <f t="shared" ca="1" si="294"/>
        <v/>
      </c>
      <c r="CO245" s="1049" t="str">
        <f t="shared" ca="1" si="295"/>
        <v/>
      </c>
      <c r="CP245" s="1050" t="str">
        <f t="shared" ca="1" si="267"/>
        <v/>
      </c>
      <c r="CQ245" s="251"/>
      <c r="CR245" s="1050">
        <f>IFERROR(((W245*X245)+(AH245*AI245)+(AS245*AT245)+(BD245*BE245))*'Drop Downs'!$R$4/12,0)</f>
        <v>0</v>
      </c>
      <c r="CS245" s="1050">
        <f t="shared" si="268"/>
        <v>0</v>
      </c>
      <c r="CT245" s="1050">
        <f t="shared" ca="1" si="269"/>
        <v>0</v>
      </c>
      <c r="CU245" s="1050">
        <f t="shared" ca="1" si="270"/>
        <v>0</v>
      </c>
      <c r="CV245" s="1050" t="str">
        <f t="shared" ca="1" si="296"/>
        <v/>
      </c>
      <c r="CW245" s="1048"/>
      <c r="CX245" s="1050">
        <f t="shared" si="297"/>
        <v>0</v>
      </c>
      <c r="CY245" s="1050" t="str">
        <f t="shared" ca="1" si="298"/>
        <v/>
      </c>
      <c r="CZ245" s="1049" t="str">
        <f t="shared" ca="1" si="299"/>
        <v/>
      </c>
      <c r="DA245" s="1049">
        <f t="shared" ca="1" si="271"/>
        <v>0</v>
      </c>
    </row>
    <row r="246" spans="1:105" s="178" customFormat="1" ht="17.149999999999999" customHeight="1">
      <c r="A246" s="942">
        <v>242</v>
      </c>
      <c r="B246" s="1298"/>
      <c r="C246" s="1051" t="str">
        <f>INDEX(Languages2!$B$12:$Z$13,MATCH(' '!D246,Languages2!$B$12:$B$13,0),MATCH('1'!$C$5,Languages2!$B$1:$Z$1,0))</f>
        <v>Mulheres</v>
      </c>
      <c r="D246" s="1051" t="s">
        <v>800</v>
      </c>
      <c r="E246" s="1066">
        <f>'4'!AC38</f>
        <v>0</v>
      </c>
      <c r="F246" s="1297">
        <f>'4'!T120</f>
        <v>0</v>
      </c>
      <c r="G246" s="1040"/>
      <c r="H246" s="1053">
        <f>'5'!G246</f>
        <v>0</v>
      </c>
      <c r="I246" s="1053">
        <f>'5'!H246</f>
        <v>0</v>
      </c>
      <c r="J246" s="1053">
        <f>'5'!I246</f>
        <v>0</v>
      </c>
      <c r="K246" s="1053">
        <f>'5'!J246</f>
        <v>0</v>
      </c>
      <c r="L246" s="1054">
        <f t="shared" si="261"/>
        <v>0</v>
      </c>
      <c r="M246" s="1054">
        <f t="shared" si="292"/>
        <v>0</v>
      </c>
      <c r="N246" s="1043"/>
      <c r="O246" s="1053">
        <f>'5'!M246</f>
        <v>0</v>
      </c>
      <c r="P246" s="1053">
        <f>'5'!N246</f>
        <v>0</v>
      </c>
      <c r="Q246" s="1053" t="str">
        <f>'5'!O246</f>
        <v/>
      </c>
      <c r="R246" s="1053">
        <f>'5'!P246</f>
        <v>0</v>
      </c>
      <c r="S246" s="1055">
        <f>'5'!Q246</f>
        <v>0</v>
      </c>
      <c r="T246" s="1056">
        <f t="shared" si="262"/>
        <v>0</v>
      </c>
      <c r="U246" s="1056">
        <f t="shared" si="273"/>
        <v>0</v>
      </c>
      <c r="V246" s="1056">
        <f t="shared" si="274"/>
        <v>0</v>
      </c>
      <c r="W246" s="1056">
        <f t="shared" si="263"/>
        <v>0</v>
      </c>
      <c r="X246" s="1056">
        <f t="shared" si="291"/>
        <v>0</v>
      </c>
      <c r="Y246" s="1043"/>
      <c r="Z246" s="1053">
        <f>'5'!S246</f>
        <v>0</v>
      </c>
      <c r="AA246" s="1053">
        <f>'5'!T246</f>
        <v>0</v>
      </c>
      <c r="AB246" s="1053" t="str">
        <f>'5'!U246</f>
        <v/>
      </c>
      <c r="AC246" s="1053">
        <f>'5'!V246</f>
        <v>0</v>
      </c>
      <c r="AD246" s="1053">
        <f>'5'!W246</f>
        <v>0</v>
      </c>
      <c r="AE246" s="1056">
        <f t="shared" si="275"/>
        <v>0</v>
      </c>
      <c r="AF246" s="1056">
        <f t="shared" si="228"/>
        <v>0</v>
      </c>
      <c r="AG246" s="1056">
        <f t="shared" si="229"/>
        <v>0</v>
      </c>
      <c r="AH246" s="1056">
        <f t="shared" si="264"/>
        <v>0</v>
      </c>
      <c r="AI246" s="1056">
        <f t="shared" si="230"/>
        <v>0</v>
      </c>
      <c r="AJ246" s="1043"/>
      <c r="AK246" s="1053">
        <f>'5'!Y246</f>
        <v>0</v>
      </c>
      <c r="AL246" s="1053">
        <f>'5'!Z246</f>
        <v>0</v>
      </c>
      <c r="AM246" s="1053" t="str">
        <f>'5'!AA246</f>
        <v/>
      </c>
      <c r="AN246" s="1053">
        <f>'5'!AB246</f>
        <v>0</v>
      </c>
      <c r="AO246" s="1053">
        <f>'5'!AC246</f>
        <v>0</v>
      </c>
      <c r="AP246" s="1056">
        <f t="shared" si="276"/>
        <v>0</v>
      </c>
      <c r="AQ246" s="1056">
        <f t="shared" si="277"/>
        <v>0</v>
      </c>
      <c r="AR246" s="1056">
        <f t="shared" si="278"/>
        <v>0</v>
      </c>
      <c r="AS246" s="1056">
        <f t="shared" si="265"/>
        <v>0</v>
      </c>
      <c r="AT246" s="1056">
        <f t="shared" si="279"/>
        <v>0</v>
      </c>
      <c r="AU246" s="1043"/>
      <c r="AV246" s="1053">
        <f>'5'!AE246</f>
        <v>0</v>
      </c>
      <c r="AW246" s="1053">
        <f>'5'!AF246</f>
        <v>0</v>
      </c>
      <c r="AX246" s="1053" t="str">
        <f>'5'!AG246</f>
        <v/>
      </c>
      <c r="AY246" s="1053">
        <f>'5'!AH246</f>
        <v>0</v>
      </c>
      <c r="AZ246" s="1055">
        <f>'5'!AI246</f>
        <v>0</v>
      </c>
      <c r="BA246" s="1056">
        <f t="shared" si="280"/>
        <v>0</v>
      </c>
      <c r="BB246" s="1056">
        <f t="shared" si="281"/>
        <v>0</v>
      </c>
      <c r="BC246" s="1056">
        <f t="shared" si="282"/>
        <v>0</v>
      </c>
      <c r="BD246" s="1056">
        <f t="shared" si="266"/>
        <v>0</v>
      </c>
      <c r="BE246" s="1056">
        <f t="shared" si="283"/>
        <v>0</v>
      </c>
      <c r="BF246" s="1043"/>
      <c r="BG246" s="1057" t="str">
        <f ca="1">'In-kind Benefits 2_V2'!AC244</f>
        <v/>
      </c>
      <c r="BH246" s="1047"/>
      <c r="BI246" s="1047" t="str">
        <f ca="1">'In-kind Benefits 2_V2'!AE244</f>
        <v/>
      </c>
      <c r="BJ246" s="1047" t="str" cm="1">
        <f t="array" aca="1" ref="BJ246" ca="1">(_xlfn.IFS(BG246="Yes",_xlfn.IFS(BI246&lt;=($CP246*BJ$5),BI246,BI246&gt;($CP246*BJ$5),($CP246*BJ$5)),BG246="No","",BG246="",""))</f>
        <v/>
      </c>
      <c r="BK246" s="1043"/>
      <c r="BL246" s="1057" t="str">
        <f ca="1">'In-kind Benefits 2_V2'!AG244</f>
        <v/>
      </c>
      <c r="BM246" s="1047" t="str">
        <f ca="1">'In-kind Benefits 2_V2'!AH244</f>
        <v/>
      </c>
      <c r="BN246" s="1047" t="str">
        <f ca="1">'In-kind Benefits 2_V2'!AI244</f>
        <v/>
      </c>
      <c r="BO246" s="1047" t="str" cm="1">
        <f t="array" aca="1" ref="BO246" ca="1">(_xlfn.IFS(BL246="Yes",_xlfn.IFS(BN246&lt;=($CP246*BO$5),BN246,BN246&gt;($CP246*BO$5),($CP246*BO$5)),BL246="No","",BL246="",""))</f>
        <v/>
      </c>
      <c r="BP246" s="1043"/>
      <c r="BQ246" s="1057" t="str">
        <f ca="1">'In-kind Benefits 2_V2'!AK244</f>
        <v/>
      </c>
      <c r="BR246" s="1047" t="str">
        <f ca="1">'In-kind Benefits 2_V2'!AL244</f>
        <v/>
      </c>
      <c r="BS246" s="1047" t="str">
        <f ca="1">'In-kind Benefits 2_V2'!AM244</f>
        <v/>
      </c>
      <c r="BT246" s="1047" t="str" cm="1">
        <f t="array" aca="1" ref="BT246" ca="1">(_xlfn.IFS(BQ246="Yes",_xlfn.IFS(BS246&lt;=($CP246*BT$5),BS246,BS246&gt;($CP246*BT$5),($CP246*BT$5)),BQ246="No","",BQ246="",""))</f>
        <v/>
      </c>
      <c r="BU246" s="1043"/>
      <c r="BV246" s="1057" t="str">
        <f ca="1">'In-kind Benefits 2_V2'!AO244</f>
        <v/>
      </c>
      <c r="BW246" s="1047" t="str">
        <f ca="1">'In-kind Benefits 2_V2'!AP244</f>
        <v/>
      </c>
      <c r="BX246" s="1047" t="str">
        <f ca="1">'In-kind Benefits 2_V2'!AQ244</f>
        <v/>
      </c>
      <c r="BY246" s="1047" t="str" cm="1">
        <f t="array" aca="1" ref="BY246" ca="1">(_xlfn.IFS(BV246="Yes",_xlfn.IFS(BX246&lt;=($CP246*BY$5),BX246,BX246&gt;($CP246*BY$5),($CP246*BY$5)),BV246="No","",BV246="",""))</f>
        <v/>
      </c>
      <c r="BZ246" s="1043"/>
      <c r="CA246" s="1057" t="str">
        <f ca="1">'In-kind Benefits 2_V2'!AS244</f>
        <v/>
      </c>
      <c r="CB246" s="1047" t="str">
        <f ca="1">'In-kind Benefits 2_V2'!AT244</f>
        <v/>
      </c>
      <c r="CC246" s="1047" t="str">
        <f ca="1">'In-kind Benefits 2_V2'!AU244</f>
        <v/>
      </c>
      <c r="CD246" s="1047" t="str" cm="1">
        <f t="array" aca="1" ref="CD246" ca="1">(_xlfn.IFS(CA246="Yes",_xlfn.IFS(CC246&lt;=($CP246*CD$5),CC246,CC246&gt;($CP246*CD$5),($CP246*CD$5)),CA246="No","",CA246="",""))</f>
        <v/>
      </c>
      <c r="CE246" s="1048"/>
      <c r="CF246" s="1057" t="str">
        <f ca="1">'In-kind Benefits 2_V2'!AW244</f>
        <v/>
      </c>
      <c r="CG246" s="1047" t="str">
        <f ca="1">'In-kind Benefits 2_V2'!AX244</f>
        <v/>
      </c>
      <c r="CH246" s="1047" t="str">
        <f ca="1">'In-kind Benefits 2_V2'!AY244</f>
        <v/>
      </c>
      <c r="CI246" s="1047" t="str" cm="1">
        <f t="array" aca="1" ref="CI246" ca="1">(_xlfn.IFS(CF246="Yes",_xlfn.IFS(CH246&lt;=($CP246*CI$5),CH246,CH246&gt;($CP246*CI$5),($CP246*CI$5)),CF246="No","",CF246="",""))</f>
        <v/>
      </c>
      <c r="CJ246" s="1048"/>
      <c r="CK246" s="1049">
        <f>IFERROR(((V246*X246)+(AG246*AI246)+(AR246*AT246)+(BC246*BE246))*'Drop Downs'!$R$4/12,0)</f>
        <v>0</v>
      </c>
      <c r="CL246" s="1050">
        <f>IFERROR(L246/M246*IF('2'!$E$25='Drop Downs'!$H$15,'Drop Downs'!$R$4/12, IF('2'!$E$25='Drop Downs'!$H$16,1, (IF('2'!$E$25='Drop Downs'!$H$13,1,"error")))),0)</f>
        <v>0</v>
      </c>
      <c r="CM246" s="1050">
        <f t="shared" ca="1" si="293"/>
        <v>0</v>
      </c>
      <c r="CN246" s="1049" t="str">
        <f t="shared" ca="1" si="294"/>
        <v/>
      </c>
      <c r="CO246" s="1049" t="str">
        <f t="shared" ca="1" si="295"/>
        <v/>
      </c>
      <c r="CP246" s="1050" t="str">
        <f t="shared" ca="1" si="267"/>
        <v/>
      </c>
      <c r="CQ246" s="251"/>
      <c r="CR246" s="1050">
        <f>IFERROR(((W246*X246)+(AH246*AI246)+(AS246*AT246)+(BD246*BE246))*'Drop Downs'!$R$4/12,0)</f>
        <v>0</v>
      </c>
      <c r="CS246" s="1050">
        <f t="shared" si="268"/>
        <v>0</v>
      </c>
      <c r="CT246" s="1050">
        <f t="shared" ca="1" si="269"/>
        <v>0</v>
      </c>
      <c r="CU246" s="1050">
        <f t="shared" ca="1" si="270"/>
        <v>0</v>
      </c>
      <c r="CV246" s="1050" t="str">
        <f t="shared" ca="1" si="296"/>
        <v/>
      </c>
      <c r="CW246" s="1048"/>
      <c r="CX246" s="1050">
        <f t="shared" si="297"/>
        <v>0</v>
      </c>
      <c r="CY246" s="1050" t="str">
        <f t="shared" ca="1" si="298"/>
        <v/>
      </c>
      <c r="CZ246" s="1049" t="str">
        <f t="shared" ca="1" si="299"/>
        <v/>
      </c>
      <c r="DA246" s="1049">
        <f t="shared" ca="1" si="271"/>
        <v>0</v>
      </c>
    </row>
    <row r="247" spans="1:105" s="178" customFormat="1" ht="17.149999999999999" customHeight="1">
      <c r="A247" s="942">
        <v>243</v>
      </c>
      <c r="B247" s="1302">
        <f>'4'!AA39</f>
        <v>0</v>
      </c>
      <c r="C247" s="1038" t="str">
        <f>INDEX(Languages2!$B$12:$Z$13,MATCH(' '!D247,Languages2!$B$12:$B$13,0),MATCH('1'!$C$5,Languages2!$B$1:$Z$1,0))</f>
        <v>Homens</v>
      </c>
      <c r="D247" s="1038" t="s">
        <v>799</v>
      </c>
      <c r="E247" s="1065">
        <f>'4'!AC39</f>
        <v>0</v>
      </c>
      <c r="F247" s="1297" t="str">
        <f>'4'!AD39</f>
        <v xml:space="preserve"> </v>
      </c>
      <c r="G247" s="1040"/>
      <c r="H247" s="1041">
        <f>'5'!G247</f>
        <v>0</v>
      </c>
      <c r="I247" s="1041">
        <f>'5'!H247</f>
        <v>0</v>
      </c>
      <c r="J247" s="1041">
        <f>'5'!I247</f>
        <v>0</v>
      </c>
      <c r="K247" s="1041">
        <f>'5'!J247</f>
        <v>0</v>
      </c>
      <c r="L247" s="1042">
        <f t="shared" si="261"/>
        <v>0</v>
      </c>
      <c r="M247" s="1042">
        <f t="shared" si="292"/>
        <v>0</v>
      </c>
      <c r="N247" s="1043"/>
      <c r="O247" s="1041">
        <f>'5'!M247</f>
        <v>0</v>
      </c>
      <c r="P247" s="1041">
        <f>'5'!N247</f>
        <v>0</v>
      </c>
      <c r="Q247" s="1041" t="str">
        <f>'5'!O247</f>
        <v/>
      </c>
      <c r="R247" s="1041">
        <f>'5'!P247</f>
        <v>0</v>
      </c>
      <c r="S247" s="1044">
        <f>'5'!Q247</f>
        <v>0</v>
      </c>
      <c r="T247" s="1045">
        <f t="shared" si="262"/>
        <v>0</v>
      </c>
      <c r="U247" s="1045">
        <f t="shared" si="273"/>
        <v>0</v>
      </c>
      <c r="V247" s="1045">
        <f t="shared" si="274"/>
        <v>0</v>
      </c>
      <c r="W247" s="1045">
        <f t="shared" si="263"/>
        <v>0</v>
      </c>
      <c r="X247" s="1045">
        <f t="shared" si="291"/>
        <v>0</v>
      </c>
      <c r="Y247" s="1043"/>
      <c r="Z247" s="1041">
        <f>'5'!S247</f>
        <v>0</v>
      </c>
      <c r="AA247" s="1041">
        <f>'5'!T247</f>
        <v>0</v>
      </c>
      <c r="AB247" s="1041" t="str">
        <f>'5'!U247</f>
        <v/>
      </c>
      <c r="AC247" s="1041">
        <f>'5'!V247</f>
        <v>0</v>
      </c>
      <c r="AD247" s="1064">
        <f>'5'!W247</f>
        <v>0</v>
      </c>
      <c r="AE247" s="1045">
        <f t="shared" si="275"/>
        <v>0</v>
      </c>
      <c r="AF247" s="1045">
        <f t="shared" si="228"/>
        <v>0</v>
      </c>
      <c r="AG247" s="1045">
        <f t="shared" si="229"/>
        <v>0</v>
      </c>
      <c r="AH247" s="1045">
        <f t="shared" si="264"/>
        <v>0</v>
      </c>
      <c r="AI247" s="1045">
        <f t="shared" si="230"/>
        <v>0</v>
      </c>
      <c r="AJ247" s="1043"/>
      <c r="AK247" s="1041">
        <f>'5'!Y247</f>
        <v>0</v>
      </c>
      <c r="AL247" s="1041">
        <f>'5'!Z247</f>
        <v>0</v>
      </c>
      <c r="AM247" s="1041" t="str">
        <f>'5'!AA247</f>
        <v/>
      </c>
      <c r="AN247" s="1041">
        <f>'5'!AB247</f>
        <v>0</v>
      </c>
      <c r="AO247" s="1064">
        <f>'5'!AC247</f>
        <v>0</v>
      </c>
      <c r="AP247" s="1045">
        <f t="shared" si="276"/>
        <v>0</v>
      </c>
      <c r="AQ247" s="1045">
        <f t="shared" si="277"/>
        <v>0</v>
      </c>
      <c r="AR247" s="1045">
        <f t="shared" si="278"/>
        <v>0</v>
      </c>
      <c r="AS247" s="1045">
        <f t="shared" si="265"/>
        <v>0</v>
      </c>
      <c r="AT247" s="1045">
        <f t="shared" si="279"/>
        <v>0</v>
      </c>
      <c r="AU247" s="1043"/>
      <c r="AV247" s="1041">
        <f>'5'!AE247</f>
        <v>0</v>
      </c>
      <c r="AW247" s="1041">
        <f>'5'!AF247</f>
        <v>0</v>
      </c>
      <c r="AX247" s="1041" t="str">
        <f>'5'!AG247</f>
        <v/>
      </c>
      <c r="AY247" s="1041">
        <f>'5'!AH247</f>
        <v>0</v>
      </c>
      <c r="AZ247" s="1044">
        <f>'5'!AI247</f>
        <v>0</v>
      </c>
      <c r="BA247" s="1045">
        <f t="shared" si="280"/>
        <v>0</v>
      </c>
      <c r="BB247" s="1045">
        <f t="shared" si="281"/>
        <v>0</v>
      </c>
      <c r="BC247" s="1045">
        <f t="shared" si="282"/>
        <v>0</v>
      </c>
      <c r="BD247" s="1045">
        <f t="shared" si="266"/>
        <v>0</v>
      </c>
      <c r="BE247" s="1045">
        <f t="shared" si="283"/>
        <v>0</v>
      </c>
      <c r="BF247" s="1043"/>
      <c r="BG247" s="1046" t="str">
        <f ca="1">'In-kind Benefits 2_V2'!AC245</f>
        <v/>
      </c>
      <c r="BH247" s="1047"/>
      <c r="BI247" s="1047" t="str">
        <f ca="1">'In-kind Benefits 2_V2'!AE245</f>
        <v/>
      </c>
      <c r="BJ247" s="1047" t="str" cm="1">
        <f t="array" aca="1" ref="BJ247" ca="1">(_xlfn.IFS(BG247="Yes",_xlfn.IFS(BI247&lt;=($CP247*BJ$5),BI247,BI247&gt;($CP247*BJ$5),($CP247*BJ$5)),BG247="No","",BG247="",""))</f>
        <v/>
      </c>
      <c r="BK247" s="1043"/>
      <c r="BL247" s="1046" t="str">
        <f ca="1">'In-kind Benefits 2_V2'!AG245</f>
        <v/>
      </c>
      <c r="BM247" s="1047" t="str">
        <f ca="1">'In-kind Benefits 2_V2'!AH245</f>
        <v/>
      </c>
      <c r="BN247" s="1047" t="str">
        <f ca="1">'In-kind Benefits 2_V2'!AI245</f>
        <v/>
      </c>
      <c r="BO247" s="1047" t="str" cm="1">
        <f t="array" aca="1" ref="BO247" ca="1">(_xlfn.IFS(BL247="Yes",_xlfn.IFS(BN247&lt;=($CP247*BO$5),BN247,BN247&gt;($CP247*BO$5),($CP247*BO$5)),BL247="No","",BL247="",""))</f>
        <v/>
      </c>
      <c r="BP247" s="1043"/>
      <c r="BQ247" s="1046" t="str">
        <f ca="1">'In-kind Benefits 2_V2'!AK245</f>
        <v/>
      </c>
      <c r="BR247" s="1047" t="str">
        <f ca="1">'In-kind Benefits 2_V2'!AL245</f>
        <v/>
      </c>
      <c r="BS247" s="1047" t="str">
        <f ca="1">'In-kind Benefits 2_V2'!AM245</f>
        <v/>
      </c>
      <c r="BT247" s="1047" t="str" cm="1">
        <f t="array" aca="1" ref="BT247" ca="1">(_xlfn.IFS(BQ247="Yes",_xlfn.IFS(BS247&lt;=($CP247*BT$5),BS247,BS247&gt;($CP247*BT$5),($CP247*BT$5)),BQ247="No","",BQ247="",""))</f>
        <v/>
      </c>
      <c r="BU247" s="1043"/>
      <c r="BV247" s="1046" t="str">
        <f ca="1">'In-kind Benefits 2_V2'!AO245</f>
        <v/>
      </c>
      <c r="BW247" s="1047" t="str">
        <f ca="1">'In-kind Benefits 2_V2'!AP245</f>
        <v/>
      </c>
      <c r="BX247" s="1047" t="str">
        <f ca="1">'In-kind Benefits 2_V2'!AQ245</f>
        <v/>
      </c>
      <c r="BY247" s="1047" t="str" cm="1">
        <f t="array" aca="1" ref="BY247" ca="1">(_xlfn.IFS(BV247="Yes",_xlfn.IFS(BX247&lt;=($CP247*BY$5),BX247,BX247&gt;($CP247*BY$5),($CP247*BY$5)),BV247="No","",BV247="",""))</f>
        <v/>
      </c>
      <c r="BZ247" s="1043"/>
      <c r="CA247" s="1046" t="str">
        <f ca="1">'In-kind Benefits 2_V2'!AS245</f>
        <v/>
      </c>
      <c r="CB247" s="1047" t="str">
        <f ca="1">'In-kind Benefits 2_V2'!AT245</f>
        <v/>
      </c>
      <c r="CC247" s="1047" t="str">
        <f ca="1">'In-kind Benefits 2_V2'!AU245</f>
        <v/>
      </c>
      <c r="CD247" s="1047" t="str" cm="1">
        <f t="array" aca="1" ref="CD247" ca="1">(_xlfn.IFS(CA247="Yes",_xlfn.IFS(CC247&lt;=($CP247*CD$5),CC247,CC247&gt;($CP247*CD$5),($CP247*CD$5)),CA247="No","",CA247="",""))</f>
        <v/>
      </c>
      <c r="CE247" s="1048"/>
      <c r="CF247" s="1046" t="str">
        <f ca="1">'In-kind Benefits 2_V2'!AW245</f>
        <v/>
      </c>
      <c r="CG247" s="1047" t="str">
        <f ca="1">'In-kind Benefits 2_V2'!AX245</f>
        <v/>
      </c>
      <c r="CH247" s="1047" t="str">
        <f ca="1">'In-kind Benefits 2_V2'!AY245</f>
        <v/>
      </c>
      <c r="CI247" s="1047" t="str" cm="1">
        <f t="array" aca="1" ref="CI247" ca="1">(_xlfn.IFS(CF247="Yes",_xlfn.IFS(CH247&lt;=($CP247*CI$5),CH247,CH247&gt;($CP247*CI$5),($CP247*CI$5)),CF247="No","",CF247="",""))</f>
        <v/>
      </c>
      <c r="CJ247" s="1048"/>
      <c r="CK247" s="1049">
        <f>IFERROR(((V247*X247)+(AG247*AI247)+(AR247*AT247)+(BC247*BE247))*'Drop Downs'!$R$4/12,0)</f>
        <v>0</v>
      </c>
      <c r="CL247" s="1050">
        <f>IFERROR(L247/M247*IF('2'!$E$25='Drop Downs'!$H$15,'Drop Downs'!$R$4/12, IF('2'!$E$25='Drop Downs'!$H$16,1, (IF('2'!$E$25='Drop Downs'!$H$13,1,"error")))),0)</f>
        <v>0</v>
      </c>
      <c r="CM247" s="1050">
        <f t="shared" ca="1" si="293"/>
        <v>0</v>
      </c>
      <c r="CN247" s="1049" t="str">
        <f t="shared" ca="1" si="294"/>
        <v/>
      </c>
      <c r="CO247" s="1049" t="str">
        <f t="shared" ca="1" si="295"/>
        <v/>
      </c>
      <c r="CP247" s="1050" t="str">
        <f t="shared" ca="1" si="267"/>
        <v/>
      </c>
      <c r="CQ247" s="251"/>
      <c r="CR247" s="1050">
        <f>IFERROR(((W247*X247)+(AH247*AI247)+(AS247*AT247)+(BD247*BE247))*'Drop Downs'!$R$4/12,0)</f>
        <v>0</v>
      </c>
      <c r="CS247" s="1050">
        <f t="shared" si="268"/>
        <v>0</v>
      </c>
      <c r="CT247" s="1050">
        <f t="shared" ca="1" si="269"/>
        <v>0</v>
      </c>
      <c r="CU247" s="1050">
        <f t="shared" ca="1" si="270"/>
        <v>0</v>
      </c>
      <c r="CV247" s="1050" t="str">
        <f t="shared" ca="1" si="296"/>
        <v/>
      </c>
      <c r="CW247" s="1048"/>
      <c r="CX247" s="1050">
        <f t="shared" si="297"/>
        <v>0</v>
      </c>
      <c r="CY247" s="1050" t="str">
        <f t="shared" ca="1" si="298"/>
        <v/>
      </c>
      <c r="CZ247" s="1049" t="str">
        <f t="shared" ca="1" si="299"/>
        <v/>
      </c>
      <c r="DA247" s="1049">
        <f t="shared" ca="1" si="271"/>
        <v>0</v>
      </c>
    </row>
    <row r="248" spans="1:105" s="178" customFormat="1" ht="17.149999999999999" customHeight="1">
      <c r="A248" s="942">
        <v>244</v>
      </c>
      <c r="B248" s="1298"/>
      <c r="C248" s="1051" t="str">
        <f>INDEX(Languages2!$B$12:$Z$13,MATCH(' '!D248,Languages2!$B$12:$B$13,0),MATCH('1'!$C$5,Languages2!$B$1:$Z$1,0))</f>
        <v>Mulheres</v>
      </c>
      <c r="D248" s="1051" t="s">
        <v>800</v>
      </c>
      <c r="E248" s="1066">
        <f>'4'!AC40</f>
        <v>0</v>
      </c>
      <c r="F248" s="1297">
        <f>'4'!T122</f>
        <v>0</v>
      </c>
      <c r="G248" s="1040"/>
      <c r="H248" s="1053">
        <f>'5'!G248</f>
        <v>0</v>
      </c>
      <c r="I248" s="1053">
        <f>'5'!H248</f>
        <v>0</v>
      </c>
      <c r="J248" s="1053">
        <f>'5'!I248</f>
        <v>0</v>
      </c>
      <c r="K248" s="1053">
        <f>'5'!J248</f>
        <v>0</v>
      </c>
      <c r="L248" s="1054">
        <f t="shared" si="261"/>
        <v>0</v>
      </c>
      <c r="M248" s="1054">
        <f t="shared" si="292"/>
        <v>0</v>
      </c>
      <c r="N248" s="1043"/>
      <c r="O248" s="1053">
        <f>'5'!M248</f>
        <v>0</v>
      </c>
      <c r="P248" s="1053">
        <f>'5'!N248</f>
        <v>0</v>
      </c>
      <c r="Q248" s="1053" t="str">
        <f>'5'!O248</f>
        <v/>
      </c>
      <c r="R248" s="1053">
        <f>'5'!P248</f>
        <v>0</v>
      </c>
      <c r="S248" s="1055">
        <f>'5'!Q248</f>
        <v>0</v>
      </c>
      <c r="T248" s="1056">
        <f t="shared" si="262"/>
        <v>0</v>
      </c>
      <c r="U248" s="1056">
        <f t="shared" si="273"/>
        <v>0</v>
      </c>
      <c r="V248" s="1056">
        <f t="shared" si="274"/>
        <v>0</v>
      </c>
      <c r="W248" s="1056">
        <f t="shared" si="263"/>
        <v>0</v>
      </c>
      <c r="X248" s="1056">
        <f t="shared" si="291"/>
        <v>0</v>
      </c>
      <c r="Y248" s="1043"/>
      <c r="Z248" s="1053">
        <f>'5'!S248</f>
        <v>0</v>
      </c>
      <c r="AA248" s="1053">
        <f>'5'!T248</f>
        <v>0</v>
      </c>
      <c r="AB248" s="1053" t="str">
        <f>'5'!U248</f>
        <v/>
      </c>
      <c r="AC248" s="1053">
        <f>'5'!V248</f>
        <v>0</v>
      </c>
      <c r="AD248" s="1053">
        <f>'5'!W248</f>
        <v>0</v>
      </c>
      <c r="AE248" s="1056">
        <f t="shared" si="275"/>
        <v>0</v>
      </c>
      <c r="AF248" s="1056">
        <f t="shared" si="228"/>
        <v>0</v>
      </c>
      <c r="AG248" s="1056">
        <f t="shared" si="229"/>
        <v>0</v>
      </c>
      <c r="AH248" s="1056">
        <f t="shared" si="264"/>
        <v>0</v>
      </c>
      <c r="AI248" s="1056">
        <f t="shared" si="230"/>
        <v>0</v>
      </c>
      <c r="AJ248" s="1043"/>
      <c r="AK248" s="1053">
        <f>'5'!Y248</f>
        <v>0</v>
      </c>
      <c r="AL248" s="1053">
        <f>'5'!Z248</f>
        <v>0</v>
      </c>
      <c r="AM248" s="1053" t="str">
        <f>'5'!AA248</f>
        <v/>
      </c>
      <c r="AN248" s="1053">
        <f>'5'!AB248</f>
        <v>0</v>
      </c>
      <c r="AO248" s="1053">
        <f>'5'!AC248</f>
        <v>0</v>
      </c>
      <c r="AP248" s="1056">
        <f t="shared" si="276"/>
        <v>0</v>
      </c>
      <c r="AQ248" s="1056">
        <f t="shared" si="277"/>
        <v>0</v>
      </c>
      <c r="AR248" s="1056">
        <f t="shared" si="278"/>
        <v>0</v>
      </c>
      <c r="AS248" s="1056">
        <f t="shared" si="265"/>
        <v>0</v>
      </c>
      <c r="AT248" s="1056">
        <f t="shared" si="279"/>
        <v>0</v>
      </c>
      <c r="AU248" s="1043"/>
      <c r="AV248" s="1053">
        <f>'5'!AE248</f>
        <v>0</v>
      </c>
      <c r="AW248" s="1053">
        <f>'5'!AF248</f>
        <v>0</v>
      </c>
      <c r="AX248" s="1053" t="str">
        <f>'5'!AG248</f>
        <v/>
      </c>
      <c r="AY248" s="1053">
        <f>'5'!AH248</f>
        <v>0</v>
      </c>
      <c r="AZ248" s="1055">
        <f>'5'!AI248</f>
        <v>0</v>
      </c>
      <c r="BA248" s="1056">
        <f t="shared" si="280"/>
        <v>0</v>
      </c>
      <c r="BB248" s="1056">
        <f t="shared" si="281"/>
        <v>0</v>
      </c>
      <c r="BC248" s="1056">
        <f t="shared" si="282"/>
        <v>0</v>
      </c>
      <c r="BD248" s="1056">
        <f t="shared" si="266"/>
        <v>0</v>
      </c>
      <c r="BE248" s="1056">
        <f t="shared" si="283"/>
        <v>0</v>
      </c>
      <c r="BF248" s="1043"/>
      <c r="BG248" s="1057" t="str">
        <f ca="1">'In-kind Benefits 2_V2'!AC246</f>
        <v/>
      </c>
      <c r="BH248" s="1047"/>
      <c r="BI248" s="1047" t="str">
        <f ca="1">'In-kind Benefits 2_V2'!AE246</f>
        <v/>
      </c>
      <c r="BJ248" s="1047" t="str" cm="1">
        <f t="array" aca="1" ref="BJ248" ca="1">(_xlfn.IFS(BG248="Yes",_xlfn.IFS(BI248&lt;=($CP248*BJ$5),BI248,BI248&gt;($CP248*BJ$5),($CP248*BJ$5)),BG248="No","",BG248="",""))</f>
        <v/>
      </c>
      <c r="BK248" s="1043"/>
      <c r="BL248" s="1057" t="str">
        <f ca="1">'In-kind Benefits 2_V2'!AG246</f>
        <v/>
      </c>
      <c r="BM248" s="1047" t="str">
        <f ca="1">'In-kind Benefits 2_V2'!AH246</f>
        <v/>
      </c>
      <c r="BN248" s="1047" t="str">
        <f ca="1">'In-kind Benefits 2_V2'!AI246</f>
        <v/>
      </c>
      <c r="BO248" s="1047" t="str" cm="1">
        <f t="array" aca="1" ref="BO248" ca="1">(_xlfn.IFS(BL248="Yes",_xlfn.IFS(BN248&lt;=($CP248*BO$5),BN248,BN248&gt;($CP248*BO$5),($CP248*BO$5)),BL248="No","",BL248="",""))</f>
        <v/>
      </c>
      <c r="BP248" s="1043"/>
      <c r="BQ248" s="1057" t="str">
        <f ca="1">'In-kind Benefits 2_V2'!AK246</f>
        <v/>
      </c>
      <c r="BR248" s="1047" t="str">
        <f ca="1">'In-kind Benefits 2_V2'!AL246</f>
        <v/>
      </c>
      <c r="BS248" s="1047" t="str">
        <f ca="1">'In-kind Benefits 2_V2'!AM246</f>
        <v/>
      </c>
      <c r="BT248" s="1047" t="str" cm="1">
        <f t="array" aca="1" ref="BT248" ca="1">(_xlfn.IFS(BQ248="Yes",_xlfn.IFS(BS248&lt;=($CP248*BT$5),BS248,BS248&gt;($CP248*BT$5),($CP248*BT$5)),BQ248="No","",BQ248="",""))</f>
        <v/>
      </c>
      <c r="BU248" s="1043"/>
      <c r="BV248" s="1057" t="str">
        <f ca="1">'In-kind Benefits 2_V2'!AO246</f>
        <v/>
      </c>
      <c r="BW248" s="1047" t="str">
        <f ca="1">'In-kind Benefits 2_V2'!AP246</f>
        <v/>
      </c>
      <c r="BX248" s="1047" t="str">
        <f ca="1">'In-kind Benefits 2_V2'!AQ246</f>
        <v/>
      </c>
      <c r="BY248" s="1047" t="str" cm="1">
        <f t="array" aca="1" ref="BY248" ca="1">(_xlfn.IFS(BV248="Yes",_xlfn.IFS(BX248&lt;=($CP248*BY$5),BX248,BX248&gt;($CP248*BY$5),($CP248*BY$5)),BV248="No","",BV248="",""))</f>
        <v/>
      </c>
      <c r="BZ248" s="1043"/>
      <c r="CA248" s="1057" t="str">
        <f ca="1">'In-kind Benefits 2_V2'!AS246</f>
        <v/>
      </c>
      <c r="CB248" s="1047" t="str">
        <f ca="1">'In-kind Benefits 2_V2'!AT246</f>
        <v/>
      </c>
      <c r="CC248" s="1047" t="str">
        <f ca="1">'In-kind Benefits 2_V2'!AU246</f>
        <v/>
      </c>
      <c r="CD248" s="1047" t="str" cm="1">
        <f t="array" aca="1" ref="CD248" ca="1">(_xlfn.IFS(CA248="Yes",_xlfn.IFS(CC248&lt;=($CP248*CD$5),CC248,CC248&gt;($CP248*CD$5),($CP248*CD$5)),CA248="No","",CA248="",""))</f>
        <v/>
      </c>
      <c r="CE248" s="1048"/>
      <c r="CF248" s="1057" t="str">
        <f ca="1">'In-kind Benefits 2_V2'!AW246</f>
        <v/>
      </c>
      <c r="CG248" s="1047" t="str">
        <f ca="1">'In-kind Benefits 2_V2'!AX246</f>
        <v/>
      </c>
      <c r="CH248" s="1047" t="str">
        <f ca="1">'In-kind Benefits 2_V2'!AY246</f>
        <v/>
      </c>
      <c r="CI248" s="1047" t="str" cm="1">
        <f t="array" aca="1" ref="CI248" ca="1">(_xlfn.IFS(CF248="Yes",_xlfn.IFS(CH248&lt;=($CP248*CI$5),CH248,CH248&gt;($CP248*CI$5),($CP248*CI$5)),CF248="No","",CF248="",""))</f>
        <v/>
      </c>
      <c r="CJ248" s="1048"/>
      <c r="CK248" s="1049">
        <f>IFERROR(((V248*X248)+(AG248*AI248)+(AR248*AT248)+(BC248*BE248))*'Drop Downs'!$R$4/12,0)</f>
        <v>0</v>
      </c>
      <c r="CL248" s="1050">
        <f>IFERROR(L248/M248*IF('2'!$E$25='Drop Downs'!$H$15,'Drop Downs'!$R$4/12, IF('2'!$E$25='Drop Downs'!$H$16,1, (IF('2'!$E$25='Drop Downs'!$H$13,1,"error")))),0)</f>
        <v>0</v>
      </c>
      <c r="CM248" s="1050">
        <f t="shared" ca="1" si="293"/>
        <v>0</v>
      </c>
      <c r="CN248" s="1049" t="str">
        <f t="shared" ca="1" si="294"/>
        <v/>
      </c>
      <c r="CO248" s="1049" t="str">
        <f t="shared" ca="1" si="295"/>
        <v/>
      </c>
      <c r="CP248" s="1050" t="str">
        <f t="shared" ca="1" si="267"/>
        <v/>
      </c>
      <c r="CQ248" s="251"/>
      <c r="CR248" s="1050">
        <f>IFERROR(((W248*X248)+(AH248*AI248)+(AS248*AT248)+(BD248*BE248))*'Drop Downs'!$R$4/12,0)</f>
        <v>0</v>
      </c>
      <c r="CS248" s="1050">
        <f t="shared" si="268"/>
        <v>0</v>
      </c>
      <c r="CT248" s="1050">
        <f t="shared" ca="1" si="269"/>
        <v>0</v>
      </c>
      <c r="CU248" s="1050">
        <f t="shared" ca="1" si="270"/>
        <v>0</v>
      </c>
      <c r="CV248" s="1050" t="str">
        <f t="shared" ca="1" si="296"/>
        <v/>
      </c>
      <c r="CW248" s="1048"/>
      <c r="CX248" s="1050">
        <f t="shared" si="297"/>
        <v>0</v>
      </c>
      <c r="CY248" s="1050" t="str">
        <f t="shared" ca="1" si="298"/>
        <v/>
      </c>
      <c r="CZ248" s="1049" t="str">
        <f t="shared" ca="1" si="299"/>
        <v/>
      </c>
      <c r="DA248" s="1049">
        <f t="shared" ca="1" si="271"/>
        <v>0</v>
      </c>
    </row>
    <row r="249" spans="1:105" s="178" customFormat="1" ht="17.149999999999999" customHeight="1">
      <c r="A249" s="942">
        <v>245</v>
      </c>
      <c r="B249" s="1302">
        <f>'4'!AA41</f>
        <v>0</v>
      </c>
      <c r="C249" s="1038" t="str">
        <f>INDEX(Languages2!$B$12:$Z$13,MATCH(' '!D249,Languages2!$B$12:$B$13,0),MATCH('1'!$C$5,Languages2!$B$1:$Z$1,0))</f>
        <v>Homens</v>
      </c>
      <c r="D249" s="1038" t="s">
        <v>799</v>
      </c>
      <c r="E249" s="1065">
        <f>'4'!AC41</f>
        <v>0</v>
      </c>
      <c r="F249" s="1297" t="str">
        <f>'4'!AD41</f>
        <v xml:space="preserve"> </v>
      </c>
      <c r="G249" s="1040"/>
      <c r="H249" s="1041">
        <f>'5'!G249</f>
        <v>0</v>
      </c>
      <c r="I249" s="1041">
        <f>'5'!H249</f>
        <v>0</v>
      </c>
      <c r="J249" s="1041">
        <f>'5'!I249</f>
        <v>0</v>
      </c>
      <c r="K249" s="1041">
        <f>'5'!J249</f>
        <v>0</v>
      </c>
      <c r="L249" s="1042">
        <f t="shared" si="261"/>
        <v>0</v>
      </c>
      <c r="M249" s="1042">
        <f t="shared" si="292"/>
        <v>0</v>
      </c>
      <c r="N249" s="1043"/>
      <c r="O249" s="1041">
        <f>'5'!M249</f>
        <v>0</v>
      </c>
      <c r="P249" s="1041">
        <f>'5'!N249</f>
        <v>0</v>
      </c>
      <c r="Q249" s="1041" t="str">
        <f>'5'!O249</f>
        <v/>
      </c>
      <c r="R249" s="1041">
        <f>'5'!P249</f>
        <v>0</v>
      </c>
      <c r="S249" s="1044">
        <f>'5'!Q249</f>
        <v>0</v>
      </c>
      <c r="T249" s="1045">
        <f t="shared" si="262"/>
        <v>0</v>
      </c>
      <c r="U249" s="1045">
        <f t="shared" si="273"/>
        <v>0</v>
      </c>
      <c r="V249" s="1045">
        <f t="shared" si="274"/>
        <v>0</v>
      </c>
      <c r="W249" s="1045">
        <f t="shared" si="263"/>
        <v>0</v>
      </c>
      <c r="X249" s="1045">
        <f t="shared" si="291"/>
        <v>0</v>
      </c>
      <c r="Y249" s="1043"/>
      <c r="Z249" s="1041">
        <f>'5'!S249</f>
        <v>0</v>
      </c>
      <c r="AA249" s="1041">
        <f>'5'!T249</f>
        <v>0</v>
      </c>
      <c r="AB249" s="1041" t="str">
        <f>'5'!U249</f>
        <v/>
      </c>
      <c r="AC249" s="1041">
        <f>'5'!V249</f>
        <v>0</v>
      </c>
      <c r="AD249" s="1064">
        <f>'5'!W249</f>
        <v>0</v>
      </c>
      <c r="AE249" s="1045">
        <f t="shared" si="275"/>
        <v>0</v>
      </c>
      <c r="AF249" s="1045">
        <f t="shared" si="228"/>
        <v>0</v>
      </c>
      <c r="AG249" s="1045">
        <f t="shared" si="229"/>
        <v>0</v>
      </c>
      <c r="AH249" s="1045">
        <f t="shared" si="264"/>
        <v>0</v>
      </c>
      <c r="AI249" s="1045">
        <f t="shared" si="230"/>
        <v>0</v>
      </c>
      <c r="AJ249" s="1043"/>
      <c r="AK249" s="1041">
        <f>'5'!Y249</f>
        <v>0</v>
      </c>
      <c r="AL249" s="1041">
        <f>'5'!Z249</f>
        <v>0</v>
      </c>
      <c r="AM249" s="1041" t="str">
        <f>'5'!AA249</f>
        <v/>
      </c>
      <c r="AN249" s="1041">
        <f>'5'!AB249</f>
        <v>0</v>
      </c>
      <c r="AO249" s="1064">
        <f>'5'!AC249</f>
        <v>0</v>
      </c>
      <c r="AP249" s="1045">
        <f t="shared" si="276"/>
        <v>0</v>
      </c>
      <c r="AQ249" s="1045">
        <f t="shared" si="277"/>
        <v>0</v>
      </c>
      <c r="AR249" s="1045">
        <f t="shared" si="278"/>
        <v>0</v>
      </c>
      <c r="AS249" s="1045">
        <f t="shared" si="265"/>
        <v>0</v>
      </c>
      <c r="AT249" s="1045">
        <f t="shared" si="279"/>
        <v>0</v>
      </c>
      <c r="AU249" s="1043"/>
      <c r="AV249" s="1041">
        <f>'5'!AE249</f>
        <v>0</v>
      </c>
      <c r="AW249" s="1041">
        <f>'5'!AF249</f>
        <v>0</v>
      </c>
      <c r="AX249" s="1041" t="str">
        <f>'5'!AG249</f>
        <v/>
      </c>
      <c r="AY249" s="1041">
        <f>'5'!AH249</f>
        <v>0</v>
      </c>
      <c r="AZ249" s="1044">
        <f>'5'!AI249</f>
        <v>0</v>
      </c>
      <c r="BA249" s="1045">
        <f t="shared" si="280"/>
        <v>0</v>
      </c>
      <c r="BB249" s="1045">
        <f t="shared" si="281"/>
        <v>0</v>
      </c>
      <c r="BC249" s="1045">
        <f t="shared" si="282"/>
        <v>0</v>
      </c>
      <c r="BD249" s="1045">
        <f t="shared" si="266"/>
        <v>0</v>
      </c>
      <c r="BE249" s="1045">
        <f t="shared" si="283"/>
        <v>0</v>
      </c>
      <c r="BF249" s="1043"/>
      <c r="BG249" s="1046" t="str">
        <f ca="1">'In-kind Benefits 2_V2'!AC247</f>
        <v/>
      </c>
      <c r="BH249" s="1047"/>
      <c r="BI249" s="1047" t="str">
        <f ca="1">'In-kind Benefits 2_V2'!AE247</f>
        <v/>
      </c>
      <c r="BJ249" s="1047" t="str" cm="1">
        <f t="array" aca="1" ref="BJ249" ca="1">(_xlfn.IFS(BG249="Yes",_xlfn.IFS(BI249&lt;=($CP249*BJ$5),BI249,BI249&gt;($CP249*BJ$5),($CP249*BJ$5)),BG249="No","",BG249="",""))</f>
        <v/>
      </c>
      <c r="BK249" s="1043"/>
      <c r="BL249" s="1046" t="str">
        <f ca="1">'In-kind Benefits 2_V2'!AG247</f>
        <v/>
      </c>
      <c r="BM249" s="1047" t="str">
        <f ca="1">'In-kind Benefits 2_V2'!AH247</f>
        <v/>
      </c>
      <c r="BN249" s="1047" t="str">
        <f ca="1">'In-kind Benefits 2_V2'!AI247</f>
        <v/>
      </c>
      <c r="BO249" s="1047" t="str" cm="1">
        <f t="array" aca="1" ref="BO249" ca="1">(_xlfn.IFS(BL249="Yes",_xlfn.IFS(BN249&lt;=($CP249*BO$5),BN249,BN249&gt;($CP249*BO$5),($CP249*BO$5)),BL249="No","",BL249="",""))</f>
        <v/>
      </c>
      <c r="BP249" s="1043"/>
      <c r="BQ249" s="1046" t="str">
        <f ca="1">'In-kind Benefits 2_V2'!AK247</f>
        <v/>
      </c>
      <c r="BR249" s="1047" t="str">
        <f ca="1">'In-kind Benefits 2_V2'!AL247</f>
        <v/>
      </c>
      <c r="BS249" s="1047" t="str">
        <f ca="1">'In-kind Benefits 2_V2'!AM247</f>
        <v/>
      </c>
      <c r="BT249" s="1047" t="str" cm="1">
        <f t="array" aca="1" ref="BT249" ca="1">(_xlfn.IFS(BQ249="Yes",_xlfn.IFS(BS249&lt;=($CP249*BT$5),BS249,BS249&gt;($CP249*BT$5),($CP249*BT$5)),BQ249="No","",BQ249="",""))</f>
        <v/>
      </c>
      <c r="BU249" s="1043"/>
      <c r="BV249" s="1046" t="str">
        <f ca="1">'In-kind Benefits 2_V2'!AO247</f>
        <v/>
      </c>
      <c r="BW249" s="1047" t="str">
        <f ca="1">'In-kind Benefits 2_V2'!AP247</f>
        <v/>
      </c>
      <c r="BX249" s="1047" t="str">
        <f ca="1">'In-kind Benefits 2_V2'!AQ247</f>
        <v/>
      </c>
      <c r="BY249" s="1047" t="str" cm="1">
        <f t="array" aca="1" ref="BY249" ca="1">(_xlfn.IFS(BV249="Yes",_xlfn.IFS(BX249&lt;=($CP249*BY$5),BX249,BX249&gt;($CP249*BY$5),($CP249*BY$5)),BV249="No","",BV249="",""))</f>
        <v/>
      </c>
      <c r="BZ249" s="1043"/>
      <c r="CA249" s="1046" t="str">
        <f ca="1">'In-kind Benefits 2_V2'!AS247</f>
        <v/>
      </c>
      <c r="CB249" s="1047" t="str">
        <f ca="1">'In-kind Benefits 2_V2'!AT247</f>
        <v/>
      </c>
      <c r="CC249" s="1047" t="str">
        <f ca="1">'In-kind Benefits 2_V2'!AU247</f>
        <v/>
      </c>
      <c r="CD249" s="1047" t="str" cm="1">
        <f t="array" aca="1" ref="CD249" ca="1">(_xlfn.IFS(CA249="Yes",_xlfn.IFS(CC249&lt;=($CP249*CD$5),CC249,CC249&gt;($CP249*CD$5),($CP249*CD$5)),CA249="No","",CA249="",""))</f>
        <v/>
      </c>
      <c r="CE249" s="1048"/>
      <c r="CF249" s="1046" t="str">
        <f ca="1">'In-kind Benefits 2_V2'!AW247</f>
        <v/>
      </c>
      <c r="CG249" s="1047" t="str">
        <f ca="1">'In-kind Benefits 2_V2'!AX247</f>
        <v/>
      </c>
      <c r="CH249" s="1047" t="str">
        <f ca="1">'In-kind Benefits 2_V2'!AY247</f>
        <v/>
      </c>
      <c r="CI249" s="1047" t="str" cm="1">
        <f t="array" aca="1" ref="CI249" ca="1">(_xlfn.IFS(CF249="Yes",_xlfn.IFS(CH249&lt;=($CP249*CI$5),CH249,CH249&gt;($CP249*CI$5),($CP249*CI$5)),CF249="No","",CF249="",""))</f>
        <v/>
      </c>
      <c r="CJ249" s="1048"/>
      <c r="CK249" s="1049">
        <f>IFERROR(((V249*X249)+(AG249*AI249)+(AR249*AT249)+(BC249*BE249))*'Drop Downs'!$R$4/12,0)</f>
        <v>0</v>
      </c>
      <c r="CL249" s="1050">
        <f>IFERROR(L249/M249*IF('2'!$E$25='Drop Downs'!$H$15,'Drop Downs'!$R$4/12, IF('2'!$E$25='Drop Downs'!$H$16,1, (IF('2'!$E$25='Drop Downs'!$H$13,1,"error")))),0)</f>
        <v>0</v>
      </c>
      <c r="CM249" s="1050">
        <f t="shared" ca="1" si="293"/>
        <v>0</v>
      </c>
      <c r="CN249" s="1049" t="str">
        <f t="shared" ca="1" si="294"/>
        <v/>
      </c>
      <c r="CO249" s="1049" t="str">
        <f t="shared" ca="1" si="295"/>
        <v/>
      </c>
      <c r="CP249" s="1050" t="str">
        <f t="shared" ca="1" si="267"/>
        <v/>
      </c>
      <c r="CQ249" s="251"/>
      <c r="CR249" s="1050">
        <f>IFERROR(((W249*X249)+(AH249*AI249)+(AS249*AT249)+(BD249*BE249))*'Drop Downs'!$R$4/12,0)</f>
        <v>0</v>
      </c>
      <c r="CS249" s="1050">
        <f t="shared" si="268"/>
        <v>0</v>
      </c>
      <c r="CT249" s="1050">
        <f t="shared" ca="1" si="269"/>
        <v>0</v>
      </c>
      <c r="CU249" s="1050">
        <f t="shared" ca="1" si="270"/>
        <v>0</v>
      </c>
      <c r="CV249" s="1050" t="str">
        <f t="shared" ca="1" si="296"/>
        <v/>
      </c>
      <c r="CW249" s="1048"/>
      <c r="CX249" s="1050">
        <f t="shared" si="297"/>
        <v>0</v>
      </c>
      <c r="CY249" s="1050" t="str">
        <f t="shared" ca="1" si="298"/>
        <v/>
      </c>
      <c r="CZ249" s="1049" t="str">
        <f t="shared" ca="1" si="299"/>
        <v/>
      </c>
      <c r="DA249" s="1049">
        <f t="shared" ca="1" si="271"/>
        <v>0</v>
      </c>
    </row>
    <row r="250" spans="1:105" s="178" customFormat="1" ht="17.149999999999999" customHeight="1">
      <c r="A250" s="942">
        <v>246</v>
      </c>
      <c r="B250" s="1298"/>
      <c r="C250" s="1051" t="str">
        <f>INDEX(Languages2!$B$12:$Z$13,MATCH(' '!D250,Languages2!$B$12:$B$13,0),MATCH('1'!$C$5,Languages2!$B$1:$Z$1,0))</f>
        <v>Mulheres</v>
      </c>
      <c r="D250" s="1051" t="s">
        <v>800</v>
      </c>
      <c r="E250" s="1066">
        <f>'4'!AC42</f>
        <v>0</v>
      </c>
      <c r="F250" s="1297">
        <f>'4'!T124</f>
        <v>0</v>
      </c>
      <c r="G250" s="1040"/>
      <c r="H250" s="1053">
        <f>'5'!G250</f>
        <v>0</v>
      </c>
      <c r="I250" s="1053">
        <f>'5'!H250</f>
        <v>0</v>
      </c>
      <c r="J250" s="1053">
        <f>'5'!I250</f>
        <v>0</v>
      </c>
      <c r="K250" s="1053">
        <f>'5'!J250</f>
        <v>0</v>
      </c>
      <c r="L250" s="1054">
        <f t="shared" si="261"/>
        <v>0</v>
      </c>
      <c r="M250" s="1054">
        <f t="shared" si="292"/>
        <v>0</v>
      </c>
      <c r="N250" s="1043"/>
      <c r="O250" s="1053">
        <f>'5'!M250</f>
        <v>0</v>
      </c>
      <c r="P250" s="1053">
        <f>'5'!N250</f>
        <v>0</v>
      </c>
      <c r="Q250" s="1053" t="str">
        <f>'5'!O250</f>
        <v/>
      </c>
      <c r="R250" s="1053">
        <f>'5'!P250</f>
        <v>0</v>
      </c>
      <c r="S250" s="1055">
        <f>'5'!Q250</f>
        <v>0</v>
      </c>
      <c r="T250" s="1056">
        <f t="shared" si="262"/>
        <v>0</v>
      </c>
      <c r="U250" s="1056">
        <f t="shared" si="273"/>
        <v>0</v>
      </c>
      <c r="V250" s="1056">
        <f t="shared" si="274"/>
        <v>0</v>
      </c>
      <c r="W250" s="1056">
        <f t="shared" si="263"/>
        <v>0</v>
      </c>
      <c r="X250" s="1056">
        <f t="shared" si="291"/>
        <v>0</v>
      </c>
      <c r="Y250" s="1043"/>
      <c r="Z250" s="1053">
        <f>'5'!S250</f>
        <v>0</v>
      </c>
      <c r="AA250" s="1053">
        <f>'5'!T250</f>
        <v>0</v>
      </c>
      <c r="AB250" s="1053" t="str">
        <f>'5'!U250</f>
        <v/>
      </c>
      <c r="AC250" s="1053">
        <f>'5'!V250</f>
        <v>0</v>
      </c>
      <c r="AD250" s="1053">
        <f>'5'!W250</f>
        <v>0</v>
      </c>
      <c r="AE250" s="1056">
        <f t="shared" si="275"/>
        <v>0</v>
      </c>
      <c r="AF250" s="1056">
        <f t="shared" si="228"/>
        <v>0</v>
      </c>
      <c r="AG250" s="1056">
        <f t="shared" si="229"/>
        <v>0</v>
      </c>
      <c r="AH250" s="1056">
        <f t="shared" si="264"/>
        <v>0</v>
      </c>
      <c r="AI250" s="1056">
        <f t="shared" si="230"/>
        <v>0</v>
      </c>
      <c r="AJ250" s="1043"/>
      <c r="AK250" s="1053">
        <f>'5'!Y250</f>
        <v>0</v>
      </c>
      <c r="AL250" s="1053">
        <f>'5'!Z250</f>
        <v>0</v>
      </c>
      <c r="AM250" s="1053" t="str">
        <f>'5'!AA250</f>
        <v/>
      </c>
      <c r="AN250" s="1053">
        <f>'5'!AB250</f>
        <v>0</v>
      </c>
      <c r="AO250" s="1053">
        <f>'5'!AC250</f>
        <v>0</v>
      </c>
      <c r="AP250" s="1056">
        <f t="shared" si="276"/>
        <v>0</v>
      </c>
      <c r="AQ250" s="1056">
        <f t="shared" si="277"/>
        <v>0</v>
      </c>
      <c r="AR250" s="1056">
        <f t="shared" si="278"/>
        <v>0</v>
      </c>
      <c r="AS250" s="1056">
        <f t="shared" si="265"/>
        <v>0</v>
      </c>
      <c r="AT250" s="1056">
        <f t="shared" si="279"/>
        <v>0</v>
      </c>
      <c r="AU250" s="1043"/>
      <c r="AV250" s="1053">
        <f>'5'!AE250</f>
        <v>0</v>
      </c>
      <c r="AW250" s="1053">
        <f>'5'!AF250</f>
        <v>0</v>
      </c>
      <c r="AX250" s="1053" t="str">
        <f>'5'!AG250</f>
        <v/>
      </c>
      <c r="AY250" s="1053">
        <f>'5'!AH250</f>
        <v>0</v>
      </c>
      <c r="AZ250" s="1055">
        <f>'5'!AI250</f>
        <v>0</v>
      </c>
      <c r="BA250" s="1056">
        <f t="shared" si="280"/>
        <v>0</v>
      </c>
      <c r="BB250" s="1056">
        <f t="shared" si="281"/>
        <v>0</v>
      </c>
      <c r="BC250" s="1056">
        <f t="shared" si="282"/>
        <v>0</v>
      </c>
      <c r="BD250" s="1056">
        <f t="shared" si="266"/>
        <v>0</v>
      </c>
      <c r="BE250" s="1056">
        <f t="shared" si="283"/>
        <v>0</v>
      </c>
      <c r="BF250" s="1043"/>
      <c r="BG250" s="1057" t="str">
        <f ca="1">'In-kind Benefits 2_V2'!AC248</f>
        <v/>
      </c>
      <c r="BH250" s="1047"/>
      <c r="BI250" s="1047" t="str">
        <f ca="1">'In-kind Benefits 2_V2'!AE248</f>
        <v/>
      </c>
      <c r="BJ250" s="1047" t="str" cm="1">
        <f t="array" aca="1" ref="BJ250" ca="1">(_xlfn.IFS(BG250="Yes",_xlfn.IFS(BI250&lt;=($CP250*BJ$5),BI250,BI250&gt;($CP250*BJ$5),($CP250*BJ$5)),BG250="No","",BG250="",""))</f>
        <v/>
      </c>
      <c r="BK250" s="1043"/>
      <c r="BL250" s="1057" t="str">
        <f ca="1">'In-kind Benefits 2_V2'!AG248</f>
        <v/>
      </c>
      <c r="BM250" s="1047" t="str">
        <f ca="1">'In-kind Benefits 2_V2'!AH248</f>
        <v/>
      </c>
      <c r="BN250" s="1047" t="str">
        <f ca="1">'In-kind Benefits 2_V2'!AI248</f>
        <v/>
      </c>
      <c r="BO250" s="1047" t="str" cm="1">
        <f t="array" aca="1" ref="BO250" ca="1">(_xlfn.IFS(BL250="Yes",_xlfn.IFS(BN250&lt;=($CP250*BO$5),BN250,BN250&gt;($CP250*BO$5),($CP250*BO$5)),BL250="No","",BL250="",""))</f>
        <v/>
      </c>
      <c r="BP250" s="1043"/>
      <c r="BQ250" s="1057" t="str">
        <f ca="1">'In-kind Benefits 2_V2'!AK248</f>
        <v/>
      </c>
      <c r="BR250" s="1047" t="str">
        <f ca="1">'In-kind Benefits 2_V2'!AL248</f>
        <v/>
      </c>
      <c r="BS250" s="1047" t="str">
        <f ca="1">'In-kind Benefits 2_V2'!AM248</f>
        <v/>
      </c>
      <c r="BT250" s="1047" t="str" cm="1">
        <f t="array" aca="1" ref="BT250" ca="1">(_xlfn.IFS(BQ250="Yes",_xlfn.IFS(BS250&lt;=($CP250*BT$5),BS250,BS250&gt;($CP250*BT$5),($CP250*BT$5)),BQ250="No","",BQ250="",""))</f>
        <v/>
      </c>
      <c r="BU250" s="1043"/>
      <c r="BV250" s="1057" t="str">
        <f ca="1">'In-kind Benefits 2_V2'!AO248</f>
        <v/>
      </c>
      <c r="BW250" s="1047" t="str">
        <f ca="1">'In-kind Benefits 2_V2'!AP248</f>
        <v/>
      </c>
      <c r="BX250" s="1047" t="str">
        <f ca="1">'In-kind Benefits 2_V2'!AQ248</f>
        <v/>
      </c>
      <c r="BY250" s="1047" t="str" cm="1">
        <f t="array" aca="1" ref="BY250" ca="1">(_xlfn.IFS(BV250="Yes",_xlfn.IFS(BX250&lt;=($CP250*BY$5),BX250,BX250&gt;($CP250*BY$5),($CP250*BY$5)),BV250="No","",BV250="",""))</f>
        <v/>
      </c>
      <c r="BZ250" s="1043"/>
      <c r="CA250" s="1057" t="str">
        <f ca="1">'In-kind Benefits 2_V2'!AS248</f>
        <v/>
      </c>
      <c r="CB250" s="1047" t="str">
        <f ca="1">'In-kind Benefits 2_V2'!AT248</f>
        <v/>
      </c>
      <c r="CC250" s="1047" t="str">
        <f ca="1">'In-kind Benefits 2_V2'!AU248</f>
        <v/>
      </c>
      <c r="CD250" s="1047" t="str" cm="1">
        <f t="array" aca="1" ref="CD250" ca="1">(_xlfn.IFS(CA250="Yes",_xlfn.IFS(CC250&lt;=($CP250*CD$5),CC250,CC250&gt;($CP250*CD$5),($CP250*CD$5)),CA250="No","",CA250="",""))</f>
        <v/>
      </c>
      <c r="CE250" s="1048"/>
      <c r="CF250" s="1057" t="str">
        <f ca="1">'In-kind Benefits 2_V2'!AW248</f>
        <v/>
      </c>
      <c r="CG250" s="1047" t="str">
        <f ca="1">'In-kind Benefits 2_V2'!AX248</f>
        <v/>
      </c>
      <c r="CH250" s="1047" t="str">
        <f ca="1">'In-kind Benefits 2_V2'!AY248</f>
        <v/>
      </c>
      <c r="CI250" s="1047" t="str" cm="1">
        <f t="array" aca="1" ref="CI250" ca="1">(_xlfn.IFS(CF250="Yes",_xlfn.IFS(CH250&lt;=($CP250*CI$5),CH250,CH250&gt;($CP250*CI$5),($CP250*CI$5)),CF250="No","",CF250="",""))</f>
        <v/>
      </c>
      <c r="CJ250" s="1048"/>
      <c r="CK250" s="1049">
        <f>IFERROR(((V250*X250)+(AG250*AI250)+(AR250*AT250)+(BC250*BE250))*'Drop Downs'!$R$4/12,0)</f>
        <v>0</v>
      </c>
      <c r="CL250" s="1050">
        <f>IFERROR(L250/M250*IF('2'!$E$25='Drop Downs'!$H$15,'Drop Downs'!$R$4/12, IF('2'!$E$25='Drop Downs'!$H$16,1, (IF('2'!$E$25='Drop Downs'!$H$13,1,"error")))),0)</f>
        <v>0</v>
      </c>
      <c r="CM250" s="1050">
        <f t="shared" ca="1" si="293"/>
        <v>0</v>
      </c>
      <c r="CN250" s="1049" t="str">
        <f t="shared" ca="1" si="294"/>
        <v/>
      </c>
      <c r="CO250" s="1049" t="str">
        <f t="shared" ca="1" si="295"/>
        <v/>
      </c>
      <c r="CP250" s="1050" t="str">
        <f t="shared" ca="1" si="267"/>
        <v/>
      </c>
      <c r="CQ250" s="251"/>
      <c r="CR250" s="1050">
        <f>IFERROR(((W250*X250)+(AH250*AI250)+(AS250*AT250)+(BD250*BE250))*'Drop Downs'!$R$4/12,0)</f>
        <v>0</v>
      </c>
      <c r="CS250" s="1050">
        <f t="shared" si="268"/>
        <v>0</v>
      </c>
      <c r="CT250" s="1050">
        <f t="shared" ca="1" si="269"/>
        <v>0</v>
      </c>
      <c r="CU250" s="1050">
        <f t="shared" ca="1" si="270"/>
        <v>0</v>
      </c>
      <c r="CV250" s="1050" t="str">
        <f t="shared" ca="1" si="296"/>
        <v/>
      </c>
      <c r="CW250" s="1048"/>
      <c r="CX250" s="1050">
        <f t="shared" si="297"/>
        <v>0</v>
      </c>
      <c r="CY250" s="1050" t="str">
        <f t="shared" ca="1" si="298"/>
        <v/>
      </c>
      <c r="CZ250" s="1049" t="str">
        <f t="shared" ca="1" si="299"/>
        <v/>
      </c>
      <c r="DA250" s="1049">
        <f t="shared" ca="1" si="271"/>
        <v>0</v>
      </c>
    </row>
    <row r="251" spans="1:105" s="178" customFormat="1" ht="17.149999999999999" customHeight="1">
      <c r="A251" s="942">
        <v>247</v>
      </c>
      <c r="B251" s="1302">
        <f>'4'!AA43</f>
        <v>0</v>
      </c>
      <c r="C251" s="1038" t="str">
        <f>INDEX(Languages2!$B$12:$Z$13,MATCH(' '!D251,Languages2!$B$12:$B$13,0),MATCH('1'!$C$5,Languages2!$B$1:$Z$1,0))</f>
        <v>Homens</v>
      </c>
      <c r="D251" s="1038" t="s">
        <v>799</v>
      </c>
      <c r="E251" s="1065">
        <f>'4'!AC43</f>
        <v>0</v>
      </c>
      <c r="F251" s="1297" t="str">
        <f>'4'!AD43</f>
        <v xml:space="preserve"> </v>
      </c>
      <c r="G251" s="1040"/>
      <c r="H251" s="1041">
        <f>'5'!G251</f>
        <v>0</v>
      </c>
      <c r="I251" s="1041">
        <f>'5'!H251</f>
        <v>0</v>
      </c>
      <c r="J251" s="1041">
        <f>'5'!I251</f>
        <v>0</v>
      </c>
      <c r="K251" s="1041">
        <f>'5'!J251</f>
        <v>0</v>
      </c>
      <c r="L251" s="1042">
        <f t="shared" si="261"/>
        <v>0</v>
      </c>
      <c r="M251" s="1042">
        <f t="shared" si="292"/>
        <v>0</v>
      </c>
      <c r="N251" s="1043"/>
      <c r="O251" s="1041">
        <f>'5'!M251</f>
        <v>0</v>
      </c>
      <c r="P251" s="1041">
        <f>'5'!N251</f>
        <v>0</v>
      </c>
      <c r="Q251" s="1041" t="str">
        <f>'5'!O251</f>
        <v/>
      </c>
      <c r="R251" s="1041">
        <f>'5'!P251</f>
        <v>0</v>
      </c>
      <c r="S251" s="1044">
        <f>'5'!Q251</f>
        <v>0</v>
      </c>
      <c r="T251" s="1045">
        <f t="shared" si="262"/>
        <v>0</v>
      </c>
      <c r="U251" s="1045">
        <f t="shared" si="273"/>
        <v>0</v>
      </c>
      <c r="V251" s="1045">
        <f t="shared" si="274"/>
        <v>0</v>
      </c>
      <c r="W251" s="1045">
        <f t="shared" si="263"/>
        <v>0</v>
      </c>
      <c r="X251" s="1045">
        <f t="shared" si="291"/>
        <v>0</v>
      </c>
      <c r="Y251" s="1043"/>
      <c r="Z251" s="1041">
        <f>'5'!S251</f>
        <v>0</v>
      </c>
      <c r="AA251" s="1041">
        <f>'5'!T251</f>
        <v>0</v>
      </c>
      <c r="AB251" s="1041" t="str">
        <f>'5'!U251</f>
        <v/>
      </c>
      <c r="AC251" s="1041">
        <f>'5'!V251</f>
        <v>0</v>
      </c>
      <c r="AD251" s="1064">
        <f>'5'!W251</f>
        <v>0</v>
      </c>
      <c r="AE251" s="1045">
        <f t="shared" si="275"/>
        <v>0</v>
      </c>
      <c r="AF251" s="1045">
        <f t="shared" si="228"/>
        <v>0</v>
      </c>
      <c r="AG251" s="1045">
        <f t="shared" si="229"/>
        <v>0</v>
      </c>
      <c r="AH251" s="1045">
        <f t="shared" si="264"/>
        <v>0</v>
      </c>
      <c r="AI251" s="1045">
        <f t="shared" si="230"/>
        <v>0</v>
      </c>
      <c r="AJ251" s="1043"/>
      <c r="AK251" s="1041">
        <f>'5'!Y251</f>
        <v>0</v>
      </c>
      <c r="AL251" s="1041">
        <f>'5'!Z251</f>
        <v>0</v>
      </c>
      <c r="AM251" s="1041" t="str">
        <f>'5'!AA251</f>
        <v/>
      </c>
      <c r="AN251" s="1041">
        <f>'5'!AB251</f>
        <v>0</v>
      </c>
      <c r="AO251" s="1064">
        <f>'5'!AC251</f>
        <v>0</v>
      </c>
      <c r="AP251" s="1045">
        <f t="shared" si="276"/>
        <v>0</v>
      </c>
      <c r="AQ251" s="1045">
        <f t="shared" si="277"/>
        <v>0</v>
      </c>
      <c r="AR251" s="1045">
        <f t="shared" si="278"/>
        <v>0</v>
      </c>
      <c r="AS251" s="1045">
        <f t="shared" si="265"/>
        <v>0</v>
      </c>
      <c r="AT251" s="1045">
        <f t="shared" si="279"/>
        <v>0</v>
      </c>
      <c r="AU251" s="1043"/>
      <c r="AV251" s="1041">
        <f>'5'!AE251</f>
        <v>0</v>
      </c>
      <c r="AW251" s="1041">
        <f>'5'!AF251</f>
        <v>0</v>
      </c>
      <c r="AX251" s="1041" t="str">
        <f>'5'!AG251</f>
        <v/>
      </c>
      <c r="AY251" s="1041">
        <f>'5'!AH251</f>
        <v>0</v>
      </c>
      <c r="AZ251" s="1044">
        <f>'5'!AI251</f>
        <v>0</v>
      </c>
      <c r="BA251" s="1045">
        <f t="shared" si="280"/>
        <v>0</v>
      </c>
      <c r="BB251" s="1045">
        <f t="shared" si="281"/>
        <v>0</v>
      </c>
      <c r="BC251" s="1045">
        <f t="shared" si="282"/>
        <v>0</v>
      </c>
      <c r="BD251" s="1045">
        <f t="shared" si="266"/>
        <v>0</v>
      </c>
      <c r="BE251" s="1045">
        <f t="shared" si="283"/>
        <v>0</v>
      </c>
      <c r="BF251" s="1043"/>
      <c r="BG251" s="1046" t="str">
        <f ca="1">'In-kind Benefits 2_V2'!AC249</f>
        <v/>
      </c>
      <c r="BH251" s="1059"/>
      <c r="BI251" s="1059" t="str">
        <f ca="1">'In-kind Benefits 2_V2'!AE249</f>
        <v/>
      </c>
      <c r="BJ251" s="1047" t="str" cm="1">
        <f t="array" aca="1" ref="BJ251" ca="1">(_xlfn.IFS(BG251="Yes",_xlfn.IFS(BI251&lt;=($CP251*BJ$5),BI251,BI251&gt;($CP251*BJ$5),($CP251*BJ$5)),BG251="No","",BG251="",""))</f>
        <v/>
      </c>
      <c r="BK251" s="1043"/>
      <c r="BL251" s="1046" t="str">
        <f ca="1">'In-kind Benefits 2_V2'!AG249</f>
        <v/>
      </c>
      <c r="BM251" s="1047" t="str">
        <f ca="1">'In-kind Benefits 2_V2'!AH249</f>
        <v/>
      </c>
      <c r="BN251" s="1047" t="str">
        <f ca="1">'In-kind Benefits 2_V2'!AI249</f>
        <v/>
      </c>
      <c r="BO251" s="1047" t="str" cm="1">
        <f t="array" aca="1" ref="BO251" ca="1">(_xlfn.IFS(BL251="Yes",_xlfn.IFS(BN251&lt;=($CP251*BO$5),BN251,BN251&gt;($CP251*BO$5),($CP251*BO$5)),BL251="No","",BL251="",""))</f>
        <v/>
      </c>
      <c r="BP251" s="1043"/>
      <c r="BQ251" s="1046" t="str">
        <f ca="1">'In-kind Benefits 2_V2'!AK249</f>
        <v/>
      </c>
      <c r="BR251" s="1047" t="str">
        <f ca="1">'In-kind Benefits 2_V2'!AL249</f>
        <v/>
      </c>
      <c r="BS251" s="1047" t="str">
        <f ca="1">'In-kind Benefits 2_V2'!AM249</f>
        <v/>
      </c>
      <c r="BT251" s="1047" t="str" cm="1">
        <f t="array" aca="1" ref="BT251" ca="1">(_xlfn.IFS(BQ251="Yes",_xlfn.IFS(BS251&lt;=($CP251*BT$5),BS251,BS251&gt;($CP251*BT$5),($CP251*BT$5)),BQ251="No","",BQ251="",""))</f>
        <v/>
      </c>
      <c r="BU251" s="1043"/>
      <c r="BV251" s="1046" t="str">
        <f ca="1">'In-kind Benefits 2_V2'!AO249</f>
        <v/>
      </c>
      <c r="BW251" s="1047" t="str">
        <f ca="1">'In-kind Benefits 2_V2'!AP249</f>
        <v/>
      </c>
      <c r="BX251" s="1047" t="str">
        <f ca="1">'In-kind Benefits 2_V2'!AQ249</f>
        <v/>
      </c>
      <c r="BY251" s="1047" t="str" cm="1">
        <f t="array" aca="1" ref="BY251" ca="1">(_xlfn.IFS(BV251="Yes",_xlfn.IFS(BX251&lt;=($CP251*BY$5),BX251,BX251&gt;($CP251*BY$5),($CP251*BY$5)),BV251="No","",BV251="",""))</f>
        <v/>
      </c>
      <c r="BZ251" s="1043"/>
      <c r="CA251" s="1046" t="str">
        <f ca="1">'In-kind Benefits 2_V2'!AS249</f>
        <v/>
      </c>
      <c r="CB251" s="1047" t="str">
        <f ca="1">'In-kind Benefits 2_V2'!AT249</f>
        <v/>
      </c>
      <c r="CC251" s="1047" t="str">
        <f ca="1">'In-kind Benefits 2_V2'!AU249</f>
        <v/>
      </c>
      <c r="CD251" s="1047" t="str" cm="1">
        <f t="array" aca="1" ref="CD251" ca="1">(_xlfn.IFS(CA251="Yes",_xlfn.IFS(CC251&lt;=($CP251*CD$5),CC251,CC251&gt;($CP251*CD$5),($CP251*CD$5)),CA251="No","",CA251="",""))</f>
        <v/>
      </c>
      <c r="CE251" s="1048"/>
      <c r="CF251" s="1046" t="str">
        <f ca="1">'In-kind Benefits 2_V2'!AW249</f>
        <v/>
      </c>
      <c r="CG251" s="1047" t="str">
        <f ca="1">'In-kind Benefits 2_V2'!AX249</f>
        <v/>
      </c>
      <c r="CH251" s="1047" t="str">
        <f ca="1">'In-kind Benefits 2_V2'!AY249</f>
        <v/>
      </c>
      <c r="CI251" s="1047" t="str" cm="1">
        <f t="array" aca="1" ref="CI251" ca="1">(_xlfn.IFS(CF251="Yes",_xlfn.IFS(CH251&lt;=($CP251*CI$5),CH251,CH251&gt;($CP251*CI$5),($CP251*CI$5)),CF251="No","",CF251="",""))</f>
        <v/>
      </c>
      <c r="CJ251" s="1048"/>
      <c r="CK251" s="1049">
        <f>IFERROR(((V251*X251)+(AG251*AI251)+(AR251*AT251)+(BC251*BE251))*'Drop Downs'!$R$4/12,0)</f>
        <v>0</v>
      </c>
      <c r="CL251" s="1050">
        <f>IFERROR(L251/M251*IF('2'!$E$25='Drop Downs'!$H$15,'Drop Downs'!$R$4/12, IF('2'!$E$25='Drop Downs'!$H$16,1, (IF('2'!$E$25='Drop Downs'!$H$13,1,"error")))),0)</f>
        <v>0</v>
      </c>
      <c r="CM251" s="1050">
        <f t="shared" ca="1" si="293"/>
        <v>0</v>
      </c>
      <c r="CN251" s="1049" t="str">
        <f t="shared" ca="1" si="294"/>
        <v/>
      </c>
      <c r="CO251" s="1049" t="str">
        <f t="shared" ca="1" si="295"/>
        <v/>
      </c>
      <c r="CP251" s="1050" t="str">
        <f t="shared" ca="1" si="267"/>
        <v/>
      </c>
      <c r="CQ251" s="251"/>
      <c r="CR251" s="1050">
        <f>IFERROR(((W251*X251)+(AH251*AI251)+(AS251*AT251)+(BD251*BE251))*'Drop Downs'!$R$4/12,0)</f>
        <v>0</v>
      </c>
      <c r="CS251" s="1050">
        <f t="shared" si="268"/>
        <v>0</v>
      </c>
      <c r="CT251" s="1050">
        <f t="shared" ca="1" si="269"/>
        <v>0</v>
      </c>
      <c r="CU251" s="1050">
        <f t="shared" ca="1" si="270"/>
        <v>0</v>
      </c>
      <c r="CV251" s="1050" t="str">
        <f t="shared" ca="1" si="296"/>
        <v/>
      </c>
      <c r="CW251" s="1048"/>
      <c r="CX251" s="1050">
        <f t="shared" si="297"/>
        <v>0</v>
      </c>
      <c r="CY251" s="1050" t="str">
        <f t="shared" ca="1" si="298"/>
        <v/>
      </c>
      <c r="CZ251" s="1049" t="str">
        <f t="shared" ca="1" si="299"/>
        <v/>
      </c>
      <c r="DA251" s="1049">
        <f t="shared" ca="1" si="271"/>
        <v>0</v>
      </c>
    </row>
    <row r="252" spans="1:105" s="178" customFormat="1" ht="17.149999999999999" customHeight="1">
      <c r="A252" s="942">
        <v>248</v>
      </c>
      <c r="B252" s="1298"/>
      <c r="C252" s="1051" t="str">
        <f>INDEX(Languages2!$B$12:$Z$13,MATCH(' '!D252,Languages2!$B$12:$B$13,0),MATCH('1'!$C$5,Languages2!$B$1:$Z$1,0))</f>
        <v>Mulheres</v>
      </c>
      <c r="D252" s="1051" t="s">
        <v>800</v>
      </c>
      <c r="E252" s="1066">
        <f>'4'!AC44</f>
        <v>0</v>
      </c>
      <c r="F252" s="1297">
        <f>'4'!T126</f>
        <v>0</v>
      </c>
      <c r="G252" s="1040"/>
      <c r="H252" s="1053">
        <f>'5'!G252</f>
        <v>0</v>
      </c>
      <c r="I252" s="1053">
        <f>'5'!H252</f>
        <v>0</v>
      </c>
      <c r="J252" s="1053">
        <f>'5'!I252</f>
        <v>0</v>
      </c>
      <c r="K252" s="1053">
        <f>'5'!J252</f>
        <v>0</v>
      </c>
      <c r="L252" s="1054">
        <f t="shared" si="261"/>
        <v>0</v>
      </c>
      <c r="M252" s="1054">
        <f t="shared" si="292"/>
        <v>0</v>
      </c>
      <c r="N252" s="1043"/>
      <c r="O252" s="1053">
        <f>'5'!M252</f>
        <v>0</v>
      </c>
      <c r="P252" s="1053">
        <f>'5'!N252</f>
        <v>0</v>
      </c>
      <c r="Q252" s="1053" t="str">
        <f>'5'!O252</f>
        <v/>
      </c>
      <c r="R252" s="1053">
        <f>'5'!P252</f>
        <v>0</v>
      </c>
      <c r="S252" s="1055">
        <f>'5'!Q252</f>
        <v>0</v>
      </c>
      <c r="T252" s="1056">
        <f t="shared" si="262"/>
        <v>0</v>
      </c>
      <c r="U252" s="1056">
        <f t="shared" si="273"/>
        <v>0</v>
      </c>
      <c r="V252" s="1056">
        <f t="shared" si="274"/>
        <v>0</v>
      </c>
      <c r="W252" s="1056">
        <f t="shared" si="263"/>
        <v>0</v>
      </c>
      <c r="X252" s="1056">
        <f t="shared" si="291"/>
        <v>0</v>
      </c>
      <c r="Y252" s="1043"/>
      <c r="Z252" s="1053">
        <f>'5'!S252</f>
        <v>0</v>
      </c>
      <c r="AA252" s="1053">
        <f>'5'!T252</f>
        <v>0</v>
      </c>
      <c r="AB252" s="1053" t="str">
        <f>'5'!U252</f>
        <v/>
      </c>
      <c r="AC252" s="1053">
        <f>'5'!V252</f>
        <v>0</v>
      </c>
      <c r="AD252" s="1053">
        <f>'5'!W252</f>
        <v>0</v>
      </c>
      <c r="AE252" s="1056">
        <f t="shared" si="275"/>
        <v>0</v>
      </c>
      <c r="AF252" s="1056">
        <f t="shared" si="228"/>
        <v>0</v>
      </c>
      <c r="AG252" s="1056">
        <f t="shared" si="229"/>
        <v>0</v>
      </c>
      <c r="AH252" s="1056">
        <f t="shared" si="264"/>
        <v>0</v>
      </c>
      <c r="AI252" s="1056">
        <f t="shared" si="230"/>
        <v>0</v>
      </c>
      <c r="AJ252" s="1043"/>
      <c r="AK252" s="1053">
        <f>'5'!Y252</f>
        <v>0</v>
      </c>
      <c r="AL252" s="1053">
        <f>'5'!Z252</f>
        <v>0</v>
      </c>
      <c r="AM252" s="1053" t="str">
        <f>'5'!AA252</f>
        <v/>
      </c>
      <c r="AN252" s="1053">
        <f>'5'!AB252</f>
        <v>0</v>
      </c>
      <c r="AO252" s="1053">
        <f>'5'!AC252</f>
        <v>0</v>
      </c>
      <c r="AP252" s="1056">
        <f t="shared" si="276"/>
        <v>0</v>
      </c>
      <c r="AQ252" s="1056">
        <f t="shared" si="277"/>
        <v>0</v>
      </c>
      <c r="AR252" s="1056">
        <f t="shared" si="278"/>
        <v>0</v>
      </c>
      <c r="AS252" s="1056">
        <f t="shared" si="265"/>
        <v>0</v>
      </c>
      <c r="AT252" s="1056">
        <f t="shared" si="279"/>
        <v>0</v>
      </c>
      <c r="AU252" s="1043"/>
      <c r="AV252" s="1053">
        <f>'5'!AE252</f>
        <v>0</v>
      </c>
      <c r="AW252" s="1053">
        <f>'5'!AF252</f>
        <v>0</v>
      </c>
      <c r="AX252" s="1053" t="str">
        <f>'5'!AG252</f>
        <v/>
      </c>
      <c r="AY252" s="1053">
        <f>'5'!AH252</f>
        <v>0</v>
      </c>
      <c r="AZ252" s="1055">
        <f>'5'!AI252</f>
        <v>0</v>
      </c>
      <c r="BA252" s="1056">
        <f t="shared" si="280"/>
        <v>0</v>
      </c>
      <c r="BB252" s="1056">
        <f t="shared" si="281"/>
        <v>0</v>
      </c>
      <c r="BC252" s="1056">
        <f t="shared" si="282"/>
        <v>0</v>
      </c>
      <c r="BD252" s="1056">
        <f t="shared" si="266"/>
        <v>0</v>
      </c>
      <c r="BE252" s="1056">
        <f t="shared" si="283"/>
        <v>0</v>
      </c>
      <c r="BF252" s="1043"/>
      <c r="BG252" s="1057" t="str">
        <f ca="1">'In-kind Benefits 2_V2'!AC250</f>
        <v/>
      </c>
      <c r="BH252" s="1059"/>
      <c r="BI252" s="1059" t="str">
        <f ca="1">'In-kind Benefits 2_V2'!AE250</f>
        <v/>
      </c>
      <c r="BJ252" s="1047" t="str" cm="1">
        <f t="array" aca="1" ref="BJ252" ca="1">(_xlfn.IFS(BG252="Yes",_xlfn.IFS(BI252&lt;=($CP252*BJ$5),BI252,BI252&gt;($CP252*BJ$5),($CP252*BJ$5)),BG252="No","",BG252="",""))</f>
        <v/>
      </c>
      <c r="BK252" s="1043"/>
      <c r="BL252" s="1057" t="str">
        <f ca="1">'In-kind Benefits 2_V2'!AG250</f>
        <v/>
      </c>
      <c r="BM252" s="1047" t="str">
        <f ca="1">'In-kind Benefits 2_V2'!AH250</f>
        <v/>
      </c>
      <c r="BN252" s="1047" t="str">
        <f ca="1">'In-kind Benefits 2_V2'!AI250</f>
        <v/>
      </c>
      <c r="BO252" s="1047" t="str" cm="1">
        <f t="array" aca="1" ref="BO252" ca="1">(_xlfn.IFS(BL252="Yes",_xlfn.IFS(BN252&lt;=($CP252*BO$5),BN252,BN252&gt;($CP252*BO$5),($CP252*BO$5)),BL252="No","",BL252="",""))</f>
        <v/>
      </c>
      <c r="BP252" s="1043"/>
      <c r="BQ252" s="1057" t="str">
        <f ca="1">'In-kind Benefits 2_V2'!AK250</f>
        <v/>
      </c>
      <c r="BR252" s="1047" t="str">
        <f ca="1">'In-kind Benefits 2_V2'!AL250</f>
        <v/>
      </c>
      <c r="BS252" s="1047" t="str">
        <f ca="1">'In-kind Benefits 2_V2'!AM250</f>
        <v/>
      </c>
      <c r="BT252" s="1047" t="str" cm="1">
        <f t="array" aca="1" ref="BT252" ca="1">(_xlfn.IFS(BQ252="Yes",_xlfn.IFS(BS252&lt;=($CP252*BT$5),BS252,BS252&gt;($CP252*BT$5),($CP252*BT$5)),BQ252="No","",BQ252="",""))</f>
        <v/>
      </c>
      <c r="BU252" s="1043"/>
      <c r="BV252" s="1057" t="str">
        <f ca="1">'In-kind Benefits 2_V2'!AO250</f>
        <v/>
      </c>
      <c r="BW252" s="1047" t="str">
        <f ca="1">'In-kind Benefits 2_V2'!AP250</f>
        <v/>
      </c>
      <c r="BX252" s="1047" t="str">
        <f ca="1">'In-kind Benefits 2_V2'!AQ250</f>
        <v/>
      </c>
      <c r="BY252" s="1047" t="str" cm="1">
        <f t="array" aca="1" ref="BY252" ca="1">(_xlfn.IFS(BV252="Yes",_xlfn.IFS(BX252&lt;=($CP252*BY$5),BX252,BX252&gt;($CP252*BY$5),($CP252*BY$5)),BV252="No","",BV252="",""))</f>
        <v/>
      </c>
      <c r="BZ252" s="1043"/>
      <c r="CA252" s="1057" t="str">
        <f ca="1">'In-kind Benefits 2_V2'!AS250</f>
        <v/>
      </c>
      <c r="CB252" s="1047" t="str">
        <f ca="1">'In-kind Benefits 2_V2'!AT250</f>
        <v/>
      </c>
      <c r="CC252" s="1047" t="str">
        <f ca="1">'In-kind Benefits 2_V2'!AU250</f>
        <v/>
      </c>
      <c r="CD252" s="1047" t="str" cm="1">
        <f t="array" aca="1" ref="CD252" ca="1">(_xlfn.IFS(CA252="Yes",_xlfn.IFS(CC252&lt;=($CP252*CD$5),CC252,CC252&gt;($CP252*CD$5),($CP252*CD$5)),CA252="No","",CA252="",""))</f>
        <v/>
      </c>
      <c r="CE252" s="1048"/>
      <c r="CF252" s="1057" t="str">
        <f ca="1">'In-kind Benefits 2_V2'!AW250</f>
        <v/>
      </c>
      <c r="CG252" s="1047" t="str">
        <f ca="1">'In-kind Benefits 2_V2'!AX250</f>
        <v/>
      </c>
      <c r="CH252" s="1047" t="str">
        <f ca="1">'In-kind Benefits 2_V2'!AY250</f>
        <v/>
      </c>
      <c r="CI252" s="1047" t="str" cm="1">
        <f t="array" aca="1" ref="CI252" ca="1">(_xlfn.IFS(CF252="Yes",_xlfn.IFS(CH252&lt;=($CP252*CI$5),CH252,CH252&gt;($CP252*CI$5),($CP252*CI$5)),CF252="No","",CF252="",""))</f>
        <v/>
      </c>
      <c r="CJ252" s="1048"/>
      <c r="CK252" s="1049">
        <f>IFERROR(((V252*X252)+(AG252*AI252)+(AR252*AT252)+(BC252*BE252))*'Drop Downs'!$R$4/12,0)</f>
        <v>0</v>
      </c>
      <c r="CL252" s="1050">
        <f>IFERROR(L252/M252*IF('2'!$E$25='Drop Downs'!$H$15,'Drop Downs'!$R$4/12, IF('2'!$E$25='Drop Downs'!$H$16,1, (IF('2'!$E$25='Drop Downs'!$H$13,1,"error")))),0)</f>
        <v>0</v>
      </c>
      <c r="CM252" s="1050">
        <f t="shared" ca="1" si="293"/>
        <v>0</v>
      </c>
      <c r="CN252" s="1049" t="str">
        <f t="shared" ca="1" si="294"/>
        <v/>
      </c>
      <c r="CO252" s="1049" t="str">
        <f t="shared" ca="1" si="295"/>
        <v/>
      </c>
      <c r="CP252" s="1050" t="str">
        <f t="shared" ca="1" si="267"/>
        <v/>
      </c>
      <c r="CQ252" s="251"/>
      <c r="CR252" s="1050">
        <f>IFERROR(((W252*X252)+(AH252*AI252)+(AS252*AT252)+(BD252*BE252))*'Drop Downs'!$R$4/12,0)</f>
        <v>0</v>
      </c>
      <c r="CS252" s="1050">
        <f t="shared" si="268"/>
        <v>0</v>
      </c>
      <c r="CT252" s="1050">
        <f t="shared" ca="1" si="269"/>
        <v>0</v>
      </c>
      <c r="CU252" s="1050">
        <f t="shared" ca="1" si="270"/>
        <v>0</v>
      </c>
      <c r="CV252" s="1050" t="str">
        <f t="shared" ca="1" si="296"/>
        <v/>
      </c>
      <c r="CW252" s="1048"/>
      <c r="CX252" s="1050">
        <f t="shared" si="297"/>
        <v>0</v>
      </c>
      <c r="CY252" s="1050" t="str">
        <f t="shared" ca="1" si="298"/>
        <v/>
      </c>
      <c r="CZ252" s="1049" t="str">
        <f t="shared" ca="1" si="299"/>
        <v/>
      </c>
      <c r="DA252" s="1049">
        <f t="shared" ca="1" si="271"/>
        <v>0</v>
      </c>
    </row>
    <row r="253" spans="1:105">
      <c r="O253" s="1072"/>
      <c r="BG253" s="1074"/>
      <c r="BH253" s="1074"/>
      <c r="BI253" s="1074"/>
      <c r="BJ253" s="1074"/>
      <c r="BK253" s="1074"/>
      <c r="BL253" s="1074"/>
      <c r="BM253" s="1074"/>
      <c r="BN253" s="1074"/>
      <c r="BO253" s="1074"/>
      <c r="BP253" s="1074"/>
      <c r="BQ253" s="1074"/>
      <c r="BR253" s="1074"/>
      <c r="BS253" s="1074"/>
      <c r="BT253" s="1074"/>
      <c r="BU253" s="1074"/>
      <c r="BV253" s="1074"/>
      <c r="BW253" s="1074"/>
      <c r="BX253" s="1074"/>
      <c r="BY253" s="1074"/>
      <c r="BZ253" s="1074"/>
      <c r="CA253" s="1074"/>
      <c r="CB253" s="1074"/>
      <c r="CC253" s="1074"/>
      <c r="CD253" s="1074"/>
      <c r="CE253" s="1074"/>
      <c r="CF253" s="1074"/>
      <c r="CG253" s="1074"/>
      <c r="CH253" s="1074"/>
      <c r="CI253" s="1074"/>
    </row>
    <row r="254" spans="1:105">
      <c r="D254" s="1076" t="s">
        <v>695</v>
      </c>
      <c r="E254" s="1076">
        <f>SUMIF($D$8:$D$252,"Men", $E$8:$E$252)</f>
        <v>0</v>
      </c>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4"/>
      <c r="BZ254" s="1074"/>
      <c r="CA254" s="1074"/>
      <c r="CB254" s="1074"/>
      <c r="CC254" s="1074"/>
      <c r="CD254" s="1074"/>
      <c r="CE254" s="1074"/>
      <c r="CF254" s="1074"/>
      <c r="CG254" s="1074"/>
      <c r="CH254" s="1074"/>
      <c r="CI254" s="1074"/>
      <c r="CQ254" s="1077"/>
    </row>
    <row r="255" spans="1:105">
      <c r="D255" s="1076" t="s">
        <v>694</v>
      </c>
      <c r="E255" s="1076">
        <f>SUMIF($D$8:$D$252,"Women", $E$8:$E$252)</f>
        <v>0</v>
      </c>
      <c r="BG255" s="1074"/>
      <c r="BH255" s="1074"/>
      <c r="BI255" s="1074"/>
      <c r="BJ255" s="1074"/>
      <c r="BK255" s="1074"/>
      <c r="BL255" s="1074"/>
      <c r="BM255" s="1074"/>
      <c r="BN255" s="1074"/>
      <c r="BO255" s="1074"/>
      <c r="BP255" s="1074"/>
      <c r="BQ255" s="1074"/>
      <c r="BR255" s="1074"/>
      <c r="BS255" s="1074"/>
      <c r="BT255" s="1074"/>
      <c r="BU255" s="1074"/>
      <c r="BV255" s="1074"/>
      <c r="BW255" s="1074"/>
      <c r="BX255" s="1074"/>
      <c r="BY255" s="1074"/>
      <c r="BZ255" s="1074"/>
      <c r="CA255" s="1074"/>
      <c r="CB255" s="1074"/>
      <c r="CC255" s="1074"/>
      <c r="CD255" s="1074"/>
      <c r="CE255" s="1074"/>
      <c r="CF255" s="1074"/>
      <c r="CG255" s="1074"/>
      <c r="CH255" s="1074"/>
      <c r="CI255" s="1074"/>
      <c r="CQ255" s="1078"/>
      <c r="CW255" s="1048"/>
    </row>
    <row r="256" spans="1:105" s="127" customFormat="1">
      <c r="A256" s="1086"/>
      <c r="B256" s="1067"/>
      <c r="C256" s="1067"/>
      <c r="D256" s="1068"/>
      <c r="E256" s="1068"/>
      <c r="F256" s="1069"/>
      <c r="G256" s="1070"/>
      <c r="H256" s="1068"/>
      <c r="I256" s="1068"/>
      <c r="J256" s="1068"/>
      <c r="K256" s="1068"/>
      <c r="L256" s="1068"/>
      <c r="M256" s="1071"/>
      <c r="N256" s="296"/>
      <c r="O256" s="1068"/>
      <c r="P256" s="296"/>
      <c r="Q256" s="296"/>
      <c r="R256" s="1068"/>
      <c r="S256" s="1068"/>
      <c r="T256" s="1068"/>
      <c r="U256" s="1068"/>
      <c r="V256" s="1068"/>
      <c r="W256" s="1068"/>
      <c r="X256" s="1073"/>
      <c r="Y256" s="296"/>
      <c r="Z256" s="296"/>
      <c r="AA256" s="296"/>
      <c r="AB256" s="296"/>
      <c r="AC256" s="296"/>
      <c r="AD256" s="296"/>
      <c r="AE256" s="1068"/>
      <c r="AF256" s="1068"/>
      <c r="AG256" s="1068"/>
      <c r="AH256" s="1068"/>
      <c r="AI256" s="975"/>
      <c r="AJ256" s="296"/>
      <c r="AK256" s="296"/>
      <c r="AL256" s="296"/>
      <c r="AM256" s="296"/>
      <c r="AN256" s="296"/>
      <c r="AO256" s="296"/>
      <c r="AP256" s="1068"/>
      <c r="AQ256" s="1068"/>
      <c r="AR256" s="1068"/>
      <c r="AS256" s="1068"/>
      <c r="AT256" s="1068"/>
      <c r="AU256" s="296"/>
      <c r="AV256" s="296"/>
      <c r="AW256" s="296"/>
      <c r="AX256" s="296"/>
      <c r="AY256" s="1068"/>
      <c r="AZ256" s="1068"/>
      <c r="BA256" s="1068"/>
      <c r="BB256" s="1068"/>
      <c r="BC256" s="1068"/>
      <c r="BD256" s="1068"/>
      <c r="BE256" s="1068"/>
      <c r="BF256" s="296"/>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4"/>
      <c r="BZ256" s="1074"/>
      <c r="CA256" s="1074"/>
      <c r="CB256" s="1074"/>
      <c r="CC256" s="1074"/>
      <c r="CD256" s="1074"/>
      <c r="CE256" s="1074"/>
      <c r="CF256" s="1074"/>
      <c r="CG256" s="1074"/>
      <c r="CH256" s="1074"/>
      <c r="CI256" s="1074"/>
      <c r="CJ256" s="296"/>
      <c r="CK256" s="1075"/>
      <c r="CL256" s="296"/>
      <c r="CM256" s="974"/>
      <c r="CN256" s="975"/>
      <c r="CO256" s="975"/>
      <c r="CP256" s="974"/>
      <c r="CQ256" s="1079"/>
      <c r="CR256" s="251"/>
      <c r="CS256" s="251"/>
      <c r="CT256" s="251"/>
      <c r="CU256" s="251"/>
      <c r="CV256" s="251"/>
      <c r="CW256" s="251"/>
      <c r="CX256" s="251"/>
      <c r="CY256" s="251"/>
      <c r="CZ256" s="251"/>
      <c r="DA256" s="251"/>
    </row>
    <row r="257" spans="1:105" s="127" customFormat="1">
      <c r="A257" s="1086"/>
      <c r="B257" s="1067"/>
      <c r="C257" s="1067"/>
      <c r="D257" s="1068"/>
      <c r="E257" s="1068"/>
      <c r="F257" s="1069"/>
      <c r="G257" s="1070"/>
      <c r="H257" s="1068"/>
      <c r="I257" s="1068"/>
      <c r="J257" s="1068"/>
      <c r="K257" s="1068"/>
      <c r="L257" s="1068"/>
      <c r="M257" s="1071"/>
      <c r="N257" s="296"/>
      <c r="O257" s="1068"/>
      <c r="P257" s="296"/>
      <c r="Q257" s="296"/>
      <c r="R257" s="1068"/>
      <c r="S257" s="1068"/>
      <c r="T257" s="1068"/>
      <c r="U257" s="1068"/>
      <c r="V257" s="1068"/>
      <c r="W257" s="1068"/>
      <c r="X257" s="1073"/>
      <c r="Y257" s="296"/>
      <c r="Z257" s="296"/>
      <c r="AA257" s="296"/>
      <c r="AB257" s="296"/>
      <c r="AC257" s="296"/>
      <c r="AD257" s="296"/>
      <c r="AE257" s="1068"/>
      <c r="AF257" s="1068"/>
      <c r="AG257" s="1068"/>
      <c r="AH257" s="1068"/>
      <c r="AI257" s="975"/>
      <c r="AJ257" s="296"/>
      <c r="AK257" s="296"/>
      <c r="AL257" s="296"/>
      <c r="AM257" s="296"/>
      <c r="AN257" s="296"/>
      <c r="AO257" s="296"/>
      <c r="AP257" s="1068"/>
      <c r="AQ257" s="1068"/>
      <c r="AR257" s="1068"/>
      <c r="AS257" s="1068"/>
      <c r="AT257" s="1068"/>
      <c r="AU257" s="296"/>
      <c r="AV257" s="296"/>
      <c r="AW257" s="296"/>
      <c r="AX257" s="296"/>
      <c r="AY257" s="296"/>
      <c r="AZ257" s="1068"/>
      <c r="BA257" s="1068"/>
      <c r="BB257" s="1068"/>
      <c r="BC257" s="1068"/>
      <c r="BD257" s="1068"/>
      <c r="BE257" s="1068"/>
      <c r="BF257" s="296"/>
      <c r="BG257" s="1074"/>
      <c r="BH257" s="1074"/>
      <c r="BI257" s="1074"/>
      <c r="BJ257" s="1074"/>
      <c r="BK257" s="1074"/>
      <c r="BL257" s="1074"/>
      <c r="BM257" s="1074"/>
      <c r="BN257" s="1074"/>
      <c r="BO257" s="1074"/>
      <c r="BP257" s="1074"/>
      <c r="BQ257" s="1074"/>
      <c r="BR257" s="1074"/>
      <c r="BS257" s="1074"/>
      <c r="BT257" s="1074"/>
      <c r="BU257" s="1074"/>
      <c r="BV257" s="1074"/>
      <c r="BW257" s="1074"/>
      <c r="BX257" s="1074"/>
      <c r="BY257" s="1074"/>
      <c r="BZ257" s="1074"/>
      <c r="CA257" s="1074"/>
      <c r="CB257" s="1074"/>
      <c r="CC257" s="1074"/>
      <c r="CD257" s="1074"/>
      <c r="CE257" s="1074"/>
      <c r="CF257" s="1074"/>
      <c r="CG257" s="1074"/>
      <c r="CH257" s="1074"/>
      <c r="CI257" s="1074"/>
      <c r="CJ257" s="296"/>
      <c r="CK257" s="1075"/>
      <c r="CL257" s="296"/>
      <c r="CM257" s="974"/>
      <c r="CN257" s="975"/>
      <c r="CO257" s="975"/>
      <c r="CP257" s="974"/>
      <c r="CQ257" s="974"/>
      <c r="CR257" s="251"/>
      <c r="CS257" s="251"/>
      <c r="CT257" s="251"/>
      <c r="CU257" s="251"/>
      <c r="CV257" s="251"/>
      <c r="CW257" s="251"/>
      <c r="CX257" s="251"/>
      <c r="CY257" s="251"/>
      <c r="CZ257" s="251"/>
      <c r="DA257" s="251"/>
    </row>
  </sheetData>
  <sheetProtection algorithmName="SHA-512" hashValue="hDz/FfFhHsYIvT4akwpVnjyB9kV733UyceRmGveIoe9zG5UEJSM8yA/2vZPVFR2PLULCYKVb0xoWTtWrAF21hA==" saltValue="1wSN0jfRCO0HfptX8R+oQw==" spinCount="100000" sheet="1" objects="1" scenarios="1"/>
  <mergeCells count="256">
    <mergeCell ref="B247:B248"/>
    <mergeCell ref="F247:F248"/>
    <mergeCell ref="B249:B250"/>
    <mergeCell ref="F249:F250"/>
    <mergeCell ref="B251:B252"/>
    <mergeCell ref="F251:F252"/>
    <mergeCell ref="B237:B238"/>
    <mergeCell ref="F237:F238"/>
    <mergeCell ref="B239:B240"/>
    <mergeCell ref="F239:F240"/>
    <mergeCell ref="B241:B242"/>
    <mergeCell ref="F241:F242"/>
    <mergeCell ref="B243:B244"/>
    <mergeCell ref="F243:F244"/>
    <mergeCell ref="B245:B246"/>
    <mergeCell ref="F245:F246"/>
    <mergeCell ref="B227:B228"/>
    <mergeCell ref="F227:F228"/>
    <mergeCell ref="B229:B230"/>
    <mergeCell ref="F229:F230"/>
    <mergeCell ref="B231:B232"/>
    <mergeCell ref="F231:F232"/>
    <mergeCell ref="B233:B234"/>
    <mergeCell ref="F233:F234"/>
    <mergeCell ref="B235:B236"/>
    <mergeCell ref="F235:F236"/>
    <mergeCell ref="B217:B218"/>
    <mergeCell ref="F217:F218"/>
    <mergeCell ref="B219:B220"/>
    <mergeCell ref="F219:F220"/>
    <mergeCell ref="B221:B222"/>
    <mergeCell ref="F221:F222"/>
    <mergeCell ref="B223:B224"/>
    <mergeCell ref="F223:F224"/>
    <mergeCell ref="B225:B226"/>
    <mergeCell ref="F225:F226"/>
    <mergeCell ref="B206:B207"/>
    <mergeCell ref="F206:F207"/>
    <mergeCell ref="B208:B209"/>
    <mergeCell ref="F208:F209"/>
    <mergeCell ref="B210:B211"/>
    <mergeCell ref="F210:F211"/>
    <mergeCell ref="B213:B214"/>
    <mergeCell ref="F213:F214"/>
    <mergeCell ref="B215:B216"/>
    <mergeCell ref="F215:F216"/>
    <mergeCell ref="B196:B197"/>
    <mergeCell ref="F196:F197"/>
    <mergeCell ref="B198:B199"/>
    <mergeCell ref="F198:F199"/>
    <mergeCell ref="B200:B201"/>
    <mergeCell ref="F200:F201"/>
    <mergeCell ref="B202:B203"/>
    <mergeCell ref="F202:F203"/>
    <mergeCell ref="B204:B205"/>
    <mergeCell ref="F204:F205"/>
    <mergeCell ref="B186:B187"/>
    <mergeCell ref="F186:F187"/>
    <mergeCell ref="B188:B189"/>
    <mergeCell ref="F188:F189"/>
    <mergeCell ref="B190:B191"/>
    <mergeCell ref="F190:F191"/>
    <mergeCell ref="B192:B193"/>
    <mergeCell ref="F192:F193"/>
    <mergeCell ref="B194:B195"/>
    <mergeCell ref="F194:F195"/>
    <mergeCell ref="B176:B177"/>
    <mergeCell ref="F176:F177"/>
    <mergeCell ref="B178:B179"/>
    <mergeCell ref="F178:F179"/>
    <mergeCell ref="B180:B181"/>
    <mergeCell ref="F180:F181"/>
    <mergeCell ref="B182:B183"/>
    <mergeCell ref="F182:F183"/>
    <mergeCell ref="B184:B185"/>
    <mergeCell ref="F184:F185"/>
    <mergeCell ref="B165:B166"/>
    <mergeCell ref="F165:F166"/>
    <mergeCell ref="B167:B168"/>
    <mergeCell ref="F167:F168"/>
    <mergeCell ref="B169:B170"/>
    <mergeCell ref="F169:F170"/>
    <mergeCell ref="B172:B173"/>
    <mergeCell ref="F172:F173"/>
    <mergeCell ref="B174:B175"/>
    <mergeCell ref="F174:F175"/>
    <mergeCell ref="B155:B156"/>
    <mergeCell ref="F155:F156"/>
    <mergeCell ref="B157:B158"/>
    <mergeCell ref="F157:F158"/>
    <mergeCell ref="B159:B160"/>
    <mergeCell ref="F159:F160"/>
    <mergeCell ref="B161:B162"/>
    <mergeCell ref="F161:F162"/>
    <mergeCell ref="B163:B164"/>
    <mergeCell ref="F163:F164"/>
    <mergeCell ref="B151:B152"/>
    <mergeCell ref="F151:F152"/>
    <mergeCell ref="B153:B154"/>
    <mergeCell ref="F153:F154"/>
    <mergeCell ref="B131:B132"/>
    <mergeCell ref="F131:F132"/>
    <mergeCell ref="B147:B148"/>
    <mergeCell ref="F147:F148"/>
    <mergeCell ref="B149:B150"/>
    <mergeCell ref="F149:F150"/>
    <mergeCell ref="B145:B146"/>
    <mergeCell ref="F145:F146"/>
    <mergeCell ref="B137:B138"/>
    <mergeCell ref="F137:F138"/>
    <mergeCell ref="B139:B140"/>
    <mergeCell ref="F139:F140"/>
    <mergeCell ref="B141:B142"/>
    <mergeCell ref="F141:F142"/>
    <mergeCell ref="B143:B144"/>
    <mergeCell ref="F143:F144"/>
    <mergeCell ref="B133:B134"/>
    <mergeCell ref="F133:F134"/>
    <mergeCell ref="B135:B136"/>
    <mergeCell ref="F135:F136"/>
    <mergeCell ref="B81:B82"/>
    <mergeCell ref="F81:F82"/>
    <mergeCell ref="B83:B84"/>
    <mergeCell ref="F83:F84"/>
    <mergeCell ref="B85:B86"/>
    <mergeCell ref="F85:F86"/>
    <mergeCell ref="B87:B88"/>
    <mergeCell ref="F87:F88"/>
    <mergeCell ref="B110:B111"/>
    <mergeCell ref="F110:F111"/>
    <mergeCell ref="B90:B91"/>
    <mergeCell ref="F90:F91"/>
    <mergeCell ref="B92:B93"/>
    <mergeCell ref="F92:F93"/>
    <mergeCell ref="B100:B101"/>
    <mergeCell ref="F100:F101"/>
    <mergeCell ref="B102:B103"/>
    <mergeCell ref="F102:F103"/>
    <mergeCell ref="B104:B105"/>
    <mergeCell ref="F104:F105"/>
    <mergeCell ref="F106:F107"/>
    <mergeCell ref="B108:B109"/>
    <mergeCell ref="F108:F109"/>
    <mergeCell ref="B106:B107"/>
    <mergeCell ref="F42:F43"/>
    <mergeCell ref="B44:B45"/>
    <mergeCell ref="F44:F45"/>
    <mergeCell ref="B46:B47"/>
    <mergeCell ref="F46:F47"/>
    <mergeCell ref="B69:B70"/>
    <mergeCell ref="F69:F70"/>
    <mergeCell ref="B71:B72"/>
    <mergeCell ref="F71:F72"/>
    <mergeCell ref="B51:B52"/>
    <mergeCell ref="F51:F52"/>
    <mergeCell ref="B53:B54"/>
    <mergeCell ref="F53:F54"/>
    <mergeCell ref="B63:B64"/>
    <mergeCell ref="F63:F64"/>
    <mergeCell ref="B65:B66"/>
    <mergeCell ref="F65:F66"/>
    <mergeCell ref="B67:B68"/>
    <mergeCell ref="F67:F68"/>
    <mergeCell ref="F57:F58"/>
    <mergeCell ref="B59:B60"/>
    <mergeCell ref="F59:F60"/>
    <mergeCell ref="B61:B62"/>
    <mergeCell ref="E3:F3"/>
    <mergeCell ref="B10:B11"/>
    <mergeCell ref="F10:F11"/>
    <mergeCell ref="B12:B13"/>
    <mergeCell ref="F12:F13"/>
    <mergeCell ref="B8:B9"/>
    <mergeCell ref="F8:F9"/>
    <mergeCell ref="BA5:BE5"/>
    <mergeCell ref="D6:E6"/>
    <mergeCell ref="T5:X5"/>
    <mergeCell ref="Z5:AD5"/>
    <mergeCell ref="AE5:AI5"/>
    <mergeCell ref="B5:F5"/>
    <mergeCell ref="O5:S5"/>
    <mergeCell ref="H5:M5"/>
    <mergeCell ref="AK5:AO5"/>
    <mergeCell ref="AP5:AT5"/>
    <mergeCell ref="AV5:AZ5"/>
    <mergeCell ref="B3:C3"/>
    <mergeCell ref="B73:B74"/>
    <mergeCell ref="F73:F74"/>
    <mergeCell ref="B75:B76"/>
    <mergeCell ref="F75:F76"/>
    <mergeCell ref="B77:B78"/>
    <mergeCell ref="F77:F78"/>
    <mergeCell ref="B79:B80"/>
    <mergeCell ref="F79:F80"/>
    <mergeCell ref="CR5:CV5"/>
    <mergeCell ref="B26:B27"/>
    <mergeCell ref="F26:F27"/>
    <mergeCell ref="B49:B50"/>
    <mergeCell ref="F49:F50"/>
    <mergeCell ref="B32:B33"/>
    <mergeCell ref="F32:F33"/>
    <mergeCell ref="B34:B35"/>
    <mergeCell ref="F34:F35"/>
    <mergeCell ref="B36:B37"/>
    <mergeCell ref="F36:F37"/>
    <mergeCell ref="B38:B39"/>
    <mergeCell ref="F38:F39"/>
    <mergeCell ref="B40:B41"/>
    <mergeCell ref="F40:F41"/>
    <mergeCell ref="B42:B43"/>
    <mergeCell ref="CX5:DA5"/>
    <mergeCell ref="B94:B95"/>
    <mergeCell ref="F94:F95"/>
    <mergeCell ref="B55:B56"/>
    <mergeCell ref="F55:F56"/>
    <mergeCell ref="B57:B58"/>
    <mergeCell ref="F61:F62"/>
    <mergeCell ref="B20:B21"/>
    <mergeCell ref="F20:F21"/>
    <mergeCell ref="B22:B23"/>
    <mergeCell ref="F22:F23"/>
    <mergeCell ref="B24:B25"/>
    <mergeCell ref="F24:F25"/>
    <mergeCell ref="B14:B15"/>
    <mergeCell ref="F14:F15"/>
    <mergeCell ref="B16:B17"/>
    <mergeCell ref="F16:F17"/>
    <mergeCell ref="B18:B19"/>
    <mergeCell ref="F18:F19"/>
    <mergeCell ref="B28:B29"/>
    <mergeCell ref="F28:F29"/>
    <mergeCell ref="B30:B31"/>
    <mergeCell ref="F30:F31"/>
    <mergeCell ref="CK5:CP5"/>
    <mergeCell ref="B96:B97"/>
    <mergeCell ref="F96:F97"/>
    <mergeCell ref="B98:B99"/>
    <mergeCell ref="F98:F99"/>
    <mergeCell ref="B112:B113"/>
    <mergeCell ref="F112:F113"/>
    <mergeCell ref="B114:B115"/>
    <mergeCell ref="F114:F115"/>
    <mergeCell ref="B116:B117"/>
    <mergeCell ref="F116:F117"/>
    <mergeCell ref="B128:B129"/>
    <mergeCell ref="F128:F129"/>
    <mergeCell ref="B118:B119"/>
    <mergeCell ref="F118:F119"/>
    <mergeCell ref="B120:B121"/>
    <mergeCell ref="F120:F121"/>
    <mergeCell ref="B122:B123"/>
    <mergeCell ref="F122:F123"/>
    <mergeCell ref="B124:B125"/>
    <mergeCell ref="F124:F125"/>
    <mergeCell ref="B126:B127"/>
    <mergeCell ref="F126:F127"/>
  </mergeCells>
  <printOptions horizontalCentered="1"/>
  <pageMargins left="0" right="0" top="0.74803149606299213" bottom="0.74803149606299213" header="0" footer="0"/>
  <pageSetup paperSize="9" scale="2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6ECC-42B8-44B7-8197-D9C940BD31AF}">
  <sheetPr codeName="Sheet102">
    <tabColor theme="9" tint="0.39997558519241921"/>
    <pageSetUpPr fitToPage="1"/>
  </sheetPr>
  <dimension ref="B1:AV257"/>
  <sheetViews>
    <sheetView showGridLines="0" showZeros="0" zoomScale="70" zoomScaleNormal="70" workbookViewId="0">
      <pane ySplit="5" topLeftCell="A6" activePane="bottomLeft" state="frozen"/>
      <selection activeCell="C35" sqref="C35"/>
      <selection pane="bottomLeft" activeCell="C13" sqref="C13"/>
    </sheetView>
  </sheetViews>
  <sheetFormatPr defaultColWidth="11.453125" defaultRowHeight="14.5"/>
  <cols>
    <col min="1" max="1" width="4.453125" style="178" customWidth="1"/>
    <col min="2" max="2" width="50.453125" style="133" customWidth="1"/>
    <col min="3" max="3" width="23.54296875" style="178" customWidth="1"/>
    <col min="4" max="4" width="5.54296875" style="59" customWidth="1"/>
    <col min="5" max="5" width="25.54296875" style="50" customWidth="1"/>
    <col min="6" max="6" width="11" style="213" customWidth="1"/>
    <col min="7" max="7" width="16.453125" style="55" customWidth="1"/>
    <col min="8" max="8" width="21.81640625" style="179" customWidth="1"/>
    <col min="9" max="9" width="13.453125" style="179" customWidth="1"/>
    <col min="10" max="10" width="12.81640625" style="179" customWidth="1"/>
    <col min="11" max="11" width="11.453125" style="179" customWidth="1"/>
    <col min="12" max="12" width="17.1796875" style="179" customWidth="1"/>
    <col min="13" max="13" width="11.1796875" style="179" customWidth="1"/>
    <col min="14" max="14" width="4.453125" style="179" customWidth="1"/>
    <col min="15" max="16" width="11.453125" style="178"/>
    <col min="17" max="17" width="43.26953125" style="178" bestFit="1" customWidth="1"/>
    <col min="18" max="16384" width="11.453125" style="178"/>
  </cols>
  <sheetData>
    <row r="1" spans="2:48" s="16" customFormat="1" ht="44.5" customHeight="1" thickBot="1">
      <c r="B1" s="358" t="s">
        <v>731</v>
      </c>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row>
    <row r="2" spans="2:48" ht="13" customHeight="1" thickTop="1">
      <c r="B2" s="59"/>
      <c r="C2" s="50"/>
      <c r="D2" s="50"/>
      <c r="E2" s="51"/>
      <c r="F2" s="212"/>
      <c r="G2" s="50"/>
      <c r="H2" s="178"/>
      <c r="I2" s="178"/>
      <c r="J2" s="178"/>
      <c r="M2" s="178"/>
      <c r="N2" s="178"/>
    </row>
    <row r="3" spans="2:48">
      <c r="C3" s="59"/>
    </row>
    <row r="4" spans="2:48">
      <c r="B4" s="402" t="str">
        <f>Languages1!C207</f>
        <v>Enter Living Wage Benchmark Methodology</v>
      </c>
      <c r="C4" s="403">
        <f>'8'!C4</f>
        <v>0</v>
      </c>
      <c r="E4" s="1326" t="s">
        <v>811</v>
      </c>
      <c r="F4" s="1326"/>
      <c r="G4" s="1326"/>
      <c r="H4" s="1326"/>
      <c r="I4" s="1326"/>
      <c r="J4" s="1326"/>
      <c r="K4" s="1326"/>
      <c r="L4" s="255"/>
      <c r="M4" s="242"/>
    </row>
    <row r="5" spans="2:48" ht="53.5" customHeight="1">
      <c r="B5" s="402" t="str">
        <f>Languages1!C208</f>
        <v>Enter Gross Monthly Living Wage Benchmark Estimate</v>
      </c>
      <c r="C5" s="403">
        <f>'8'!C5</f>
        <v>0</v>
      </c>
      <c r="E5" s="294" t="s">
        <v>6</v>
      </c>
      <c r="F5" s="295" t="s">
        <v>647</v>
      </c>
      <c r="G5" s="294" t="str">
        <f>Languages1!C245</f>
        <v>Monthly in-kind benefits (does not exceed 30%)</v>
      </c>
      <c r="H5" s="294" t="str">
        <f>Languages1!C246</f>
        <v>Bonuses adjusted per month</v>
      </c>
      <c r="I5" s="294" t="str">
        <f>Languages1!C247</f>
        <v>Monthly wage</v>
      </c>
      <c r="J5" s="294" t="str">
        <f>Languages1!C248</f>
        <v>Total remuneration</v>
      </c>
      <c r="K5" s="294" t="str">
        <f>Languages1!C249</f>
        <v>Living Wage Gap</v>
      </c>
      <c r="L5" s="496"/>
      <c r="M5" s="184" t="str">
        <f>Languages1!C251</f>
        <v>Living Wage Gap (With no 30% limit)</v>
      </c>
    </row>
    <row r="6" spans="2:48" ht="20.25" customHeight="1">
      <c r="B6" s="234"/>
      <c r="C6" s="234"/>
      <c r="D6" s="235"/>
      <c r="E6" s="236"/>
      <c r="F6" s="237"/>
      <c r="G6" s="496" t="s">
        <v>1067</v>
      </c>
      <c r="H6" s="238"/>
      <c r="I6" s="238"/>
      <c r="J6" s="238"/>
      <c r="K6" s="238"/>
      <c r="L6" s="495" t="s">
        <v>1070</v>
      </c>
    </row>
    <row r="7" spans="2:48">
      <c r="B7" s="239" t="str">
        <f>Languages1!C210</f>
        <v>Table 1: Certificate Holder Summary</v>
      </c>
      <c r="C7" s="240"/>
      <c r="D7" s="235"/>
      <c r="E7" s="260"/>
      <c r="F7" s="266"/>
      <c r="G7" s="261"/>
      <c r="H7" s="262" t="str">
        <f>'5'!B7</f>
        <v xml:space="preserve">Área de Trabalho: </v>
      </c>
      <c r="I7" s="261"/>
      <c r="J7" s="261"/>
      <c r="K7" s="263"/>
      <c r="L7" s="241"/>
      <c r="M7" s="242"/>
    </row>
    <row r="8" spans="2:48">
      <c r="B8" s="498" t="str">
        <f>Languages1!C211</f>
        <v>Certificate Holder Name</v>
      </c>
      <c r="C8" s="395">
        <f>'Back End 2'!C7</f>
        <v>0</v>
      </c>
      <c r="D8" s="235"/>
      <c r="E8" s="391" t="str">
        <f>'Back End 2'!E10</f>
        <v/>
      </c>
      <c r="F8" s="392">
        <f>'Back End 2'!F10</f>
        <v>0</v>
      </c>
      <c r="G8" s="393">
        <f ca="1">'Back End 2'!G10</f>
        <v>0</v>
      </c>
      <c r="H8" s="393">
        <f>'Back End 2'!H10</f>
        <v>0</v>
      </c>
      <c r="I8" s="393">
        <f>'Back End 2'!I10</f>
        <v>0</v>
      </c>
      <c r="J8" s="393">
        <f ca="1">'Back End 2'!J10</f>
        <v>0</v>
      </c>
      <c r="K8" s="394" t="str">
        <f t="shared" ref="K8:K47" si="0">IF(E8="","", IF(AND(J8&lt;$C$5, J8&gt;0), ($C$5-J8)/$C$5, "0%"))</f>
        <v/>
      </c>
      <c r="L8" s="404">
        <f ca="1">' '!CM8</f>
        <v>0</v>
      </c>
      <c r="M8" s="250" t="str">
        <f>IF(E8=""," ", IF(AND(SUM(H8,I8,L8)&lt;$C$5, SUM(H8,I8,L8)&gt;0), ($C$5-SUM(H8,I8,L8))/$C$5, "0%"))</f>
        <v xml:space="preserve"> </v>
      </c>
      <c r="N8" s="60"/>
    </row>
    <row r="9" spans="2:48">
      <c r="B9" s="498" t="str">
        <f>Languages1!C15</f>
        <v>Contact Person</v>
      </c>
      <c r="C9" s="396">
        <f>'Back End 2'!C8</f>
        <v>0</v>
      </c>
      <c r="D9" s="235"/>
      <c r="E9" s="391" t="str">
        <f>'Back End 2'!E11</f>
        <v/>
      </c>
      <c r="F9" s="392">
        <f>'Back End 2'!F11</f>
        <v>0</v>
      </c>
      <c r="G9" s="393">
        <f ca="1">'Back End 2'!G11</f>
        <v>0</v>
      </c>
      <c r="H9" s="393">
        <f>'Back End 2'!H11</f>
        <v>0</v>
      </c>
      <c r="I9" s="393">
        <f>'Back End 2'!I11</f>
        <v>0</v>
      </c>
      <c r="J9" s="393">
        <f ca="1">'Back End 2'!J11</f>
        <v>0</v>
      </c>
      <c r="K9" s="394" t="str">
        <f t="shared" si="0"/>
        <v/>
      </c>
      <c r="L9" s="404">
        <f ca="1">' '!CM9</f>
        <v>0</v>
      </c>
      <c r="M9" s="250" t="str">
        <f t="shared" ref="M9:M47" si="1">IF(E9=""," ", IF(AND(SUM(H9,I9,L9)&lt;$C$5, SUM(H9,I9,L9)&gt;0), ($C$5-SUM(H9,I9,L9))/$C$5, "0%"))</f>
        <v xml:space="preserve"> </v>
      </c>
      <c r="N9" s="61"/>
    </row>
    <row r="10" spans="2:48">
      <c r="B10" s="498" t="str">
        <f>Languages1!C16</f>
        <v>Phone Number</v>
      </c>
      <c r="C10" s="396">
        <f>'Back End 2'!C9</f>
        <v>0</v>
      </c>
      <c r="D10" s="235"/>
      <c r="E10" s="391" t="str">
        <f>'Back End 2'!E12</f>
        <v/>
      </c>
      <c r="F10" s="392">
        <f>'Back End 2'!F12</f>
        <v>0</v>
      </c>
      <c r="G10" s="393">
        <f ca="1">'Back End 2'!G12</f>
        <v>0</v>
      </c>
      <c r="H10" s="393">
        <f>'Back End 2'!H12</f>
        <v>0</v>
      </c>
      <c r="I10" s="393">
        <f>'Back End 2'!I12</f>
        <v>0</v>
      </c>
      <c r="J10" s="393">
        <f ca="1">'Back End 2'!J12</f>
        <v>0</v>
      </c>
      <c r="K10" s="394" t="str">
        <f t="shared" si="0"/>
        <v/>
      </c>
      <c r="L10" s="404">
        <f ca="1">' '!CM10</f>
        <v>0</v>
      </c>
      <c r="M10" s="250" t="str">
        <f t="shared" si="1"/>
        <v xml:space="preserve"> </v>
      </c>
    </row>
    <row r="11" spans="2:48">
      <c r="B11" s="498" t="str">
        <f>Languages1!C17</f>
        <v>Email</v>
      </c>
      <c r="C11" s="396">
        <f>'Back End 2'!C10</f>
        <v>0</v>
      </c>
      <c r="D11" s="235"/>
      <c r="E11" s="391" t="str">
        <f>'Back End 2'!E13</f>
        <v/>
      </c>
      <c r="F11" s="392">
        <f>'Back End 2'!F13</f>
        <v>0</v>
      </c>
      <c r="G11" s="393">
        <f ca="1">'Back End 2'!G13</f>
        <v>0</v>
      </c>
      <c r="H11" s="393">
        <f>'Back End 2'!H13</f>
        <v>0</v>
      </c>
      <c r="I11" s="393">
        <f>'Back End 2'!I13</f>
        <v>0</v>
      </c>
      <c r="J11" s="393">
        <f ca="1">'Back End 2'!J13</f>
        <v>0</v>
      </c>
      <c r="K11" s="394" t="str">
        <f t="shared" si="0"/>
        <v/>
      </c>
      <c r="L11" s="404">
        <f ca="1">' '!CM11</f>
        <v>0</v>
      </c>
      <c r="M11" s="250" t="str">
        <f t="shared" si="1"/>
        <v xml:space="preserve"> </v>
      </c>
      <c r="N11" s="178"/>
    </row>
    <row r="12" spans="2:48">
      <c r="B12" s="498" t="str">
        <f>Languages1!C19</f>
        <v>Certificate Holder Country</v>
      </c>
      <c r="C12" s="396" t="str">
        <f>IF('Back End 2'!C11="Select One","", 'Back End 2'!C11)</f>
        <v>Select from list</v>
      </c>
      <c r="D12" s="235"/>
      <c r="E12" s="391" t="str">
        <f>'Back End 2'!E14</f>
        <v/>
      </c>
      <c r="F12" s="392">
        <f>'Back End 2'!F14</f>
        <v>0</v>
      </c>
      <c r="G12" s="393">
        <f ca="1">'Back End 2'!G14</f>
        <v>0</v>
      </c>
      <c r="H12" s="393">
        <f>'Back End 2'!H14</f>
        <v>0</v>
      </c>
      <c r="I12" s="393">
        <f>'Back End 2'!I14</f>
        <v>0</v>
      </c>
      <c r="J12" s="393">
        <f ca="1">'Back End 2'!J14</f>
        <v>0</v>
      </c>
      <c r="K12" s="394" t="str">
        <f t="shared" si="0"/>
        <v/>
      </c>
      <c r="L12" s="404">
        <f ca="1">' '!CM12</f>
        <v>0</v>
      </c>
      <c r="M12" s="250" t="str">
        <f t="shared" si="1"/>
        <v xml:space="preserve"> </v>
      </c>
      <c r="O12" s="7"/>
      <c r="P12" s="7"/>
      <c r="Q12" s="7"/>
      <c r="R12" s="7"/>
      <c r="S12" s="7"/>
      <c r="T12" s="7"/>
      <c r="U12" s="7"/>
      <c r="V12" s="7"/>
      <c r="W12" s="7"/>
      <c r="X12" s="7"/>
      <c r="Y12" s="7"/>
      <c r="Z12" s="7"/>
    </row>
    <row r="13" spans="2:48">
      <c r="B13" s="498" t="str">
        <f>Languages1!C213</f>
        <v>Standard Work Week</v>
      </c>
      <c r="C13" s="396" t="str">
        <f>Workweek&amp;" hours"</f>
        <v>40 hours</v>
      </c>
      <c r="D13" s="235"/>
      <c r="E13" s="391" t="str">
        <f>'Back End 2'!E15</f>
        <v/>
      </c>
      <c r="F13" s="392">
        <f>'Back End 2'!F15</f>
        <v>0</v>
      </c>
      <c r="G13" s="393">
        <f ca="1">'Back End 2'!G15</f>
        <v>0</v>
      </c>
      <c r="H13" s="393">
        <f>'Back End 2'!H15</f>
        <v>0</v>
      </c>
      <c r="I13" s="393">
        <f>'Back End 2'!I15</f>
        <v>0</v>
      </c>
      <c r="J13" s="393">
        <f ca="1">'Back End 2'!J15</f>
        <v>0</v>
      </c>
      <c r="K13" s="394" t="str">
        <f t="shared" si="0"/>
        <v/>
      </c>
      <c r="L13" s="404">
        <f ca="1">' '!CM13</f>
        <v>0</v>
      </c>
      <c r="M13" s="250" t="str">
        <f t="shared" si="1"/>
        <v xml:space="preserve"> </v>
      </c>
    </row>
    <row r="14" spans="2:48">
      <c r="B14" s="498" t="str">
        <f>Languages1!C214</f>
        <v>Certificate Holder Region</v>
      </c>
      <c r="C14" s="396">
        <f>'Back End 2'!C12</f>
        <v>0</v>
      </c>
      <c r="D14" s="235"/>
      <c r="E14" s="391" t="str">
        <f>'Back End 2'!E16</f>
        <v/>
      </c>
      <c r="F14" s="392">
        <f>'Back End 2'!F16</f>
        <v>0</v>
      </c>
      <c r="G14" s="393">
        <f ca="1">'Back End 2'!G16</f>
        <v>0</v>
      </c>
      <c r="H14" s="393">
        <f>'Back End 2'!H16</f>
        <v>0</v>
      </c>
      <c r="I14" s="393">
        <f>'Back End 2'!I16</f>
        <v>0</v>
      </c>
      <c r="J14" s="393">
        <f ca="1">'Back End 2'!J16</f>
        <v>0</v>
      </c>
      <c r="K14" s="394" t="str">
        <f t="shared" si="0"/>
        <v/>
      </c>
      <c r="L14" s="404">
        <f ca="1">' '!CM14</f>
        <v>0</v>
      </c>
      <c r="M14" s="250" t="str">
        <f t="shared" si="1"/>
        <v xml:space="preserve"> </v>
      </c>
      <c r="O14" s="54"/>
      <c r="P14" s="54"/>
      <c r="Q14" s="54"/>
      <c r="R14" s="54"/>
      <c r="S14" s="54"/>
      <c r="T14" s="54"/>
      <c r="U14" s="54"/>
      <c r="V14" s="54"/>
      <c r="W14" s="54"/>
      <c r="X14" s="54"/>
      <c r="Y14" s="54"/>
      <c r="Z14" s="54"/>
    </row>
    <row r="15" spans="2:48">
      <c r="B15" s="498" t="str">
        <f>Languages1!C215</f>
        <v>Certificate Holder Location</v>
      </c>
      <c r="C15" s="396">
        <f>'Back End 2'!C13</f>
        <v>0</v>
      </c>
      <c r="D15" s="235"/>
      <c r="E15" s="391" t="str">
        <f>'Back End 2'!E17</f>
        <v/>
      </c>
      <c r="F15" s="392">
        <f>'Back End 2'!F17</f>
        <v>0</v>
      </c>
      <c r="G15" s="393">
        <f ca="1">'Back End 2'!G17</f>
        <v>0</v>
      </c>
      <c r="H15" s="393">
        <f>'Back End 2'!H17</f>
        <v>0</v>
      </c>
      <c r="I15" s="393">
        <f>'Back End 2'!I17</f>
        <v>0</v>
      </c>
      <c r="J15" s="393">
        <f ca="1">'Back End 2'!J17</f>
        <v>0</v>
      </c>
      <c r="K15" s="394" t="str">
        <f t="shared" si="0"/>
        <v/>
      </c>
      <c r="L15" s="404">
        <f ca="1">' '!CM15</f>
        <v>0</v>
      </c>
      <c r="M15" s="250" t="str">
        <f t="shared" si="1"/>
        <v xml:space="preserve"> </v>
      </c>
      <c r="O15" s="67"/>
      <c r="P15" s="67"/>
      <c r="Q15" s="67"/>
      <c r="R15" s="67"/>
      <c r="S15" s="67"/>
      <c r="T15" s="67"/>
      <c r="U15" s="67"/>
      <c r="V15" s="67"/>
      <c r="W15" s="67"/>
      <c r="X15" s="67"/>
      <c r="Y15" s="67"/>
      <c r="Z15" s="67"/>
    </row>
    <row r="16" spans="2:48">
      <c r="B16" s="236"/>
      <c r="C16" s="296">
        <f>'Back End 2'!C14</f>
        <v>0</v>
      </c>
      <c r="D16" s="235"/>
      <c r="E16" s="391" t="str">
        <f>'Back End 2'!E18</f>
        <v/>
      </c>
      <c r="F16" s="392">
        <f>'Back End 2'!F18</f>
        <v>0</v>
      </c>
      <c r="G16" s="393">
        <f ca="1">'Back End 2'!G18</f>
        <v>0</v>
      </c>
      <c r="H16" s="393">
        <f>'Back End 2'!H18</f>
        <v>0</v>
      </c>
      <c r="I16" s="393">
        <f>'Back End 2'!I18</f>
        <v>0</v>
      </c>
      <c r="J16" s="393">
        <f ca="1">'Back End 2'!J18</f>
        <v>0</v>
      </c>
      <c r="K16" s="394" t="str">
        <f t="shared" si="0"/>
        <v/>
      </c>
      <c r="L16" s="404">
        <f ca="1">' '!CM16</f>
        <v>0</v>
      </c>
      <c r="M16" s="250" t="str">
        <f t="shared" si="1"/>
        <v xml:space="preserve"> </v>
      </c>
    </row>
    <row r="17" spans="2:26">
      <c r="B17" s="401" t="str">
        <f>Languages1!C217</f>
        <v>Area of Production (ha)</v>
      </c>
      <c r="C17" s="397">
        <f>'Back End 2'!C15</f>
        <v>0</v>
      </c>
      <c r="D17" s="235"/>
      <c r="E17" s="391" t="str">
        <f>'Back End 2'!E19</f>
        <v/>
      </c>
      <c r="F17" s="392">
        <f>'Back End 2'!F19</f>
        <v>0</v>
      </c>
      <c r="G17" s="393">
        <f ca="1">'Back End 2'!G19</f>
        <v>0</v>
      </c>
      <c r="H17" s="393">
        <f>'Back End 2'!H19</f>
        <v>0</v>
      </c>
      <c r="I17" s="393">
        <f>'Back End 2'!I19</f>
        <v>0</v>
      </c>
      <c r="J17" s="393">
        <f ca="1">'Back End 2'!J19</f>
        <v>0</v>
      </c>
      <c r="K17" s="394" t="str">
        <f t="shared" si="0"/>
        <v/>
      </c>
      <c r="L17" s="404">
        <f ca="1">' '!CM17</f>
        <v>0</v>
      </c>
      <c r="M17" s="250" t="str">
        <f t="shared" si="1"/>
        <v xml:space="preserve"> </v>
      </c>
    </row>
    <row r="18" spans="2:26" s="7" customFormat="1" ht="14.15" customHeight="1">
      <c r="B18" s="498" t="str">
        <f>Languages1!C218</f>
        <v>Crop</v>
      </c>
      <c r="C18" s="397">
        <f>'Back End 2'!C16</f>
        <v>0</v>
      </c>
      <c r="D18" s="243"/>
      <c r="E18" s="391" t="str">
        <f>'Back End 2'!E20</f>
        <v/>
      </c>
      <c r="F18" s="392">
        <f>'Back End 2'!F20</f>
        <v>0</v>
      </c>
      <c r="G18" s="393">
        <f ca="1">'Back End 2'!G20</f>
        <v>0</v>
      </c>
      <c r="H18" s="393">
        <f>'Back End 2'!H20</f>
        <v>0</v>
      </c>
      <c r="I18" s="393">
        <f>'Back End 2'!I20</f>
        <v>0</v>
      </c>
      <c r="J18" s="393">
        <f ca="1">'Back End 2'!J20</f>
        <v>0</v>
      </c>
      <c r="K18" s="394" t="str">
        <f t="shared" si="0"/>
        <v/>
      </c>
      <c r="L18" s="404">
        <f ca="1">' '!CM18</f>
        <v>0</v>
      </c>
      <c r="M18" s="250" t="str">
        <f t="shared" si="1"/>
        <v xml:space="preserve"> </v>
      </c>
      <c r="O18" s="178"/>
      <c r="P18" s="178"/>
      <c r="Q18" s="178"/>
      <c r="R18" s="178"/>
      <c r="S18" s="178"/>
      <c r="T18" s="178"/>
      <c r="U18" s="178"/>
      <c r="V18" s="178"/>
      <c r="W18" s="178"/>
      <c r="X18" s="178"/>
      <c r="Y18" s="178"/>
      <c r="Z18" s="178"/>
    </row>
    <row r="19" spans="2:26" ht="17.149999999999999" customHeight="1">
      <c r="B19" s="498" t="str">
        <f>Languages1!C219</f>
        <v>Varieties grown</v>
      </c>
      <c r="C19" s="397">
        <f>'Back End 2'!C17</f>
        <v>0</v>
      </c>
      <c r="D19" s="235"/>
      <c r="E19" s="391" t="str">
        <f>'Back End 2'!E21</f>
        <v/>
      </c>
      <c r="F19" s="392">
        <f>'Back End 2'!F21</f>
        <v>0</v>
      </c>
      <c r="G19" s="393">
        <f ca="1">'Back End 2'!G21</f>
        <v>0</v>
      </c>
      <c r="H19" s="393">
        <f>'Back End 2'!H21</f>
        <v>0</v>
      </c>
      <c r="I19" s="393">
        <f>'Back End 2'!I21</f>
        <v>0</v>
      </c>
      <c r="J19" s="393">
        <f ca="1">'Back End 2'!J21</f>
        <v>0</v>
      </c>
      <c r="K19" s="394" t="str">
        <f t="shared" si="0"/>
        <v/>
      </c>
      <c r="L19" s="404">
        <f ca="1">' '!CM19</f>
        <v>0</v>
      </c>
      <c r="M19" s="250" t="str">
        <f t="shared" si="1"/>
        <v xml:space="preserve"> </v>
      </c>
    </row>
    <row r="20" spans="2:26" s="54" customFormat="1">
      <c r="B20" s="401" t="str">
        <f>Languages1!C220</f>
        <v>Units of Production</v>
      </c>
      <c r="C20" s="397">
        <f>'Back End 2'!C18</f>
        <v>0</v>
      </c>
      <c r="D20" s="244"/>
      <c r="E20" s="391" t="str">
        <f>'Back End 2'!E22</f>
        <v/>
      </c>
      <c r="F20" s="392">
        <f>'Back End 2'!F22</f>
        <v>0</v>
      </c>
      <c r="G20" s="393">
        <f ca="1">'Back End 2'!G22</f>
        <v>0</v>
      </c>
      <c r="H20" s="393">
        <f>'Back End 2'!H22</f>
        <v>0</v>
      </c>
      <c r="I20" s="393">
        <f>'Back End 2'!I22</f>
        <v>0</v>
      </c>
      <c r="J20" s="393">
        <f ca="1">'Back End 2'!J22</f>
        <v>0</v>
      </c>
      <c r="K20" s="394" t="str">
        <f t="shared" si="0"/>
        <v/>
      </c>
      <c r="L20" s="404">
        <f ca="1">' '!CM20</f>
        <v>0</v>
      </c>
      <c r="M20" s="250" t="str">
        <f t="shared" si="1"/>
        <v xml:space="preserve"> </v>
      </c>
      <c r="N20" s="178"/>
      <c r="O20" s="178"/>
      <c r="P20" s="178"/>
      <c r="Q20" s="178"/>
      <c r="R20" s="178"/>
      <c r="S20" s="178"/>
      <c r="T20" s="178"/>
      <c r="U20" s="178"/>
      <c r="V20" s="178"/>
      <c r="W20" s="178"/>
      <c r="X20" s="178"/>
      <c r="Y20" s="178"/>
      <c r="Z20" s="178"/>
    </row>
    <row r="21" spans="2:26" s="67" customFormat="1">
      <c r="B21" s="401" t="str">
        <f>Languages1!C30</f>
        <v>Total Annual Production</v>
      </c>
      <c r="C21" s="397">
        <f>'Back End 2'!C19</f>
        <v>0</v>
      </c>
      <c r="D21" s="245"/>
      <c r="E21" s="391" t="str">
        <f>'Back End 2'!E23</f>
        <v/>
      </c>
      <c r="F21" s="392">
        <f>'Back End 2'!F23</f>
        <v>0</v>
      </c>
      <c r="G21" s="393">
        <f ca="1">'Back End 2'!G23</f>
        <v>0</v>
      </c>
      <c r="H21" s="393">
        <f>'Back End 2'!H23</f>
        <v>0</v>
      </c>
      <c r="I21" s="393">
        <f>'Back End 2'!I23</f>
        <v>0</v>
      </c>
      <c r="J21" s="393">
        <f ca="1">'Back End 2'!J23</f>
        <v>0</v>
      </c>
      <c r="K21" s="394" t="str">
        <f t="shared" si="0"/>
        <v/>
      </c>
      <c r="L21" s="404">
        <f ca="1">' '!CM21</f>
        <v>0</v>
      </c>
      <c r="M21" s="250" t="str">
        <f t="shared" si="1"/>
        <v xml:space="preserve"> </v>
      </c>
      <c r="N21" s="178"/>
      <c r="O21" s="178"/>
      <c r="P21" s="178"/>
      <c r="Q21" s="178"/>
      <c r="R21" s="178"/>
      <c r="S21" s="178"/>
      <c r="T21" s="178"/>
      <c r="U21" s="178"/>
      <c r="V21" s="178"/>
      <c r="W21" s="178"/>
      <c r="X21" s="178"/>
      <c r="Y21" s="178"/>
      <c r="Z21" s="178"/>
    </row>
    <row r="22" spans="2:26">
      <c r="B22" s="498" t="str">
        <f>Languages1!C31</f>
        <v>Certifications and Standards</v>
      </c>
      <c r="C22" s="397">
        <f>'Back End 2'!C20</f>
        <v>0</v>
      </c>
      <c r="D22" s="235"/>
      <c r="E22" s="391" t="str">
        <f>'Back End 2'!E24</f>
        <v/>
      </c>
      <c r="F22" s="392">
        <f>'Back End 2'!F24</f>
        <v>0</v>
      </c>
      <c r="G22" s="393">
        <f ca="1">'Back End 2'!G24</f>
        <v>0</v>
      </c>
      <c r="H22" s="393">
        <f>'Back End 2'!H24</f>
        <v>0</v>
      </c>
      <c r="I22" s="393">
        <f>'Back End 2'!I24</f>
        <v>0</v>
      </c>
      <c r="J22" s="393">
        <f ca="1">'Back End 2'!J24</f>
        <v>0</v>
      </c>
      <c r="K22" s="394" t="str">
        <f t="shared" si="0"/>
        <v/>
      </c>
      <c r="L22" s="404">
        <f ca="1">' '!CM22</f>
        <v>0</v>
      </c>
      <c r="M22" s="250" t="str">
        <f t="shared" si="1"/>
        <v xml:space="preserve"> </v>
      </c>
      <c r="N22" s="178"/>
    </row>
    <row r="23" spans="2:26">
      <c r="B23" s="498" t="str">
        <f>Languages1!C32</f>
        <v>Year of data collection</v>
      </c>
      <c r="C23" s="397">
        <f>'Back End 2'!C21</f>
        <v>0</v>
      </c>
      <c r="D23" s="235"/>
      <c r="E23" s="391" t="str">
        <f>'Back End 2'!E25</f>
        <v/>
      </c>
      <c r="F23" s="392">
        <f>'Back End 2'!F25</f>
        <v>0</v>
      </c>
      <c r="G23" s="393">
        <f ca="1">'Back End 2'!G25</f>
        <v>0</v>
      </c>
      <c r="H23" s="393">
        <f>'Back End 2'!H25</f>
        <v>0</v>
      </c>
      <c r="I23" s="393">
        <f>'Back End 2'!I25</f>
        <v>0</v>
      </c>
      <c r="J23" s="393">
        <f ca="1">'Back End 2'!J25</f>
        <v>0</v>
      </c>
      <c r="K23" s="394" t="str">
        <f t="shared" si="0"/>
        <v/>
      </c>
      <c r="L23" s="404">
        <f ca="1">' '!CM23</f>
        <v>0</v>
      </c>
      <c r="M23" s="250" t="str">
        <f t="shared" si="1"/>
        <v xml:space="preserve"> </v>
      </c>
      <c r="N23" s="178"/>
    </row>
    <row r="24" spans="2:26">
      <c r="B24" s="498" t="str">
        <f>Languages1!C33</f>
        <v>Number of Harvest Seasons</v>
      </c>
      <c r="C24" s="397" t="str">
        <f>IF('Back End 2'!C22="Select One", "", 'Back End 2'!C22)</f>
        <v>Select from List</v>
      </c>
      <c r="D24" s="235"/>
      <c r="E24" s="391" t="str">
        <f>'Back End 2'!E26</f>
        <v/>
      </c>
      <c r="F24" s="392">
        <f>'Back End 2'!F26</f>
        <v>0</v>
      </c>
      <c r="G24" s="393">
        <f ca="1">'Back End 2'!G26</f>
        <v>0</v>
      </c>
      <c r="H24" s="393">
        <f>'Back End 2'!H26</f>
        <v>0</v>
      </c>
      <c r="I24" s="393">
        <f>'Back End 2'!I26</f>
        <v>0</v>
      </c>
      <c r="J24" s="393">
        <f ca="1">'Back End 2'!J26</f>
        <v>0</v>
      </c>
      <c r="K24" s="394" t="str">
        <f t="shared" si="0"/>
        <v/>
      </c>
      <c r="L24" s="404">
        <f ca="1">' '!CM24</f>
        <v>0</v>
      </c>
      <c r="M24" s="250" t="str">
        <f t="shared" si="1"/>
        <v xml:space="preserve"> </v>
      </c>
      <c r="N24" s="178"/>
    </row>
    <row r="25" spans="2:26">
      <c r="B25" s="246"/>
      <c r="C25" s="297">
        <f>'Back End 2'!C23</f>
        <v>0</v>
      </c>
      <c r="D25" s="235"/>
      <c r="E25" s="391" t="str">
        <f>'Back End 2'!E27</f>
        <v/>
      </c>
      <c r="F25" s="392">
        <f>'Back End 2'!F27</f>
        <v>0</v>
      </c>
      <c r="G25" s="393">
        <f ca="1">'Back End 2'!G27</f>
        <v>0</v>
      </c>
      <c r="H25" s="393">
        <f>'Back End 2'!H27</f>
        <v>0</v>
      </c>
      <c r="I25" s="393">
        <f>'Back End 2'!I27</f>
        <v>0</v>
      </c>
      <c r="J25" s="393">
        <f ca="1">'Back End 2'!J27</f>
        <v>0</v>
      </c>
      <c r="K25" s="394" t="str">
        <f t="shared" si="0"/>
        <v/>
      </c>
      <c r="L25" s="404">
        <f ca="1">' '!CM25</f>
        <v>0</v>
      </c>
      <c r="M25" s="250" t="str">
        <f t="shared" si="1"/>
        <v xml:space="preserve"> </v>
      </c>
      <c r="N25" s="178"/>
    </row>
    <row r="26" spans="2:26">
      <c r="B26" s="239" t="s">
        <v>819</v>
      </c>
      <c r="C26" s="298"/>
      <c r="D26" s="235"/>
      <c r="E26" s="391" t="str">
        <f>'Back End 2'!E28</f>
        <v/>
      </c>
      <c r="F26" s="392">
        <f>'Back End 2'!F28</f>
        <v>0</v>
      </c>
      <c r="G26" s="393">
        <f ca="1">'Back End 2'!G28</f>
        <v>0</v>
      </c>
      <c r="H26" s="393">
        <f>'Back End 2'!H28</f>
        <v>0</v>
      </c>
      <c r="I26" s="393">
        <f>'Back End 2'!I28</f>
        <v>0</v>
      </c>
      <c r="J26" s="393">
        <f ca="1">'Back End 2'!J28</f>
        <v>0</v>
      </c>
      <c r="K26" s="394" t="str">
        <f t="shared" si="0"/>
        <v/>
      </c>
      <c r="L26" s="404">
        <f ca="1">' '!CM26</f>
        <v>0</v>
      </c>
      <c r="M26" s="250" t="str">
        <f t="shared" si="1"/>
        <v xml:space="preserve"> </v>
      </c>
      <c r="N26" s="178"/>
      <c r="Q26" s="499" t="s">
        <v>1071</v>
      </c>
    </row>
    <row r="27" spans="2:26">
      <c r="B27" s="400" t="str">
        <f>Languages1!C224</f>
        <v>Living Wage Benchmark Source</v>
      </c>
      <c r="C27" s="392">
        <f>C4</f>
        <v>0</v>
      </c>
      <c r="D27" s="235"/>
      <c r="E27" s="391" t="str">
        <f>'Back End 2'!E29</f>
        <v/>
      </c>
      <c r="F27" s="392">
        <f>'Back End 2'!F29</f>
        <v>0</v>
      </c>
      <c r="G27" s="393">
        <f ca="1">'Back End 2'!G29</f>
        <v>0</v>
      </c>
      <c r="H27" s="393">
        <f>'Back End 2'!H29</f>
        <v>0</v>
      </c>
      <c r="I27" s="393">
        <f>'Back End 2'!I29</f>
        <v>0</v>
      </c>
      <c r="J27" s="393">
        <f ca="1">'Back End 2'!J29</f>
        <v>0</v>
      </c>
      <c r="K27" s="394" t="str">
        <f t="shared" si="0"/>
        <v/>
      </c>
      <c r="L27" s="404">
        <f ca="1">' '!CM27</f>
        <v>0</v>
      </c>
      <c r="M27" s="250" t="str">
        <f t="shared" si="1"/>
        <v xml:space="preserve"> </v>
      </c>
      <c r="N27" s="178"/>
      <c r="Q27" s="497" t="str">
        <f>INDEX(Languages1!$B$1:$AA$1998,MATCH(Q26,Languages1!$B$1:$B$1998,0),MATCH('1'!$C$5,Languages1!$B$1:$AA$1,0))</f>
        <v>Nota: Insira a Referência de Salário Digno com a qual você gostaria de comparar os salários. Insira o salário digno bruto na mesma moeda que os salários. Para Detentores de Certificado Rainforest Alliance, isso pode ser encontrado no "Anexo S10". Se houver uma Referência de Salário Digno que atenda seu país no Anexo 10, você pode inserir o salário aplicável.</v>
      </c>
    </row>
    <row r="28" spans="2:26">
      <c r="B28" s="400" t="str">
        <f>Languages1!C225</f>
        <v>Living Wage Benchmark</v>
      </c>
      <c r="C28" s="392">
        <f>C5</f>
        <v>0</v>
      </c>
      <c r="D28" s="235"/>
      <c r="E28" s="391" t="str">
        <f>'Back End 2'!E30</f>
        <v/>
      </c>
      <c r="F28" s="392">
        <f>'Back End 2'!F30</f>
        <v>0</v>
      </c>
      <c r="G28" s="393">
        <f ca="1">'Back End 2'!G30</f>
        <v>0</v>
      </c>
      <c r="H28" s="393">
        <f>'Back End 2'!H30</f>
        <v>0</v>
      </c>
      <c r="I28" s="393">
        <f>'Back End 2'!I30</f>
        <v>0</v>
      </c>
      <c r="J28" s="393">
        <f ca="1">'Back End 2'!J30</f>
        <v>0</v>
      </c>
      <c r="K28" s="394" t="str">
        <f t="shared" si="0"/>
        <v/>
      </c>
      <c r="L28" s="404">
        <f ca="1">' '!CM28</f>
        <v>0</v>
      </c>
      <c r="M28" s="250" t="str">
        <f t="shared" si="1"/>
        <v xml:space="preserve"> </v>
      </c>
      <c r="N28" s="178"/>
    </row>
    <row r="29" spans="2:26">
      <c r="B29" s="400" t="str">
        <f>Languages1!C65</f>
        <v>Currency</v>
      </c>
      <c r="C29" s="397" t="str">
        <f>IF('Back End 2'!C26="Local Currency", "", 'Back End 2'!C26)</f>
        <v/>
      </c>
      <c r="D29" s="235"/>
      <c r="E29" s="391" t="str">
        <f>'Back End 2'!E31</f>
        <v/>
      </c>
      <c r="F29" s="392">
        <f>'Back End 2'!F31</f>
        <v>0</v>
      </c>
      <c r="G29" s="393">
        <f ca="1">'Back End 2'!G31</f>
        <v>0</v>
      </c>
      <c r="H29" s="393">
        <f>'Back End 2'!H31</f>
        <v>0</v>
      </c>
      <c r="I29" s="393">
        <f>'Back End 2'!I31</f>
        <v>0</v>
      </c>
      <c r="J29" s="393">
        <f ca="1">'Back End 2'!J31</f>
        <v>0</v>
      </c>
      <c r="K29" s="394" t="str">
        <f t="shared" si="0"/>
        <v/>
      </c>
      <c r="L29" s="404">
        <f ca="1">' '!CM29</f>
        <v>0</v>
      </c>
      <c r="M29" s="250" t="str">
        <f t="shared" si="1"/>
        <v xml:space="preserve"> </v>
      </c>
      <c r="N29" s="178"/>
      <c r="Q29" s="499" t="s">
        <v>1072</v>
      </c>
    </row>
    <row r="30" spans="2:26">
      <c r="B30" s="400" t="str">
        <f>Languages1!C226</f>
        <v>Total number of workers</v>
      </c>
      <c r="C30" s="397">
        <f>SUM(' '!E8:E252)</f>
        <v>0</v>
      </c>
      <c r="D30" s="235"/>
      <c r="E30" s="391" t="str">
        <f>'Back End 2'!E32</f>
        <v/>
      </c>
      <c r="F30" s="392">
        <f>'Back End 2'!F32</f>
        <v>0</v>
      </c>
      <c r="G30" s="393">
        <f ca="1">'Back End 2'!G32</f>
        <v>0</v>
      </c>
      <c r="H30" s="393">
        <f>'Back End 2'!H32</f>
        <v>0</v>
      </c>
      <c r="I30" s="393">
        <f>'Back End 2'!I32</f>
        <v>0</v>
      </c>
      <c r="J30" s="393">
        <f ca="1">'Back End 2'!J32</f>
        <v>0</v>
      </c>
      <c r="K30" s="394" t="str">
        <f t="shared" si="0"/>
        <v/>
      </c>
      <c r="L30" s="404">
        <f ca="1">' '!CM30</f>
        <v>0</v>
      </c>
      <c r="M30" s="250" t="str">
        <f t="shared" si="1"/>
        <v xml:space="preserve"> </v>
      </c>
      <c r="N30" s="178"/>
      <c r="Q30" s="497" t="str">
        <f>INDEX(Languages1!$B$1:$AA$1998,MATCH(Q29,Languages1!$B$1:$B$1998,0),MATCH('1'!$C$5,Languages1!$B$1:$AA$1,0))</f>
        <v>Parabéns! Você completou a Matriz Salarial Nessa página, você verá quatro tabelas que resumem os resultados. Caso você esteja interessado em uma visualização completa desses resultados, similar ao gráfico abaixo, envie um e-mail para o IDH: 
livingwagematrix@idhtrade.org</v>
      </c>
    </row>
    <row r="31" spans="2:26">
      <c r="B31" s="400" t="str">
        <f>Languages1!C227</f>
        <v>Workers with only wages below LW (#)</v>
      </c>
      <c r="C31" s="397">
        <f>SUMIFS(' '!$E$8:$E$252,' '!$CR$8:$CR$252,"&lt;"&amp;' '!$D$3,' '!$CR$8:$CR$252,"&gt;0")</f>
        <v>0</v>
      </c>
      <c r="D31" s="235"/>
      <c r="E31" s="391" t="str">
        <f>'Back End 2'!E33</f>
        <v/>
      </c>
      <c r="F31" s="392">
        <f>'Back End 2'!F33</f>
        <v>0</v>
      </c>
      <c r="G31" s="393">
        <f ca="1">'Back End 2'!G33</f>
        <v>0</v>
      </c>
      <c r="H31" s="393">
        <f>'Back End 2'!H33</f>
        <v>0</v>
      </c>
      <c r="I31" s="393">
        <f>'Back End 2'!I33</f>
        <v>0</v>
      </c>
      <c r="J31" s="393">
        <f ca="1">'Back End 2'!J33</f>
        <v>0</v>
      </c>
      <c r="K31" s="394" t="str">
        <f t="shared" si="0"/>
        <v/>
      </c>
      <c r="L31" s="404">
        <f ca="1">' '!CM31</f>
        <v>0</v>
      </c>
      <c r="M31" s="250" t="str">
        <f t="shared" si="1"/>
        <v xml:space="preserve"> </v>
      </c>
      <c r="N31" s="178"/>
      <c r="P31" s="259"/>
    </row>
    <row r="32" spans="2:26">
      <c r="B32" s="400" t="str">
        <f>Languages1!C228</f>
        <v>Workers with only wages below LW (%)</v>
      </c>
      <c r="C32" s="394" t="str">
        <f>IFERROR($C$31/$C$30,"")</f>
        <v/>
      </c>
      <c r="D32" s="247"/>
      <c r="E32" s="391" t="str">
        <f>'Back End 2'!E34</f>
        <v/>
      </c>
      <c r="F32" s="392">
        <f>'Back End 2'!F34</f>
        <v>0</v>
      </c>
      <c r="G32" s="393">
        <f ca="1">'Back End 2'!G34</f>
        <v>0</v>
      </c>
      <c r="H32" s="393">
        <f>'Back End 2'!H34</f>
        <v>0</v>
      </c>
      <c r="I32" s="393">
        <f>'Back End 2'!I34</f>
        <v>0</v>
      </c>
      <c r="J32" s="393">
        <f ca="1">'Back End 2'!J34</f>
        <v>0</v>
      </c>
      <c r="K32" s="394" t="str">
        <f t="shared" si="0"/>
        <v/>
      </c>
      <c r="L32" s="404">
        <f ca="1">' '!CM32</f>
        <v>0</v>
      </c>
      <c r="M32" s="250" t="str">
        <f t="shared" si="1"/>
        <v xml:space="preserve"> </v>
      </c>
      <c r="N32" s="178"/>
    </row>
    <row r="33" spans="2:14">
      <c r="B33" s="400" t="str">
        <f>Languages1!C229</f>
        <v>Workers with all remuneration below LW (#)</v>
      </c>
      <c r="C33" s="392">
        <f ca="1">SUMIFS(' '!$E$8:$E$252,' '!$CV$8:$CV$252,"&lt;"&amp;' '!$D$3,' '!$CV$8:$CV$252,"&gt;0")</f>
        <v>0</v>
      </c>
      <c r="D33" s="235"/>
      <c r="E33" s="391" t="str">
        <f>'Back End 2'!E35</f>
        <v/>
      </c>
      <c r="F33" s="392">
        <f>'Back End 2'!F35</f>
        <v>0</v>
      </c>
      <c r="G33" s="393">
        <f ca="1">'Back End 2'!G35</f>
        <v>0</v>
      </c>
      <c r="H33" s="393">
        <f>'Back End 2'!H35</f>
        <v>0</v>
      </c>
      <c r="I33" s="393">
        <f>'Back End 2'!I35</f>
        <v>0</v>
      </c>
      <c r="J33" s="393">
        <f ca="1">'Back End 2'!J35</f>
        <v>0</v>
      </c>
      <c r="K33" s="394" t="str">
        <f t="shared" si="0"/>
        <v/>
      </c>
      <c r="L33" s="404">
        <f ca="1">' '!CM33</f>
        <v>0</v>
      </c>
      <c r="M33" s="250" t="str">
        <f t="shared" si="1"/>
        <v xml:space="preserve"> </v>
      </c>
      <c r="N33" s="178"/>
    </row>
    <row r="34" spans="2:14" ht="17.25" customHeight="1">
      <c r="B34" s="400" t="str">
        <f>Languages1!C230</f>
        <v>Workers with all remuneration below LW (%)</v>
      </c>
      <c r="C34" s="394" t="str">
        <f ca="1">IFERROR($C$33/$C$30,"")</f>
        <v/>
      </c>
      <c r="D34" s="235"/>
      <c r="E34" s="391" t="str">
        <f>'Back End 2'!E36</f>
        <v/>
      </c>
      <c r="F34" s="392">
        <f>'Back End 2'!F36</f>
        <v>0</v>
      </c>
      <c r="G34" s="393">
        <f ca="1">'Back End 2'!G36</f>
        <v>0</v>
      </c>
      <c r="H34" s="393">
        <f>'Back End 2'!H36</f>
        <v>0</v>
      </c>
      <c r="I34" s="393">
        <f>'Back End 2'!I36</f>
        <v>0</v>
      </c>
      <c r="J34" s="393">
        <f ca="1">'Back End 2'!J36</f>
        <v>0</v>
      </c>
      <c r="K34" s="394" t="str">
        <f t="shared" si="0"/>
        <v/>
      </c>
      <c r="L34" s="404">
        <f ca="1">' '!CM34</f>
        <v>0</v>
      </c>
      <c r="M34" s="250" t="str">
        <f t="shared" si="1"/>
        <v xml:space="preserve"> </v>
      </c>
      <c r="N34" s="178"/>
    </row>
    <row r="35" spans="2:14">
      <c r="B35" s="400" t="str">
        <f>Languages1!C231</f>
        <v>Average size of living wage gap (% of LW)</v>
      </c>
      <c r="C35" s="394">
        <f ca="1">'Back End 2'!C32</f>
        <v>0</v>
      </c>
      <c r="D35" s="248"/>
      <c r="E35" s="391" t="str">
        <f>'Back End 2'!E37</f>
        <v/>
      </c>
      <c r="F35" s="392">
        <f>'Back End 2'!F37</f>
        <v>0</v>
      </c>
      <c r="G35" s="393">
        <f ca="1">'Back End 2'!G37</f>
        <v>0</v>
      </c>
      <c r="H35" s="393">
        <f>'Back End 2'!H37</f>
        <v>0</v>
      </c>
      <c r="I35" s="393">
        <f>'Back End 2'!I37</f>
        <v>0</v>
      </c>
      <c r="J35" s="393">
        <f ca="1">'Back End 2'!J37</f>
        <v>0</v>
      </c>
      <c r="K35" s="394" t="str">
        <f t="shared" si="0"/>
        <v/>
      </c>
      <c r="L35" s="404">
        <f ca="1">' '!CM35</f>
        <v>0</v>
      </c>
      <c r="M35" s="250" t="str">
        <f t="shared" si="1"/>
        <v xml:space="preserve"> </v>
      </c>
      <c r="N35" s="178"/>
    </row>
    <row r="36" spans="2:14">
      <c r="B36" s="400" t="str">
        <f>Languages1!C232</f>
        <v>Average % of total wages paid in in-kind benefits</v>
      </c>
      <c r="C36" s="398" t="str">
        <f ca="1">'Back End 2'!C48</f>
        <v/>
      </c>
      <c r="D36" s="235"/>
      <c r="E36" s="391" t="str">
        <f>'Back End 2'!E38</f>
        <v/>
      </c>
      <c r="F36" s="392">
        <f>'Back End 2'!F38</f>
        <v>0</v>
      </c>
      <c r="G36" s="393">
        <f ca="1">'Back End 2'!G38</f>
        <v>0</v>
      </c>
      <c r="H36" s="393">
        <f>'Back End 2'!H38</f>
        <v>0</v>
      </c>
      <c r="I36" s="393">
        <f>'Back End 2'!I38</f>
        <v>0</v>
      </c>
      <c r="J36" s="393">
        <f ca="1">'Back End 2'!J38</f>
        <v>0</v>
      </c>
      <c r="K36" s="394" t="str">
        <f t="shared" si="0"/>
        <v/>
      </c>
      <c r="L36" s="404">
        <f ca="1">' '!CM36</f>
        <v>0</v>
      </c>
      <c r="M36" s="250" t="str">
        <f t="shared" si="1"/>
        <v xml:space="preserve"> </v>
      </c>
      <c r="N36" s="178"/>
    </row>
    <row r="37" spans="2:14">
      <c r="B37" s="236"/>
      <c r="C37" s="296"/>
      <c r="D37" s="235"/>
      <c r="E37" s="391" t="str">
        <f>'Back End 2'!E39</f>
        <v/>
      </c>
      <c r="F37" s="392">
        <f>'Back End 2'!F39</f>
        <v>0</v>
      </c>
      <c r="G37" s="393">
        <f ca="1">'Back End 2'!G39</f>
        <v>0</v>
      </c>
      <c r="H37" s="393">
        <f>'Back End 2'!H39</f>
        <v>0</v>
      </c>
      <c r="I37" s="393">
        <f>'Back End 2'!I39</f>
        <v>0</v>
      </c>
      <c r="J37" s="393">
        <f ca="1">'Back End 2'!J39</f>
        <v>0</v>
      </c>
      <c r="K37" s="394" t="str">
        <f t="shared" si="0"/>
        <v/>
      </c>
      <c r="L37" s="404">
        <f ca="1">' '!CM37</f>
        <v>0</v>
      </c>
      <c r="M37" s="250" t="str">
        <f t="shared" si="1"/>
        <v xml:space="preserve"> </v>
      </c>
      <c r="N37" s="178"/>
    </row>
    <row r="38" spans="2:14">
      <c r="B38" s="239" t="s">
        <v>815</v>
      </c>
      <c r="C38" s="298"/>
      <c r="D38" s="235"/>
      <c r="E38" s="391" t="str">
        <f>'Back End 2'!E40</f>
        <v/>
      </c>
      <c r="F38" s="392">
        <f>'Back End 2'!F40</f>
        <v>0</v>
      </c>
      <c r="G38" s="393">
        <f ca="1">'Back End 2'!G40</f>
        <v>0</v>
      </c>
      <c r="H38" s="393">
        <f>'Back End 2'!H40</f>
        <v>0</v>
      </c>
      <c r="I38" s="393">
        <f>'Back End 2'!I40</f>
        <v>0</v>
      </c>
      <c r="J38" s="393">
        <f ca="1">'Back End 2'!J40</f>
        <v>0</v>
      </c>
      <c r="K38" s="394" t="str">
        <f t="shared" si="0"/>
        <v/>
      </c>
      <c r="L38" s="404">
        <f ca="1">' '!CM38</f>
        <v>0</v>
      </c>
      <c r="M38" s="250" t="str">
        <f t="shared" si="1"/>
        <v xml:space="preserve"> </v>
      </c>
      <c r="N38" s="178"/>
    </row>
    <row r="39" spans="2:14">
      <c r="B39" s="399" t="s">
        <v>844</v>
      </c>
      <c r="C39" s="397">
        <f>' '!E254</f>
        <v>0</v>
      </c>
      <c r="D39" s="235"/>
      <c r="E39" s="391" t="str">
        <f>'Back End 2'!E41</f>
        <v/>
      </c>
      <c r="F39" s="392">
        <f>'Back End 2'!F41</f>
        <v>0</v>
      </c>
      <c r="G39" s="393">
        <f ca="1">'Back End 2'!G41</f>
        <v>0</v>
      </c>
      <c r="H39" s="393">
        <f>'Back End 2'!H41</f>
        <v>0</v>
      </c>
      <c r="I39" s="393">
        <f>'Back End 2'!I41</f>
        <v>0</v>
      </c>
      <c r="J39" s="393">
        <f ca="1">'Back End 2'!J41</f>
        <v>0</v>
      </c>
      <c r="K39" s="394" t="str">
        <f t="shared" si="0"/>
        <v/>
      </c>
      <c r="L39" s="404">
        <f ca="1">' '!CM39</f>
        <v>0</v>
      </c>
      <c r="M39" s="250" t="str">
        <f t="shared" si="1"/>
        <v xml:space="preserve"> </v>
      </c>
      <c r="N39" s="178"/>
    </row>
    <row r="40" spans="2:14">
      <c r="B40" s="399" t="s">
        <v>845</v>
      </c>
      <c r="C40" s="397">
        <f>' '!E255</f>
        <v>0</v>
      </c>
      <c r="D40" s="235"/>
      <c r="E40" s="391" t="str">
        <f>'Back End 2'!E42</f>
        <v/>
      </c>
      <c r="F40" s="392">
        <f>'Back End 2'!F42</f>
        <v>0</v>
      </c>
      <c r="G40" s="393">
        <f ca="1">'Back End 2'!G42</f>
        <v>0</v>
      </c>
      <c r="H40" s="393">
        <f>'Back End 2'!H42</f>
        <v>0</v>
      </c>
      <c r="I40" s="393">
        <f>'Back End 2'!I42</f>
        <v>0</v>
      </c>
      <c r="J40" s="393">
        <f ca="1">'Back End 2'!J42</f>
        <v>0</v>
      </c>
      <c r="K40" s="394" t="str">
        <f t="shared" si="0"/>
        <v/>
      </c>
      <c r="L40" s="404">
        <f ca="1">' '!CM40</f>
        <v>0</v>
      </c>
      <c r="M40" s="250" t="str">
        <f t="shared" si="1"/>
        <v xml:space="preserve"> </v>
      </c>
      <c r="N40" s="178"/>
    </row>
    <row r="41" spans="2:14">
      <c r="B41" s="399" t="s">
        <v>692</v>
      </c>
      <c r="C41" s="397">
        <f ca="1">SUMIFS(F8:F257, J8:J257,"&lt;"&amp;C5,E8:E257,"* Men*")</f>
        <v>0</v>
      </c>
      <c r="D41" s="235"/>
      <c r="E41" s="391" t="str">
        <f>'Back End 2'!E43</f>
        <v/>
      </c>
      <c r="F41" s="392">
        <f>'Back End 2'!F43</f>
        <v>0</v>
      </c>
      <c r="G41" s="393">
        <f ca="1">'Back End 2'!G43</f>
        <v>0</v>
      </c>
      <c r="H41" s="393">
        <f>'Back End 2'!H43</f>
        <v>0</v>
      </c>
      <c r="I41" s="393">
        <f>'Back End 2'!I43</f>
        <v>0</v>
      </c>
      <c r="J41" s="393">
        <f ca="1">'Back End 2'!J43</f>
        <v>0</v>
      </c>
      <c r="K41" s="394" t="str">
        <f t="shared" si="0"/>
        <v/>
      </c>
      <c r="L41" s="404">
        <f ca="1">' '!CM41</f>
        <v>0</v>
      </c>
      <c r="M41" s="250" t="str">
        <f t="shared" si="1"/>
        <v xml:space="preserve"> </v>
      </c>
      <c r="N41" s="178"/>
    </row>
    <row r="42" spans="2:14">
      <c r="B42" s="399" t="s">
        <v>693</v>
      </c>
      <c r="C42" s="394" t="str">
        <f ca="1">IFERROR(C41/C39,"")</f>
        <v/>
      </c>
      <c r="D42" s="235"/>
      <c r="E42" s="391" t="str">
        <f>'Back End 2'!E44</f>
        <v/>
      </c>
      <c r="F42" s="392">
        <f>'Back End 2'!F44</f>
        <v>0</v>
      </c>
      <c r="G42" s="393">
        <f ca="1">'Back End 2'!G44</f>
        <v>0</v>
      </c>
      <c r="H42" s="393">
        <f>'Back End 2'!H44</f>
        <v>0</v>
      </c>
      <c r="I42" s="393">
        <f>'Back End 2'!I44</f>
        <v>0</v>
      </c>
      <c r="J42" s="393">
        <f ca="1">'Back End 2'!J44</f>
        <v>0</v>
      </c>
      <c r="K42" s="394" t="str">
        <f t="shared" si="0"/>
        <v/>
      </c>
      <c r="L42" s="404">
        <f ca="1">' '!CM42</f>
        <v>0</v>
      </c>
      <c r="M42" s="250" t="str">
        <f t="shared" si="1"/>
        <v xml:space="preserve"> </v>
      </c>
      <c r="N42" s="178"/>
    </row>
    <row r="43" spans="2:14">
      <c r="B43" s="399" t="s">
        <v>698</v>
      </c>
      <c r="C43" s="397">
        <f ca="1">SUMIFS(F8:F257, J8:J257,"&lt;"&amp;C5,E8:E257,"* Women*")</f>
        <v>0</v>
      </c>
      <c r="D43" s="235"/>
      <c r="E43" s="391" t="str">
        <f>'Back End 2'!E45</f>
        <v/>
      </c>
      <c r="F43" s="392">
        <f>'Back End 2'!F45</f>
        <v>0</v>
      </c>
      <c r="G43" s="393">
        <f ca="1">'Back End 2'!G45</f>
        <v>0</v>
      </c>
      <c r="H43" s="393">
        <f>'Back End 2'!H45</f>
        <v>0</v>
      </c>
      <c r="I43" s="393">
        <f>'Back End 2'!I45</f>
        <v>0</v>
      </c>
      <c r="J43" s="393">
        <f ca="1">'Back End 2'!J45</f>
        <v>0</v>
      </c>
      <c r="K43" s="394" t="str">
        <f t="shared" si="0"/>
        <v/>
      </c>
      <c r="L43" s="404">
        <f ca="1">' '!CM43</f>
        <v>0</v>
      </c>
      <c r="M43" s="250" t="str">
        <f t="shared" si="1"/>
        <v xml:space="preserve"> </v>
      </c>
      <c r="N43" s="178"/>
    </row>
    <row r="44" spans="2:14" ht="15" customHeight="1">
      <c r="B44" s="399" t="s">
        <v>699</v>
      </c>
      <c r="C44" s="394" t="str">
        <f ca="1">IFERROR(C43/C40,"")</f>
        <v/>
      </c>
      <c r="D44" s="235"/>
      <c r="E44" s="391" t="str">
        <f>'Back End 2'!E46</f>
        <v/>
      </c>
      <c r="F44" s="392">
        <f>'Back End 2'!F46</f>
        <v>0</v>
      </c>
      <c r="G44" s="393">
        <f ca="1">'Back End 2'!G46</f>
        <v>0</v>
      </c>
      <c r="H44" s="393">
        <f>'Back End 2'!H46</f>
        <v>0</v>
      </c>
      <c r="I44" s="393">
        <f>'Back End 2'!I46</f>
        <v>0</v>
      </c>
      <c r="J44" s="393">
        <f ca="1">'Back End 2'!J46</f>
        <v>0</v>
      </c>
      <c r="K44" s="394" t="str">
        <f t="shared" si="0"/>
        <v/>
      </c>
      <c r="L44" s="404">
        <f ca="1">' '!CM44</f>
        <v>0</v>
      </c>
      <c r="M44" s="250" t="str">
        <f t="shared" si="1"/>
        <v xml:space="preserve"> </v>
      </c>
      <c r="N44" s="178"/>
    </row>
    <row r="45" spans="2:14">
      <c r="B45" s="400" t="s">
        <v>658</v>
      </c>
      <c r="C45" s="394" t="str">
        <f ca="1">IFERROR(SUMIF(J8:J257, "&lt;"&amp;C5,K8:K257)/SUMIFS(F8:F257, J8:J257,"&lt;"&amp;C5,E8:E257,"* Men*"),"")</f>
        <v/>
      </c>
      <c r="D45" s="235"/>
      <c r="E45" s="391" t="str">
        <f>'Back End 2'!E47</f>
        <v/>
      </c>
      <c r="F45" s="392">
        <f>'Back End 2'!F47</f>
        <v>0</v>
      </c>
      <c r="G45" s="393">
        <f ca="1">'Back End 2'!G47</f>
        <v>0</v>
      </c>
      <c r="H45" s="393">
        <f>'Back End 2'!H47</f>
        <v>0</v>
      </c>
      <c r="I45" s="393">
        <f>'Back End 2'!I47</f>
        <v>0</v>
      </c>
      <c r="J45" s="393">
        <f ca="1">'Back End 2'!J47</f>
        <v>0</v>
      </c>
      <c r="K45" s="394" t="str">
        <f t="shared" si="0"/>
        <v/>
      </c>
      <c r="L45" s="404">
        <f ca="1">' '!CM45</f>
        <v>0</v>
      </c>
      <c r="M45" s="250" t="str">
        <f t="shared" si="1"/>
        <v xml:space="preserve"> </v>
      </c>
      <c r="N45" s="178"/>
    </row>
    <row r="46" spans="2:14" ht="15" customHeight="1">
      <c r="B46" s="400" t="s">
        <v>659</v>
      </c>
      <c r="C46" s="394" t="str">
        <f ca="1">IFERROR(SUMIF(J8:J257, "&lt;"&amp;C5,K8:K257)/SUMIFS(F8:F257, J8:J257,"&lt;"&amp;C5,E8:E257,"* Women*"),"")</f>
        <v/>
      </c>
      <c r="D46" s="235"/>
      <c r="E46" s="391" t="str">
        <f>'Back End 2'!E48</f>
        <v/>
      </c>
      <c r="F46" s="392">
        <f>'Back End 2'!F48</f>
        <v>0</v>
      </c>
      <c r="G46" s="393">
        <f ca="1">'Back End 2'!G48</f>
        <v>0</v>
      </c>
      <c r="H46" s="393">
        <f>'Back End 2'!H48</f>
        <v>0</v>
      </c>
      <c r="I46" s="393">
        <f>'Back End 2'!I48</f>
        <v>0</v>
      </c>
      <c r="J46" s="393">
        <f ca="1">'Back End 2'!J48</f>
        <v>0</v>
      </c>
      <c r="K46" s="394" t="str">
        <f t="shared" si="0"/>
        <v/>
      </c>
      <c r="L46" s="404">
        <f ca="1">' '!CM46</f>
        <v>0</v>
      </c>
      <c r="M46" s="250" t="str">
        <f t="shared" si="1"/>
        <v xml:space="preserve"> </v>
      </c>
      <c r="N46" s="178"/>
    </row>
    <row r="47" spans="2:14">
      <c r="B47" s="236"/>
      <c r="C47" s="234"/>
      <c r="D47" s="235"/>
      <c r="E47" s="391" t="str">
        <f>'Back End 2'!E49</f>
        <v/>
      </c>
      <c r="F47" s="392">
        <f>'Back End 2'!F49</f>
        <v>0</v>
      </c>
      <c r="G47" s="393">
        <f ca="1">'Back End 2'!G49</f>
        <v>0</v>
      </c>
      <c r="H47" s="393">
        <f>'Back End 2'!H49</f>
        <v>0</v>
      </c>
      <c r="I47" s="393">
        <f>'Back End 2'!I49</f>
        <v>0</v>
      </c>
      <c r="J47" s="393">
        <f ca="1">'Back End 2'!J49</f>
        <v>0</v>
      </c>
      <c r="K47" s="394" t="str">
        <f t="shared" si="0"/>
        <v/>
      </c>
      <c r="L47" s="404">
        <f ca="1">' '!CM47</f>
        <v>0</v>
      </c>
      <c r="M47" s="250" t="str">
        <f t="shared" si="1"/>
        <v xml:space="preserve"> </v>
      </c>
      <c r="N47" s="178"/>
    </row>
    <row r="48" spans="2:14">
      <c r="B48" s="249"/>
      <c r="C48" s="234"/>
      <c r="D48" s="235"/>
      <c r="E48" s="251"/>
      <c r="F48" s="268"/>
      <c r="G48" s="338"/>
      <c r="H48" s="338"/>
      <c r="I48" s="338"/>
      <c r="J48" s="338"/>
      <c r="K48" s="252"/>
      <c r="L48" s="252"/>
      <c r="M48" s="252"/>
      <c r="N48" s="178"/>
    </row>
    <row r="49" spans="2:14">
      <c r="B49" s="249"/>
      <c r="C49" s="234"/>
      <c r="D49" s="235"/>
      <c r="E49" s="265"/>
      <c r="F49" s="269"/>
      <c r="G49" s="339"/>
      <c r="H49" s="340" t="str">
        <f>'5'!B48</f>
        <v xml:space="preserve">Área de Trabalho: </v>
      </c>
      <c r="I49" s="339"/>
      <c r="J49" s="339"/>
      <c r="K49" s="253"/>
      <c r="L49" s="242"/>
      <c r="M49" s="242"/>
      <c r="N49" s="178"/>
    </row>
    <row r="50" spans="2:14">
      <c r="B50" s="249"/>
      <c r="C50" s="234"/>
      <c r="D50" s="235"/>
      <c r="E50" s="264" t="str">
        <f>'Back End 2'!E52</f>
        <v/>
      </c>
      <c r="F50" s="267">
        <f>'Back End 2'!F52</f>
        <v>0</v>
      </c>
      <c r="G50" s="337">
        <f ca="1">'Back End 2'!G52</f>
        <v>0</v>
      </c>
      <c r="H50" s="337">
        <f>'Back End 2'!H52</f>
        <v>0</v>
      </c>
      <c r="I50" s="337">
        <f>'Back End 2'!I52</f>
        <v>0</v>
      </c>
      <c r="J50" s="337">
        <f ca="1">'Back End 2'!J52</f>
        <v>0</v>
      </c>
      <c r="K50" s="250" t="str">
        <f t="shared" ref="K50:K73" si="2">IF(E50="","", IF(AND(J50&lt;$C$5, J50&gt;0), ($C$5-J50)/$C$5, "0%"))</f>
        <v/>
      </c>
      <c r="L50" s="404">
        <f ca="1">' '!CM49</f>
        <v>0</v>
      </c>
      <c r="M50" s="250" t="str">
        <f>IF(E50=""," ", IF(AND(SUM(H50,I50,L50)&lt;$C$5, SUM(H50,I50,L50)&gt;0), ($C$5-SUM(H50,I50,L50))/$C$5, "0%"))</f>
        <v xml:space="preserve"> </v>
      </c>
      <c r="N50" s="178"/>
    </row>
    <row r="51" spans="2:14">
      <c r="B51" s="249"/>
      <c r="C51" s="234"/>
      <c r="D51" s="235"/>
      <c r="E51" s="264" t="str">
        <f>'Back End 2'!E53</f>
        <v/>
      </c>
      <c r="F51" s="267">
        <f>'Back End 2'!F53</f>
        <v>0</v>
      </c>
      <c r="G51" s="337">
        <f ca="1">'Back End 2'!G53</f>
        <v>0</v>
      </c>
      <c r="H51" s="337">
        <f>'Back End 2'!H53</f>
        <v>0</v>
      </c>
      <c r="I51" s="337">
        <f>'Back End 2'!I53</f>
        <v>0</v>
      </c>
      <c r="J51" s="337">
        <f ca="1">'Back End 2'!J53</f>
        <v>0</v>
      </c>
      <c r="K51" s="250" t="str">
        <f t="shared" si="2"/>
        <v/>
      </c>
      <c r="L51" s="404">
        <f ca="1">' '!CM50</f>
        <v>0</v>
      </c>
      <c r="M51" s="250" t="str">
        <f t="shared" ref="M51:M89" si="3">IF(E51=""," ", IF(AND(SUM(H51,I51,L51)&lt;$C$5, SUM(H51,I51,L51)&gt;0), ($C$5-SUM(H51,I51,L51))/$C$5, "0%"))</f>
        <v xml:space="preserve"> </v>
      </c>
      <c r="N51" s="178"/>
    </row>
    <row r="52" spans="2:14">
      <c r="B52" s="249"/>
      <c r="C52" s="234"/>
      <c r="D52" s="235"/>
      <c r="E52" s="264" t="str">
        <f>'Back End 2'!E54</f>
        <v/>
      </c>
      <c r="F52" s="267">
        <f>'Back End 2'!F54</f>
        <v>0</v>
      </c>
      <c r="G52" s="337">
        <f ca="1">'Back End 2'!G54</f>
        <v>0</v>
      </c>
      <c r="H52" s="337">
        <f>'Back End 2'!H54</f>
        <v>0</v>
      </c>
      <c r="I52" s="337">
        <f>'Back End 2'!I54</f>
        <v>0</v>
      </c>
      <c r="J52" s="337">
        <f ca="1">'Back End 2'!J54</f>
        <v>0</v>
      </c>
      <c r="K52" s="250" t="str">
        <f t="shared" si="2"/>
        <v/>
      </c>
      <c r="L52" s="404">
        <f ca="1">' '!CM51</f>
        <v>0</v>
      </c>
      <c r="M52" s="250" t="str">
        <f t="shared" si="3"/>
        <v xml:space="preserve"> </v>
      </c>
      <c r="N52" s="178"/>
    </row>
    <row r="53" spans="2:14">
      <c r="B53" s="351" t="s">
        <v>886</v>
      </c>
      <c r="C53" s="234"/>
      <c r="D53" s="235"/>
      <c r="E53" s="264" t="str">
        <f>'Back End 2'!E55</f>
        <v/>
      </c>
      <c r="F53" s="267">
        <f>'Back End 2'!F55</f>
        <v>0</v>
      </c>
      <c r="G53" s="337">
        <f ca="1">'Back End 2'!G55</f>
        <v>0</v>
      </c>
      <c r="H53" s="337">
        <f>'Back End 2'!H55</f>
        <v>0</v>
      </c>
      <c r="I53" s="337">
        <f>'Back End 2'!I55</f>
        <v>0</v>
      </c>
      <c r="J53" s="337">
        <f ca="1">'Back End 2'!J55</f>
        <v>0</v>
      </c>
      <c r="K53" s="250" t="str">
        <f t="shared" si="2"/>
        <v/>
      </c>
      <c r="L53" s="404">
        <f ca="1">' '!CM52</f>
        <v>0</v>
      </c>
      <c r="M53" s="250" t="str">
        <f t="shared" si="3"/>
        <v xml:space="preserve"> </v>
      </c>
      <c r="N53" s="178"/>
    </row>
    <row r="54" spans="2:14">
      <c r="B54" s="351" t="s">
        <v>887</v>
      </c>
      <c r="C54" s="234"/>
      <c r="D54" s="235"/>
      <c r="E54" s="264" t="str">
        <f>'Back End 2'!E56</f>
        <v/>
      </c>
      <c r="F54" s="267">
        <f>'Back End 2'!F56</f>
        <v>0</v>
      </c>
      <c r="G54" s="337">
        <f ca="1">'Back End 2'!G56</f>
        <v>0</v>
      </c>
      <c r="H54" s="337">
        <f>'Back End 2'!H56</f>
        <v>0</v>
      </c>
      <c r="I54" s="337">
        <f>'Back End 2'!I56</f>
        <v>0</v>
      </c>
      <c r="J54" s="337">
        <f ca="1">'Back End 2'!J56</f>
        <v>0</v>
      </c>
      <c r="K54" s="250" t="str">
        <f>IF(E54="","", IF(AND(J54&lt;$C$5, J54&gt;0), ($C$5-J54)/$C$5, "0%"))</f>
        <v/>
      </c>
      <c r="L54" s="404">
        <f ca="1">' '!CM53</f>
        <v>0</v>
      </c>
      <c r="M54" s="250" t="str">
        <f t="shared" si="3"/>
        <v xml:space="preserve"> </v>
      </c>
      <c r="N54" s="178"/>
    </row>
    <row r="55" spans="2:14">
      <c r="B55" s="236"/>
      <c r="C55" s="234"/>
      <c r="D55" s="235"/>
      <c r="E55" s="264" t="str">
        <f>'Back End 2'!E57</f>
        <v/>
      </c>
      <c r="F55" s="267">
        <f>'Back End 2'!F57</f>
        <v>0</v>
      </c>
      <c r="G55" s="337">
        <f ca="1">'Back End 2'!G57</f>
        <v>0</v>
      </c>
      <c r="H55" s="337">
        <f>'Back End 2'!H57</f>
        <v>0</v>
      </c>
      <c r="I55" s="337">
        <f>'Back End 2'!I57</f>
        <v>0</v>
      </c>
      <c r="J55" s="337">
        <f ca="1">'Back End 2'!J57</f>
        <v>0</v>
      </c>
      <c r="K55" s="250" t="str">
        <f t="shared" si="2"/>
        <v/>
      </c>
      <c r="L55" s="404">
        <f ca="1">' '!CM54</f>
        <v>0</v>
      </c>
      <c r="M55" s="250" t="str">
        <f t="shared" si="3"/>
        <v xml:space="preserve"> </v>
      </c>
      <c r="N55" s="178"/>
    </row>
    <row r="56" spans="2:14">
      <c r="B56" s="249"/>
      <c r="C56" s="234"/>
      <c r="D56" s="235"/>
      <c r="E56" s="264" t="str">
        <f>'Back End 2'!E58</f>
        <v/>
      </c>
      <c r="F56" s="267">
        <f>'Back End 2'!F58</f>
        <v>0</v>
      </c>
      <c r="G56" s="337">
        <f ca="1">'Back End 2'!G58</f>
        <v>0</v>
      </c>
      <c r="H56" s="337">
        <f>'Back End 2'!H58</f>
        <v>0</v>
      </c>
      <c r="I56" s="337">
        <f>'Back End 2'!I58</f>
        <v>0</v>
      </c>
      <c r="J56" s="337">
        <f ca="1">'Back End 2'!J58</f>
        <v>0</v>
      </c>
      <c r="K56" s="250" t="str">
        <f t="shared" si="2"/>
        <v/>
      </c>
      <c r="L56" s="404">
        <f ca="1">' '!CM55</f>
        <v>0</v>
      </c>
      <c r="M56" s="250" t="str">
        <f t="shared" si="3"/>
        <v xml:space="preserve"> </v>
      </c>
      <c r="N56" s="178"/>
    </row>
    <row r="57" spans="2:14">
      <c r="B57" s="236"/>
      <c r="C57" s="234"/>
      <c r="D57" s="235"/>
      <c r="E57" s="264" t="str">
        <f>'Back End 2'!E59</f>
        <v/>
      </c>
      <c r="F57" s="267">
        <f>'Back End 2'!F59</f>
        <v>0</v>
      </c>
      <c r="G57" s="337">
        <f ca="1">'Back End 2'!G59</f>
        <v>0</v>
      </c>
      <c r="H57" s="337">
        <f>'Back End 2'!H59</f>
        <v>0</v>
      </c>
      <c r="I57" s="337">
        <f>'Back End 2'!I59</f>
        <v>0</v>
      </c>
      <c r="J57" s="337">
        <f ca="1">'Back End 2'!J59</f>
        <v>0</v>
      </c>
      <c r="K57" s="250" t="str">
        <f t="shared" si="2"/>
        <v/>
      </c>
      <c r="L57" s="404">
        <f ca="1">' '!CM56</f>
        <v>0</v>
      </c>
      <c r="M57" s="250" t="str">
        <f t="shared" si="3"/>
        <v xml:space="preserve"> </v>
      </c>
      <c r="N57" s="178"/>
    </row>
    <row r="58" spans="2:14">
      <c r="B58" s="236"/>
      <c r="C58" s="234"/>
      <c r="D58" s="235"/>
      <c r="E58" s="264" t="str">
        <f>'Back End 2'!E60</f>
        <v/>
      </c>
      <c r="F58" s="267">
        <f>'Back End 2'!F60</f>
        <v>0</v>
      </c>
      <c r="G58" s="337">
        <f ca="1">'Back End 2'!G60</f>
        <v>0</v>
      </c>
      <c r="H58" s="337">
        <f>'Back End 2'!H60</f>
        <v>0</v>
      </c>
      <c r="I58" s="337">
        <f>'Back End 2'!I60</f>
        <v>0</v>
      </c>
      <c r="J58" s="337">
        <f ca="1">'Back End 2'!J60</f>
        <v>0</v>
      </c>
      <c r="K58" s="250" t="str">
        <f t="shared" si="2"/>
        <v/>
      </c>
      <c r="L58" s="404">
        <f ca="1">' '!CM57</f>
        <v>0</v>
      </c>
      <c r="M58" s="250" t="str">
        <f t="shared" si="3"/>
        <v xml:space="preserve"> </v>
      </c>
      <c r="N58" s="178"/>
    </row>
    <row r="59" spans="2:14">
      <c r="B59" s="236"/>
      <c r="C59" s="234"/>
      <c r="D59" s="235"/>
      <c r="E59" s="264" t="str">
        <f>'Back End 2'!E61</f>
        <v/>
      </c>
      <c r="F59" s="267">
        <f>'Back End 2'!F61</f>
        <v>0</v>
      </c>
      <c r="G59" s="337">
        <f ca="1">'Back End 2'!G61</f>
        <v>0</v>
      </c>
      <c r="H59" s="337">
        <f>'Back End 2'!H61</f>
        <v>0</v>
      </c>
      <c r="I59" s="337">
        <f>'Back End 2'!I61</f>
        <v>0</v>
      </c>
      <c r="J59" s="337">
        <f ca="1">'Back End 2'!J61</f>
        <v>0</v>
      </c>
      <c r="K59" s="250" t="str">
        <f t="shared" si="2"/>
        <v/>
      </c>
      <c r="L59" s="404">
        <f ca="1">' '!CM58</f>
        <v>0</v>
      </c>
      <c r="M59" s="250" t="str">
        <f t="shared" si="3"/>
        <v xml:space="preserve"> </v>
      </c>
      <c r="N59" s="178"/>
    </row>
    <row r="60" spans="2:14">
      <c r="B60" s="236"/>
      <c r="C60" s="234"/>
      <c r="D60" s="235"/>
      <c r="E60" s="264" t="str">
        <f>'Back End 2'!E62</f>
        <v/>
      </c>
      <c r="F60" s="267">
        <f>'Back End 2'!F62</f>
        <v>0</v>
      </c>
      <c r="G60" s="337">
        <f ca="1">'Back End 2'!G62</f>
        <v>0</v>
      </c>
      <c r="H60" s="337">
        <f>'Back End 2'!H62</f>
        <v>0</v>
      </c>
      <c r="I60" s="337">
        <f>'Back End 2'!I62</f>
        <v>0</v>
      </c>
      <c r="J60" s="337">
        <f ca="1">'Back End 2'!J62</f>
        <v>0</v>
      </c>
      <c r="K60" s="250" t="str">
        <f t="shared" si="2"/>
        <v/>
      </c>
      <c r="L60" s="404">
        <f ca="1">' '!CM59</f>
        <v>0</v>
      </c>
      <c r="M60" s="250" t="str">
        <f t="shared" si="3"/>
        <v xml:space="preserve"> </v>
      </c>
      <c r="N60" s="178"/>
    </row>
    <row r="61" spans="2:14">
      <c r="B61" s="236"/>
      <c r="C61" s="234"/>
      <c r="D61" s="235"/>
      <c r="E61" s="264" t="str">
        <f>'Back End 2'!E63</f>
        <v/>
      </c>
      <c r="F61" s="267">
        <f>'Back End 2'!F63</f>
        <v>0</v>
      </c>
      <c r="G61" s="337">
        <f ca="1">'Back End 2'!G63</f>
        <v>0</v>
      </c>
      <c r="H61" s="337">
        <f>'Back End 2'!H63</f>
        <v>0</v>
      </c>
      <c r="I61" s="337">
        <f>'Back End 2'!I63</f>
        <v>0</v>
      </c>
      <c r="J61" s="337">
        <f ca="1">'Back End 2'!J63</f>
        <v>0</v>
      </c>
      <c r="K61" s="250" t="str">
        <f t="shared" si="2"/>
        <v/>
      </c>
      <c r="L61" s="404">
        <f ca="1">' '!CM60</f>
        <v>0</v>
      </c>
      <c r="M61" s="250" t="str">
        <f t="shared" si="3"/>
        <v xml:space="preserve"> </v>
      </c>
      <c r="N61" s="178"/>
    </row>
    <row r="62" spans="2:14">
      <c r="B62" s="236"/>
      <c r="C62" s="234"/>
      <c r="D62" s="235"/>
      <c r="E62" s="264" t="str">
        <f>'Back End 2'!E64</f>
        <v/>
      </c>
      <c r="F62" s="267">
        <f>'Back End 2'!F64</f>
        <v>0</v>
      </c>
      <c r="G62" s="337">
        <f ca="1">'Back End 2'!G64</f>
        <v>0</v>
      </c>
      <c r="H62" s="337">
        <f>'Back End 2'!H64</f>
        <v>0</v>
      </c>
      <c r="I62" s="337">
        <f>'Back End 2'!I64</f>
        <v>0</v>
      </c>
      <c r="J62" s="337">
        <f ca="1">'Back End 2'!J64</f>
        <v>0</v>
      </c>
      <c r="K62" s="250" t="str">
        <f t="shared" si="2"/>
        <v/>
      </c>
      <c r="L62" s="404">
        <f ca="1">' '!CM61</f>
        <v>0</v>
      </c>
      <c r="M62" s="250" t="str">
        <f t="shared" si="3"/>
        <v xml:space="preserve"> </v>
      </c>
      <c r="N62" s="178"/>
    </row>
    <row r="63" spans="2:14">
      <c r="B63" s="236"/>
      <c r="C63" s="234"/>
      <c r="D63" s="235"/>
      <c r="E63" s="264" t="str">
        <f>'Back End 2'!E65</f>
        <v/>
      </c>
      <c r="F63" s="267">
        <f>'Back End 2'!F65</f>
        <v>0</v>
      </c>
      <c r="G63" s="337">
        <f ca="1">'Back End 2'!G65</f>
        <v>0</v>
      </c>
      <c r="H63" s="337">
        <f>'Back End 2'!H65</f>
        <v>0</v>
      </c>
      <c r="I63" s="337">
        <f>'Back End 2'!I65</f>
        <v>0</v>
      </c>
      <c r="J63" s="337">
        <f ca="1">'Back End 2'!J65</f>
        <v>0</v>
      </c>
      <c r="K63" s="250" t="str">
        <f t="shared" si="2"/>
        <v/>
      </c>
      <c r="L63" s="404">
        <f ca="1">' '!CM62</f>
        <v>0</v>
      </c>
      <c r="M63" s="250" t="str">
        <f t="shared" si="3"/>
        <v xml:space="preserve"> </v>
      </c>
      <c r="N63" s="178"/>
    </row>
    <row r="64" spans="2:14">
      <c r="B64" s="236"/>
      <c r="C64" s="234"/>
      <c r="D64" s="235"/>
      <c r="E64" s="264" t="str">
        <f>'Back End 2'!E66</f>
        <v/>
      </c>
      <c r="F64" s="267">
        <f>'Back End 2'!F66</f>
        <v>0</v>
      </c>
      <c r="G64" s="337">
        <f ca="1">'Back End 2'!G66</f>
        <v>0</v>
      </c>
      <c r="H64" s="337">
        <f>'Back End 2'!H66</f>
        <v>0</v>
      </c>
      <c r="I64" s="337">
        <f>'Back End 2'!I66</f>
        <v>0</v>
      </c>
      <c r="J64" s="337">
        <f ca="1">'Back End 2'!J66</f>
        <v>0</v>
      </c>
      <c r="K64" s="250" t="str">
        <f t="shared" si="2"/>
        <v/>
      </c>
      <c r="L64" s="404">
        <f ca="1">' '!CM63</f>
        <v>0</v>
      </c>
      <c r="M64" s="250" t="str">
        <f t="shared" si="3"/>
        <v xml:space="preserve"> </v>
      </c>
      <c r="N64" s="178"/>
    </row>
    <row r="65" spans="2:14">
      <c r="B65" s="236"/>
      <c r="C65" s="234"/>
      <c r="D65" s="235"/>
      <c r="E65" s="264" t="str">
        <f>'Back End 2'!E67</f>
        <v/>
      </c>
      <c r="F65" s="267">
        <f>'Back End 2'!F67</f>
        <v>0</v>
      </c>
      <c r="G65" s="337">
        <f ca="1">'Back End 2'!G67</f>
        <v>0</v>
      </c>
      <c r="H65" s="337">
        <f>'Back End 2'!H67</f>
        <v>0</v>
      </c>
      <c r="I65" s="337">
        <f>'Back End 2'!I67</f>
        <v>0</v>
      </c>
      <c r="J65" s="337">
        <f ca="1">'Back End 2'!J67</f>
        <v>0</v>
      </c>
      <c r="K65" s="250" t="str">
        <f t="shared" si="2"/>
        <v/>
      </c>
      <c r="L65" s="404">
        <f ca="1">' '!CM64</f>
        <v>0</v>
      </c>
      <c r="M65" s="250" t="str">
        <f t="shared" si="3"/>
        <v xml:space="preserve"> </v>
      </c>
      <c r="N65" s="178"/>
    </row>
    <row r="66" spans="2:14">
      <c r="B66" s="236"/>
      <c r="C66" s="234"/>
      <c r="D66" s="235"/>
      <c r="E66" s="264" t="str">
        <f>'Back End 2'!E68</f>
        <v/>
      </c>
      <c r="F66" s="267">
        <f>'Back End 2'!F68</f>
        <v>0</v>
      </c>
      <c r="G66" s="337">
        <f ca="1">'Back End 2'!G68</f>
        <v>0</v>
      </c>
      <c r="H66" s="337">
        <f>'Back End 2'!H68</f>
        <v>0</v>
      </c>
      <c r="I66" s="337">
        <f>'Back End 2'!I68</f>
        <v>0</v>
      </c>
      <c r="J66" s="337">
        <f ca="1">'Back End 2'!J68</f>
        <v>0</v>
      </c>
      <c r="K66" s="250" t="str">
        <f t="shared" si="2"/>
        <v/>
      </c>
      <c r="L66" s="404">
        <f ca="1">' '!CM65</f>
        <v>0</v>
      </c>
      <c r="M66" s="250" t="str">
        <f t="shared" si="3"/>
        <v xml:space="preserve"> </v>
      </c>
      <c r="N66" s="178"/>
    </row>
    <row r="67" spans="2:14">
      <c r="B67" s="236"/>
      <c r="C67" s="234"/>
      <c r="D67" s="235"/>
      <c r="E67" s="264" t="str">
        <f>'Back End 2'!E69</f>
        <v/>
      </c>
      <c r="F67" s="267">
        <f>'Back End 2'!F69</f>
        <v>0</v>
      </c>
      <c r="G67" s="337">
        <f ca="1">'Back End 2'!G69</f>
        <v>0</v>
      </c>
      <c r="H67" s="337">
        <f>'Back End 2'!H69</f>
        <v>0</v>
      </c>
      <c r="I67" s="337">
        <f>'Back End 2'!I69</f>
        <v>0</v>
      </c>
      <c r="J67" s="337">
        <f ca="1">'Back End 2'!J69</f>
        <v>0</v>
      </c>
      <c r="K67" s="250" t="str">
        <f t="shared" si="2"/>
        <v/>
      </c>
      <c r="L67" s="404">
        <f ca="1">' '!CM66</f>
        <v>0</v>
      </c>
      <c r="M67" s="250" t="str">
        <f t="shared" si="3"/>
        <v xml:space="preserve"> </v>
      </c>
      <c r="N67" s="178"/>
    </row>
    <row r="68" spans="2:14">
      <c r="B68" s="236"/>
      <c r="C68" s="234"/>
      <c r="D68" s="235"/>
      <c r="E68" s="264" t="str">
        <f>'Back End 2'!E70</f>
        <v/>
      </c>
      <c r="F68" s="267">
        <f>'Back End 2'!F70</f>
        <v>0</v>
      </c>
      <c r="G68" s="337">
        <f ca="1">'Back End 2'!G70</f>
        <v>0</v>
      </c>
      <c r="H68" s="337">
        <f>'Back End 2'!H70</f>
        <v>0</v>
      </c>
      <c r="I68" s="337">
        <f>'Back End 2'!I70</f>
        <v>0</v>
      </c>
      <c r="J68" s="337">
        <f ca="1">'Back End 2'!J70</f>
        <v>0</v>
      </c>
      <c r="K68" s="250" t="str">
        <f t="shared" si="2"/>
        <v/>
      </c>
      <c r="L68" s="404">
        <f ca="1">' '!CM67</f>
        <v>0</v>
      </c>
      <c r="M68" s="250" t="str">
        <f t="shared" si="3"/>
        <v xml:space="preserve"> </v>
      </c>
      <c r="N68" s="178"/>
    </row>
    <row r="69" spans="2:14">
      <c r="B69" s="236"/>
      <c r="C69" s="234"/>
      <c r="D69" s="235"/>
      <c r="E69" s="264" t="str">
        <f>'Back End 2'!E71</f>
        <v/>
      </c>
      <c r="F69" s="267">
        <f>'Back End 2'!F71</f>
        <v>0</v>
      </c>
      <c r="G69" s="337">
        <f ca="1">'Back End 2'!G71</f>
        <v>0</v>
      </c>
      <c r="H69" s="337">
        <f>'Back End 2'!H71</f>
        <v>0</v>
      </c>
      <c r="I69" s="337">
        <f>'Back End 2'!I71</f>
        <v>0</v>
      </c>
      <c r="J69" s="337">
        <f ca="1">'Back End 2'!J71</f>
        <v>0</v>
      </c>
      <c r="K69" s="250" t="str">
        <f t="shared" si="2"/>
        <v/>
      </c>
      <c r="L69" s="404">
        <f ca="1">' '!CM68</f>
        <v>0</v>
      </c>
      <c r="M69" s="250" t="str">
        <f t="shared" si="3"/>
        <v xml:space="preserve"> </v>
      </c>
      <c r="N69" s="178"/>
    </row>
    <row r="70" spans="2:14">
      <c r="B70" s="236"/>
      <c r="C70" s="234"/>
      <c r="D70" s="235"/>
      <c r="E70" s="264" t="str">
        <f>'Back End 2'!E72</f>
        <v/>
      </c>
      <c r="F70" s="267">
        <f>'Back End 2'!F72</f>
        <v>0</v>
      </c>
      <c r="G70" s="337">
        <f ca="1">'Back End 2'!G72</f>
        <v>0</v>
      </c>
      <c r="H70" s="337">
        <f>'Back End 2'!H72</f>
        <v>0</v>
      </c>
      <c r="I70" s="337">
        <f>'Back End 2'!I72</f>
        <v>0</v>
      </c>
      <c r="J70" s="337">
        <f ca="1">'Back End 2'!J72</f>
        <v>0</v>
      </c>
      <c r="K70" s="250" t="str">
        <f t="shared" si="2"/>
        <v/>
      </c>
      <c r="L70" s="404">
        <f ca="1">' '!CM69</f>
        <v>0</v>
      </c>
      <c r="M70" s="250" t="str">
        <f t="shared" si="3"/>
        <v xml:space="preserve"> </v>
      </c>
      <c r="N70" s="178"/>
    </row>
    <row r="71" spans="2:14">
      <c r="B71" s="236"/>
      <c r="C71" s="234"/>
      <c r="D71" s="235"/>
      <c r="E71" s="264" t="str">
        <f>'Back End 2'!E73</f>
        <v/>
      </c>
      <c r="F71" s="267">
        <f>'Back End 2'!F73</f>
        <v>0</v>
      </c>
      <c r="G71" s="337">
        <f ca="1">'Back End 2'!G73</f>
        <v>0</v>
      </c>
      <c r="H71" s="337">
        <f>'Back End 2'!H73</f>
        <v>0</v>
      </c>
      <c r="I71" s="337">
        <f>'Back End 2'!I73</f>
        <v>0</v>
      </c>
      <c r="J71" s="337">
        <f ca="1">'Back End 2'!J73</f>
        <v>0</v>
      </c>
      <c r="K71" s="250" t="str">
        <f t="shared" si="2"/>
        <v/>
      </c>
      <c r="L71" s="404">
        <f ca="1">' '!CM70</f>
        <v>0</v>
      </c>
      <c r="M71" s="250" t="str">
        <f t="shared" si="3"/>
        <v xml:space="preserve"> </v>
      </c>
      <c r="N71" s="178"/>
    </row>
    <row r="72" spans="2:14">
      <c r="B72" s="236"/>
      <c r="C72" s="234"/>
      <c r="D72" s="235"/>
      <c r="E72" s="264" t="str">
        <f>'Back End 2'!E74</f>
        <v/>
      </c>
      <c r="F72" s="267">
        <f>'Back End 2'!F74</f>
        <v>0</v>
      </c>
      <c r="G72" s="337">
        <f ca="1">'Back End 2'!G74</f>
        <v>0</v>
      </c>
      <c r="H72" s="337">
        <f>'Back End 2'!H74</f>
        <v>0</v>
      </c>
      <c r="I72" s="337">
        <f>'Back End 2'!I74</f>
        <v>0</v>
      </c>
      <c r="J72" s="337">
        <f ca="1">'Back End 2'!J74</f>
        <v>0</v>
      </c>
      <c r="K72" s="250" t="str">
        <f t="shared" si="2"/>
        <v/>
      </c>
      <c r="L72" s="404">
        <f ca="1">' '!CM71</f>
        <v>0</v>
      </c>
      <c r="M72" s="250" t="str">
        <f t="shared" si="3"/>
        <v xml:space="preserve"> </v>
      </c>
      <c r="N72" s="178"/>
    </row>
    <row r="73" spans="2:14">
      <c r="B73" s="236"/>
      <c r="C73" s="234"/>
      <c r="D73" s="235"/>
      <c r="E73" s="264" t="str">
        <f>'Back End 2'!E75</f>
        <v/>
      </c>
      <c r="F73" s="267">
        <f>'Back End 2'!F75</f>
        <v>0</v>
      </c>
      <c r="G73" s="337">
        <f ca="1">'Back End 2'!G75</f>
        <v>0</v>
      </c>
      <c r="H73" s="337">
        <f>'Back End 2'!H75</f>
        <v>0</v>
      </c>
      <c r="I73" s="337">
        <f>'Back End 2'!I75</f>
        <v>0</v>
      </c>
      <c r="J73" s="337">
        <f ca="1">'Back End 2'!J75</f>
        <v>0</v>
      </c>
      <c r="K73" s="250" t="str">
        <f t="shared" si="2"/>
        <v/>
      </c>
      <c r="L73" s="404">
        <f ca="1">' '!CM72</f>
        <v>0</v>
      </c>
      <c r="M73" s="250" t="str">
        <f t="shared" si="3"/>
        <v xml:space="preserve"> </v>
      </c>
      <c r="N73" s="178"/>
    </row>
    <row r="74" spans="2:14">
      <c r="B74" s="236"/>
      <c r="C74" s="234"/>
      <c r="D74" s="235"/>
      <c r="E74" s="264" t="str">
        <f>'Back End 2'!E76</f>
        <v/>
      </c>
      <c r="F74" s="267">
        <f>'Back End 2'!F76</f>
        <v>0</v>
      </c>
      <c r="G74" s="337">
        <f ca="1">'Back End 2'!G76</f>
        <v>0</v>
      </c>
      <c r="H74" s="337">
        <f>'Back End 2'!H76</f>
        <v>0</v>
      </c>
      <c r="I74" s="337">
        <f>'Back End 2'!I76</f>
        <v>0</v>
      </c>
      <c r="J74" s="337">
        <f ca="1">'Back End 2'!J76</f>
        <v>0</v>
      </c>
      <c r="K74" s="250" t="str">
        <f>IF(E74="","", IF(AND(J74&lt;$C$5, J74&gt;0), ($C$5-J74)/$C$5, "0%"))</f>
        <v/>
      </c>
      <c r="L74" s="404">
        <f ca="1">' '!CM73</f>
        <v>0</v>
      </c>
      <c r="M74" s="250" t="str">
        <f t="shared" si="3"/>
        <v xml:space="preserve"> </v>
      </c>
      <c r="N74" s="178"/>
    </row>
    <row r="75" spans="2:14">
      <c r="B75" s="236"/>
      <c r="C75" s="234"/>
      <c r="D75" s="235"/>
      <c r="E75" s="264" t="str">
        <f>'Back End 2'!E77</f>
        <v/>
      </c>
      <c r="F75" s="267">
        <f>'Back End 2'!F77</f>
        <v>0</v>
      </c>
      <c r="G75" s="337">
        <f ca="1">'Back End 2'!G77</f>
        <v>0</v>
      </c>
      <c r="H75" s="337">
        <f>'Back End 2'!H77</f>
        <v>0</v>
      </c>
      <c r="I75" s="337">
        <f>'Back End 2'!I77</f>
        <v>0</v>
      </c>
      <c r="J75" s="337">
        <f ca="1">'Back End 2'!J77</f>
        <v>0</v>
      </c>
      <c r="K75" s="250" t="str">
        <f t="shared" ref="K75:K89" si="4">IF(E75="","", IF(AND(J75&lt;$C$5, J75&gt;0), ($C$5-J75)/$C$5, "0%"))</f>
        <v/>
      </c>
      <c r="L75" s="404">
        <f ca="1">' '!CM74</f>
        <v>0</v>
      </c>
      <c r="M75" s="250" t="str">
        <f t="shared" si="3"/>
        <v xml:space="preserve"> </v>
      </c>
      <c r="N75" s="178"/>
    </row>
    <row r="76" spans="2:14">
      <c r="B76" s="236"/>
      <c r="C76" s="234"/>
      <c r="D76" s="235"/>
      <c r="E76" s="264" t="str">
        <f>'Back End 2'!E78</f>
        <v/>
      </c>
      <c r="F76" s="267">
        <f>'Back End 2'!F78</f>
        <v>0</v>
      </c>
      <c r="G76" s="337">
        <f ca="1">'Back End 2'!G78</f>
        <v>0</v>
      </c>
      <c r="H76" s="337">
        <f>'Back End 2'!H78</f>
        <v>0</v>
      </c>
      <c r="I76" s="337">
        <f>'Back End 2'!I78</f>
        <v>0</v>
      </c>
      <c r="J76" s="337">
        <f ca="1">'Back End 2'!J78</f>
        <v>0</v>
      </c>
      <c r="K76" s="250" t="str">
        <f t="shared" si="4"/>
        <v/>
      </c>
      <c r="L76" s="404">
        <f ca="1">' '!CM75</f>
        <v>0</v>
      </c>
      <c r="M76" s="250" t="str">
        <f t="shared" si="3"/>
        <v xml:space="preserve"> </v>
      </c>
      <c r="N76" s="178"/>
    </row>
    <row r="77" spans="2:14">
      <c r="B77" s="236"/>
      <c r="C77" s="234"/>
      <c r="D77" s="235"/>
      <c r="E77" s="264" t="str">
        <f>'Back End 2'!E79</f>
        <v/>
      </c>
      <c r="F77" s="267">
        <f>'Back End 2'!F79</f>
        <v>0</v>
      </c>
      <c r="G77" s="337">
        <f ca="1">'Back End 2'!G79</f>
        <v>0</v>
      </c>
      <c r="H77" s="337">
        <f>'Back End 2'!H79</f>
        <v>0</v>
      </c>
      <c r="I77" s="337">
        <f>'Back End 2'!I79</f>
        <v>0</v>
      </c>
      <c r="J77" s="337">
        <f ca="1">'Back End 2'!J79</f>
        <v>0</v>
      </c>
      <c r="K77" s="250" t="str">
        <f t="shared" si="4"/>
        <v/>
      </c>
      <c r="L77" s="404">
        <f ca="1">' '!CM76</f>
        <v>0</v>
      </c>
      <c r="M77" s="250" t="str">
        <f t="shared" si="3"/>
        <v xml:space="preserve"> </v>
      </c>
      <c r="N77" s="178"/>
    </row>
    <row r="78" spans="2:14">
      <c r="B78" s="236"/>
      <c r="C78" s="234"/>
      <c r="D78" s="235"/>
      <c r="E78" s="264" t="str">
        <f>'Back End 2'!E80</f>
        <v/>
      </c>
      <c r="F78" s="267">
        <f>'Back End 2'!F80</f>
        <v>0</v>
      </c>
      <c r="G78" s="337">
        <f ca="1">'Back End 2'!G80</f>
        <v>0</v>
      </c>
      <c r="H78" s="337">
        <f>'Back End 2'!H80</f>
        <v>0</v>
      </c>
      <c r="I78" s="337">
        <f>'Back End 2'!I80</f>
        <v>0</v>
      </c>
      <c r="J78" s="337">
        <f ca="1">'Back End 2'!J80</f>
        <v>0</v>
      </c>
      <c r="K78" s="250" t="str">
        <f t="shared" si="4"/>
        <v/>
      </c>
      <c r="L78" s="404">
        <f ca="1">' '!CM77</f>
        <v>0</v>
      </c>
      <c r="M78" s="250" t="str">
        <f t="shared" si="3"/>
        <v xml:space="preserve"> </v>
      </c>
      <c r="N78" s="178"/>
    </row>
    <row r="79" spans="2:14">
      <c r="B79" s="236"/>
      <c r="C79" s="234"/>
      <c r="D79" s="235"/>
      <c r="E79" s="264" t="str">
        <f>'Back End 2'!E81</f>
        <v/>
      </c>
      <c r="F79" s="267">
        <f>'Back End 2'!F81</f>
        <v>0</v>
      </c>
      <c r="G79" s="337">
        <f ca="1">'Back End 2'!G81</f>
        <v>0</v>
      </c>
      <c r="H79" s="337">
        <f>'Back End 2'!H81</f>
        <v>0</v>
      </c>
      <c r="I79" s="337">
        <f>'Back End 2'!I81</f>
        <v>0</v>
      </c>
      <c r="J79" s="337">
        <f ca="1">'Back End 2'!J81</f>
        <v>0</v>
      </c>
      <c r="K79" s="250" t="str">
        <f t="shared" si="4"/>
        <v/>
      </c>
      <c r="L79" s="404">
        <f ca="1">' '!CM78</f>
        <v>0</v>
      </c>
      <c r="M79" s="250" t="str">
        <f t="shared" si="3"/>
        <v xml:space="preserve"> </v>
      </c>
      <c r="N79" s="178"/>
    </row>
    <row r="80" spans="2:14">
      <c r="B80" s="236"/>
      <c r="C80" s="234"/>
      <c r="D80" s="235"/>
      <c r="E80" s="264" t="str">
        <f>'Back End 2'!E82</f>
        <v/>
      </c>
      <c r="F80" s="267">
        <f>'Back End 2'!F82</f>
        <v>0</v>
      </c>
      <c r="G80" s="337">
        <f ca="1">'Back End 2'!G82</f>
        <v>0</v>
      </c>
      <c r="H80" s="337">
        <f>'Back End 2'!H82</f>
        <v>0</v>
      </c>
      <c r="I80" s="337">
        <f>'Back End 2'!I82</f>
        <v>0</v>
      </c>
      <c r="J80" s="337">
        <f ca="1">'Back End 2'!J82</f>
        <v>0</v>
      </c>
      <c r="K80" s="250" t="str">
        <f t="shared" si="4"/>
        <v/>
      </c>
      <c r="L80" s="404">
        <f ca="1">' '!CM79</f>
        <v>0</v>
      </c>
      <c r="M80" s="250" t="str">
        <f t="shared" si="3"/>
        <v xml:space="preserve"> </v>
      </c>
      <c r="N80" s="178"/>
    </row>
    <row r="81" spans="2:14">
      <c r="B81" s="236"/>
      <c r="C81" s="234"/>
      <c r="D81" s="235"/>
      <c r="E81" s="264" t="str">
        <f>'Back End 2'!E83</f>
        <v/>
      </c>
      <c r="F81" s="267">
        <f>'Back End 2'!F83</f>
        <v>0</v>
      </c>
      <c r="G81" s="337">
        <f ca="1">'Back End 2'!G83</f>
        <v>0</v>
      </c>
      <c r="H81" s="337">
        <f>'Back End 2'!H83</f>
        <v>0</v>
      </c>
      <c r="I81" s="337">
        <f>'Back End 2'!I83</f>
        <v>0</v>
      </c>
      <c r="J81" s="337">
        <f ca="1">'Back End 2'!J83</f>
        <v>0</v>
      </c>
      <c r="K81" s="250" t="str">
        <f t="shared" si="4"/>
        <v/>
      </c>
      <c r="L81" s="404">
        <f ca="1">' '!CM80</f>
        <v>0</v>
      </c>
      <c r="M81" s="250" t="str">
        <f t="shared" si="3"/>
        <v xml:space="preserve"> </v>
      </c>
      <c r="N81" s="178"/>
    </row>
    <row r="82" spans="2:14">
      <c r="B82" s="236"/>
      <c r="C82" s="234"/>
      <c r="D82" s="235"/>
      <c r="E82" s="264" t="str">
        <f>'Back End 2'!E84</f>
        <v/>
      </c>
      <c r="F82" s="267">
        <f>'Back End 2'!F84</f>
        <v>0</v>
      </c>
      <c r="G82" s="337">
        <f ca="1">'Back End 2'!G84</f>
        <v>0</v>
      </c>
      <c r="H82" s="337">
        <f>'Back End 2'!H84</f>
        <v>0</v>
      </c>
      <c r="I82" s="337">
        <f>'Back End 2'!I84</f>
        <v>0</v>
      </c>
      <c r="J82" s="337">
        <f ca="1">'Back End 2'!J84</f>
        <v>0</v>
      </c>
      <c r="K82" s="250" t="str">
        <f t="shared" si="4"/>
        <v/>
      </c>
      <c r="L82" s="404">
        <f ca="1">' '!CM81</f>
        <v>0</v>
      </c>
      <c r="M82" s="250" t="str">
        <f t="shared" si="3"/>
        <v xml:space="preserve"> </v>
      </c>
      <c r="N82" s="178"/>
    </row>
    <row r="83" spans="2:14">
      <c r="B83" s="236"/>
      <c r="C83" s="234"/>
      <c r="D83" s="235"/>
      <c r="E83" s="264" t="str">
        <f>'Back End 2'!E85</f>
        <v/>
      </c>
      <c r="F83" s="267">
        <f>'Back End 2'!F85</f>
        <v>0</v>
      </c>
      <c r="G83" s="337">
        <f ca="1">'Back End 2'!G85</f>
        <v>0</v>
      </c>
      <c r="H83" s="337">
        <f>'Back End 2'!H85</f>
        <v>0</v>
      </c>
      <c r="I83" s="337">
        <f>'Back End 2'!I85</f>
        <v>0</v>
      </c>
      <c r="J83" s="337">
        <f ca="1">'Back End 2'!J85</f>
        <v>0</v>
      </c>
      <c r="K83" s="250" t="str">
        <f t="shared" si="4"/>
        <v/>
      </c>
      <c r="L83" s="404">
        <f ca="1">' '!CM82</f>
        <v>0</v>
      </c>
      <c r="M83" s="250" t="str">
        <f t="shared" si="3"/>
        <v xml:space="preserve"> </v>
      </c>
      <c r="N83" s="178"/>
    </row>
    <row r="84" spans="2:14">
      <c r="B84" s="236"/>
      <c r="C84" s="234"/>
      <c r="D84" s="235"/>
      <c r="E84" s="264" t="str">
        <f>'Back End 2'!E86</f>
        <v/>
      </c>
      <c r="F84" s="267">
        <f>'Back End 2'!F86</f>
        <v>0</v>
      </c>
      <c r="G84" s="337">
        <f ca="1">'Back End 2'!G86</f>
        <v>0</v>
      </c>
      <c r="H84" s="337">
        <f>'Back End 2'!H86</f>
        <v>0</v>
      </c>
      <c r="I84" s="337">
        <f>'Back End 2'!I86</f>
        <v>0</v>
      </c>
      <c r="J84" s="337">
        <f ca="1">'Back End 2'!J86</f>
        <v>0</v>
      </c>
      <c r="K84" s="250" t="str">
        <f t="shared" si="4"/>
        <v/>
      </c>
      <c r="L84" s="404">
        <f ca="1">' '!CM83</f>
        <v>0</v>
      </c>
      <c r="M84" s="250" t="str">
        <f t="shared" si="3"/>
        <v xml:space="preserve"> </v>
      </c>
      <c r="N84" s="178"/>
    </row>
    <row r="85" spans="2:14">
      <c r="B85" s="236"/>
      <c r="C85" s="234"/>
      <c r="D85" s="235"/>
      <c r="E85" s="264" t="str">
        <f>'Back End 2'!E87</f>
        <v/>
      </c>
      <c r="F85" s="267">
        <f>'Back End 2'!F87</f>
        <v>0</v>
      </c>
      <c r="G85" s="337">
        <f ca="1">'Back End 2'!G87</f>
        <v>0</v>
      </c>
      <c r="H85" s="337">
        <f>'Back End 2'!H87</f>
        <v>0</v>
      </c>
      <c r="I85" s="337">
        <f>'Back End 2'!I87</f>
        <v>0</v>
      </c>
      <c r="J85" s="337">
        <f ca="1">'Back End 2'!J87</f>
        <v>0</v>
      </c>
      <c r="K85" s="250" t="str">
        <f t="shared" si="4"/>
        <v/>
      </c>
      <c r="L85" s="404">
        <f ca="1">' '!CM84</f>
        <v>0</v>
      </c>
      <c r="M85" s="250" t="str">
        <f t="shared" si="3"/>
        <v xml:space="preserve"> </v>
      </c>
      <c r="N85" s="178"/>
    </row>
    <row r="86" spans="2:14">
      <c r="B86" s="236"/>
      <c r="C86" s="234"/>
      <c r="D86" s="235"/>
      <c r="E86" s="264" t="str">
        <f>'Back End 2'!E88</f>
        <v/>
      </c>
      <c r="F86" s="267">
        <f>'Back End 2'!F88</f>
        <v>0</v>
      </c>
      <c r="G86" s="337">
        <f ca="1">'Back End 2'!G88</f>
        <v>0</v>
      </c>
      <c r="H86" s="337">
        <f>'Back End 2'!H88</f>
        <v>0</v>
      </c>
      <c r="I86" s="337">
        <f>'Back End 2'!I88</f>
        <v>0</v>
      </c>
      <c r="J86" s="337">
        <f ca="1">'Back End 2'!J88</f>
        <v>0</v>
      </c>
      <c r="K86" s="250" t="str">
        <f t="shared" si="4"/>
        <v/>
      </c>
      <c r="L86" s="404">
        <f ca="1">' '!CM85</f>
        <v>0</v>
      </c>
      <c r="M86" s="250" t="str">
        <f t="shared" si="3"/>
        <v xml:space="preserve"> </v>
      </c>
      <c r="N86" s="178"/>
    </row>
    <row r="87" spans="2:14">
      <c r="B87" s="236"/>
      <c r="C87" s="234"/>
      <c r="D87" s="235"/>
      <c r="E87" s="264" t="str">
        <f>'Back End 2'!E89</f>
        <v/>
      </c>
      <c r="F87" s="267">
        <f>'Back End 2'!F89</f>
        <v>0</v>
      </c>
      <c r="G87" s="337">
        <f ca="1">'Back End 2'!G89</f>
        <v>0</v>
      </c>
      <c r="H87" s="337">
        <f>'Back End 2'!H89</f>
        <v>0</v>
      </c>
      <c r="I87" s="337">
        <f>'Back End 2'!I89</f>
        <v>0</v>
      </c>
      <c r="J87" s="337">
        <f ca="1">'Back End 2'!J89</f>
        <v>0</v>
      </c>
      <c r="K87" s="250" t="str">
        <f t="shared" si="4"/>
        <v/>
      </c>
      <c r="L87" s="404">
        <f ca="1">' '!CM86</f>
        <v>0</v>
      </c>
      <c r="M87" s="250" t="str">
        <f t="shared" si="3"/>
        <v xml:space="preserve"> </v>
      </c>
      <c r="N87" s="178"/>
    </row>
    <row r="88" spans="2:14">
      <c r="B88" s="236"/>
      <c r="C88" s="234"/>
      <c r="D88" s="235"/>
      <c r="E88" s="264" t="str">
        <f>'Back End 2'!E90</f>
        <v/>
      </c>
      <c r="F88" s="267">
        <f>'Back End 2'!F90</f>
        <v>0</v>
      </c>
      <c r="G88" s="337">
        <f ca="1">'Back End 2'!G90</f>
        <v>0</v>
      </c>
      <c r="H88" s="337">
        <f>'Back End 2'!H90</f>
        <v>0</v>
      </c>
      <c r="I88" s="337">
        <f>'Back End 2'!I90</f>
        <v>0</v>
      </c>
      <c r="J88" s="337">
        <f ca="1">'Back End 2'!J90</f>
        <v>0</v>
      </c>
      <c r="K88" s="250" t="str">
        <f t="shared" si="4"/>
        <v/>
      </c>
      <c r="L88" s="404">
        <f ca="1">' '!CM87</f>
        <v>0</v>
      </c>
      <c r="M88" s="250" t="str">
        <f t="shared" si="3"/>
        <v xml:space="preserve"> </v>
      </c>
      <c r="N88" s="178"/>
    </row>
    <row r="89" spans="2:14">
      <c r="B89" s="236"/>
      <c r="C89" s="234"/>
      <c r="D89" s="235"/>
      <c r="E89" s="264" t="str">
        <f>'Back End 2'!E91</f>
        <v/>
      </c>
      <c r="F89" s="267">
        <f>'Back End 2'!F91</f>
        <v>0</v>
      </c>
      <c r="G89" s="337">
        <f ca="1">'Back End 2'!G91</f>
        <v>0</v>
      </c>
      <c r="H89" s="337">
        <f>'Back End 2'!H91</f>
        <v>0</v>
      </c>
      <c r="I89" s="337">
        <f>'Back End 2'!I91</f>
        <v>0</v>
      </c>
      <c r="J89" s="337">
        <f ca="1">'Back End 2'!J91</f>
        <v>0</v>
      </c>
      <c r="K89" s="250" t="str">
        <f t="shared" si="4"/>
        <v/>
      </c>
      <c r="L89" s="404">
        <f ca="1">' '!CM88</f>
        <v>0</v>
      </c>
      <c r="M89" s="250" t="str">
        <f t="shared" si="3"/>
        <v xml:space="preserve"> </v>
      </c>
      <c r="N89" s="178"/>
    </row>
    <row r="90" spans="2:14">
      <c r="B90" s="236"/>
      <c r="C90" s="234"/>
      <c r="D90" s="235"/>
      <c r="E90" s="251"/>
      <c r="F90" s="268"/>
      <c r="G90" s="338"/>
      <c r="H90" s="338"/>
      <c r="I90" s="338"/>
      <c r="J90" s="338"/>
      <c r="K90" s="252"/>
      <c r="L90" s="252"/>
      <c r="M90" s="252"/>
    </row>
    <row r="91" spans="2:14">
      <c r="B91" s="236"/>
      <c r="C91" s="234"/>
      <c r="D91" s="235"/>
      <c r="E91" s="265"/>
      <c r="F91" s="269"/>
      <c r="G91" s="339"/>
      <c r="H91" s="340" t="str">
        <f>'5'!B89</f>
        <v xml:space="preserve">Área de Trabalho: </v>
      </c>
      <c r="I91" s="339"/>
      <c r="J91" s="339"/>
      <c r="K91" s="253"/>
      <c r="L91" s="242"/>
      <c r="M91" s="242"/>
    </row>
    <row r="92" spans="2:14">
      <c r="B92" s="236"/>
      <c r="C92" s="234"/>
      <c r="D92" s="235"/>
      <c r="E92" s="264" t="str">
        <f>'Back End 2'!E94</f>
        <v/>
      </c>
      <c r="F92" s="267">
        <f>'Back End 2'!F94</f>
        <v>0</v>
      </c>
      <c r="G92" s="337">
        <f ca="1">'Back End 2'!G94</f>
        <v>0</v>
      </c>
      <c r="H92" s="337">
        <f>'Back End 2'!H94</f>
        <v>0</v>
      </c>
      <c r="I92" s="337">
        <f>'Back End 2'!I94</f>
        <v>0</v>
      </c>
      <c r="J92" s="337">
        <f ca="1">'Back End 2'!J94</f>
        <v>0</v>
      </c>
      <c r="K92" s="250" t="str">
        <f t="shared" ref="K92:K131" si="5">IF(E92="","", IF(AND(J92&lt;$C$5, J92&gt;0), ($C$5-J92)/$C$5, "0%"))</f>
        <v/>
      </c>
      <c r="L92" s="404">
        <f ca="1">' '!CM90</f>
        <v>0</v>
      </c>
      <c r="M92" s="250" t="str">
        <f>IF(E92=""," ", IF(AND(SUM(H92,I92,L92)&lt;$C$5, SUM(H92,I92,L92)&gt;0), ($C$5-SUM(H92,I92,L92))/$C$5, "0%"))</f>
        <v xml:space="preserve"> </v>
      </c>
    </row>
    <row r="93" spans="2:14">
      <c r="B93" s="236"/>
      <c r="C93" s="234"/>
      <c r="D93" s="235"/>
      <c r="E93" s="264" t="str">
        <f>'Back End 2'!E95</f>
        <v/>
      </c>
      <c r="F93" s="267">
        <f>'Back End 2'!F95</f>
        <v>0</v>
      </c>
      <c r="G93" s="337">
        <f ca="1">'Back End 2'!G95</f>
        <v>0</v>
      </c>
      <c r="H93" s="337">
        <f>'Back End 2'!H95</f>
        <v>0</v>
      </c>
      <c r="I93" s="337">
        <f>'Back End 2'!I95</f>
        <v>0</v>
      </c>
      <c r="J93" s="337">
        <f ca="1">'Back End 2'!J95</f>
        <v>0</v>
      </c>
      <c r="K93" s="250" t="str">
        <f t="shared" si="5"/>
        <v/>
      </c>
      <c r="L93" s="404">
        <f ca="1">' '!CM91</f>
        <v>0</v>
      </c>
      <c r="M93" s="250" t="str">
        <f t="shared" ref="M93:M131" si="6">IF(E93=""," ", IF(AND(SUM(H93,I93,L93)&lt;$C$5, SUM(H93,I93,L93)&gt;0), ($C$5-SUM(H93,I93,L93))/$C$5, "0%"))</f>
        <v xml:space="preserve"> </v>
      </c>
    </row>
    <row r="94" spans="2:14">
      <c r="E94" s="264" t="str">
        <f>'Back End 2'!E96</f>
        <v/>
      </c>
      <c r="F94" s="267">
        <f>'Back End 2'!F96</f>
        <v>0</v>
      </c>
      <c r="G94" s="337">
        <f ca="1">'Back End 2'!G96</f>
        <v>0</v>
      </c>
      <c r="H94" s="337">
        <f>'Back End 2'!H96</f>
        <v>0</v>
      </c>
      <c r="I94" s="337">
        <f>'Back End 2'!I96</f>
        <v>0</v>
      </c>
      <c r="J94" s="337">
        <f ca="1">'Back End 2'!J96</f>
        <v>0</v>
      </c>
      <c r="K94" s="250" t="str">
        <f t="shared" si="5"/>
        <v/>
      </c>
      <c r="L94" s="404">
        <f ca="1">' '!CM92</f>
        <v>0</v>
      </c>
      <c r="M94" s="250" t="str">
        <f t="shared" si="6"/>
        <v xml:space="preserve"> </v>
      </c>
    </row>
    <row r="95" spans="2:14">
      <c r="E95" s="264" t="str">
        <f>'Back End 2'!E97</f>
        <v/>
      </c>
      <c r="F95" s="267">
        <f>'Back End 2'!F97</f>
        <v>0</v>
      </c>
      <c r="G95" s="337">
        <f ca="1">'Back End 2'!G97</f>
        <v>0</v>
      </c>
      <c r="H95" s="337">
        <f>'Back End 2'!H97</f>
        <v>0</v>
      </c>
      <c r="I95" s="337">
        <f>'Back End 2'!I97</f>
        <v>0</v>
      </c>
      <c r="J95" s="337">
        <f ca="1">'Back End 2'!J97</f>
        <v>0</v>
      </c>
      <c r="K95" s="250" t="str">
        <f t="shared" si="5"/>
        <v/>
      </c>
      <c r="L95" s="404">
        <f ca="1">' '!CM93</f>
        <v>0</v>
      </c>
      <c r="M95" s="250" t="str">
        <f t="shared" si="6"/>
        <v xml:space="preserve"> </v>
      </c>
    </row>
    <row r="96" spans="2:14">
      <c r="E96" s="264" t="str">
        <f>'Back End 2'!E98</f>
        <v/>
      </c>
      <c r="F96" s="267">
        <f>'Back End 2'!F98</f>
        <v>0</v>
      </c>
      <c r="G96" s="337">
        <f ca="1">'Back End 2'!G98</f>
        <v>0</v>
      </c>
      <c r="H96" s="337">
        <f>'Back End 2'!H98</f>
        <v>0</v>
      </c>
      <c r="I96" s="337">
        <f>'Back End 2'!I98</f>
        <v>0</v>
      </c>
      <c r="J96" s="337">
        <f ca="1">'Back End 2'!J98</f>
        <v>0</v>
      </c>
      <c r="K96" s="250" t="str">
        <f t="shared" si="5"/>
        <v/>
      </c>
      <c r="L96" s="404">
        <f ca="1">' '!CM94</f>
        <v>0</v>
      </c>
      <c r="M96" s="250" t="str">
        <f t="shared" si="6"/>
        <v xml:space="preserve"> </v>
      </c>
    </row>
    <row r="97" spans="5:14">
      <c r="E97" s="264" t="str">
        <f>'Back End 2'!E99</f>
        <v/>
      </c>
      <c r="F97" s="267">
        <f>'Back End 2'!F99</f>
        <v>0</v>
      </c>
      <c r="G97" s="337">
        <f ca="1">'Back End 2'!G99</f>
        <v>0</v>
      </c>
      <c r="H97" s="337">
        <f>'Back End 2'!H99</f>
        <v>0</v>
      </c>
      <c r="I97" s="337">
        <f>'Back End 2'!I99</f>
        <v>0</v>
      </c>
      <c r="J97" s="337">
        <f ca="1">'Back End 2'!J99</f>
        <v>0</v>
      </c>
      <c r="K97" s="250" t="str">
        <f t="shared" si="5"/>
        <v/>
      </c>
      <c r="L97" s="404">
        <f ca="1">' '!CM95</f>
        <v>0</v>
      </c>
      <c r="M97" s="250" t="str">
        <f t="shared" si="6"/>
        <v xml:space="preserve"> </v>
      </c>
      <c r="N97" s="55"/>
    </row>
    <row r="98" spans="5:14">
      <c r="E98" s="264" t="str">
        <f>'Back End 2'!E100</f>
        <v/>
      </c>
      <c r="F98" s="267">
        <f>'Back End 2'!F100</f>
        <v>0</v>
      </c>
      <c r="G98" s="337">
        <f ca="1">'Back End 2'!G100</f>
        <v>0</v>
      </c>
      <c r="H98" s="337">
        <f>'Back End 2'!H100</f>
        <v>0</v>
      </c>
      <c r="I98" s="337">
        <f>'Back End 2'!I100</f>
        <v>0</v>
      </c>
      <c r="J98" s="337">
        <f ca="1">'Back End 2'!J100</f>
        <v>0</v>
      </c>
      <c r="K98" s="250" t="str">
        <f t="shared" si="5"/>
        <v/>
      </c>
      <c r="L98" s="404">
        <f ca="1">' '!CM96</f>
        <v>0</v>
      </c>
      <c r="M98" s="250" t="str">
        <f t="shared" si="6"/>
        <v xml:space="preserve"> </v>
      </c>
      <c r="N98" s="55"/>
    </row>
    <row r="99" spans="5:14">
      <c r="E99" s="264" t="str">
        <f>'Back End 2'!E101</f>
        <v/>
      </c>
      <c r="F99" s="267">
        <f>'Back End 2'!F101</f>
        <v>0</v>
      </c>
      <c r="G99" s="337">
        <f ca="1">'Back End 2'!G101</f>
        <v>0</v>
      </c>
      <c r="H99" s="337">
        <f>'Back End 2'!H101</f>
        <v>0</v>
      </c>
      <c r="I99" s="337">
        <f>'Back End 2'!I101</f>
        <v>0</v>
      </c>
      <c r="J99" s="337">
        <f ca="1">'Back End 2'!J101</f>
        <v>0</v>
      </c>
      <c r="K99" s="250" t="str">
        <f t="shared" si="5"/>
        <v/>
      </c>
      <c r="L99" s="404">
        <f ca="1">' '!CM97</f>
        <v>0</v>
      </c>
      <c r="M99" s="250" t="str">
        <f t="shared" si="6"/>
        <v xml:space="preserve"> </v>
      </c>
      <c r="N99" s="55"/>
    </row>
    <row r="100" spans="5:14">
      <c r="E100" s="264" t="str">
        <f>'Back End 2'!E102</f>
        <v/>
      </c>
      <c r="F100" s="267">
        <f>'Back End 2'!F102</f>
        <v>0</v>
      </c>
      <c r="G100" s="337">
        <f ca="1">'Back End 2'!G102</f>
        <v>0</v>
      </c>
      <c r="H100" s="337">
        <f>'Back End 2'!H102</f>
        <v>0</v>
      </c>
      <c r="I100" s="337">
        <f>'Back End 2'!I102</f>
        <v>0</v>
      </c>
      <c r="J100" s="337">
        <f ca="1">'Back End 2'!J102</f>
        <v>0</v>
      </c>
      <c r="K100" s="250" t="str">
        <f t="shared" si="5"/>
        <v/>
      </c>
      <c r="L100" s="404">
        <f ca="1">' '!CM98</f>
        <v>0</v>
      </c>
      <c r="M100" s="250" t="str">
        <f t="shared" si="6"/>
        <v xml:space="preserve"> </v>
      </c>
      <c r="N100" s="55"/>
    </row>
    <row r="101" spans="5:14">
      <c r="E101" s="264" t="str">
        <f>'Back End 2'!E103</f>
        <v/>
      </c>
      <c r="F101" s="267">
        <f>'Back End 2'!F103</f>
        <v>0</v>
      </c>
      <c r="G101" s="337">
        <f ca="1">'Back End 2'!G103</f>
        <v>0</v>
      </c>
      <c r="H101" s="337">
        <f>'Back End 2'!H103</f>
        <v>0</v>
      </c>
      <c r="I101" s="337">
        <f>'Back End 2'!I103</f>
        <v>0</v>
      </c>
      <c r="J101" s="337">
        <f ca="1">'Back End 2'!J103</f>
        <v>0</v>
      </c>
      <c r="K101" s="250" t="str">
        <f t="shared" si="5"/>
        <v/>
      </c>
      <c r="L101" s="404">
        <f ca="1">' '!CM99</f>
        <v>0</v>
      </c>
      <c r="M101" s="250" t="str">
        <f t="shared" si="6"/>
        <v xml:space="preserve"> </v>
      </c>
      <c r="N101" s="55"/>
    </row>
    <row r="102" spans="5:14">
      <c r="E102" s="264" t="str">
        <f>'Back End 2'!E104</f>
        <v/>
      </c>
      <c r="F102" s="267">
        <f>'Back End 2'!F104</f>
        <v>0</v>
      </c>
      <c r="G102" s="337">
        <f ca="1">'Back End 2'!G104</f>
        <v>0</v>
      </c>
      <c r="H102" s="337">
        <f>'Back End 2'!H104</f>
        <v>0</v>
      </c>
      <c r="I102" s="337">
        <f>'Back End 2'!I104</f>
        <v>0</v>
      </c>
      <c r="J102" s="337">
        <f ca="1">'Back End 2'!J104</f>
        <v>0</v>
      </c>
      <c r="K102" s="250" t="str">
        <f t="shared" si="5"/>
        <v/>
      </c>
      <c r="L102" s="404">
        <f ca="1">' '!CM100</f>
        <v>0</v>
      </c>
      <c r="M102" s="250" t="str">
        <f t="shared" si="6"/>
        <v xml:space="preserve"> </v>
      </c>
      <c r="N102" s="55"/>
    </row>
    <row r="103" spans="5:14">
      <c r="E103" s="264" t="str">
        <f>'Back End 2'!E105</f>
        <v/>
      </c>
      <c r="F103" s="267">
        <f>'Back End 2'!F105</f>
        <v>0</v>
      </c>
      <c r="G103" s="337">
        <f ca="1">'Back End 2'!G105</f>
        <v>0</v>
      </c>
      <c r="H103" s="337">
        <f>'Back End 2'!H105</f>
        <v>0</v>
      </c>
      <c r="I103" s="337">
        <f>'Back End 2'!I105</f>
        <v>0</v>
      </c>
      <c r="J103" s="337">
        <f ca="1">'Back End 2'!J105</f>
        <v>0</v>
      </c>
      <c r="K103" s="250" t="str">
        <f t="shared" si="5"/>
        <v/>
      </c>
      <c r="L103" s="404">
        <f ca="1">' '!CM101</f>
        <v>0</v>
      </c>
      <c r="M103" s="250" t="str">
        <f t="shared" si="6"/>
        <v xml:space="preserve"> </v>
      </c>
      <c r="N103" s="55"/>
    </row>
    <row r="104" spans="5:14">
      <c r="E104" s="264" t="str">
        <f>'Back End 2'!E106</f>
        <v/>
      </c>
      <c r="F104" s="267">
        <f>'Back End 2'!F106</f>
        <v>0</v>
      </c>
      <c r="G104" s="337">
        <f ca="1">'Back End 2'!G106</f>
        <v>0</v>
      </c>
      <c r="H104" s="337">
        <f>'Back End 2'!H106</f>
        <v>0</v>
      </c>
      <c r="I104" s="337">
        <f>'Back End 2'!I106</f>
        <v>0</v>
      </c>
      <c r="J104" s="337">
        <f ca="1">'Back End 2'!J106</f>
        <v>0</v>
      </c>
      <c r="K104" s="250" t="str">
        <f t="shared" si="5"/>
        <v/>
      </c>
      <c r="L104" s="404">
        <f ca="1">' '!CM102</f>
        <v>0</v>
      </c>
      <c r="M104" s="250" t="str">
        <f t="shared" si="6"/>
        <v xml:space="preserve"> </v>
      </c>
      <c r="N104" s="55"/>
    </row>
    <row r="105" spans="5:14">
      <c r="E105" s="264" t="str">
        <f>'Back End 2'!E107</f>
        <v/>
      </c>
      <c r="F105" s="267">
        <f>'Back End 2'!F107</f>
        <v>0</v>
      </c>
      <c r="G105" s="337">
        <f ca="1">'Back End 2'!G107</f>
        <v>0</v>
      </c>
      <c r="H105" s="337">
        <f>'Back End 2'!H107</f>
        <v>0</v>
      </c>
      <c r="I105" s="337">
        <f>'Back End 2'!I107</f>
        <v>0</v>
      </c>
      <c r="J105" s="337">
        <f ca="1">'Back End 2'!J107</f>
        <v>0</v>
      </c>
      <c r="K105" s="250" t="str">
        <f t="shared" si="5"/>
        <v/>
      </c>
      <c r="L105" s="404">
        <f ca="1">' '!CM103</f>
        <v>0</v>
      </c>
      <c r="M105" s="250" t="str">
        <f t="shared" si="6"/>
        <v xml:space="preserve"> </v>
      </c>
      <c r="N105" s="55"/>
    </row>
    <row r="106" spans="5:14">
      <c r="E106" s="264" t="str">
        <f>'Back End 2'!E108</f>
        <v/>
      </c>
      <c r="F106" s="267">
        <f>'Back End 2'!F108</f>
        <v>0</v>
      </c>
      <c r="G106" s="337">
        <f ca="1">'Back End 2'!G108</f>
        <v>0</v>
      </c>
      <c r="H106" s="337">
        <f>'Back End 2'!H108</f>
        <v>0</v>
      </c>
      <c r="I106" s="337">
        <f>'Back End 2'!I108</f>
        <v>0</v>
      </c>
      <c r="J106" s="337">
        <f ca="1">'Back End 2'!J108</f>
        <v>0</v>
      </c>
      <c r="K106" s="250" t="str">
        <f t="shared" si="5"/>
        <v/>
      </c>
      <c r="L106" s="404">
        <f ca="1">' '!CM104</f>
        <v>0</v>
      </c>
      <c r="M106" s="250" t="str">
        <f t="shared" si="6"/>
        <v xml:space="preserve"> </v>
      </c>
      <c r="N106" s="55"/>
    </row>
    <row r="107" spans="5:14">
      <c r="E107" s="264" t="str">
        <f>'Back End 2'!E109</f>
        <v/>
      </c>
      <c r="F107" s="267">
        <f>'Back End 2'!F109</f>
        <v>0</v>
      </c>
      <c r="G107" s="337">
        <f ca="1">'Back End 2'!G109</f>
        <v>0</v>
      </c>
      <c r="H107" s="337">
        <f>'Back End 2'!H109</f>
        <v>0</v>
      </c>
      <c r="I107" s="337">
        <f>'Back End 2'!I109</f>
        <v>0</v>
      </c>
      <c r="J107" s="337">
        <f ca="1">'Back End 2'!J109</f>
        <v>0</v>
      </c>
      <c r="K107" s="250" t="str">
        <f t="shared" si="5"/>
        <v/>
      </c>
      <c r="L107" s="404">
        <f ca="1">' '!CM105</f>
        <v>0</v>
      </c>
      <c r="M107" s="250" t="str">
        <f t="shared" si="6"/>
        <v xml:space="preserve"> </v>
      </c>
      <c r="N107" s="55"/>
    </row>
    <row r="108" spans="5:14">
      <c r="E108" s="264" t="str">
        <f>'Back End 2'!E110</f>
        <v/>
      </c>
      <c r="F108" s="267">
        <f>'Back End 2'!F110</f>
        <v>0</v>
      </c>
      <c r="G108" s="337">
        <f ca="1">'Back End 2'!G110</f>
        <v>0</v>
      </c>
      <c r="H108" s="337">
        <f>'Back End 2'!H110</f>
        <v>0</v>
      </c>
      <c r="I108" s="337">
        <f>'Back End 2'!I110</f>
        <v>0</v>
      </c>
      <c r="J108" s="337">
        <f ca="1">'Back End 2'!J110</f>
        <v>0</v>
      </c>
      <c r="K108" s="250" t="str">
        <f t="shared" si="5"/>
        <v/>
      </c>
      <c r="L108" s="404">
        <f ca="1">' '!CM106</f>
        <v>0</v>
      </c>
      <c r="M108" s="250" t="str">
        <f t="shared" si="6"/>
        <v xml:space="preserve"> </v>
      </c>
      <c r="N108" s="55"/>
    </row>
    <row r="109" spans="5:14">
      <c r="E109" s="264" t="str">
        <f>'Back End 2'!E111</f>
        <v/>
      </c>
      <c r="F109" s="267">
        <f>'Back End 2'!F111</f>
        <v>0</v>
      </c>
      <c r="G109" s="337">
        <f ca="1">'Back End 2'!G111</f>
        <v>0</v>
      </c>
      <c r="H109" s="337">
        <f>'Back End 2'!H111</f>
        <v>0</v>
      </c>
      <c r="I109" s="337">
        <f>'Back End 2'!I111</f>
        <v>0</v>
      </c>
      <c r="J109" s="337">
        <f ca="1">'Back End 2'!J111</f>
        <v>0</v>
      </c>
      <c r="K109" s="250" t="str">
        <f t="shared" si="5"/>
        <v/>
      </c>
      <c r="L109" s="404">
        <f ca="1">' '!CM107</f>
        <v>0</v>
      </c>
      <c r="M109" s="250" t="str">
        <f t="shared" si="6"/>
        <v xml:space="preserve"> </v>
      </c>
      <c r="N109" s="55"/>
    </row>
    <row r="110" spans="5:14">
      <c r="E110" s="264" t="str">
        <f>'Back End 2'!E112</f>
        <v/>
      </c>
      <c r="F110" s="267">
        <f>'Back End 2'!F112</f>
        <v>0</v>
      </c>
      <c r="G110" s="337">
        <f ca="1">'Back End 2'!G112</f>
        <v>0</v>
      </c>
      <c r="H110" s="337">
        <f>'Back End 2'!H112</f>
        <v>0</v>
      </c>
      <c r="I110" s="337">
        <f>'Back End 2'!I112</f>
        <v>0</v>
      </c>
      <c r="J110" s="337">
        <f ca="1">'Back End 2'!J112</f>
        <v>0</v>
      </c>
      <c r="K110" s="250" t="str">
        <f t="shared" si="5"/>
        <v/>
      </c>
      <c r="L110" s="404">
        <f ca="1">' '!CM108</f>
        <v>0</v>
      </c>
      <c r="M110" s="250" t="str">
        <f t="shared" si="6"/>
        <v xml:space="preserve"> </v>
      </c>
      <c r="N110" s="55"/>
    </row>
    <row r="111" spans="5:14">
      <c r="E111" s="264" t="str">
        <f>'Back End 2'!E113</f>
        <v/>
      </c>
      <c r="F111" s="267">
        <f>'Back End 2'!F113</f>
        <v>0</v>
      </c>
      <c r="G111" s="337">
        <f ca="1">'Back End 2'!G113</f>
        <v>0</v>
      </c>
      <c r="H111" s="337">
        <f>'Back End 2'!H113</f>
        <v>0</v>
      </c>
      <c r="I111" s="337">
        <f>'Back End 2'!I113</f>
        <v>0</v>
      </c>
      <c r="J111" s="337">
        <f ca="1">'Back End 2'!J113</f>
        <v>0</v>
      </c>
      <c r="K111" s="250" t="str">
        <f t="shared" si="5"/>
        <v/>
      </c>
      <c r="L111" s="404">
        <f ca="1">' '!CM109</f>
        <v>0</v>
      </c>
      <c r="M111" s="250" t="str">
        <f t="shared" si="6"/>
        <v xml:space="preserve"> </v>
      </c>
      <c r="N111" s="55"/>
    </row>
    <row r="112" spans="5:14">
      <c r="E112" s="264" t="str">
        <f>'Back End 2'!E114</f>
        <v/>
      </c>
      <c r="F112" s="267">
        <f>'Back End 2'!F114</f>
        <v>0</v>
      </c>
      <c r="G112" s="337">
        <f ca="1">'Back End 2'!G114</f>
        <v>0</v>
      </c>
      <c r="H112" s="337">
        <f>'Back End 2'!H114</f>
        <v>0</v>
      </c>
      <c r="I112" s="337">
        <f>'Back End 2'!I114</f>
        <v>0</v>
      </c>
      <c r="J112" s="337">
        <f ca="1">'Back End 2'!J114</f>
        <v>0</v>
      </c>
      <c r="K112" s="250" t="str">
        <f t="shared" si="5"/>
        <v/>
      </c>
      <c r="L112" s="404">
        <f ca="1">' '!CM110</f>
        <v>0</v>
      </c>
      <c r="M112" s="250" t="str">
        <f t="shared" si="6"/>
        <v xml:space="preserve"> </v>
      </c>
      <c r="N112" s="55"/>
    </row>
    <row r="113" spans="5:14">
      <c r="E113" s="264" t="str">
        <f>'Back End 2'!E115</f>
        <v/>
      </c>
      <c r="F113" s="267">
        <f>'Back End 2'!F115</f>
        <v>0</v>
      </c>
      <c r="G113" s="337">
        <f ca="1">'Back End 2'!G115</f>
        <v>0</v>
      </c>
      <c r="H113" s="337">
        <f>'Back End 2'!H115</f>
        <v>0</v>
      </c>
      <c r="I113" s="337">
        <f>'Back End 2'!I115</f>
        <v>0</v>
      </c>
      <c r="J113" s="337">
        <f ca="1">'Back End 2'!J115</f>
        <v>0</v>
      </c>
      <c r="K113" s="250" t="str">
        <f t="shared" si="5"/>
        <v/>
      </c>
      <c r="L113" s="404">
        <f ca="1">' '!CM111</f>
        <v>0</v>
      </c>
      <c r="M113" s="250" t="str">
        <f t="shared" si="6"/>
        <v xml:space="preserve"> </v>
      </c>
      <c r="N113" s="55"/>
    </row>
    <row r="114" spans="5:14">
      <c r="E114" s="264" t="str">
        <f>'Back End 2'!E116</f>
        <v/>
      </c>
      <c r="F114" s="267">
        <f>'Back End 2'!F116</f>
        <v>0</v>
      </c>
      <c r="G114" s="337">
        <f ca="1">'Back End 2'!G116</f>
        <v>0</v>
      </c>
      <c r="H114" s="337">
        <f>'Back End 2'!H116</f>
        <v>0</v>
      </c>
      <c r="I114" s="337">
        <f>'Back End 2'!I116</f>
        <v>0</v>
      </c>
      <c r="J114" s="337">
        <f ca="1">'Back End 2'!J116</f>
        <v>0</v>
      </c>
      <c r="K114" s="250" t="str">
        <f t="shared" si="5"/>
        <v/>
      </c>
      <c r="L114" s="404">
        <f ca="1">' '!CM112</f>
        <v>0</v>
      </c>
      <c r="M114" s="250" t="str">
        <f t="shared" si="6"/>
        <v xml:space="preserve"> </v>
      </c>
      <c r="N114" s="55"/>
    </row>
    <row r="115" spans="5:14">
      <c r="E115" s="264" t="str">
        <f>'Back End 2'!E117</f>
        <v/>
      </c>
      <c r="F115" s="267">
        <f>'Back End 2'!F117</f>
        <v>0</v>
      </c>
      <c r="G115" s="337">
        <f ca="1">'Back End 2'!G117</f>
        <v>0</v>
      </c>
      <c r="H115" s="337">
        <f>'Back End 2'!H117</f>
        <v>0</v>
      </c>
      <c r="I115" s="337">
        <f>'Back End 2'!I117</f>
        <v>0</v>
      </c>
      <c r="J115" s="337">
        <f ca="1">'Back End 2'!J117</f>
        <v>0</v>
      </c>
      <c r="K115" s="250" t="str">
        <f t="shared" si="5"/>
        <v/>
      </c>
      <c r="L115" s="404">
        <f ca="1">' '!CM113</f>
        <v>0</v>
      </c>
      <c r="M115" s="250" t="str">
        <f t="shared" si="6"/>
        <v xml:space="preserve"> </v>
      </c>
      <c r="N115" s="55"/>
    </row>
    <row r="116" spans="5:14">
      <c r="E116" s="264" t="str">
        <f>'Back End 2'!E118</f>
        <v/>
      </c>
      <c r="F116" s="267">
        <f>'Back End 2'!F118</f>
        <v>0</v>
      </c>
      <c r="G116" s="337">
        <f ca="1">'Back End 2'!G118</f>
        <v>0</v>
      </c>
      <c r="H116" s="337">
        <f>'Back End 2'!H118</f>
        <v>0</v>
      </c>
      <c r="I116" s="337">
        <f>'Back End 2'!I118</f>
        <v>0</v>
      </c>
      <c r="J116" s="337">
        <f ca="1">'Back End 2'!J118</f>
        <v>0</v>
      </c>
      <c r="K116" s="250" t="str">
        <f t="shared" si="5"/>
        <v/>
      </c>
      <c r="L116" s="404">
        <f ca="1">' '!CM114</f>
        <v>0</v>
      </c>
      <c r="M116" s="250" t="str">
        <f t="shared" si="6"/>
        <v xml:space="preserve"> </v>
      </c>
      <c r="N116" s="55"/>
    </row>
    <row r="117" spans="5:14">
      <c r="E117" s="264" t="str">
        <f>'Back End 2'!E119</f>
        <v/>
      </c>
      <c r="F117" s="267">
        <f>'Back End 2'!F119</f>
        <v>0</v>
      </c>
      <c r="G117" s="337">
        <f ca="1">'Back End 2'!G119</f>
        <v>0</v>
      </c>
      <c r="H117" s="337">
        <f>'Back End 2'!H119</f>
        <v>0</v>
      </c>
      <c r="I117" s="337">
        <f>'Back End 2'!I119</f>
        <v>0</v>
      </c>
      <c r="J117" s="337">
        <f ca="1">'Back End 2'!J119</f>
        <v>0</v>
      </c>
      <c r="K117" s="250" t="str">
        <f t="shared" si="5"/>
        <v/>
      </c>
      <c r="L117" s="404">
        <f ca="1">' '!CM115</f>
        <v>0</v>
      </c>
      <c r="M117" s="250" t="str">
        <f t="shared" si="6"/>
        <v xml:space="preserve"> </v>
      </c>
      <c r="N117" s="55"/>
    </row>
    <row r="118" spans="5:14">
      <c r="E118" s="264" t="str">
        <f>'Back End 2'!E120</f>
        <v/>
      </c>
      <c r="F118" s="267">
        <f>'Back End 2'!F120</f>
        <v>0</v>
      </c>
      <c r="G118" s="337">
        <f ca="1">'Back End 2'!G120</f>
        <v>0</v>
      </c>
      <c r="H118" s="337">
        <f>'Back End 2'!H120</f>
        <v>0</v>
      </c>
      <c r="I118" s="337">
        <f>'Back End 2'!I120</f>
        <v>0</v>
      </c>
      <c r="J118" s="337">
        <f ca="1">'Back End 2'!J120</f>
        <v>0</v>
      </c>
      <c r="K118" s="250" t="str">
        <f t="shared" si="5"/>
        <v/>
      </c>
      <c r="L118" s="404">
        <f ca="1">' '!CM116</f>
        <v>0</v>
      </c>
      <c r="M118" s="250" t="str">
        <f t="shared" si="6"/>
        <v xml:space="preserve"> </v>
      </c>
      <c r="N118" s="55"/>
    </row>
    <row r="119" spans="5:14">
      <c r="E119" s="264" t="str">
        <f>'Back End 2'!E121</f>
        <v/>
      </c>
      <c r="F119" s="267">
        <f>'Back End 2'!F121</f>
        <v>0</v>
      </c>
      <c r="G119" s="337">
        <f ca="1">'Back End 2'!G121</f>
        <v>0</v>
      </c>
      <c r="H119" s="337">
        <f>'Back End 2'!H121</f>
        <v>0</v>
      </c>
      <c r="I119" s="337">
        <f>'Back End 2'!I121</f>
        <v>0</v>
      </c>
      <c r="J119" s="337">
        <f ca="1">'Back End 2'!J121</f>
        <v>0</v>
      </c>
      <c r="K119" s="250" t="str">
        <f t="shared" si="5"/>
        <v/>
      </c>
      <c r="L119" s="404">
        <f ca="1">' '!CM117</f>
        <v>0</v>
      </c>
      <c r="M119" s="250" t="str">
        <f t="shared" si="6"/>
        <v xml:space="preserve"> </v>
      </c>
      <c r="N119" s="55"/>
    </row>
    <row r="120" spans="5:14">
      <c r="E120" s="264" t="str">
        <f>'Back End 2'!E122</f>
        <v/>
      </c>
      <c r="F120" s="267">
        <f>'Back End 2'!F122</f>
        <v>0</v>
      </c>
      <c r="G120" s="337">
        <f ca="1">'Back End 2'!G122</f>
        <v>0</v>
      </c>
      <c r="H120" s="337">
        <f>'Back End 2'!H122</f>
        <v>0</v>
      </c>
      <c r="I120" s="337">
        <f>'Back End 2'!I122</f>
        <v>0</v>
      </c>
      <c r="J120" s="337">
        <f ca="1">'Back End 2'!J122</f>
        <v>0</v>
      </c>
      <c r="K120" s="250" t="str">
        <f t="shared" si="5"/>
        <v/>
      </c>
      <c r="L120" s="404">
        <f ca="1">' '!CM118</f>
        <v>0</v>
      </c>
      <c r="M120" s="250" t="str">
        <f t="shared" si="6"/>
        <v xml:space="preserve"> </v>
      </c>
      <c r="N120" s="55"/>
    </row>
    <row r="121" spans="5:14">
      <c r="E121" s="264" t="str">
        <f>'Back End 2'!E123</f>
        <v/>
      </c>
      <c r="F121" s="267">
        <f>'Back End 2'!F123</f>
        <v>0</v>
      </c>
      <c r="G121" s="337">
        <f ca="1">'Back End 2'!G123</f>
        <v>0</v>
      </c>
      <c r="H121" s="337">
        <f>'Back End 2'!H123</f>
        <v>0</v>
      </c>
      <c r="I121" s="337">
        <f>'Back End 2'!I123</f>
        <v>0</v>
      </c>
      <c r="J121" s="337">
        <f ca="1">'Back End 2'!J123</f>
        <v>0</v>
      </c>
      <c r="K121" s="250" t="str">
        <f t="shared" si="5"/>
        <v/>
      </c>
      <c r="L121" s="404">
        <f ca="1">' '!CM119</f>
        <v>0</v>
      </c>
      <c r="M121" s="250" t="str">
        <f t="shared" si="6"/>
        <v xml:space="preserve"> </v>
      </c>
      <c r="N121" s="55"/>
    </row>
    <row r="122" spans="5:14">
      <c r="E122" s="264" t="str">
        <f>'Back End 2'!E124</f>
        <v/>
      </c>
      <c r="F122" s="267">
        <f>'Back End 2'!F124</f>
        <v>0</v>
      </c>
      <c r="G122" s="337">
        <f ca="1">'Back End 2'!G124</f>
        <v>0</v>
      </c>
      <c r="H122" s="337">
        <f>'Back End 2'!H124</f>
        <v>0</v>
      </c>
      <c r="I122" s="337">
        <f>'Back End 2'!I124</f>
        <v>0</v>
      </c>
      <c r="J122" s="337">
        <f ca="1">'Back End 2'!J124</f>
        <v>0</v>
      </c>
      <c r="K122" s="250" t="str">
        <f t="shared" si="5"/>
        <v/>
      </c>
      <c r="L122" s="404">
        <f ca="1">' '!CM120</f>
        <v>0</v>
      </c>
      <c r="M122" s="250" t="str">
        <f t="shared" si="6"/>
        <v xml:space="preserve"> </v>
      </c>
      <c r="N122" s="55"/>
    </row>
    <row r="123" spans="5:14">
      <c r="E123" s="264" t="str">
        <f>'Back End 2'!E125</f>
        <v/>
      </c>
      <c r="F123" s="267">
        <f>'Back End 2'!F125</f>
        <v>0</v>
      </c>
      <c r="G123" s="337">
        <f ca="1">'Back End 2'!G125</f>
        <v>0</v>
      </c>
      <c r="H123" s="337">
        <f>'Back End 2'!H125</f>
        <v>0</v>
      </c>
      <c r="I123" s="337">
        <f>'Back End 2'!I125</f>
        <v>0</v>
      </c>
      <c r="J123" s="337">
        <f ca="1">'Back End 2'!J125</f>
        <v>0</v>
      </c>
      <c r="K123" s="250" t="str">
        <f t="shared" si="5"/>
        <v/>
      </c>
      <c r="L123" s="404">
        <f ca="1">' '!CM121</f>
        <v>0</v>
      </c>
      <c r="M123" s="250" t="str">
        <f t="shared" si="6"/>
        <v xml:space="preserve"> </v>
      </c>
      <c r="N123" s="55"/>
    </row>
    <row r="124" spans="5:14">
      <c r="E124" s="264" t="str">
        <f>'Back End 2'!E126</f>
        <v/>
      </c>
      <c r="F124" s="267">
        <f>'Back End 2'!F126</f>
        <v>0</v>
      </c>
      <c r="G124" s="337">
        <f ca="1">'Back End 2'!G126</f>
        <v>0</v>
      </c>
      <c r="H124" s="337">
        <f>'Back End 2'!H126</f>
        <v>0</v>
      </c>
      <c r="I124" s="337">
        <f>'Back End 2'!I126</f>
        <v>0</v>
      </c>
      <c r="J124" s="337">
        <f ca="1">'Back End 2'!J126</f>
        <v>0</v>
      </c>
      <c r="K124" s="250" t="str">
        <f t="shared" si="5"/>
        <v/>
      </c>
      <c r="L124" s="404">
        <f ca="1">' '!CM122</f>
        <v>0</v>
      </c>
      <c r="M124" s="250" t="str">
        <f t="shared" si="6"/>
        <v xml:space="preserve"> </v>
      </c>
      <c r="N124" s="55"/>
    </row>
    <row r="125" spans="5:14">
      <c r="E125" s="264" t="str">
        <f>'Back End 2'!E127</f>
        <v/>
      </c>
      <c r="F125" s="267">
        <f>'Back End 2'!F127</f>
        <v>0</v>
      </c>
      <c r="G125" s="337">
        <f ca="1">'Back End 2'!G127</f>
        <v>0</v>
      </c>
      <c r="H125" s="337">
        <f>'Back End 2'!H127</f>
        <v>0</v>
      </c>
      <c r="I125" s="337">
        <f>'Back End 2'!I127</f>
        <v>0</v>
      </c>
      <c r="J125" s="337">
        <f ca="1">'Back End 2'!J127</f>
        <v>0</v>
      </c>
      <c r="K125" s="250" t="str">
        <f t="shared" si="5"/>
        <v/>
      </c>
      <c r="L125" s="404">
        <f ca="1">' '!CM123</f>
        <v>0</v>
      </c>
      <c r="M125" s="250" t="str">
        <f t="shared" si="6"/>
        <v xml:space="preserve"> </v>
      </c>
      <c r="N125" s="55"/>
    </row>
    <row r="126" spans="5:14">
      <c r="E126" s="264" t="str">
        <f>'Back End 2'!E128</f>
        <v/>
      </c>
      <c r="F126" s="267">
        <f>'Back End 2'!F128</f>
        <v>0</v>
      </c>
      <c r="G126" s="337">
        <f ca="1">'Back End 2'!G128</f>
        <v>0</v>
      </c>
      <c r="H126" s="337">
        <f>'Back End 2'!H128</f>
        <v>0</v>
      </c>
      <c r="I126" s="337">
        <f>'Back End 2'!I128</f>
        <v>0</v>
      </c>
      <c r="J126" s="337">
        <f ca="1">'Back End 2'!J128</f>
        <v>0</v>
      </c>
      <c r="K126" s="250" t="str">
        <f t="shared" si="5"/>
        <v/>
      </c>
      <c r="L126" s="404">
        <f ca="1">' '!CM124</f>
        <v>0</v>
      </c>
      <c r="M126" s="250" t="str">
        <f t="shared" si="6"/>
        <v xml:space="preserve"> </v>
      </c>
      <c r="N126" s="55"/>
    </row>
    <row r="127" spans="5:14">
      <c r="E127" s="264" t="str">
        <f>'Back End 2'!E129</f>
        <v/>
      </c>
      <c r="F127" s="267">
        <f>'Back End 2'!F129</f>
        <v>0</v>
      </c>
      <c r="G127" s="337">
        <f ca="1">'Back End 2'!G129</f>
        <v>0</v>
      </c>
      <c r="H127" s="337">
        <f>'Back End 2'!H129</f>
        <v>0</v>
      </c>
      <c r="I127" s="337">
        <f>'Back End 2'!I129</f>
        <v>0</v>
      </c>
      <c r="J127" s="337">
        <f ca="1">'Back End 2'!J129</f>
        <v>0</v>
      </c>
      <c r="K127" s="250" t="str">
        <f t="shared" si="5"/>
        <v/>
      </c>
      <c r="L127" s="404">
        <f ca="1">' '!CM125</f>
        <v>0</v>
      </c>
      <c r="M127" s="250" t="str">
        <f t="shared" si="6"/>
        <v xml:space="preserve"> </v>
      </c>
      <c r="N127" s="55"/>
    </row>
    <row r="128" spans="5:14">
      <c r="E128" s="264" t="str">
        <f>'Back End 2'!E130</f>
        <v/>
      </c>
      <c r="F128" s="267">
        <f>'Back End 2'!F130</f>
        <v>0</v>
      </c>
      <c r="G128" s="337">
        <f ca="1">'Back End 2'!G130</f>
        <v>0</v>
      </c>
      <c r="H128" s="337">
        <f>'Back End 2'!H130</f>
        <v>0</v>
      </c>
      <c r="I128" s="337">
        <f>'Back End 2'!I130</f>
        <v>0</v>
      </c>
      <c r="J128" s="337">
        <f ca="1">'Back End 2'!J130</f>
        <v>0</v>
      </c>
      <c r="K128" s="250" t="str">
        <f t="shared" si="5"/>
        <v/>
      </c>
      <c r="L128" s="404">
        <f ca="1">' '!CM126</f>
        <v>0</v>
      </c>
      <c r="M128" s="250" t="str">
        <f t="shared" si="6"/>
        <v xml:space="preserve"> </v>
      </c>
    </row>
    <row r="129" spans="5:14">
      <c r="E129" s="264" t="str">
        <f>'Back End 2'!E131</f>
        <v/>
      </c>
      <c r="F129" s="267">
        <f>'Back End 2'!F131</f>
        <v>0</v>
      </c>
      <c r="G129" s="337">
        <f ca="1">'Back End 2'!G131</f>
        <v>0</v>
      </c>
      <c r="H129" s="337">
        <f>'Back End 2'!H131</f>
        <v>0</v>
      </c>
      <c r="I129" s="337">
        <f>'Back End 2'!I131</f>
        <v>0</v>
      </c>
      <c r="J129" s="337">
        <f ca="1">'Back End 2'!J131</f>
        <v>0</v>
      </c>
      <c r="K129" s="250" t="str">
        <f t="shared" si="5"/>
        <v/>
      </c>
      <c r="L129" s="404">
        <f ca="1">' '!CM127</f>
        <v>0</v>
      </c>
      <c r="M129" s="250" t="str">
        <f t="shared" si="6"/>
        <v xml:space="preserve"> </v>
      </c>
    </row>
    <row r="130" spans="5:14">
      <c r="E130" s="264" t="str">
        <f>'Back End 2'!E132</f>
        <v/>
      </c>
      <c r="F130" s="267">
        <f>'Back End 2'!F132</f>
        <v>0</v>
      </c>
      <c r="G130" s="337">
        <f ca="1">'Back End 2'!G132</f>
        <v>0</v>
      </c>
      <c r="H130" s="337">
        <f>'Back End 2'!H132</f>
        <v>0</v>
      </c>
      <c r="I130" s="337">
        <f>'Back End 2'!I132</f>
        <v>0</v>
      </c>
      <c r="J130" s="337">
        <f ca="1">'Back End 2'!J132</f>
        <v>0</v>
      </c>
      <c r="K130" s="250" t="str">
        <f t="shared" si="5"/>
        <v/>
      </c>
      <c r="L130" s="404">
        <f ca="1">' '!CM128</f>
        <v>0</v>
      </c>
      <c r="M130" s="250" t="str">
        <f t="shared" si="6"/>
        <v xml:space="preserve"> </v>
      </c>
    </row>
    <row r="131" spans="5:14">
      <c r="E131" s="264" t="str">
        <f>'Back End 2'!E133</f>
        <v/>
      </c>
      <c r="F131" s="267">
        <f>'Back End 2'!F133</f>
        <v>0</v>
      </c>
      <c r="G131" s="337">
        <f ca="1">'Back End 2'!G133</f>
        <v>0</v>
      </c>
      <c r="H131" s="337">
        <f>'Back End 2'!H133</f>
        <v>0</v>
      </c>
      <c r="I131" s="337">
        <f>'Back End 2'!I133</f>
        <v>0</v>
      </c>
      <c r="J131" s="337">
        <f ca="1">'Back End 2'!J133</f>
        <v>0</v>
      </c>
      <c r="K131" s="250" t="str">
        <f t="shared" si="5"/>
        <v/>
      </c>
      <c r="L131" s="404">
        <f ca="1">' '!CM129</f>
        <v>0</v>
      </c>
      <c r="M131" s="250" t="str">
        <f t="shared" si="6"/>
        <v xml:space="preserve"> </v>
      </c>
    </row>
    <row r="132" spans="5:14">
      <c r="E132" s="251"/>
      <c r="F132" s="268"/>
      <c r="G132" s="338"/>
      <c r="H132" s="338"/>
      <c r="I132" s="338"/>
      <c r="J132" s="338"/>
      <c r="K132" s="252"/>
      <c r="L132" s="252"/>
      <c r="M132" s="252"/>
    </row>
    <row r="133" spans="5:14">
      <c r="E133" s="265"/>
      <c r="F133" s="269"/>
      <c r="G133" s="339"/>
      <c r="H133" s="340" t="str">
        <f>'5'!B130</f>
        <v xml:space="preserve">Área de Trabalho: </v>
      </c>
      <c r="I133" s="339"/>
      <c r="J133" s="339"/>
      <c r="K133" s="253"/>
      <c r="L133" s="253"/>
      <c r="M133" s="242"/>
      <c r="N133" s="55"/>
    </row>
    <row r="134" spans="5:14">
      <c r="E134" s="264" t="str">
        <f>'Back End 2'!E136</f>
        <v/>
      </c>
      <c r="F134" s="267">
        <f>'Back End 2'!F136</f>
        <v>0</v>
      </c>
      <c r="G134" s="337">
        <f ca="1">'Back End 2'!G136</f>
        <v>0</v>
      </c>
      <c r="H134" s="337">
        <f>'Back End 2'!H136</f>
        <v>0</v>
      </c>
      <c r="I134" s="337">
        <f>'Back End 2'!I136</f>
        <v>0</v>
      </c>
      <c r="J134" s="337">
        <f ca="1">'Back End 2'!J136</f>
        <v>0</v>
      </c>
      <c r="K134" s="250" t="str">
        <f t="shared" ref="K134:K173" si="7">IF(E134="","", IF(AND(J134&lt;$C$5, J134&gt;0), ($C$5-J134)/$C$5, "0%"))</f>
        <v/>
      </c>
      <c r="L134" s="404">
        <f ca="1">' '!CM131</f>
        <v>0</v>
      </c>
      <c r="M134" s="250" t="str">
        <f>IF(E134=""," ", IF(AND(SUM(H134,I134,L134)&lt;$C$5, SUM(H134,I134,L134)&gt;0), ($C$5-SUM(H134,I134,L134))/$C$5, "0%"))</f>
        <v xml:space="preserve"> </v>
      </c>
      <c r="N134" s="55"/>
    </row>
    <row r="135" spans="5:14">
      <c r="E135" s="264" t="str">
        <f>'Back End 2'!E137</f>
        <v/>
      </c>
      <c r="F135" s="267">
        <f>'Back End 2'!F137</f>
        <v>0</v>
      </c>
      <c r="G135" s="337">
        <f ca="1">'Back End 2'!G137</f>
        <v>0</v>
      </c>
      <c r="H135" s="337">
        <f>'Back End 2'!H137</f>
        <v>0</v>
      </c>
      <c r="I135" s="337">
        <f>'Back End 2'!I137</f>
        <v>0</v>
      </c>
      <c r="J135" s="337">
        <f ca="1">'Back End 2'!J137</f>
        <v>0</v>
      </c>
      <c r="K135" s="250" t="str">
        <f t="shared" si="7"/>
        <v/>
      </c>
      <c r="L135" s="404">
        <f ca="1">' '!CM132</f>
        <v>0</v>
      </c>
      <c r="M135" s="250" t="str">
        <f t="shared" ref="M135:M173" si="8">IF(E135=""," ", IF(AND(SUM(H135,I135,L135)&lt;$C$5, SUM(H135,I135,L135)&gt;0), ($C$5-SUM(H135,I135,L135))/$C$5, "0%"))</f>
        <v xml:space="preserve"> </v>
      </c>
      <c r="N135" s="55"/>
    </row>
    <row r="136" spans="5:14">
      <c r="E136" s="264" t="str">
        <f>'Back End 2'!E138</f>
        <v/>
      </c>
      <c r="F136" s="267">
        <f>'Back End 2'!F138</f>
        <v>0</v>
      </c>
      <c r="G136" s="337">
        <f ca="1">'Back End 2'!G138</f>
        <v>0</v>
      </c>
      <c r="H136" s="337">
        <f>'Back End 2'!H138</f>
        <v>0</v>
      </c>
      <c r="I136" s="337">
        <f>'Back End 2'!I138</f>
        <v>0</v>
      </c>
      <c r="J136" s="337">
        <f ca="1">'Back End 2'!J138</f>
        <v>0</v>
      </c>
      <c r="K136" s="250" t="str">
        <f t="shared" si="7"/>
        <v/>
      </c>
      <c r="L136" s="404">
        <f ca="1">' '!CM133</f>
        <v>0</v>
      </c>
      <c r="M136" s="250" t="str">
        <f t="shared" si="8"/>
        <v xml:space="preserve"> </v>
      </c>
      <c r="N136" s="55"/>
    </row>
    <row r="137" spans="5:14">
      <c r="E137" s="264" t="str">
        <f>'Back End 2'!E139</f>
        <v/>
      </c>
      <c r="F137" s="267">
        <f>'Back End 2'!F139</f>
        <v>0</v>
      </c>
      <c r="G137" s="337">
        <f ca="1">'Back End 2'!G139</f>
        <v>0</v>
      </c>
      <c r="H137" s="337">
        <f>'Back End 2'!H139</f>
        <v>0</v>
      </c>
      <c r="I137" s="337">
        <f>'Back End 2'!I139</f>
        <v>0</v>
      </c>
      <c r="J137" s="337">
        <f ca="1">'Back End 2'!J139</f>
        <v>0</v>
      </c>
      <c r="K137" s="250" t="str">
        <f t="shared" si="7"/>
        <v/>
      </c>
      <c r="L137" s="404">
        <f ca="1">' '!CM134</f>
        <v>0</v>
      </c>
      <c r="M137" s="250" t="str">
        <f t="shared" si="8"/>
        <v xml:space="preserve"> </v>
      </c>
      <c r="N137" s="55"/>
    </row>
    <row r="138" spans="5:14">
      <c r="E138" s="264" t="str">
        <f>'Back End 2'!E140</f>
        <v/>
      </c>
      <c r="F138" s="267">
        <f>'Back End 2'!F140</f>
        <v>0</v>
      </c>
      <c r="G138" s="337">
        <f ca="1">'Back End 2'!G140</f>
        <v>0</v>
      </c>
      <c r="H138" s="337">
        <f>'Back End 2'!H140</f>
        <v>0</v>
      </c>
      <c r="I138" s="337">
        <f>'Back End 2'!I140</f>
        <v>0</v>
      </c>
      <c r="J138" s="337">
        <f ca="1">'Back End 2'!J140</f>
        <v>0</v>
      </c>
      <c r="K138" s="250" t="str">
        <f t="shared" si="7"/>
        <v/>
      </c>
      <c r="L138" s="404">
        <f ca="1">' '!CM135</f>
        <v>0</v>
      </c>
      <c r="M138" s="250" t="str">
        <f t="shared" si="8"/>
        <v xml:space="preserve"> </v>
      </c>
      <c r="N138" s="55"/>
    </row>
    <row r="139" spans="5:14">
      <c r="E139" s="264" t="str">
        <f>'Back End 2'!E141</f>
        <v/>
      </c>
      <c r="F139" s="267">
        <f>'Back End 2'!F141</f>
        <v>0</v>
      </c>
      <c r="G139" s="337">
        <f ca="1">'Back End 2'!G141</f>
        <v>0</v>
      </c>
      <c r="H139" s="337">
        <f>'Back End 2'!H141</f>
        <v>0</v>
      </c>
      <c r="I139" s="337">
        <f>'Back End 2'!I141</f>
        <v>0</v>
      </c>
      <c r="J139" s="337">
        <f ca="1">'Back End 2'!J141</f>
        <v>0</v>
      </c>
      <c r="K139" s="250" t="str">
        <f t="shared" si="7"/>
        <v/>
      </c>
      <c r="L139" s="404">
        <f ca="1">' '!CM136</f>
        <v>0</v>
      </c>
      <c r="M139" s="250" t="str">
        <f t="shared" si="8"/>
        <v xml:space="preserve"> </v>
      </c>
      <c r="N139" s="55"/>
    </row>
    <row r="140" spans="5:14">
      <c r="E140" s="264" t="str">
        <f>'Back End 2'!E142</f>
        <v/>
      </c>
      <c r="F140" s="267">
        <f>'Back End 2'!F142</f>
        <v>0</v>
      </c>
      <c r="G140" s="337">
        <f ca="1">'Back End 2'!G142</f>
        <v>0</v>
      </c>
      <c r="H140" s="337">
        <f>'Back End 2'!H142</f>
        <v>0</v>
      </c>
      <c r="I140" s="337">
        <f>'Back End 2'!I142</f>
        <v>0</v>
      </c>
      <c r="J140" s="337">
        <f ca="1">'Back End 2'!J142</f>
        <v>0</v>
      </c>
      <c r="K140" s="250" t="str">
        <f t="shared" si="7"/>
        <v/>
      </c>
      <c r="L140" s="404">
        <f ca="1">' '!CM137</f>
        <v>0</v>
      </c>
      <c r="M140" s="250" t="str">
        <f t="shared" si="8"/>
        <v xml:space="preserve"> </v>
      </c>
      <c r="N140" s="55"/>
    </row>
    <row r="141" spans="5:14">
      <c r="E141" s="264" t="str">
        <f>'Back End 2'!E143</f>
        <v/>
      </c>
      <c r="F141" s="267">
        <f>'Back End 2'!F143</f>
        <v>0</v>
      </c>
      <c r="G141" s="337">
        <f ca="1">'Back End 2'!G143</f>
        <v>0</v>
      </c>
      <c r="H141" s="337">
        <f>'Back End 2'!H143</f>
        <v>0</v>
      </c>
      <c r="I141" s="337">
        <f>'Back End 2'!I143</f>
        <v>0</v>
      </c>
      <c r="J141" s="337">
        <f ca="1">'Back End 2'!J143</f>
        <v>0</v>
      </c>
      <c r="K141" s="250" t="str">
        <f t="shared" si="7"/>
        <v/>
      </c>
      <c r="L141" s="404">
        <f ca="1">' '!CM138</f>
        <v>0</v>
      </c>
      <c r="M141" s="250" t="str">
        <f t="shared" si="8"/>
        <v xml:space="preserve"> </v>
      </c>
      <c r="N141" s="55"/>
    </row>
    <row r="142" spans="5:14">
      <c r="E142" s="264" t="str">
        <f>'Back End 2'!E144</f>
        <v/>
      </c>
      <c r="F142" s="267">
        <f>'Back End 2'!F144</f>
        <v>0</v>
      </c>
      <c r="G142" s="337">
        <f ca="1">'Back End 2'!G144</f>
        <v>0</v>
      </c>
      <c r="H142" s="337">
        <f>'Back End 2'!H144</f>
        <v>0</v>
      </c>
      <c r="I142" s="337">
        <f>'Back End 2'!I144</f>
        <v>0</v>
      </c>
      <c r="J142" s="337">
        <f ca="1">'Back End 2'!J144</f>
        <v>0</v>
      </c>
      <c r="K142" s="250" t="str">
        <f t="shared" si="7"/>
        <v/>
      </c>
      <c r="L142" s="404">
        <f ca="1">' '!CM139</f>
        <v>0</v>
      </c>
      <c r="M142" s="250" t="str">
        <f t="shared" si="8"/>
        <v xml:space="preserve"> </v>
      </c>
      <c r="N142" s="55"/>
    </row>
    <row r="143" spans="5:14">
      <c r="E143" s="264" t="str">
        <f>'Back End 2'!E145</f>
        <v/>
      </c>
      <c r="F143" s="267">
        <f>'Back End 2'!F145</f>
        <v>0</v>
      </c>
      <c r="G143" s="337">
        <f ca="1">'Back End 2'!G145</f>
        <v>0</v>
      </c>
      <c r="H143" s="337">
        <f>'Back End 2'!H145</f>
        <v>0</v>
      </c>
      <c r="I143" s="337">
        <f>'Back End 2'!I145</f>
        <v>0</v>
      </c>
      <c r="J143" s="337">
        <f ca="1">'Back End 2'!J145</f>
        <v>0</v>
      </c>
      <c r="K143" s="250" t="str">
        <f t="shared" si="7"/>
        <v/>
      </c>
      <c r="L143" s="404">
        <f ca="1">' '!CM140</f>
        <v>0</v>
      </c>
      <c r="M143" s="250" t="str">
        <f t="shared" si="8"/>
        <v xml:space="preserve"> </v>
      </c>
      <c r="N143" s="55"/>
    </row>
    <row r="144" spans="5:14">
      <c r="E144" s="264" t="str">
        <f>'Back End 2'!E146</f>
        <v/>
      </c>
      <c r="F144" s="267">
        <f>'Back End 2'!F146</f>
        <v>0</v>
      </c>
      <c r="G144" s="337">
        <f ca="1">'Back End 2'!G146</f>
        <v>0</v>
      </c>
      <c r="H144" s="337">
        <f>'Back End 2'!H146</f>
        <v>0</v>
      </c>
      <c r="I144" s="337">
        <f>'Back End 2'!I146</f>
        <v>0</v>
      </c>
      <c r="J144" s="337">
        <f ca="1">'Back End 2'!J146</f>
        <v>0</v>
      </c>
      <c r="K144" s="250" t="str">
        <f t="shared" si="7"/>
        <v/>
      </c>
      <c r="L144" s="404">
        <f ca="1">' '!CM141</f>
        <v>0</v>
      </c>
      <c r="M144" s="250" t="str">
        <f t="shared" si="8"/>
        <v xml:space="preserve"> </v>
      </c>
      <c r="N144" s="55"/>
    </row>
    <row r="145" spans="5:13">
      <c r="E145" s="264" t="str">
        <f>'Back End 2'!E147</f>
        <v/>
      </c>
      <c r="F145" s="267">
        <f>'Back End 2'!F147</f>
        <v>0</v>
      </c>
      <c r="G145" s="337">
        <f ca="1">'Back End 2'!G147</f>
        <v>0</v>
      </c>
      <c r="H145" s="337">
        <f>'Back End 2'!H147</f>
        <v>0</v>
      </c>
      <c r="I145" s="337">
        <f>'Back End 2'!I147</f>
        <v>0</v>
      </c>
      <c r="J145" s="337">
        <f ca="1">'Back End 2'!J147</f>
        <v>0</v>
      </c>
      <c r="K145" s="250" t="str">
        <f t="shared" si="7"/>
        <v/>
      </c>
      <c r="L145" s="404">
        <f ca="1">' '!CM142</f>
        <v>0</v>
      </c>
      <c r="M145" s="250" t="str">
        <f t="shared" si="8"/>
        <v xml:space="preserve"> </v>
      </c>
    </row>
    <row r="146" spans="5:13">
      <c r="E146" s="264" t="str">
        <f>'Back End 2'!E148</f>
        <v/>
      </c>
      <c r="F146" s="267">
        <f>'Back End 2'!F148</f>
        <v>0</v>
      </c>
      <c r="G146" s="337">
        <f ca="1">'Back End 2'!G148</f>
        <v>0</v>
      </c>
      <c r="H146" s="337">
        <f>'Back End 2'!H148</f>
        <v>0</v>
      </c>
      <c r="I146" s="337">
        <f>'Back End 2'!I148</f>
        <v>0</v>
      </c>
      <c r="J146" s="337">
        <f ca="1">'Back End 2'!J148</f>
        <v>0</v>
      </c>
      <c r="K146" s="250" t="str">
        <f t="shared" si="7"/>
        <v/>
      </c>
      <c r="L146" s="404">
        <f ca="1">' '!CM143</f>
        <v>0</v>
      </c>
      <c r="M146" s="250" t="str">
        <f t="shared" si="8"/>
        <v xml:space="preserve"> </v>
      </c>
    </row>
    <row r="147" spans="5:13">
      <c r="E147" s="264" t="str">
        <f>'Back End 2'!E149</f>
        <v/>
      </c>
      <c r="F147" s="267">
        <f>'Back End 2'!F149</f>
        <v>0</v>
      </c>
      <c r="G147" s="337">
        <f ca="1">'Back End 2'!G149</f>
        <v>0</v>
      </c>
      <c r="H147" s="337">
        <f>'Back End 2'!H149</f>
        <v>0</v>
      </c>
      <c r="I147" s="337">
        <f>'Back End 2'!I149</f>
        <v>0</v>
      </c>
      <c r="J147" s="337">
        <f ca="1">'Back End 2'!J149</f>
        <v>0</v>
      </c>
      <c r="K147" s="250" t="str">
        <f t="shared" si="7"/>
        <v/>
      </c>
      <c r="L147" s="404">
        <f ca="1">' '!CM144</f>
        <v>0</v>
      </c>
      <c r="M147" s="250" t="str">
        <f t="shared" si="8"/>
        <v xml:space="preserve"> </v>
      </c>
    </row>
    <row r="148" spans="5:13">
      <c r="E148" s="264" t="str">
        <f>'Back End 2'!E150</f>
        <v/>
      </c>
      <c r="F148" s="267">
        <f>'Back End 2'!F150</f>
        <v>0</v>
      </c>
      <c r="G148" s="337">
        <f ca="1">'Back End 2'!G150</f>
        <v>0</v>
      </c>
      <c r="H148" s="337">
        <f>'Back End 2'!H150</f>
        <v>0</v>
      </c>
      <c r="I148" s="337">
        <f>'Back End 2'!I150</f>
        <v>0</v>
      </c>
      <c r="J148" s="337">
        <f ca="1">'Back End 2'!J150</f>
        <v>0</v>
      </c>
      <c r="K148" s="250" t="str">
        <f t="shared" si="7"/>
        <v/>
      </c>
      <c r="L148" s="404">
        <f ca="1">' '!CM145</f>
        <v>0</v>
      </c>
      <c r="M148" s="250" t="str">
        <f t="shared" si="8"/>
        <v xml:space="preserve"> </v>
      </c>
    </row>
    <row r="149" spans="5:13">
      <c r="E149" s="264" t="str">
        <f>'Back End 2'!E151</f>
        <v/>
      </c>
      <c r="F149" s="267">
        <f>'Back End 2'!F151</f>
        <v>0</v>
      </c>
      <c r="G149" s="337">
        <f ca="1">'Back End 2'!G151</f>
        <v>0</v>
      </c>
      <c r="H149" s="337">
        <f>'Back End 2'!H151</f>
        <v>0</v>
      </c>
      <c r="I149" s="337">
        <f>'Back End 2'!I151</f>
        <v>0</v>
      </c>
      <c r="J149" s="337">
        <f ca="1">'Back End 2'!J151</f>
        <v>0</v>
      </c>
      <c r="K149" s="250" t="str">
        <f t="shared" si="7"/>
        <v/>
      </c>
      <c r="L149" s="404">
        <f ca="1">' '!CM146</f>
        <v>0</v>
      </c>
      <c r="M149" s="250" t="str">
        <f t="shared" si="8"/>
        <v xml:space="preserve"> </v>
      </c>
    </row>
    <row r="150" spans="5:13">
      <c r="E150" s="264" t="str">
        <f>'Back End 2'!E152</f>
        <v/>
      </c>
      <c r="F150" s="267">
        <f>'Back End 2'!F152</f>
        <v>0</v>
      </c>
      <c r="G150" s="337">
        <f ca="1">'Back End 2'!G152</f>
        <v>0</v>
      </c>
      <c r="H150" s="337">
        <f>'Back End 2'!H152</f>
        <v>0</v>
      </c>
      <c r="I150" s="337">
        <f>'Back End 2'!I152</f>
        <v>0</v>
      </c>
      <c r="J150" s="337">
        <f ca="1">'Back End 2'!J152</f>
        <v>0</v>
      </c>
      <c r="K150" s="250" t="str">
        <f t="shared" si="7"/>
        <v/>
      </c>
      <c r="L150" s="404">
        <f ca="1">' '!CM147</f>
        <v>0</v>
      </c>
      <c r="M150" s="250" t="str">
        <f t="shared" si="8"/>
        <v xml:space="preserve"> </v>
      </c>
    </row>
    <row r="151" spans="5:13">
      <c r="E151" s="264" t="str">
        <f>'Back End 2'!E153</f>
        <v/>
      </c>
      <c r="F151" s="267">
        <f>'Back End 2'!F153</f>
        <v>0</v>
      </c>
      <c r="G151" s="337">
        <f ca="1">'Back End 2'!G153</f>
        <v>0</v>
      </c>
      <c r="H151" s="337">
        <f>'Back End 2'!H153</f>
        <v>0</v>
      </c>
      <c r="I151" s="337">
        <f>'Back End 2'!I153</f>
        <v>0</v>
      </c>
      <c r="J151" s="337">
        <f ca="1">'Back End 2'!J153</f>
        <v>0</v>
      </c>
      <c r="K151" s="250" t="str">
        <f t="shared" si="7"/>
        <v/>
      </c>
      <c r="L151" s="404">
        <f ca="1">' '!CM148</f>
        <v>0</v>
      </c>
      <c r="M151" s="250" t="str">
        <f t="shared" si="8"/>
        <v xml:space="preserve"> </v>
      </c>
    </row>
    <row r="152" spans="5:13">
      <c r="E152" s="264" t="str">
        <f>'Back End 2'!E154</f>
        <v/>
      </c>
      <c r="F152" s="267">
        <f>'Back End 2'!F154</f>
        <v>0</v>
      </c>
      <c r="G152" s="337">
        <f ca="1">'Back End 2'!G154</f>
        <v>0</v>
      </c>
      <c r="H152" s="337">
        <f>'Back End 2'!H154</f>
        <v>0</v>
      </c>
      <c r="I152" s="337">
        <f>'Back End 2'!I154</f>
        <v>0</v>
      </c>
      <c r="J152" s="337">
        <f ca="1">'Back End 2'!J154</f>
        <v>0</v>
      </c>
      <c r="K152" s="250" t="str">
        <f t="shared" si="7"/>
        <v/>
      </c>
      <c r="L152" s="404">
        <f ca="1">' '!CM149</f>
        <v>0</v>
      </c>
      <c r="M152" s="250" t="str">
        <f t="shared" si="8"/>
        <v xml:space="preserve"> </v>
      </c>
    </row>
    <row r="153" spans="5:13">
      <c r="E153" s="264" t="str">
        <f>'Back End 2'!E155</f>
        <v/>
      </c>
      <c r="F153" s="267">
        <f>'Back End 2'!F155</f>
        <v>0</v>
      </c>
      <c r="G153" s="337">
        <f ca="1">'Back End 2'!G155</f>
        <v>0</v>
      </c>
      <c r="H153" s="337">
        <f>'Back End 2'!H155</f>
        <v>0</v>
      </c>
      <c r="I153" s="337">
        <f>'Back End 2'!I155</f>
        <v>0</v>
      </c>
      <c r="J153" s="337">
        <f ca="1">'Back End 2'!J155</f>
        <v>0</v>
      </c>
      <c r="K153" s="250" t="str">
        <f t="shared" si="7"/>
        <v/>
      </c>
      <c r="L153" s="404">
        <f ca="1">' '!CM150</f>
        <v>0</v>
      </c>
      <c r="M153" s="250" t="str">
        <f t="shared" si="8"/>
        <v xml:space="preserve"> </v>
      </c>
    </row>
    <row r="154" spans="5:13">
      <c r="E154" s="264" t="str">
        <f>'Back End 2'!E156</f>
        <v/>
      </c>
      <c r="F154" s="267">
        <f>'Back End 2'!F156</f>
        <v>0</v>
      </c>
      <c r="G154" s="337">
        <f ca="1">'Back End 2'!G156</f>
        <v>0</v>
      </c>
      <c r="H154" s="337">
        <f>'Back End 2'!H156</f>
        <v>0</v>
      </c>
      <c r="I154" s="337">
        <f>'Back End 2'!I156</f>
        <v>0</v>
      </c>
      <c r="J154" s="337">
        <f ca="1">'Back End 2'!J156</f>
        <v>0</v>
      </c>
      <c r="K154" s="250" t="str">
        <f t="shared" si="7"/>
        <v/>
      </c>
      <c r="L154" s="404">
        <f ca="1">' '!CM151</f>
        <v>0</v>
      </c>
      <c r="M154" s="250" t="str">
        <f t="shared" si="8"/>
        <v xml:space="preserve"> </v>
      </c>
    </row>
    <row r="155" spans="5:13">
      <c r="E155" s="264" t="str">
        <f>'Back End 2'!E157</f>
        <v/>
      </c>
      <c r="F155" s="267">
        <f>'Back End 2'!F157</f>
        <v>0</v>
      </c>
      <c r="G155" s="337">
        <f ca="1">'Back End 2'!G157</f>
        <v>0</v>
      </c>
      <c r="H155" s="337">
        <f>'Back End 2'!H157</f>
        <v>0</v>
      </c>
      <c r="I155" s="337">
        <f>'Back End 2'!I157</f>
        <v>0</v>
      </c>
      <c r="J155" s="337">
        <f ca="1">'Back End 2'!J157</f>
        <v>0</v>
      </c>
      <c r="K155" s="250" t="str">
        <f t="shared" si="7"/>
        <v/>
      </c>
      <c r="L155" s="404">
        <f ca="1">' '!CM152</f>
        <v>0</v>
      </c>
      <c r="M155" s="250" t="str">
        <f t="shared" si="8"/>
        <v xml:space="preserve"> </v>
      </c>
    </row>
    <row r="156" spans="5:13">
      <c r="E156" s="264" t="str">
        <f>'Back End 2'!E158</f>
        <v/>
      </c>
      <c r="F156" s="267">
        <f>'Back End 2'!F158</f>
        <v>0</v>
      </c>
      <c r="G156" s="337">
        <f ca="1">'Back End 2'!G158</f>
        <v>0</v>
      </c>
      <c r="H156" s="337">
        <f>'Back End 2'!H158</f>
        <v>0</v>
      </c>
      <c r="I156" s="337">
        <f>'Back End 2'!I158</f>
        <v>0</v>
      </c>
      <c r="J156" s="337">
        <f ca="1">'Back End 2'!J158</f>
        <v>0</v>
      </c>
      <c r="K156" s="250" t="str">
        <f t="shared" si="7"/>
        <v/>
      </c>
      <c r="L156" s="404">
        <f ca="1">' '!CM153</f>
        <v>0</v>
      </c>
      <c r="M156" s="250" t="str">
        <f t="shared" si="8"/>
        <v xml:space="preserve"> </v>
      </c>
    </row>
    <row r="157" spans="5:13">
      <c r="E157" s="264" t="str">
        <f>'Back End 2'!E159</f>
        <v/>
      </c>
      <c r="F157" s="267">
        <f>'Back End 2'!F159</f>
        <v>0</v>
      </c>
      <c r="G157" s="337">
        <f ca="1">'Back End 2'!G159</f>
        <v>0</v>
      </c>
      <c r="H157" s="337">
        <f>'Back End 2'!H159</f>
        <v>0</v>
      </c>
      <c r="I157" s="337">
        <f>'Back End 2'!I159</f>
        <v>0</v>
      </c>
      <c r="J157" s="337">
        <f ca="1">'Back End 2'!J159</f>
        <v>0</v>
      </c>
      <c r="K157" s="250" t="str">
        <f t="shared" si="7"/>
        <v/>
      </c>
      <c r="L157" s="404">
        <f ca="1">' '!CM154</f>
        <v>0</v>
      </c>
      <c r="M157" s="250" t="str">
        <f t="shared" si="8"/>
        <v xml:space="preserve"> </v>
      </c>
    </row>
    <row r="158" spans="5:13">
      <c r="E158" s="264" t="str">
        <f>'Back End 2'!E160</f>
        <v/>
      </c>
      <c r="F158" s="267">
        <f>'Back End 2'!F160</f>
        <v>0</v>
      </c>
      <c r="G158" s="337">
        <f ca="1">'Back End 2'!G160</f>
        <v>0</v>
      </c>
      <c r="H158" s="337">
        <f>'Back End 2'!H160</f>
        <v>0</v>
      </c>
      <c r="I158" s="337">
        <f>'Back End 2'!I160</f>
        <v>0</v>
      </c>
      <c r="J158" s="337">
        <f ca="1">'Back End 2'!J160</f>
        <v>0</v>
      </c>
      <c r="K158" s="250" t="str">
        <f t="shared" si="7"/>
        <v/>
      </c>
      <c r="L158" s="404">
        <f ca="1">' '!CM155</f>
        <v>0</v>
      </c>
      <c r="M158" s="250" t="str">
        <f t="shared" si="8"/>
        <v xml:space="preserve"> </v>
      </c>
    </row>
    <row r="159" spans="5:13">
      <c r="E159" s="264" t="str">
        <f>'Back End 2'!E161</f>
        <v/>
      </c>
      <c r="F159" s="267">
        <f>'Back End 2'!F161</f>
        <v>0</v>
      </c>
      <c r="G159" s="337">
        <f ca="1">'Back End 2'!G161</f>
        <v>0</v>
      </c>
      <c r="H159" s="337">
        <f>'Back End 2'!H161</f>
        <v>0</v>
      </c>
      <c r="I159" s="337">
        <f>'Back End 2'!I161</f>
        <v>0</v>
      </c>
      <c r="J159" s="337">
        <f ca="1">'Back End 2'!J161</f>
        <v>0</v>
      </c>
      <c r="K159" s="250" t="str">
        <f t="shared" si="7"/>
        <v/>
      </c>
      <c r="L159" s="404">
        <f ca="1">' '!CM156</f>
        <v>0</v>
      </c>
      <c r="M159" s="250" t="str">
        <f t="shared" si="8"/>
        <v xml:space="preserve"> </v>
      </c>
    </row>
    <row r="160" spans="5:13">
      <c r="E160" s="264" t="str">
        <f>'Back End 2'!E162</f>
        <v/>
      </c>
      <c r="F160" s="267">
        <f>'Back End 2'!F162</f>
        <v>0</v>
      </c>
      <c r="G160" s="337">
        <f ca="1">'Back End 2'!G162</f>
        <v>0</v>
      </c>
      <c r="H160" s="337">
        <f>'Back End 2'!H162</f>
        <v>0</v>
      </c>
      <c r="I160" s="337">
        <f>'Back End 2'!I162</f>
        <v>0</v>
      </c>
      <c r="J160" s="337">
        <f ca="1">'Back End 2'!J162</f>
        <v>0</v>
      </c>
      <c r="K160" s="250" t="str">
        <f t="shared" si="7"/>
        <v/>
      </c>
      <c r="L160" s="404">
        <f ca="1">' '!CM157</f>
        <v>0</v>
      </c>
      <c r="M160" s="250" t="str">
        <f t="shared" si="8"/>
        <v xml:space="preserve"> </v>
      </c>
    </row>
    <row r="161" spans="5:13">
      <c r="E161" s="264" t="str">
        <f>'Back End 2'!E163</f>
        <v/>
      </c>
      <c r="F161" s="267">
        <f>'Back End 2'!F163</f>
        <v>0</v>
      </c>
      <c r="G161" s="337">
        <f ca="1">'Back End 2'!G163</f>
        <v>0</v>
      </c>
      <c r="H161" s="337">
        <f>'Back End 2'!H163</f>
        <v>0</v>
      </c>
      <c r="I161" s="337">
        <f>'Back End 2'!I163</f>
        <v>0</v>
      </c>
      <c r="J161" s="337">
        <f ca="1">'Back End 2'!J163</f>
        <v>0</v>
      </c>
      <c r="K161" s="250" t="str">
        <f t="shared" si="7"/>
        <v/>
      </c>
      <c r="L161" s="404">
        <f ca="1">' '!CM158</f>
        <v>0</v>
      </c>
      <c r="M161" s="250" t="str">
        <f t="shared" si="8"/>
        <v xml:space="preserve"> </v>
      </c>
    </row>
    <row r="162" spans="5:13">
      <c r="E162" s="264" t="str">
        <f>'Back End 2'!E164</f>
        <v/>
      </c>
      <c r="F162" s="267">
        <f>'Back End 2'!F164</f>
        <v>0</v>
      </c>
      <c r="G162" s="337">
        <f ca="1">'Back End 2'!G164</f>
        <v>0</v>
      </c>
      <c r="H162" s="337">
        <f>'Back End 2'!H164</f>
        <v>0</v>
      </c>
      <c r="I162" s="337">
        <f>'Back End 2'!I164</f>
        <v>0</v>
      </c>
      <c r="J162" s="337">
        <f ca="1">'Back End 2'!J164</f>
        <v>0</v>
      </c>
      <c r="K162" s="250" t="str">
        <f t="shared" si="7"/>
        <v/>
      </c>
      <c r="L162" s="404">
        <f ca="1">' '!CM159</f>
        <v>0</v>
      </c>
      <c r="M162" s="250" t="str">
        <f t="shared" si="8"/>
        <v xml:space="preserve"> </v>
      </c>
    </row>
    <row r="163" spans="5:13">
      <c r="E163" s="264" t="str">
        <f>'Back End 2'!E165</f>
        <v/>
      </c>
      <c r="F163" s="267">
        <f>'Back End 2'!F165</f>
        <v>0</v>
      </c>
      <c r="G163" s="337">
        <f ca="1">'Back End 2'!G165</f>
        <v>0</v>
      </c>
      <c r="H163" s="337">
        <f>'Back End 2'!H165</f>
        <v>0</v>
      </c>
      <c r="I163" s="337">
        <f>'Back End 2'!I165</f>
        <v>0</v>
      </c>
      <c r="J163" s="337">
        <f ca="1">'Back End 2'!J165</f>
        <v>0</v>
      </c>
      <c r="K163" s="250" t="str">
        <f t="shared" si="7"/>
        <v/>
      </c>
      <c r="L163" s="404">
        <f ca="1">' '!CM160</f>
        <v>0</v>
      </c>
      <c r="M163" s="250" t="str">
        <f t="shared" si="8"/>
        <v xml:space="preserve"> </v>
      </c>
    </row>
    <row r="164" spans="5:13">
      <c r="E164" s="264" t="str">
        <f>'Back End 2'!E166</f>
        <v/>
      </c>
      <c r="F164" s="267">
        <f>'Back End 2'!F166</f>
        <v>0</v>
      </c>
      <c r="G164" s="337">
        <f ca="1">'Back End 2'!G166</f>
        <v>0</v>
      </c>
      <c r="H164" s="337">
        <f>'Back End 2'!H166</f>
        <v>0</v>
      </c>
      <c r="I164" s="337">
        <f>'Back End 2'!I166</f>
        <v>0</v>
      </c>
      <c r="J164" s="337">
        <f ca="1">'Back End 2'!J166</f>
        <v>0</v>
      </c>
      <c r="K164" s="250" t="str">
        <f t="shared" si="7"/>
        <v/>
      </c>
      <c r="L164" s="404">
        <f ca="1">' '!CM161</f>
        <v>0</v>
      </c>
      <c r="M164" s="250" t="str">
        <f t="shared" si="8"/>
        <v xml:space="preserve"> </v>
      </c>
    </row>
    <row r="165" spans="5:13">
      <c r="E165" s="264" t="str">
        <f>'Back End 2'!E167</f>
        <v/>
      </c>
      <c r="F165" s="267">
        <f>'Back End 2'!F167</f>
        <v>0</v>
      </c>
      <c r="G165" s="337">
        <f ca="1">'Back End 2'!G167</f>
        <v>0</v>
      </c>
      <c r="H165" s="337">
        <f>'Back End 2'!H167</f>
        <v>0</v>
      </c>
      <c r="I165" s="337">
        <f>'Back End 2'!I167</f>
        <v>0</v>
      </c>
      <c r="J165" s="337">
        <f ca="1">'Back End 2'!J167</f>
        <v>0</v>
      </c>
      <c r="K165" s="250" t="str">
        <f t="shared" si="7"/>
        <v/>
      </c>
      <c r="L165" s="404">
        <f ca="1">' '!CM162</f>
        <v>0</v>
      </c>
      <c r="M165" s="250" t="str">
        <f t="shared" si="8"/>
        <v xml:space="preserve"> </v>
      </c>
    </row>
    <row r="166" spans="5:13">
      <c r="E166" s="264" t="str">
        <f>'Back End 2'!E168</f>
        <v/>
      </c>
      <c r="F166" s="267">
        <f>'Back End 2'!F168</f>
        <v>0</v>
      </c>
      <c r="G166" s="337">
        <f ca="1">'Back End 2'!G168</f>
        <v>0</v>
      </c>
      <c r="H166" s="337">
        <f>'Back End 2'!H168</f>
        <v>0</v>
      </c>
      <c r="I166" s="337">
        <f>'Back End 2'!I168</f>
        <v>0</v>
      </c>
      <c r="J166" s="337">
        <f ca="1">'Back End 2'!J168</f>
        <v>0</v>
      </c>
      <c r="K166" s="250" t="str">
        <f t="shared" si="7"/>
        <v/>
      </c>
      <c r="L166" s="404">
        <f ca="1">' '!CM163</f>
        <v>0</v>
      </c>
      <c r="M166" s="250" t="str">
        <f t="shared" si="8"/>
        <v xml:space="preserve"> </v>
      </c>
    </row>
    <row r="167" spans="5:13">
      <c r="E167" s="264" t="str">
        <f>'Back End 2'!E169</f>
        <v/>
      </c>
      <c r="F167" s="267">
        <f>'Back End 2'!F169</f>
        <v>0</v>
      </c>
      <c r="G167" s="337">
        <f ca="1">'Back End 2'!G169</f>
        <v>0</v>
      </c>
      <c r="H167" s="337">
        <f>'Back End 2'!H169</f>
        <v>0</v>
      </c>
      <c r="I167" s="337">
        <f>'Back End 2'!I169</f>
        <v>0</v>
      </c>
      <c r="J167" s="337">
        <f ca="1">'Back End 2'!J169</f>
        <v>0</v>
      </c>
      <c r="K167" s="250" t="str">
        <f t="shared" si="7"/>
        <v/>
      </c>
      <c r="L167" s="404">
        <f ca="1">' '!CM164</f>
        <v>0</v>
      </c>
      <c r="M167" s="250" t="str">
        <f t="shared" si="8"/>
        <v xml:space="preserve"> </v>
      </c>
    </row>
    <row r="168" spans="5:13">
      <c r="E168" s="264" t="str">
        <f>'Back End 2'!E170</f>
        <v/>
      </c>
      <c r="F168" s="267">
        <f>'Back End 2'!F170</f>
        <v>0</v>
      </c>
      <c r="G168" s="337">
        <f ca="1">'Back End 2'!G170</f>
        <v>0</v>
      </c>
      <c r="H168" s="337">
        <f>'Back End 2'!H170</f>
        <v>0</v>
      </c>
      <c r="I168" s="337">
        <f>'Back End 2'!I170</f>
        <v>0</v>
      </c>
      <c r="J168" s="337">
        <f ca="1">'Back End 2'!J170</f>
        <v>0</v>
      </c>
      <c r="K168" s="250" t="str">
        <f t="shared" si="7"/>
        <v/>
      </c>
      <c r="L168" s="404">
        <f ca="1">' '!CM165</f>
        <v>0</v>
      </c>
      <c r="M168" s="250" t="str">
        <f t="shared" si="8"/>
        <v xml:space="preserve"> </v>
      </c>
    </row>
    <row r="169" spans="5:13">
      <c r="E169" s="264" t="str">
        <f>'Back End 2'!E171</f>
        <v/>
      </c>
      <c r="F169" s="267">
        <f>'Back End 2'!F171</f>
        <v>0</v>
      </c>
      <c r="G169" s="337">
        <f ca="1">'Back End 2'!G171</f>
        <v>0</v>
      </c>
      <c r="H169" s="337">
        <f>'Back End 2'!H171</f>
        <v>0</v>
      </c>
      <c r="I169" s="337">
        <f>'Back End 2'!I171</f>
        <v>0</v>
      </c>
      <c r="J169" s="337">
        <f ca="1">'Back End 2'!J171</f>
        <v>0</v>
      </c>
      <c r="K169" s="250" t="str">
        <f t="shared" si="7"/>
        <v/>
      </c>
      <c r="L169" s="404">
        <f ca="1">' '!CM166</f>
        <v>0</v>
      </c>
      <c r="M169" s="250" t="str">
        <f t="shared" si="8"/>
        <v xml:space="preserve"> </v>
      </c>
    </row>
    <row r="170" spans="5:13">
      <c r="E170" s="264" t="str">
        <f>'Back End 2'!E172</f>
        <v/>
      </c>
      <c r="F170" s="267">
        <f>'Back End 2'!F172</f>
        <v>0</v>
      </c>
      <c r="G170" s="337">
        <f ca="1">'Back End 2'!G172</f>
        <v>0</v>
      </c>
      <c r="H170" s="337">
        <f>'Back End 2'!H172</f>
        <v>0</v>
      </c>
      <c r="I170" s="337">
        <f>'Back End 2'!I172</f>
        <v>0</v>
      </c>
      <c r="J170" s="337">
        <f ca="1">'Back End 2'!J172</f>
        <v>0</v>
      </c>
      <c r="K170" s="250" t="str">
        <f t="shared" si="7"/>
        <v/>
      </c>
      <c r="L170" s="404">
        <f ca="1">' '!CM167</f>
        <v>0</v>
      </c>
      <c r="M170" s="250" t="str">
        <f t="shared" si="8"/>
        <v xml:space="preserve"> </v>
      </c>
    </row>
    <row r="171" spans="5:13">
      <c r="E171" s="264" t="str">
        <f>'Back End 2'!E173</f>
        <v/>
      </c>
      <c r="F171" s="267">
        <f>'Back End 2'!F173</f>
        <v>0</v>
      </c>
      <c r="G171" s="337">
        <f ca="1">'Back End 2'!G173</f>
        <v>0</v>
      </c>
      <c r="H171" s="337">
        <f>'Back End 2'!H173</f>
        <v>0</v>
      </c>
      <c r="I171" s="337">
        <f>'Back End 2'!I173</f>
        <v>0</v>
      </c>
      <c r="J171" s="337">
        <f ca="1">'Back End 2'!J173</f>
        <v>0</v>
      </c>
      <c r="K171" s="250" t="str">
        <f>IF(E171="","", IF(AND(J171&lt;$C$5, J171&gt;0), ($C$5-J171)/$C$5, "0%"))</f>
        <v/>
      </c>
      <c r="L171" s="404">
        <f ca="1">' '!CM168</f>
        <v>0</v>
      </c>
      <c r="M171" s="250" t="str">
        <f t="shared" si="8"/>
        <v xml:space="preserve"> </v>
      </c>
    </row>
    <row r="172" spans="5:13">
      <c r="E172" s="264" t="str">
        <f>'Back End 2'!E174</f>
        <v/>
      </c>
      <c r="F172" s="267">
        <f>'Back End 2'!F174</f>
        <v>0</v>
      </c>
      <c r="G172" s="337">
        <f ca="1">'Back End 2'!G174</f>
        <v>0</v>
      </c>
      <c r="H172" s="337">
        <f>'Back End 2'!H174</f>
        <v>0</v>
      </c>
      <c r="I172" s="337">
        <f>'Back End 2'!I174</f>
        <v>0</v>
      </c>
      <c r="J172" s="337">
        <f ca="1">'Back End 2'!J174</f>
        <v>0</v>
      </c>
      <c r="K172" s="250" t="str">
        <f t="shared" si="7"/>
        <v/>
      </c>
      <c r="L172" s="404">
        <f ca="1">' '!CM169</f>
        <v>0</v>
      </c>
      <c r="M172" s="250" t="str">
        <f t="shared" si="8"/>
        <v xml:space="preserve"> </v>
      </c>
    </row>
    <row r="173" spans="5:13">
      <c r="E173" s="264" t="str">
        <f>'Back End 2'!E175</f>
        <v/>
      </c>
      <c r="F173" s="267">
        <f>'Back End 2'!F175</f>
        <v>0</v>
      </c>
      <c r="G173" s="337">
        <f ca="1">'Back End 2'!G175</f>
        <v>0</v>
      </c>
      <c r="H173" s="337">
        <f>'Back End 2'!H175</f>
        <v>0</v>
      </c>
      <c r="I173" s="337">
        <f>'Back End 2'!I175</f>
        <v>0</v>
      </c>
      <c r="J173" s="337">
        <f ca="1">'Back End 2'!J175</f>
        <v>0</v>
      </c>
      <c r="K173" s="250" t="str">
        <f t="shared" si="7"/>
        <v/>
      </c>
      <c r="L173" s="404">
        <f ca="1">' '!CM170</f>
        <v>0</v>
      </c>
      <c r="M173" s="250" t="str">
        <f t="shared" si="8"/>
        <v xml:space="preserve"> </v>
      </c>
    </row>
    <row r="174" spans="5:13">
      <c r="E174" s="251"/>
      <c r="F174" s="268"/>
      <c r="G174" s="338"/>
      <c r="H174" s="338"/>
      <c r="I174" s="338"/>
      <c r="J174" s="338"/>
      <c r="K174" s="252"/>
      <c r="L174" s="252"/>
      <c r="M174" s="252"/>
    </row>
    <row r="175" spans="5:13">
      <c r="E175" s="265"/>
      <c r="F175" s="269"/>
      <c r="G175" s="339"/>
      <c r="H175" s="340" t="str">
        <f>'5'!B171</f>
        <v xml:space="preserve">Área de Trabalho: </v>
      </c>
      <c r="I175" s="339"/>
      <c r="J175" s="339"/>
      <c r="K175" s="253"/>
      <c r="L175" s="253"/>
      <c r="M175" s="242"/>
    </row>
    <row r="176" spans="5:13">
      <c r="E176" s="264" t="str">
        <f>'Back End 2'!E178</f>
        <v/>
      </c>
      <c r="F176" s="267">
        <f>'Back End 2'!F178</f>
        <v>0</v>
      </c>
      <c r="G176" s="337">
        <f ca="1">'Back End 2'!G178</f>
        <v>0</v>
      </c>
      <c r="H176" s="337">
        <f>'Back End 2'!H178</f>
        <v>0</v>
      </c>
      <c r="I176" s="337">
        <f>'Back End 2'!I178</f>
        <v>0</v>
      </c>
      <c r="J176" s="337">
        <f ca="1">'Back End 2'!J178</f>
        <v>0</v>
      </c>
      <c r="K176" s="250" t="str">
        <f t="shared" ref="K176:K215" si="9">IF(E176="","", IF(AND(J176&lt;$C$5, J176&gt;0), ($C$5-J176)/$C$5, "0%"))</f>
        <v/>
      </c>
      <c r="L176" s="404">
        <f ca="1">' '!CM172</f>
        <v>0</v>
      </c>
      <c r="M176" s="250" t="str">
        <f>IF(E176=""," ", IF(AND(SUM(H176,I176,L176)&lt;$C$5, SUM(H176,I176,L176)&gt;0), ($C$5-SUM(H176,I176,L176))/$C$5, "0%"))</f>
        <v xml:space="preserve"> </v>
      </c>
    </row>
    <row r="177" spans="5:13">
      <c r="E177" s="264" t="str">
        <f>'Back End 2'!E179</f>
        <v/>
      </c>
      <c r="F177" s="267">
        <f>'Back End 2'!F179</f>
        <v>0</v>
      </c>
      <c r="G177" s="337">
        <f ca="1">'Back End 2'!G179</f>
        <v>0</v>
      </c>
      <c r="H177" s="337">
        <f>'Back End 2'!H179</f>
        <v>0</v>
      </c>
      <c r="I177" s="337">
        <f>'Back End 2'!I179</f>
        <v>0</v>
      </c>
      <c r="J177" s="337">
        <f ca="1">'Back End 2'!J179</f>
        <v>0</v>
      </c>
      <c r="K177" s="250" t="str">
        <f t="shared" si="9"/>
        <v/>
      </c>
      <c r="L177" s="404">
        <f ca="1">' '!CM173</f>
        <v>0</v>
      </c>
      <c r="M177" s="250" t="str">
        <f t="shared" ref="M177:M215" si="10">IF(E177=""," ", IF(AND(SUM(H177,I177,L177)&lt;$C$5, SUM(H177,I177,L177)&gt;0), ($C$5-SUM(H177,I177,L177))/$C$5, "0%"))</f>
        <v xml:space="preserve"> </v>
      </c>
    </row>
    <row r="178" spans="5:13">
      <c r="E178" s="264" t="str">
        <f>'Back End 2'!E180</f>
        <v/>
      </c>
      <c r="F178" s="267">
        <f>'Back End 2'!F180</f>
        <v>0</v>
      </c>
      <c r="G178" s="337">
        <f ca="1">'Back End 2'!G180</f>
        <v>0</v>
      </c>
      <c r="H178" s="337">
        <f>'Back End 2'!H180</f>
        <v>0</v>
      </c>
      <c r="I178" s="337">
        <f>'Back End 2'!I180</f>
        <v>0</v>
      </c>
      <c r="J178" s="337">
        <f ca="1">'Back End 2'!J180</f>
        <v>0</v>
      </c>
      <c r="K178" s="250" t="str">
        <f t="shared" si="9"/>
        <v/>
      </c>
      <c r="L178" s="404">
        <f ca="1">' '!CM174</f>
        <v>0</v>
      </c>
      <c r="M178" s="250" t="str">
        <f t="shared" si="10"/>
        <v xml:space="preserve"> </v>
      </c>
    </row>
    <row r="179" spans="5:13">
      <c r="E179" s="264" t="str">
        <f>'Back End 2'!E181</f>
        <v/>
      </c>
      <c r="F179" s="267">
        <f>'Back End 2'!F181</f>
        <v>0</v>
      </c>
      <c r="G179" s="337">
        <f ca="1">'Back End 2'!G181</f>
        <v>0</v>
      </c>
      <c r="H179" s="337">
        <f>'Back End 2'!H181</f>
        <v>0</v>
      </c>
      <c r="I179" s="337">
        <f>'Back End 2'!I181</f>
        <v>0</v>
      </c>
      <c r="J179" s="337">
        <f ca="1">'Back End 2'!J181</f>
        <v>0</v>
      </c>
      <c r="K179" s="250" t="str">
        <f t="shared" si="9"/>
        <v/>
      </c>
      <c r="L179" s="404">
        <f ca="1">' '!CM175</f>
        <v>0</v>
      </c>
      <c r="M179" s="250" t="str">
        <f t="shared" si="10"/>
        <v xml:space="preserve"> </v>
      </c>
    </row>
    <row r="180" spans="5:13">
      <c r="E180" s="264" t="str">
        <f>'Back End 2'!E182</f>
        <v/>
      </c>
      <c r="F180" s="267">
        <f>'Back End 2'!F182</f>
        <v>0</v>
      </c>
      <c r="G180" s="337">
        <f ca="1">'Back End 2'!G182</f>
        <v>0</v>
      </c>
      <c r="H180" s="337">
        <f>'Back End 2'!H182</f>
        <v>0</v>
      </c>
      <c r="I180" s="337">
        <f>'Back End 2'!I182</f>
        <v>0</v>
      </c>
      <c r="J180" s="337">
        <f ca="1">'Back End 2'!J182</f>
        <v>0</v>
      </c>
      <c r="K180" s="250" t="str">
        <f t="shared" si="9"/>
        <v/>
      </c>
      <c r="L180" s="404">
        <f ca="1">' '!CM176</f>
        <v>0</v>
      </c>
      <c r="M180" s="250" t="str">
        <f t="shared" si="10"/>
        <v xml:space="preserve"> </v>
      </c>
    </row>
    <row r="181" spans="5:13">
      <c r="E181" s="264" t="str">
        <f>'Back End 2'!E183</f>
        <v/>
      </c>
      <c r="F181" s="267">
        <f>'Back End 2'!F183</f>
        <v>0</v>
      </c>
      <c r="G181" s="337">
        <f ca="1">'Back End 2'!G183</f>
        <v>0</v>
      </c>
      <c r="H181" s="337">
        <f>'Back End 2'!H183</f>
        <v>0</v>
      </c>
      <c r="I181" s="337">
        <f>'Back End 2'!I183</f>
        <v>0</v>
      </c>
      <c r="J181" s="337">
        <f ca="1">'Back End 2'!J183</f>
        <v>0</v>
      </c>
      <c r="K181" s="250" t="str">
        <f t="shared" si="9"/>
        <v/>
      </c>
      <c r="L181" s="404">
        <f ca="1">' '!CM177</f>
        <v>0</v>
      </c>
      <c r="M181" s="250" t="str">
        <f t="shared" si="10"/>
        <v xml:space="preserve"> </v>
      </c>
    </row>
    <row r="182" spans="5:13">
      <c r="E182" s="264" t="str">
        <f>'Back End 2'!E184</f>
        <v/>
      </c>
      <c r="F182" s="267">
        <f>'Back End 2'!F184</f>
        <v>0</v>
      </c>
      <c r="G182" s="337">
        <f ca="1">'Back End 2'!G184</f>
        <v>0</v>
      </c>
      <c r="H182" s="337">
        <f>'Back End 2'!H184</f>
        <v>0</v>
      </c>
      <c r="I182" s="337">
        <f>'Back End 2'!I184</f>
        <v>0</v>
      </c>
      <c r="J182" s="337">
        <f ca="1">'Back End 2'!J184</f>
        <v>0</v>
      </c>
      <c r="K182" s="250" t="str">
        <f t="shared" si="9"/>
        <v/>
      </c>
      <c r="L182" s="404">
        <f ca="1">' '!CM178</f>
        <v>0</v>
      </c>
      <c r="M182" s="250" t="str">
        <f t="shared" si="10"/>
        <v xml:space="preserve"> </v>
      </c>
    </row>
    <row r="183" spans="5:13">
      <c r="E183" s="264" t="str">
        <f>'Back End 2'!E185</f>
        <v/>
      </c>
      <c r="F183" s="267">
        <f>'Back End 2'!F185</f>
        <v>0</v>
      </c>
      <c r="G183" s="337">
        <f ca="1">'Back End 2'!G185</f>
        <v>0</v>
      </c>
      <c r="H183" s="337">
        <f>'Back End 2'!H185</f>
        <v>0</v>
      </c>
      <c r="I183" s="337">
        <f>'Back End 2'!I185</f>
        <v>0</v>
      </c>
      <c r="J183" s="337">
        <f ca="1">'Back End 2'!J185</f>
        <v>0</v>
      </c>
      <c r="K183" s="250" t="str">
        <f t="shared" si="9"/>
        <v/>
      </c>
      <c r="L183" s="404">
        <f ca="1">' '!CM179</f>
        <v>0</v>
      </c>
      <c r="M183" s="250" t="str">
        <f t="shared" si="10"/>
        <v xml:space="preserve"> </v>
      </c>
    </row>
    <row r="184" spans="5:13">
      <c r="E184" s="264" t="str">
        <f>'Back End 2'!E186</f>
        <v/>
      </c>
      <c r="F184" s="267">
        <f>'Back End 2'!F186</f>
        <v>0</v>
      </c>
      <c r="G184" s="337">
        <f ca="1">'Back End 2'!G186</f>
        <v>0</v>
      </c>
      <c r="H184" s="337">
        <f>'Back End 2'!H186</f>
        <v>0</v>
      </c>
      <c r="I184" s="337">
        <f>'Back End 2'!I186</f>
        <v>0</v>
      </c>
      <c r="J184" s="337">
        <f ca="1">'Back End 2'!J186</f>
        <v>0</v>
      </c>
      <c r="K184" s="250" t="str">
        <f t="shared" si="9"/>
        <v/>
      </c>
      <c r="L184" s="404">
        <f ca="1">' '!CM180</f>
        <v>0</v>
      </c>
      <c r="M184" s="250" t="str">
        <f t="shared" si="10"/>
        <v xml:space="preserve"> </v>
      </c>
    </row>
    <row r="185" spans="5:13">
      <c r="E185" s="264" t="str">
        <f>'Back End 2'!E187</f>
        <v/>
      </c>
      <c r="F185" s="267">
        <f>'Back End 2'!F187</f>
        <v>0</v>
      </c>
      <c r="G185" s="337">
        <f ca="1">'Back End 2'!G187</f>
        <v>0</v>
      </c>
      <c r="H185" s="337">
        <f>'Back End 2'!H187</f>
        <v>0</v>
      </c>
      <c r="I185" s="337">
        <f>'Back End 2'!I187</f>
        <v>0</v>
      </c>
      <c r="J185" s="337">
        <f ca="1">'Back End 2'!J187</f>
        <v>0</v>
      </c>
      <c r="K185" s="250" t="str">
        <f t="shared" si="9"/>
        <v/>
      </c>
      <c r="L185" s="404">
        <f ca="1">' '!CM181</f>
        <v>0</v>
      </c>
      <c r="M185" s="250" t="str">
        <f t="shared" si="10"/>
        <v xml:space="preserve"> </v>
      </c>
    </row>
    <row r="186" spans="5:13">
      <c r="E186" s="264" t="str">
        <f>'Back End 2'!E188</f>
        <v/>
      </c>
      <c r="F186" s="267">
        <f>'Back End 2'!F188</f>
        <v>0</v>
      </c>
      <c r="G186" s="337">
        <f ca="1">'Back End 2'!G188</f>
        <v>0</v>
      </c>
      <c r="H186" s="337">
        <f>'Back End 2'!H188</f>
        <v>0</v>
      </c>
      <c r="I186" s="337">
        <f>'Back End 2'!I188</f>
        <v>0</v>
      </c>
      <c r="J186" s="337">
        <f ca="1">'Back End 2'!J188</f>
        <v>0</v>
      </c>
      <c r="K186" s="250" t="str">
        <f t="shared" si="9"/>
        <v/>
      </c>
      <c r="L186" s="404">
        <f ca="1">' '!CM182</f>
        <v>0</v>
      </c>
      <c r="M186" s="250" t="str">
        <f t="shared" si="10"/>
        <v xml:space="preserve"> </v>
      </c>
    </row>
    <row r="187" spans="5:13">
      <c r="E187" s="264" t="str">
        <f>'Back End 2'!E189</f>
        <v/>
      </c>
      <c r="F187" s="267">
        <f>'Back End 2'!F189</f>
        <v>0</v>
      </c>
      <c r="G187" s="337">
        <f ca="1">'Back End 2'!G189</f>
        <v>0</v>
      </c>
      <c r="H187" s="337">
        <f>'Back End 2'!H189</f>
        <v>0</v>
      </c>
      <c r="I187" s="337">
        <f>'Back End 2'!I189</f>
        <v>0</v>
      </c>
      <c r="J187" s="337">
        <f ca="1">'Back End 2'!J189</f>
        <v>0</v>
      </c>
      <c r="K187" s="250" t="str">
        <f t="shared" si="9"/>
        <v/>
      </c>
      <c r="L187" s="404">
        <f ca="1">' '!CM183</f>
        <v>0</v>
      </c>
      <c r="M187" s="250" t="str">
        <f t="shared" si="10"/>
        <v xml:space="preserve"> </v>
      </c>
    </row>
    <row r="188" spans="5:13">
      <c r="E188" s="264" t="str">
        <f>'Back End 2'!E190</f>
        <v/>
      </c>
      <c r="F188" s="267">
        <f>'Back End 2'!F190</f>
        <v>0</v>
      </c>
      <c r="G188" s="337">
        <f ca="1">'Back End 2'!G190</f>
        <v>0</v>
      </c>
      <c r="H188" s="337">
        <f>'Back End 2'!H190</f>
        <v>0</v>
      </c>
      <c r="I188" s="337">
        <f>'Back End 2'!I190</f>
        <v>0</v>
      </c>
      <c r="J188" s="337">
        <f ca="1">'Back End 2'!J190</f>
        <v>0</v>
      </c>
      <c r="K188" s="250" t="str">
        <f t="shared" si="9"/>
        <v/>
      </c>
      <c r="L188" s="404">
        <f ca="1">' '!CM184</f>
        <v>0</v>
      </c>
      <c r="M188" s="250" t="str">
        <f t="shared" si="10"/>
        <v xml:space="preserve"> </v>
      </c>
    </row>
    <row r="189" spans="5:13">
      <c r="E189" s="264" t="str">
        <f>'Back End 2'!E191</f>
        <v/>
      </c>
      <c r="F189" s="267">
        <f>'Back End 2'!F191</f>
        <v>0</v>
      </c>
      <c r="G189" s="337">
        <f ca="1">'Back End 2'!G191</f>
        <v>0</v>
      </c>
      <c r="H189" s="337">
        <f>'Back End 2'!H191</f>
        <v>0</v>
      </c>
      <c r="I189" s="337">
        <f>'Back End 2'!I191</f>
        <v>0</v>
      </c>
      <c r="J189" s="337">
        <f ca="1">'Back End 2'!J191</f>
        <v>0</v>
      </c>
      <c r="K189" s="250" t="str">
        <f t="shared" si="9"/>
        <v/>
      </c>
      <c r="L189" s="404">
        <f ca="1">' '!CM185</f>
        <v>0</v>
      </c>
      <c r="M189" s="250" t="str">
        <f t="shared" si="10"/>
        <v xml:space="preserve"> </v>
      </c>
    </row>
    <row r="190" spans="5:13">
      <c r="E190" s="264" t="str">
        <f>'Back End 2'!E192</f>
        <v/>
      </c>
      <c r="F190" s="267">
        <f>'Back End 2'!F192</f>
        <v>0</v>
      </c>
      <c r="G190" s="337">
        <f ca="1">'Back End 2'!G192</f>
        <v>0</v>
      </c>
      <c r="H190" s="337">
        <f>'Back End 2'!H192</f>
        <v>0</v>
      </c>
      <c r="I190" s="337">
        <f>'Back End 2'!I192</f>
        <v>0</v>
      </c>
      <c r="J190" s="337">
        <f ca="1">'Back End 2'!J192</f>
        <v>0</v>
      </c>
      <c r="K190" s="250" t="str">
        <f t="shared" si="9"/>
        <v/>
      </c>
      <c r="L190" s="404">
        <f ca="1">' '!CM186</f>
        <v>0</v>
      </c>
      <c r="M190" s="250" t="str">
        <f t="shared" si="10"/>
        <v xml:space="preserve"> </v>
      </c>
    </row>
    <row r="191" spans="5:13">
      <c r="E191" s="264" t="str">
        <f>'Back End 2'!E193</f>
        <v/>
      </c>
      <c r="F191" s="267">
        <f>'Back End 2'!F193</f>
        <v>0</v>
      </c>
      <c r="G191" s="337">
        <f ca="1">'Back End 2'!G193</f>
        <v>0</v>
      </c>
      <c r="H191" s="337">
        <f>'Back End 2'!H193</f>
        <v>0</v>
      </c>
      <c r="I191" s="337">
        <f>'Back End 2'!I193</f>
        <v>0</v>
      </c>
      <c r="J191" s="337">
        <f ca="1">'Back End 2'!J193</f>
        <v>0</v>
      </c>
      <c r="K191" s="250" t="str">
        <f t="shared" si="9"/>
        <v/>
      </c>
      <c r="L191" s="404">
        <f ca="1">' '!CM187</f>
        <v>0</v>
      </c>
      <c r="M191" s="250" t="str">
        <f t="shared" si="10"/>
        <v xml:space="preserve"> </v>
      </c>
    </row>
    <row r="192" spans="5:13">
      <c r="E192" s="264" t="str">
        <f>'Back End 2'!E194</f>
        <v/>
      </c>
      <c r="F192" s="267">
        <f>'Back End 2'!F194</f>
        <v>0</v>
      </c>
      <c r="G192" s="337">
        <f ca="1">'Back End 2'!G194</f>
        <v>0</v>
      </c>
      <c r="H192" s="337">
        <f>'Back End 2'!H194</f>
        <v>0</v>
      </c>
      <c r="I192" s="337">
        <f>'Back End 2'!I194</f>
        <v>0</v>
      </c>
      <c r="J192" s="337">
        <f ca="1">'Back End 2'!J194</f>
        <v>0</v>
      </c>
      <c r="K192" s="250" t="str">
        <f t="shared" si="9"/>
        <v/>
      </c>
      <c r="L192" s="404">
        <f ca="1">' '!CM188</f>
        <v>0</v>
      </c>
      <c r="M192" s="250" t="str">
        <f t="shared" si="10"/>
        <v xml:space="preserve"> </v>
      </c>
    </row>
    <row r="193" spans="5:13">
      <c r="E193" s="264" t="str">
        <f>'Back End 2'!E195</f>
        <v/>
      </c>
      <c r="F193" s="267">
        <f>'Back End 2'!F195</f>
        <v>0</v>
      </c>
      <c r="G193" s="337">
        <f ca="1">'Back End 2'!G195</f>
        <v>0</v>
      </c>
      <c r="H193" s="337">
        <f>'Back End 2'!H195</f>
        <v>0</v>
      </c>
      <c r="I193" s="337">
        <f>'Back End 2'!I195</f>
        <v>0</v>
      </c>
      <c r="J193" s="337">
        <f ca="1">'Back End 2'!J195</f>
        <v>0</v>
      </c>
      <c r="K193" s="250" t="str">
        <f t="shared" si="9"/>
        <v/>
      </c>
      <c r="L193" s="404">
        <f ca="1">' '!CM189</f>
        <v>0</v>
      </c>
      <c r="M193" s="250" t="str">
        <f t="shared" si="10"/>
        <v xml:space="preserve"> </v>
      </c>
    </row>
    <row r="194" spans="5:13">
      <c r="E194" s="264" t="str">
        <f>'Back End 2'!E196</f>
        <v/>
      </c>
      <c r="F194" s="267">
        <f>'Back End 2'!F196</f>
        <v>0</v>
      </c>
      <c r="G194" s="337">
        <f ca="1">'Back End 2'!G196</f>
        <v>0</v>
      </c>
      <c r="H194" s="337">
        <f>'Back End 2'!H196</f>
        <v>0</v>
      </c>
      <c r="I194" s="337">
        <f>'Back End 2'!I196</f>
        <v>0</v>
      </c>
      <c r="J194" s="337">
        <f ca="1">'Back End 2'!J196</f>
        <v>0</v>
      </c>
      <c r="K194" s="250" t="str">
        <f t="shared" si="9"/>
        <v/>
      </c>
      <c r="L194" s="404">
        <f ca="1">' '!CM190</f>
        <v>0</v>
      </c>
      <c r="M194" s="250" t="str">
        <f t="shared" si="10"/>
        <v xml:space="preserve"> </v>
      </c>
    </row>
    <row r="195" spans="5:13">
      <c r="E195" s="264" t="str">
        <f>'Back End 2'!E197</f>
        <v/>
      </c>
      <c r="F195" s="267">
        <f>'Back End 2'!F197</f>
        <v>0</v>
      </c>
      <c r="G195" s="337">
        <f ca="1">'Back End 2'!G197</f>
        <v>0</v>
      </c>
      <c r="H195" s="337">
        <f>'Back End 2'!H197</f>
        <v>0</v>
      </c>
      <c r="I195" s="337">
        <f>'Back End 2'!I197</f>
        <v>0</v>
      </c>
      <c r="J195" s="337">
        <f ca="1">'Back End 2'!J197</f>
        <v>0</v>
      </c>
      <c r="K195" s="250" t="str">
        <f t="shared" si="9"/>
        <v/>
      </c>
      <c r="L195" s="404">
        <f ca="1">' '!CM191</f>
        <v>0</v>
      </c>
      <c r="M195" s="250" t="str">
        <f t="shared" si="10"/>
        <v xml:space="preserve"> </v>
      </c>
    </row>
    <row r="196" spans="5:13">
      <c r="E196" s="264" t="str">
        <f>'Back End 2'!E198</f>
        <v/>
      </c>
      <c r="F196" s="267">
        <f>'Back End 2'!F198</f>
        <v>0</v>
      </c>
      <c r="G196" s="337">
        <f ca="1">'Back End 2'!G198</f>
        <v>0</v>
      </c>
      <c r="H196" s="337">
        <f>'Back End 2'!H198</f>
        <v>0</v>
      </c>
      <c r="I196" s="337">
        <f>'Back End 2'!I198</f>
        <v>0</v>
      </c>
      <c r="J196" s="337">
        <f ca="1">'Back End 2'!J198</f>
        <v>0</v>
      </c>
      <c r="K196" s="250" t="str">
        <f t="shared" si="9"/>
        <v/>
      </c>
      <c r="L196" s="404">
        <f ca="1">' '!CM192</f>
        <v>0</v>
      </c>
      <c r="M196" s="250" t="str">
        <f t="shared" si="10"/>
        <v xml:space="preserve"> </v>
      </c>
    </row>
    <row r="197" spans="5:13">
      <c r="E197" s="264" t="str">
        <f>'Back End 2'!E199</f>
        <v/>
      </c>
      <c r="F197" s="267">
        <f>'Back End 2'!F199</f>
        <v>0</v>
      </c>
      <c r="G197" s="337">
        <f ca="1">'Back End 2'!G199</f>
        <v>0</v>
      </c>
      <c r="H197" s="337">
        <f>'Back End 2'!H199</f>
        <v>0</v>
      </c>
      <c r="I197" s="337">
        <f>'Back End 2'!I199</f>
        <v>0</v>
      </c>
      <c r="J197" s="337">
        <f ca="1">'Back End 2'!J199</f>
        <v>0</v>
      </c>
      <c r="K197" s="250" t="str">
        <f t="shared" si="9"/>
        <v/>
      </c>
      <c r="L197" s="404">
        <f ca="1">' '!CM193</f>
        <v>0</v>
      </c>
      <c r="M197" s="250" t="str">
        <f t="shared" si="10"/>
        <v xml:space="preserve"> </v>
      </c>
    </row>
    <row r="198" spans="5:13">
      <c r="E198" s="264" t="str">
        <f>'Back End 2'!E200</f>
        <v/>
      </c>
      <c r="F198" s="267">
        <f>'Back End 2'!F200</f>
        <v>0</v>
      </c>
      <c r="G198" s="337">
        <f ca="1">'Back End 2'!G200</f>
        <v>0</v>
      </c>
      <c r="H198" s="337">
        <f>'Back End 2'!H200</f>
        <v>0</v>
      </c>
      <c r="I198" s="337">
        <f>'Back End 2'!I200</f>
        <v>0</v>
      </c>
      <c r="J198" s="337">
        <f ca="1">'Back End 2'!J200</f>
        <v>0</v>
      </c>
      <c r="K198" s="250" t="str">
        <f t="shared" si="9"/>
        <v/>
      </c>
      <c r="L198" s="404">
        <f ca="1">' '!CM194</f>
        <v>0</v>
      </c>
      <c r="M198" s="250" t="str">
        <f t="shared" si="10"/>
        <v xml:space="preserve"> </v>
      </c>
    </row>
    <row r="199" spans="5:13">
      <c r="E199" s="264" t="str">
        <f>'Back End 2'!E201</f>
        <v/>
      </c>
      <c r="F199" s="267">
        <f>'Back End 2'!F201</f>
        <v>0</v>
      </c>
      <c r="G199" s="337">
        <f ca="1">'Back End 2'!G201</f>
        <v>0</v>
      </c>
      <c r="H199" s="337">
        <f>'Back End 2'!H201</f>
        <v>0</v>
      </c>
      <c r="I199" s="337">
        <f>'Back End 2'!I201</f>
        <v>0</v>
      </c>
      <c r="J199" s="337">
        <f ca="1">'Back End 2'!J201</f>
        <v>0</v>
      </c>
      <c r="K199" s="250" t="str">
        <f t="shared" si="9"/>
        <v/>
      </c>
      <c r="L199" s="404">
        <f ca="1">' '!CM195</f>
        <v>0</v>
      </c>
      <c r="M199" s="250" t="str">
        <f t="shared" si="10"/>
        <v xml:space="preserve"> </v>
      </c>
    </row>
    <row r="200" spans="5:13">
      <c r="E200" s="264" t="str">
        <f>'Back End 2'!E202</f>
        <v/>
      </c>
      <c r="F200" s="267">
        <f>'Back End 2'!F202</f>
        <v>0</v>
      </c>
      <c r="G200" s="337">
        <f ca="1">'Back End 2'!G202</f>
        <v>0</v>
      </c>
      <c r="H200" s="337">
        <f>'Back End 2'!H202</f>
        <v>0</v>
      </c>
      <c r="I200" s="337">
        <f>'Back End 2'!I202</f>
        <v>0</v>
      </c>
      <c r="J200" s="337">
        <f ca="1">'Back End 2'!J202</f>
        <v>0</v>
      </c>
      <c r="K200" s="250" t="str">
        <f t="shared" si="9"/>
        <v/>
      </c>
      <c r="L200" s="404">
        <f ca="1">' '!CM196</f>
        <v>0</v>
      </c>
      <c r="M200" s="250" t="str">
        <f t="shared" si="10"/>
        <v xml:space="preserve"> </v>
      </c>
    </row>
    <row r="201" spans="5:13">
      <c r="E201" s="264" t="str">
        <f>'Back End 2'!E203</f>
        <v/>
      </c>
      <c r="F201" s="267">
        <f>'Back End 2'!F203</f>
        <v>0</v>
      </c>
      <c r="G201" s="337">
        <f ca="1">'Back End 2'!G203</f>
        <v>0</v>
      </c>
      <c r="H201" s="337">
        <f>'Back End 2'!H203</f>
        <v>0</v>
      </c>
      <c r="I201" s="337">
        <f>'Back End 2'!I203</f>
        <v>0</v>
      </c>
      <c r="J201" s="337">
        <f ca="1">'Back End 2'!J203</f>
        <v>0</v>
      </c>
      <c r="K201" s="250" t="str">
        <f t="shared" si="9"/>
        <v/>
      </c>
      <c r="L201" s="404">
        <f ca="1">' '!CM197</f>
        <v>0</v>
      </c>
      <c r="M201" s="250" t="str">
        <f t="shared" si="10"/>
        <v xml:space="preserve"> </v>
      </c>
    </row>
    <row r="202" spans="5:13">
      <c r="E202" s="264" t="str">
        <f>'Back End 2'!E204</f>
        <v/>
      </c>
      <c r="F202" s="267">
        <f>'Back End 2'!F204</f>
        <v>0</v>
      </c>
      <c r="G202" s="337">
        <f ca="1">'Back End 2'!G204</f>
        <v>0</v>
      </c>
      <c r="H202" s="337">
        <f>'Back End 2'!H204</f>
        <v>0</v>
      </c>
      <c r="I202" s="337">
        <f>'Back End 2'!I204</f>
        <v>0</v>
      </c>
      <c r="J202" s="337">
        <f ca="1">'Back End 2'!J204</f>
        <v>0</v>
      </c>
      <c r="K202" s="250" t="str">
        <f t="shared" si="9"/>
        <v/>
      </c>
      <c r="L202" s="404">
        <f ca="1">' '!CM198</f>
        <v>0</v>
      </c>
      <c r="M202" s="250" t="str">
        <f t="shared" si="10"/>
        <v xml:space="preserve"> </v>
      </c>
    </row>
    <row r="203" spans="5:13">
      <c r="E203" s="264" t="str">
        <f>'Back End 2'!E205</f>
        <v/>
      </c>
      <c r="F203" s="267">
        <f>'Back End 2'!F205</f>
        <v>0</v>
      </c>
      <c r="G203" s="337">
        <f ca="1">'Back End 2'!G205</f>
        <v>0</v>
      </c>
      <c r="H203" s="337">
        <f>'Back End 2'!H205</f>
        <v>0</v>
      </c>
      <c r="I203" s="337">
        <f>'Back End 2'!I205</f>
        <v>0</v>
      </c>
      <c r="J203" s="337">
        <f ca="1">'Back End 2'!J205</f>
        <v>0</v>
      </c>
      <c r="K203" s="250" t="str">
        <f t="shared" si="9"/>
        <v/>
      </c>
      <c r="L203" s="404">
        <f ca="1">' '!CM199</f>
        <v>0</v>
      </c>
      <c r="M203" s="250" t="str">
        <f t="shared" si="10"/>
        <v xml:space="preserve"> </v>
      </c>
    </row>
    <row r="204" spans="5:13">
      <c r="E204" s="264" t="str">
        <f>'Back End 2'!E206</f>
        <v/>
      </c>
      <c r="F204" s="267">
        <f>'Back End 2'!F206</f>
        <v>0</v>
      </c>
      <c r="G204" s="337">
        <f ca="1">'Back End 2'!G206</f>
        <v>0</v>
      </c>
      <c r="H204" s="337">
        <f>'Back End 2'!H206</f>
        <v>0</v>
      </c>
      <c r="I204" s="337">
        <f>'Back End 2'!I206</f>
        <v>0</v>
      </c>
      <c r="J204" s="337">
        <f ca="1">'Back End 2'!J206</f>
        <v>0</v>
      </c>
      <c r="K204" s="250" t="str">
        <f t="shared" si="9"/>
        <v/>
      </c>
      <c r="L204" s="404">
        <f ca="1">' '!CM200</f>
        <v>0</v>
      </c>
      <c r="M204" s="250" t="str">
        <f t="shared" si="10"/>
        <v xml:space="preserve"> </v>
      </c>
    </row>
    <row r="205" spans="5:13">
      <c r="E205" s="264" t="str">
        <f>'Back End 2'!E207</f>
        <v/>
      </c>
      <c r="F205" s="267">
        <f>'Back End 2'!F207</f>
        <v>0</v>
      </c>
      <c r="G205" s="337">
        <f ca="1">'Back End 2'!G207</f>
        <v>0</v>
      </c>
      <c r="H205" s="337">
        <f>'Back End 2'!H207</f>
        <v>0</v>
      </c>
      <c r="I205" s="337">
        <f>'Back End 2'!I207</f>
        <v>0</v>
      </c>
      <c r="J205" s="337">
        <f ca="1">'Back End 2'!J207</f>
        <v>0</v>
      </c>
      <c r="K205" s="250" t="str">
        <f t="shared" si="9"/>
        <v/>
      </c>
      <c r="L205" s="404">
        <f ca="1">' '!CM201</f>
        <v>0</v>
      </c>
      <c r="M205" s="250" t="str">
        <f t="shared" si="10"/>
        <v xml:space="preserve"> </v>
      </c>
    </row>
    <row r="206" spans="5:13">
      <c r="E206" s="264" t="str">
        <f>'Back End 2'!E208</f>
        <v/>
      </c>
      <c r="F206" s="267">
        <f>'Back End 2'!F208</f>
        <v>0</v>
      </c>
      <c r="G206" s="337">
        <f ca="1">'Back End 2'!G208</f>
        <v>0</v>
      </c>
      <c r="H206" s="337">
        <f>'Back End 2'!H208</f>
        <v>0</v>
      </c>
      <c r="I206" s="337">
        <f>'Back End 2'!I208</f>
        <v>0</v>
      </c>
      <c r="J206" s="337">
        <f ca="1">'Back End 2'!J208</f>
        <v>0</v>
      </c>
      <c r="K206" s="250" t="str">
        <f t="shared" si="9"/>
        <v/>
      </c>
      <c r="L206" s="404">
        <f ca="1">' '!CM202</f>
        <v>0</v>
      </c>
      <c r="M206" s="250" t="str">
        <f t="shared" si="10"/>
        <v xml:space="preserve"> </v>
      </c>
    </row>
    <row r="207" spans="5:13">
      <c r="E207" s="264" t="str">
        <f>'Back End 2'!E209</f>
        <v/>
      </c>
      <c r="F207" s="267">
        <f>'Back End 2'!F209</f>
        <v>0</v>
      </c>
      <c r="G207" s="337">
        <f ca="1">'Back End 2'!G209</f>
        <v>0</v>
      </c>
      <c r="H207" s="337">
        <f>'Back End 2'!H209</f>
        <v>0</v>
      </c>
      <c r="I207" s="337">
        <f>'Back End 2'!I209</f>
        <v>0</v>
      </c>
      <c r="J207" s="337">
        <f ca="1">'Back End 2'!J209</f>
        <v>0</v>
      </c>
      <c r="K207" s="250" t="str">
        <f t="shared" si="9"/>
        <v/>
      </c>
      <c r="L207" s="404">
        <f ca="1">' '!CM203</f>
        <v>0</v>
      </c>
      <c r="M207" s="250" t="str">
        <f t="shared" si="10"/>
        <v xml:space="preserve"> </v>
      </c>
    </row>
    <row r="208" spans="5:13">
      <c r="E208" s="264" t="str">
        <f>'Back End 2'!E210</f>
        <v/>
      </c>
      <c r="F208" s="267">
        <f>'Back End 2'!F210</f>
        <v>0</v>
      </c>
      <c r="G208" s="337">
        <f ca="1">'Back End 2'!G210</f>
        <v>0</v>
      </c>
      <c r="H208" s="337">
        <f>'Back End 2'!H210</f>
        <v>0</v>
      </c>
      <c r="I208" s="337">
        <f>'Back End 2'!I210</f>
        <v>0</v>
      </c>
      <c r="J208" s="337">
        <f ca="1">'Back End 2'!J210</f>
        <v>0</v>
      </c>
      <c r="K208" s="250" t="str">
        <f t="shared" si="9"/>
        <v/>
      </c>
      <c r="L208" s="404">
        <f ca="1">' '!CM204</f>
        <v>0</v>
      </c>
      <c r="M208" s="250" t="str">
        <f t="shared" si="10"/>
        <v xml:space="preserve"> </v>
      </c>
    </row>
    <row r="209" spans="5:13">
      <c r="E209" s="264" t="str">
        <f>'Back End 2'!E211</f>
        <v/>
      </c>
      <c r="F209" s="267">
        <f>'Back End 2'!F211</f>
        <v>0</v>
      </c>
      <c r="G209" s="337">
        <f ca="1">'Back End 2'!G211</f>
        <v>0</v>
      </c>
      <c r="H209" s="337">
        <f>'Back End 2'!H211</f>
        <v>0</v>
      </c>
      <c r="I209" s="337">
        <f>'Back End 2'!I211</f>
        <v>0</v>
      </c>
      <c r="J209" s="337">
        <f ca="1">'Back End 2'!J211</f>
        <v>0</v>
      </c>
      <c r="K209" s="250" t="str">
        <f t="shared" si="9"/>
        <v/>
      </c>
      <c r="L209" s="404">
        <f ca="1">' '!CM205</f>
        <v>0</v>
      </c>
      <c r="M209" s="250" t="str">
        <f t="shared" si="10"/>
        <v xml:space="preserve"> </v>
      </c>
    </row>
    <row r="210" spans="5:13">
      <c r="E210" s="264" t="str">
        <f>'Back End 2'!E212</f>
        <v/>
      </c>
      <c r="F210" s="267">
        <f>'Back End 2'!F212</f>
        <v>0</v>
      </c>
      <c r="G210" s="337">
        <f ca="1">'Back End 2'!G212</f>
        <v>0</v>
      </c>
      <c r="H210" s="337">
        <f>'Back End 2'!H212</f>
        <v>0</v>
      </c>
      <c r="I210" s="337">
        <f>'Back End 2'!I212</f>
        <v>0</v>
      </c>
      <c r="J210" s="337">
        <f ca="1">'Back End 2'!J212</f>
        <v>0</v>
      </c>
      <c r="K210" s="250" t="str">
        <f t="shared" si="9"/>
        <v/>
      </c>
      <c r="L210" s="404">
        <f ca="1">' '!CM206</f>
        <v>0</v>
      </c>
      <c r="M210" s="250" t="str">
        <f t="shared" si="10"/>
        <v xml:space="preserve"> </v>
      </c>
    </row>
    <row r="211" spans="5:13">
      <c r="E211" s="264" t="str">
        <f>'Back End 2'!E213</f>
        <v/>
      </c>
      <c r="F211" s="267">
        <f>'Back End 2'!F213</f>
        <v>0</v>
      </c>
      <c r="G211" s="337">
        <f ca="1">'Back End 2'!G213</f>
        <v>0</v>
      </c>
      <c r="H211" s="337">
        <f>'Back End 2'!H213</f>
        <v>0</v>
      </c>
      <c r="I211" s="337">
        <f>'Back End 2'!I213</f>
        <v>0</v>
      </c>
      <c r="J211" s="337">
        <f ca="1">'Back End 2'!J213</f>
        <v>0</v>
      </c>
      <c r="K211" s="250" t="str">
        <f t="shared" si="9"/>
        <v/>
      </c>
      <c r="L211" s="404">
        <f ca="1">' '!CM207</f>
        <v>0</v>
      </c>
      <c r="M211" s="250" t="str">
        <f t="shared" si="10"/>
        <v xml:space="preserve"> </v>
      </c>
    </row>
    <row r="212" spans="5:13">
      <c r="E212" s="264" t="str">
        <f>'Back End 2'!E214</f>
        <v/>
      </c>
      <c r="F212" s="267">
        <f>'Back End 2'!F214</f>
        <v>0</v>
      </c>
      <c r="G212" s="337">
        <f ca="1">'Back End 2'!G214</f>
        <v>0</v>
      </c>
      <c r="H212" s="337">
        <f>'Back End 2'!H214</f>
        <v>0</v>
      </c>
      <c r="I212" s="337">
        <f>'Back End 2'!I214</f>
        <v>0</v>
      </c>
      <c r="J212" s="337">
        <f ca="1">'Back End 2'!J214</f>
        <v>0</v>
      </c>
      <c r="K212" s="250" t="str">
        <f t="shared" si="9"/>
        <v/>
      </c>
      <c r="L212" s="404">
        <f ca="1">' '!CM208</f>
        <v>0</v>
      </c>
      <c r="M212" s="250" t="str">
        <f t="shared" si="10"/>
        <v xml:space="preserve"> </v>
      </c>
    </row>
    <row r="213" spans="5:13">
      <c r="E213" s="264" t="str">
        <f>'Back End 2'!E215</f>
        <v/>
      </c>
      <c r="F213" s="267">
        <f>'Back End 2'!F215</f>
        <v>0</v>
      </c>
      <c r="G213" s="337">
        <f ca="1">'Back End 2'!G215</f>
        <v>0</v>
      </c>
      <c r="H213" s="337">
        <f>'Back End 2'!H215</f>
        <v>0</v>
      </c>
      <c r="I213" s="337">
        <f>'Back End 2'!I215</f>
        <v>0</v>
      </c>
      <c r="J213" s="337">
        <f ca="1">'Back End 2'!J215</f>
        <v>0</v>
      </c>
      <c r="K213" s="250" t="str">
        <f t="shared" si="9"/>
        <v/>
      </c>
      <c r="L213" s="404">
        <f ca="1">' '!CM209</f>
        <v>0</v>
      </c>
      <c r="M213" s="250" t="str">
        <f t="shared" si="10"/>
        <v xml:space="preserve"> </v>
      </c>
    </row>
    <row r="214" spans="5:13">
      <c r="E214" s="264" t="str">
        <f>'Back End 2'!E216</f>
        <v/>
      </c>
      <c r="F214" s="267">
        <f>'Back End 2'!F216</f>
        <v>0</v>
      </c>
      <c r="G214" s="337">
        <f ca="1">'Back End 2'!G216</f>
        <v>0</v>
      </c>
      <c r="H214" s="337">
        <f>'Back End 2'!H216</f>
        <v>0</v>
      </c>
      <c r="I214" s="337">
        <f>'Back End 2'!I216</f>
        <v>0</v>
      </c>
      <c r="J214" s="337">
        <f ca="1">'Back End 2'!J216</f>
        <v>0</v>
      </c>
      <c r="K214" s="250" t="str">
        <f t="shared" si="9"/>
        <v/>
      </c>
      <c r="L214" s="404">
        <f ca="1">' '!CM210</f>
        <v>0</v>
      </c>
      <c r="M214" s="250" t="str">
        <f t="shared" si="10"/>
        <v xml:space="preserve"> </v>
      </c>
    </row>
    <row r="215" spans="5:13">
      <c r="E215" s="264" t="str">
        <f>'Back End 2'!E217</f>
        <v/>
      </c>
      <c r="F215" s="267">
        <f>'Back End 2'!F217</f>
        <v>0</v>
      </c>
      <c r="G215" s="337">
        <f ca="1">'Back End 2'!G217</f>
        <v>0</v>
      </c>
      <c r="H215" s="337">
        <f>'Back End 2'!H217</f>
        <v>0</v>
      </c>
      <c r="I215" s="337">
        <f>'Back End 2'!I217</f>
        <v>0</v>
      </c>
      <c r="J215" s="337">
        <f ca="1">'Back End 2'!J217</f>
        <v>0</v>
      </c>
      <c r="K215" s="250" t="str">
        <f t="shared" si="9"/>
        <v/>
      </c>
      <c r="L215" s="404">
        <f ca="1">' '!CM211</f>
        <v>0</v>
      </c>
      <c r="M215" s="250" t="str">
        <f t="shared" si="10"/>
        <v xml:space="preserve"> </v>
      </c>
    </row>
    <row r="216" spans="5:13">
      <c r="E216" s="251"/>
      <c r="F216" s="268"/>
      <c r="G216" s="338"/>
      <c r="H216" s="338"/>
      <c r="I216" s="338"/>
      <c r="J216" s="338"/>
      <c r="K216" s="252"/>
      <c r="L216" s="252"/>
      <c r="M216" s="252"/>
    </row>
    <row r="217" spans="5:13">
      <c r="E217" s="265"/>
      <c r="F217" s="269"/>
      <c r="G217" s="339"/>
      <c r="H217" s="340" t="str">
        <f>'5'!B212</f>
        <v xml:space="preserve">Área de Trabalho: </v>
      </c>
      <c r="I217" s="339"/>
      <c r="J217" s="339"/>
      <c r="K217" s="253"/>
      <c r="L217" s="253"/>
      <c r="M217" s="253"/>
    </row>
    <row r="218" spans="5:13">
      <c r="E218" s="264" t="str">
        <f>'Back End 2'!E220</f>
        <v/>
      </c>
      <c r="F218" s="267">
        <f>'Back End 2'!F220</f>
        <v>0</v>
      </c>
      <c r="G218" s="337">
        <f ca="1">'Back End 2'!G220</f>
        <v>0</v>
      </c>
      <c r="H218" s="337">
        <f>'Back End 2'!H220</f>
        <v>0</v>
      </c>
      <c r="I218" s="337">
        <f>'Back End 2'!I220</f>
        <v>0</v>
      </c>
      <c r="J218" s="337">
        <f ca="1">'Back End 2'!J220</f>
        <v>0</v>
      </c>
      <c r="K218" s="250" t="str">
        <f t="shared" ref="K218:K257" si="11">IF(E218="","", IF(AND(J218&lt;$C$5, J218&gt;0), ($C$5-J218)/$C$5, "0%"))</f>
        <v/>
      </c>
      <c r="L218" s="404">
        <f ca="1">' '!CM213</f>
        <v>0</v>
      </c>
      <c r="M218" s="250" t="str">
        <f>IF(E218=""," ", IF(AND(SUM(H218,I218,L218)&lt;$C$5, SUM(H218,I218,L218)&gt;0), ($C$5-SUM(H218,I218,L218))/$C$5, "0%"))</f>
        <v xml:space="preserve"> </v>
      </c>
    </row>
    <row r="219" spans="5:13">
      <c r="E219" s="264" t="str">
        <f>'Back End 2'!E221</f>
        <v/>
      </c>
      <c r="F219" s="267">
        <f>'Back End 2'!F221</f>
        <v>0</v>
      </c>
      <c r="G219" s="337">
        <f ca="1">'Back End 2'!G221</f>
        <v>0</v>
      </c>
      <c r="H219" s="337">
        <f>'Back End 2'!H221</f>
        <v>0</v>
      </c>
      <c r="I219" s="337">
        <f>'Back End 2'!I221</f>
        <v>0</v>
      </c>
      <c r="J219" s="337">
        <f ca="1">'Back End 2'!J221</f>
        <v>0</v>
      </c>
      <c r="K219" s="250" t="str">
        <f t="shared" si="11"/>
        <v/>
      </c>
      <c r="L219" s="404">
        <f ca="1">' '!CM214</f>
        <v>0</v>
      </c>
      <c r="M219" s="250" t="str">
        <f t="shared" ref="M219:M257" si="12">IF(E219=""," ", IF(AND(SUM(H219,I219,L219)&lt;$C$5, SUM(H219,I219,L219)&gt;0), ($C$5-SUM(H219,I219,L219))/$C$5, "0%"))</f>
        <v xml:space="preserve"> </v>
      </c>
    </row>
    <row r="220" spans="5:13">
      <c r="E220" s="264" t="str">
        <f>'Back End 2'!E222</f>
        <v/>
      </c>
      <c r="F220" s="267">
        <f>'Back End 2'!F222</f>
        <v>0</v>
      </c>
      <c r="G220" s="337">
        <f ca="1">'Back End 2'!G222</f>
        <v>0</v>
      </c>
      <c r="H220" s="337">
        <f>'Back End 2'!H222</f>
        <v>0</v>
      </c>
      <c r="I220" s="337">
        <f>'Back End 2'!I222</f>
        <v>0</v>
      </c>
      <c r="J220" s="337">
        <f ca="1">'Back End 2'!J222</f>
        <v>0</v>
      </c>
      <c r="K220" s="250" t="str">
        <f t="shared" si="11"/>
        <v/>
      </c>
      <c r="L220" s="404">
        <f ca="1">' '!CM215</f>
        <v>0</v>
      </c>
      <c r="M220" s="250" t="str">
        <f t="shared" si="12"/>
        <v xml:space="preserve"> </v>
      </c>
    </row>
    <row r="221" spans="5:13">
      <c r="E221" s="264" t="str">
        <f>'Back End 2'!E223</f>
        <v/>
      </c>
      <c r="F221" s="267">
        <f>'Back End 2'!F223</f>
        <v>0</v>
      </c>
      <c r="G221" s="337">
        <f ca="1">'Back End 2'!G223</f>
        <v>0</v>
      </c>
      <c r="H221" s="337">
        <f>'Back End 2'!H223</f>
        <v>0</v>
      </c>
      <c r="I221" s="337">
        <f>'Back End 2'!I223</f>
        <v>0</v>
      </c>
      <c r="J221" s="337">
        <f ca="1">'Back End 2'!J223</f>
        <v>0</v>
      </c>
      <c r="K221" s="250" t="str">
        <f t="shared" si="11"/>
        <v/>
      </c>
      <c r="L221" s="404">
        <f ca="1">' '!CM216</f>
        <v>0</v>
      </c>
      <c r="M221" s="250" t="str">
        <f t="shared" si="12"/>
        <v xml:space="preserve"> </v>
      </c>
    </row>
    <row r="222" spans="5:13">
      <c r="E222" s="264" t="str">
        <f>'Back End 2'!E224</f>
        <v/>
      </c>
      <c r="F222" s="267">
        <f>'Back End 2'!F224</f>
        <v>0</v>
      </c>
      <c r="G222" s="337">
        <f ca="1">'Back End 2'!G224</f>
        <v>0</v>
      </c>
      <c r="H222" s="337">
        <f>'Back End 2'!H224</f>
        <v>0</v>
      </c>
      <c r="I222" s="337">
        <f>'Back End 2'!I224</f>
        <v>0</v>
      </c>
      <c r="J222" s="337">
        <f ca="1">'Back End 2'!J224</f>
        <v>0</v>
      </c>
      <c r="K222" s="250" t="str">
        <f t="shared" si="11"/>
        <v/>
      </c>
      <c r="L222" s="404">
        <f ca="1">' '!CM217</f>
        <v>0</v>
      </c>
      <c r="M222" s="250" t="str">
        <f t="shared" si="12"/>
        <v xml:space="preserve"> </v>
      </c>
    </row>
    <row r="223" spans="5:13">
      <c r="E223" s="264" t="str">
        <f>'Back End 2'!E225</f>
        <v/>
      </c>
      <c r="F223" s="267">
        <f>'Back End 2'!F225</f>
        <v>0</v>
      </c>
      <c r="G223" s="337">
        <f ca="1">'Back End 2'!G225</f>
        <v>0</v>
      </c>
      <c r="H223" s="337">
        <f>'Back End 2'!H225</f>
        <v>0</v>
      </c>
      <c r="I223" s="337">
        <f>'Back End 2'!I225</f>
        <v>0</v>
      </c>
      <c r="J223" s="337">
        <f ca="1">'Back End 2'!J225</f>
        <v>0</v>
      </c>
      <c r="K223" s="250" t="str">
        <f t="shared" si="11"/>
        <v/>
      </c>
      <c r="L223" s="404">
        <f ca="1">' '!CM218</f>
        <v>0</v>
      </c>
      <c r="M223" s="250" t="str">
        <f t="shared" si="12"/>
        <v xml:space="preserve"> </v>
      </c>
    </row>
    <row r="224" spans="5:13">
      <c r="E224" s="264" t="str">
        <f>'Back End 2'!E226</f>
        <v/>
      </c>
      <c r="F224" s="267">
        <f>'Back End 2'!F226</f>
        <v>0</v>
      </c>
      <c r="G224" s="337">
        <f ca="1">'Back End 2'!G226</f>
        <v>0</v>
      </c>
      <c r="H224" s="337">
        <f>'Back End 2'!H226</f>
        <v>0</v>
      </c>
      <c r="I224" s="337">
        <f>'Back End 2'!I226</f>
        <v>0</v>
      </c>
      <c r="J224" s="337">
        <f ca="1">'Back End 2'!J226</f>
        <v>0</v>
      </c>
      <c r="K224" s="250" t="str">
        <f t="shared" si="11"/>
        <v/>
      </c>
      <c r="L224" s="404">
        <f ca="1">' '!CM219</f>
        <v>0</v>
      </c>
      <c r="M224" s="250" t="str">
        <f t="shared" si="12"/>
        <v xml:space="preserve"> </v>
      </c>
    </row>
    <row r="225" spans="5:13">
      <c r="E225" s="264" t="str">
        <f>'Back End 2'!E227</f>
        <v/>
      </c>
      <c r="F225" s="267">
        <f>'Back End 2'!F227</f>
        <v>0</v>
      </c>
      <c r="G225" s="337">
        <f ca="1">'Back End 2'!G227</f>
        <v>0</v>
      </c>
      <c r="H225" s="337">
        <f>'Back End 2'!H227</f>
        <v>0</v>
      </c>
      <c r="I225" s="337">
        <f>'Back End 2'!I227</f>
        <v>0</v>
      </c>
      <c r="J225" s="337">
        <f ca="1">'Back End 2'!J227</f>
        <v>0</v>
      </c>
      <c r="K225" s="250" t="str">
        <f t="shared" si="11"/>
        <v/>
      </c>
      <c r="L225" s="404">
        <f ca="1">' '!CM220</f>
        <v>0</v>
      </c>
      <c r="M225" s="250" t="str">
        <f t="shared" si="12"/>
        <v xml:space="preserve"> </v>
      </c>
    </row>
    <row r="226" spans="5:13">
      <c r="E226" s="264" t="str">
        <f>'Back End 2'!E228</f>
        <v/>
      </c>
      <c r="F226" s="267">
        <f>'Back End 2'!F228</f>
        <v>0</v>
      </c>
      <c r="G226" s="337">
        <f ca="1">'Back End 2'!G228</f>
        <v>0</v>
      </c>
      <c r="H226" s="337">
        <f>'Back End 2'!H228</f>
        <v>0</v>
      </c>
      <c r="I226" s="337">
        <f>'Back End 2'!I228</f>
        <v>0</v>
      </c>
      <c r="J226" s="337">
        <f ca="1">'Back End 2'!J228</f>
        <v>0</v>
      </c>
      <c r="K226" s="250" t="str">
        <f t="shared" si="11"/>
        <v/>
      </c>
      <c r="L226" s="404">
        <f ca="1">' '!CM221</f>
        <v>0</v>
      </c>
      <c r="M226" s="250" t="str">
        <f t="shared" si="12"/>
        <v xml:space="preserve"> </v>
      </c>
    </row>
    <row r="227" spans="5:13">
      <c r="E227" s="264" t="str">
        <f>'Back End 2'!E229</f>
        <v/>
      </c>
      <c r="F227" s="267">
        <f>'Back End 2'!F229</f>
        <v>0</v>
      </c>
      <c r="G227" s="337">
        <f ca="1">'Back End 2'!G229</f>
        <v>0</v>
      </c>
      <c r="H227" s="337">
        <f>'Back End 2'!H229</f>
        <v>0</v>
      </c>
      <c r="I227" s="337">
        <f>'Back End 2'!I229</f>
        <v>0</v>
      </c>
      <c r="J227" s="337">
        <f ca="1">'Back End 2'!J229</f>
        <v>0</v>
      </c>
      <c r="K227" s="250" t="str">
        <f t="shared" si="11"/>
        <v/>
      </c>
      <c r="L227" s="404">
        <f ca="1">' '!CM222</f>
        <v>0</v>
      </c>
      <c r="M227" s="250" t="str">
        <f t="shared" si="12"/>
        <v xml:space="preserve"> </v>
      </c>
    </row>
    <row r="228" spans="5:13">
      <c r="E228" s="264" t="str">
        <f>'Back End 2'!E230</f>
        <v/>
      </c>
      <c r="F228" s="267">
        <f>'Back End 2'!F230</f>
        <v>0</v>
      </c>
      <c r="G228" s="337">
        <f ca="1">'Back End 2'!G230</f>
        <v>0</v>
      </c>
      <c r="H228" s="337">
        <f>'Back End 2'!H230</f>
        <v>0</v>
      </c>
      <c r="I228" s="337">
        <f>'Back End 2'!I230</f>
        <v>0</v>
      </c>
      <c r="J228" s="337">
        <f ca="1">'Back End 2'!J230</f>
        <v>0</v>
      </c>
      <c r="K228" s="250" t="str">
        <f t="shared" si="11"/>
        <v/>
      </c>
      <c r="L228" s="404">
        <f ca="1">' '!CM223</f>
        <v>0</v>
      </c>
      <c r="M228" s="250" t="str">
        <f t="shared" si="12"/>
        <v xml:space="preserve"> </v>
      </c>
    </row>
    <row r="229" spans="5:13">
      <c r="E229" s="264" t="str">
        <f>'Back End 2'!E231</f>
        <v/>
      </c>
      <c r="F229" s="267">
        <f>'Back End 2'!F231</f>
        <v>0</v>
      </c>
      <c r="G229" s="337">
        <f ca="1">'Back End 2'!G231</f>
        <v>0</v>
      </c>
      <c r="H229" s="337">
        <f>'Back End 2'!H231</f>
        <v>0</v>
      </c>
      <c r="I229" s="337">
        <f>'Back End 2'!I231</f>
        <v>0</v>
      </c>
      <c r="J229" s="337">
        <f ca="1">'Back End 2'!J231</f>
        <v>0</v>
      </c>
      <c r="K229" s="250" t="str">
        <f t="shared" si="11"/>
        <v/>
      </c>
      <c r="L229" s="404">
        <f ca="1">' '!CM224</f>
        <v>0</v>
      </c>
      <c r="M229" s="250" t="str">
        <f t="shared" si="12"/>
        <v xml:space="preserve"> </v>
      </c>
    </row>
    <row r="230" spans="5:13">
      <c r="E230" s="264" t="str">
        <f>'Back End 2'!E232</f>
        <v/>
      </c>
      <c r="F230" s="267">
        <f>'Back End 2'!F232</f>
        <v>0</v>
      </c>
      <c r="G230" s="337">
        <f ca="1">'Back End 2'!G232</f>
        <v>0</v>
      </c>
      <c r="H230" s="337">
        <f>'Back End 2'!H232</f>
        <v>0</v>
      </c>
      <c r="I230" s="337">
        <f>'Back End 2'!I232</f>
        <v>0</v>
      </c>
      <c r="J230" s="337">
        <f ca="1">'Back End 2'!J232</f>
        <v>0</v>
      </c>
      <c r="K230" s="250" t="str">
        <f t="shared" si="11"/>
        <v/>
      </c>
      <c r="L230" s="404">
        <f ca="1">' '!CM225</f>
        <v>0</v>
      </c>
      <c r="M230" s="250" t="str">
        <f t="shared" si="12"/>
        <v xml:space="preserve"> </v>
      </c>
    </row>
    <row r="231" spans="5:13">
      <c r="E231" s="264" t="str">
        <f>'Back End 2'!E233</f>
        <v/>
      </c>
      <c r="F231" s="267">
        <f>'Back End 2'!F233</f>
        <v>0</v>
      </c>
      <c r="G231" s="337">
        <f ca="1">'Back End 2'!G233</f>
        <v>0</v>
      </c>
      <c r="H231" s="337">
        <f>'Back End 2'!H233</f>
        <v>0</v>
      </c>
      <c r="I231" s="337">
        <f>'Back End 2'!I233</f>
        <v>0</v>
      </c>
      <c r="J231" s="337">
        <f ca="1">'Back End 2'!J233</f>
        <v>0</v>
      </c>
      <c r="K231" s="250" t="str">
        <f t="shared" si="11"/>
        <v/>
      </c>
      <c r="L231" s="404">
        <f ca="1">' '!CM226</f>
        <v>0</v>
      </c>
      <c r="M231" s="250" t="str">
        <f t="shared" si="12"/>
        <v xml:space="preserve"> </v>
      </c>
    </row>
    <row r="232" spans="5:13">
      <c r="E232" s="264" t="str">
        <f>'Back End 2'!E234</f>
        <v/>
      </c>
      <c r="F232" s="267">
        <f>'Back End 2'!F234</f>
        <v>0</v>
      </c>
      <c r="G232" s="337">
        <f ca="1">'Back End 2'!G234</f>
        <v>0</v>
      </c>
      <c r="H232" s="337">
        <f>'Back End 2'!H234</f>
        <v>0</v>
      </c>
      <c r="I232" s="337">
        <f>'Back End 2'!I234</f>
        <v>0</v>
      </c>
      <c r="J232" s="337">
        <f ca="1">'Back End 2'!J234</f>
        <v>0</v>
      </c>
      <c r="K232" s="250" t="str">
        <f t="shared" si="11"/>
        <v/>
      </c>
      <c r="L232" s="404">
        <f ca="1">' '!CM227</f>
        <v>0</v>
      </c>
      <c r="M232" s="250" t="str">
        <f t="shared" si="12"/>
        <v xml:space="preserve"> </v>
      </c>
    </row>
    <row r="233" spans="5:13">
      <c r="E233" s="264" t="str">
        <f>'Back End 2'!E235</f>
        <v/>
      </c>
      <c r="F233" s="267">
        <f>'Back End 2'!F235</f>
        <v>0</v>
      </c>
      <c r="G233" s="337">
        <f ca="1">'Back End 2'!G235</f>
        <v>0</v>
      </c>
      <c r="H233" s="337">
        <f>'Back End 2'!H235</f>
        <v>0</v>
      </c>
      <c r="I233" s="337">
        <f>'Back End 2'!I235</f>
        <v>0</v>
      </c>
      <c r="J233" s="337">
        <f ca="1">'Back End 2'!J235</f>
        <v>0</v>
      </c>
      <c r="K233" s="250" t="str">
        <f t="shared" si="11"/>
        <v/>
      </c>
      <c r="L233" s="404">
        <f ca="1">' '!CM228</f>
        <v>0</v>
      </c>
      <c r="M233" s="250" t="str">
        <f t="shared" si="12"/>
        <v xml:space="preserve"> </v>
      </c>
    </row>
    <row r="234" spans="5:13">
      <c r="E234" s="264" t="str">
        <f>'Back End 2'!E236</f>
        <v/>
      </c>
      <c r="F234" s="267">
        <f>'Back End 2'!F236</f>
        <v>0</v>
      </c>
      <c r="G234" s="337">
        <f ca="1">'Back End 2'!G236</f>
        <v>0</v>
      </c>
      <c r="H234" s="337">
        <f>'Back End 2'!H236</f>
        <v>0</v>
      </c>
      <c r="I234" s="337">
        <f>'Back End 2'!I236</f>
        <v>0</v>
      </c>
      <c r="J234" s="337">
        <f ca="1">'Back End 2'!J236</f>
        <v>0</v>
      </c>
      <c r="K234" s="250" t="str">
        <f t="shared" si="11"/>
        <v/>
      </c>
      <c r="L234" s="404">
        <f ca="1">' '!CM229</f>
        <v>0</v>
      </c>
      <c r="M234" s="250" t="str">
        <f t="shared" si="12"/>
        <v xml:space="preserve"> </v>
      </c>
    </row>
    <row r="235" spans="5:13">
      <c r="E235" s="264" t="str">
        <f>'Back End 2'!E237</f>
        <v/>
      </c>
      <c r="F235" s="267">
        <f>'Back End 2'!F237</f>
        <v>0</v>
      </c>
      <c r="G235" s="337">
        <f ca="1">'Back End 2'!G237</f>
        <v>0</v>
      </c>
      <c r="H235" s="337">
        <f>'Back End 2'!H237</f>
        <v>0</v>
      </c>
      <c r="I235" s="337">
        <f>'Back End 2'!I237</f>
        <v>0</v>
      </c>
      <c r="J235" s="337">
        <f ca="1">'Back End 2'!J237</f>
        <v>0</v>
      </c>
      <c r="K235" s="250" t="str">
        <f t="shared" si="11"/>
        <v/>
      </c>
      <c r="L235" s="404">
        <f ca="1">' '!CM230</f>
        <v>0</v>
      </c>
      <c r="M235" s="250" t="str">
        <f t="shared" si="12"/>
        <v xml:space="preserve"> </v>
      </c>
    </row>
    <row r="236" spans="5:13">
      <c r="E236" s="264" t="str">
        <f>'Back End 2'!E238</f>
        <v/>
      </c>
      <c r="F236" s="267">
        <f>'Back End 2'!F238</f>
        <v>0</v>
      </c>
      <c r="G236" s="337">
        <f ca="1">'Back End 2'!G238</f>
        <v>0</v>
      </c>
      <c r="H236" s="337">
        <f>'Back End 2'!H238</f>
        <v>0</v>
      </c>
      <c r="I236" s="337">
        <f>'Back End 2'!I238</f>
        <v>0</v>
      </c>
      <c r="J236" s="337">
        <f ca="1">'Back End 2'!J238</f>
        <v>0</v>
      </c>
      <c r="K236" s="250" t="str">
        <f t="shared" si="11"/>
        <v/>
      </c>
      <c r="L236" s="404">
        <f ca="1">' '!CM231</f>
        <v>0</v>
      </c>
      <c r="M236" s="250" t="str">
        <f t="shared" si="12"/>
        <v xml:space="preserve"> </v>
      </c>
    </row>
    <row r="237" spans="5:13">
      <c r="E237" s="264" t="str">
        <f>'Back End 2'!E239</f>
        <v/>
      </c>
      <c r="F237" s="267">
        <f>'Back End 2'!F239</f>
        <v>0</v>
      </c>
      <c r="G237" s="337">
        <f ca="1">'Back End 2'!G239</f>
        <v>0</v>
      </c>
      <c r="H237" s="337">
        <f>'Back End 2'!H239</f>
        <v>0</v>
      </c>
      <c r="I237" s="337">
        <f>'Back End 2'!I239</f>
        <v>0</v>
      </c>
      <c r="J237" s="337">
        <f ca="1">'Back End 2'!J239</f>
        <v>0</v>
      </c>
      <c r="K237" s="250" t="str">
        <f t="shared" si="11"/>
        <v/>
      </c>
      <c r="L237" s="404">
        <f ca="1">' '!CM232</f>
        <v>0</v>
      </c>
      <c r="M237" s="250" t="str">
        <f t="shared" si="12"/>
        <v xml:space="preserve"> </v>
      </c>
    </row>
    <row r="238" spans="5:13">
      <c r="E238" s="264" t="str">
        <f>'Back End 2'!E240</f>
        <v/>
      </c>
      <c r="F238" s="267">
        <f>'Back End 2'!F240</f>
        <v>0</v>
      </c>
      <c r="G238" s="337">
        <f ca="1">'Back End 2'!G240</f>
        <v>0</v>
      </c>
      <c r="H238" s="337">
        <f>'Back End 2'!H240</f>
        <v>0</v>
      </c>
      <c r="I238" s="337">
        <f>'Back End 2'!I240</f>
        <v>0</v>
      </c>
      <c r="J238" s="337">
        <f ca="1">'Back End 2'!J240</f>
        <v>0</v>
      </c>
      <c r="K238" s="250" t="str">
        <f t="shared" si="11"/>
        <v/>
      </c>
      <c r="L238" s="404">
        <f ca="1">' '!CM233</f>
        <v>0</v>
      </c>
      <c r="M238" s="250" t="str">
        <f t="shared" si="12"/>
        <v xml:space="preserve"> </v>
      </c>
    </row>
    <row r="239" spans="5:13">
      <c r="E239" s="264" t="str">
        <f>'Back End 2'!E241</f>
        <v/>
      </c>
      <c r="F239" s="267">
        <f>'Back End 2'!F241</f>
        <v>0</v>
      </c>
      <c r="G239" s="337">
        <f ca="1">'Back End 2'!G241</f>
        <v>0</v>
      </c>
      <c r="H239" s="337">
        <f>'Back End 2'!H241</f>
        <v>0</v>
      </c>
      <c r="I239" s="337">
        <f>'Back End 2'!I241</f>
        <v>0</v>
      </c>
      <c r="J239" s="337">
        <f ca="1">'Back End 2'!J241</f>
        <v>0</v>
      </c>
      <c r="K239" s="250" t="str">
        <f t="shared" si="11"/>
        <v/>
      </c>
      <c r="L239" s="404">
        <f ca="1">' '!CM234</f>
        <v>0</v>
      </c>
      <c r="M239" s="250" t="str">
        <f t="shared" si="12"/>
        <v xml:space="preserve"> </v>
      </c>
    </row>
    <row r="240" spans="5:13">
      <c r="E240" s="264" t="str">
        <f>'Back End 2'!E242</f>
        <v/>
      </c>
      <c r="F240" s="267">
        <f>'Back End 2'!F242</f>
        <v>0</v>
      </c>
      <c r="G240" s="337">
        <f ca="1">'Back End 2'!G242</f>
        <v>0</v>
      </c>
      <c r="H240" s="337">
        <f>'Back End 2'!H242</f>
        <v>0</v>
      </c>
      <c r="I240" s="337">
        <f>'Back End 2'!I242</f>
        <v>0</v>
      </c>
      <c r="J240" s="337">
        <f ca="1">'Back End 2'!J242</f>
        <v>0</v>
      </c>
      <c r="K240" s="250" t="str">
        <f t="shared" si="11"/>
        <v/>
      </c>
      <c r="L240" s="404">
        <f ca="1">' '!CM235</f>
        <v>0</v>
      </c>
      <c r="M240" s="250" t="str">
        <f t="shared" si="12"/>
        <v xml:space="preserve"> </v>
      </c>
    </row>
    <row r="241" spans="5:13">
      <c r="E241" s="264" t="str">
        <f>'Back End 2'!E243</f>
        <v/>
      </c>
      <c r="F241" s="267">
        <f>'Back End 2'!F243</f>
        <v>0</v>
      </c>
      <c r="G241" s="337">
        <f ca="1">'Back End 2'!G243</f>
        <v>0</v>
      </c>
      <c r="H241" s="337">
        <f>'Back End 2'!H243</f>
        <v>0</v>
      </c>
      <c r="I241" s="337">
        <f>'Back End 2'!I243</f>
        <v>0</v>
      </c>
      <c r="J241" s="337">
        <f ca="1">'Back End 2'!J243</f>
        <v>0</v>
      </c>
      <c r="K241" s="250" t="str">
        <f t="shared" si="11"/>
        <v/>
      </c>
      <c r="L241" s="404">
        <f ca="1">' '!CM236</f>
        <v>0</v>
      </c>
      <c r="M241" s="250" t="str">
        <f t="shared" si="12"/>
        <v xml:space="preserve"> </v>
      </c>
    </row>
    <row r="242" spans="5:13">
      <c r="E242" s="264" t="str">
        <f>'Back End 2'!E244</f>
        <v/>
      </c>
      <c r="F242" s="267">
        <f>'Back End 2'!F244</f>
        <v>0</v>
      </c>
      <c r="G242" s="337">
        <f ca="1">'Back End 2'!G244</f>
        <v>0</v>
      </c>
      <c r="H242" s="337">
        <f>'Back End 2'!H244</f>
        <v>0</v>
      </c>
      <c r="I242" s="337">
        <f>'Back End 2'!I244</f>
        <v>0</v>
      </c>
      <c r="J242" s="337">
        <f ca="1">'Back End 2'!J244</f>
        <v>0</v>
      </c>
      <c r="K242" s="250" t="str">
        <f t="shared" si="11"/>
        <v/>
      </c>
      <c r="L242" s="404">
        <f ca="1">' '!CM237</f>
        <v>0</v>
      </c>
      <c r="M242" s="250" t="str">
        <f t="shared" si="12"/>
        <v xml:space="preserve"> </v>
      </c>
    </row>
    <row r="243" spans="5:13">
      <c r="E243" s="264" t="str">
        <f>'Back End 2'!E245</f>
        <v/>
      </c>
      <c r="F243" s="267">
        <f>'Back End 2'!F245</f>
        <v>0</v>
      </c>
      <c r="G243" s="337">
        <f ca="1">'Back End 2'!G245</f>
        <v>0</v>
      </c>
      <c r="H243" s="337">
        <f>'Back End 2'!H245</f>
        <v>0</v>
      </c>
      <c r="I243" s="337">
        <f>'Back End 2'!I245</f>
        <v>0</v>
      </c>
      <c r="J243" s="337">
        <f ca="1">'Back End 2'!J245</f>
        <v>0</v>
      </c>
      <c r="K243" s="250" t="str">
        <f t="shared" si="11"/>
        <v/>
      </c>
      <c r="L243" s="404">
        <f ca="1">' '!CM238</f>
        <v>0</v>
      </c>
      <c r="M243" s="250" t="str">
        <f t="shared" si="12"/>
        <v xml:space="preserve"> </v>
      </c>
    </row>
    <row r="244" spans="5:13">
      <c r="E244" s="264" t="str">
        <f>'Back End 2'!E246</f>
        <v/>
      </c>
      <c r="F244" s="267">
        <f>'Back End 2'!F246</f>
        <v>0</v>
      </c>
      <c r="G244" s="337">
        <f ca="1">'Back End 2'!G246</f>
        <v>0</v>
      </c>
      <c r="H244" s="337">
        <f>'Back End 2'!H246</f>
        <v>0</v>
      </c>
      <c r="I244" s="337">
        <f>'Back End 2'!I246</f>
        <v>0</v>
      </c>
      <c r="J244" s="337">
        <f ca="1">'Back End 2'!J246</f>
        <v>0</v>
      </c>
      <c r="K244" s="250" t="str">
        <f t="shared" si="11"/>
        <v/>
      </c>
      <c r="L244" s="404">
        <f ca="1">' '!CM239</f>
        <v>0</v>
      </c>
      <c r="M244" s="250" t="str">
        <f t="shared" si="12"/>
        <v xml:space="preserve"> </v>
      </c>
    </row>
    <row r="245" spans="5:13">
      <c r="E245" s="264" t="str">
        <f>'Back End 2'!E247</f>
        <v/>
      </c>
      <c r="F245" s="267">
        <f>'Back End 2'!F247</f>
        <v>0</v>
      </c>
      <c r="G245" s="337">
        <f ca="1">'Back End 2'!G247</f>
        <v>0</v>
      </c>
      <c r="H245" s="337">
        <f>'Back End 2'!H247</f>
        <v>0</v>
      </c>
      <c r="I245" s="337">
        <f>'Back End 2'!I247</f>
        <v>0</v>
      </c>
      <c r="J245" s="337">
        <f ca="1">'Back End 2'!J247</f>
        <v>0</v>
      </c>
      <c r="K245" s="250" t="str">
        <f t="shared" si="11"/>
        <v/>
      </c>
      <c r="L245" s="404">
        <f ca="1">' '!CM240</f>
        <v>0</v>
      </c>
      <c r="M245" s="250" t="str">
        <f t="shared" si="12"/>
        <v xml:space="preserve"> </v>
      </c>
    </row>
    <row r="246" spans="5:13">
      <c r="E246" s="264" t="str">
        <f>'Back End 2'!E248</f>
        <v/>
      </c>
      <c r="F246" s="267">
        <f>'Back End 2'!F248</f>
        <v>0</v>
      </c>
      <c r="G246" s="337">
        <f ca="1">'Back End 2'!G248</f>
        <v>0</v>
      </c>
      <c r="H246" s="337">
        <f>'Back End 2'!H248</f>
        <v>0</v>
      </c>
      <c r="I246" s="337">
        <f>'Back End 2'!I248</f>
        <v>0</v>
      </c>
      <c r="J246" s="337">
        <f ca="1">'Back End 2'!J248</f>
        <v>0</v>
      </c>
      <c r="K246" s="250" t="str">
        <f t="shared" si="11"/>
        <v/>
      </c>
      <c r="L246" s="404">
        <f ca="1">' '!CM241</f>
        <v>0</v>
      </c>
      <c r="M246" s="250" t="str">
        <f t="shared" si="12"/>
        <v xml:space="preserve"> </v>
      </c>
    </row>
    <row r="247" spans="5:13">
      <c r="E247" s="264" t="str">
        <f>'Back End 2'!E249</f>
        <v/>
      </c>
      <c r="F247" s="267">
        <f>'Back End 2'!F249</f>
        <v>0</v>
      </c>
      <c r="G247" s="337">
        <f ca="1">'Back End 2'!G249</f>
        <v>0</v>
      </c>
      <c r="H247" s="337">
        <f>'Back End 2'!H249</f>
        <v>0</v>
      </c>
      <c r="I247" s="337">
        <f>'Back End 2'!I249</f>
        <v>0</v>
      </c>
      <c r="J247" s="337">
        <f ca="1">'Back End 2'!J249</f>
        <v>0</v>
      </c>
      <c r="K247" s="250" t="str">
        <f t="shared" si="11"/>
        <v/>
      </c>
      <c r="L247" s="404">
        <f ca="1">' '!CM242</f>
        <v>0</v>
      </c>
      <c r="M247" s="250" t="str">
        <f t="shared" si="12"/>
        <v xml:space="preserve"> </v>
      </c>
    </row>
    <row r="248" spans="5:13">
      <c r="E248" s="264" t="str">
        <f>'Back End 2'!E250</f>
        <v/>
      </c>
      <c r="F248" s="267">
        <f>'Back End 2'!F250</f>
        <v>0</v>
      </c>
      <c r="G248" s="337">
        <f ca="1">'Back End 2'!G250</f>
        <v>0</v>
      </c>
      <c r="H248" s="337">
        <f>'Back End 2'!H250</f>
        <v>0</v>
      </c>
      <c r="I248" s="337">
        <f>'Back End 2'!I250</f>
        <v>0</v>
      </c>
      <c r="J248" s="337">
        <f ca="1">'Back End 2'!J250</f>
        <v>0</v>
      </c>
      <c r="K248" s="250" t="str">
        <f t="shared" si="11"/>
        <v/>
      </c>
      <c r="L248" s="404">
        <f ca="1">' '!CM243</f>
        <v>0</v>
      </c>
      <c r="M248" s="250" t="str">
        <f t="shared" si="12"/>
        <v xml:space="preserve"> </v>
      </c>
    </row>
    <row r="249" spans="5:13">
      <c r="E249" s="264" t="str">
        <f>'Back End 2'!E251</f>
        <v/>
      </c>
      <c r="F249" s="267">
        <f>'Back End 2'!F251</f>
        <v>0</v>
      </c>
      <c r="G249" s="337">
        <f ca="1">'Back End 2'!G251</f>
        <v>0</v>
      </c>
      <c r="H249" s="337">
        <f>'Back End 2'!H251</f>
        <v>0</v>
      </c>
      <c r="I249" s="337">
        <f>'Back End 2'!I251</f>
        <v>0</v>
      </c>
      <c r="J249" s="337">
        <f ca="1">'Back End 2'!J251</f>
        <v>0</v>
      </c>
      <c r="K249" s="250" t="str">
        <f t="shared" si="11"/>
        <v/>
      </c>
      <c r="L249" s="404">
        <f ca="1">' '!CM244</f>
        <v>0</v>
      </c>
      <c r="M249" s="250" t="str">
        <f t="shared" si="12"/>
        <v xml:space="preserve"> </v>
      </c>
    </row>
    <row r="250" spans="5:13">
      <c r="E250" s="264" t="str">
        <f>'Back End 2'!E252</f>
        <v/>
      </c>
      <c r="F250" s="267">
        <f>'Back End 2'!F252</f>
        <v>0</v>
      </c>
      <c r="G250" s="337">
        <f ca="1">'Back End 2'!G252</f>
        <v>0</v>
      </c>
      <c r="H250" s="337">
        <f>'Back End 2'!H252</f>
        <v>0</v>
      </c>
      <c r="I250" s="337">
        <f>'Back End 2'!I252</f>
        <v>0</v>
      </c>
      <c r="J250" s="337">
        <f ca="1">'Back End 2'!J252</f>
        <v>0</v>
      </c>
      <c r="K250" s="250" t="str">
        <f t="shared" si="11"/>
        <v/>
      </c>
      <c r="L250" s="404">
        <f ca="1">' '!CM245</f>
        <v>0</v>
      </c>
      <c r="M250" s="250" t="str">
        <f t="shared" si="12"/>
        <v xml:space="preserve"> </v>
      </c>
    </row>
    <row r="251" spans="5:13">
      <c r="E251" s="264" t="str">
        <f>'Back End 2'!E253</f>
        <v/>
      </c>
      <c r="F251" s="267">
        <f>'Back End 2'!F253</f>
        <v>0</v>
      </c>
      <c r="G251" s="337">
        <f ca="1">'Back End 2'!G253</f>
        <v>0</v>
      </c>
      <c r="H251" s="337">
        <f>'Back End 2'!H253</f>
        <v>0</v>
      </c>
      <c r="I251" s="337">
        <f>'Back End 2'!I253</f>
        <v>0</v>
      </c>
      <c r="J251" s="337">
        <f ca="1">'Back End 2'!J253</f>
        <v>0</v>
      </c>
      <c r="K251" s="250" t="str">
        <f t="shared" si="11"/>
        <v/>
      </c>
      <c r="L251" s="404">
        <f ca="1">' '!CM246</f>
        <v>0</v>
      </c>
      <c r="M251" s="250" t="str">
        <f t="shared" si="12"/>
        <v xml:space="preserve"> </v>
      </c>
    </row>
    <row r="252" spans="5:13">
      <c r="E252" s="264" t="str">
        <f>'Back End 2'!E254</f>
        <v/>
      </c>
      <c r="F252" s="267">
        <f>'Back End 2'!F254</f>
        <v>0</v>
      </c>
      <c r="G252" s="337">
        <f ca="1">'Back End 2'!G254</f>
        <v>0</v>
      </c>
      <c r="H252" s="337">
        <f>'Back End 2'!H254</f>
        <v>0</v>
      </c>
      <c r="I252" s="337">
        <f>'Back End 2'!I254</f>
        <v>0</v>
      </c>
      <c r="J252" s="337">
        <f ca="1">'Back End 2'!J254</f>
        <v>0</v>
      </c>
      <c r="K252" s="250" t="str">
        <f t="shared" si="11"/>
        <v/>
      </c>
      <c r="L252" s="404">
        <f ca="1">' '!CM247</f>
        <v>0</v>
      </c>
      <c r="M252" s="250" t="str">
        <f t="shared" si="12"/>
        <v xml:space="preserve"> </v>
      </c>
    </row>
    <row r="253" spans="5:13">
      <c r="E253" s="264" t="str">
        <f>'Back End 2'!E255</f>
        <v/>
      </c>
      <c r="F253" s="267">
        <f>'Back End 2'!F255</f>
        <v>0</v>
      </c>
      <c r="G253" s="337">
        <f ca="1">'Back End 2'!G255</f>
        <v>0</v>
      </c>
      <c r="H253" s="337">
        <f>'Back End 2'!H255</f>
        <v>0</v>
      </c>
      <c r="I253" s="337">
        <f>'Back End 2'!I255</f>
        <v>0</v>
      </c>
      <c r="J253" s="337">
        <f ca="1">'Back End 2'!J255</f>
        <v>0</v>
      </c>
      <c r="K253" s="250" t="str">
        <f t="shared" si="11"/>
        <v/>
      </c>
      <c r="L253" s="404">
        <f ca="1">' '!CM248</f>
        <v>0</v>
      </c>
      <c r="M253" s="250" t="str">
        <f t="shared" si="12"/>
        <v xml:space="preserve"> </v>
      </c>
    </row>
    <row r="254" spans="5:13">
      <c r="E254" s="264" t="str">
        <f>'Back End 2'!E256</f>
        <v/>
      </c>
      <c r="F254" s="267">
        <f>'Back End 2'!F256</f>
        <v>0</v>
      </c>
      <c r="G254" s="337">
        <f ca="1">'Back End 2'!G256</f>
        <v>0</v>
      </c>
      <c r="H254" s="337">
        <f>'Back End 2'!H256</f>
        <v>0</v>
      </c>
      <c r="I254" s="337">
        <f>'Back End 2'!I256</f>
        <v>0</v>
      </c>
      <c r="J254" s="337">
        <f ca="1">'Back End 2'!J256</f>
        <v>0</v>
      </c>
      <c r="K254" s="250" t="str">
        <f t="shared" si="11"/>
        <v/>
      </c>
      <c r="L254" s="404">
        <f ca="1">' '!CM249</f>
        <v>0</v>
      </c>
      <c r="M254" s="250" t="str">
        <f t="shared" si="12"/>
        <v xml:space="preserve"> </v>
      </c>
    </row>
    <row r="255" spans="5:13">
      <c r="E255" s="264" t="str">
        <f>'Back End 2'!E257</f>
        <v/>
      </c>
      <c r="F255" s="267">
        <f>'Back End 2'!F257</f>
        <v>0</v>
      </c>
      <c r="G255" s="337">
        <f ca="1">'Back End 2'!G257</f>
        <v>0</v>
      </c>
      <c r="H255" s="337">
        <f>'Back End 2'!H257</f>
        <v>0</v>
      </c>
      <c r="I255" s="337">
        <f>'Back End 2'!I257</f>
        <v>0</v>
      </c>
      <c r="J255" s="337">
        <f ca="1">'Back End 2'!J257</f>
        <v>0</v>
      </c>
      <c r="K255" s="250" t="str">
        <f t="shared" si="11"/>
        <v/>
      </c>
      <c r="L255" s="404">
        <f ca="1">' '!CM250</f>
        <v>0</v>
      </c>
      <c r="M255" s="250" t="str">
        <f t="shared" si="12"/>
        <v xml:space="preserve"> </v>
      </c>
    </row>
    <row r="256" spans="5:13">
      <c r="E256" s="264" t="str">
        <f>'Back End 2'!E258</f>
        <v/>
      </c>
      <c r="F256" s="267">
        <f>'Back End 2'!F258</f>
        <v>0</v>
      </c>
      <c r="G256" s="337">
        <f ca="1">'Back End 2'!G258</f>
        <v>0</v>
      </c>
      <c r="H256" s="337">
        <f>'Back End 2'!H258</f>
        <v>0</v>
      </c>
      <c r="I256" s="337">
        <f>'Back End 2'!I258</f>
        <v>0</v>
      </c>
      <c r="J256" s="337">
        <f ca="1">'Back End 2'!J258</f>
        <v>0</v>
      </c>
      <c r="K256" s="250" t="str">
        <f t="shared" si="11"/>
        <v/>
      </c>
      <c r="L256" s="404">
        <f ca="1">' '!CM251</f>
        <v>0</v>
      </c>
      <c r="M256" s="250" t="str">
        <f t="shared" si="12"/>
        <v xml:space="preserve"> </v>
      </c>
    </row>
    <row r="257" spans="5:13">
      <c r="E257" s="264" t="str">
        <f>'Back End 2'!E259</f>
        <v/>
      </c>
      <c r="F257" s="267">
        <f>'Back End 2'!F259</f>
        <v>0</v>
      </c>
      <c r="G257" s="337">
        <f ca="1">'Back End 2'!G259</f>
        <v>0</v>
      </c>
      <c r="H257" s="337">
        <f>'Back End 2'!H259</f>
        <v>0</v>
      </c>
      <c r="I257" s="337">
        <f>'Back End 2'!I259</f>
        <v>0</v>
      </c>
      <c r="J257" s="337">
        <f ca="1">'Back End 2'!J259</f>
        <v>0</v>
      </c>
      <c r="K257" s="250" t="str">
        <f t="shared" si="11"/>
        <v/>
      </c>
      <c r="L257" s="404">
        <f ca="1">' '!CM252</f>
        <v>0</v>
      </c>
      <c r="M257" s="250" t="str">
        <f t="shared" si="12"/>
        <v xml:space="preserve"> </v>
      </c>
    </row>
  </sheetData>
  <sheetProtection algorithmName="SHA-512" hashValue="KemoNZiK5qkisREYZ3YoyQO+CEGaHoOMyfI0aqzhpNsaiD/Ixicgaq9GqLuL3ZRmpbmd8ojzg0WERwF8PqbfWw==" saltValue="O/bFAAqfFYad0j1c0Tdiig==" spinCount="100000" sheet="1" formatCells="0"/>
  <mergeCells count="1">
    <mergeCell ref="E4:K4"/>
  </mergeCells>
  <conditionalFormatting sqref="C36">
    <cfRule type="expression" dxfId="335" priority="7">
      <formula>AND($C$36&gt;0.3, $C$36&lt;&gt;"0%")</formula>
    </cfRule>
  </conditionalFormatting>
  <conditionalFormatting sqref="B53">
    <cfRule type="expression" dxfId="334" priority="2">
      <formula>$E$22=1</formula>
    </cfRule>
  </conditionalFormatting>
  <conditionalFormatting sqref="B54">
    <cfRule type="expression" dxfId="333" priority="1">
      <formula>$E$22=1</formula>
    </cfRule>
  </conditionalFormatting>
  <printOptions horizontalCentered="1"/>
  <pageMargins left="0" right="0" top="0.74803149606299213" bottom="0.74803149606299213" header="0" footer="0"/>
  <pageSetup paperSize="9" scale="28" orientation="landscape"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9" id="{F82D43C1-9281-47B5-9C67-BCA5E49B02FB}">
            <xm:f>'3'!$H$7=""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E91:K131</xm:sqref>
        </x14:conditionalFormatting>
        <x14:conditionalFormatting xmlns:xm="http://schemas.microsoft.com/office/excel/2006/main">
          <x14:cfRule type="expression" priority="8" id="{E654CF6C-88AC-44FB-B359-E5C442CD1470}">
            <xm:f>'3'!$F$7=""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E49:K89</xm:sqref>
        </x14:conditionalFormatting>
        <x14:conditionalFormatting xmlns:xm="http://schemas.microsoft.com/office/excel/2006/main">
          <x14:cfRule type="expression" priority="5" id="{52162464-FFAB-4A01-95AE-7E73BEA9DD9A}">
            <xm:f>'3'!$N$7=""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E217:K257</xm:sqref>
        </x14:conditionalFormatting>
        <x14:conditionalFormatting xmlns:xm="http://schemas.microsoft.com/office/excel/2006/main">
          <x14:cfRule type="expression" priority="6" id="{AD1AF55D-5C5E-4D67-8360-D547544096F5}">
            <xm:f>'3'!$L$7=""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E175:K215</xm:sqref>
        </x14:conditionalFormatting>
        <x14:conditionalFormatting xmlns:xm="http://schemas.microsoft.com/office/excel/2006/main">
          <x14:cfRule type="expression" priority="4" id="{2732E0E5-D48A-4CCF-A146-4EAA06F360DD}">
            <xm:f>'Back End 2'!$C$49="no"</xm:f>
            <x14:dxf>
              <font>
                <color theme="0"/>
              </font>
              <fill>
                <patternFill>
                  <bgColor theme="0"/>
                </patternFill>
              </fill>
              <border>
                <right style="thin">
                  <color theme="0"/>
                </right>
                <top style="thin">
                  <color theme="0"/>
                </top>
                <bottom style="thin">
                  <color theme="0"/>
                </bottom>
                <vertical/>
                <horizontal/>
              </border>
            </x14:dxf>
          </x14:cfRule>
          <xm:sqref>M4:M257</xm:sqref>
        </x14:conditionalFormatting>
        <x14:conditionalFormatting xmlns:xm="http://schemas.microsoft.com/office/excel/2006/main">
          <x14:cfRule type="expression" priority="3" id="{11286D0F-25D7-46E5-BCA9-6FD3908DFFD1}">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E133:K173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AE07-EFDD-42F3-8115-752BD4B34CB8}">
  <sheetPr codeName="Sheet14"/>
  <dimension ref="A2:N24"/>
  <sheetViews>
    <sheetView showGridLines="0" workbookViewId="0">
      <selection activeCell="A15" sqref="A15"/>
    </sheetView>
  </sheetViews>
  <sheetFormatPr defaultRowHeight="14.5"/>
  <cols>
    <col min="1" max="1" width="29.26953125" customWidth="1"/>
  </cols>
  <sheetData>
    <row r="2" spans="1:14">
      <c r="A2" s="430" t="s">
        <v>1073</v>
      </c>
      <c r="B2" s="1"/>
      <c r="N2" s="1"/>
    </row>
    <row r="3" spans="1:14">
      <c r="A3" s="503" t="s">
        <v>1085</v>
      </c>
    </row>
    <row r="4" spans="1:14">
      <c r="A4" s="503" t="s">
        <v>1086</v>
      </c>
    </row>
    <row r="5" spans="1:14">
      <c r="A5" s="503" t="s">
        <v>1087</v>
      </c>
      <c r="N5" s="1"/>
    </row>
    <row r="6" spans="1:14">
      <c r="A6" s="503" t="s">
        <v>1084</v>
      </c>
    </row>
    <row r="7" spans="1:14">
      <c r="A7" s="503" t="s">
        <v>1088</v>
      </c>
    </row>
    <row r="9" spans="1:14" ht="28.5" customHeight="1">
      <c r="A9" s="1327" t="s">
        <v>1074</v>
      </c>
      <c r="B9" s="1327"/>
      <c r="C9" s="1327"/>
      <c r="D9" s="1327"/>
      <c r="E9" s="1327"/>
      <c r="F9" s="1327"/>
      <c r="G9" s="1327"/>
    </row>
    <row r="10" spans="1:14">
      <c r="A10" s="1"/>
    </row>
    <row r="17" spans="1:14">
      <c r="N17" s="1"/>
    </row>
    <row r="19" spans="1:14">
      <c r="N19" s="1"/>
    </row>
    <row r="21" spans="1:14">
      <c r="N21" s="1"/>
    </row>
    <row r="24" spans="1:14">
      <c r="A24" s="1"/>
    </row>
  </sheetData>
  <mergeCells count="1">
    <mergeCell ref="A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CC40-9480-4D17-B920-100C566CCF53}">
  <sheetPr codeName="Sheet2">
    <tabColor rgb="FF85C4E3"/>
  </sheetPr>
  <dimension ref="A1:V45"/>
  <sheetViews>
    <sheetView showGridLines="0" showRowColHeaders="0" showZeros="0" tabSelected="1" zoomScale="115" zoomScaleNormal="115" workbookViewId="0">
      <selection activeCell="F5" sqref="F5"/>
    </sheetView>
  </sheetViews>
  <sheetFormatPr defaultColWidth="8.81640625" defaultRowHeight="13.5"/>
  <cols>
    <col min="1" max="1" width="5.7265625" style="768" customWidth="1"/>
    <col min="2" max="2" width="30.26953125" style="768" customWidth="1"/>
    <col min="3" max="3" width="18.1796875" style="768" customWidth="1"/>
    <col min="4" max="4" width="4.81640625" style="768" customWidth="1"/>
    <col min="5" max="5" width="2.81640625" style="768" customWidth="1"/>
    <col min="6" max="6" width="8.81640625" style="768"/>
    <col min="7" max="8" width="3.90625" style="768" customWidth="1"/>
    <col min="9" max="9" width="4.26953125" style="768" customWidth="1"/>
    <col min="10" max="10" width="3.453125" style="768" customWidth="1"/>
    <col min="11" max="11" width="2.7265625" style="768" customWidth="1"/>
    <col min="12" max="12" width="18.81640625" style="768" customWidth="1"/>
    <col min="13" max="14" width="8.81640625" style="768"/>
    <col min="15" max="15" width="18.7265625" style="768" customWidth="1"/>
    <col min="16" max="16" width="15" style="768" customWidth="1"/>
    <col min="17" max="17" width="1.1796875" style="768" customWidth="1"/>
    <col min="18" max="18" width="3.7265625" style="768" customWidth="1"/>
    <col min="19" max="19" width="32.6328125" style="768" customWidth="1"/>
    <col min="20" max="20" width="9.54296875" style="768" customWidth="1"/>
    <col min="21" max="16384" width="8.81640625" style="768"/>
  </cols>
  <sheetData>
    <row r="1" spans="2:22" ht="9.5" customHeight="1"/>
    <row r="3" spans="2:22" ht="37">
      <c r="B3" s="1125" t="str">
        <f>Cover_V2!S6</f>
        <v>Ferramenta de Matriz Salarial</v>
      </c>
      <c r="C3" s="1125"/>
      <c r="D3" s="1125"/>
      <c r="E3" s="1125"/>
      <c r="F3" s="1125"/>
      <c r="G3" s="1125"/>
      <c r="H3" s="1125"/>
      <c r="I3" s="1125"/>
      <c r="J3" s="1125"/>
      <c r="K3" s="1125"/>
      <c r="L3" s="1125"/>
      <c r="M3" s="1125"/>
      <c r="N3" s="1125"/>
      <c r="O3" s="1125"/>
      <c r="P3" s="1125"/>
      <c r="Q3" s="1125"/>
      <c r="R3" s="1125"/>
      <c r="S3" s="1125"/>
      <c r="T3" s="828"/>
      <c r="U3" s="828"/>
      <c r="V3" s="828"/>
    </row>
    <row r="4" spans="2:22">
      <c r="B4" s="1115"/>
      <c r="C4" s="1115"/>
      <c r="D4" s="1115"/>
      <c r="E4" s="1115"/>
      <c r="F4" s="1115"/>
      <c r="G4" s="1115"/>
      <c r="H4" s="1115"/>
      <c r="I4" s="1115"/>
      <c r="J4" s="1115"/>
      <c r="K4" s="1115"/>
      <c r="L4" s="1115"/>
      <c r="M4" s="1115"/>
      <c r="N4" s="1115"/>
      <c r="O4" s="1115"/>
      <c r="P4" s="1115"/>
      <c r="Q4" s="1115"/>
      <c r="R4" s="1115"/>
      <c r="S4" s="1115"/>
      <c r="T4" s="829"/>
      <c r="U4" s="829"/>
    </row>
    <row r="5" spans="2:22" ht="29.5" customHeight="1">
      <c r="B5" s="830" t="s">
        <v>1743</v>
      </c>
      <c r="C5" s="831" t="s">
        <v>1748</v>
      </c>
      <c r="D5" s="832"/>
      <c r="E5" s="832"/>
      <c r="F5" s="832"/>
      <c r="G5" s="832"/>
      <c r="H5" s="832"/>
      <c r="I5" s="832"/>
      <c r="J5" s="832"/>
      <c r="K5" s="832"/>
      <c r="L5" s="832"/>
      <c r="M5" s="832"/>
      <c r="N5" s="832"/>
      <c r="O5" s="832"/>
      <c r="P5" s="832"/>
      <c r="Q5" s="832"/>
      <c r="R5" s="832"/>
      <c r="S5" s="832"/>
      <c r="T5" s="829"/>
      <c r="U5" s="829"/>
    </row>
    <row r="7" spans="2:22" ht="15" customHeight="1">
      <c r="B7" s="1116" t="str">
        <f>Cover_V2!S9</f>
        <v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v>
      </c>
      <c r="C7" s="1117"/>
      <c r="D7" s="1117"/>
      <c r="E7" s="1117"/>
      <c r="F7" s="1117"/>
      <c r="G7" s="1117"/>
      <c r="H7" s="1117"/>
      <c r="I7" s="1117"/>
      <c r="J7" s="1118"/>
      <c r="R7" s="1126" t="str">
        <f>INDEX(Languages1!$C$1:$AB$1998,MATCH(Cover_V2!O5,Languages1!$C$1:$C$1998,0),MATCH('1'!$C$5,Languages1!$C$1:$AB$1,0))</f>
        <v>Seções</v>
      </c>
      <c r="S7" s="1127"/>
    </row>
    <row r="8" spans="2:22">
      <c r="B8" s="1119"/>
      <c r="C8" s="1120"/>
      <c r="D8" s="1120"/>
      <c r="E8" s="1120"/>
      <c r="F8" s="1120"/>
      <c r="G8" s="1120"/>
      <c r="H8" s="1120"/>
      <c r="I8" s="1120"/>
      <c r="J8" s="1121"/>
      <c r="R8" s="833">
        <v>1</v>
      </c>
      <c r="S8" s="834" t="str">
        <f>INDEX(Languages1!$C$1:$AB$1998,MATCH(A35,Languages1!$C$1:$C$1998,0),MATCH('1'!$C$5,Languages1!$C$1:$AB$1,0))</f>
        <v>Introdução</v>
      </c>
    </row>
    <row r="9" spans="2:22">
      <c r="B9" s="1119"/>
      <c r="C9" s="1120"/>
      <c r="D9" s="1120"/>
      <c r="E9" s="1120"/>
      <c r="F9" s="1120"/>
      <c r="G9" s="1120"/>
      <c r="H9" s="1120"/>
      <c r="I9" s="1120"/>
      <c r="J9" s="1121"/>
      <c r="R9" s="833">
        <v>2</v>
      </c>
      <c r="S9" s="834" t="str">
        <f>INDEX(Languages1!$C$1:$AB$1998,MATCH(A36,Languages1!$C$1:$C$1998,0),MATCH('1'!$C$5,Languages1!$C$1:$AB$1,0))</f>
        <v>Informações do Detentor do Certificado</v>
      </c>
    </row>
    <row r="10" spans="2:22" ht="14.5" customHeight="1">
      <c r="B10" s="1119"/>
      <c r="C10" s="1120"/>
      <c r="D10" s="1120"/>
      <c r="E10" s="1120"/>
      <c r="F10" s="1120"/>
      <c r="G10" s="1120"/>
      <c r="H10" s="1120"/>
      <c r="I10" s="1120"/>
      <c r="J10" s="1121"/>
      <c r="R10" s="833">
        <v>3</v>
      </c>
      <c r="S10" s="834" t="str">
        <f>INDEX(Languages1!$C$1:$AB$1998,MATCH(A37,Languages1!$C$1:$C$1998,0),MATCH('1'!$C$5,Languages1!$C$1:$AB$1,0))</f>
        <v>Categorias de Trabalho</v>
      </c>
    </row>
    <row r="11" spans="2:22" ht="14.5" customHeight="1">
      <c r="B11" s="1119"/>
      <c r="C11" s="1120"/>
      <c r="D11" s="1120"/>
      <c r="E11" s="1120"/>
      <c r="F11" s="1120"/>
      <c r="G11" s="1120"/>
      <c r="H11" s="1120"/>
      <c r="I11" s="1120"/>
      <c r="J11" s="1121"/>
      <c r="R11" s="833">
        <v>4</v>
      </c>
      <c r="S11" s="834" t="str">
        <f>INDEX(Languages1!$C$1:$AB$1998,MATCH(A38,Languages1!$C$1:$C$1998,0),MATCH('1'!$C$5,Languages1!$C$1:$AB$1,0))</f>
        <v>Número de trabalhadores</v>
      </c>
    </row>
    <row r="12" spans="2:22" ht="14.5" customHeight="1">
      <c r="B12" s="1119"/>
      <c r="C12" s="1120"/>
      <c r="D12" s="1120"/>
      <c r="E12" s="1120"/>
      <c r="F12" s="1120"/>
      <c r="G12" s="1120"/>
      <c r="H12" s="1120"/>
      <c r="I12" s="1120"/>
      <c r="J12" s="1121"/>
      <c r="R12" s="833">
        <v>5</v>
      </c>
      <c r="S12" s="834" t="str">
        <f>INDEX(Languages1!$C$1:$AB$1998,MATCH(A39,Languages1!$C$1:$C$1998,0),MATCH('1'!$C$5,Languages1!$C$1:$AB$1,0))</f>
        <v>Salários por Safra</v>
      </c>
    </row>
    <row r="13" spans="2:22" ht="14.5" customHeight="1">
      <c r="B13" s="1119"/>
      <c r="C13" s="1120"/>
      <c r="D13" s="1120"/>
      <c r="E13" s="1120"/>
      <c r="F13" s="1120"/>
      <c r="G13" s="1120"/>
      <c r="H13" s="1120"/>
      <c r="I13" s="1120"/>
      <c r="J13" s="1121"/>
      <c r="R13" s="833">
        <v>6</v>
      </c>
      <c r="S13" s="834" t="str">
        <f>INDEX(Languages1!$C$1:$AB$1998,MATCH(A40,Languages1!$C$1:$C$1998,0),MATCH('1'!$C$5,Languages1!$C$1:$AB$1,0))</f>
        <v>Benefícios não-financeiros 1</v>
      </c>
    </row>
    <row r="14" spans="2:22" ht="14.5" customHeight="1">
      <c r="B14" s="1119"/>
      <c r="C14" s="1120"/>
      <c r="D14" s="1120"/>
      <c r="E14" s="1120"/>
      <c r="F14" s="1120"/>
      <c r="G14" s="1120"/>
      <c r="H14" s="1120"/>
      <c r="I14" s="1120"/>
      <c r="J14" s="1121"/>
      <c r="R14" s="833">
        <v>7</v>
      </c>
      <c r="S14" s="834" t="str">
        <f>INDEX(Languages1!$C$1:$AB$1998,MATCH(A41,Languages1!$C$1:$C$1998,0),MATCH('1'!$C$5,Languages1!$C$1:$AB$1,0))</f>
        <v>Benefícios não-financeiros 2</v>
      </c>
    </row>
    <row r="15" spans="2:22" ht="14.5" customHeight="1">
      <c r="B15" s="1119"/>
      <c r="C15" s="1120"/>
      <c r="D15" s="1120"/>
      <c r="E15" s="1120"/>
      <c r="F15" s="1120"/>
      <c r="G15" s="1120"/>
      <c r="H15" s="1120"/>
      <c r="I15" s="1120"/>
      <c r="J15" s="1121"/>
      <c r="R15" s="833">
        <v>8</v>
      </c>
      <c r="S15" s="834" t="str">
        <f>INDEX(Languages1!$C$1:$AB$1998,MATCH(A42,Languages1!$C$1:$C$1998,0),MATCH('1'!$C$5,Languages1!$C$1:$AB$1,0))</f>
        <v>Resultados</v>
      </c>
    </row>
    <row r="16" spans="2:22" ht="14.5" customHeight="1">
      <c r="B16" s="1119"/>
      <c r="C16" s="1120"/>
      <c r="D16" s="1120"/>
      <c r="E16" s="1120"/>
      <c r="F16" s="1120"/>
      <c r="G16" s="1120"/>
      <c r="H16" s="1120"/>
      <c r="I16" s="1120"/>
      <c r="J16" s="1121"/>
      <c r="R16" s="833"/>
      <c r="S16" s="834"/>
    </row>
    <row r="17" spans="2:19">
      <c r="B17" s="1119"/>
      <c r="C17" s="1120"/>
      <c r="D17" s="1120"/>
      <c r="E17" s="1120"/>
      <c r="F17" s="1120"/>
      <c r="G17" s="1120"/>
      <c r="H17" s="1120"/>
      <c r="I17" s="1120"/>
      <c r="J17" s="1121"/>
      <c r="L17" s="835"/>
      <c r="O17" s="836"/>
      <c r="R17" s="833"/>
      <c r="S17" s="834"/>
    </row>
    <row r="18" spans="2:19">
      <c r="B18" s="1119"/>
      <c r="C18" s="1120"/>
      <c r="D18" s="1120"/>
      <c r="E18" s="1120"/>
      <c r="F18" s="1120"/>
      <c r="G18" s="1120"/>
      <c r="H18" s="1120"/>
      <c r="I18" s="1120"/>
      <c r="J18" s="1121"/>
      <c r="L18" s="837"/>
      <c r="O18" s="836"/>
      <c r="R18" s="838"/>
      <c r="S18" s="839"/>
    </row>
    <row r="19" spans="2:19">
      <c r="B19" s="1119"/>
      <c r="C19" s="1120"/>
      <c r="D19" s="1120"/>
      <c r="E19" s="1120"/>
      <c r="F19" s="1120"/>
      <c r="G19" s="1120"/>
      <c r="H19" s="1120"/>
      <c r="I19" s="1120"/>
      <c r="J19" s="1121"/>
      <c r="L19" s="837"/>
      <c r="O19" s="836"/>
    </row>
    <row r="20" spans="2:19">
      <c r="B20" s="1119"/>
      <c r="C20" s="1120"/>
      <c r="D20" s="1120"/>
      <c r="E20" s="1120"/>
      <c r="F20" s="1120"/>
      <c r="G20" s="1120"/>
      <c r="H20" s="1120"/>
      <c r="I20" s="1120"/>
      <c r="J20" s="1121"/>
      <c r="L20" s="840"/>
      <c r="O20" s="841"/>
    </row>
    <row r="21" spans="2:19">
      <c r="B21" s="1119"/>
      <c r="C21" s="1120"/>
      <c r="D21" s="1120"/>
      <c r="E21" s="1120"/>
      <c r="F21" s="1120"/>
      <c r="G21" s="1120"/>
      <c r="H21" s="1120"/>
      <c r="I21" s="1120"/>
      <c r="J21" s="1121"/>
    </row>
    <row r="22" spans="2:19">
      <c r="B22" s="1119"/>
      <c r="C22" s="1120"/>
      <c r="D22" s="1120"/>
      <c r="E22" s="1120"/>
      <c r="F22" s="1120"/>
      <c r="G22" s="1120"/>
      <c r="H22" s="1120"/>
      <c r="I22" s="1120"/>
      <c r="J22" s="1121"/>
    </row>
    <row r="23" spans="2:19">
      <c r="B23" s="1119"/>
      <c r="C23" s="1120"/>
      <c r="D23" s="1120"/>
      <c r="E23" s="1120"/>
      <c r="F23" s="1120"/>
      <c r="G23" s="1120"/>
      <c r="H23" s="1120"/>
      <c r="I23" s="1120"/>
      <c r="J23" s="1121"/>
    </row>
    <row r="24" spans="2:19">
      <c r="B24" s="1119"/>
      <c r="C24" s="1120"/>
      <c r="D24" s="1120"/>
      <c r="E24" s="1120"/>
      <c r="F24" s="1120"/>
      <c r="G24" s="1120"/>
      <c r="H24" s="1120"/>
      <c r="I24" s="1120"/>
      <c r="J24" s="1121"/>
    </row>
    <row r="25" spans="2:19">
      <c r="B25" s="1119"/>
      <c r="C25" s="1120"/>
      <c r="D25" s="1120"/>
      <c r="E25" s="1120"/>
      <c r="F25" s="1120"/>
      <c r="G25" s="1120"/>
      <c r="H25" s="1120"/>
      <c r="I25" s="1120"/>
      <c r="J25" s="1121"/>
    </row>
    <row r="26" spans="2:19">
      <c r="B26" s="1122"/>
      <c r="C26" s="1123"/>
      <c r="D26" s="1123"/>
      <c r="E26" s="1123"/>
      <c r="F26" s="1123"/>
      <c r="G26" s="1123"/>
      <c r="H26" s="1123"/>
      <c r="I26" s="1123"/>
      <c r="J26" s="1124"/>
    </row>
    <row r="27" spans="2:19">
      <c r="B27" s="624"/>
    </row>
    <row r="32" spans="2:19" hidden="1"/>
    <row r="33" spans="1:6" hidden="1">
      <c r="B33" s="808"/>
      <c r="C33" s="808"/>
      <c r="D33" s="808"/>
      <c r="E33" s="808"/>
      <c r="F33" s="808"/>
    </row>
    <row r="34" spans="1:6" ht="14" hidden="1">
      <c r="A34" s="842" t="s">
        <v>889</v>
      </c>
      <c r="B34" s="843"/>
      <c r="C34" s="843"/>
      <c r="D34" s="843"/>
      <c r="E34" s="808"/>
      <c r="F34" s="808"/>
    </row>
    <row r="35" spans="1:6" hidden="1">
      <c r="A35" s="844" t="str">
        <f>Languages1!C2</f>
        <v>Introduction</v>
      </c>
      <c r="B35" s="808"/>
      <c r="C35" s="845"/>
      <c r="D35" s="808"/>
      <c r="E35" s="808"/>
      <c r="F35" s="808"/>
    </row>
    <row r="36" spans="1:6" hidden="1">
      <c r="A36" s="844" t="str">
        <f>Languages1!C11</f>
        <v>Certificate Holder Information</v>
      </c>
      <c r="B36" s="808"/>
      <c r="C36" s="845"/>
      <c r="D36" s="808"/>
      <c r="E36" s="808"/>
      <c r="F36" s="808"/>
    </row>
    <row r="37" spans="1:6" hidden="1">
      <c r="A37" s="844" t="str">
        <f>Languages1!C64</f>
        <v>Job Categories</v>
      </c>
      <c r="B37" s="808"/>
      <c r="C37" s="845"/>
      <c r="D37" s="808"/>
      <c r="E37" s="808"/>
      <c r="F37" s="808"/>
    </row>
    <row r="38" spans="1:6" hidden="1">
      <c r="A38" s="844" t="str">
        <f>Languages1!C83</f>
        <v>Number of Workers</v>
      </c>
      <c r="B38" s="808"/>
      <c r="C38" s="845"/>
      <c r="D38" s="808"/>
      <c r="E38" s="808"/>
      <c r="F38" s="808"/>
    </row>
    <row r="39" spans="1:6" hidden="1">
      <c r="A39" s="844" t="str">
        <f>Languages1!C93</f>
        <v>Wages per Harvest Season</v>
      </c>
      <c r="B39" s="808"/>
      <c r="C39" s="845"/>
      <c r="D39" s="808"/>
      <c r="E39" s="808"/>
      <c r="F39" s="808"/>
    </row>
    <row r="40" spans="1:6" hidden="1">
      <c r="A40" s="844" t="str">
        <f>Languages1!C122</f>
        <v>In-kind Benefits 1</v>
      </c>
      <c r="B40" s="808"/>
      <c r="C40" s="845"/>
      <c r="D40" s="808"/>
      <c r="E40" s="808"/>
      <c r="F40" s="808"/>
    </row>
    <row r="41" spans="1:6" hidden="1">
      <c r="A41" s="844" t="str">
        <f>Languages1!C190</f>
        <v>In-kind Benefits 2</v>
      </c>
      <c r="B41" s="808"/>
      <c r="C41" s="845"/>
      <c r="D41" s="808"/>
      <c r="E41" s="808"/>
      <c r="F41" s="808"/>
    </row>
    <row r="42" spans="1:6" hidden="1">
      <c r="A42" s="846" t="str">
        <f>Languages1!C203</f>
        <v>Results</v>
      </c>
      <c r="B42" s="808"/>
      <c r="C42" s="845"/>
      <c r="D42" s="845"/>
      <c r="E42" s="808"/>
      <c r="F42" s="808"/>
    </row>
    <row r="43" spans="1:6" hidden="1">
      <c r="B43" s="808"/>
      <c r="C43" s="808"/>
      <c r="D43" s="808"/>
      <c r="E43" s="808"/>
      <c r="F43" s="808"/>
    </row>
    <row r="44" spans="1:6">
      <c r="B44" s="808"/>
      <c r="C44" s="808"/>
      <c r="D44" s="808"/>
      <c r="E44" s="808"/>
      <c r="F44" s="808"/>
    </row>
    <row r="45" spans="1:6">
      <c r="B45" s="808"/>
      <c r="C45" s="808"/>
      <c r="D45" s="808"/>
      <c r="E45" s="808"/>
      <c r="F45" s="808"/>
    </row>
  </sheetData>
  <sheetProtection algorithmName="SHA-512" hashValue="1JcSsvXLJE2h92Mb5sFmeTx7wG6os7zen1gIt4k9QRDK1NRQ7yKQ+QVaXhEfPb2LMeo6uATE1YAMS80pw8sLXA==" saltValue="8+96yi9OH1lXa57GGEjcOQ==" spinCount="100000" sheet="1" objects="1" formatColumns="0"/>
  <mergeCells count="4">
    <mergeCell ref="B4:S4"/>
    <mergeCell ref="B7:J26"/>
    <mergeCell ref="B3:S3"/>
    <mergeCell ref="R7:S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27A587-E427-45CB-A192-3A05B6D89418}">
          <x14:formula1>
            <xm:f>'Drop Downs'!$AQ$3:$AQ$22</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F2B7F-521E-4248-BC97-08B8945556B1}">
  <sheetPr codeName="Sheet10"/>
  <dimension ref="A1:XEZ1998"/>
  <sheetViews>
    <sheetView zoomScale="85" zoomScaleNormal="85" workbookViewId="0">
      <pane xSplit="2" ySplit="1" topLeftCell="C81" activePane="bottomRight" state="frozen"/>
      <selection activeCell="C11" sqref="C11:C12"/>
      <selection pane="topRight" activeCell="C11" sqref="C11:C12"/>
      <selection pane="bottomLeft" activeCell="C11" sqref="C11:C12"/>
      <selection pane="bottomRight" activeCell="C107" sqref="C1:C1048576"/>
    </sheetView>
  </sheetViews>
  <sheetFormatPr defaultColWidth="8.7265625" defaultRowHeight="12.5" customHeight="1"/>
  <cols>
    <col min="1" max="1" width="10.90625" style="530" customWidth="1"/>
    <col min="2" max="2" width="9.08984375" style="530" customWidth="1"/>
    <col min="3" max="3" width="31.26953125" style="532" customWidth="1"/>
    <col min="4" max="4" width="44.08984375" style="532" customWidth="1"/>
    <col min="5" max="5" width="24.81640625" style="532" customWidth="1"/>
    <col min="6" max="6" width="24.81640625" style="910" customWidth="1"/>
    <col min="7" max="7" width="26.90625" style="910" customWidth="1"/>
    <col min="8" max="8" width="33.54296875" style="910" customWidth="1"/>
    <col min="9" max="11" width="21" style="910" customWidth="1"/>
    <col min="12" max="16384" width="8.7265625" style="532"/>
  </cols>
  <sheetData>
    <row r="1" spans="1:28" s="512" customFormat="1" ht="12.5" customHeight="1">
      <c r="A1" s="510" t="s">
        <v>1065</v>
      </c>
      <c r="B1" s="510" t="s">
        <v>1012</v>
      </c>
      <c r="C1" s="511" t="str">
        <f>Languages2!B1</f>
        <v>English</v>
      </c>
      <c r="D1" s="511" t="str">
        <f>Languages2!C1</f>
        <v>Spanish</v>
      </c>
      <c r="E1" s="511" t="str">
        <f>Languages2!D1</f>
        <v>Portuguese</v>
      </c>
      <c r="F1" s="885" t="str">
        <f>Languages2!E1</f>
        <v>French</v>
      </c>
      <c r="G1" s="885" t="s">
        <v>1090</v>
      </c>
      <c r="H1" s="885" t="str">
        <f>Languages2!G1</f>
        <v>Chinese (Simplified)</v>
      </c>
      <c r="I1" s="885" t="str">
        <f>Languages2!H1</f>
        <v>Vietnamese</v>
      </c>
      <c r="J1" s="885" t="str">
        <f>Languages2!I1</f>
        <v>Japanese</v>
      </c>
      <c r="K1" s="885" t="str">
        <f>Languages2!J1</f>
        <v>Turkish</v>
      </c>
      <c r="L1" s="511">
        <f>Languages2!K1</f>
        <v>0</v>
      </c>
      <c r="M1" s="511">
        <f>Languages2!L1</f>
        <v>0</v>
      </c>
      <c r="N1" s="511">
        <f>Languages2!M1</f>
        <v>0</v>
      </c>
      <c r="O1" s="511">
        <f>Languages2!N1</f>
        <v>0</v>
      </c>
      <c r="P1" s="511">
        <f>Languages2!O1</f>
        <v>0</v>
      </c>
      <c r="Q1" s="511">
        <f>Languages2!P1</f>
        <v>0</v>
      </c>
      <c r="R1" s="511">
        <f>Languages2!Q1</f>
        <v>0</v>
      </c>
      <c r="S1" s="511">
        <f>Languages2!R1</f>
        <v>0</v>
      </c>
      <c r="T1" s="511">
        <f>Languages2!S1</f>
        <v>0</v>
      </c>
      <c r="U1" s="511">
        <f>Languages2!T1</f>
        <v>0</v>
      </c>
      <c r="V1" s="511">
        <f>Languages2!U1</f>
        <v>0</v>
      </c>
      <c r="W1" s="511">
        <f>Languages2!V1</f>
        <v>0</v>
      </c>
      <c r="X1" s="511">
        <f>Languages2!W1</f>
        <v>0</v>
      </c>
      <c r="Y1" s="511">
        <f>Languages2!X1</f>
        <v>0</v>
      </c>
      <c r="Z1" s="511">
        <f>Languages2!Y1</f>
        <v>0</v>
      </c>
      <c r="AA1" s="511">
        <f>Languages2!Z1</f>
        <v>0</v>
      </c>
      <c r="AB1" s="511">
        <f>Languages2!AA1</f>
        <v>0</v>
      </c>
    </row>
    <row r="2" spans="1:28" s="512" customFormat="1" ht="12.5" customHeight="1">
      <c r="A2" s="513" t="s">
        <v>979</v>
      </c>
      <c r="B2" s="513"/>
      <c r="C2" s="514" t="s">
        <v>2506</v>
      </c>
      <c r="D2" s="514" t="s">
        <v>2507</v>
      </c>
      <c r="E2" s="873" t="s">
        <v>2508</v>
      </c>
      <c r="F2" s="886" t="s">
        <v>2506</v>
      </c>
      <c r="G2" s="886" t="s">
        <v>2509</v>
      </c>
      <c r="H2" s="886" t="s">
        <v>2510</v>
      </c>
      <c r="I2" s="886" t="s">
        <v>2511</v>
      </c>
      <c r="J2" s="887" t="s">
        <v>3138</v>
      </c>
      <c r="K2" s="888" t="s">
        <v>3139</v>
      </c>
      <c r="L2" s="514"/>
      <c r="M2" s="514"/>
      <c r="N2" s="514"/>
      <c r="O2" s="514"/>
      <c r="P2" s="514"/>
      <c r="Q2" s="514"/>
      <c r="R2" s="514"/>
      <c r="S2" s="514"/>
      <c r="T2" s="514"/>
      <c r="U2" s="514"/>
      <c r="V2" s="514"/>
      <c r="W2" s="514"/>
      <c r="X2" s="514"/>
      <c r="Y2" s="514"/>
      <c r="Z2" s="514"/>
      <c r="AA2" s="514"/>
      <c r="AB2" s="514"/>
    </row>
    <row r="3" spans="1:28" s="518" customFormat="1" ht="12.5" customHeight="1">
      <c r="A3" s="515" t="s">
        <v>979</v>
      </c>
      <c r="B3" s="515"/>
      <c r="C3" s="516"/>
      <c r="D3" s="516"/>
      <c r="E3" s="877"/>
      <c r="F3" s="889"/>
      <c r="G3" s="889"/>
      <c r="H3" s="889"/>
      <c r="I3" s="889"/>
      <c r="J3" s="890"/>
      <c r="K3" s="891"/>
      <c r="L3" s="516"/>
      <c r="M3" s="516"/>
      <c r="N3" s="516"/>
      <c r="O3" s="516"/>
      <c r="P3" s="516"/>
      <c r="Q3" s="516"/>
      <c r="R3" s="516"/>
      <c r="S3" s="516"/>
      <c r="T3" s="516"/>
      <c r="U3" s="516"/>
      <c r="V3" s="516"/>
      <c r="W3" s="516"/>
      <c r="X3" s="516"/>
      <c r="Y3" s="516"/>
      <c r="Z3" s="516"/>
      <c r="AA3" s="516"/>
      <c r="AB3" s="516"/>
    </row>
    <row r="4" spans="1:28" s="512" customFormat="1" ht="12.5" customHeight="1">
      <c r="A4" s="513" t="s">
        <v>979</v>
      </c>
      <c r="B4" s="513" t="s">
        <v>1040</v>
      </c>
      <c r="C4" s="514" t="s">
        <v>1075</v>
      </c>
      <c r="D4" s="514" t="s">
        <v>2499</v>
      </c>
      <c r="E4" s="873" t="s">
        <v>2512</v>
      </c>
      <c r="F4" s="886" t="s">
        <v>2513</v>
      </c>
      <c r="G4" s="886" t="s">
        <v>2514</v>
      </c>
      <c r="H4" s="886" t="s">
        <v>2515</v>
      </c>
      <c r="I4" s="886" t="s">
        <v>2516</v>
      </c>
      <c r="J4" s="887" t="s">
        <v>3140</v>
      </c>
      <c r="K4" s="888" t="s">
        <v>3141</v>
      </c>
      <c r="L4" s="514"/>
      <c r="M4" s="514"/>
      <c r="N4" s="514"/>
      <c r="O4" s="514"/>
      <c r="P4" s="514"/>
      <c r="Q4" s="514"/>
      <c r="R4" s="514"/>
      <c r="S4" s="514"/>
      <c r="T4" s="514"/>
      <c r="U4" s="514"/>
      <c r="V4" s="514"/>
      <c r="W4" s="514"/>
      <c r="X4" s="514"/>
      <c r="Y4" s="514"/>
      <c r="Z4" s="514"/>
      <c r="AA4" s="514"/>
      <c r="AB4" s="514"/>
    </row>
    <row r="5" spans="1:28" s="512" customFormat="1" ht="12.5" customHeight="1">
      <c r="A5" s="513" t="s">
        <v>979</v>
      </c>
      <c r="B5" s="513" t="s">
        <v>1041</v>
      </c>
      <c r="C5" s="519" t="s">
        <v>2459</v>
      </c>
      <c r="D5" s="519" t="s">
        <v>2500</v>
      </c>
      <c r="E5" s="878" t="s">
        <v>2517</v>
      </c>
      <c r="F5" s="884" t="s">
        <v>2518</v>
      </c>
      <c r="G5" s="884" t="s">
        <v>2519</v>
      </c>
      <c r="H5" s="884" t="s">
        <v>2520</v>
      </c>
      <c r="I5" s="886" t="s">
        <v>2521</v>
      </c>
      <c r="J5" s="892" t="s">
        <v>3142</v>
      </c>
      <c r="K5" s="888" t="s">
        <v>3143</v>
      </c>
      <c r="L5" s="514"/>
      <c r="M5" s="514"/>
      <c r="N5" s="514"/>
      <c r="O5" s="514"/>
      <c r="P5" s="514"/>
      <c r="Q5" s="514"/>
      <c r="R5" s="514"/>
      <c r="S5" s="514"/>
      <c r="T5" s="514"/>
      <c r="U5" s="514"/>
      <c r="V5" s="514"/>
      <c r="W5" s="514"/>
      <c r="X5" s="514"/>
      <c r="Y5" s="514"/>
      <c r="Z5" s="514"/>
      <c r="AA5" s="514"/>
      <c r="AB5" s="514"/>
    </row>
    <row r="6" spans="1:28" s="512" customFormat="1" ht="12.5" customHeight="1">
      <c r="A6" s="513" t="s">
        <v>979</v>
      </c>
      <c r="B6" s="513" t="s">
        <v>1042</v>
      </c>
      <c r="C6" s="514" t="s">
        <v>978</v>
      </c>
      <c r="D6" s="514" t="s">
        <v>1560</v>
      </c>
      <c r="E6" s="873" t="s">
        <v>1265</v>
      </c>
      <c r="F6" s="886" t="s">
        <v>1350</v>
      </c>
      <c r="G6" s="886" t="s">
        <v>1091</v>
      </c>
      <c r="H6" s="886" t="s">
        <v>2522</v>
      </c>
      <c r="I6" s="886" t="s">
        <v>2523</v>
      </c>
      <c r="J6" s="886"/>
      <c r="K6" s="888" t="s">
        <v>3144</v>
      </c>
      <c r="L6" s="514"/>
      <c r="M6" s="514"/>
      <c r="N6" s="514"/>
      <c r="O6" s="514"/>
      <c r="P6" s="514"/>
      <c r="Q6" s="514"/>
      <c r="R6" s="514"/>
      <c r="S6" s="514"/>
      <c r="T6" s="514"/>
      <c r="U6" s="514"/>
      <c r="V6" s="514"/>
      <c r="W6" s="514"/>
      <c r="X6" s="514"/>
      <c r="Y6" s="514"/>
      <c r="Z6" s="514"/>
      <c r="AA6" s="514"/>
      <c r="AB6" s="514"/>
    </row>
    <row r="7" spans="1:28" s="512" customFormat="1" ht="12.5" customHeight="1">
      <c r="A7" s="513" t="s">
        <v>979</v>
      </c>
      <c r="B7" s="513" t="s">
        <v>1043</v>
      </c>
      <c r="C7" s="514" t="s">
        <v>977</v>
      </c>
      <c r="D7" s="514" t="s">
        <v>1561</v>
      </c>
      <c r="E7" s="873" t="s">
        <v>1266</v>
      </c>
      <c r="F7" s="886" t="s">
        <v>1351</v>
      </c>
      <c r="G7" s="886" t="s">
        <v>1092</v>
      </c>
      <c r="H7" s="886" t="s">
        <v>2524</v>
      </c>
      <c r="I7" s="886" t="s">
        <v>2525</v>
      </c>
      <c r="J7" s="886" t="s">
        <v>3145</v>
      </c>
      <c r="K7" s="888" t="s">
        <v>3146</v>
      </c>
      <c r="L7" s="514"/>
      <c r="M7" s="514"/>
      <c r="N7" s="514"/>
      <c r="O7" s="514"/>
      <c r="P7" s="514"/>
      <c r="Q7" s="514"/>
      <c r="R7" s="514"/>
      <c r="S7" s="514"/>
      <c r="T7" s="514"/>
      <c r="U7" s="514"/>
      <c r="V7" s="514"/>
      <c r="W7" s="514"/>
      <c r="X7" s="514"/>
      <c r="Y7" s="514"/>
      <c r="Z7" s="514"/>
      <c r="AA7" s="514"/>
      <c r="AB7" s="514"/>
    </row>
    <row r="8" spans="1:28" s="512" customFormat="1" ht="12.5" customHeight="1">
      <c r="A8" s="513" t="s">
        <v>979</v>
      </c>
      <c r="B8" s="513" t="s">
        <v>1044</v>
      </c>
      <c r="C8" s="514" t="s">
        <v>2501</v>
      </c>
      <c r="D8" s="873" t="s">
        <v>2502</v>
      </c>
      <c r="E8" s="873" t="s">
        <v>2526</v>
      </c>
      <c r="F8" s="886" t="s">
        <v>2527</v>
      </c>
      <c r="G8" s="886" t="s">
        <v>2528</v>
      </c>
      <c r="H8" s="886" t="s">
        <v>2529</v>
      </c>
      <c r="I8" s="886" t="s">
        <v>2530</v>
      </c>
      <c r="J8" s="887" t="s">
        <v>3147</v>
      </c>
      <c r="K8" s="888" t="s">
        <v>3148</v>
      </c>
      <c r="L8" s="514"/>
      <c r="M8" s="514"/>
      <c r="N8" s="514"/>
      <c r="O8" s="514"/>
      <c r="P8" s="514"/>
      <c r="Q8" s="514"/>
      <c r="R8" s="514"/>
      <c r="S8" s="514"/>
      <c r="T8" s="514"/>
      <c r="U8" s="514"/>
      <c r="V8" s="514"/>
      <c r="W8" s="514"/>
      <c r="X8" s="514"/>
      <c r="Y8" s="514"/>
      <c r="Z8" s="514"/>
      <c r="AA8" s="514"/>
      <c r="AB8" s="514"/>
    </row>
    <row r="9" spans="1:28" s="512" customFormat="1" ht="12.5" customHeight="1">
      <c r="A9" s="513" t="s">
        <v>979</v>
      </c>
      <c r="B9" s="513"/>
      <c r="C9" s="514" t="s">
        <v>1742</v>
      </c>
      <c r="D9" s="514" t="s">
        <v>2498</v>
      </c>
      <c r="E9" s="873" t="s">
        <v>2531</v>
      </c>
      <c r="F9" s="886" t="s">
        <v>1742</v>
      </c>
      <c r="G9" s="886" t="s">
        <v>2532</v>
      </c>
      <c r="H9" s="886" t="s">
        <v>2533</v>
      </c>
      <c r="I9" s="886" t="s">
        <v>2534</v>
      </c>
      <c r="J9" s="887" t="s">
        <v>3149</v>
      </c>
      <c r="K9" s="888" t="s">
        <v>3150</v>
      </c>
      <c r="L9" s="514"/>
      <c r="M9" s="514"/>
      <c r="N9" s="514"/>
      <c r="O9" s="514"/>
      <c r="P9" s="514"/>
      <c r="Q9" s="514"/>
      <c r="R9" s="514"/>
      <c r="S9" s="514"/>
      <c r="T9" s="514"/>
      <c r="U9" s="514"/>
      <c r="V9" s="514"/>
      <c r="W9" s="514"/>
      <c r="X9" s="514"/>
      <c r="Y9" s="514"/>
      <c r="Z9" s="514"/>
      <c r="AA9" s="514"/>
      <c r="AB9" s="514"/>
    </row>
    <row r="10" spans="1:28" s="518" customFormat="1" ht="12.5" customHeight="1">
      <c r="A10" s="515"/>
      <c r="B10" s="515"/>
      <c r="C10" s="516"/>
      <c r="D10" s="516"/>
      <c r="E10" s="877"/>
      <c r="F10" s="889"/>
      <c r="G10" s="889"/>
      <c r="H10" s="889"/>
      <c r="I10" s="889"/>
      <c r="J10" s="890"/>
      <c r="K10" s="891"/>
      <c r="L10" s="517"/>
      <c r="M10" s="517"/>
      <c r="N10" s="517"/>
      <c r="O10" s="517"/>
      <c r="P10" s="517"/>
      <c r="Q10" s="517"/>
      <c r="R10" s="517"/>
      <c r="S10" s="517"/>
      <c r="T10" s="517"/>
      <c r="U10" s="517"/>
      <c r="V10" s="517"/>
      <c r="W10" s="517"/>
      <c r="X10" s="517"/>
      <c r="Y10" s="517"/>
      <c r="Z10" s="517"/>
      <c r="AA10" s="517"/>
      <c r="AB10" s="517"/>
    </row>
    <row r="11" spans="1:28" s="512" customFormat="1" ht="12.5" customHeight="1">
      <c r="A11" s="513" t="s">
        <v>1009</v>
      </c>
      <c r="B11" s="513"/>
      <c r="C11" s="514" t="s">
        <v>2454</v>
      </c>
      <c r="D11" s="514" t="s">
        <v>1562</v>
      </c>
      <c r="E11" s="873" t="s">
        <v>2535</v>
      </c>
      <c r="F11" s="886" t="s">
        <v>2536</v>
      </c>
      <c r="G11" s="886" t="s">
        <v>2537</v>
      </c>
      <c r="H11" s="886" t="s">
        <v>2538</v>
      </c>
      <c r="I11" s="886" t="s">
        <v>2539</v>
      </c>
      <c r="J11" s="887" t="s">
        <v>3151</v>
      </c>
      <c r="K11" s="888" t="s">
        <v>3152</v>
      </c>
      <c r="L11" s="514"/>
      <c r="M11" s="514"/>
      <c r="N11" s="514"/>
      <c r="O11" s="514"/>
      <c r="P11" s="514"/>
      <c r="Q11" s="514"/>
      <c r="R11" s="514"/>
      <c r="S11" s="514"/>
      <c r="T11" s="514"/>
      <c r="U11" s="514"/>
      <c r="V11" s="514"/>
      <c r="W11" s="514"/>
      <c r="X11" s="514"/>
      <c r="Y11" s="514"/>
      <c r="Z11" s="514"/>
      <c r="AA11" s="514"/>
      <c r="AB11" s="514"/>
    </row>
    <row r="12" spans="1:28" s="512" customFormat="1" ht="12.5" customHeight="1">
      <c r="A12" s="513" t="s">
        <v>1009</v>
      </c>
      <c r="B12" s="513"/>
      <c r="C12" s="514" t="s">
        <v>139</v>
      </c>
      <c r="D12" s="514" t="s">
        <v>1563</v>
      </c>
      <c r="E12" s="873" t="s">
        <v>1267</v>
      </c>
      <c r="F12" s="886" t="s">
        <v>976</v>
      </c>
      <c r="G12" s="886" t="s">
        <v>1093</v>
      </c>
      <c r="H12" s="886" t="s">
        <v>2540</v>
      </c>
      <c r="I12" s="886" t="s">
        <v>2541</v>
      </c>
      <c r="J12" s="886" t="s">
        <v>3153</v>
      </c>
      <c r="K12" s="888" t="s">
        <v>3154</v>
      </c>
      <c r="L12" s="514"/>
      <c r="M12" s="514"/>
      <c r="N12" s="514"/>
      <c r="O12" s="514"/>
      <c r="P12" s="514"/>
      <c r="Q12" s="514"/>
      <c r="R12" s="514"/>
      <c r="S12" s="514"/>
      <c r="T12" s="514"/>
      <c r="U12" s="514"/>
      <c r="V12" s="514"/>
      <c r="W12" s="514"/>
      <c r="X12" s="514"/>
      <c r="Y12" s="514"/>
      <c r="Z12" s="514"/>
      <c r="AA12" s="514"/>
      <c r="AB12" s="514"/>
    </row>
    <row r="13" spans="1:28" s="512" customFormat="1" ht="12.5" customHeight="1">
      <c r="A13" s="513" t="s">
        <v>1009</v>
      </c>
      <c r="B13" s="513"/>
      <c r="C13" s="514" t="s">
        <v>140</v>
      </c>
      <c r="D13" s="514" t="s">
        <v>1564</v>
      </c>
      <c r="E13" s="873" t="s">
        <v>975</v>
      </c>
      <c r="F13" s="886" t="s">
        <v>974</v>
      </c>
      <c r="G13" s="886" t="s">
        <v>1094</v>
      </c>
      <c r="H13" s="886" t="s">
        <v>2542</v>
      </c>
      <c r="I13" s="886" t="s">
        <v>2543</v>
      </c>
      <c r="J13" s="886" t="s">
        <v>3155</v>
      </c>
      <c r="K13" s="888" t="s">
        <v>3156</v>
      </c>
      <c r="L13" s="514"/>
      <c r="M13" s="514"/>
      <c r="N13" s="514" t="s">
        <v>973</v>
      </c>
      <c r="O13" s="514"/>
      <c r="P13" s="514"/>
      <c r="Q13" s="514"/>
      <c r="R13" s="514"/>
      <c r="S13" s="514"/>
      <c r="T13" s="514"/>
      <c r="U13" s="514"/>
      <c r="V13" s="514"/>
      <c r="W13" s="514"/>
      <c r="X13" s="514"/>
      <c r="Y13" s="514"/>
      <c r="Z13" s="514"/>
      <c r="AA13" s="514"/>
      <c r="AB13" s="514"/>
    </row>
    <row r="14" spans="1:28" s="512" customFormat="1" ht="12.5" customHeight="1">
      <c r="A14" s="513" t="s">
        <v>1009</v>
      </c>
      <c r="B14" s="513"/>
      <c r="C14" s="514" t="s">
        <v>2455</v>
      </c>
      <c r="D14" s="514" t="s">
        <v>1565</v>
      </c>
      <c r="E14" s="873" t="s">
        <v>2544</v>
      </c>
      <c r="F14" s="886" t="s">
        <v>2545</v>
      </c>
      <c r="G14" s="886" t="s">
        <v>2546</v>
      </c>
      <c r="H14" s="886" t="s">
        <v>2547</v>
      </c>
      <c r="I14" s="886" t="s">
        <v>2548</v>
      </c>
      <c r="J14" s="887" t="s">
        <v>3157</v>
      </c>
      <c r="K14" s="888" t="s">
        <v>3158</v>
      </c>
      <c r="L14" s="514"/>
      <c r="M14" s="514"/>
      <c r="N14" s="514"/>
      <c r="O14" s="514"/>
      <c r="P14" s="514"/>
      <c r="Q14" s="514"/>
      <c r="R14" s="514"/>
      <c r="S14" s="514"/>
      <c r="T14" s="514"/>
      <c r="U14" s="514"/>
      <c r="V14" s="514"/>
      <c r="W14" s="514"/>
      <c r="X14" s="514"/>
      <c r="Y14" s="514"/>
      <c r="Z14" s="514"/>
      <c r="AA14" s="514"/>
      <c r="AB14" s="514"/>
    </row>
    <row r="15" spans="1:28" s="512" customFormat="1" ht="12.5" customHeight="1">
      <c r="A15" s="513" t="s">
        <v>1009</v>
      </c>
      <c r="B15" s="513"/>
      <c r="C15" s="514" t="s">
        <v>2456</v>
      </c>
      <c r="D15" s="514" t="s">
        <v>1566</v>
      </c>
      <c r="E15" s="873" t="s">
        <v>2549</v>
      </c>
      <c r="F15" s="886" t="s">
        <v>2550</v>
      </c>
      <c r="G15" s="886" t="s">
        <v>2551</v>
      </c>
      <c r="H15" s="886" t="s">
        <v>2552</v>
      </c>
      <c r="I15" s="886" t="s">
        <v>2553</v>
      </c>
      <c r="J15" s="887" t="s">
        <v>3159</v>
      </c>
      <c r="K15" s="888" t="s">
        <v>3160</v>
      </c>
      <c r="L15" s="514"/>
      <c r="M15" s="514"/>
      <c r="N15" s="514"/>
      <c r="O15" s="514"/>
      <c r="P15" s="514"/>
      <c r="Q15" s="514"/>
      <c r="R15" s="514"/>
      <c r="S15" s="514"/>
      <c r="T15" s="514"/>
      <c r="U15" s="514"/>
      <c r="V15" s="514"/>
      <c r="W15" s="514"/>
      <c r="X15" s="514"/>
      <c r="Y15" s="514"/>
      <c r="Z15" s="514"/>
      <c r="AA15" s="514"/>
      <c r="AB15" s="514"/>
    </row>
    <row r="16" spans="1:28" s="512" customFormat="1" ht="12.5" customHeight="1">
      <c r="A16" s="513" t="s">
        <v>1009</v>
      </c>
      <c r="B16" s="513"/>
      <c r="C16" s="514" t="s">
        <v>148</v>
      </c>
      <c r="D16" s="514" t="s">
        <v>1567</v>
      </c>
      <c r="E16" s="873" t="s">
        <v>908</v>
      </c>
      <c r="F16" s="886" t="s">
        <v>907</v>
      </c>
      <c r="G16" s="886" t="s">
        <v>1095</v>
      </c>
      <c r="H16" s="886" t="s">
        <v>2554</v>
      </c>
      <c r="I16" s="886" t="s">
        <v>2555</v>
      </c>
      <c r="J16" s="886" t="s">
        <v>3161</v>
      </c>
      <c r="K16" s="888" t="s">
        <v>3162</v>
      </c>
      <c r="L16" s="514"/>
      <c r="M16" s="514"/>
      <c r="N16" s="514"/>
      <c r="O16" s="514"/>
      <c r="P16" s="514"/>
      <c r="Q16" s="514"/>
      <c r="R16" s="514"/>
      <c r="S16" s="514"/>
      <c r="T16" s="514"/>
      <c r="U16" s="514"/>
      <c r="V16" s="514"/>
      <c r="W16" s="514"/>
      <c r="X16" s="514"/>
      <c r="Y16" s="514"/>
      <c r="Z16" s="514"/>
      <c r="AA16" s="514"/>
      <c r="AB16" s="514"/>
    </row>
    <row r="17" spans="1:28" s="512" customFormat="1" ht="12.5" customHeight="1">
      <c r="A17" s="513" t="s">
        <v>1009</v>
      </c>
      <c r="B17" s="513"/>
      <c r="C17" s="514" t="s">
        <v>149</v>
      </c>
      <c r="D17" s="514" t="s">
        <v>1568</v>
      </c>
      <c r="E17" s="873" t="s">
        <v>906</v>
      </c>
      <c r="F17" s="886" t="s">
        <v>149</v>
      </c>
      <c r="G17" s="886" t="s">
        <v>149</v>
      </c>
      <c r="H17" s="886" t="s">
        <v>2556</v>
      </c>
      <c r="I17" s="886" t="s">
        <v>149</v>
      </c>
      <c r="J17" s="886" t="s">
        <v>3163</v>
      </c>
      <c r="K17" s="888" t="s">
        <v>3164</v>
      </c>
      <c r="L17" s="514"/>
      <c r="M17" s="514"/>
      <c r="N17" s="514"/>
      <c r="O17" s="514"/>
      <c r="P17" s="514"/>
      <c r="Q17" s="514"/>
      <c r="R17" s="514"/>
      <c r="S17" s="514"/>
      <c r="T17" s="514"/>
      <c r="U17" s="514"/>
      <c r="V17" s="514"/>
      <c r="W17" s="514"/>
      <c r="X17" s="514"/>
      <c r="Y17" s="514"/>
      <c r="Z17" s="514"/>
      <c r="AA17" s="514"/>
      <c r="AB17" s="514"/>
    </row>
    <row r="18" spans="1:28" s="512" customFormat="1" ht="12.5" customHeight="1">
      <c r="A18" s="513" t="s">
        <v>1009</v>
      </c>
      <c r="B18" s="513"/>
      <c r="C18" s="514" t="s">
        <v>141</v>
      </c>
      <c r="D18" s="514" t="s">
        <v>1569</v>
      </c>
      <c r="E18" s="873" t="s">
        <v>1268</v>
      </c>
      <c r="F18" s="886" t="s">
        <v>1352</v>
      </c>
      <c r="G18" s="886" t="s">
        <v>1096</v>
      </c>
      <c r="H18" s="886" t="s">
        <v>2557</v>
      </c>
      <c r="I18" s="886" t="s">
        <v>2558</v>
      </c>
      <c r="J18" s="886" t="s">
        <v>3165</v>
      </c>
      <c r="K18" s="888" t="s">
        <v>3166</v>
      </c>
      <c r="L18" s="514"/>
      <c r="M18" s="514"/>
      <c r="N18" s="514"/>
      <c r="O18" s="514"/>
      <c r="P18" s="514"/>
      <c r="Q18" s="514"/>
      <c r="R18" s="514"/>
      <c r="S18" s="514"/>
      <c r="T18" s="514"/>
      <c r="U18" s="514"/>
      <c r="V18" s="514"/>
      <c r="W18" s="514"/>
      <c r="X18" s="514"/>
      <c r="Y18" s="514"/>
      <c r="Z18" s="514"/>
      <c r="AA18" s="514"/>
      <c r="AB18" s="514"/>
    </row>
    <row r="19" spans="1:28" s="512" customFormat="1" ht="12.5" customHeight="1">
      <c r="A19" s="513" t="s">
        <v>1009</v>
      </c>
      <c r="B19" s="513"/>
      <c r="C19" s="514" t="s">
        <v>2457</v>
      </c>
      <c r="D19" s="514" t="s">
        <v>1465</v>
      </c>
      <c r="E19" s="873" t="s">
        <v>2559</v>
      </c>
      <c r="F19" s="886" t="s">
        <v>2560</v>
      </c>
      <c r="G19" s="886" t="s">
        <v>2561</v>
      </c>
      <c r="H19" s="886" t="s">
        <v>2562</v>
      </c>
      <c r="I19" s="886" t="s">
        <v>2563</v>
      </c>
      <c r="J19" s="887" t="s">
        <v>3167</v>
      </c>
      <c r="K19" s="888" t="s">
        <v>3168</v>
      </c>
      <c r="L19" s="514"/>
      <c r="M19" s="514"/>
      <c r="N19" s="514"/>
      <c r="O19" s="514"/>
      <c r="P19" s="514"/>
      <c r="Q19" s="514"/>
      <c r="R19" s="514"/>
      <c r="S19" s="514"/>
      <c r="T19" s="514"/>
      <c r="U19" s="514"/>
      <c r="V19" s="514"/>
      <c r="W19" s="514"/>
      <c r="X19" s="514"/>
      <c r="Y19" s="514"/>
      <c r="Z19" s="514"/>
      <c r="AA19" s="514"/>
      <c r="AB19" s="514"/>
    </row>
    <row r="20" spans="1:28" s="512" customFormat="1" ht="12.5" customHeight="1">
      <c r="A20" s="513" t="s">
        <v>1009</v>
      </c>
      <c r="B20" s="513"/>
      <c r="C20" s="514" t="s">
        <v>2458</v>
      </c>
      <c r="D20" s="514" t="s">
        <v>1570</v>
      </c>
      <c r="E20" s="873" t="s">
        <v>2564</v>
      </c>
      <c r="F20" s="886" t="s">
        <v>2565</v>
      </c>
      <c r="G20" s="886" t="s">
        <v>2566</v>
      </c>
      <c r="H20" s="886" t="s">
        <v>2567</v>
      </c>
      <c r="I20" s="886" t="s">
        <v>2568</v>
      </c>
      <c r="J20" s="887" t="s">
        <v>3169</v>
      </c>
      <c r="K20" s="888" t="s">
        <v>3170</v>
      </c>
      <c r="L20" s="514"/>
      <c r="M20" s="514"/>
      <c r="N20" s="514"/>
      <c r="O20" s="514"/>
      <c r="P20" s="514"/>
      <c r="Q20" s="514"/>
      <c r="R20" s="514"/>
      <c r="S20" s="514"/>
      <c r="T20" s="514"/>
      <c r="U20" s="514"/>
      <c r="V20" s="514"/>
      <c r="W20" s="514"/>
      <c r="X20" s="514"/>
      <c r="Y20" s="514"/>
      <c r="Z20" s="514"/>
      <c r="AA20" s="514"/>
      <c r="AB20" s="514"/>
    </row>
    <row r="21" spans="1:28" s="512" customFormat="1" ht="12.5" customHeight="1">
      <c r="A21" s="513" t="s">
        <v>1009</v>
      </c>
      <c r="B21" s="513"/>
      <c r="C21" s="514" t="s">
        <v>2482</v>
      </c>
      <c r="D21" s="514" t="s">
        <v>1571</v>
      </c>
      <c r="E21" s="873" t="s">
        <v>2569</v>
      </c>
      <c r="F21" s="886" t="s">
        <v>2570</v>
      </c>
      <c r="G21" s="886" t="s">
        <v>2571</v>
      </c>
      <c r="H21" s="886" t="s">
        <v>2572</v>
      </c>
      <c r="I21" s="886" t="s">
        <v>2573</v>
      </c>
      <c r="J21" s="887" t="s">
        <v>3171</v>
      </c>
      <c r="K21" s="888" t="s">
        <v>3172</v>
      </c>
      <c r="L21" s="514"/>
      <c r="M21" s="514"/>
      <c r="N21" s="514"/>
      <c r="O21" s="514"/>
      <c r="P21" s="514"/>
      <c r="Q21" s="514"/>
      <c r="R21" s="514"/>
      <c r="S21" s="514"/>
      <c r="T21" s="514"/>
      <c r="U21" s="514"/>
      <c r="V21" s="514"/>
      <c r="W21" s="514"/>
      <c r="X21" s="514"/>
      <c r="Y21" s="514"/>
      <c r="Z21" s="514"/>
      <c r="AA21" s="514"/>
      <c r="AB21" s="514"/>
    </row>
    <row r="22" spans="1:28" s="512" customFormat="1" ht="12.5" customHeight="1">
      <c r="A22" s="513" t="s">
        <v>1009</v>
      </c>
      <c r="B22" s="513"/>
      <c r="C22" s="514" t="s">
        <v>157</v>
      </c>
      <c r="D22" s="514" t="s">
        <v>972</v>
      </c>
      <c r="E22" s="873" t="s">
        <v>971</v>
      </c>
      <c r="F22" s="886" t="s">
        <v>2574</v>
      </c>
      <c r="G22" s="886" t="s">
        <v>2575</v>
      </c>
      <c r="H22" s="886" t="s">
        <v>2576</v>
      </c>
      <c r="I22" s="886" t="s">
        <v>2577</v>
      </c>
      <c r="J22" s="887" t="s">
        <v>3173</v>
      </c>
      <c r="K22" s="888" t="s">
        <v>3174</v>
      </c>
      <c r="L22" s="514"/>
      <c r="M22" s="514"/>
      <c r="N22" s="514"/>
      <c r="O22" s="514"/>
      <c r="P22" s="514"/>
      <c r="Q22" s="514"/>
      <c r="R22" s="514"/>
      <c r="S22" s="514"/>
      <c r="T22" s="514"/>
      <c r="U22" s="514"/>
      <c r="V22" s="514"/>
      <c r="W22" s="514"/>
      <c r="X22" s="514"/>
      <c r="Y22" s="514"/>
      <c r="Z22" s="514"/>
      <c r="AA22" s="514"/>
      <c r="AB22" s="514"/>
    </row>
    <row r="23" spans="1:28" s="512" customFormat="1" ht="12.5" customHeight="1">
      <c r="A23" s="513" t="s">
        <v>1009</v>
      </c>
      <c r="B23" s="513"/>
      <c r="C23" s="514" t="s">
        <v>858</v>
      </c>
      <c r="D23" s="514" t="s">
        <v>1572</v>
      </c>
      <c r="E23" s="873" t="s">
        <v>1269</v>
      </c>
      <c r="F23" s="886" t="s">
        <v>1353</v>
      </c>
      <c r="G23" s="886" t="s">
        <v>1097</v>
      </c>
      <c r="H23" s="886" t="s">
        <v>2278</v>
      </c>
      <c r="I23" s="886" t="s">
        <v>2578</v>
      </c>
      <c r="J23" s="886" t="s">
        <v>3175</v>
      </c>
      <c r="K23" s="888" t="s">
        <v>3176</v>
      </c>
      <c r="L23" s="514"/>
      <c r="M23" s="514"/>
      <c r="N23" s="514"/>
      <c r="O23" s="514"/>
      <c r="P23" s="514"/>
      <c r="Q23" s="514"/>
      <c r="R23" s="514"/>
      <c r="S23" s="514"/>
      <c r="T23" s="514"/>
      <c r="U23" s="514"/>
      <c r="V23" s="514"/>
      <c r="W23" s="514"/>
      <c r="X23" s="514"/>
      <c r="Y23" s="514"/>
      <c r="Z23" s="514"/>
      <c r="AA23" s="514"/>
      <c r="AB23" s="514"/>
    </row>
    <row r="24" spans="1:28" s="512" customFormat="1" ht="12.5" customHeight="1">
      <c r="A24" s="513" t="s">
        <v>1009</v>
      </c>
      <c r="B24" s="513"/>
      <c r="C24" s="514" t="s">
        <v>138</v>
      </c>
      <c r="D24" s="514" t="s">
        <v>1573</v>
      </c>
      <c r="E24" s="873" t="s">
        <v>1270</v>
      </c>
      <c r="F24" s="886" t="s">
        <v>1354</v>
      </c>
      <c r="G24" s="886" t="s">
        <v>1098</v>
      </c>
      <c r="H24" s="886" t="s">
        <v>2579</v>
      </c>
      <c r="I24" s="886" t="s">
        <v>2580</v>
      </c>
      <c r="J24" s="886" t="s">
        <v>3177</v>
      </c>
      <c r="K24" s="888" t="s">
        <v>3178</v>
      </c>
      <c r="L24" s="514"/>
      <c r="M24" s="514"/>
      <c r="N24" s="514"/>
      <c r="O24" s="514"/>
      <c r="P24" s="514"/>
      <c r="Q24" s="514"/>
      <c r="R24" s="514"/>
      <c r="S24" s="514"/>
      <c r="T24" s="514"/>
      <c r="U24" s="514"/>
      <c r="V24" s="514"/>
      <c r="W24" s="514"/>
      <c r="X24" s="514"/>
      <c r="Y24" s="514"/>
      <c r="Z24" s="514"/>
      <c r="AA24" s="514"/>
      <c r="AB24" s="514"/>
    </row>
    <row r="25" spans="1:28" s="512" customFormat="1" ht="12.5" customHeight="1">
      <c r="A25" s="513" t="s">
        <v>1009</v>
      </c>
      <c r="B25" s="513"/>
      <c r="C25" s="514" t="s">
        <v>817</v>
      </c>
      <c r="D25" s="514" t="s">
        <v>1574</v>
      </c>
      <c r="E25" s="873" t="s">
        <v>1271</v>
      </c>
      <c r="F25" s="886" t="s">
        <v>1355</v>
      </c>
      <c r="G25" s="886" t="s">
        <v>1099</v>
      </c>
      <c r="H25" s="886" t="s">
        <v>2581</v>
      </c>
      <c r="I25" s="886" t="s">
        <v>2582</v>
      </c>
      <c r="J25" s="886" t="s">
        <v>3179</v>
      </c>
      <c r="K25" s="888" t="s">
        <v>3180</v>
      </c>
      <c r="L25" s="514"/>
      <c r="M25" s="514"/>
      <c r="N25" s="514"/>
      <c r="O25" s="514"/>
      <c r="P25" s="514"/>
      <c r="Q25" s="514"/>
      <c r="R25" s="514"/>
      <c r="S25" s="514"/>
      <c r="T25" s="514"/>
      <c r="U25" s="514"/>
      <c r="V25" s="514"/>
      <c r="W25" s="514"/>
      <c r="X25" s="514"/>
      <c r="Y25" s="514"/>
      <c r="Z25" s="514"/>
      <c r="AA25" s="514"/>
      <c r="AB25" s="514"/>
    </row>
    <row r="26" spans="1:28" s="512" customFormat="1" ht="12.5" customHeight="1">
      <c r="A26" s="513" t="s">
        <v>1009</v>
      </c>
      <c r="B26" s="513"/>
      <c r="C26" s="514" t="s">
        <v>142</v>
      </c>
      <c r="D26" s="514" t="s">
        <v>1575</v>
      </c>
      <c r="E26" s="873" t="s">
        <v>1272</v>
      </c>
      <c r="F26" s="886" t="s">
        <v>1356</v>
      </c>
      <c r="G26" s="886" t="s">
        <v>1100</v>
      </c>
      <c r="H26" s="886" t="s">
        <v>2583</v>
      </c>
      <c r="I26" s="886" t="s">
        <v>2584</v>
      </c>
      <c r="J26" s="886" t="s">
        <v>3181</v>
      </c>
      <c r="K26" s="888" t="s">
        <v>3182</v>
      </c>
      <c r="L26" s="514"/>
      <c r="M26" s="514"/>
      <c r="N26" s="514"/>
      <c r="O26" s="514"/>
      <c r="P26" s="514"/>
      <c r="Q26" s="514"/>
      <c r="R26" s="514"/>
      <c r="S26" s="514"/>
      <c r="T26" s="514"/>
      <c r="U26" s="514"/>
      <c r="V26" s="514"/>
      <c r="W26" s="514"/>
      <c r="X26" s="514"/>
      <c r="Y26" s="514"/>
      <c r="Z26" s="514"/>
      <c r="AA26" s="514"/>
      <c r="AB26" s="514"/>
    </row>
    <row r="27" spans="1:28" s="512" customFormat="1" ht="12.5" customHeight="1">
      <c r="A27" s="513" t="s">
        <v>1009</v>
      </c>
      <c r="B27" s="513"/>
      <c r="C27" s="514" t="s">
        <v>869</v>
      </c>
      <c r="D27" s="514" t="s">
        <v>970</v>
      </c>
      <c r="E27" s="873" t="s">
        <v>1273</v>
      </c>
      <c r="F27" s="886" t="s">
        <v>969</v>
      </c>
      <c r="G27" s="886" t="s">
        <v>1101</v>
      </c>
      <c r="H27" s="886" t="s">
        <v>2585</v>
      </c>
      <c r="I27" s="886" t="s">
        <v>2586</v>
      </c>
      <c r="J27" s="886" t="s">
        <v>3183</v>
      </c>
      <c r="K27" s="888" t="s">
        <v>3184</v>
      </c>
      <c r="L27" s="514"/>
      <c r="M27" s="514"/>
      <c r="N27" s="514"/>
      <c r="O27" s="514"/>
      <c r="P27" s="514"/>
      <c r="Q27" s="514"/>
      <c r="R27" s="514"/>
      <c r="S27" s="514"/>
      <c r="T27" s="514"/>
      <c r="U27" s="514"/>
      <c r="V27" s="514"/>
      <c r="W27" s="514"/>
      <c r="X27" s="514"/>
      <c r="Y27" s="514"/>
      <c r="Z27" s="514"/>
      <c r="AA27" s="514"/>
      <c r="AB27" s="514"/>
    </row>
    <row r="28" spans="1:28" s="512" customFormat="1" ht="12.5" customHeight="1">
      <c r="A28" s="513" t="s">
        <v>1009</v>
      </c>
      <c r="B28" s="513"/>
      <c r="C28" s="514" t="s">
        <v>870</v>
      </c>
      <c r="D28" s="514" t="s">
        <v>1576</v>
      </c>
      <c r="E28" s="873" t="s">
        <v>1274</v>
      </c>
      <c r="F28" s="886" t="s">
        <v>968</v>
      </c>
      <c r="G28" s="886" t="s">
        <v>1102</v>
      </c>
      <c r="H28" s="886" t="s">
        <v>2587</v>
      </c>
      <c r="I28" s="886" t="s">
        <v>2588</v>
      </c>
      <c r="J28" s="886" t="s">
        <v>3185</v>
      </c>
      <c r="K28" s="888" t="s">
        <v>3186</v>
      </c>
      <c r="L28" s="514"/>
      <c r="M28" s="514"/>
      <c r="N28" s="514"/>
      <c r="O28" s="514"/>
      <c r="P28" s="514"/>
      <c r="Q28" s="514"/>
      <c r="R28" s="514"/>
      <c r="S28" s="514"/>
      <c r="T28" s="514"/>
      <c r="U28" s="514"/>
      <c r="V28" s="514"/>
      <c r="W28" s="514"/>
      <c r="X28" s="514"/>
      <c r="Y28" s="514"/>
      <c r="Z28" s="514"/>
      <c r="AA28" s="514"/>
      <c r="AB28" s="514"/>
    </row>
    <row r="29" spans="1:28" s="512" customFormat="1" ht="12.5" customHeight="1">
      <c r="A29" s="513" t="s">
        <v>1009</v>
      </c>
      <c r="B29" s="513"/>
      <c r="C29" s="514" t="s">
        <v>821</v>
      </c>
      <c r="D29" s="514" t="s">
        <v>967</v>
      </c>
      <c r="E29" s="873" t="s">
        <v>966</v>
      </c>
      <c r="F29" s="886" t="s">
        <v>1357</v>
      </c>
      <c r="G29" s="886" t="s">
        <v>1103</v>
      </c>
      <c r="H29" s="886" t="s">
        <v>2589</v>
      </c>
      <c r="I29" s="886" t="s">
        <v>2590</v>
      </c>
      <c r="J29" s="886" t="s">
        <v>3187</v>
      </c>
      <c r="K29" s="888" t="s">
        <v>3188</v>
      </c>
      <c r="L29" s="514"/>
      <c r="M29" s="514"/>
      <c r="N29" s="514"/>
      <c r="O29" s="514"/>
      <c r="P29" s="514"/>
      <c r="Q29" s="514"/>
      <c r="R29" s="514"/>
      <c r="S29" s="514"/>
      <c r="T29" s="514"/>
      <c r="U29" s="514"/>
      <c r="V29" s="514"/>
      <c r="W29" s="514"/>
      <c r="X29" s="514"/>
      <c r="Y29" s="514"/>
      <c r="Z29" s="514"/>
      <c r="AA29" s="514"/>
      <c r="AB29" s="514"/>
    </row>
    <row r="30" spans="1:28" s="512" customFormat="1" ht="12.5" customHeight="1">
      <c r="A30" s="513" t="s">
        <v>1009</v>
      </c>
      <c r="B30" s="513"/>
      <c r="C30" s="514" t="s">
        <v>152</v>
      </c>
      <c r="D30" s="514" t="s">
        <v>1577</v>
      </c>
      <c r="E30" s="873" t="s">
        <v>1275</v>
      </c>
      <c r="F30" s="886" t="s">
        <v>1358</v>
      </c>
      <c r="G30" s="886" t="s">
        <v>1104</v>
      </c>
      <c r="H30" s="886" t="s">
        <v>2591</v>
      </c>
      <c r="I30" s="886" t="s">
        <v>2592</v>
      </c>
      <c r="J30" s="886" t="s">
        <v>3189</v>
      </c>
      <c r="K30" s="888" t="s">
        <v>3190</v>
      </c>
      <c r="L30" s="514"/>
      <c r="M30" s="514"/>
      <c r="N30" s="514"/>
      <c r="O30" s="514"/>
      <c r="P30" s="514"/>
      <c r="Q30" s="514"/>
      <c r="R30" s="514"/>
      <c r="S30" s="514"/>
      <c r="T30" s="514"/>
      <c r="U30" s="514"/>
      <c r="V30" s="514"/>
      <c r="W30" s="514"/>
      <c r="X30" s="514"/>
      <c r="Y30" s="514"/>
      <c r="Z30" s="514"/>
      <c r="AA30" s="514"/>
      <c r="AB30" s="514"/>
    </row>
    <row r="31" spans="1:28" s="512" customFormat="1" ht="12.5" customHeight="1">
      <c r="A31" s="513" t="s">
        <v>1009</v>
      </c>
      <c r="B31" s="513"/>
      <c r="C31" s="514" t="s">
        <v>151</v>
      </c>
      <c r="D31" s="514" t="s">
        <v>903</v>
      </c>
      <c r="E31" s="873" t="s">
        <v>1276</v>
      </c>
      <c r="F31" s="886" t="s">
        <v>1359</v>
      </c>
      <c r="G31" s="886" t="s">
        <v>1105</v>
      </c>
      <c r="H31" s="886" t="s">
        <v>2593</v>
      </c>
      <c r="I31" s="886" t="s">
        <v>2594</v>
      </c>
      <c r="J31" s="886" t="s">
        <v>3191</v>
      </c>
      <c r="K31" s="888" t="s">
        <v>3192</v>
      </c>
      <c r="L31" s="514"/>
      <c r="M31" s="514"/>
      <c r="N31" s="514"/>
      <c r="O31" s="514"/>
      <c r="P31" s="514"/>
      <c r="Q31" s="514"/>
      <c r="R31" s="514"/>
      <c r="S31" s="514"/>
      <c r="T31" s="514"/>
      <c r="U31" s="514"/>
      <c r="V31" s="514"/>
      <c r="W31" s="514"/>
      <c r="X31" s="514"/>
      <c r="Y31" s="514"/>
      <c r="Z31" s="514"/>
      <c r="AA31" s="514"/>
      <c r="AB31" s="514"/>
    </row>
    <row r="32" spans="1:28" s="512" customFormat="1" ht="12.5" customHeight="1">
      <c r="A32" s="513" t="s">
        <v>1009</v>
      </c>
      <c r="B32" s="513"/>
      <c r="C32" s="514" t="s">
        <v>872</v>
      </c>
      <c r="D32" s="514" t="s">
        <v>1578</v>
      </c>
      <c r="E32" s="873" t="s">
        <v>1277</v>
      </c>
      <c r="F32" s="886" t="s">
        <v>1360</v>
      </c>
      <c r="G32" s="886" t="s">
        <v>1106</v>
      </c>
      <c r="H32" s="886" t="s">
        <v>2595</v>
      </c>
      <c r="I32" s="886" t="s">
        <v>2596</v>
      </c>
      <c r="J32" s="886" t="s">
        <v>3193</v>
      </c>
      <c r="K32" s="888" t="s">
        <v>3194</v>
      </c>
      <c r="L32" s="514"/>
      <c r="M32" s="514"/>
      <c r="N32" s="514"/>
      <c r="O32" s="514"/>
      <c r="P32" s="514"/>
      <c r="Q32" s="514"/>
      <c r="R32" s="514"/>
      <c r="S32" s="514"/>
      <c r="T32" s="514"/>
      <c r="U32" s="514"/>
      <c r="V32" s="514"/>
      <c r="W32" s="514"/>
      <c r="X32" s="514"/>
      <c r="Y32" s="514"/>
      <c r="Z32" s="514"/>
      <c r="AA32" s="514"/>
      <c r="AB32" s="514"/>
    </row>
    <row r="33" spans="1:28" s="512" customFormat="1" ht="12.5" customHeight="1">
      <c r="A33" s="513" t="s">
        <v>1009</v>
      </c>
      <c r="B33" s="513"/>
      <c r="C33" s="514" t="s">
        <v>2460</v>
      </c>
      <c r="D33" s="514" t="s">
        <v>1579</v>
      </c>
      <c r="E33" s="873" t="s">
        <v>2597</v>
      </c>
      <c r="F33" s="886" t="s">
        <v>2598</v>
      </c>
      <c r="G33" s="886" t="s">
        <v>2599</v>
      </c>
      <c r="H33" s="886" t="s">
        <v>2600</v>
      </c>
      <c r="I33" s="886" t="s">
        <v>2601</v>
      </c>
      <c r="J33" s="887" t="s">
        <v>3195</v>
      </c>
      <c r="K33" s="888" t="s">
        <v>3196</v>
      </c>
      <c r="L33" s="514"/>
      <c r="M33" s="514"/>
      <c r="N33" s="514"/>
      <c r="O33" s="514"/>
      <c r="P33" s="514"/>
      <c r="Q33" s="514"/>
      <c r="R33" s="514"/>
      <c r="S33" s="514"/>
      <c r="T33" s="514"/>
      <c r="U33" s="514"/>
      <c r="V33" s="514"/>
      <c r="W33" s="514"/>
      <c r="X33" s="514"/>
      <c r="Y33" s="514"/>
      <c r="Z33" s="514"/>
      <c r="AA33" s="514"/>
      <c r="AB33" s="514"/>
    </row>
    <row r="34" spans="1:28" s="512" customFormat="1" ht="12.5" customHeight="1">
      <c r="A34" s="513" t="s">
        <v>1009</v>
      </c>
      <c r="B34" s="513"/>
      <c r="C34" s="514" t="s">
        <v>822</v>
      </c>
      <c r="D34" s="514" t="s">
        <v>1580</v>
      </c>
      <c r="E34" s="873" t="s">
        <v>1278</v>
      </c>
      <c r="F34" s="886"/>
      <c r="G34" s="886" t="s">
        <v>1107</v>
      </c>
      <c r="H34" s="886" t="s">
        <v>2602</v>
      </c>
      <c r="I34" s="886" t="s">
        <v>2603</v>
      </c>
      <c r="J34" s="886" t="s">
        <v>3197</v>
      </c>
      <c r="K34" s="888" t="s">
        <v>3198</v>
      </c>
      <c r="L34" s="514"/>
      <c r="M34" s="514"/>
      <c r="N34" s="514"/>
      <c r="O34" s="514"/>
      <c r="P34" s="514"/>
      <c r="Q34" s="514"/>
      <c r="R34" s="514"/>
      <c r="S34" s="514"/>
      <c r="T34" s="514"/>
      <c r="U34" s="514"/>
      <c r="V34" s="514"/>
      <c r="W34" s="514"/>
      <c r="X34" s="514"/>
      <c r="Y34" s="514"/>
      <c r="Z34" s="514"/>
      <c r="AA34" s="514"/>
      <c r="AB34" s="514"/>
    </row>
    <row r="35" spans="1:28" s="512" customFormat="1" ht="12.5" customHeight="1">
      <c r="A35" s="513" t="s">
        <v>1009</v>
      </c>
      <c r="B35" s="513"/>
      <c r="C35" s="514" t="s">
        <v>2461</v>
      </c>
      <c r="D35" s="514" t="s">
        <v>1581</v>
      </c>
      <c r="E35" s="873" t="s">
        <v>2604</v>
      </c>
      <c r="F35" s="886" t="s">
        <v>2605</v>
      </c>
      <c r="G35" s="886" t="s">
        <v>2606</v>
      </c>
      <c r="H35" s="886" t="s">
        <v>2607</v>
      </c>
      <c r="I35" s="886" t="s">
        <v>2608</v>
      </c>
      <c r="J35" s="893" t="s">
        <v>3199</v>
      </c>
      <c r="K35" s="888" t="s">
        <v>3200</v>
      </c>
      <c r="L35" s="514"/>
      <c r="M35" s="514"/>
      <c r="N35" s="514"/>
      <c r="O35" s="514"/>
      <c r="P35" s="514"/>
      <c r="Q35" s="514"/>
      <c r="R35" s="514"/>
      <c r="S35" s="514"/>
      <c r="T35" s="514"/>
      <c r="U35" s="514"/>
      <c r="V35" s="514"/>
      <c r="W35" s="514"/>
      <c r="X35" s="514"/>
      <c r="Y35" s="514"/>
      <c r="Z35" s="514"/>
      <c r="AA35" s="514"/>
      <c r="AB35" s="514"/>
    </row>
    <row r="36" spans="1:28" s="512" customFormat="1" ht="12.5" customHeight="1">
      <c r="A36" s="513" t="s">
        <v>1009</v>
      </c>
      <c r="B36" s="513"/>
      <c r="C36" s="514" t="s">
        <v>2486</v>
      </c>
      <c r="D36" s="514" t="s">
        <v>1582</v>
      </c>
      <c r="E36" s="873" t="s">
        <v>2609</v>
      </c>
      <c r="F36" s="886" t="s">
        <v>2610</v>
      </c>
      <c r="G36" s="886" t="s">
        <v>2611</v>
      </c>
      <c r="H36" s="886" t="s">
        <v>2612</v>
      </c>
      <c r="I36" s="886" t="s">
        <v>2613</v>
      </c>
      <c r="J36" s="887" t="s">
        <v>3201</v>
      </c>
      <c r="K36" s="888" t="s">
        <v>3202</v>
      </c>
      <c r="L36" s="514"/>
      <c r="M36" s="514"/>
      <c r="N36" s="514"/>
      <c r="O36" s="514"/>
      <c r="P36" s="514"/>
      <c r="Q36" s="514"/>
      <c r="R36" s="514"/>
      <c r="S36" s="514"/>
      <c r="T36" s="514"/>
      <c r="U36" s="514"/>
      <c r="V36" s="514"/>
      <c r="W36" s="514"/>
      <c r="X36" s="514"/>
      <c r="Y36" s="514"/>
      <c r="Z36" s="514"/>
      <c r="AA36" s="514"/>
      <c r="AB36" s="514"/>
    </row>
    <row r="37" spans="1:28" s="512" customFormat="1" ht="12.5" customHeight="1">
      <c r="A37" s="513" t="s">
        <v>1009</v>
      </c>
      <c r="B37" s="513"/>
      <c r="C37" s="514" t="s">
        <v>823</v>
      </c>
      <c r="D37" s="514" t="s">
        <v>1583</v>
      </c>
      <c r="E37" s="873" t="s">
        <v>1279</v>
      </c>
      <c r="F37" s="886" t="s">
        <v>1361</v>
      </c>
      <c r="G37" s="886" t="s">
        <v>1108</v>
      </c>
      <c r="H37" s="886" t="s">
        <v>2614</v>
      </c>
      <c r="I37" s="886" t="s">
        <v>2615</v>
      </c>
      <c r="J37" s="886" t="s">
        <v>3203</v>
      </c>
      <c r="K37" s="888" t="s">
        <v>3204</v>
      </c>
      <c r="L37" s="514"/>
      <c r="M37" s="514"/>
      <c r="N37" s="514"/>
      <c r="O37" s="514"/>
      <c r="P37" s="514"/>
      <c r="Q37" s="514"/>
      <c r="R37" s="514"/>
      <c r="S37" s="514"/>
      <c r="T37" s="514"/>
      <c r="U37" s="514"/>
      <c r="V37" s="514"/>
      <c r="W37" s="514"/>
      <c r="X37" s="514"/>
      <c r="Y37" s="514"/>
      <c r="Z37" s="514"/>
      <c r="AA37" s="514"/>
      <c r="AB37" s="514"/>
    </row>
    <row r="38" spans="1:28" s="512" customFormat="1" ht="12.5" customHeight="1">
      <c r="A38" s="513" t="s">
        <v>1009</v>
      </c>
      <c r="B38" s="513"/>
      <c r="C38" s="514" t="s">
        <v>1047</v>
      </c>
      <c r="D38" s="514" t="s">
        <v>1732</v>
      </c>
      <c r="E38" s="873" t="s">
        <v>2616</v>
      </c>
      <c r="F38" s="886" t="s">
        <v>2617</v>
      </c>
      <c r="G38" s="886" t="s">
        <v>2618</v>
      </c>
      <c r="H38" s="886" t="s">
        <v>2619</v>
      </c>
      <c r="I38" s="886" t="s">
        <v>2620</v>
      </c>
      <c r="J38" s="894" t="s">
        <v>3205</v>
      </c>
      <c r="K38" s="888" t="s">
        <v>3206</v>
      </c>
      <c r="L38" s="514"/>
      <c r="M38" s="514"/>
      <c r="N38" s="514"/>
      <c r="O38" s="514"/>
      <c r="P38" s="514"/>
      <c r="Q38" s="514"/>
      <c r="R38" s="514"/>
      <c r="S38" s="514"/>
      <c r="T38" s="514"/>
      <c r="U38" s="514"/>
      <c r="V38" s="514"/>
      <c r="W38" s="514"/>
      <c r="X38" s="514"/>
      <c r="Y38" s="514"/>
      <c r="Z38" s="514"/>
      <c r="AA38" s="514"/>
      <c r="AB38" s="514"/>
    </row>
    <row r="39" spans="1:28" s="512" customFormat="1" ht="12.5" customHeight="1">
      <c r="A39" s="513" t="s">
        <v>1009</v>
      </c>
      <c r="B39" s="513"/>
      <c r="C39" s="514" t="s">
        <v>174</v>
      </c>
      <c r="D39" s="514" t="s">
        <v>1733</v>
      </c>
      <c r="E39" s="873" t="s">
        <v>2621</v>
      </c>
      <c r="F39" s="886" t="s">
        <v>2622</v>
      </c>
      <c r="G39" s="886" t="s">
        <v>2623</v>
      </c>
      <c r="H39" s="886" t="s">
        <v>2624</v>
      </c>
      <c r="I39" s="886" t="s">
        <v>2625</v>
      </c>
      <c r="J39" s="894" t="s">
        <v>2624</v>
      </c>
      <c r="K39" s="888" t="s">
        <v>3207</v>
      </c>
      <c r="L39" s="514"/>
      <c r="M39" s="514"/>
      <c r="N39" s="514"/>
      <c r="O39" s="514"/>
      <c r="P39" s="514"/>
      <c r="Q39" s="514"/>
      <c r="R39" s="514"/>
      <c r="S39" s="514"/>
      <c r="T39" s="514"/>
      <c r="U39" s="514"/>
      <c r="V39" s="514"/>
      <c r="W39" s="514"/>
      <c r="X39" s="514"/>
      <c r="Y39" s="514"/>
      <c r="Z39" s="514"/>
      <c r="AA39" s="514"/>
      <c r="AB39" s="514"/>
    </row>
    <row r="40" spans="1:28" s="512" customFormat="1" ht="12.5" customHeight="1">
      <c r="A40" s="513" t="s">
        <v>1009</v>
      </c>
      <c r="B40" s="513"/>
      <c r="C40" s="514" t="s">
        <v>1048</v>
      </c>
      <c r="D40" s="514" t="s">
        <v>1734</v>
      </c>
      <c r="E40" s="873" t="s">
        <v>2626</v>
      </c>
      <c r="F40" s="886" t="s">
        <v>2627</v>
      </c>
      <c r="G40" s="886" t="s">
        <v>2628</v>
      </c>
      <c r="H40" s="886" t="s">
        <v>2629</v>
      </c>
      <c r="I40" s="886" t="s">
        <v>2630</v>
      </c>
      <c r="J40" s="894" t="s">
        <v>3208</v>
      </c>
      <c r="K40" s="888" t="s">
        <v>3209</v>
      </c>
      <c r="L40" s="514"/>
      <c r="M40" s="514"/>
      <c r="N40" s="514"/>
      <c r="O40" s="514"/>
      <c r="P40" s="514"/>
      <c r="Q40" s="514"/>
      <c r="R40" s="514"/>
      <c r="S40" s="514"/>
      <c r="T40" s="514"/>
      <c r="U40" s="514"/>
      <c r="V40" s="514"/>
      <c r="W40" s="514"/>
      <c r="X40" s="514"/>
      <c r="Y40" s="514"/>
      <c r="Z40" s="514"/>
      <c r="AA40" s="514"/>
      <c r="AB40" s="514"/>
    </row>
    <row r="41" spans="1:28" s="512" customFormat="1" ht="12.5" customHeight="1">
      <c r="A41" s="513" t="s">
        <v>1009</v>
      </c>
      <c r="B41" s="513"/>
      <c r="C41" s="514" t="s">
        <v>173</v>
      </c>
      <c r="D41" s="514" t="s">
        <v>1735</v>
      </c>
      <c r="E41" s="873" t="s">
        <v>2631</v>
      </c>
      <c r="F41" s="886" t="s">
        <v>2632</v>
      </c>
      <c r="G41" s="886" t="s">
        <v>2633</v>
      </c>
      <c r="H41" s="886" t="s">
        <v>2634</v>
      </c>
      <c r="I41" s="886" t="s">
        <v>2635</v>
      </c>
      <c r="J41" s="894" t="s">
        <v>3210</v>
      </c>
      <c r="K41" s="888" t="s">
        <v>3211</v>
      </c>
      <c r="L41" s="514"/>
      <c r="M41" s="514"/>
      <c r="N41" s="514"/>
      <c r="O41" s="514"/>
      <c r="P41" s="514"/>
      <c r="Q41" s="514"/>
      <c r="R41" s="514"/>
      <c r="S41" s="514"/>
      <c r="T41" s="514"/>
      <c r="U41" s="514"/>
      <c r="V41" s="514"/>
      <c r="W41" s="514"/>
      <c r="X41" s="514"/>
      <c r="Y41" s="514"/>
      <c r="Z41" s="514"/>
      <c r="AA41" s="514"/>
      <c r="AB41" s="514"/>
    </row>
    <row r="42" spans="1:28" s="512" customFormat="1" ht="12.5" customHeight="1">
      <c r="A42" s="513" t="s">
        <v>1009</v>
      </c>
      <c r="B42" s="513"/>
      <c r="C42" s="514" t="s">
        <v>2462</v>
      </c>
      <c r="D42" s="514" t="s">
        <v>1584</v>
      </c>
      <c r="E42" s="873" t="s">
        <v>2636</v>
      </c>
      <c r="F42" s="886" t="s">
        <v>2637</v>
      </c>
      <c r="G42" s="886" t="s">
        <v>2638</v>
      </c>
      <c r="H42" s="886" t="s">
        <v>2639</v>
      </c>
      <c r="I42" s="886" t="s">
        <v>2640</v>
      </c>
      <c r="J42" s="894" t="s">
        <v>3212</v>
      </c>
      <c r="K42" s="888" t="s">
        <v>3213</v>
      </c>
      <c r="L42" s="514"/>
      <c r="M42" s="514"/>
      <c r="N42" s="514"/>
      <c r="O42" s="514"/>
      <c r="P42" s="514"/>
      <c r="Q42" s="514"/>
      <c r="R42" s="514"/>
      <c r="S42" s="514"/>
      <c r="T42" s="514"/>
      <c r="U42" s="514"/>
      <c r="V42" s="514"/>
      <c r="W42" s="514"/>
      <c r="X42" s="514"/>
      <c r="Y42" s="514"/>
      <c r="Z42" s="514"/>
      <c r="AA42" s="514"/>
      <c r="AB42" s="514"/>
    </row>
    <row r="43" spans="1:28" s="512" customFormat="1" ht="12.5" customHeight="1">
      <c r="A43" s="513" t="s">
        <v>1009</v>
      </c>
      <c r="B43" s="513"/>
      <c r="C43" s="514" t="s">
        <v>2463</v>
      </c>
      <c r="D43" s="514" t="s">
        <v>1585</v>
      </c>
      <c r="E43" s="873" t="s">
        <v>2641</v>
      </c>
      <c r="F43" s="886" t="s">
        <v>2642</v>
      </c>
      <c r="G43" s="886" t="s">
        <v>2643</v>
      </c>
      <c r="H43" s="886" t="s">
        <v>2644</v>
      </c>
      <c r="I43" s="886" t="s">
        <v>2645</v>
      </c>
      <c r="J43" s="894" t="s">
        <v>3214</v>
      </c>
      <c r="K43" s="888" t="s">
        <v>3215</v>
      </c>
      <c r="L43" s="514"/>
      <c r="M43" s="514"/>
      <c r="N43" s="514"/>
      <c r="O43" s="514"/>
      <c r="P43" s="514"/>
      <c r="Q43" s="514"/>
      <c r="R43" s="514"/>
      <c r="S43" s="514"/>
      <c r="T43" s="514"/>
      <c r="U43" s="514"/>
      <c r="V43" s="514"/>
      <c r="W43" s="514"/>
      <c r="X43" s="514"/>
      <c r="Y43" s="514"/>
      <c r="Z43" s="514"/>
      <c r="AA43" s="514"/>
      <c r="AB43" s="514"/>
    </row>
    <row r="44" spans="1:28" s="512" customFormat="1" ht="12.5" customHeight="1">
      <c r="A44" s="513" t="s">
        <v>1009</v>
      </c>
      <c r="B44" s="513"/>
      <c r="C44" s="514" t="s">
        <v>2464</v>
      </c>
      <c r="D44" s="514" t="s">
        <v>1586</v>
      </c>
      <c r="E44" s="873" t="s">
        <v>2646</v>
      </c>
      <c r="F44" s="886" t="s">
        <v>2647</v>
      </c>
      <c r="G44" s="886" t="s">
        <v>2648</v>
      </c>
      <c r="H44" s="886" t="s">
        <v>2649</v>
      </c>
      <c r="I44" s="886" t="s">
        <v>2650</v>
      </c>
      <c r="J44" s="886" t="s">
        <v>3216</v>
      </c>
      <c r="K44" s="888" t="s">
        <v>3217</v>
      </c>
      <c r="L44" s="514"/>
      <c r="M44" s="514"/>
      <c r="N44" s="514"/>
      <c r="O44" s="514"/>
      <c r="P44" s="514"/>
      <c r="Q44" s="514"/>
      <c r="R44" s="514"/>
      <c r="S44" s="514"/>
      <c r="T44" s="514"/>
      <c r="U44" s="514"/>
      <c r="V44" s="514"/>
      <c r="W44" s="514"/>
      <c r="X44" s="514"/>
      <c r="Y44" s="514"/>
      <c r="Z44" s="514"/>
      <c r="AA44" s="514"/>
      <c r="AB44" s="514"/>
    </row>
    <row r="45" spans="1:28" s="512" customFormat="1" ht="12.5" customHeight="1">
      <c r="A45" s="513" t="s">
        <v>1009</v>
      </c>
      <c r="B45" s="513"/>
      <c r="C45" s="514" t="s">
        <v>2465</v>
      </c>
      <c r="D45" s="514" t="s">
        <v>1587</v>
      </c>
      <c r="E45" s="873" t="s">
        <v>2651</v>
      </c>
      <c r="F45" s="886" t="s">
        <v>2652</v>
      </c>
      <c r="G45" s="886" t="s">
        <v>2653</v>
      </c>
      <c r="H45" s="886" t="s">
        <v>2654</v>
      </c>
      <c r="I45" s="886" t="s">
        <v>2655</v>
      </c>
      <c r="J45" s="886" t="s">
        <v>3218</v>
      </c>
      <c r="K45" s="888" t="s">
        <v>3219</v>
      </c>
      <c r="L45" s="514"/>
      <c r="M45" s="514"/>
      <c r="N45" s="514"/>
      <c r="O45" s="514"/>
      <c r="P45" s="514"/>
      <c r="Q45" s="514"/>
      <c r="R45" s="514"/>
      <c r="S45" s="514"/>
      <c r="T45" s="514"/>
      <c r="U45" s="514"/>
      <c r="V45" s="514"/>
      <c r="W45" s="514"/>
      <c r="X45" s="514"/>
      <c r="Y45" s="514"/>
      <c r="Z45" s="514"/>
      <c r="AA45" s="514"/>
      <c r="AB45" s="514"/>
    </row>
    <row r="46" spans="1:28" s="512" customFormat="1" ht="12.5" customHeight="1">
      <c r="A46" s="513" t="s">
        <v>1009</v>
      </c>
      <c r="B46" s="513"/>
      <c r="C46" s="514" t="s">
        <v>2466</v>
      </c>
      <c r="D46" s="514" t="s">
        <v>1588</v>
      </c>
      <c r="E46" s="873" t="s">
        <v>2656</v>
      </c>
      <c r="F46" s="886" t="s">
        <v>2657</v>
      </c>
      <c r="G46" s="886" t="s">
        <v>2658</v>
      </c>
      <c r="H46" s="886" t="s">
        <v>2659</v>
      </c>
      <c r="I46" s="886" t="s">
        <v>2660</v>
      </c>
      <c r="J46" s="886" t="s">
        <v>3220</v>
      </c>
      <c r="K46" s="888" t="s">
        <v>3221</v>
      </c>
      <c r="L46" s="514"/>
      <c r="M46" s="514"/>
      <c r="N46" s="514"/>
      <c r="O46" s="514"/>
      <c r="P46" s="514"/>
      <c r="Q46" s="514"/>
      <c r="R46" s="514"/>
      <c r="S46" s="514"/>
      <c r="T46" s="514"/>
      <c r="U46" s="514"/>
      <c r="V46" s="514"/>
      <c r="W46" s="514"/>
      <c r="X46" s="514"/>
      <c r="Y46" s="514"/>
      <c r="Z46" s="514"/>
      <c r="AA46" s="514"/>
      <c r="AB46" s="514"/>
    </row>
    <row r="47" spans="1:28" s="512" customFormat="1" ht="12.5" customHeight="1">
      <c r="A47" s="513" t="s">
        <v>1009</v>
      </c>
      <c r="B47" s="513"/>
      <c r="C47" s="514" t="s">
        <v>2467</v>
      </c>
      <c r="D47" s="514" t="s">
        <v>1589</v>
      </c>
      <c r="E47" s="873" t="s">
        <v>2661</v>
      </c>
      <c r="F47" s="886" t="s">
        <v>2662</v>
      </c>
      <c r="G47" s="886" t="s">
        <v>2663</v>
      </c>
      <c r="H47" s="886" t="s">
        <v>2664</v>
      </c>
      <c r="I47" s="886" t="s">
        <v>2665</v>
      </c>
      <c r="J47" s="886" t="s">
        <v>3222</v>
      </c>
      <c r="K47" s="888" t="s">
        <v>3223</v>
      </c>
      <c r="L47" s="514"/>
      <c r="M47" s="514"/>
      <c r="N47" s="514"/>
      <c r="O47" s="514"/>
      <c r="P47" s="514"/>
      <c r="Q47" s="514"/>
      <c r="R47" s="514"/>
      <c r="S47" s="514"/>
      <c r="T47" s="514"/>
      <c r="U47" s="514"/>
      <c r="V47" s="514"/>
      <c r="W47" s="514"/>
      <c r="X47" s="514"/>
      <c r="Y47" s="514"/>
      <c r="Z47" s="514"/>
      <c r="AA47" s="514"/>
      <c r="AB47" s="514"/>
    </row>
    <row r="48" spans="1:28" s="512" customFormat="1" ht="12.5" customHeight="1">
      <c r="A48" s="513" t="s">
        <v>1009</v>
      </c>
      <c r="B48" s="513"/>
      <c r="C48" s="514" t="s">
        <v>2468</v>
      </c>
      <c r="D48" s="514" t="s">
        <v>1590</v>
      </c>
      <c r="E48" s="873" t="s">
        <v>2666</v>
      </c>
      <c r="F48" s="886" t="s">
        <v>2667</v>
      </c>
      <c r="G48" s="886" t="s">
        <v>2668</v>
      </c>
      <c r="H48" s="886" t="s">
        <v>2669</v>
      </c>
      <c r="I48" s="886" t="s">
        <v>2670</v>
      </c>
      <c r="J48" s="886" t="s">
        <v>3224</v>
      </c>
      <c r="K48" s="888" t="s">
        <v>3225</v>
      </c>
      <c r="L48" s="514"/>
      <c r="M48" s="514"/>
      <c r="N48" s="514"/>
      <c r="O48" s="514"/>
      <c r="P48" s="514"/>
      <c r="Q48" s="514"/>
      <c r="R48" s="514"/>
      <c r="S48" s="514"/>
      <c r="T48" s="514"/>
      <c r="U48" s="514"/>
      <c r="V48" s="514"/>
      <c r="W48" s="514"/>
      <c r="X48" s="514"/>
      <c r="Y48" s="514"/>
      <c r="Z48" s="514"/>
      <c r="AA48" s="514"/>
      <c r="AB48" s="514"/>
    </row>
    <row r="49" spans="1:28" s="512" customFormat="1" ht="12.5" customHeight="1">
      <c r="A49" s="513" t="s">
        <v>1009</v>
      </c>
      <c r="B49" s="513"/>
      <c r="C49" s="514" t="s">
        <v>2469</v>
      </c>
      <c r="D49" s="514" t="s">
        <v>1591</v>
      </c>
      <c r="E49" s="873" t="s">
        <v>2671</v>
      </c>
      <c r="F49" s="886" t="s">
        <v>2672</v>
      </c>
      <c r="G49" s="886" t="s">
        <v>2673</v>
      </c>
      <c r="H49" s="886" t="s">
        <v>2674</v>
      </c>
      <c r="I49" s="886" t="s">
        <v>2675</v>
      </c>
      <c r="J49" s="886" t="s">
        <v>3226</v>
      </c>
      <c r="K49" s="888" t="s">
        <v>3227</v>
      </c>
      <c r="L49" s="514"/>
      <c r="M49" s="514"/>
      <c r="N49" s="514"/>
      <c r="O49" s="514"/>
      <c r="P49" s="514"/>
      <c r="Q49" s="514"/>
      <c r="R49" s="514"/>
      <c r="S49" s="514"/>
      <c r="T49" s="514"/>
      <c r="U49" s="514"/>
      <c r="V49" s="514"/>
      <c r="W49" s="514"/>
      <c r="X49" s="514"/>
      <c r="Y49" s="514"/>
      <c r="Z49" s="514"/>
      <c r="AA49" s="514"/>
      <c r="AB49" s="514"/>
    </row>
    <row r="50" spans="1:28" s="512" customFormat="1" ht="12.5" customHeight="1">
      <c r="A50" s="513" t="s">
        <v>1009</v>
      </c>
      <c r="B50" s="513"/>
      <c r="C50" s="514" t="s">
        <v>2470</v>
      </c>
      <c r="D50" s="514" t="s">
        <v>1592</v>
      </c>
      <c r="E50" s="873" t="s">
        <v>2676</v>
      </c>
      <c r="F50" s="886" t="s">
        <v>2677</v>
      </c>
      <c r="G50" s="886" t="s">
        <v>2678</v>
      </c>
      <c r="H50" s="886" t="s">
        <v>2679</v>
      </c>
      <c r="I50" s="886" t="s">
        <v>2680</v>
      </c>
      <c r="J50" s="894" t="s">
        <v>3228</v>
      </c>
      <c r="K50" s="888" t="s">
        <v>3229</v>
      </c>
      <c r="L50" s="514"/>
      <c r="M50" s="514"/>
      <c r="N50" s="514"/>
      <c r="O50" s="514"/>
      <c r="P50" s="514"/>
      <c r="Q50" s="514"/>
      <c r="R50" s="514"/>
      <c r="S50" s="514"/>
      <c r="T50" s="514"/>
      <c r="U50" s="514"/>
      <c r="V50" s="514"/>
      <c r="W50" s="514"/>
      <c r="X50" s="514"/>
      <c r="Y50" s="514"/>
      <c r="Z50" s="514"/>
      <c r="AA50" s="514"/>
      <c r="AB50" s="514"/>
    </row>
    <row r="51" spans="1:28" s="512" customFormat="1" ht="12.5" customHeight="1">
      <c r="A51" s="513" t="s">
        <v>1009</v>
      </c>
      <c r="B51" s="513" t="s">
        <v>1011</v>
      </c>
      <c r="C51" s="514" t="s">
        <v>2471</v>
      </c>
      <c r="D51" s="514" t="s">
        <v>2447</v>
      </c>
      <c r="E51" s="873" t="s">
        <v>2681</v>
      </c>
      <c r="F51" s="886" t="s">
        <v>2682</v>
      </c>
      <c r="G51" s="886" t="s">
        <v>2683</v>
      </c>
      <c r="H51" s="886" t="s">
        <v>2684</v>
      </c>
      <c r="I51" s="886" t="s">
        <v>2685</v>
      </c>
      <c r="J51" s="895" t="s">
        <v>3230</v>
      </c>
      <c r="K51" s="888" t="s">
        <v>3231</v>
      </c>
      <c r="L51" s="514"/>
      <c r="M51" s="514"/>
      <c r="N51" s="514"/>
      <c r="O51" s="514"/>
      <c r="P51" s="514"/>
      <c r="Q51" s="514"/>
      <c r="R51" s="514"/>
      <c r="S51" s="514"/>
      <c r="T51" s="514"/>
      <c r="U51" s="514"/>
      <c r="V51" s="514"/>
      <c r="W51" s="514"/>
      <c r="X51" s="514"/>
      <c r="Y51" s="514"/>
      <c r="Z51" s="514"/>
      <c r="AA51" s="514"/>
      <c r="AB51" s="514"/>
    </row>
    <row r="52" spans="1:28" s="512" customFormat="1" ht="12.5" customHeight="1">
      <c r="A52" s="513" t="s">
        <v>1009</v>
      </c>
      <c r="B52" s="513"/>
      <c r="C52" s="514" t="s">
        <v>856</v>
      </c>
      <c r="D52" s="514" t="s">
        <v>1593</v>
      </c>
      <c r="E52" s="873" t="s">
        <v>1280</v>
      </c>
      <c r="F52" s="886" t="s">
        <v>1362</v>
      </c>
      <c r="G52" s="886" t="s">
        <v>1109</v>
      </c>
      <c r="H52" s="886" t="s">
        <v>2686</v>
      </c>
      <c r="I52" s="886" t="s">
        <v>2687</v>
      </c>
      <c r="J52" s="886" t="s">
        <v>3232</v>
      </c>
      <c r="K52" s="888" t="s">
        <v>3233</v>
      </c>
      <c r="L52" s="514"/>
      <c r="M52" s="514"/>
      <c r="N52" s="514"/>
      <c r="O52" s="514"/>
      <c r="P52" s="514"/>
      <c r="Q52" s="514"/>
      <c r="R52" s="514"/>
      <c r="S52" s="514"/>
      <c r="T52" s="514"/>
      <c r="U52" s="514"/>
      <c r="V52" s="514"/>
      <c r="W52" s="514"/>
      <c r="X52" s="514"/>
      <c r="Y52" s="514"/>
      <c r="Z52" s="514"/>
      <c r="AA52" s="514"/>
      <c r="AB52" s="514"/>
    </row>
    <row r="53" spans="1:28" s="512" customFormat="1" ht="12.5" customHeight="1">
      <c r="A53" s="513" t="s">
        <v>1009</v>
      </c>
      <c r="B53" s="513"/>
      <c r="C53" s="514" t="s">
        <v>855</v>
      </c>
      <c r="D53" s="514" t="s">
        <v>1594</v>
      </c>
      <c r="E53" s="873" t="s">
        <v>1281</v>
      </c>
      <c r="F53" s="886" t="s">
        <v>1363</v>
      </c>
      <c r="G53" s="886" t="s">
        <v>1110</v>
      </c>
      <c r="H53" s="886" t="s">
        <v>2688</v>
      </c>
      <c r="I53" s="886" t="s">
        <v>2689</v>
      </c>
      <c r="J53" s="886" t="s">
        <v>3234</v>
      </c>
      <c r="K53" s="888" t="s">
        <v>3235</v>
      </c>
      <c r="L53" s="514"/>
      <c r="M53" s="514"/>
      <c r="N53" s="514"/>
      <c r="O53" s="514"/>
      <c r="P53" s="514"/>
      <c r="Q53" s="514"/>
      <c r="R53" s="514"/>
      <c r="S53" s="514"/>
      <c r="T53" s="514"/>
      <c r="U53" s="514"/>
      <c r="V53" s="514"/>
      <c r="W53" s="514"/>
      <c r="X53" s="514"/>
      <c r="Y53" s="514"/>
      <c r="Z53" s="514"/>
      <c r="AA53" s="514"/>
      <c r="AB53" s="514"/>
    </row>
    <row r="54" spans="1:28" s="512" customFormat="1" ht="12.5" customHeight="1">
      <c r="A54" s="513" t="s">
        <v>1009</v>
      </c>
      <c r="B54" s="513"/>
      <c r="C54" s="514" t="s">
        <v>857</v>
      </c>
      <c r="D54" s="514" t="s">
        <v>1595</v>
      </c>
      <c r="E54" s="873" t="s">
        <v>857</v>
      </c>
      <c r="F54" s="886" t="s">
        <v>1364</v>
      </c>
      <c r="G54" s="886" t="s">
        <v>1111</v>
      </c>
      <c r="H54" s="886" t="s">
        <v>2690</v>
      </c>
      <c r="I54" s="886" t="s">
        <v>2691</v>
      </c>
      <c r="J54" s="886" t="s">
        <v>3236</v>
      </c>
      <c r="K54" s="888" t="s">
        <v>3237</v>
      </c>
      <c r="L54" s="514"/>
      <c r="M54" s="514"/>
      <c r="N54" s="514"/>
      <c r="O54" s="514"/>
      <c r="P54" s="514"/>
      <c r="Q54" s="514"/>
      <c r="R54" s="514"/>
      <c r="S54" s="514"/>
      <c r="T54" s="514"/>
      <c r="U54" s="514"/>
      <c r="V54" s="514"/>
      <c r="W54" s="514"/>
      <c r="X54" s="514"/>
      <c r="Y54" s="514"/>
      <c r="Z54" s="514"/>
      <c r="AA54" s="514"/>
      <c r="AB54" s="514"/>
    </row>
    <row r="55" spans="1:28" s="512" customFormat="1" ht="12.5" customHeight="1">
      <c r="A55" s="513" t="s">
        <v>1009</v>
      </c>
      <c r="B55" s="513"/>
      <c r="C55" s="514" t="s">
        <v>833</v>
      </c>
      <c r="D55" s="514" t="s">
        <v>1596</v>
      </c>
      <c r="E55" s="873" t="s">
        <v>2692</v>
      </c>
      <c r="F55" s="886" t="s">
        <v>1365</v>
      </c>
      <c r="G55" s="886" t="s">
        <v>1112</v>
      </c>
      <c r="H55" s="886" t="s">
        <v>2693</v>
      </c>
      <c r="I55" s="886" t="s">
        <v>2694</v>
      </c>
      <c r="J55" s="886" t="s">
        <v>3238</v>
      </c>
      <c r="K55" s="888" t="s">
        <v>3239</v>
      </c>
      <c r="L55" s="514"/>
      <c r="M55" s="514"/>
      <c r="N55" s="514"/>
      <c r="O55" s="514"/>
      <c r="P55" s="514"/>
      <c r="Q55" s="514"/>
      <c r="R55" s="514"/>
      <c r="S55" s="514"/>
      <c r="T55" s="514"/>
      <c r="U55" s="514"/>
      <c r="V55" s="514"/>
      <c r="W55" s="514"/>
      <c r="X55" s="514"/>
      <c r="Y55" s="514"/>
      <c r="Z55" s="514"/>
      <c r="AA55" s="514"/>
      <c r="AB55" s="514"/>
    </row>
    <row r="56" spans="1:28" s="512" customFormat="1" ht="12.5" customHeight="1">
      <c r="A56" s="513" t="s">
        <v>1009</v>
      </c>
      <c r="B56" s="513"/>
      <c r="C56" s="514" t="s">
        <v>861</v>
      </c>
      <c r="D56" s="514" t="s">
        <v>1597</v>
      </c>
      <c r="E56" s="873" t="s">
        <v>965</v>
      </c>
      <c r="F56" s="886" t="s">
        <v>1366</v>
      </c>
      <c r="G56" s="886" t="s">
        <v>1113</v>
      </c>
      <c r="H56" s="886" t="s">
        <v>2695</v>
      </c>
      <c r="I56" s="886" t="s">
        <v>2696</v>
      </c>
      <c r="J56" s="886" t="s">
        <v>3240</v>
      </c>
      <c r="K56" s="888" t="s">
        <v>3241</v>
      </c>
      <c r="L56" s="514"/>
      <c r="M56" s="514"/>
      <c r="N56" s="514"/>
      <c r="O56" s="514"/>
      <c r="P56" s="514"/>
      <c r="Q56" s="514"/>
      <c r="R56" s="514"/>
      <c r="S56" s="514"/>
      <c r="T56" s="514"/>
      <c r="U56" s="514"/>
      <c r="V56" s="514"/>
      <c r="W56" s="514"/>
      <c r="X56" s="514"/>
      <c r="Y56" s="514"/>
      <c r="Z56" s="514"/>
      <c r="AA56" s="514"/>
      <c r="AB56" s="514"/>
    </row>
    <row r="57" spans="1:28" s="512" customFormat="1" ht="12.5" customHeight="1">
      <c r="A57" s="513" t="s">
        <v>1009</v>
      </c>
      <c r="B57" s="513"/>
      <c r="C57" s="514" t="s">
        <v>830</v>
      </c>
      <c r="D57" s="514" t="s">
        <v>1598</v>
      </c>
      <c r="E57" s="873" t="s">
        <v>830</v>
      </c>
      <c r="F57" s="886" t="s">
        <v>1367</v>
      </c>
      <c r="G57" s="886" t="s">
        <v>1114</v>
      </c>
      <c r="H57" s="886" t="s">
        <v>2697</v>
      </c>
      <c r="I57" s="886" t="s">
        <v>2698</v>
      </c>
      <c r="J57" s="886" t="s">
        <v>3242</v>
      </c>
      <c r="K57" s="888" t="s">
        <v>3243</v>
      </c>
      <c r="L57" s="514"/>
      <c r="M57" s="514"/>
      <c r="N57" s="514"/>
      <c r="O57" s="514"/>
      <c r="P57" s="514"/>
      <c r="Q57" s="514"/>
      <c r="R57" s="514"/>
      <c r="S57" s="514"/>
      <c r="T57" s="514"/>
      <c r="U57" s="514"/>
      <c r="V57" s="514"/>
      <c r="W57" s="514"/>
      <c r="X57" s="514"/>
      <c r="Y57" s="514"/>
      <c r="Z57" s="514"/>
      <c r="AA57" s="514"/>
      <c r="AB57" s="514"/>
    </row>
    <row r="58" spans="1:28" s="512" customFormat="1" ht="12.5" customHeight="1">
      <c r="A58" s="513" t="s">
        <v>1009</v>
      </c>
      <c r="B58" s="513"/>
      <c r="C58" s="514" t="s">
        <v>831</v>
      </c>
      <c r="D58" s="514" t="s">
        <v>1599</v>
      </c>
      <c r="E58" s="873" t="s">
        <v>831</v>
      </c>
      <c r="F58" s="886" t="s">
        <v>1368</v>
      </c>
      <c r="G58" s="886" t="s">
        <v>1115</v>
      </c>
      <c r="H58" s="886" t="s">
        <v>2699</v>
      </c>
      <c r="I58" s="886" t="s">
        <v>2700</v>
      </c>
      <c r="J58" s="886" t="s">
        <v>3244</v>
      </c>
      <c r="K58" s="888" t="s">
        <v>3245</v>
      </c>
      <c r="L58" s="514"/>
      <c r="M58" s="514"/>
      <c r="N58" s="514"/>
      <c r="O58" s="514"/>
      <c r="P58" s="514"/>
      <c r="Q58" s="514"/>
      <c r="R58" s="514"/>
      <c r="S58" s="514"/>
      <c r="T58" s="514"/>
      <c r="U58" s="514"/>
      <c r="V58" s="514"/>
      <c r="W58" s="514"/>
      <c r="X58" s="514"/>
      <c r="Y58" s="514"/>
      <c r="Z58" s="514"/>
      <c r="AA58" s="514"/>
      <c r="AB58" s="514"/>
    </row>
    <row r="59" spans="1:28" s="512" customFormat="1" ht="12.5" customHeight="1">
      <c r="A59" s="513" t="s">
        <v>1009</v>
      </c>
      <c r="B59" s="513"/>
      <c r="C59" s="514" t="s">
        <v>832</v>
      </c>
      <c r="D59" s="514" t="s">
        <v>1600</v>
      </c>
      <c r="E59" s="873" t="s">
        <v>1282</v>
      </c>
      <c r="F59" s="886" t="s">
        <v>1369</v>
      </c>
      <c r="G59" s="886" t="s">
        <v>1116</v>
      </c>
      <c r="H59" s="886" t="s">
        <v>2701</v>
      </c>
      <c r="I59" s="886" t="s">
        <v>2702</v>
      </c>
      <c r="J59" s="886" t="s">
        <v>3246</v>
      </c>
      <c r="K59" s="888" t="s">
        <v>3247</v>
      </c>
      <c r="L59" s="514"/>
      <c r="M59" s="514"/>
      <c r="N59" s="514"/>
      <c r="O59" s="514"/>
      <c r="P59" s="514"/>
      <c r="Q59" s="514"/>
      <c r="R59" s="514"/>
      <c r="S59" s="514"/>
      <c r="T59" s="514"/>
      <c r="U59" s="514"/>
      <c r="V59" s="514"/>
      <c r="W59" s="514"/>
      <c r="X59" s="514"/>
      <c r="Y59" s="514"/>
      <c r="Z59" s="514"/>
      <c r="AA59" s="514"/>
      <c r="AB59" s="514"/>
    </row>
    <row r="60" spans="1:28" s="512" customFormat="1" ht="12.5" customHeight="1">
      <c r="A60" s="513" t="s">
        <v>1009</v>
      </c>
      <c r="B60" s="513"/>
      <c r="C60" s="514" t="s">
        <v>2472</v>
      </c>
      <c r="D60" s="514" t="s">
        <v>1601</v>
      </c>
      <c r="E60" s="873" t="s">
        <v>2703</v>
      </c>
      <c r="F60" s="886" t="s">
        <v>2704</v>
      </c>
      <c r="G60" s="886" t="s">
        <v>2705</v>
      </c>
      <c r="H60" s="886" t="s">
        <v>2706</v>
      </c>
      <c r="I60" s="886" t="s">
        <v>2707</v>
      </c>
      <c r="J60" s="893" t="s">
        <v>3248</v>
      </c>
      <c r="K60" s="888" t="s">
        <v>3249</v>
      </c>
      <c r="L60" s="514"/>
      <c r="M60" s="514"/>
      <c r="N60" s="514"/>
      <c r="O60" s="514"/>
      <c r="P60" s="514"/>
      <c r="Q60" s="514"/>
      <c r="R60" s="514"/>
      <c r="S60" s="514"/>
      <c r="T60" s="514"/>
      <c r="U60" s="514"/>
      <c r="V60" s="514"/>
      <c r="W60" s="514"/>
      <c r="X60" s="514"/>
      <c r="Y60" s="514"/>
      <c r="Z60" s="514"/>
      <c r="AA60" s="514"/>
      <c r="AB60" s="514"/>
    </row>
    <row r="61" spans="1:28" s="518" customFormat="1" ht="12.5" customHeight="1">
      <c r="A61" s="515"/>
      <c r="B61" s="515"/>
      <c r="C61" s="516"/>
      <c r="D61" s="516"/>
      <c r="E61" s="877"/>
      <c r="F61" s="889"/>
      <c r="G61" s="889"/>
      <c r="H61" s="889"/>
      <c r="I61" s="889"/>
      <c r="J61" s="896"/>
      <c r="K61" s="897"/>
      <c r="L61" s="516"/>
      <c r="M61" s="516"/>
      <c r="N61" s="516"/>
      <c r="O61" s="516"/>
      <c r="P61" s="516"/>
      <c r="Q61" s="516"/>
      <c r="R61" s="516"/>
      <c r="S61" s="516"/>
      <c r="T61" s="516"/>
      <c r="U61" s="516"/>
      <c r="V61" s="516"/>
      <c r="W61" s="516"/>
      <c r="X61" s="516"/>
      <c r="Y61" s="516"/>
      <c r="Z61" s="516"/>
      <c r="AA61" s="516"/>
      <c r="AB61" s="516"/>
    </row>
    <row r="62" spans="1:28" s="518" customFormat="1" ht="12.5" customHeight="1">
      <c r="A62" s="515"/>
      <c r="B62" s="515"/>
      <c r="C62" s="516"/>
      <c r="D62" s="516"/>
      <c r="E62" s="877"/>
      <c r="F62" s="889"/>
      <c r="G62" s="889"/>
      <c r="H62" s="889"/>
      <c r="I62" s="889"/>
      <c r="J62" s="896"/>
      <c r="K62" s="897"/>
      <c r="L62" s="516"/>
      <c r="M62" s="516"/>
      <c r="N62" s="516"/>
      <c r="O62" s="516"/>
      <c r="P62" s="516"/>
      <c r="Q62" s="516"/>
      <c r="R62" s="516"/>
      <c r="S62" s="516"/>
      <c r="T62" s="516"/>
      <c r="U62" s="516"/>
      <c r="V62" s="516"/>
      <c r="W62" s="516"/>
      <c r="X62" s="516"/>
      <c r="Y62" s="516"/>
      <c r="Z62" s="516"/>
      <c r="AA62" s="516"/>
      <c r="AB62" s="516"/>
    </row>
    <row r="63" spans="1:28" s="518" customFormat="1" ht="12.5" customHeight="1">
      <c r="A63" s="515"/>
      <c r="B63" s="515"/>
      <c r="C63" s="516"/>
      <c r="D63" s="516"/>
      <c r="E63" s="877"/>
      <c r="F63" s="889"/>
      <c r="G63" s="889"/>
      <c r="H63" s="889"/>
      <c r="I63" s="889"/>
      <c r="J63" s="898"/>
      <c r="K63" s="882"/>
      <c r="L63" s="516"/>
      <c r="M63" s="516"/>
      <c r="N63" s="516"/>
      <c r="O63" s="516"/>
      <c r="P63" s="516"/>
      <c r="Q63" s="516"/>
      <c r="R63" s="516"/>
      <c r="S63" s="516"/>
      <c r="T63" s="516"/>
      <c r="U63" s="516"/>
      <c r="V63" s="516"/>
      <c r="W63" s="516"/>
      <c r="X63" s="516"/>
      <c r="Y63" s="516"/>
      <c r="Z63" s="516"/>
      <c r="AA63" s="516"/>
      <c r="AB63" s="516"/>
    </row>
    <row r="64" spans="1:28" s="512" customFormat="1" ht="12.5" customHeight="1">
      <c r="A64" s="513" t="s">
        <v>806</v>
      </c>
      <c r="B64" s="513"/>
      <c r="C64" s="514" t="s">
        <v>806</v>
      </c>
      <c r="D64" s="514" t="s">
        <v>1602</v>
      </c>
      <c r="E64" s="873" t="s">
        <v>1283</v>
      </c>
      <c r="F64" s="886" t="s">
        <v>1262</v>
      </c>
      <c r="G64" s="886" t="s">
        <v>1117</v>
      </c>
      <c r="H64" s="886" t="s">
        <v>2708</v>
      </c>
      <c r="I64" s="886" t="s">
        <v>2709</v>
      </c>
      <c r="J64" s="899" t="s">
        <v>3250</v>
      </c>
      <c r="K64" s="883" t="s">
        <v>3251</v>
      </c>
      <c r="L64" s="514"/>
      <c r="M64" s="514"/>
      <c r="N64" s="514"/>
      <c r="O64" s="514"/>
      <c r="P64" s="514"/>
      <c r="Q64" s="514"/>
      <c r="R64" s="514"/>
      <c r="S64" s="514"/>
      <c r="T64" s="514"/>
      <c r="U64" s="514"/>
      <c r="V64" s="514"/>
      <c r="W64" s="514"/>
      <c r="X64" s="514"/>
      <c r="Y64" s="514"/>
      <c r="Z64" s="514"/>
      <c r="AA64" s="514"/>
      <c r="AB64" s="514"/>
    </row>
    <row r="65" spans="1:28" s="512" customFormat="1" ht="12.5" customHeight="1">
      <c r="A65" s="513" t="s">
        <v>806</v>
      </c>
      <c r="B65" s="513"/>
      <c r="C65" s="514" t="s">
        <v>178</v>
      </c>
      <c r="D65" s="514" t="s">
        <v>901</v>
      </c>
      <c r="E65" s="873" t="s">
        <v>900</v>
      </c>
      <c r="F65" s="886" t="s">
        <v>899</v>
      </c>
      <c r="G65" s="886" t="s">
        <v>1118</v>
      </c>
      <c r="H65" s="886" t="s">
        <v>2710</v>
      </c>
      <c r="I65" s="886" t="s">
        <v>2711</v>
      </c>
      <c r="J65" s="899" t="s">
        <v>3252</v>
      </c>
      <c r="K65" s="883" t="s">
        <v>3253</v>
      </c>
      <c r="L65" s="514"/>
      <c r="M65" s="514"/>
      <c r="N65" s="514"/>
      <c r="O65" s="514"/>
      <c r="P65" s="514"/>
      <c r="Q65" s="514"/>
      <c r="R65" s="514"/>
      <c r="S65" s="514"/>
      <c r="T65" s="514"/>
      <c r="U65" s="514"/>
      <c r="V65" s="514"/>
      <c r="W65" s="514"/>
      <c r="X65" s="514"/>
      <c r="Y65" s="514"/>
      <c r="Z65" s="514"/>
      <c r="AA65" s="514"/>
      <c r="AB65" s="514"/>
    </row>
    <row r="66" spans="1:28" s="512" customFormat="1" ht="12.5" customHeight="1">
      <c r="A66" s="513" t="s">
        <v>806</v>
      </c>
      <c r="B66" s="513"/>
      <c r="C66" s="514" t="s">
        <v>568</v>
      </c>
      <c r="D66" s="514" t="s">
        <v>1603</v>
      </c>
      <c r="E66" s="873" t="s">
        <v>964</v>
      </c>
      <c r="F66" s="886" t="s">
        <v>1370</v>
      </c>
      <c r="G66" s="886" t="s">
        <v>1119</v>
      </c>
      <c r="H66" s="886" t="s">
        <v>2712</v>
      </c>
      <c r="I66" s="886" t="s">
        <v>2713</v>
      </c>
      <c r="J66" s="886" t="s">
        <v>3254</v>
      </c>
      <c r="K66" s="888" t="s">
        <v>3255</v>
      </c>
      <c r="L66" s="514"/>
      <c r="M66" s="514"/>
      <c r="N66" s="514"/>
      <c r="O66" s="514"/>
      <c r="P66" s="514"/>
      <c r="Q66" s="514"/>
      <c r="R66" s="514"/>
      <c r="S66" s="514"/>
      <c r="T66" s="514"/>
      <c r="U66" s="514"/>
      <c r="V66" s="514"/>
      <c r="W66" s="514"/>
      <c r="X66" s="514"/>
      <c r="Y66" s="514"/>
      <c r="Z66" s="514"/>
      <c r="AA66" s="514"/>
      <c r="AB66" s="514"/>
    </row>
    <row r="67" spans="1:28" s="512" customFormat="1" ht="12.5" customHeight="1">
      <c r="A67" s="513" t="s">
        <v>806</v>
      </c>
      <c r="B67" s="513"/>
      <c r="C67" s="514" t="s">
        <v>153</v>
      </c>
      <c r="D67" s="514" t="s">
        <v>1604</v>
      </c>
      <c r="E67" s="873" t="s">
        <v>1284</v>
      </c>
      <c r="F67" s="886" t="s">
        <v>1371</v>
      </c>
      <c r="G67" s="886" t="s">
        <v>1120</v>
      </c>
      <c r="H67" s="886" t="s">
        <v>2714</v>
      </c>
      <c r="I67" s="886" t="s">
        <v>2715</v>
      </c>
      <c r="J67" s="886" t="s">
        <v>3256</v>
      </c>
      <c r="K67" s="888" t="s">
        <v>3257</v>
      </c>
      <c r="L67" s="514"/>
      <c r="M67" s="514"/>
      <c r="N67" s="514"/>
      <c r="O67" s="514"/>
      <c r="P67" s="514"/>
      <c r="Q67" s="514"/>
      <c r="R67" s="514"/>
      <c r="S67" s="514"/>
      <c r="T67" s="514"/>
      <c r="U67" s="514"/>
      <c r="V67" s="514"/>
      <c r="W67" s="514"/>
      <c r="X67" s="514"/>
      <c r="Y67" s="514"/>
      <c r="Z67" s="514"/>
      <c r="AA67" s="514"/>
      <c r="AB67" s="514"/>
    </row>
    <row r="68" spans="1:28" s="512" customFormat="1" ht="12.5" customHeight="1">
      <c r="A68" s="513" t="s">
        <v>806</v>
      </c>
      <c r="B68" s="513"/>
      <c r="C68" s="514" t="s">
        <v>13</v>
      </c>
      <c r="D68" s="514" t="s">
        <v>954</v>
      </c>
      <c r="E68" s="873" t="s">
        <v>1285</v>
      </c>
      <c r="F68" s="886" t="s">
        <v>1372</v>
      </c>
      <c r="G68" s="886" t="s">
        <v>1121</v>
      </c>
      <c r="H68" s="886" t="s">
        <v>2716</v>
      </c>
      <c r="I68" s="886" t="s">
        <v>2717</v>
      </c>
      <c r="J68" s="886" t="s">
        <v>3258</v>
      </c>
      <c r="K68" s="888" t="s">
        <v>3259</v>
      </c>
      <c r="L68" s="514"/>
      <c r="M68" s="514"/>
      <c r="N68" s="514"/>
      <c r="O68" s="514"/>
      <c r="P68" s="514"/>
      <c r="Q68" s="514"/>
      <c r="R68" s="514"/>
      <c r="S68" s="514"/>
      <c r="T68" s="514"/>
      <c r="U68" s="514"/>
      <c r="V68" s="514"/>
      <c r="W68" s="514"/>
      <c r="X68" s="514"/>
      <c r="Y68" s="514"/>
      <c r="Z68" s="514"/>
      <c r="AA68" s="514"/>
      <c r="AB68" s="514"/>
    </row>
    <row r="69" spans="1:28" s="512" customFormat="1" ht="12.5" customHeight="1">
      <c r="A69" s="513" t="s">
        <v>806</v>
      </c>
      <c r="B69" s="513"/>
      <c r="C69" s="514" t="s">
        <v>154</v>
      </c>
      <c r="D69" s="514" t="s">
        <v>1605</v>
      </c>
      <c r="E69" s="873" t="s">
        <v>1286</v>
      </c>
      <c r="F69" s="886" t="s">
        <v>1373</v>
      </c>
      <c r="G69" s="886" t="s">
        <v>1122</v>
      </c>
      <c r="H69" s="886" t="s">
        <v>2718</v>
      </c>
      <c r="I69" s="886" t="s">
        <v>2719</v>
      </c>
      <c r="J69" s="886" t="s">
        <v>3260</v>
      </c>
      <c r="K69" s="888" t="s">
        <v>3261</v>
      </c>
      <c r="L69" s="514"/>
      <c r="M69" s="514"/>
      <c r="N69" s="514"/>
      <c r="O69" s="514"/>
      <c r="P69" s="514"/>
      <c r="Q69" s="514"/>
      <c r="R69" s="514"/>
      <c r="S69" s="514"/>
      <c r="T69" s="514"/>
      <c r="U69" s="514"/>
      <c r="V69" s="514"/>
      <c r="W69" s="514"/>
      <c r="X69" s="514"/>
      <c r="Y69" s="514"/>
      <c r="Z69" s="514"/>
      <c r="AA69" s="514"/>
      <c r="AB69" s="514"/>
    </row>
    <row r="70" spans="1:28" s="512" customFormat="1" ht="12.5" customHeight="1">
      <c r="A70" s="513" t="s">
        <v>806</v>
      </c>
      <c r="B70" s="513"/>
      <c r="C70" s="514" t="s">
        <v>726</v>
      </c>
      <c r="D70" s="514" t="s">
        <v>1606</v>
      </c>
      <c r="E70" s="873" t="s">
        <v>1287</v>
      </c>
      <c r="F70" s="886" t="s">
        <v>1374</v>
      </c>
      <c r="G70" s="886" t="s">
        <v>1123</v>
      </c>
      <c r="H70" s="886" t="s">
        <v>2720</v>
      </c>
      <c r="I70" s="886" t="s">
        <v>2721</v>
      </c>
      <c r="J70" s="886" t="s">
        <v>3262</v>
      </c>
      <c r="K70" s="888" t="s">
        <v>3263</v>
      </c>
      <c r="L70" s="514"/>
      <c r="M70" s="514"/>
      <c r="N70" s="514"/>
      <c r="O70" s="514"/>
      <c r="P70" s="514"/>
      <c r="Q70" s="514"/>
      <c r="R70" s="514"/>
      <c r="S70" s="514"/>
      <c r="T70" s="514"/>
      <c r="U70" s="514"/>
      <c r="V70" s="514"/>
      <c r="W70" s="514"/>
      <c r="X70" s="514"/>
      <c r="Y70" s="514"/>
      <c r="Z70" s="514"/>
      <c r="AA70" s="514"/>
      <c r="AB70" s="514"/>
    </row>
    <row r="71" spans="1:28" s="512" customFormat="1" ht="12.5" customHeight="1">
      <c r="A71" s="513" t="s">
        <v>806</v>
      </c>
      <c r="B71" s="513" t="s">
        <v>1013</v>
      </c>
      <c r="C71" s="514" t="s">
        <v>2478</v>
      </c>
      <c r="D71" s="514" t="s">
        <v>2448</v>
      </c>
      <c r="E71" s="873" t="s">
        <v>1288</v>
      </c>
      <c r="F71" s="886" t="s">
        <v>1375</v>
      </c>
      <c r="G71" s="886"/>
      <c r="H71" s="886" t="s">
        <v>2722</v>
      </c>
      <c r="I71" s="886" t="s">
        <v>2723</v>
      </c>
      <c r="J71" s="886" t="s">
        <v>3264</v>
      </c>
      <c r="K71" s="888" t="s">
        <v>3265</v>
      </c>
      <c r="L71" s="514"/>
      <c r="M71" s="514"/>
      <c r="N71" s="514"/>
      <c r="O71" s="514"/>
      <c r="P71" s="514"/>
      <c r="Q71" s="514"/>
      <c r="R71" s="514"/>
      <c r="S71" s="514"/>
      <c r="T71" s="514"/>
      <c r="U71" s="514"/>
      <c r="V71" s="514"/>
      <c r="W71" s="514"/>
      <c r="X71" s="514"/>
      <c r="Y71" s="514"/>
      <c r="Z71" s="514"/>
      <c r="AA71" s="514"/>
      <c r="AB71" s="514"/>
    </row>
    <row r="72" spans="1:28" s="512" customFormat="1" ht="12.5" customHeight="1">
      <c r="A72" s="513" t="s">
        <v>806</v>
      </c>
      <c r="B72" s="513" t="s">
        <v>1014</v>
      </c>
      <c r="C72" s="514" t="s">
        <v>2479</v>
      </c>
      <c r="D72" s="514" t="s">
        <v>2449</v>
      </c>
      <c r="E72" s="873" t="s">
        <v>2724</v>
      </c>
      <c r="F72" s="886" t="s">
        <v>2725</v>
      </c>
      <c r="G72" s="886" t="s">
        <v>2726</v>
      </c>
      <c r="H72" s="886" t="s">
        <v>2727</v>
      </c>
      <c r="I72" s="886" t="s">
        <v>2728</v>
      </c>
      <c r="J72" s="895" t="s">
        <v>3266</v>
      </c>
      <c r="K72" s="888" t="s">
        <v>3267</v>
      </c>
      <c r="L72" s="514"/>
      <c r="M72" s="514"/>
      <c r="N72" s="514"/>
      <c r="O72" s="514"/>
      <c r="P72" s="514"/>
      <c r="Q72" s="514"/>
      <c r="R72" s="514"/>
      <c r="S72" s="514"/>
      <c r="T72" s="514"/>
      <c r="U72" s="514"/>
      <c r="V72" s="514"/>
      <c r="W72" s="514"/>
      <c r="X72" s="514"/>
      <c r="Y72" s="514"/>
      <c r="Z72" s="514"/>
      <c r="AA72" s="514"/>
      <c r="AB72" s="514"/>
    </row>
    <row r="73" spans="1:28" s="512" customFormat="1" ht="12.5" customHeight="1">
      <c r="A73" s="513" t="s">
        <v>806</v>
      </c>
      <c r="B73" s="513"/>
      <c r="C73" s="514" t="s">
        <v>824</v>
      </c>
      <c r="D73" s="514" t="s">
        <v>1607</v>
      </c>
      <c r="E73" s="873" t="s">
        <v>1289</v>
      </c>
      <c r="F73" s="886" t="s">
        <v>1376</v>
      </c>
      <c r="G73" s="886" t="s">
        <v>1124</v>
      </c>
      <c r="H73" s="886" t="s">
        <v>2729</v>
      </c>
      <c r="I73" s="886" t="s">
        <v>2730</v>
      </c>
      <c r="J73" s="886" t="s">
        <v>3268</v>
      </c>
      <c r="K73" s="888" t="s">
        <v>3269</v>
      </c>
      <c r="L73" s="514"/>
      <c r="M73" s="514"/>
      <c r="N73" s="514"/>
      <c r="O73" s="514"/>
      <c r="P73" s="514"/>
      <c r="Q73" s="514"/>
      <c r="R73" s="514"/>
      <c r="S73" s="514"/>
      <c r="T73" s="514"/>
      <c r="U73" s="514"/>
      <c r="V73" s="514"/>
      <c r="W73" s="514"/>
      <c r="X73" s="514"/>
      <c r="Y73" s="514"/>
      <c r="Z73" s="514"/>
      <c r="AA73" s="514"/>
      <c r="AB73" s="514"/>
    </row>
    <row r="74" spans="1:28" s="512" customFormat="1" ht="12.5" customHeight="1">
      <c r="A74" s="513" t="s">
        <v>806</v>
      </c>
      <c r="B74" s="513"/>
      <c r="C74" s="514" t="s">
        <v>825</v>
      </c>
      <c r="D74" s="514" t="s">
        <v>1608</v>
      </c>
      <c r="E74" s="873" t="s">
        <v>2731</v>
      </c>
      <c r="F74" s="886" t="s">
        <v>1377</v>
      </c>
      <c r="G74" s="886" t="s">
        <v>1125</v>
      </c>
      <c r="H74" s="886" t="s">
        <v>2732</v>
      </c>
      <c r="I74" s="886" t="s">
        <v>2733</v>
      </c>
      <c r="J74" s="886" t="s">
        <v>3270</v>
      </c>
      <c r="K74" s="888" t="s">
        <v>3271</v>
      </c>
      <c r="L74" s="514"/>
      <c r="M74" s="514"/>
      <c r="N74" s="514"/>
      <c r="O74" s="514"/>
      <c r="P74" s="514"/>
      <c r="Q74" s="514"/>
      <c r="R74" s="514"/>
      <c r="S74" s="514"/>
      <c r="T74" s="514"/>
      <c r="U74" s="514"/>
      <c r="V74" s="514"/>
      <c r="W74" s="514"/>
      <c r="X74" s="514"/>
      <c r="Y74" s="514"/>
      <c r="Z74" s="514"/>
      <c r="AA74" s="514"/>
      <c r="AB74" s="514"/>
    </row>
    <row r="75" spans="1:28" s="512" customFormat="1" ht="12.5" customHeight="1">
      <c r="A75" s="513" t="s">
        <v>806</v>
      </c>
      <c r="B75" s="513"/>
      <c r="C75" s="514" t="s">
        <v>827</v>
      </c>
      <c r="D75" s="514" t="s">
        <v>1609</v>
      </c>
      <c r="E75" s="873" t="s">
        <v>963</v>
      </c>
      <c r="F75" s="886" t="s">
        <v>1378</v>
      </c>
      <c r="G75" s="886" t="s">
        <v>1126</v>
      </c>
      <c r="H75" s="886" t="s">
        <v>2734</v>
      </c>
      <c r="I75" s="886" t="s">
        <v>2735</v>
      </c>
      <c r="J75" s="886" t="s">
        <v>3272</v>
      </c>
      <c r="K75" s="888" t="s">
        <v>3273</v>
      </c>
      <c r="L75" s="514"/>
      <c r="M75" s="514"/>
      <c r="N75" s="514"/>
      <c r="O75" s="514"/>
      <c r="P75" s="514"/>
      <c r="Q75" s="514"/>
      <c r="R75" s="514"/>
      <c r="S75" s="514"/>
      <c r="T75" s="514"/>
      <c r="U75" s="514"/>
      <c r="V75" s="514"/>
      <c r="W75" s="514"/>
      <c r="X75" s="514"/>
      <c r="Y75" s="514"/>
      <c r="Z75" s="514"/>
      <c r="AA75" s="514"/>
      <c r="AB75" s="514"/>
    </row>
    <row r="76" spans="1:28" s="512" customFormat="1" ht="12.5" customHeight="1">
      <c r="A76" s="513" t="s">
        <v>806</v>
      </c>
      <c r="B76" s="513"/>
      <c r="C76" s="514" t="s">
        <v>826</v>
      </c>
      <c r="D76" s="514" t="s">
        <v>962</v>
      </c>
      <c r="E76" s="873" t="s">
        <v>961</v>
      </c>
      <c r="F76" s="886" t="s">
        <v>1379</v>
      </c>
      <c r="G76" s="886" t="s">
        <v>1127</v>
      </c>
      <c r="H76" s="886" t="s">
        <v>2736</v>
      </c>
      <c r="I76" s="886" t="s">
        <v>2737</v>
      </c>
      <c r="J76" s="886" t="s">
        <v>3274</v>
      </c>
      <c r="K76" s="888" t="s">
        <v>3275</v>
      </c>
      <c r="L76" s="514"/>
      <c r="M76" s="514"/>
      <c r="N76" s="514"/>
      <c r="O76" s="514"/>
      <c r="P76" s="514"/>
      <c r="Q76" s="514"/>
      <c r="R76" s="514"/>
      <c r="S76" s="514"/>
      <c r="T76" s="514"/>
      <c r="U76" s="514"/>
      <c r="V76" s="514"/>
      <c r="W76" s="514"/>
      <c r="X76" s="514"/>
      <c r="Y76" s="514"/>
      <c r="Z76" s="514"/>
      <c r="AA76" s="514"/>
      <c r="AB76" s="514"/>
    </row>
    <row r="77" spans="1:28" s="512" customFormat="1" ht="12.5" customHeight="1">
      <c r="A77" s="513" t="s">
        <v>806</v>
      </c>
      <c r="B77" s="513"/>
      <c r="C77" s="514" t="s">
        <v>828</v>
      </c>
      <c r="D77" s="514" t="s">
        <v>1610</v>
      </c>
      <c r="E77" s="873" t="s">
        <v>1290</v>
      </c>
      <c r="F77" s="886" t="s">
        <v>1380</v>
      </c>
      <c r="G77" s="886" t="s">
        <v>1128</v>
      </c>
      <c r="H77" s="886" t="s">
        <v>2738</v>
      </c>
      <c r="I77" s="886" t="s">
        <v>2739</v>
      </c>
      <c r="J77" s="886" t="s">
        <v>3276</v>
      </c>
      <c r="K77" s="888" t="s">
        <v>3277</v>
      </c>
      <c r="L77" s="514"/>
      <c r="M77" s="514"/>
      <c r="N77" s="514"/>
      <c r="O77" s="514"/>
      <c r="P77" s="514"/>
      <c r="Q77" s="514"/>
      <c r="R77" s="514"/>
      <c r="S77" s="514"/>
      <c r="T77" s="514"/>
      <c r="U77" s="514"/>
      <c r="V77" s="514"/>
      <c r="W77" s="514"/>
      <c r="X77" s="514"/>
      <c r="Y77" s="514"/>
      <c r="Z77" s="514"/>
      <c r="AA77" s="514"/>
      <c r="AB77" s="514"/>
    </row>
    <row r="78" spans="1:28" s="512" customFormat="1" ht="12.5" customHeight="1">
      <c r="A78" s="513" t="s">
        <v>806</v>
      </c>
      <c r="B78" s="513"/>
      <c r="C78" s="514" t="s">
        <v>829</v>
      </c>
      <c r="D78" s="514" t="s">
        <v>1611</v>
      </c>
      <c r="E78" s="873" t="s">
        <v>1291</v>
      </c>
      <c r="F78" s="886" t="s">
        <v>1381</v>
      </c>
      <c r="G78" s="886" t="s">
        <v>1129</v>
      </c>
      <c r="H78" s="886" t="s">
        <v>2740</v>
      </c>
      <c r="I78" s="886" t="s">
        <v>2741</v>
      </c>
      <c r="J78" s="886" t="s">
        <v>3278</v>
      </c>
      <c r="K78" s="888" t="s">
        <v>3279</v>
      </c>
      <c r="L78" s="514"/>
      <c r="M78" s="514"/>
      <c r="N78" s="514"/>
      <c r="O78" s="514"/>
      <c r="P78" s="514"/>
      <c r="Q78" s="514"/>
      <c r="R78" s="514"/>
      <c r="S78" s="514"/>
      <c r="T78" s="514"/>
      <c r="U78" s="514"/>
      <c r="V78" s="514"/>
      <c r="W78" s="514"/>
      <c r="X78" s="514"/>
      <c r="Y78" s="514"/>
      <c r="Z78" s="514"/>
      <c r="AA78" s="514"/>
      <c r="AB78" s="514"/>
    </row>
    <row r="79" spans="1:28" s="512" customFormat="1" ht="12.5" customHeight="1">
      <c r="A79" s="513" t="s">
        <v>806</v>
      </c>
      <c r="B79" s="513"/>
      <c r="C79" s="514" t="s">
        <v>867</v>
      </c>
      <c r="D79" s="514" t="s">
        <v>1612</v>
      </c>
      <c r="E79" s="873" t="s">
        <v>1292</v>
      </c>
      <c r="F79" s="886" t="s">
        <v>1382</v>
      </c>
      <c r="G79" s="886" t="s">
        <v>1130</v>
      </c>
      <c r="H79" s="886" t="s">
        <v>2742</v>
      </c>
      <c r="I79" s="886" t="s">
        <v>2743</v>
      </c>
      <c r="J79" s="886" t="s">
        <v>3280</v>
      </c>
      <c r="K79" s="888" t="s">
        <v>3281</v>
      </c>
      <c r="L79" s="514"/>
      <c r="M79" s="514"/>
      <c r="N79" s="514"/>
      <c r="O79" s="514"/>
      <c r="P79" s="514"/>
      <c r="Q79" s="514"/>
      <c r="R79" s="514"/>
      <c r="S79" s="514"/>
      <c r="T79" s="514"/>
      <c r="U79" s="514"/>
      <c r="V79" s="514"/>
      <c r="W79" s="514"/>
      <c r="X79" s="514"/>
      <c r="Y79" s="514"/>
      <c r="Z79" s="514"/>
      <c r="AA79" s="514"/>
      <c r="AB79" s="514"/>
    </row>
    <row r="80" spans="1:28" s="512" customFormat="1" ht="12.5" customHeight="1">
      <c r="A80" s="513" t="s">
        <v>806</v>
      </c>
      <c r="B80" s="513" t="s">
        <v>1015</v>
      </c>
      <c r="C80" s="525" t="s">
        <v>2476</v>
      </c>
      <c r="D80" s="514" t="s">
        <v>1613</v>
      </c>
      <c r="E80" s="873" t="s">
        <v>2744</v>
      </c>
      <c r="F80" s="886" t="s">
        <v>1383</v>
      </c>
      <c r="G80" s="886" t="s">
        <v>1131</v>
      </c>
      <c r="H80" s="886" t="s">
        <v>2745</v>
      </c>
      <c r="I80" s="886" t="s">
        <v>2746</v>
      </c>
      <c r="J80" s="886" t="s">
        <v>3282</v>
      </c>
      <c r="K80" s="888" t="s">
        <v>3283</v>
      </c>
      <c r="L80" s="514"/>
      <c r="M80" s="514"/>
      <c r="N80" s="514"/>
      <c r="O80" s="514"/>
      <c r="P80" s="514"/>
      <c r="Q80" s="514"/>
      <c r="R80" s="514"/>
      <c r="S80" s="514"/>
      <c r="T80" s="514"/>
      <c r="U80" s="514"/>
      <c r="V80" s="514"/>
      <c r="W80" s="514"/>
      <c r="X80" s="514"/>
      <c r="Y80" s="514"/>
      <c r="Z80" s="514"/>
      <c r="AA80" s="514"/>
      <c r="AB80" s="514"/>
    </row>
    <row r="81" spans="1:28" s="512" customFormat="1" ht="12.5" customHeight="1">
      <c r="A81" s="513" t="s">
        <v>806</v>
      </c>
      <c r="B81" s="513" t="s">
        <v>1016</v>
      </c>
      <c r="C81" s="514" t="s">
        <v>2477</v>
      </c>
      <c r="D81" s="514" t="s">
        <v>2450</v>
      </c>
      <c r="E81" s="873" t="s">
        <v>1293</v>
      </c>
      <c r="F81" s="886" t="s">
        <v>2747</v>
      </c>
      <c r="G81" s="886" t="s">
        <v>2748</v>
      </c>
      <c r="H81" s="886" t="s">
        <v>2749</v>
      </c>
      <c r="I81" s="886" t="s">
        <v>2750</v>
      </c>
      <c r="J81" s="886" t="s">
        <v>3284</v>
      </c>
      <c r="K81" s="888" t="s">
        <v>3285</v>
      </c>
      <c r="L81" s="514"/>
      <c r="M81" s="514"/>
      <c r="N81" s="514"/>
      <c r="O81" s="514"/>
      <c r="P81" s="514"/>
      <c r="Q81" s="514"/>
      <c r="R81" s="514"/>
      <c r="S81" s="514"/>
      <c r="T81" s="514"/>
      <c r="U81" s="514"/>
      <c r="V81" s="514"/>
      <c r="W81" s="514"/>
      <c r="X81" s="514"/>
      <c r="Y81" s="514"/>
      <c r="Z81" s="514"/>
      <c r="AA81" s="514"/>
      <c r="AB81" s="514"/>
    </row>
    <row r="82" spans="1:28" s="518" customFormat="1" ht="12.5" customHeight="1">
      <c r="A82" s="515"/>
      <c r="B82" s="515"/>
      <c r="C82" s="516"/>
      <c r="D82" s="516"/>
      <c r="E82" s="877"/>
      <c r="F82" s="889"/>
      <c r="G82" s="889"/>
      <c r="H82" s="889"/>
      <c r="I82" s="889"/>
      <c r="J82" s="898"/>
      <c r="K82" s="882"/>
      <c r="L82" s="516"/>
      <c r="M82" s="516"/>
      <c r="N82" s="516"/>
      <c r="O82" s="516"/>
      <c r="P82" s="516"/>
      <c r="Q82" s="516"/>
      <c r="R82" s="516"/>
      <c r="S82" s="516"/>
      <c r="T82" s="516"/>
      <c r="U82" s="516"/>
      <c r="V82" s="516"/>
      <c r="W82" s="516"/>
      <c r="X82" s="516"/>
      <c r="Y82" s="516"/>
      <c r="Z82" s="516"/>
      <c r="AA82" s="516"/>
      <c r="AB82" s="516"/>
    </row>
    <row r="83" spans="1:28" s="512" customFormat="1" ht="12.5" customHeight="1">
      <c r="A83" s="513" t="s">
        <v>647</v>
      </c>
      <c r="B83" s="513"/>
      <c r="C83" s="514" t="s">
        <v>647</v>
      </c>
      <c r="D83" s="514" t="s">
        <v>1614</v>
      </c>
      <c r="E83" s="873" t="s">
        <v>1294</v>
      </c>
      <c r="F83" s="886" t="s">
        <v>892</v>
      </c>
      <c r="G83" s="886" t="s">
        <v>1132</v>
      </c>
      <c r="H83" s="886" t="s">
        <v>2751</v>
      </c>
      <c r="I83" s="886" t="s">
        <v>2752</v>
      </c>
      <c r="J83" s="899" t="s">
        <v>3286</v>
      </c>
      <c r="K83" s="883" t="s">
        <v>3287</v>
      </c>
      <c r="L83" s="514"/>
      <c r="M83" s="514"/>
      <c r="N83" s="514"/>
      <c r="O83" s="514"/>
      <c r="P83" s="514"/>
      <c r="Q83" s="514"/>
      <c r="R83" s="514"/>
      <c r="S83" s="514"/>
      <c r="T83" s="514"/>
      <c r="U83" s="514"/>
      <c r="V83" s="514"/>
      <c r="W83" s="514"/>
      <c r="X83" s="514"/>
      <c r="Y83" s="514"/>
      <c r="Z83" s="514"/>
      <c r="AA83" s="514"/>
      <c r="AB83" s="514"/>
    </row>
    <row r="84" spans="1:28" s="512" customFormat="1" ht="12.5" customHeight="1">
      <c r="A84" s="513" t="s">
        <v>647</v>
      </c>
      <c r="B84" s="513"/>
      <c r="C84" s="514" t="s">
        <v>834</v>
      </c>
      <c r="D84" s="514" t="s">
        <v>1615</v>
      </c>
      <c r="E84" s="873" t="s">
        <v>960</v>
      </c>
      <c r="F84" s="886" t="s">
        <v>959</v>
      </c>
      <c r="G84" s="886" t="s">
        <v>1133</v>
      </c>
      <c r="H84" s="886" t="s">
        <v>2753</v>
      </c>
      <c r="I84" s="886" t="s">
        <v>2754</v>
      </c>
      <c r="J84" s="899" t="s">
        <v>3288</v>
      </c>
      <c r="K84" s="883" t="s">
        <v>3289</v>
      </c>
      <c r="L84" s="514"/>
      <c r="M84" s="514"/>
      <c r="N84" s="514"/>
      <c r="O84" s="514"/>
      <c r="P84" s="514"/>
      <c r="Q84" s="514"/>
      <c r="R84" s="514"/>
      <c r="S84" s="514"/>
      <c r="T84" s="514"/>
      <c r="U84" s="514"/>
      <c r="V84" s="514"/>
      <c r="W84" s="514"/>
      <c r="X84" s="514"/>
      <c r="Y84" s="514"/>
      <c r="Z84" s="514"/>
      <c r="AA84" s="514"/>
      <c r="AB84" s="514"/>
    </row>
    <row r="85" spans="1:28" s="512" customFormat="1" ht="12.5" customHeight="1">
      <c r="A85" s="513" t="s">
        <v>647</v>
      </c>
      <c r="B85" s="513"/>
      <c r="C85" s="514" t="s">
        <v>6</v>
      </c>
      <c r="D85" s="514" t="s">
        <v>1616</v>
      </c>
      <c r="E85" s="873" t="s">
        <v>1295</v>
      </c>
      <c r="F85" s="886" t="s">
        <v>1262</v>
      </c>
      <c r="G85" s="886" t="s">
        <v>1117</v>
      </c>
      <c r="H85" s="886" t="s">
        <v>2708</v>
      </c>
      <c r="I85" s="886" t="s">
        <v>2709</v>
      </c>
      <c r="J85" s="899" t="s">
        <v>3250</v>
      </c>
      <c r="K85" s="883" t="s">
        <v>3290</v>
      </c>
      <c r="L85" s="514"/>
      <c r="M85" s="514"/>
      <c r="N85" s="514"/>
      <c r="O85" s="514"/>
      <c r="P85" s="514"/>
      <c r="Q85" s="514"/>
      <c r="R85" s="514"/>
      <c r="S85" s="514"/>
      <c r="T85" s="514"/>
      <c r="U85" s="514"/>
      <c r="V85" s="514"/>
      <c r="W85" s="514"/>
      <c r="X85" s="514"/>
      <c r="Y85" s="514"/>
      <c r="Z85" s="514"/>
      <c r="AA85" s="514"/>
      <c r="AB85" s="514"/>
    </row>
    <row r="86" spans="1:28" s="512" customFormat="1" ht="12.5" customHeight="1">
      <c r="A86" s="513" t="s">
        <v>647</v>
      </c>
      <c r="B86" s="513"/>
      <c r="C86" s="514" t="s">
        <v>690</v>
      </c>
      <c r="D86" s="514" t="s">
        <v>958</v>
      </c>
      <c r="E86" s="873" t="s">
        <v>957</v>
      </c>
      <c r="F86" s="886" t="s">
        <v>1384</v>
      </c>
      <c r="G86" s="886" t="s">
        <v>690</v>
      </c>
      <c r="H86" s="886" t="s">
        <v>2755</v>
      </c>
      <c r="I86" s="886" t="s">
        <v>2756</v>
      </c>
      <c r="J86" s="886" t="s">
        <v>3291</v>
      </c>
      <c r="K86" s="888" t="s">
        <v>3292</v>
      </c>
      <c r="L86" s="514"/>
      <c r="M86" s="514"/>
      <c r="N86" s="514"/>
      <c r="O86" s="514"/>
      <c r="P86" s="514"/>
      <c r="Q86" s="514"/>
      <c r="R86" s="514"/>
      <c r="S86" s="514"/>
      <c r="T86" s="514"/>
      <c r="U86" s="514"/>
      <c r="V86" s="514"/>
      <c r="W86" s="514"/>
      <c r="X86" s="514"/>
      <c r="Y86" s="514"/>
      <c r="Z86" s="514"/>
      <c r="AA86" s="514"/>
      <c r="AB86" s="514"/>
    </row>
    <row r="87" spans="1:28" s="512" customFormat="1" ht="12.5" customHeight="1">
      <c r="A87" s="513" t="s">
        <v>647</v>
      </c>
      <c r="B87" s="513"/>
      <c r="C87" s="514" t="s">
        <v>14</v>
      </c>
      <c r="D87" s="514" t="s">
        <v>14</v>
      </c>
      <c r="E87" s="873" t="s">
        <v>14</v>
      </c>
      <c r="F87" s="886" t="s">
        <v>14</v>
      </c>
      <c r="G87" s="886" t="s">
        <v>14</v>
      </c>
      <c r="H87" s="886" t="s">
        <v>14</v>
      </c>
      <c r="I87" s="886" t="s">
        <v>14</v>
      </c>
      <c r="J87" s="886" t="s">
        <v>14</v>
      </c>
      <c r="K87" s="888" t="s">
        <v>14</v>
      </c>
      <c r="L87" s="514"/>
      <c r="M87" s="514"/>
      <c r="N87" s="514"/>
      <c r="O87" s="514"/>
      <c r="P87" s="514"/>
      <c r="Q87" s="514"/>
      <c r="R87" s="514"/>
      <c r="S87" s="514"/>
      <c r="T87" s="514"/>
      <c r="U87" s="514"/>
      <c r="V87" s="514"/>
      <c r="W87" s="514"/>
      <c r="X87" s="514"/>
      <c r="Y87" s="514"/>
      <c r="Z87" s="514"/>
      <c r="AA87" s="514"/>
      <c r="AB87" s="514"/>
    </row>
    <row r="88" spans="1:28" s="512" customFormat="1" ht="12.5" customHeight="1">
      <c r="A88" s="513" t="s">
        <v>647</v>
      </c>
      <c r="B88" s="513"/>
      <c r="C88" s="514" t="s">
        <v>1</v>
      </c>
      <c r="D88" s="514" t="s">
        <v>911</v>
      </c>
      <c r="E88" s="873" t="s">
        <v>1296</v>
      </c>
      <c r="F88" s="886" t="s">
        <v>1385</v>
      </c>
      <c r="G88" s="886" t="s">
        <v>1134</v>
      </c>
      <c r="H88" s="886" t="s">
        <v>2757</v>
      </c>
      <c r="I88" s="886" t="s">
        <v>2758</v>
      </c>
      <c r="J88" s="886" t="s">
        <v>3293</v>
      </c>
      <c r="K88" s="888" t="s">
        <v>3294</v>
      </c>
      <c r="L88" s="514"/>
      <c r="M88" s="514"/>
      <c r="N88" s="514"/>
      <c r="O88" s="514"/>
      <c r="P88" s="514"/>
      <c r="Q88" s="514"/>
      <c r="R88" s="514"/>
      <c r="S88" s="514"/>
      <c r="T88" s="514"/>
      <c r="U88" s="514"/>
      <c r="V88" s="514"/>
      <c r="W88" s="514"/>
      <c r="X88" s="514"/>
      <c r="Y88" s="514"/>
      <c r="Z88" s="514"/>
      <c r="AA88" s="514"/>
      <c r="AB88" s="514"/>
    </row>
    <row r="89" spans="1:28" s="512" customFormat="1" ht="12.5" customHeight="1">
      <c r="A89" s="513" t="s">
        <v>647</v>
      </c>
      <c r="B89" s="513"/>
      <c r="C89" s="514" t="s">
        <v>799</v>
      </c>
      <c r="D89" s="514" t="s">
        <v>953</v>
      </c>
      <c r="E89" s="873" t="s">
        <v>952</v>
      </c>
      <c r="F89" s="886" t="s">
        <v>951</v>
      </c>
      <c r="G89" s="886" t="s">
        <v>1135</v>
      </c>
      <c r="H89" s="886" t="s">
        <v>1756</v>
      </c>
      <c r="I89" s="886" t="s">
        <v>2759</v>
      </c>
      <c r="J89" s="886" t="s">
        <v>1756</v>
      </c>
      <c r="K89" s="888" t="s">
        <v>3295</v>
      </c>
      <c r="L89" s="514"/>
      <c r="M89" s="514"/>
      <c r="N89" s="514"/>
      <c r="O89" s="514"/>
      <c r="P89" s="514"/>
      <c r="Q89" s="514"/>
      <c r="R89" s="514"/>
      <c r="S89" s="514"/>
      <c r="T89" s="514"/>
      <c r="U89" s="514"/>
      <c r="V89" s="514"/>
      <c r="W89" s="514"/>
      <c r="X89" s="514"/>
      <c r="Y89" s="514"/>
      <c r="Z89" s="514"/>
      <c r="AA89" s="514"/>
      <c r="AB89" s="514"/>
    </row>
    <row r="90" spans="1:28" s="512" customFormat="1" ht="12.5" customHeight="1">
      <c r="A90" s="513" t="s">
        <v>647</v>
      </c>
      <c r="B90" s="513"/>
      <c r="C90" s="514" t="s">
        <v>800</v>
      </c>
      <c r="D90" s="514" t="s">
        <v>981</v>
      </c>
      <c r="E90" s="873" t="s">
        <v>950</v>
      </c>
      <c r="F90" s="886" t="s">
        <v>949</v>
      </c>
      <c r="G90" s="886" t="s">
        <v>1136</v>
      </c>
      <c r="H90" s="886" t="s">
        <v>1757</v>
      </c>
      <c r="I90" s="886" t="s">
        <v>2760</v>
      </c>
      <c r="J90" s="886" t="s">
        <v>1757</v>
      </c>
      <c r="K90" s="888" t="s">
        <v>3296</v>
      </c>
      <c r="L90" s="514"/>
      <c r="M90" s="514"/>
      <c r="N90" s="514"/>
      <c r="O90" s="514"/>
      <c r="P90" s="514"/>
      <c r="Q90" s="514"/>
      <c r="R90" s="514"/>
      <c r="S90" s="514"/>
      <c r="T90" s="514"/>
      <c r="U90" s="514"/>
      <c r="V90" s="514"/>
      <c r="W90" s="514"/>
      <c r="X90" s="514"/>
      <c r="Y90" s="514"/>
      <c r="Z90" s="514"/>
      <c r="AA90" s="514"/>
      <c r="AB90" s="514"/>
    </row>
    <row r="91" spans="1:28" s="512" customFormat="1" ht="12.5" customHeight="1">
      <c r="A91" s="513" t="s">
        <v>647</v>
      </c>
      <c r="B91" s="513" t="s">
        <v>1017</v>
      </c>
      <c r="C91" s="514" t="s">
        <v>956</v>
      </c>
      <c r="D91" s="514" t="s">
        <v>1617</v>
      </c>
      <c r="E91" s="873" t="s">
        <v>1297</v>
      </c>
      <c r="F91" s="886" t="s">
        <v>1386</v>
      </c>
      <c r="G91" s="886" t="s">
        <v>1137</v>
      </c>
      <c r="H91" s="886" t="s">
        <v>2761</v>
      </c>
      <c r="I91" s="886" t="s">
        <v>2762</v>
      </c>
      <c r="J91" s="886" t="s">
        <v>3297</v>
      </c>
      <c r="K91" s="888" t="s">
        <v>3298</v>
      </c>
      <c r="L91" s="514"/>
      <c r="M91" s="514"/>
      <c r="N91" s="514"/>
      <c r="O91" s="514"/>
      <c r="P91" s="514"/>
      <c r="Q91" s="514"/>
      <c r="R91" s="514"/>
      <c r="S91" s="514"/>
      <c r="T91" s="514"/>
      <c r="U91" s="514"/>
      <c r="V91" s="514"/>
      <c r="W91" s="514"/>
      <c r="X91" s="514"/>
      <c r="Y91" s="514"/>
      <c r="Z91" s="514"/>
      <c r="AA91" s="514"/>
      <c r="AB91" s="514"/>
    </row>
    <row r="92" spans="1:28" s="518" customFormat="1" ht="12.5" customHeight="1">
      <c r="A92" s="515"/>
      <c r="B92" s="515"/>
      <c r="C92" s="516"/>
      <c r="D92" s="516"/>
      <c r="E92" s="877"/>
      <c r="F92" s="889"/>
      <c r="G92" s="889"/>
      <c r="H92" s="889"/>
      <c r="I92" s="889"/>
      <c r="J92" s="890"/>
      <c r="K92" s="891"/>
      <c r="L92" s="516"/>
      <c r="M92" s="516"/>
      <c r="N92" s="516"/>
      <c r="O92" s="516"/>
      <c r="P92" s="516"/>
      <c r="Q92" s="516"/>
      <c r="R92" s="516"/>
      <c r="S92" s="516"/>
      <c r="T92" s="516"/>
      <c r="U92" s="516"/>
      <c r="V92" s="516"/>
      <c r="W92" s="516"/>
      <c r="X92" s="516"/>
      <c r="Y92" s="516"/>
      <c r="Z92" s="516"/>
      <c r="AA92" s="516"/>
      <c r="AB92" s="516"/>
    </row>
    <row r="93" spans="1:28" s="512" customFormat="1" ht="12.5" customHeight="1">
      <c r="A93" s="513" t="s">
        <v>955</v>
      </c>
      <c r="B93" s="513"/>
      <c r="C93" s="514" t="s">
        <v>2473</v>
      </c>
      <c r="D93" s="514" t="s">
        <v>1618</v>
      </c>
      <c r="E93" s="873" t="s">
        <v>2763</v>
      </c>
      <c r="F93" s="886" t="s">
        <v>2764</v>
      </c>
      <c r="G93" s="886" t="s">
        <v>2765</v>
      </c>
      <c r="H93" s="886" t="s">
        <v>2766</v>
      </c>
      <c r="I93" s="886" t="s">
        <v>2767</v>
      </c>
      <c r="J93" s="887" t="s">
        <v>3299</v>
      </c>
      <c r="K93" s="888" t="s">
        <v>3300</v>
      </c>
      <c r="L93" s="514"/>
      <c r="M93" s="514"/>
      <c r="N93" s="514"/>
      <c r="O93" s="514"/>
      <c r="P93" s="514"/>
      <c r="Q93" s="514"/>
      <c r="R93" s="514"/>
      <c r="S93" s="514"/>
      <c r="T93" s="514"/>
      <c r="U93" s="514"/>
      <c r="V93" s="514"/>
      <c r="W93" s="514"/>
      <c r="X93" s="514"/>
      <c r="Y93" s="514"/>
      <c r="Z93" s="514"/>
      <c r="AA93" s="514"/>
      <c r="AB93" s="514"/>
    </row>
    <row r="94" spans="1:28" s="512" customFormat="1" ht="12.5" customHeight="1">
      <c r="A94" s="513" t="s">
        <v>955</v>
      </c>
      <c r="B94" s="513"/>
      <c r="C94" s="514" t="s">
        <v>2487</v>
      </c>
      <c r="D94" s="514" t="s">
        <v>1619</v>
      </c>
      <c r="E94" s="873" t="s">
        <v>2768</v>
      </c>
      <c r="F94" s="886" t="s">
        <v>2769</v>
      </c>
      <c r="G94" s="886" t="s">
        <v>2770</v>
      </c>
      <c r="H94" s="886" t="s">
        <v>2771</v>
      </c>
      <c r="I94" s="886" t="s">
        <v>2772</v>
      </c>
      <c r="J94" s="887" t="s">
        <v>3301</v>
      </c>
      <c r="K94" s="888" t="s">
        <v>3302</v>
      </c>
      <c r="L94" s="514"/>
      <c r="M94" s="514"/>
      <c r="N94" s="514"/>
      <c r="O94" s="514"/>
      <c r="P94" s="514"/>
      <c r="Q94" s="514"/>
      <c r="R94" s="514"/>
      <c r="S94" s="514"/>
      <c r="T94" s="514"/>
      <c r="U94" s="514"/>
      <c r="V94" s="514"/>
      <c r="W94" s="514"/>
      <c r="X94" s="514"/>
      <c r="Y94" s="514"/>
      <c r="Z94" s="514"/>
      <c r="AA94" s="514"/>
      <c r="AB94" s="514"/>
    </row>
    <row r="95" spans="1:28" s="512" customFormat="1" ht="12.5" customHeight="1">
      <c r="A95" s="513" t="s">
        <v>955</v>
      </c>
      <c r="B95" s="513"/>
      <c r="C95" s="514" t="s">
        <v>129</v>
      </c>
      <c r="D95" s="514" t="s">
        <v>1620</v>
      </c>
      <c r="E95" s="873" t="s">
        <v>1298</v>
      </c>
      <c r="F95" s="886" t="s">
        <v>913</v>
      </c>
      <c r="G95" s="886" t="s">
        <v>1138</v>
      </c>
      <c r="H95" s="886" t="s">
        <v>2773</v>
      </c>
      <c r="I95" s="886" t="s">
        <v>2774</v>
      </c>
      <c r="J95" s="886" t="s">
        <v>3303</v>
      </c>
      <c r="K95" s="888" t="s">
        <v>3304</v>
      </c>
      <c r="L95" s="514"/>
      <c r="M95" s="514"/>
      <c r="N95" s="514"/>
      <c r="O95" s="514"/>
      <c r="P95" s="514"/>
      <c r="Q95" s="514"/>
      <c r="R95" s="514"/>
      <c r="S95" s="514"/>
      <c r="T95" s="514"/>
      <c r="U95" s="514"/>
      <c r="V95" s="514"/>
      <c r="W95" s="514"/>
      <c r="X95" s="514"/>
      <c r="Y95" s="514"/>
      <c r="Z95" s="514"/>
      <c r="AA95" s="514"/>
      <c r="AB95" s="514"/>
    </row>
    <row r="96" spans="1:28" s="512" customFormat="1" ht="12.5" customHeight="1">
      <c r="A96" s="513" t="s">
        <v>955</v>
      </c>
      <c r="B96" s="513"/>
      <c r="C96" s="514" t="s">
        <v>15</v>
      </c>
      <c r="D96" s="514" t="s">
        <v>1621</v>
      </c>
      <c r="E96" s="873" t="s">
        <v>912</v>
      </c>
      <c r="F96" s="886" t="s">
        <v>1387</v>
      </c>
      <c r="G96" s="886" t="s">
        <v>1139</v>
      </c>
      <c r="H96" s="886" t="s">
        <v>2775</v>
      </c>
      <c r="I96" s="886" t="s">
        <v>2776</v>
      </c>
      <c r="J96" s="886" t="s">
        <v>3305</v>
      </c>
      <c r="K96" s="888" t="s">
        <v>3306</v>
      </c>
      <c r="L96" s="514"/>
      <c r="M96" s="514"/>
      <c r="N96" s="514"/>
      <c r="O96" s="514"/>
      <c r="P96" s="514"/>
      <c r="Q96" s="514"/>
      <c r="R96" s="514"/>
      <c r="S96" s="514"/>
      <c r="T96" s="514"/>
      <c r="U96" s="514"/>
      <c r="V96" s="514"/>
      <c r="W96" s="514"/>
      <c r="X96" s="514"/>
      <c r="Y96" s="514"/>
      <c r="Z96" s="514"/>
      <c r="AA96" s="514"/>
      <c r="AB96" s="514"/>
    </row>
    <row r="97" spans="1:28" s="512" customFormat="1" ht="12.5" customHeight="1">
      <c r="A97" s="513" t="s">
        <v>955</v>
      </c>
      <c r="B97" s="513"/>
      <c r="C97" s="514" t="s">
        <v>809</v>
      </c>
      <c r="D97" s="514" t="s">
        <v>1622</v>
      </c>
      <c r="E97" s="873" t="s">
        <v>1299</v>
      </c>
      <c r="F97" s="886" t="s">
        <v>1388</v>
      </c>
      <c r="G97" s="886" t="s">
        <v>1140</v>
      </c>
      <c r="H97" s="886" t="s">
        <v>2777</v>
      </c>
      <c r="I97" s="886" t="s">
        <v>2778</v>
      </c>
      <c r="J97" s="886" t="s">
        <v>3307</v>
      </c>
      <c r="K97" s="888" t="s">
        <v>3308</v>
      </c>
      <c r="L97" s="514"/>
      <c r="M97" s="514"/>
      <c r="N97" s="514"/>
      <c r="O97" s="514"/>
      <c r="P97" s="514"/>
      <c r="Q97" s="514"/>
      <c r="R97" s="514"/>
      <c r="S97" s="514"/>
      <c r="T97" s="514"/>
      <c r="U97" s="514"/>
      <c r="V97" s="514"/>
      <c r="W97" s="514"/>
      <c r="X97" s="514"/>
      <c r="Y97" s="514"/>
      <c r="Z97" s="514"/>
      <c r="AA97" s="514"/>
      <c r="AB97" s="514"/>
    </row>
    <row r="98" spans="1:28" s="512" customFormat="1" ht="12.5" customHeight="1">
      <c r="A98" s="513" t="s">
        <v>955</v>
      </c>
      <c r="B98" s="513"/>
      <c r="C98" s="514" t="s">
        <v>1050</v>
      </c>
      <c r="D98" s="514" t="s">
        <v>1623</v>
      </c>
      <c r="E98" s="873" t="s">
        <v>2779</v>
      </c>
      <c r="F98" s="886" t="s">
        <v>2780</v>
      </c>
      <c r="G98" s="886" t="s">
        <v>2781</v>
      </c>
      <c r="H98" s="886" t="s">
        <v>2782</v>
      </c>
      <c r="I98" s="886" t="s">
        <v>2783</v>
      </c>
      <c r="J98" s="900" t="s">
        <v>3309</v>
      </c>
      <c r="K98" s="901" t="s">
        <v>3310</v>
      </c>
      <c r="L98" s="514"/>
      <c r="M98" s="514"/>
      <c r="N98" s="514"/>
      <c r="O98" s="514"/>
      <c r="P98" s="514"/>
      <c r="Q98" s="514"/>
      <c r="R98" s="514"/>
      <c r="S98" s="514"/>
      <c r="T98" s="514"/>
      <c r="U98" s="514"/>
      <c r="V98" s="514"/>
      <c r="W98" s="514"/>
      <c r="X98" s="514"/>
      <c r="Y98" s="514"/>
      <c r="Z98" s="514"/>
      <c r="AA98" s="514"/>
      <c r="AB98" s="514"/>
    </row>
    <row r="99" spans="1:28" s="512" customFormat="1" ht="12.5" customHeight="1">
      <c r="A99" s="513" t="s">
        <v>955</v>
      </c>
      <c r="B99" s="513"/>
      <c r="C99" s="514" t="s">
        <v>1051</v>
      </c>
      <c r="D99" s="514" t="s">
        <v>1624</v>
      </c>
      <c r="E99" s="873" t="s">
        <v>2784</v>
      </c>
      <c r="F99" s="886" t="s">
        <v>2785</v>
      </c>
      <c r="G99" s="886" t="s">
        <v>2786</v>
      </c>
      <c r="H99" s="886" t="s">
        <v>2787</v>
      </c>
      <c r="I99" s="886" t="s">
        <v>2788</v>
      </c>
      <c r="J99" s="900" t="s">
        <v>3311</v>
      </c>
      <c r="K99" s="901" t="s">
        <v>3312</v>
      </c>
      <c r="L99" s="514"/>
      <c r="M99" s="514"/>
      <c r="N99" s="514"/>
      <c r="O99" s="514"/>
      <c r="P99" s="514"/>
      <c r="Q99" s="514"/>
      <c r="R99" s="514"/>
      <c r="S99" s="514"/>
      <c r="T99" s="514"/>
      <c r="U99" s="514"/>
      <c r="V99" s="514"/>
      <c r="W99" s="514"/>
      <c r="X99" s="514"/>
      <c r="Y99" s="514"/>
      <c r="Z99" s="514"/>
      <c r="AA99" s="514"/>
      <c r="AB99" s="514"/>
    </row>
    <row r="100" spans="1:28" s="512" customFormat="1" ht="12.5" customHeight="1">
      <c r="A100" s="513" t="s">
        <v>955</v>
      </c>
      <c r="B100" s="513"/>
      <c r="C100" s="514" t="s">
        <v>722</v>
      </c>
      <c r="D100" s="514" t="s">
        <v>1625</v>
      </c>
      <c r="E100" s="873" t="s">
        <v>2789</v>
      </c>
      <c r="F100" s="886" t="s">
        <v>2790</v>
      </c>
      <c r="G100" s="886" t="s">
        <v>2791</v>
      </c>
      <c r="H100" s="886" t="s">
        <v>2792</v>
      </c>
      <c r="I100" s="886" t="s">
        <v>2793</v>
      </c>
      <c r="J100" s="900" t="s">
        <v>3313</v>
      </c>
      <c r="K100" s="901" t="s">
        <v>3314</v>
      </c>
      <c r="L100" s="514"/>
      <c r="M100" s="514"/>
      <c r="N100" s="514"/>
      <c r="O100" s="514"/>
      <c r="P100" s="514"/>
      <c r="Q100" s="514"/>
      <c r="R100" s="514"/>
      <c r="S100" s="514"/>
      <c r="T100" s="514"/>
      <c r="U100" s="514"/>
      <c r="V100" s="514"/>
      <c r="W100" s="514"/>
      <c r="X100" s="514"/>
      <c r="Y100" s="514"/>
      <c r="Z100" s="514"/>
      <c r="AA100" s="514"/>
      <c r="AB100" s="514"/>
    </row>
    <row r="101" spans="1:28" s="512" customFormat="1" ht="12.5" customHeight="1">
      <c r="A101" s="513" t="s">
        <v>955</v>
      </c>
      <c r="B101" s="513"/>
      <c r="C101" s="514" t="s">
        <v>721</v>
      </c>
      <c r="D101" s="514" t="s">
        <v>1626</v>
      </c>
      <c r="E101" s="873" t="s">
        <v>2794</v>
      </c>
      <c r="F101" s="886" t="s">
        <v>2795</v>
      </c>
      <c r="G101" s="886" t="s">
        <v>2796</v>
      </c>
      <c r="H101" s="886" t="s">
        <v>2797</v>
      </c>
      <c r="I101" s="886" t="s">
        <v>2798</v>
      </c>
      <c r="J101" s="900" t="s">
        <v>3315</v>
      </c>
      <c r="K101" s="901" t="s">
        <v>3316</v>
      </c>
      <c r="L101" s="514"/>
      <c r="M101" s="514"/>
      <c r="N101" s="514"/>
      <c r="O101" s="514"/>
      <c r="P101" s="514"/>
      <c r="Q101" s="514"/>
      <c r="R101" s="514"/>
      <c r="S101" s="514"/>
      <c r="T101" s="514"/>
      <c r="U101" s="514"/>
      <c r="V101" s="514"/>
      <c r="W101" s="514"/>
      <c r="X101" s="514"/>
      <c r="Y101" s="514"/>
      <c r="Z101" s="514"/>
      <c r="AA101" s="514"/>
      <c r="AB101" s="514"/>
    </row>
    <row r="102" spans="1:28" s="512" customFormat="1" ht="12.5" customHeight="1">
      <c r="A102" s="513" t="s">
        <v>955</v>
      </c>
      <c r="B102" s="513"/>
      <c r="C102" s="514" t="s">
        <v>810</v>
      </c>
      <c r="D102" s="514" t="s">
        <v>1627</v>
      </c>
      <c r="E102" s="873" t="s">
        <v>1300</v>
      </c>
      <c r="F102" s="886" t="s">
        <v>1389</v>
      </c>
      <c r="G102" s="886" t="s">
        <v>1141</v>
      </c>
      <c r="H102" s="886" t="s">
        <v>2799</v>
      </c>
      <c r="I102" s="886" t="s">
        <v>2800</v>
      </c>
      <c r="J102" s="886" t="s">
        <v>3317</v>
      </c>
      <c r="K102" s="888" t="s">
        <v>3318</v>
      </c>
      <c r="L102" s="514"/>
      <c r="M102" s="514"/>
      <c r="N102" s="514"/>
      <c r="O102" s="514"/>
      <c r="P102" s="514"/>
      <c r="Q102" s="514"/>
      <c r="R102" s="514"/>
      <c r="S102" s="514"/>
      <c r="T102" s="514"/>
      <c r="U102" s="514"/>
      <c r="V102" s="514"/>
      <c r="W102" s="514"/>
      <c r="X102" s="514"/>
      <c r="Y102" s="514"/>
      <c r="Z102" s="514"/>
      <c r="AA102" s="514"/>
      <c r="AB102" s="514"/>
    </row>
    <row r="103" spans="1:28" s="512" customFormat="1" ht="12.5" customHeight="1">
      <c r="A103" s="513" t="s">
        <v>955</v>
      </c>
      <c r="B103" s="513"/>
      <c r="C103" s="514" t="s">
        <v>2488</v>
      </c>
      <c r="D103" s="514" t="s">
        <v>1628</v>
      </c>
      <c r="E103" s="873" t="s">
        <v>2801</v>
      </c>
      <c r="F103" s="886" t="s">
        <v>2802</v>
      </c>
      <c r="G103" s="886" t="s">
        <v>2803</v>
      </c>
      <c r="H103" s="886" t="s">
        <v>2804</v>
      </c>
      <c r="I103" s="886" t="s">
        <v>2805</v>
      </c>
      <c r="J103" s="887" t="s">
        <v>3319</v>
      </c>
      <c r="K103" s="888" t="s">
        <v>3320</v>
      </c>
      <c r="L103" s="514"/>
      <c r="M103" s="514"/>
      <c r="N103" s="514"/>
      <c r="O103" s="514"/>
      <c r="P103" s="514"/>
      <c r="Q103" s="514"/>
      <c r="R103" s="514"/>
      <c r="S103" s="514"/>
      <c r="T103" s="514"/>
      <c r="U103" s="514"/>
      <c r="V103" s="514"/>
      <c r="W103" s="514"/>
      <c r="X103" s="514"/>
      <c r="Y103" s="514"/>
      <c r="Z103" s="514"/>
      <c r="AA103" s="514"/>
      <c r="AB103" s="514"/>
    </row>
    <row r="104" spans="1:28" s="512" customFormat="1" ht="12.5" customHeight="1">
      <c r="A104" s="513" t="s">
        <v>955</v>
      </c>
      <c r="B104" s="513"/>
      <c r="C104" s="514" t="s">
        <v>2</v>
      </c>
      <c r="D104" s="514" t="s">
        <v>1629</v>
      </c>
      <c r="E104" s="873" t="s">
        <v>948</v>
      </c>
      <c r="F104" s="886" t="s">
        <v>947</v>
      </c>
      <c r="G104" s="886" t="s">
        <v>2</v>
      </c>
      <c r="H104" s="886" t="s">
        <v>2806</v>
      </c>
      <c r="I104" s="886" t="s">
        <v>2807</v>
      </c>
      <c r="J104" s="886" t="s">
        <v>3321</v>
      </c>
      <c r="K104" s="888" t="s">
        <v>3322</v>
      </c>
      <c r="L104" s="514"/>
      <c r="M104" s="514"/>
      <c r="N104" s="514"/>
      <c r="O104" s="514"/>
      <c r="P104" s="514"/>
      <c r="Q104" s="514"/>
      <c r="R104" s="514"/>
      <c r="S104" s="514"/>
      <c r="T104" s="514"/>
      <c r="U104" s="514"/>
      <c r="V104" s="514"/>
      <c r="W104" s="514"/>
      <c r="X104" s="514"/>
      <c r="Y104" s="514"/>
      <c r="Z104" s="514"/>
      <c r="AA104" s="514"/>
      <c r="AB104" s="514"/>
    </row>
    <row r="105" spans="1:28" s="512" customFormat="1" ht="12.5" customHeight="1">
      <c r="A105" s="513" t="s">
        <v>955</v>
      </c>
      <c r="B105" s="513"/>
      <c r="C105" s="514" t="s">
        <v>1052</v>
      </c>
      <c r="D105" s="514" t="s">
        <v>1630</v>
      </c>
      <c r="E105" s="873" t="s">
        <v>2808</v>
      </c>
      <c r="F105" s="886" t="s">
        <v>2809</v>
      </c>
      <c r="G105" s="886" t="s">
        <v>2810</v>
      </c>
      <c r="H105" s="886" t="s">
        <v>2811</v>
      </c>
      <c r="I105" s="886" t="s">
        <v>2812</v>
      </c>
      <c r="J105" s="886" t="s">
        <v>3323</v>
      </c>
      <c r="K105" s="888" t="s">
        <v>3324</v>
      </c>
      <c r="L105" s="514"/>
      <c r="M105" s="514"/>
      <c r="N105" s="514"/>
      <c r="O105" s="514"/>
      <c r="P105" s="514"/>
      <c r="Q105" s="514"/>
      <c r="R105" s="514"/>
      <c r="S105" s="514"/>
      <c r="T105" s="514"/>
      <c r="U105" s="514"/>
      <c r="V105" s="514"/>
      <c r="W105" s="514"/>
      <c r="X105" s="514"/>
      <c r="Y105" s="514"/>
      <c r="Z105" s="514"/>
      <c r="AA105" s="514"/>
      <c r="AB105" s="514"/>
    </row>
    <row r="106" spans="1:28" s="512" customFormat="1" ht="12.5" customHeight="1">
      <c r="A106" s="513" t="s">
        <v>955</v>
      </c>
      <c r="B106" s="513"/>
      <c r="C106" s="514" t="s">
        <v>812</v>
      </c>
      <c r="D106" s="514" t="s">
        <v>1631</v>
      </c>
      <c r="E106" s="873" t="s">
        <v>1301</v>
      </c>
      <c r="F106" s="886" t="s">
        <v>1390</v>
      </c>
      <c r="G106" s="886" t="s">
        <v>1142</v>
      </c>
      <c r="H106" s="886" t="s">
        <v>2813</v>
      </c>
      <c r="I106" s="886" t="s">
        <v>2814</v>
      </c>
      <c r="J106" s="886" t="s">
        <v>3325</v>
      </c>
      <c r="K106" s="888" t="s">
        <v>3326</v>
      </c>
      <c r="L106" s="514"/>
      <c r="M106" s="514"/>
      <c r="N106" s="514"/>
      <c r="O106" s="514"/>
      <c r="P106" s="514"/>
      <c r="Q106" s="514"/>
      <c r="R106" s="514"/>
      <c r="S106" s="514"/>
      <c r="T106" s="514"/>
      <c r="U106" s="514"/>
      <c r="V106" s="514"/>
      <c r="W106" s="514"/>
      <c r="X106" s="514"/>
      <c r="Y106" s="514"/>
      <c r="Z106" s="514"/>
      <c r="AA106" s="514"/>
      <c r="AB106" s="514"/>
    </row>
    <row r="107" spans="1:28" s="512" customFormat="1" ht="12.5" customHeight="1">
      <c r="A107" s="513" t="s">
        <v>955</v>
      </c>
      <c r="B107" s="513"/>
      <c r="C107" s="514" t="s">
        <v>813</v>
      </c>
      <c r="D107" s="514" t="s">
        <v>1632</v>
      </c>
      <c r="E107" s="873" t="s">
        <v>1302</v>
      </c>
      <c r="F107" s="886" t="s">
        <v>1391</v>
      </c>
      <c r="G107" s="886" t="s">
        <v>1143</v>
      </c>
      <c r="H107" s="886" t="s">
        <v>2815</v>
      </c>
      <c r="I107" s="886" t="s">
        <v>2816</v>
      </c>
      <c r="J107" s="886" t="s">
        <v>3327</v>
      </c>
      <c r="K107" s="888" t="s">
        <v>3328</v>
      </c>
      <c r="L107" s="514"/>
      <c r="M107" s="514"/>
      <c r="N107" s="514"/>
      <c r="O107" s="514"/>
      <c r="P107" s="514"/>
      <c r="Q107" s="514"/>
      <c r="R107" s="514"/>
      <c r="S107" s="514"/>
      <c r="T107" s="514"/>
      <c r="U107" s="514"/>
      <c r="V107" s="514"/>
      <c r="W107" s="514"/>
      <c r="X107" s="514"/>
      <c r="Y107" s="514"/>
      <c r="Z107" s="514"/>
      <c r="AA107" s="514"/>
      <c r="AB107" s="514"/>
    </row>
    <row r="108" spans="1:28" s="512" customFormat="1" ht="12.5" customHeight="1">
      <c r="A108" s="513" t="s">
        <v>955</v>
      </c>
      <c r="B108" s="513"/>
      <c r="C108" s="514" t="s">
        <v>814</v>
      </c>
      <c r="D108" s="514" t="s">
        <v>1633</v>
      </c>
      <c r="E108" s="873" t="s">
        <v>946</v>
      </c>
      <c r="F108" s="886" t="s">
        <v>1392</v>
      </c>
      <c r="G108" s="886" t="s">
        <v>1144</v>
      </c>
      <c r="H108" s="886" t="s">
        <v>2817</v>
      </c>
      <c r="I108" s="886" t="s">
        <v>2818</v>
      </c>
      <c r="J108" s="886" t="s">
        <v>3329</v>
      </c>
      <c r="K108" s="888" t="s">
        <v>3330</v>
      </c>
      <c r="L108" s="514"/>
      <c r="M108" s="514"/>
      <c r="N108" s="514"/>
      <c r="O108" s="514"/>
      <c r="P108" s="514"/>
      <c r="Q108" s="514"/>
      <c r="R108" s="514"/>
      <c r="S108" s="514"/>
      <c r="T108" s="514"/>
      <c r="U108" s="514"/>
      <c r="V108" s="514"/>
      <c r="W108" s="514"/>
      <c r="X108" s="514"/>
      <c r="Y108" s="514"/>
      <c r="Z108" s="514"/>
      <c r="AA108" s="514"/>
      <c r="AB108" s="514"/>
    </row>
    <row r="109" spans="1:28" s="512" customFormat="1" ht="12.5" customHeight="1">
      <c r="A109" s="513" t="s">
        <v>955</v>
      </c>
      <c r="B109" s="513"/>
      <c r="C109" s="514" t="s">
        <v>838</v>
      </c>
      <c r="D109" s="514" t="s">
        <v>1634</v>
      </c>
      <c r="E109" s="873" t="s">
        <v>945</v>
      </c>
      <c r="F109" s="886" t="s">
        <v>1393</v>
      </c>
      <c r="G109" s="886" t="s">
        <v>1145</v>
      </c>
      <c r="H109" s="886" t="s">
        <v>2819</v>
      </c>
      <c r="I109" s="886" t="s">
        <v>2820</v>
      </c>
      <c r="J109" s="886" t="s">
        <v>3331</v>
      </c>
      <c r="K109" s="888" t="s">
        <v>3332</v>
      </c>
      <c r="L109" s="514"/>
      <c r="M109" s="514"/>
      <c r="N109" s="514"/>
      <c r="O109" s="514"/>
      <c r="P109" s="514"/>
      <c r="Q109" s="514"/>
      <c r="R109" s="514"/>
      <c r="S109" s="514"/>
      <c r="T109" s="514"/>
      <c r="U109" s="514"/>
      <c r="V109" s="514"/>
      <c r="W109" s="514"/>
      <c r="X109" s="514"/>
      <c r="Y109" s="514"/>
      <c r="Z109" s="514"/>
      <c r="AA109" s="514"/>
      <c r="AB109" s="514"/>
    </row>
    <row r="110" spans="1:28" s="512" customFormat="1" ht="12.5" customHeight="1">
      <c r="A110" s="513" t="s">
        <v>955</v>
      </c>
      <c r="B110" s="513"/>
      <c r="C110" s="514" t="s">
        <v>841</v>
      </c>
      <c r="D110" s="514" t="s">
        <v>1635</v>
      </c>
      <c r="E110" s="873" t="s">
        <v>841</v>
      </c>
      <c r="F110" s="886" t="s">
        <v>1394</v>
      </c>
      <c r="G110" s="886" t="s">
        <v>1146</v>
      </c>
      <c r="H110" s="886" t="s">
        <v>2821</v>
      </c>
      <c r="I110" s="886" t="s">
        <v>2822</v>
      </c>
      <c r="J110" s="886" t="s">
        <v>3333</v>
      </c>
      <c r="K110" s="888" t="s">
        <v>3334</v>
      </c>
      <c r="L110" s="514"/>
      <c r="M110" s="514"/>
      <c r="N110" s="514"/>
      <c r="O110" s="514"/>
      <c r="P110" s="514"/>
      <c r="Q110" s="514"/>
      <c r="R110" s="514"/>
      <c r="S110" s="514"/>
      <c r="T110" s="514"/>
      <c r="U110" s="514"/>
      <c r="V110" s="514"/>
      <c r="W110" s="514"/>
      <c r="X110" s="514"/>
      <c r="Y110" s="514"/>
      <c r="Z110" s="514"/>
      <c r="AA110" s="514"/>
      <c r="AB110" s="514"/>
    </row>
    <row r="111" spans="1:28" s="512" customFormat="1" ht="12.5" customHeight="1">
      <c r="A111" s="513" t="s">
        <v>955</v>
      </c>
      <c r="B111" s="513"/>
      <c r="C111" s="514" t="s">
        <v>839</v>
      </c>
      <c r="D111" s="514" t="s">
        <v>1636</v>
      </c>
      <c r="E111" s="873" t="s">
        <v>839</v>
      </c>
      <c r="F111" s="886" t="s">
        <v>1395</v>
      </c>
      <c r="G111" s="886" t="s">
        <v>1147</v>
      </c>
      <c r="H111" s="886" t="s">
        <v>2823</v>
      </c>
      <c r="I111" s="886" t="s">
        <v>2824</v>
      </c>
      <c r="J111" s="886" t="s">
        <v>3335</v>
      </c>
      <c r="K111" s="888" t="s">
        <v>3336</v>
      </c>
      <c r="L111" s="514"/>
      <c r="M111" s="514"/>
      <c r="N111" s="514"/>
      <c r="O111" s="514"/>
      <c r="P111" s="514"/>
      <c r="Q111" s="514"/>
      <c r="R111" s="514"/>
      <c r="S111" s="514"/>
      <c r="T111" s="514"/>
      <c r="U111" s="514"/>
      <c r="V111" s="514"/>
      <c r="W111" s="514"/>
      <c r="X111" s="514"/>
      <c r="Y111" s="514"/>
      <c r="Z111" s="514"/>
      <c r="AA111" s="514"/>
      <c r="AB111" s="514"/>
    </row>
    <row r="112" spans="1:28" s="512" customFormat="1" ht="12.5" customHeight="1">
      <c r="A112" s="513" t="s">
        <v>955</v>
      </c>
      <c r="B112" s="513"/>
      <c r="C112" s="514" t="s">
        <v>859</v>
      </c>
      <c r="D112" s="514" t="s">
        <v>1637</v>
      </c>
      <c r="E112" s="873" t="s">
        <v>859</v>
      </c>
      <c r="F112" s="886" t="s">
        <v>1396</v>
      </c>
      <c r="G112" s="886" t="s">
        <v>1148</v>
      </c>
      <c r="H112" s="886" t="s">
        <v>2825</v>
      </c>
      <c r="I112" s="886" t="s">
        <v>2826</v>
      </c>
      <c r="J112" s="886" t="s">
        <v>3337</v>
      </c>
      <c r="K112" s="888" t="s">
        <v>3338</v>
      </c>
      <c r="L112" s="514"/>
      <c r="M112" s="514"/>
      <c r="N112" s="514"/>
      <c r="O112" s="514"/>
      <c r="P112" s="514"/>
      <c r="Q112" s="514"/>
      <c r="R112" s="514"/>
      <c r="S112" s="514"/>
      <c r="T112" s="514"/>
      <c r="U112" s="514"/>
      <c r="V112" s="514"/>
      <c r="W112" s="514"/>
      <c r="X112" s="514"/>
      <c r="Y112" s="514"/>
      <c r="Z112" s="514"/>
      <c r="AA112" s="514"/>
      <c r="AB112" s="514"/>
    </row>
    <row r="113" spans="1:28" s="512" customFormat="1" ht="12.5" customHeight="1">
      <c r="A113" s="513" t="s">
        <v>955</v>
      </c>
      <c r="B113" s="513"/>
      <c r="C113" s="514" t="s">
        <v>840</v>
      </c>
      <c r="D113" s="514" t="s">
        <v>1638</v>
      </c>
      <c r="E113" s="873" t="s">
        <v>840</v>
      </c>
      <c r="F113" s="886" t="s">
        <v>1397</v>
      </c>
      <c r="G113" s="886" t="s">
        <v>1149</v>
      </c>
      <c r="H113" s="886" t="s">
        <v>2827</v>
      </c>
      <c r="I113" s="886" t="s">
        <v>2828</v>
      </c>
      <c r="J113" s="886" t="s">
        <v>3339</v>
      </c>
      <c r="K113" s="888" t="s">
        <v>3340</v>
      </c>
      <c r="L113" s="514"/>
      <c r="M113" s="514"/>
      <c r="N113" s="514"/>
      <c r="O113" s="514"/>
      <c r="P113" s="514"/>
      <c r="Q113" s="514"/>
      <c r="R113" s="514"/>
      <c r="S113" s="514"/>
      <c r="T113" s="514"/>
      <c r="U113" s="514"/>
      <c r="V113" s="514"/>
      <c r="W113" s="514"/>
      <c r="X113" s="514"/>
      <c r="Y113" s="514"/>
      <c r="Z113" s="514"/>
      <c r="AA113" s="514"/>
      <c r="AB113" s="514"/>
    </row>
    <row r="114" spans="1:28" s="512" customFormat="1" ht="12.5" customHeight="1">
      <c r="A114" s="513" t="s">
        <v>955</v>
      </c>
      <c r="B114" s="513"/>
      <c r="C114" s="514" t="s">
        <v>2489</v>
      </c>
      <c r="D114" s="514" t="s">
        <v>1639</v>
      </c>
      <c r="E114" s="873" t="s">
        <v>2829</v>
      </c>
      <c r="F114" s="886" t="s">
        <v>2830</v>
      </c>
      <c r="G114" s="886" t="s">
        <v>2831</v>
      </c>
      <c r="H114" s="886" t="s">
        <v>2832</v>
      </c>
      <c r="I114" s="886" t="s">
        <v>2833</v>
      </c>
      <c r="J114" s="887" t="s">
        <v>3341</v>
      </c>
      <c r="K114" s="888" t="s">
        <v>3342</v>
      </c>
      <c r="L114" s="514"/>
      <c r="M114" s="514"/>
      <c r="N114" s="514"/>
      <c r="O114" s="514"/>
      <c r="P114" s="514"/>
      <c r="Q114" s="514"/>
      <c r="R114" s="514"/>
      <c r="S114" s="514"/>
      <c r="T114" s="514"/>
      <c r="U114" s="514"/>
      <c r="V114" s="514"/>
      <c r="W114" s="514"/>
      <c r="X114" s="514"/>
      <c r="Y114" s="514"/>
      <c r="Z114" s="514"/>
      <c r="AA114" s="514"/>
      <c r="AB114" s="514"/>
    </row>
    <row r="115" spans="1:28" s="512" customFormat="1" ht="12.5" customHeight="1">
      <c r="A115" s="513" t="s">
        <v>955</v>
      </c>
      <c r="B115" s="513"/>
      <c r="C115" s="514" t="s">
        <v>2490</v>
      </c>
      <c r="D115" s="514" t="s">
        <v>1640</v>
      </c>
      <c r="E115" s="873" t="s">
        <v>2834</v>
      </c>
      <c r="F115" s="886" t="s">
        <v>2835</v>
      </c>
      <c r="G115" s="886" t="s">
        <v>2836</v>
      </c>
      <c r="H115" s="886" t="s">
        <v>2837</v>
      </c>
      <c r="I115" s="886" t="s">
        <v>2838</v>
      </c>
      <c r="J115" s="887" t="s">
        <v>3343</v>
      </c>
      <c r="K115" s="888" t="s">
        <v>3344</v>
      </c>
      <c r="L115" s="514"/>
      <c r="M115" s="514"/>
      <c r="N115" s="514"/>
      <c r="O115" s="514"/>
      <c r="P115" s="514"/>
      <c r="Q115" s="514"/>
      <c r="R115" s="514"/>
      <c r="S115" s="514"/>
      <c r="T115" s="514"/>
      <c r="U115" s="514"/>
      <c r="V115" s="514"/>
      <c r="W115" s="514"/>
      <c r="X115" s="514"/>
      <c r="Y115" s="514"/>
      <c r="Z115" s="514"/>
      <c r="AA115" s="514"/>
      <c r="AB115" s="514"/>
    </row>
    <row r="116" spans="1:28" s="512" customFormat="1" ht="12.5" customHeight="1">
      <c r="A116" s="513" t="s">
        <v>955</v>
      </c>
      <c r="B116" s="513"/>
      <c r="C116" s="514" t="s">
        <v>2491</v>
      </c>
      <c r="D116" s="514" t="s">
        <v>1641</v>
      </c>
      <c r="E116" s="873" t="s">
        <v>2839</v>
      </c>
      <c r="F116" s="886" t="s">
        <v>2840</v>
      </c>
      <c r="G116" s="886" t="s">
        <v>2841</v>
      </c>
      <c r="H116" s="886" t="s">
        <v>2842</v>
      </c>
      <c r="I116" s="886" t="s">
        <v>2843</v>
      </c>
      <c r="J116" s="887" t="s">
        <v>3343</v>
      </c>
      <c r="K116" s="888" t="s">
        <v>3345</v>
      </c>
      <c r="L116" s="514"/>
      <c r="M116" s="514"/>
      <c r="N116" s="514"/>
      <c r="O116" s="514"/>
      <c r="P116" s="514"/>
      <c r="Q116" s="514"/>
      <c r="R116" s="514"/>
      <c r="S116" s="514"/>
      <c r="T116" s="514"/>
      <c r="U116" s="514"/>
      <c r="V116" s="514"/>
      <c r="W116" s="514"/>
      <c r="X116" s="514"/>
      <c r="Y116" s="514"/>
      <c r="Z116" s="514"/>
      <c r="AA116" s="514"/>
      <c r="AB116" s="514"/>
    </row>
    <row r="117" spans="1:28" s="512" customFormat="1" ht="12.5" customHeight="1">
      <c r="A117" s="513" t="s">
        <v>955</v>
      </c>
      <c r="B117" s="513" t="s">
        <v>1018</v>
      </c>
      <c r="C117" s="514" t="s">
        <v>2475</v>
      </c>
      <c r="D117" s="514" t="s">
        <v>1642</v>
      </c>
      <c r="E117" s="873" t="s">
        <v>2844</v>
      </c>
      <c r="F117" s="886" t="s">
        <v>2845</v>
      </c>
      <c r="G117" s="886" t="s">
        <v>2846</v>
      </c>
      <c r="H117" s="886" t="s">
        <v>2847</v>
      </c>
      <c r="I117" s="886" t="s">
        <v>2848</v>
      </c>
      <c r="J117" s="884" t="s">
        <v>3346</v>
      </c>
      <c r="K117" s="888" t="s">
        <v>3347</v>
      </c>
      <c r="L117" s="514"/>
      <c r="M117" s="514"/>
      <c r="N117" s="514"/>
      <c r="O117" s="514"/>
      <c r="P117" s="514"/>
      <c r="Q117" s="514"/>
      <c r="R117" s="514"/>
      <c r="S117" s="514"/>
      <c r="T117" s="514"/>
      <c r="U117" s="514"/>
      <c r="V117" s="514"/>
      <c r="W117" s="514"/>
      <c r="X117" s="514"/>
      <c r="Y117" s="514"/>
      <c r="Z117" s="514"/>
      <c r="AA117" s="514"/>
      <c r="AB117" s="514"/>
    </row>
    <row r="118" spans="1:28" s="512" customFormat="1" ht="12.5" customHeight="1">
      <c r="A118" s="513" t="s">
        <v>955</v>
      </c>
      <c r="B118" s="513" t="s">
        <v>1019</v>
      </c>
      <c r="C118" s="514" t="s">
        <v>2492</v>
      </c>
      <c r="D118" s="514" t="s">
        <v>2446</v>
      </c>
      <c r="E118" s="873" t="s">
        <v>2849</v>
      </c>
      <c r="F118" s="886" t="s">
        <v>2850</v>
      </c>
      <c r="G118" s="886" t="s">
        <v>2851</v>
      </c>
      <c r="H118" s="886" t="s">
        <v>2852</v>
      </c>
      <c r="I118" s="886" t="s">
        <v>2853</v>
      </c>
      <c r="J118" s="902" t="s">
        <v>3348</v>
      </c>
      <c r="K118" s="888" t="s">
        <v>3349</v>
      </c>
      <c r="L118" s="514"/>
      <c r="M118" s="514"/>
      <c r="N118" s="514"/>
      <c r="O118" s="514"/>
      <c r="P118" s="514"/>
      <c r="Q118" s="514"/>
      <c r="R118" s="514"/>
      <c r="S118" s="514"/>
      <c r="T118" s="514"/>
      <c r="U118" s="514"/>
      <c r="V118" s="514"/>
      <c r="W118" s="514"/>
      <c r="X118" s="514"/>
      <c r="Y118" s="514"/>
      <c r="Z118" s="514"/>
      <c r="AA118" s="514"/>
      <c r="AB118" s="514"/>
    </row>
    <row r="119" spans="1:28" s="512" customFormat="1" ht="12.5" customHeight="1">
      <c r="A119" s="513" t="s">
        <v>955</v>
      </c>
      <c r="B119" s="513" t="s">
        <v>1020</v>
      </c>
      <c r="C119" s="514" t="s">
        <v>2485</v>
      </c>
      <c r="D119" s="514" t="s">
        <v>2451</v>
      </c>
      <c r="E119" s="873" t="s">
        <v>2854</v>
      </c>
      <c r="F119" s="886" t="s">
        <v>1398</v>
      </c>
      <c r="G119" s="886" t="s">
        <v>2855</v>
      </c>
      <c r="H119" s="886" t="s">
        <v>2856</v>
      </c>
      <c r="I119" s="886" t="s">
        <v>2857</v>
      </c>
      <c r="J119" s="900" t="s">
        <v>3350</v>
      </c>
      <c r="K119" s="901" t="s">
        <v>3351</v>
      </c>
      <c r="L119" s="514"/>
      <c r="M119" s="514"/>
      <c r="N119" s="514"/>
      <c r="O119" s="514"/>
      <c r="P119" s="514"/>
      <c r="Q119" s="514"/>
      <c r="R119" s="514"/>
      <c r="S119" s="514"/>
      <c r="T119" s="514"/>
      <c r="U119" s="514"/>
      <c r="V119" s="514"/>
      <c r="W119" s="514"/>
      <c r="X119" s="514"/>
      <c r="Y119" s="514"/>
      <c r="Z119" s="514"/>
      <c r="AA119" s="514"/>
      <c r="AB119" s="514"/>
    </row>
    <row r="120" spans="1:28" s="512" customFormat="1" ht="12.5" customHeight="1">
      <c r="A120" s="513" t="s">
        <v>955</v>
      </c>
      <c r="B120" s="513" t="s">
        <v>1021</v>
      </c>
      <c r="C120" s="514" t="s">
        <v>2474</v>
      </c>
      <c r="D120" s="514" t="s">
        <v>1643</v>
      </c>
      <c r="E120" s="873" t="s">
        <v>2858</v>
      </c>
      <c r="F120" s="886" t="s">
        <v>1399</v>
      </c>
      <c r="G120" s="886" t="s">
        <v>2859</v>
      </c>
      <c r="H120" s="886" t="s">
        <v>2860</v>
      </c>
      <c r="I120" s="886" t="s">
        <v>2861</v>
      </c>
      <c r="J120" s="900" t="s">
        <v>3352</v>
      </c>
      <c r="K120" s="901" t="s">
        <v>3353</v>
      </c>
      <c r="L120" s="514"/>
      <c r="M120" s="514"/>
      <c r="N120" s="514"/>
      <c r="O120" s="514"/>
      <c r="P120" s="514"/>
      <c r="Q120" s="514"/>
      <c r="R120" s="514"/>
      <c r="S120" s="514"/>
      <c r="T120" s="514"/>
      <c r="U120" s="514"/>
      <c r="V120" s="514"/>
      <c r="W120" s="514"/>
      <c r="X120" s="514"/>
      <c r="Y120" s="514"/>
      <c r="Z120" s="514"/>
      <c r="AA120" s="514"/>
      <c r="AB120" s="514"/>
    </row>
    <row r="121" spans="1:28" s="518" customFormat="1" ht="12.5" customHeight="1">
      <c r="A121" s="515"/>
      <c r="B121" s="515"/>
      <c r="C121" s="516"/>
      <c r="D121" s="516"/>
      <c r="E121" s="877"/>
      <c r="F121" s="889"/>
      <c r="G121" s="889"/>
      <c r="H121" s="889"/>
      <c r="I121" s="889"/>
      <c r="J121" s="898"/>
      <c r="K121" s="882"/>
      <c r="L121" s="516"/>
      <c r="M121" s="516"/>
      <c r="N121" s="516"/>
      <c r="O121" s="516"/>
      <c r="P121" s="516"/>
      <c r="Q121" s="516"/>
      <c r="R121" s="516"/>
      <c r="S121" s="516"/>
      <c r="T121" s="516"/>
      <c r="U121" s="516"/>
      <c r="V121" s="516"/>
      <c r="W121" s="516"/>
      <c r="X121" s="516"/>
      <c r="Y121" s="516"/>
      <c r="Z121" s="516"/>
      <c r="AA121" s="516"/>
      <c r="AB121" s="516"/>
    </row>
    <row r="122" spans="1:28" s="512" customFormat="1" ht="12.5" customHeight="1">
      <c r="A122" s="513" t="s">
        <v>944</v>
      </c>
      <c r="B122" s="513"/>
      <c r="C122" s="514" t="s">
        <v>944</v>
      </c>
      <c r="D122" s="514" t="s">
        <v>943</v>
      </c>
      <c r="E122" s="873" t="s">
        <v>1303</v>
      </c>
      <c r="F122" s="886" t="s">
        <v>942</v>
      </c>
      <c r="G122" s="886" t="s">
        <v>1150</v>
      </c>
      <c r="H122" s="886" t="s">
        <v>2862</v>
      </c>
      <c r="I122" s="886" t="s">
        <v>2863</v>
      </c>
      <c r="J122" s="899" t="s">
        <v>3354</v>
      </c>
      <c r="K122" s="883" t="s">
        <v>3355</v>
      </c>
      <c r="L122" s="514"/>
      <c r="M122" s="514"/>
      <c r="N122" s="514"/>
      <c r="O122" s="514"/>
      <c r="P122" s="514"/>
      <c r="Q122" s="514"/>
      <c r="R122" s="514"/>
      <c r="S122" s="514"/>
      <c r="T122" s="514"/>
      <c r="U122" s="514"/>
      <c r="V122" s="514"/>
      <c r="W122" s="514"/>
      <c r="X122" s="514"/>
      <c r="Y122" s="514"/>
      <c r="Z122" s="514"/>
      <c r="AA122" s="514"/>
      <c r="AB122" s="514"/>
    </row>
    <row r="123" spans="1:28" s="518" customFormat="1" ht="12.5" customHeight="1">
      <c r="A123" s="515" t="s">
        <v>944</v>
      </c>
      <c r="B123" s="515"/>
      <c r="C123" s="516"/>
      <c r="D123" s="516"/>
      <c r="E123" s="877"/>
      <c r="F123" s="889"/>
      <c r="G123" s="889"/>
      <c r="H123" s="889"/>
      <c r="I123" s="889"/>
      <c r="J123" s="898"/>
      <c r="K123" s="882"/>
      <c r="L123" s="516"/>
      <c r="M123" s="516"/>
      <c r="N123" s="516"/>
      <c r="O123" s="516"/>
      <c r="P123" s="516"/>
      <c r="Q123" s="516"/>
      <c r="R123" s="516"/>
      <c r="S123" s="516"/>
      <c r="T123" s="516"/>
      <c r="U123" s="516"/>
      <c r="V123" s="516"/>
      <c r="W123" s="516"/>
      <c r="X123" s="516"/>
      <c r="Y123" s="516"/>
      <c r="Z123" s="516"/>
      <c r="AA123" s="516"/>
      <c r="AB123" s="516"/>
    </row>
    <row r="124" spans="1:28" s="512" customFormat="1" ht="12.5" customHeight="1">
      <c r="A124" s="513" t="s">
        <v>944</v>
      </c>
      <c r="B124" s="513"/>
      <c r="C124" s="514" t="s">
        <v>127</v>
      </c>
      <c r="D124" s="514" t="s">
        <v>1644</v>
      </c>
      <c r="E124" s="873" t="s">
        <v>1304</v>
      </c>
      <c r="F124" s="886" t="s">
        <v>941</v>
      </c>
      <c r="G124" s="886" t="s">
        <v>1151</v>
      </c>
      <c r="H124" s="886" t="s">
        <v>2864</v>
      </c>
      <c r="I124" s="886" t="s">
        <v>2865</v>
      </c>
      <c r="J124" s="899" t="s">
        <v>2864</v>
      </c>
      <c r="K124" s="883" t="s">
        <v>3356</v>
      </c>
      <c r="L124" s="514"/>
      <c r="M124" s="514"/>
      <c r="N124" s="514"/>
      <c r="O124" s="514"/>
      <c r="P124" s="514"/>
      <c r="Q124" s="514"/>
      <c r="R124" s="514"/>
      <c r="S124" s="514"/>
      <c r="T124" s="514"/>
      <c r="U124" s="514"/>
      <c r="V124" s="514"/>
      <c r="W124" s="514"/>
      <c r="X124" s="514"/>
      <c r="Y124" s="514"/>
      <c r="Z124" s="514"/>
      <c r="AA124" s="514"/>
      <c r="AB124" s="514"/>
    </row>
    <row r="125" spans="1:28" s="512" customFormat="1" ht="12.5" customHeight="1">
      <c r="A125" s="513" t="s">
        <v>944</v>
      </c>
      <c r="B125" s="513"/>
      <c r="C125" s="514" t="s">
        <v>664</v>
      </c>
      <c r="D125" s="514" t="s">
        <v>1645</v>
      </c>
      <c r="E125" s="873" t="s">
        <v>1305</v>
      </c>
      <c r="F125" s="886" t="s">
        <v>940</v>
      </c>
      <c r="G125" s="886" t="s">
        <v>1152</v>
      </c>
      <c r="H125" s="886" t="s">
        <v>2866</v>
      </c>
      <c r="I125" s="886" t="s">
        <v>2867</v>
      </c>
      <c r="J125" s="899" t="s">
        <v>3357</v>
      </c>
      <c r="K125" s="883" t="s">
        <v>3358</v>
      </c>
      <c r="L125" s="514"/>
      <c r="M125" s="514"/>
      <c r="N125" s="514"/>
      <c r="O125" s="514"/>
      <c r="P125" s="514"/>
      <c r="Q125" s="514"/>
      <c r="R125" s="514"/>
      <c r="S125" s="514"/>
      <c r="T125" s="514"/>
      <c r="U125" s="514"/>
      <c r="V125" s="514"/>
      <c r="W125" s="514"/>
      <c r="X125" s="514"/>
      <c r="Y125" s="514"/>
      <c r="Z125" s="514"/>
      <c r="AA125" s="514"/>
      <c r="AB125" s="514"/>
    </row>
    <row r="126" spans="1:28" s="512" customFormat="1" ht="12.5" customHeight="1">
      <c r="A126" s="513" t="s">
        <v>944</v>
      </c>
      <c r="B126" s="513"/>
      <c r="C126" s="514" t="s">
        <v>662</v>
      </c>
      <c r="D126" s="514" t="s">
        <v>1646</v>
      </c>
      <c r="E126" s="873" t="s">
        <v>1306</v>
      </c>
      <c r="F126" s="886" t="s">
        <v>939</v>
      </c>
      <c r="G126" s="886" t="s">
        <v>1153</v>
      </c>
      <c r="H126" s="886" t="s">
        <v>2868</v>
      </c>
      <c r="I126" s="886" t="s">
        <v>2869</v>
      </c>
      <c r="J126" s="899" t="s">
        <v>3359</v>
      </c>
      <c r="K126" s="883" t="s">
        <v>3360</v>
      </c>
      <c r="L126" s="514"/>
      <c r="M126" s="514"/>
      <c r="N126" s="514"/>
      <c r="O126" s="514"/>
      <c r="P126" s="514"/>
      <c r="Q126" s="514"/>
      <c r="R126" s="514"/>
      <c r="S126" s="514"/>
      <c r="T126" s="514"/>
      <c r="U126" s="514"/>
      <c r="V126" s="514"/>
      <c r="W126" s="514"/>
      <c r="X126" s="514"/>
      <c r="Y126" s="514"/>
      <c r="Z126" s="514"/>
      <c r="AA126" s="514"/>
      <c r="AB126" s="514"/>
    </row>
    <row r="127" spans="1:28" s="512" customFormat="1" ht="12.5" customHeight="1">
      <c r="A127" s="513" t="s">
        <v>944</v>
      </c>
      <c r="B127" s="513"/>
      <c r="C127" s="514" t="s">
        <v>798</v>
      </c>
      <c r="D127" s="514" t="s">
        <v>1647</v>
      </c>
      <c r="E127" s="873" t="s">
        <v>1307</v>
      </c>
      <c r="F127" s="886" t="s">
        <v>1400</v>
      </c>
      <c r="G127" s="886" t="s">
        <v>1154</v>
      </c>
      <c r="H127" s="886" t="s">
        <v>2870</v>
      </c>
      <c r="I127" s="886" t="s">
        <v>2871</v>
      </c>
      <c r="J127" s="899" t="s">
        <v>3361</v>
      </c>
      <c r="K127" s="883" t="s">
        <v>3362</v>
      </c>
      <c r="L127" s="514"/>
      <c r="M127" s="514"/>
      <c r="N127" s="514"/>
      <c r="O127" s="514"/>
      <c r="P127" s="514"/>
      <c r="Q127" s="514"/>
      <c r="R127" s="514"/>
      <c r="S127" s="514"/>
      <c r="T127" s="514"/>
      <c r="U127" s="514"/>
      <c r="V127" s="514"/>
      <c r="W127" s="514"/>
      <c r="X127" s="514"/>
      <c r="Y127" s="514"/>
      <c r="Z127" s="514"/>
      <c r="AA127" s="514"/>
      <c r="AB127" s="514"/>
    </row>
    <row r="128" spans="1:28" s="512" customFormat="1" ht="12.5" customHeight="1">
      <c r="A128" s="513" t="s">
        <v>944</v>
      </c>
      <c r="B128" s="513"/>
      <c r="C128" s="514" t="s">
        <v>663</v>
      </c>
      <c r="D128" s="514" t="s">
        <v>1648</v>
      </c>
      <c r="E128" s="873" t="s">
        <v>2872</v>
      </c>
      <c r="F128" s="886" t="s">
        <v>1401</v>
      </c>
      <c r="G128" s="886" t="s">
        <v>1155</v>
      </c>
      <c r="H128" s="886" t="s">
        <v>2873</v>
      </c>
      <c r="I128" s="886" t="s">
        <v>2874</v>
      </c>
      <c r="J128" s="899" t="s">
        <v>3363</v>
      </c>
      <c r="K128" s="883" t="s">
        <v>3364</v>
      </c>
      <c r="L128" s="514"/>
      <c r="M128" s="514"/>
      <c r="N128" s="514"/>
      <c r="O128" s="514"/>
      <c r="P128" s="514"/>
      <c r="Q128" s="514"/>
      <c r="R128" s="514"/>
      <c r="S128" s="514"/>
      <c r="T128" s="514"/>
      <c r="U128" s="514"/>
      <c r="V128" s="514"/>
      <c r="W128" s="514"/>
      <c r="X128" s="514"/>
      <c r="Y128" s="514"/>
      <c r="Z128" s="514"/>
      <c r="AA128" s="514"/>
      <c r="AB128" s="514"/>
    </row>
    <row r="129" spans="1:16380" s="512" customFormat="1" ht="12.5" customHeight="1">
      <c r="A129" s="513" t="s">
        <v>944</v>
      </c>
      <c r="B129" s="513"/>
      <c r="C129" s="514" t="s">
        <v>665</v>
      </c>
      <c r="D129" s="514" t="s">
        <v>1649</v>
      </c>
      <c r="E129" s="873" t="s">
        <v>1308</v>
      </c>
      <c r="F129" s="886" t="s">
        <v>1402</v>
      </c>
      <c r="G129" s="886" t="s">
        <v>1156</v>
      </c>
      <c r="H129" s="886" t="s">
        <v>2875</v>
      </c>
      <c r="I129" s="886" t="s">
        <v>2876</v>
      </c>
      <c r="J129" s="899" t="s">
        <v>3365</v>
      </c>
      <c r="K129" s="883" t="s">
        <v>3366</v>
      </c>
      <c r="L129" s="514"/>
      <c r="M129" s="514"/>
      <c r="N129" s="514"/>
      <c r="O129" s="514"/>
      <c r="P129" s="514"/>
      <c r="Q129" s="514"/>
      <c r="R129" s="514"/>
      <c r="S129" s="514"/>
      <c r="T129" s="514"/>
      <c r="U129" s="514"/>
      <c r="V129" s="514"/>
      <c r="W129" s="514"/>
      <c r="X129" s="514"/>
      <c r="Y129" s="514"/>
      <c r="Z129" s="514"/>
      <c r="AA129" s="514"/>
      <c r="AB129" s="514"/>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520"/>
      <c r="CM129" s="520"/>
      <c r="CN129" s="520"/>
      <c r="CO129" s="520"/>
      <c r="CP129" s="520"/>
      <c r="CQ129" s="520"/>
      <c r="CR129" s="520"/>
      <c r="CS129" s="520"/>
      <c r="CT129" s="520"/>
      <c r="CU129" s="520"/>
      <c r="CV129" s="520"/>
      <c r="CW129" s="520"/>
      <c r="CX129" s="520"/>
      <c r="CY129" s="520"/>
      <c r="CZ129" s="520"/>
      <c r="DA129" s="520"/>
      <c r="DB129" s="520"/>
      <c r="DC129" s="520"/>
      <c r="DD129" s="520"/>
      <c r="DE129" s="520"/>
      <c r="DF129" s="520"/>
      <c r="DG129" s="520"/>
      <c r="DH129" s="520"/>
      <c r="DI129" s="520"/>
      <c r="DJ129" s="520"/>
      <c r="DK129" s="520"/>
      <c r="DL129" s="520"/>
      <c r="DM129" s="520"/>
      <c r="DN129" s="520"/>
      <c r="DO129" s="520"/>
      <c r="DP129" s="520"/>
      <c r="DQ129" s="520"/>
      <c r="DR129" s="520"/>
      <c r="DS129" s="520"/>
      <c r="DT129" s="520"/>
      <c r="DU129" s="520"/>
      <c r="DV129" s="520"/>
      <c r="DW129" s="520"/>
      <c r="DX129" s="520"/>
      <c r="DY129" s="520"/>
      <c r="DZ129" s="520"/>
      <c r="EA129" s="520"/>
      <c r="EB129" s="520"/>
      <c r="EC129" s="520"/>
      <c r="ED129" s="520"/>
      <c r="EE129" s="520"/>
      <c r="EF129" s="520"/>
      <c r="EG129" s="520"/>
      <c r="EH129" s="520"/>
      <c r="EI129" s="520"/>
      <c r="EJ129" s="520"/>
      <c r="EK129" s="520"/>
      <c r="EL129" s="520"/>
      <c r="EM129" s="520"/>
      <c r="EN129" s="520"/>
      <c r="EO129" s="520"/>
      <c r="EP129" s="520"/>
      <c r="EQ129" s="520"/>
      <c r="ER129" s="520"/>
      <c r="ES129" s="520"/>
      <c r="ET129" s="520"/>
      <c r="EU129" s="520"/>
      <c r="EV129" s="520"/>
      <c r="EW129" s="520"/>
      <c r="EX129" s="520"/>
      <c r="EY129" s="520"/>
      <c r="EZ129" s="520"/>
      <c r="FA129" s="520"/>
      <c r="FB129" s="520"/>
      <c r="FC129" s="520"/>
      <c r="FD129" s="520"/>
      <c r="FE129" s="520"/>
      <c r="FF129" s="520"/>
      <c r="FG129" s="520"/>
      <c r="FH129" s="520"/>
      <c r="FI129" s="520"/>
      <c r="FJ129" s="520"/>
      <c r="FK129" s="520"/>
      <c r="FL129" s="520"/>
      <c r="FM129" s="520"/>
      <c r="FN129" s="520"/>
      <c r="FO129" s="520"/>
      <c r="FP129" s="520"/>
      <c r="FQ129" s="520"/>
      <c r="FR129" s="520"/>
      <c r="FS129" s="520"/>
      <c r="FT129" s="520"/>
      <c r="FU129" s="520"/>
      <c r="FV129" s="520"/>
      <c r="FW129" s="520"/>
      <c r="FX129" s="520"/>
      <c r="FY129" s="520"/>
      <c r="FZ129" s="520"/>
      <c r="GA129" s="520"/>
      <c r="GB129" s="520"/>
      <c r="GC129" s="520"/>
      <c r="GD129" s="520"/>
      <c r="GE129" s="520"/>
      <c r="GF129" s="520"/>
      <c r="GG129" s="520"/>
      <c r="GH129" s="520"/>
      <c r="GI129" s="520"/>
      <c r="GJ129" s="520"/>
      <c r="GK129" s="520"/>
      <c r="GL129" s="520"/>
      <c r="GM129" s="520"/>
      <c r="GN129" s="520"/>
      <c r="GO129" s="520"/>
      <c r="GP129" s="520"/>
      <c r="GQ129" s="520"/>
      <c r="GR129" s="520"/>
      <c r="GS129" s="520"/>
      <c r="GT129" s="520"/>
      <c r="GU129" s="520"/>
      <c r="GV129" s="520"/>
      <c r="GW129" s="520"/>
      <c r="GX129" s="520"/>
      <c r="GY129" s="520"/>
      <c r="GZ129" s="520"/>
      <c r="HA129" s="520"/>
      <c r="HB129" s="520"/>
      <c r="HC129" s="520"/>
      <c r="HD129" s="520"/>
      <c r="HE129" s="520"/>
      <c r="HF129" s="520"/>
      <c r="HG129" s="520"/>
      <c r="HH129" s="520"/>
      <c r="HI129" s="520"/>
      <c r="HJ129" s="520"/>
      <c r="HK129" s="520"/>
      <c r="HL129" s="520"/>
      <c r="HM129" s="520"/>
      <c r="HN129" s="520"/>
      <c r="HO129" s="520"/>
      <c r="HP129" s="520"/>
      <c r="HQ129" s="520"/>
      <c r="HR129" s="520"/>
      <c r="HS129" s="520"/>
      <c r="HT129" s="520"/>
      <c r="HU129" s="520"/>
      <c r="HV129" s="520"/>
      <c r="HW129" s="520"/>
      <c r="HX129" s="520"/>
      <c r="HY129" s="520"/>
      <c r="HZ129" s="520"/>
      <c r="IA129" s="520"/>
      <c r="IB129" s="520"/>
      <c r="IC129" s="520"/>
      <c r="ID129" s="520"/>
      <c r="IE129" s="520"/>
      <c r="IF129" s="520"/>
      <c r="IG129" s="520"/>
      <c r="IH129" s="520"/>
      <c r="II129" s="520"/>
      <c r="IJ129" s="520"/>
      <c r="IK129" s="520"/>
      <c r="IL129" s="520"/>
      <c r="IM129" s="520"/>
      <c r="IN129" s="520"/>
      <c r="IO129" s="520"/>
      <c r="IP129" s="520"/>
      <c r="IQ129" s="520"/>
      <c r="IR129" s="520"/>
      <c r="IS129" s="520"/>
      <c r="IT129" s="520"/>
      <c r="IU129" s="520"/>
      <c r="IV129" s="520"/>
      <c r="IW129" s="520"/>
      <c r="IX129" s="520"/>
      <c r="IY129" s="520"/>
      <c r="IZ129" s="520"/>
      <c r="JA129" s="520"/>
      <c r="JB129" s="520"/>
      <c r="JC129" s="520"/>
      <c r="JD129" s="520"/>
      <c r="JE129" s="520"/>
      <c r="JF129" s="520"/>
      <c r="JG129" s="520"/>
      <c r="JH129" s="520"/>
      <c r="JI129" s="520"/>
      <c r="JJ129" s="520"/>
      <c r="JK129" s="520"/>
      <c r="JL129" s="520"/>
      <c r="JM129" s="520"/>
      <c r="JN129" s="520"/>
      <c r="JO129" s="520"/>
      <c r="JP129" s="520"/>
      <c r="JQ129" s="520"/>
      <c r="JR129" s="520"/>
      <c r="JS129" s="520"/>
      <c r="JT129" s="520"/>
      <c r="JU129" s="520"/>
      <c r="JV129" s="520"/>
      <c r="JW129" s="520"/>
      <c r="JX129" s="520"/>
      <c r="JY129" s="520"/>
      <c r="JZ129" s="520"/>
      <c r="KA129" s="520"/>
      <c r="KB129" s="520"/>
      <c r="KC129" s="520"/>
      <c r="KD129" s="520"/>
      <c r="KE129" s="520"/>
      <c r="KF129" s="520"/>
      <c r="KG129" s="520"/>
      <c r="KH129" s="520"/>
      <c r="KI129" s="520"/>
      <c r="KJ129" s="520"/>
      <c r="KK129" s="520"/>
      <c r="KL129" s="520"/>
      <c r="KM129" s="520"/>
      <c r="KN129" s="520"/>
      <c r="KO129" s="520"/>
      <c r="KP129" s="520"/>
      <c r="KQ129" s="520"/>
      <c r="KR129" s="520"/>
      <c r="KS129" s="520"/>
      <c r="KT129" s="520"/>
      <c r="KU129" s="520"/>
      <c r="KV129" s="520"/>
      <c r="KW129" s="520"/>
      <c r="KX129" s="520"/>
      <c r="KY129" s="520"/>
      <c r="KZ129" s="520"/>
      <c r="LA129" s="520"/>
      <c r="LB129" s="520"/>
      <c r="LC129" s="520"/>
      <c r="LD129" s="520"/>
      <c r="LE129" s="520"/>
      <c r="LF129" s="520"/>
      <c r="LG129" s="520"/>
      <c r="LH129" s="520"/>
      <c r="LI129" s="520"/>
      <c r="LJ129" s="520"/>
      <c r="LK129" s="520"/>
      <c r="LL129" s="520"/>
      <c r="LM129" s="520"/>
      <c r="LN129" s="520"/>
      <c r="LO129" s="520"/>
      <c r="LP129" s="520"/>
      <c r="LQ129" s="520"/>
      <c r="LR129" s="520"/>
      <c r="LS129" s="520"/>
      <c r="LT129" s="520"/>
      <c r="LU129" s="520"/>
      <c r="LV129" s="520"/>
      <c r="LW129" s="520"/>
      <c r="LX129" s="520"/>
      <c r="LY129" s="520"/>
      <c r="LZ129" s="520"/>
      <c r="MA129" s="520"/>
      <c r="MB129" s="520"/>
      <c r="MC129" s="520"/>
      <c r="MD129" s="520"/>
      <c r="ME129" s="520"/>
      <c r="MF129" s="520"/>
      <c r="MG129" s="520"/>
      <c r="MH129" s="520"/>
      <c r="MI129" s="520"/>
      <c r="MJ129" s="520"/>
      <c r="MK129" s="520"/>
      <c r="ML129" s="520"/>
      <c r="MM129" s="520"/>
      <c r="MN129" s="520"/>
      <c r="MO129" s="520"/>
      <c r="MP129" s="520"/>
      <c r="MQ129" s="520"/>
      <c r="MR129" s="520"/>
      <c r="MS129" s="520"/>
      <c r="MT129" s="520"/>
      <c r="MU129" s="520"/>
      <c r="MV129" s="520"/>
      <c r="MW129" s="520"/>
      <c r="MX129" s="520"/>
      <c r="MY129" s="520"/>
      <c r="MZ129" s="520"/>
      <c r="NA129" s="520"/>
      <c r="NB129" s="520"/>
      <c r="NC129" s="520"/>
      <c r="ND129" s="520"/>
      <c r="NE129" s="520"/>
      <c r="NF129" s="520"/>
      <c r="NG129" s="520"/>
      <c r="NH129" s="520"/>
      <c r="NI129" s="520"/>
      <c r="NJ129" s="520"/>
      <c r="NK129" s="520"/>
      <c r="NL129" s="520"/>
      <c r="NM129" s="520"/>
      <c r="NN129" s="520"/>
      <c r="NO129" s="520"/>
      <c r="NP129" s="520"/>
      <c r="NQ129" s="520"/>
      <c r="NR129" s="520"/>
      <c r="NS129" s="520"/>
      <c r="NT129" s="520"/>
      <c r="NU129" s="520"/>
      <c r="NV129" s="520"/>
      <c r="NW129" s="520"/>
      <c r="NX129" s="520"/>
      <c r="NY129" s="520"/>
      <c r="NZ129" s="520"/>
      <c r="OA129" s="520"/>
      <c r="OB129" s="520"/>
      <c r="OC129" s="520"/>
      <c r="OD129" s="520"/>
      <c r="OE129" s="520"/>
      <c r="OF129" s="520"/>
      <c r="OG129" s="520"/>
      <c r="OH129" s="520"/>
      <c r="OI129" s="520"/>
      <c r="OJ129" s="520"/>
      <c r="OK129" s="520"/>
      <c r="OL129" s="520"/>
      <c r="OM129" s="520"/>
      <c r="ON129" s="520"/>
      <c r="OO129" s="520"/>
      <c r="OP129" s="520"/>
      <c r="OQ129" s="520"/>
      <c r="OR129" s="520"/>
      <c r="OS129" s="520"/>
      <c r="OT129" s="520"/>
      <c r="OU129" s="520"/>
      <c r="OV129" s="520"/>
      <c r="OW129" s="520"/>
      <c r="OX129" s="520"/>
      <c r="OY129" s="520"/>
      <c r="OZ129" s="520"/>
      <c r="PA129" s="520"/>
      <c r="PB129" s="520"/>
      <c r="PC129" s="520"/>
      <c r="PD129" s="520"/>
      <c r="PE129" s="520"/>
      <c r="PF129" s="520"/>
      <c r="PG129" s="520"/>
      <c r="PH129" s="520"/>
      <c r="PI129" s="520"/>
      <c r="PJ129" s="520"/>
      <c r="PK129" s="520"/>
      <c r="PL129" s="520"/>
      <c r="PM129" s="520"/>
      <c r="PN129" s="520"/>
      <c r="PO129" s="520"/>
      <c r="PP129" s="520"/>
      <c r="PQ129" s="520"/>
      <c r="PR129" s="520"/>
      <c r="PS129" s="520"/>
      <c r="PT129" s="520"/>
      <c r="PU129" s="520"/>
      <c r="PV129" s="520"/>
      <c r="PW129" s="520"/>
      <c r="PX129" s="520"/>
      <c r="PY129" s="520"/>
      <c r="PZ129" s="520"/>
      <c r="QA129" s="520"/>
      <c r="QB129" s="520"/>
      <c r="QC129" s="520"/>
      <c r="QD129" s="520"/>
      <c r="QE129" s="520"/>
      <c r="QF129" s="520"/>
      <c r="QG129" s="520"/>
      <c r="QH129" s="520"/>
      <c r="QI129" s="520"/>
      <c r="QJ129" s="520"/>
      <c r="QK129" s="520"/>
      <c r="QL129" s="520"/>
      <c r="QM129" s="520"/>
      <c r="QN129" s="520"/>
      <c r="QO129" s="520"/>
      <c r="QP129" s="520"/>
      <c r="QQ129" s="520"/>
      <c r="QR129" s="520"/>
      <c r="QS129" s="520"/>
      <c r="QT129" s="520"/>
      <c r="QU129" s="520"/>
      <c r="QV129" s="520"/>
      <c r="QW129" s="520"/>
      <c r="QX129" s="520"/>
      <c r="QY129" s="520"/>
      <c r="QZ129" s="520"/>
      <c r="RA129" s="520"/>
      <c r="RB129" s="520"/>
      <c r="RC129" s="520"/>
      <c r="RD129" s="520"/>
      <c r="RE129" s="520"/>
      <c r="RF129" s="520"/>
      <c r="RG129" s="520"/>
      <c r="RH129" s="520"/>
      <c r="RI129" s="520"/>
      <c r="RJ129" s="520"/>
      <c r="RK129" s="520"/>
      <c r="RL129" s="520"/>
      <c r="RM129" s="520"/>
      <c r="RN129" s="520"/>
      <c r="RO129" s="520"/>
      <c r="RP129" s="520"/>
      <c r="RQ129" s="520"/>
      <c r="RR129" s="520"/>
      <c r="RS129" s="520"/>
      <c r="RT129" s="520"/>
      <c r="RU129" s="520"/>
      <c r="RV129" s="520"/>
      <c r="RW129" s="520"/>
      <c r="RX129" s="520"/>
      <c r="RY129" s="520"/>
      <c r="RZ129" s="520"/>
      <c r="SA129" s="520"/>
      <c r="SB129" s="520"/>
      <c r="SC129" s="520"/>
      <c r="SD129" s="520"/>
      <c r="SE129" s="520"/>
      <c r="SF129" s="520"/>
      <c r="SG129" s="520"/>
      <c r="SH129" s="520"/>
      <c r="SI129" s="520"/>
      <c r="SJ129" s="520"/>
      <c r="SK129" s="520"/>
      <c r="SL129" s="520"/>
      <c r="SM129" s="520"/>
      <c r="SN129" s="520"/>
      <c r="SO129" s="520"/>
      <c r="SP129" s="520"/>
      <c r="SQ129" s="520"/>
      <c r="SR129" s="520"/>
      <c r="SS129" s="520"/>
      <c r="ST129" s="520"/>
      <c r="SU129" s="520"/>
      <c r="SV129" s="520"/>
      <c r="SW129" s="520"/>
      <c r="SX129" s="520"/>
      <c r="SY129" s="520"/>
      <c r="SZ129" s="520"/>
      <c r="TA129" s="520"/>
      <c r="TB129" s="520"/>
      <c r="TC129" s="520"/>
      <c r="TD129" s="520"/>
      <c r="TE129" s="520"/>
      <c r="TF129" s="520"/>
      <c r="TG129" s="520"/>
      <c r="TH129" s="520"/>
      <c r="TI129" s="520"/>
      <c r="TJ129" s="520"/>
      <c r="TK129" s="520"/>
      <c r="TL129" s="520"/>
      <c r="TM129" s="520"/>
      <c r="TN129" s="520"/>
      <c r="TO129" s="520"/>
      <c r="TP129" s="520"/>
      <c r="TQ129" s="520"/>
      <c r="TR129" s="520"/>
      <c r="TS129" s="520"/>
      <c r="TT129" s="520"/>
      <c r="TU129" s="520"/>
      <c r="TV129" s="520"/>
      <c r="TW129" s="520"/>
      <c r="TX129" s="520"/>
      <c r="TY129" s="520"/>
      <c r="TZ129" s="520"/>
      <c r="UA129" s="520"/>
      <c r="UB129" s="520"/>
      <c r="UC129" s="520"/>
      <c r="UD129" s="520"/>
      <c r="UE129" s="520"/>
      <c r="UF129" s="520"/>
      <c r="UG129" s="520"/>
      <c r="UH129" s="520"/>
      <c r="UI129" s="520"/>
      <c r="UJ129" s="520"/>
      <c r="UK129" s="520"/>
      <c r="UL129" s="520"/>
      <c r="UM129" s="520"/>
      <c r="UN129" s="520"/>
      <c r="UO129" s="520"/>
      <c r="UP129" s="520"/>
      <c r="UQ129" s="520"/>
      <c r="UR129" s="520"/>
      <c r="US129" s="520"/>
      <c r="UT129" s="520"/>
      <c r="UU129" s="520"/>
      <c r="UV129" s="520"/>
      <c r="UW129" s="520"/>
      <c r="UX129" s="520"/>
      <c r="UY129" s="520"/>
      <c r="UZ129" s="520"/>
      <c r="VA129" s="520"/>
      <c r="VB129" s="520"/>
      <c r="VC129" s="520"/>
      <c r="VD129" s="520"/>
      <c r="VE129" s="520"/>
      <c r="VF129" s="520"/>
      <c r="VG129" s="520"/>
      <c r="VH129" s="520"/>
      <c r="VI129" s="520"/>
      <c r="VJ129" s="520"/>
      <c r="VK129" s="520"/>
      <c r="VL129" s="520"/>
      <c r="VM129" s="520"/>
      <c r="VN129" s="520"/>
      <c r="VO129" s="520"/>
      <c r="VP129" s="520"/>
      <c r="VQ129" s="520"/>
      <c r="VR129" s="520"/>
      <c r="VS129" s="520"/>
      <c r="VT129" s="520"/>
      <c r="VU129" s="520"/>
      <c r="VV129" s="520"/>
      <c r="VW129" s="520"/>
      <c r="VX129" s="520"/>
      <c r="VY129" s="520"/>
      <c r="VZ129" s="520"/>
      <c r="WA129" s="520"/>
      <c r="WB129" s="520"/>
      <c r="WC129" s="520"/>
      <c r="WD129" s="520"/>
      <c r="WE129" s="520"/>
      <c r="WF129" s="520"/>
      <c r="WG129" s="520"/>
      <c r="WH129" s="520"/>
      <c r="WI129" s="520"/>
      <c r="WJ129" s="520"/>
      <c r="WK129" s="520"/>
      <c r="WL129" s="520"/>
      <c r="WM129" s="520"/>
      <c r="WN129" s="520"/>
      <c r="WO129" s="520"/>
      <c r="WP129" s="520"/>
      <c r="WQ129" s="520"/>
      <c r="WR129" s="520"/>
      <c r="WS129" s="520"/>
      <c r="WT129" s="520"/>
      <c r="WU129" s="520"/>
      <c r="WV129" s="520"/>
      <c r="WW129" s="520"/>
      <c r="WX129" s="520"/>
      <c r="WY129" s="520"/>
      <c r="WZ129" s="520"/>
      <c r="XA129" s="520"/>
      <c r="XB129" s="520"/>
      <c r="XC129" s="520"/>
      <c r="XD129" s="520"/>
      <c r="XE129" s="520"/>
      <c r="XF129" s="520"/>
      <c r="XG129" s="520"/>
      <c r="XH129" s="520"/>
      <c r="XI129" s="520"/>
      <c r="XJ129" s="520"/>
      <c r="XK129" s="520"/>
      <c r="XL129" s="520"/>
      <c r="XM129" s="520"/>
      <c r="XN129" s="520"/>
      <c r="XO129" s="520"/>
      <c r="XP129" s="520"/>
      <c r="XQ129" s="520"/>
      <c r="XR129" s="520"/>
      <c r="XS129" s="520"/>
      <c r="XT129" s="520"/>
      <c r="XU129" s="520"/>
      <c r="XV129" s="520"/>
      <c r="XW129" s="520"/>
      <c r="XX129" s="520"/>
      <c r="XY129" s="520"/>
      <c r="XZ129" s="520"/>
      <c r="YA129" s="520"/>
      <c r="YB129" s="520"/>
      <c r="YC129" s="520"/>
      <c r="YD129" s="520"/>
      <c r="YE129" s="520"/>
      <c r="YF129" s="520"/>
      <c r="YG129" s="520"/>
      <c r="YH129" s="520"/>
      <c r="YI129" s="520"/>
      <c r="YJ129" s="520"/>
      <c r="YK129" s="520"/>
      <c r="YL129" s="520"/>
      <c r="YM129" s="520"/>
      <c r="YN129" s="520"/>
      <c r="YO129" s="520"/>
      <c r="YP129" s="520"/>
      <c r="YQ129" s="520"/>
      <c r="YR129" s="520"/>
      <c r="YS129" s="520"/>
      <c r="YT129" s="520"/>
      <c r="YU129" s="520"/>
      <c r="YV129" s="520"/>
      <c r="YW129" s="520"/>
      <c r="YX129" s="520"/>
      <c r="YY129" s="520"/>
      <c r="YZ129" s="520"/>
      <c r="ZA129" s="520"/>
      <c r="ZB129" s="520"/>
      <c r="ZC129" s="520"/>
      <c r="ZD129" s="520"/>
      <c r="ZE129" s="520"/>
      <c r="ZF129" s="520"/>
      <c r="ZG129" s="520"/>
      <c r="ZH129" s="520"/>
      <c r="ZI129" s="520"/>
      <c r="ZJ129" s="520"/>
      <c r="ZK129" s="520"/>
      <c r="ZL129" s="520"/>
      <c r="ZM129" s="520"/>
      <c r="ZN129" s="520"/>
      <c r="ZO129" s="520"/>
      <c r="ZP129" s="520"/>
      <c r="ZQ129" s="520"/>
      <c r="ZR129" s="520"/>
      <c r="ZS129" s="520"/>
      <c r="ZT129" s="520"/>
      <c r="ZU129" s="520"/>
      <c r="ZV129" s="520"/>
      <c r="ZW129" s="520"/>
      <c r="ZX129" s="520"/>
      <c r="ZY129" s="520"/>
      <c r="ZZ129" s="520"/>
      <c r="AAA129" s="520"/>
      <c r="AAB129" s="520"/>
      <c r="AAC129" s="520"/>
      <c r="AAD129" s="520"/>
      <c r="AAE129" s="520"/>
      <c r="AAF129" s="520"/>
      <c r="AAG129" s="520"/>
      <c r="AAH129" s="520"/>
      <c r="AAI129" s="520"/>
      <c r="AAJ129" s="520"/>
      <c r="AAK129" s="520"/>
      <c r="AAL129" s="520"/>
      <c r="AAM129" s="520"/>
      <c r="AAN129" s="520"/>
      <c r="AAO129" s="520"/>
      <c r="AAP129" s="520"/>
      <c r="AAQ129" s="520"/>
      <c r="AAR129" s="520"/>
      <c r="AAS129" s="520"/>
      <c r="AAT129" s="520"/>
      <c r="AAU129" s="520"/>
      <c r="AAV129" s="520"/>
      <c r="AAW129" s="520"/>
      <c r="AAX129" s="520"/>
      <c r="AAY129" s="520"/>
      <c r="AAZ129" s="520"/>
      <c r="ABA129" s="520"/>
      <c r="ABB129" s="520"/>
      <c r="ABC129" s="520"/>
      <c r="ABD129" s="520"/>
      <c r="ABE129" s="520"/>
      <c r="ABF129" s="520"/>
      <c r="ABG129" s="520"/>
      <c r="ABH129" s="520"/>
      <c r="ABI129" s="520"/>
      <c r="ABJ129" s="520"/>
      <c r="ABK129" s="520"/>
      <c r="ABL129" s="520"/>
      <c r="ABM129" s="520"/>
      <c r="ABN129" s="520"/>
      <c r="ABO129" s="520"/>
      <c r="ABP129" s="520"/>
      <c r="ABQ129" s="520"/>
      <c r="ABR129" s="520"/>
      <c r="ABS129" s="520"/>
      <c r="ABT129" s="520"/>
      <c r="ABU129" s="520"/>
      <c r="ABV129" s="520"/>
      <c r="ABW129" s="520"/>
      <c r="ABX129" s="520"/>
      <c r="ABY129" s="520"/>
      <c r="ABZ129" s="520"/>
      <c r="ACA129" s="520"/>
      <c r="ACB129" s="520"/>
      <c r="ACC129" s="520"/>
      <c r="ACD129" s="520"/>
      <c r="ACE129" s="520"/>
      <c r="ACF129" s="520"/>
      <c r="ACG129" s="520"/>
      <c r="ACH129" s="520"/>
      <c r="ACI129" s="520"/>
      <c r="ACJ129" s="520"/>
      <c r="ACK129" s="520"/>
      <c r="ACL129" s="520"/>
      <c r="ACM129" s="520"/>
      <c r="ACN129" s="520"/>
      <c r="ACO129" s="520"/>
      <c r="ACP129" s="520"/>
      <c r="ACQ129" s="520"/>
      <c r="ACR129" s="520"/>
      <c r="ACS129" s="520"/>
      <c r="ACT129" s="520"/>
      <c r="ACU129" s="520"/>
      <c r="ACV129" s="520"/>
      <c r="ACW129" s="520"/>
      <c r="ACX129" s="520"/>
      <c r="ACY129" s="520"/>
      <c r="ACZ129" s="520"/>
      <c r="ADA129" s="520"/>
      <c r="ADB129" s="520"/>
      <c r="ADC129" s="520"/>
      <c r="ADD129" s="520"/>
      <c r="ADE129" s="520"/>
      <c r="ADF129" s="520"/>
      <c r="ADG129" s="520"/>
      <c r="ADH129" s="520"/>
      <c r="ADI129" s="520"/>
      <c r="ADJ129" s="520"/>
      <c r="ADK129" s="520"/>
      <c r="ADL129" s="520"/>
      <c r="ADM129" s="520"/>
      <c r="ADN129" s="520"/>
      <c r="ADO129" s="520"/>
      <c r="ADP129" s="520"/>
      <c r="ADQ129" s="520"/>
      <c r="ADR129" s="520"/>
      <c r="ADS129" s="520"/>
      <c r="ADT129" s="520"/>
      <c r="ADU129" s="520"/>
      <c r="ADV129" s="520"/>
      <c r="ADW129" s="520"/>
      <c r="ADX129" s="520"/>
      <c r="ADY129" s="520"/>
      <c r="ADZ129" s="520"/>
      <c r="AEA129" s="520"/>
      <c r="AEB129" s="520"/>
      <c r="AEC129" s="520"/>
      <c r="AED129" s="520"/>
      <c r="AEE129" s="520"/>
      <c r="AEF129" s="520"/>
      <c r="AEG129" s="520"/>
      <c r="AEH129" s="520"/>
      <c r="AEI129" s="520"/>
      <c r="AEJ129" s="520"/>
      <c r="AEK129" s="520"/>
      <c r="AEL129" s="520"/>
      <c r="AEM129" s="520"/>
      <c r="AEN129" s="520"/>
      <c r="AEO129" s="520"/>
      <c r="AEP129" s="520"/>
      <c r="AEQ129" s="520"/>
      <c r="AER129" s="520"/>
      <c r="AES129" s="520"/>
      <c r="AET129" s="520"/>
      <c r="AEU129" s="520"/>
      <c r="AEV129" s="520"/>
      <c r="AEW129" s="520"/>
      <c r="AEX129" s="520"/>
      <c r="AEY129" s="520"/>
      <c r="AEZ129" s="520"/>
      <c r="AFA129" s="520"/>
      <c r="AFB129" s="520"/>
      <c r="AFC129" s="520"/>
      <c r="AFD129" s="520"/>
      <c r="AFE129" s="520"/>
      <c r="AFF129" s="520"/>
      <c r="AFG129" s="520"/>
      <c r="AFH129" s="520"/>
      <c r="AFI129" s="520"/>
      <c r="AFJ129" s="520"/>
      <c r="AFK129" s="520"/>
      <c r="AFL129" s="520"/>
      <c r="AFM129" s="520"/>
      <c r="AFN129" s="520"/>
      <c r="AFO129" s="520"/>
      <c r="AFP129" s="520"/>
      <c r="AFQ129" s="520"/>
      <c r="AFR129" s="520"/>
      <c r="AFS129" s="520"/>
      <c r="AFT129" s="520"/>
      <c r="AFU129" s="520"/>
      <c r="AFV129" s="520"/>
      <c r="AFW129" s="520"/>
      <c r="AFX129" s="520"/>
      <c r="AFY129" s="520"/>
      <c r="AFZ129" s="520"/>
      <c r="AGA129" s="520"/>
      <c r="AGB129" s="520"/>
      <c r="AGC129" s="520"/>
      <c r="AGD129" s="520"/>
      <c r="AGE129" s="520"/>
      <c r="AGF129" s="520"/>
      <c r="AGG129" s="520"/>
      <c r="AGH129" s="520"/>
      <c r="AGI129" s="520"/>
      <c r="AGJ129" s="520"/>
      <c r="AGK129" s="520"/>
      <c r="AGL129" s="520"/>
      <c r="AGM129" s="520"/>
      <c r="AGN129" s="520"/>
      <c r="AGO129" s="520"/>
      <c r="AGP129" s="520"/>
      <c r="AGQ129" s="520"/>
      <c r="AGR129" s="520"/>
      <c r="AGS129" s="520"/>
      <c r="AGT129" s="520"/>
      <c r="AGU129" s="520"/>
      <c r="AGV129" s="520"/>
      <c r="AGW129" s="520"/>
      <c r="AGX129" s="520"/>
      <c r="AGY129" s="520"/>
      <c r="AGZ129" s="520"/>
      <c r="AHA129" s="520"/>
      <c r="AHB129" s="520"/>
      <c r="AHC129" s="520"/>
      <c r="AHD129" s="520"/>
      <c r="AHE129" s="520"/>
      <c r="AHF129" s="520"/>
      <c r="AHG129" s="520"/>
      <c r="AHH129" s="520"/>
      <c r="AHI129" s="520"/>
      <c r="AHJ129" s="520"/>
      <c r="AHK129" s="520"/>
      <c r="AHL129" s="520"/>
      <c r="AHM129" s="520"/>
      <c r="AHN129" s="520"/>
      <c r="AHO129" s="520"/>
      <c r="AHP129" s="520"/>
      <c r="AHQ129" s="520"/>
      <c r="AHR129" s="520"/>
      <c r="AHS129" s="520"/>
      <c r="AHT129" s="520"/>
      <c r="AHU129" s="520"/>
      <c r="AHV129" s="520"/>
      <c r="AHW129" s="520"/>
      <c r="AHX129" s="520"/>
      <c r="AHY129" s="520"/>
      <c r="AHZ129" s="520"/>
      <c r="AIA129" s="520"/>
      <c r="AIB129" s="520"/>
      <c r="AIC129" s="520"/>
      <c r="AID129" s="520"/>
      <c r="AIE129" s="520"/>
      <c r="AIF129" s="520"/>
      <c r="AIG129" s="520"/>
      <c r="AIH129" s="520"/>
      <c r="AII129" s="520"/>
      <c r="AIJ129" s="520"/>
      <c r="AIK129" s="520"/>
      <c r="AIL129" s="520"/>
      <c r="AIM129" s="520"/>
      <c r="AIN129" s="520"/>
      <c r="AIO129" s="520"/>
      <c r="AIP129" s="520"/>
      <c r="AIQ129" s="520"/>
      <c r="AIR129" s="520"/>
      <c r="AIS129" s="520"/>
      <c r="AIT129" s="520"/>
      <c r="AIU129" s="520"/>
      <c r="AIV129" s="520"/>
      <c r="AIW129" s="520"/>
      <c r="AIX129" s="520"/>
      <c r="AIY129" s="520"/>
      <c r="AIZ129" s="520"/>
      <c r="AJA129" s="520"/>
      <c r="AJB129" s="520"/>
      <c r="AJC129" s="520"/>
      <c r="AJD129" s="520"/>
      <c r="AJE129" s="520"/>
      <c r="AJF129" s="520"/>
      <c r="AJG129" s="520"/>
      <c r="AJH129" s="520"/>
      <c r="AJI129" s="520"/>
      <c r="AJJ129" s="520"/>
      <c r="AJK129" s="520"/>
      <c r="AJL129" s="520"/>
      <c r="AJM129" s="520"/>
      <c r="AJN129" s="520"/>
      <c r="AJO129" s="520"/>
      <c r="AJP129" s="520"/>
      <c r="AJQ129" s="520"/>
      <c r="AJR129" s="520"/>
      <c r="AJS129" s="520"/>
      <c r="AJT129" s="520"/>
      <c r="AJU129" s="520"/>
      <c r="AJV129" s="520"/>
      <c r="AJW129" s="520"/>
      <c r="AJX129" s="520"/>
      <c r="AJY129" s="520"/>
      <c r="AJZ129" s="520"/>
      <c r="AKA129" s="520"/>
      <c r="AKB129" s="520"/>
      <c r="AKC129" s="520"/>
      <c r="AKD129" s="520"/>
      <c r="AKE129" s="520"/>
      <c r="AKF129" s="520"/>
      <c r="AKG129" s="520"/>
      <c r="AKH129" s="520"/>
      <c r="AKI129" s="520"/>
      <c r="AKJ129" s="520"/>
      <c r="AKK129" s="520"/>
      <c r="AKL129" s="520"/>
      <c r="AKM129" s="520"/>
      <c r="AKN129" s="520"/>
      <c r="AKO129" s="520"/>
      <c r="AKP129" s="520"/>
      <c r="AKQ129" s="520"/>
      <c r="AKR129" s="520"/>
      <c r="AKS129" s="520"/>
      <c r="AKT129" s="520"/>
      <c r="AKU129" s="520"/>
      <c r="AKV129" s="520"/>
      <c r="AKW129" s="520"/>
      <c r="AKX129" s="520"/>
      <c r="AKY129" s="520"/>
      <c r="AKZ129" s="520"/>
      <c r="ALA129" s="520"/>
      <c r="ALB129" s="520"/>
      <c r="ALC129" s="520"/>
      <c r="ALD129" s="520"/>
      <c r="ALE129" s="520"/>
      <c r="ALF129" s="520"/>
      <c r="ALG129" s="520"/>
      <c r="ALH129" s="520"/>
      <c r="ALI129" s="520"/>
      <c r="ALJ129" s="520"/>
      <c r="ALK129" s="520"/>
      <c r="ALL129" s="520"/>
      <c r="ALM129" s="520"/>
      <c r="ALN129" s="520"/>
      <c r="ALO129" s="520"/>
      <c r="ALP129" s="520"/>
      <c r="ALQ129" s="520"/>
      <c r="ALR129" s="520"/>
      <c r="ALS129" s="520"/>
      <c r="ALT129" s="520"/>
      <c r="ALU129" s="520"/>
      <c r="ALV129" s="520"/>
      <c r="ALW129" s="520"/>
      <c r="ALX129" s="520"/>
      <c r="ALY129" s="520"/>
      <c r="ALZ129" s="520"/>
      <c r="AMA129" s="520"/>
      <c r="AMB129" s="520"/>
      <c r="AMC129" s="520"/>
      <c r="AMD129" s="520"/>
      <c r="AME129" s="520"/>
      <c r="AMF129" s="520"/>
      <c r="AMG129" s="520"/>
      <c r="AMH129" s="520"/>
      <c r="AMI129" s="520"/>
      <c r="AMJ129" s="520"/>
      <c r="AMK129" s="520"/>
      <c r="AML129" s="520"/>
      <c r="AMM129" s="520"/>
      <c r="AMN129" s="520"/>
      <c r="AMO129" s="520"/>
      <c r="AMP129" s="520"/>
      <c r="AMQ129" s="520"/>
      <c r="AMR129" s="520"/>
      <c r="AMS129" s="520"/>
      <c r="AMT129" s="520"/>
      <c r="AMU129" s="520"/>
      <c r="AMV129" s="520"/>
      <c r="AMW129" s="520"/>
      <c r="AMX129" s="520"/>
      <c r="AMY129" s="520"/>
      <c r="AMZ129" s="520"/>
      <c r="ANA129" s="520"/>
      <c r="ANB129" s="520"/>
      <c r="ANC129" s="520"/>
      <c r="AND129" s="520"/>
      <c r="ANE129" s="520"/>
      <c r="ANF129" s="520"/>
      <c r="ANG129" s="520"/>
      <c r="ANH129" s="520"/>
      <c r="ANI129" s="520"/>
      <c r="ANJ129" s="520"/>
      <c r="ANK129" s="520"/>
      <c r="ANL129" s="520"/>
      <c r="ANM129" s="520"/>
      <c r="ANN129" s="520"/>
      <c r="ANO129" s="520"/>
      <c r="ANP129" s="520"/>
      <c r="ANQ129" s="520"/>
      <c r="ANR129" s="520"/>
      <c r="ANS129" s="520"/>
      <c r="ANT129" s="520"/>
      <c r="ANU129" s="520"/>
      <c r="ANV129" s="520"/>
      <c r="ANW129" s="520"/>
      <c r="ANX129" s="520"/>
      <c r="ANY129" s="520"/>
      <c r="ANZ129" s="520"/>
      <c r="AOA129" s="520"/>
      <c r="AOB129" s="520"/>
      <c r="AOC129" s="520"/>
      <c r="AOD129" s="520"/>
      <c r="AOE129" s="520"/>
      <c r="AOF129" s="520"/>
      <c r="AOG129" s="520"/>
      <c r="AOH129" s="520"/>
      <c r="AOI129" s="520"/>
      <c r="AOJ129" s="520"/>
      <c r="AOK129" s="520"/>
      <c r="AOL129" s="520"/>
      <c r="AOM129" s="520"/>
      <c r="AON129" s="520"/>
      <c r="AOO129" s="520"/>
      <c r="AOP129" s="520"/>
      <c r="AOQ129" s="520"/>
      <c r="AOR129" s="520"/>
      <c r="AOS129" s="520"/>
      <c r="AOT129" s="520"/>
      <c r="AOU129" s="520"/>
      <c r="AOV129" s="520"/>
      <c r="AOW129" s="520"/>
      <c r="AOX129" s="520"/>
      <c r="AOY129" s="520"/>
      <c r="AOZ129" s="520"/>
      <c r="APA129" s="520"/>
      <c r="APB129" s="520"/>
      <c r="APC129" s="520"/>
      <c r="APD129" s="520"/>
      <c r="APE129" s="520"/>
      <c r="APF129" s="520"/>
      <c r="APG129" s="520"/>
      <c r="APH129" s="520"/>
      <c r="API129" s="520"/>
      <c r="APJ129" s="520"/>
      <c r="APK129" s="520"/>
      <c r="APL129" s="520"/>
      <c r="APM129" s="520"/>
      <c r="APN129" s="520"/>
      <c r="APO129" s="520"/>
      <c r="APP129" s="520"/>
      <c r="APQ129" s="520"/>
      <c r="APR129" s="520"/>
      <c r="APS129" s="520"/>
      <c r="APT129" s="520"/>
      <c r="APU129" s="520"/>
      <c r="APV129" s="520"/>
      <c r="APW129" s="520"/>
      <c r="APX129" s="520"/>
      <c r="APY129" s="520"/>
      <c r="APZ129" s="520"/>
      <c r="AQA129" s="520"/>
      <c r="AQB129" s="520"/>
      <c r="AQC129" s="520"/>
      <c r="AQD129" s="520"/>
      <c r="AQE129" s="520"/>
      <c r="AQF129" s="520"/>
      <c r="AQG129" s="520"/>
      <c r="AQH129" s="520"/>
      <c r="AQI129" s="520"/>
      <c r="AQJ129" s="520"/>
      <c r="AQK129" s="520"/>
      <c r="AQL129" s="520"/>
      <c r="AQM129" s="520"/>
      <c r="AQN129" s="520"/>
      <c r="AQO129" s="520"/>
      <c r="AQP129" s="520"/>
      <c r="AQQ129" s="520"/>
      <c r="AQR129" s="520"/>
      <c r="AQS129" s="520"/>
      <c r="AQT129" s="520"/>
      <c r="AQU129" s="520"/>
      <c r="AQV129" s="520"/>
      <c r="AQW129" s="520"/>
      <c r="AQX129" s="520"/>
      <c r="AQY129" s="520"/>
      <c r="AQZ129" s="520"/>
      <c r="ARA129" s="520"/>
      <c r="ARB129" s="520"/>
      <c r="ARC129" s="520"/>
      <c r="ARD129" s="520"/>
      <c r="ARE129" s="520"/>
      <c r="ARF129" s="520"/>
      <c r="ARG129" s="520"/>
      <c r="ARH129" s="520"/>
      <c r="ARI129" s="520"/>
      <c r="ARJ129" s="520"/>
      <c r="ARK129" s="520"/>
      <c r="ARL129" s="520"/>
      <c r="ARM129" s="520"/>
      <c r="ARN129" s="520"/>
      <c r="ARO129" s="520"/>
      <c r="ARP129" s="520"/>
      <c r="ARQ129" s="520"/>
      <c r="ARR129" s="520"/>
      <c r="ARS129" s="520"/>
      <c r="ART129" s="520"/>
      <c r="ARU129" s="520"/>
      <c r="ARV129" s="520"/>
      <c r="ARW129" s="520"/>
      <c r="ARX129" s="520"/>
      <c r="ARY129" s="520"/>
      <c r="ARZ129" s="520"/>
      <c r="ASA129" s="520"/>
      <c r="ASB129" s="520"/>
      <c r="ASC129" s="520"/>
      <c r="ASD129" s="520"/>
      <c r="ASE129" s="520"/>
      <c r="ASF129" s="520"/>
      <c r="ASG129" s="520"/>
      <c r="ASH129" s="520"/>
      <c r="ASI129" s="520"/>
      <c r="ASJ129" s="520"/>
      <c r="ASK129" s="520"/>
      <c r="ASL129" s="520"/>
      <c r="ASM129" s="520"/>
      <c r="ASN129" s="520"/>
      <c r="ASO129" s="520"/>
      <c r="ASP129" s="520"/>
      <c r="ASQ129" s="520"/>
      <c r="ASR129" s="520"/>
      <c r="ASS129" s="520"/>
      <c r="AST129" s="520"/>
      <c r="ASU129" s="520"/>
      <c r="ASV129" s="520"/>
      <c r="ASW129" s="520"/>
      <c r="ASX129" s="520"/>
      <c r="ASY129" s="520"/>
      <c r="ASZ129" s="520"/>
      <c r="ATA129" s="520"/>
      <c r="ATB129" s="520"/>
      <c r="ATC129" s="520"/>
      <c r="ATD129" s="520"/>
      <c r="ATE129" s="520"/>
      <c r="ATF129" s="520"/>
      <c r="ATG129" s="520"/>
      <c r="ATH129" s="520"/>
      <c r="ATI129" s="520"/>
      <c r="ATJ129" s="520"/>
      <c r="ATK129" s="520"/>
      <c r="ATL129" s="520"/>
      <c r="ATM129" s="520"/>
      <c r="ATN129" s="520"/>
      <c r="ATO129" s="520"/>
      <c r="ATP129" s="520"/>
      <c r="ATQ129" s="520"/>
      <c r="ATR129" s="520"/>
      <c r="ATS129" s="520"/>
      <c r="ATT129" s="520"/>
      <c r="ATU129" s="520"/>
      <c r="ATV129" s="520"/>
      <c r="ATW129" s="520"/>
      <c r="ATX129" s="520"/>
      <c r="ATY129" s="520"/>
      <c r="ATZ129" s="520"/>
      <c r="AUA129" s="520"/>
      <c r="AUB129" s="520"/>
      <c r="AUC129" s="520"/>
      <c r="AUD129" s="520"/>
      <c r="AUE129" s="520"/>
      <c r="AUF129" s="520"/>
      <c r="AUG129" s="520"/>
      <c r="AUH129" s="520"/>
      <c r="AUI129" s="520"/>
      <c r="AUJ129" s="520"/>
      <c r="AUK129" s="520"/>
      <c r="AUL129" s="520"/>
      <c r="AUM129" s="520"/>
      <c r="AUN129" s="520"/>
      <c r="AUO129" s="520"/>
      <c r="AUP129" s="520"/>
      <c r="AUQ129" s="520"/>
      <c r="AUR129" s="520"/>
      <c r="AUS129" s="520"/>
      <c r="AUT129" s="520"/>
      <c r="AUU129" s="520"/>
      <c r="AUV129" s="520"/>
      <c r="AUW129" s="520"/>
      <c r="AUX129" s="520"/>
      <c r="AUY129" s="520"/>
      <c r="AUZ129" s="520"/>
      <c r="AVA129" s="520"/>
      <c r="AVB129" s="520"/>
      <c r="AVC129" s="520"/>
      <c r="AVD129" s="520"/>
      <c r="AVE129" s="520"/>
      <c r="AVF129" s="520"/>
      <c r="AVG129" s="520"/>
      <c r="AVH129" s="520"/>
      <c r="AVI129" s="520"/>
      <c r="AVJ129" s="520"/>
      <c r="AVK129" s="520"/>
      <c r="AVL129" s="520"/>
      <c r="AVM129" s="520"/>
      <c r="AVN129" s="520"/>
      <c r="AVO129" s="520"/>
      <c r="AVP129" s="520"/>
      <c r="AVQ129" s="520"/>
      <c r="AVR129" s="520"/>
      <c r="AVS129" s="520"/>
      <c r="AVT129" s="520"/>
      <c r="AVU129" s="520"/>
      <c r="AVV129" s="520"/>
      <c r="AVW129" s="520"/>
      <c r="AVX129" s="520"/>
      <c r="AVY129" s="520"/>
      <c r="AVZ129" s="520"/>
      <c r="AWA129" s="520"/>
      <c r="AWB129" s="520"/>
      <c r="AWC129" s="520"/>
      <c r="AWD129" s="520"/>
      <c r="AWE129" s="520"/>
      <c r="AWF129" s="520"/>
      <c r="AWG129" s="520"/>
      <c r="AWH129" s="520"/>
      <c r="AWI129" s="520"/>
      <c r="AWJ129" s="520"/>
      <c r="AWK129" s="520"/>
      <c r="AWL129" s="520"/>
      <c r="AWM129" s="520"/>
      <c r="AWN129" s="520"/>
      <c r="AWO129" s="520"/>
      <c r="AWP129" s="520"/>
      <c r="AWQ129" s="520"/>
      <c r="AWR129" s="520"/>
      <c r="AWS129" s="520"/>
      <c r="AWT129" s="520"/>
      <c r="AWU129" s="520"/>
      <c r="AWV129" s="520"/>
      <c r="AWW129" s="520"/>
      <c r="AWX129" s="520"/>
      <c r="AWY129" s="520"/>
      <c r="AWZ129" s="520"/>
      <c r="AXA129" s="520"/>
      <c r="AXB129" s="520"/>
      <c r="AXC129" s="520"/>
      <c r="AXD129" s="520"/>
      <c r="AXE129" s="520"/>
      <c r="AXF129" s="520"/>
      <c r="AXG129" s="520"/>
      <c r="AXH129" s="520"/>
      <c r="AXI129" s="520"/>
      <c r="AXJ129" s="520"/>
      <c r="AXK129" s="520"/>
      <c r="AXL129" s="520"/>
      <c r="AXM129" s="520"/>
      <c r="AXN129" s="520"/>
      <c r="AXO129" s="520"/>
      <c r="AXP129" s="520"/>
      <c r="AXQ129" s="520"/>
      <c r="AXR129" s="520"/>
      <c r="AXS129" s="520"/>
      <c r="AXT129" s="520"/>
      <c r="AXU129" s="520"/>
      <c r="AXV129" s="520"/>
      <c r="AXW129" s="520"/>
      <c r="AXX129" s="520"/>
      <c r="AXY129" s="520"/>
      <c r="AXZ129" s="520"/>
      <c r="AYA129" s="520"/>
      <c r="AYB129" s="520"/>
      <c r="AYC129" s="520"/>
      <c r="AYD129" s="520"/>
      <c r="AYE129" s="520"/>
      <c r="AYF129" s="520"/>
      <c r="AYG129" s="520"/>
      <c r="AYH129" s="520"/>
      <c r="AYI129" s="520"/>
      <c r="AYJ129" s="520"/>
      <c r="AYK129" s="520"/>
      <c r="AYL129" s="520"/>
      <c r="AYM129" s="520"/>
      <c r="AYN129" s="520"/>
      <c r="AYO129" s="520"/>
      <c r="AYP129" s="520"/>
      <c r="AYQ129" s="520"/>
      <c r="AYR129" s="520"/>
      <c r="AYS129" s="520"/>
      <c r="AYT129" s="520"/>
      <c r="AYU129" s="520"/>
      <c r="AYV129" s="520"/>
      <c r="AYW129" s="520"/>
      <c r="AYX129" s="520"/>
      <c r="AYY129" s="520"/>
      <c r="AYZ129" s="520"/>
      <c r="AZA129" s="520"/>
      <c r="AZB129" s="520"/>
      <c r="AZC129" s="520"/>
      <c r="AZD129" s="520"/>
      <c r="AZE129" s="520"/>
      <c r="AZF129" s="520"/>
      <c r="AZG129" s="520"/>
      <c r="AZH129" s="520"/>
      <c r="AZI129" s="520"/>
      <c r="AZJ129" s="520"/>
      <c r="AZK129" s="520"/>
      <c r="AZL129" s="520"/>
      <c r="AZM129" s="520"/>
      <c r="AZN129" s="520"/>
      <c r="AZO129" s="520"/>
      <c r="AZP129" s="520"/>
      <c r="AZQ129" s="520"/>
      <c r="AZR129" s="520"/>
      <c r="AZS129" s="520"/>
      <c r="AZT129" s="520"/>
      <c r="AZU129" s="520"/>
      <c r="AZV129" s="520"/>
      <c r="AZW129" s="520"/>
      <c r="AZX129" s="520"/>
      <c r="AZY129" s="520"/>
      <c r="AZZ129" s="520"/>
      <c r="BAA129" s="520"/>
      <c r="BAB129" s="520"/>
      <c r="BAC129" s="520"/>
      <c r="BAD129" s="520"/>
      <c r="BAE129" s="520"/>
      <c r="BAF129" s="520"/>
      <c r="BAG129" s="520"/>
      <c r="BAH129" s="520"/>
      <c r="BAI129" s="520"/>
      <c r="BAJ129" s="520"/>
      <c r="BAK129" s="520"/>
      <c r="BAL129" s="520"/>
      <c r="BAM129" s="520"/>
      <c r="BAN129" s="520"/>
      <c r="BAO129" s="520"/>
      <c r="BAP129" s="520"/>
      <c r="BAQ129" s="520"/>
      <c r="BAR129" s="520"/>
      <c r="BAS129" s="520"/>
      <c r="BAT129" s="520"/>
      <c r="BAU129" s="520"/>
      <c r="BAV129" s="520"/>
      <c r="BAW129" s="520"/>
      <c r="BAX129" s="520"/>
      <c r="BAY129" s="520"/>
      <c r="BAZ129" s="520"/>
      <c r="BBA129" s="520"/>
      <c r="BBB129" s="520"/>
      <c r="BBC129" s="520"/>
      <c r="BBD129" s="520"/>
      <c r="BBE129" s="520"/>
      <c r="BBF129" s="520"/>
      <c r="BBG129" s="520"/>
      <c r="BBH129" s="520"/>
      <c r="BBI129" s="520"/>
      <c r="BBJ129" s="520"/>
      <c r="BBK129" s="520"/>
      <c r="BBL129" s="520"/>
      <c r="BBM129" s="520"/>
      <c r="BBN129" s="520"/>
      <c r="BBO129" s="520"/>
      <c r="BBP129" s="520"/>
      <c r="BBQ129" s="520"/>
      <c r="BBR129" s="520"/>
      <c r="BBS129" s="520"/>
      <c r="BBT129" s="520"/>
      <c r="BBU129" s="520"/>
      <c r="BBV129" s="520"/>
      <c r="BBW129" s="520"/>
      <c r="BBX129" s="520"/>
      <c r="BBY129" s="520"/>
      <c r="BBZ129" s="520"/>
      <c r="BCA129" s="520"/>
      <c r="BCB129" s="520"/>
      <c r="BCC129" s="520"/>
      <c r="BCD129" s="520"/>
      <c r="BCE129" s="520"/>
      <c r="BCF129" s="520"/>
      <c r="BCG129" s="520"/>
      <c r="BCH129" s="520"/>
      <c r="BCI129" s="520"/>
      <c r="BCJ129" s="520"/>
      <c r="BCK129" s="520"/>
      <c r="BCL129" s="520"/>
      <c r="BCM129" s="520"/>
      <c r="BCN129" s="520"/>
      <c r="BCO129" s="520"/>
      <c r="BCP129" s="520"/>
      <c r="BCQ129" s="520"/>
      <c r="BCR129" s="520"/>
      <c r="BCS129" s="520"/>
      <c r="BCT129" s="520"/>
      <c r="BCU129" s="520"/>
      <c r="BCV129" s="520"/>
      <c r="BCW129" s="520"/>
      <c r="BCX129" s="520"/>
      <c r="BCY129" s="520"/>
      <c r="BCZ129" s="520"/>
      <c r="BDA129" s="520"/>
      <c r="BDB129" s="520"/>
      <c r="BDC129" s="520"/>
      <c r="BDD129" s="520"/>
      <c r="BDE129" s="520"/>
      <c r="BDF129" s="520"/>
      <c r="BDG129" s="520"/>
      <c r="BDH129" s="520"/>
      <c r="BDI129" s="520"/>
      <c r="BDJ129" s="520"/>
      <c r="BDK129" s="520"/>
      <c r="BDL129" s="520"/>
      <c r="BDM129" s="520"/>
      <c r="BDN129" s="520"/>
      <c r="BDO129" s="520"/>
      <c r="BDP129" s="520"/>
      <c r="BDQ129" s="520"/>
      <c r="BDR129" s="520"/>
      <c r="BDS129" s="520"/>
      <c r="BDT129" s="520"/>
      <c r="BDU129" s="520"/>
      <c r="BDV129" s="520"/>
      <c r="BDW129" s="520"/>
      <c r="BDX129" s="520"/>
      <c r="BDY129" s="520"/>
      <c r="BDZ129" s="520"/>
      <c r="BEA129" s="520"/>
      <c r="BEB129" s="520"/>
      <c r="BEC129" s="520"/>
      <c r="BED129" s="520"/>
      <c r="BEE129" s="520"/>
      <c r="BEF129" s="520"/>
      <c r="BEG129" s="520"/>
      <c r="BEH129" s="520"/>
      <c r="BEI129" s="520"/>
      <c r="BEJ129" s="520"/>
      <c r="BEK129" s="520"/>
      <c r="BEL129" s="520"/>
      <c r="BEM129" s="520"/>
      <c r="BEN129" s="520"/>
      <c r="BEO129" s="520"/>
      <c r="BEP129" s="520"/>
      <c r="BEQ129" s="520"/>
      <c r="BER129" s="520"/>
      <c r="BES129" s="520"/>
      <c r="BET129" s="520"/>
      <c r="BEU129" s="520"/>
      <c r="BEV129" s="520"/>
      <c r="BEW129" s="520"/>
      <c r="BEX129" s="520"/>
      <c r="BEY129" s="520"/>
      <c r="BEZ129" s="520"/>
      <c r="BFA129" s="520"/>
      <c r="BFB129" s="520"/>
      <c r="BFC129" s="520"/>
      <c r="BFD129" s="520"/>
      <c r="BFE129" s="520"/>
      <c r="BFF129" s="520"/>
      <c r="BFG129" s="520"/>
      <c r="BFH129" s="520"/>
      <c r="BFI129" s="520"/>
      <c r="BFJ129" s="520"/>
      <c r="BFK129" s="520"/>
      <c r="BFL129" s="520"/>
      <c r="BFM129" s="520"/>
      <c r="BFN129" s="520"/>
      <c r="BFO129" s="520"/>
      <c r="BFP129" s="520"/>
      <c r="BFQ129" s="520"/>
      <c r="BFR129" s="520"/>
      <c r="BFS129" s="520"/>
      <c r="BFT129" s="520"/>
      <c r="BFU129" s="520"/>
      <c r="BFV129" s="520"/>
      <c r="BFW129" s="520"/>
      <c r="BFX129" s="520"/>
      <c r="BFY129" s="520"/>
      <c r="BFZ129" s="520"/>
      <c r="BGA129" s="520"/>
      <c r="BGB129" s="520"/>
      <c r="BGC129" s="520"/>
      <c r="BGD129" s="520"/>
      <c r="BGE129" s="520"/>
      <c r="BGF129" s="520"/>
      <c r="BGG129" s="520"/>
      <c r="BGH129" s="520"/>
      <c r="BGI129" s="520"/>
      <c r="BGJ129" s="520"/>
      <c r="BGK129" s="520"/>
      <c r="BGL129" s="520"/>
      <c r="BGM129" s="520"/>
      <c r="BGN129" s="520"/>
      <c r="BGO129" s="520"/>
      <c r="BGP129" s="520"/>
      <c r="BGQ129" s="520"/>
      <c r="BGR129" s="520"/>
      <c r="BGS129" s="520"/>
      <c r="BGT129" s="520"/>
      <c r="BGU129" s="520"/>
      <c r="BGV129" s="520"/>
      <c r="BGW129" s="520"/>
      <c r="BGX129" s="520"/>
      <c r="BGY129" s="520"/>
      <c r="BGZ129" s="520"/>
      <c r="BHA129" s="520"/>
      <c r="BHB129" s="520"/>
      <c r="BHC129" s="520"/>
      <c r="BHD129" s="520"/>
      <c r="BHE129" s="520"/>
      <c r="BHF129" s="520"/>
      <c r="BHG129" s="520"/>
      <c r="BHH129" s="520"/>
      <c r="BHI129" s="520"/>
      <c r="BHJ129" s="520"/>
      <c r="BHK129" s="520"/>
      <c r="BHL129" s="520"/>
      <c r="BHM129" s="520"/>
      <c r="BHN129" s="520"/>
      <c r="BHO129" s="520"/>
      <c r="BHP129" s="520"/>
      <c r="BHQ129" s="520"/>
      <c r="BHR129" s="520"/>
      <c r="BHS129" s="520"/>
      <c r="BHT129" s="520"/>
      <c r="BHU129" s="520"/>
      <c r="BHV129" s="520"/>
      <c r="BHW129" s="520"/>
      <c r="BHX129" s="520"/>
      <c r="BHY129" s="520"/>
      <c r="BHZ129" s="520"/>
      <c r="BIA129" s="520"/>
      <c r="BIB129" s="520"/>
      <c r="BIC129" s="520"/>
      <c r="BID129" s="520"/>
      <c r="BIE129" s="520"/>
      <c r="BIF129" s="520"/>
      <c r="BIG129" s="520"/>
      <c r="BIH129" s="520"/>
      <c r="BII129" s="520"/>
      <c r="BIJ129" s="520"/>
      <c r="BIK129" s="520"/>
      <c r="BIL129" s="520"/>
      <c r="BIM129" s="520"/>
      <c r="BIN129" s="520"/>
      <c r="BIO129" s="520"/>
      <c r="BIP129" s="520"/>
      <c r="BIQ129" s="520"/>
      <c r="BIR129" s="520"/>
      <c r="BIS129" s="520"/>
      <c r="BIT129" s="520"/>
      <c r="BIU129" s="520"/>
      <c r="BIV129" s="520"/>
      <c r="BIW129" s="520"/>
      <c r="BIX129" s="520"/>
      <c r="BIY129" s="520"/>
      <c r="BIZ129" s="520"/>
      <c r="BJA129" s="520"/>
      <c r="BJB129" s="520"/>
      <c r="BJC129" s="520"/>
      <c r="BJD129" s="520"/>
      <c r="BJE129" s="520"/>
      <c r="BJF129" s="520"/>
      <c r="BJG129" s="520"/>
      <c r="BJH129" s="520"/>
      <c r="BJI129" s="520"/>
      <c r="BJJ129" s="520"/>
      <c r="BJK129" s="520"/>
      <c r="BJL129" s="520"/>
      <c r="BJM129" s="520"/>
      <c r="BJN129" s="520"/>
      <c r="BJO129" s="520"/>
      <c r="BJP129" s="520"/>
      <c r="BJQ129" s="520"/>
      <c r="BJR129" s="520"/>
      <c r="BJS129" s="520"/>
      <c r="BJT129" s="520"/>
      <c r="BJU129" s="520"/>
      <c r="BJV129" s="520"/>
      <c r="BJW129" s="520"/>
      <c r="BJX129" s="520"/>
      <c r="BJY129" s="520"/>
      <c r="BJZ129" s="520"/>
      <c r="BKA129" s="520"/>
      <c r="BKB129" s="520"/>
      <c r="BKC129" s="520"/>
      <c r="BKD129" s="520"/>
      <c r="BKE129" s="520"/>
      <c r="BKF129" s="520"/>
      <c r="BKG129" s="520"/>
      <c r="BKH129" s="520"/>
      <c r="BKI129" s="520"/>
      <c r="BKJ129" s="520"/>
      <c r="BKK129" s="520"/>
      <c r="BKL129" s="520"/>
      <c r="BKM129" s="520"/>
      <c r="BKN129" s="520"/>
      <c r="BKO129" s="520"/>
      <c r="BKP129" s="520"/>
      <c r="BKQ129" s="520"/>
      <c r="BKR129" s="520"/>
      <c r="BKS129" s="520"/>
      <c r="BKT129" s="520"/>
      <c r="BKU129" s="520"/>
      <c r="BKV129" s="520"/>
      <c r="BKW129" s="520"/>
      <c r="BKX129" s="520"/>
      <c r="BKY129" s="520"/>
      <c r="BKZ129" s="520"/>
      <c r="BLA129" s="520"/>
      <c r="BLB129" s="520"/>
      <c r="BLC129" s="520"/>
      <c r="BLD129" s="520"/>
      <c r="BLE129" s="520"/>
      <c r="BLF129" s="520"/>
      <c r="BLG129" s="520"/>
      <c r="BLH129" s="520"/>
      <c r="BLI129" s="520"/>
      <c r="BLJ129" s="520"/>
      <c r="BLK129" s="520"/>
      <c r="BLL129" s="520"/>
      <c r="BLM129" s="520"/>
      <c r="BLN129" s="520"/>
      <c r="BLO129" s="520"/>
      <c r="BLP129" s="520"/>
      <c r="BLQ129" s="520"/>
      <c r="BLR129" s="520"/>
      <c r="BLS129" s="520"/>
      <c r="BLT129" s="520"/>
      <c r="BLU129" s="520"/>
      <c r="BLV129" s="520"/>
      <c r="BLW129" s="520"/>
      <c r="BLX129" s="520"/>
      <c r="BLY129" s="520"/>
      <c r="BLZ129" s="520"/>
      <c r="BMA129" s="520"/>
      <c r="BMB129" s="520"/>
      <c r="BMC129" s="520"/>
      <c r="BMD129" s="520"/>
      <c r="BME129" s="520"/>
      <c r="BMF129" s="520"/>
      <c r="BMG129" s="520"/>
      <c r="BMH129" s="520"/>
      <c r="BMI129" s="520"/>
      <c r="BMJ129" s="520"/>
      <c r="BMK129" s="520"/>
      <c r="BML129" s="520"/>
      <c r="BMM129" s="520"/>
      <c r="BMN129" s="520"/>
      <c r="BMO129" s="520"/>
      <c r="BMP129" s="520"/>
      <c r="BMQ129" s="520"/>
      <c r="BMR129" s="520"/>
      <c r="BMS129" s="520"/>
      <c r="BMT129" s="520"/>
      <c r="BMU129" s="520"/>
      <c r="BMV129" s="520"/>
      <c r="BMW129" s="520"/>
      <c r="BMX129" s="520"/>
      <c r="BMY129" s="520"/>
      <c r="BMZ129" s="520"/>
      <c r="BNA129" s="520"/>
      <c r="BNB129" s="520"/>
      <c r="BNC129" s="520"/>
      <c r="BND129" s="520"/>
      <c r="BNE129" s="520"/>
      <c r="BNF129" s="520"/>
      <c r="BNG129" s="520"/>
      <c r="BNH129" s="520"/>
      <c r="BNI129" s="520"/>
      <c r="BNJ129" s="520"/>
      <c r="BNK129" s="520"/>
      <c r="BNL129" s="520"/>
      <c r="BNM129" s="520"/>
      <c r="BNN129" s="520"/>
      <c r="BNO129" s="520"/>
      <c r="BNP129" s="520"/>
      <c r="BNQ129" s="520"/>
      <c r="BNR129" s="520"/>
      <c r="BNS129" s="520"/>
      <c r="BNT129" s="520"/>
      <c r="BNU129" s="520"/>
      <c r="BNV129" s="520"/>
      <c r="BNW129" s="520"/>
      <c r="BNX129" s="520"/>
      <c r="BNY129" s="520"/>
      <c r="BNZ129" s="520"/>
      <c r="BOA129" s="520"/>
      <c r="BOB129" s="520"/>
      <c r="BOC129" s="520"/>
      <c r="BOD129" s="520"/>
      <c r="BOE129" s="520"/>
      <c r="BOF129" s="520"/>
      <c r="BOG129" s="520"/>
      <c r="BOH129" s="520"/>
      <c r="BOI129" s="520"/>
      <c r="BOJ129" s="520"/>
      <c r="BOK129" s="520"/>
      <c r="BOL129" s="520"/>
      <c r="BOM129" s="520"/>
      <c r="BON129" s="520"/>
      <c r="BOO129" s="520"/>
      <c r="BOP129" s="520"/>
      <c r="BOQ129" s="520"/>
      <c r="BOR129" s="520"/>
      <c r="BOS129" s="520"/>
      <c r="BOT129" s="520"/>
      <c r="BOU129" s="520"/>
      <c r="BOV129" s="520"/>
      <c r="BOW129" s="520"/>
      <c r="BOX129" s="520"/>
      <c r="BOY129" s="520"/>
      <c r="BOZ129" s="520"/>
      <c r="BPA129" s="520"/>
      <c r="BPB129" s="520"/>
      <c r="BPC129" s="520"/>
      <c r="BPD129" s="520"/>
      <c r="BPE129" s="520"/>
      <c r="BPF129" s="520"/>
      <c r="BPG129" s="520"/>
      <c r="BPH129" s="520"/>
      <c r="BPI129" s="520"/>
      <c r="BPJ129" s="520"/>
      <c r="BPK129" s="520"/>
      <c r="BPL129" s="520"/>
      <c r="BPM129" s="520"/>
      <c r="BPN129" s="520"/>
      <c r="BPO129" s="520"/>
      <c r="BPP129" s="520"/>
      <c r="BPQ129" s="520"/>
      <c r="BPR129" s="520"/>
      <c r="BPS129" s="520"/>
      <c r="BPT129" s="520"/>
      <c r="BPU129" s="520"/>
      <c r="BPV129" s="520"/>
      <c r="BPW129" s="520"/>
      <c r="BPX129" s="520"/>
      <c r="BPY129" s="520"/>
      <c r="BPZ129" s="520"/>
      <c r="BQA129" s="520"/>
      <c r="BQB129" s="520"/>
      <c r="BQC129" s="520"/>
      <c r="BQD129" s="520"/>
      <c r="BQE129" s="520"/>
      <c r="BQF129" s="520"/>
      <c r="BQG129" s="520"/>
      <c r="BQH129" s="520"/>
      <c r="BQI129" s="520"/>
      <c r="BQJ129" s="520"/>
      <c r="BQK129" s="520"/>
      <c r="BQL129" s="520"/>
      <c r="BQM129" s="520"/>
      <c r="BQN129" s="520"/>
      <c r="BQO129" s="520"/>
      <c r="BQP129" s="520"/>
      <c r="BQQ129" s="520"/>
      <c r="BQR129" s="520"/>
      <c r="BQS129" s="520"/>
      <c r="BQT129" s="520"/>
      <c r="BQU129" s="520"/>
      <c r="BQV129" s="520"/>
      <c r="BQW129" s="520"/>
      <c r="BQX129" s="520"/>
      <c r="BQY129" s="520"/>
      <c r="BQZ129" s="520"/>
      <c r="BRA129" s="520"/>
      <c r="BRB129" s="520"/>
      <c r="BRC129" s="520"/>
      <c r="BRD129" s="520"/>
      <c r="BRE129" s="520"/>
      <c r="BRF129" s="520"/>
      <c r="BRG129" s="520"/>
      <c r="BRH129" s="520"/>
      <c r="BRI129" s="520"/>
      <c r="BRJ129" s="520"/>
      <c r="BRK129" s="520"/>
      <c r="BRL129" s="520"/>
      <c r="BRM129" s="520"/>
      <c r="BRN129" s="520"/>
      <c r="BRO129" s="520"/>
      <c r="BRP129" s="520"/>
      <c r="BRQ129" s="520"/>
      <c r="BRR129" s="520"/>
      <c r="BRS129" s="520"/>
      <c r="BRT129" s="520"/>
      <c r="BRU129" s="520"/>
      <c r="BRV129" s="520"/>
      <c r="BRW129" s="520"/>
      <c r="BRX129" s="520"/>
      <c r="BRY129" s="520"/>
      <c r="BRZ129" s="520"/>
      <c r="BSA129" s="520"/>
      <c r="BSB129" s="520"/>
      <c r="BSC129" s="520"/>
      <c r="BSD129" s="520"/>
      <c r="BSE129" s="520"/>
      <c r="BSF129" s="520"/>
      <c r="BSG129" s="520"/>
      <c r="BSH129" s="520"/>
      <c r="BSI129" s="520"/>
      <c r="BSJ129" s="520"/>
      <c r="BSK129" s="520"/>
      <c r="BSL129" s="520"/>
      <c r="BSM129" s="520"/>
      <c r="BSN129" s="520"/>
      <c r="BSO129" s="520"/>
      <c r="BSP129" s="520"/>
      <c r="BSQ129" s="520"/>
      <c r="BSR129" s="520"/>
      <c r="BSS129" s="520"/>
      <c r="BST129" s="520"/>
      <c r="BSU129" s="520"/>
      <c r="BSV129" s="520"/>
      <c r="BSW129" s="520"/>
      <c r="BSX129" s="520"/>
      <c r="BSY129" s="520"/>
      <c r="BSZ129" s="520"/>
      <c r="BTA129" s="520"/>
      <c r="BTB129" s="520"/>
      <c r="BTC129" s="520"/>
      <c r="BTD129" s="520"/>
      <c r="BTE129" s="520"/>
      <c r="BTF129" s="520"/>
      <c r="BTG129" s="520"/>
      <c r="BTH129" s="520"/>
      <c r="BTI129" s="520"/>
      <c r="BTJ129" s="520"/>
      <c r="BTK129" s="520"/>
      <c r="BTL129" s="520"/>
      <c r="BTM129" s="520"/>
      <c r="BTN129" s="520"/>
      <c r="BTO129" s="520"/>
      <c r="BTP129" s="520"/>
      <c r="BTQ129" s="520"/>
      <c r="BTR129" s="520"/>
      <c r="BTS129" s="520"/>
      <c r="BTT129" s="520"/>
      <c r="BTU129" s="520"/>
      <c r="BTV129" s="520"/>
      <c r="BTW129" s="520"/>
      <c r="BTX129" s="520"/>
      <c r="BTY129" s="520"/>
      <c r="BTZ129" s="520"/>
      <c r="BUA129" s="520"/>
      <c r="BUB129" s="520"/>
      <c r="BUC129" s="520"/>
      <c r="BUD129" s="520"/>
      <c r="BUE129" s="520"/>
      <c r="BUF129" s="520"/>
      <c r="BUG129" s="520"/>
      <c r="BUH129" s="520"/>
      <c r="BUI129" s="520"/>
      <c r="BUJ129" s="520"/>
      <c r="BUK129" s="520"/>
      <c r="BUL129" s="520"/>
      <c r="BUM129" s="520"/>
      <c r="BUN129" s="520"/>
      <c r="BUO129" s="520"/>
      <c r="BUP129" s="520"/>
      <c r="BUQ129" s="520"/>
      <c r="BUR129" s="520"/>
      <c r="BUS129" s="520"/>
      <c r="BUT129" s="520"/>
      <c r="BUU129" s="520"/>
      <c r="BUV129" s="520"/>
      <c r="BUW129" s="520"/>
      <c r="BUX129" s="520"/>
      <c r="BUY129" s="520"/>
      <c r="BUZ129" s="520"/>
      <c r="BVA129" s="520"/>
      <c r="BVB129" s="520"/>
      <c r="BVC129" s="520"/>
      <c r="BVD129" s="520"/>
      <c r="BVE129" s="520"/>
      <c r="BVF129" s="520"/>
      <c r="BVG129" s="520"/>
      <c r="BVH129" s="520"/>
      <c r="BVI129" s="520"/>
      <c r="BVJ129" s="520"/>
      <c r="BVK129" s="520"/>
      <c r="BVL129" s="520"/>
      <c r="BVM129" s="520"/>
      <c r="BVN129" s="520"/>
      <c r="BVO129" s="520"/>
      <c r="BVP129" s="520"/>
      <c r="BVQ129" s="520"/>
      <c r="BVR129" s="520"/>
      <c r="BVS129" s="520"/>
      <c r="BVT129" s="520"/>
      <c r="BVU129" s="520"/>
      <c r="BVV129" s="520"/>
      <c r="BVW129" s="520"/>
      <c r="BVX129" s="520"/>
      <c r="BVY129" s="520"/>
      <c r="BVZ129" s="520"/>
      <c r="BWA129" s="520"/>
      <c r="BWB129" s="520"/>
      <c r="BWC129" s="520"/>
      <c r="BWD129" s="520"/>
      <c r="BWE129" s="520"/>
      <c r="BWF129" s="520"/>
      <c r="BWG129" s="520"/>
      <c r="BWH129" s="520"/>
      <c r="BWI129" s="520"/>
      <c r="BWJ129" s="520"/>
      <c r="BWK129" s="520"/>
      <c r="BWL129" s="520"/>
      <c r="BWM129" s="520"/>
      <c r="BWN129" s="520"/>
      <c r="BWO129" s="520"/>
      <c r="BWP129" s="520"/>
      <c r="BWQ129" s="520"/>
      <c r="BWR129" s="520"/>
      <c r="BWS129" s="520"/>
      <c r="BWT129" s="520"/>
      <c r="BWU129" s="520"/>
      <c r="BWV129" s="520"/>
      <c r="BWW129" s="520"/>
      <c r="BWX129" s="520"/>
      <c r="BWY129" s="520"/>
      <c r="BWZ129" s="520"/>
      <c r="BXA129" s="520"/>
      <c r="BXB129" s="520"/>
      <c r="BXC129" s="520"/>
      <c r="BXD129" s="520"/>
      <c r="BXE129" s="520"/>
      <c r="BXF129" s="520"/>
      <c r="BXG129" s="520"/>
      <c r="BXH129" s="520"/>
      <c r="BXI129" s="520"/>
      <c r="BXJ129" s="520"/>
      <c r="BXK129" s="520"/>
      <c r="BXL129" s="520"/>
      <c r="BXM129" s="520"/>
      <c r="BXN129" s="520"/>
      <c r="BXO129" s="520"/>
      <c r="BXP129" s="520"/>
      <c r="BXQ129" s="520"/>
      <c r="BXR129" s="520"/>
      <c r="BXS129" s="520"/>
      <c r="BXT129" s="520"/>
      <c r="BXU129" s="520"/>
      <c r="BXV129" s="520"/>
      <c r="BXW129" s="520"/>
      <c r="BXX129" s="520"/>
      <c r="BXY129" s="520"/>
      <c r="BXZ129" s="520"/>
      <c r="BYA129" s="520"/>
      <c r="BYB129" s="520"/>
      <c r="BYC129" s="520"/>
      <c r="BYD129" s="520"/>
      <c r="BYE129" s="520"/>
      <c r="BYF129" s="520"/>
      <c r="BYG129" s="520"/>
      <c r="BYH129" s="520"/>
      <c r="BYI129" s="520"/>
      <c r="BYJ129" s="520"/>
      <c r="BYK129" s="520"/>
      <c r="BYL129" s="520"/>
      <c r="BYM129" s="520"/>
      <c r="BYN129" s="520"/>
      <c r="BYO129" s="520"/>
      <c r="BYP129" s="520"/>
      <c r="BYQ129" s="520"/>
      <c r="BYR129" s="520"/>
      <c r="BYS129" s="520"/>
      <c r="BYT129" s="520"/>
      <c r="BYU129" s="520"/>
      <c r="BYV129" s="520"/>
      <c r="BYW129" s="520"/>
      <c r="BYX129" s="520"/>
      <c r="BYY129" s="520"/>
      <c r="BYZ129" s="520"/>
      <c r="BZA129" s="520"/>
      <c r="BZB129" s="520"/>
      <c r="BZC129" s="520"/>
      <c r="BZD129" s="520"/>
      <c r="BZE129" s="520"/>
      <c r="BZF129" s="520"/>
      <c r="BZG129" s="520"/>
      <c r="BZH129" s="520"/>
      <c r="BZI129" s="520"/>
      <c r="BZJ129" s="520"/>
      <c r="BZK129" s="520"/>
      <c r="BZL129" s="520"/>
      <c r="BZM129" s="520"/>
      <c r="BZN129" s="520"/>
      <c r="BZO129" s="520"/>
      <c r="BZP129" s="520"/>
      <c r="BZQ129" s="520"/>
      <c r="BZR129" s="520"/>
      <c r="BZS129" s="520"/>
      <c r="BZT129" s="520"/>
      <c r="BZU129" s="520"/>
      <c r="BZV129" s="520"/>
      <c r="BZW129" s="520"/>
      <c r="BZX129" s="520"/>
      <c r="BZY129" s="520"/>
      <c r="BZZ129" s="520"/>
      <c r="CAA129" s="520"/>
      <c r="CAB129" s="520"/>
      <c r="CAC129" s="520"/>
      <c r="CAD129" s="520"/>
      <c r="CAE129" s="520"/>
      <c r="CAF129" s="520"/>
      <c r="CAG129" s="520"/>
      <c r="CAH129" s="520"/>
      <c r="CAI129" s="520"/>
      <c r="CAJ129" s="520"/>
      <c r="CAK129" s="520"/>
      <c r="CAL129" s="520"/>
      <c r="CAM129" s="520"/>
      <c r="CAN129" s="520"/>
      <c r="CAO129" s="520"/>
      <c r="CAP129" s="520"/>
      <c r="CAQ129" s="520"/>
      <c r="CAR129" s="520"/>
      <c r="CAS129" s="520"/>
      <c r="CAT129" s="520"/>
      <c r="CAU129" s="520"/>
      <c r="CAV129" s="520"/>
      <c r="CAW129" s="520"/>
      <c r="CAX129" s="520"/>
      <c r="CAY129" s="520"/>
      <c r="CAZ129" s="520"/>
      <c r="CBA129" s="520"/>
      <c r="CBB129" s="520"/>
      <c r="CBC129" s="520"/>
      <c r="CBD129" s="520"/>
      <c r="CBE129" s="520"/>
      <c r="CBF129" s="520"/>
      <c r="CBG129" s="520"/>
      <c r="CBH129" s="520"/>
      <c r="CBI129" s="520"/>
      <c r="CBJ129" s="520"/>
      <c r="CBK129" s="520"/>
      <c r="CBL129" s="520"/>
      <c r="CBM129" s="520"/>
      <c r="CBN129" s="520"/>
      <c r="CBO129" s="520"/>
      <c r="CBP129" s="520"/>
      <c r="CBQ129" s="520"/>
      <c r="CBR129" s="520"/>
      <c r="CBS129" s="520"/>
      <c r="CBT129" s="520"/>
      <c r="CBU129" s="520"/>
      <c r="CBV129" s="520"/>
      <c r="CBW129" s="520"/>
      <c r="CBX129" s="520"/>
      <c r="CBY129" s="520"/>
      <c r="CBZ129" s="520"/>
      <c r="CCA129" s="520"/>
      <c r="CCB129" s="520"/>
      <c r="CCC129" s="520"/>
      <c r="CCD129" s="520"/>
      <c r="CCE129" s="520"/>
      <c r="CCF129" s="520"/>
      <c r="CCG129" s="520"/>
      <c r="CCH129" s="520"/>
      <c r="CCI129" s="520"/>
      <c r="CCJ129" s="520"/>
      <c r="CCK129" s="520"/>
      <c r="CCL129" s="520"/>
      <c r="CCM129" s="520"/>
      <c r="CCN129" s="520"/>
      <c r="CCO129" s="520"/>
      <c r="CCP129" s="520"/>
      <c r="CCQ129" s="520"/>
      <c r="CCR129" s="520"/>
      <c r="CCS129" s="520"/>
      <c r="CCT129" s="520"/>
      <c r="CCU129" s="520"/>
      <c r="CCV129" s="520"/>
      <c r="CCW129" s="520"/>
      <c r="CCX129" s="520"/>
      <c r="CCY129" s="520"/>
      <c r="CCZ129" s="520"/>
      <c r="CDA129" s="520"/>
      <c r="CDB129" s="520"/>
      <c r="CDC129" s="520"/>
      <c r="CDD129" s="520"/>
      <c r="CDE129" s="520"/>
      <c r="CDF129" s="520"/>
      <c r="CDG129" s="520"/>
      <c r="CDH129" s="520"/>
      <c r="CDI129" s="520"/>
      <c r="CDJ129" s="520"/>
      <c r="CDK129" s="520"/>
      <c r="CDL129" s="520"/>
      <c r="CDM129" s="520"/>
      <c r="CDN129" s="520"/>
      <c r="CDO129" s="520"/>
      <c r="CDP129" s="520"/>
      <c r="CDQ129" s="520"/>
      <c r="CDR129" s="520"/>
      <c r="CDS129" s="520"/>
      <c r="CDT129" s="520"/>
      <c r="CDU129" s="520"/>
      <c r="CDV129" s="520"/>
      <c r="CDW129" s="520"/>
      <c r="CDX129" s="520"/>
      <c r="CDY129" s="520"/>
      <c r="CDZ129" s="520"/>
      <c r="CEA129" s="520"/>
      <c r="CEB129" s="520"/>
      <c r="CEC129" s="520"/>
      <c r="CED129" s="520"/>
      <c r="CEE129" s="520"/>
      <c r="CEF129" s="520"/>
      <c r="CEG129" s="520"/>
      <c r="CEH129" s="520"/>
      <c r="CEI129" s="520"/>
      <c r="CEJ129" s="520"/>
      <c r="CEK129" s="520"/>
      <c r="CEL129" s="520"/>
      <c r="CEM129" s="520"/>
      <c r="CEN129" s="520"/>
      <c r="CEO129" s="520"/>
      <c r="CEP129" s="520"/>
      <c r="CEQ129" s="520"/>
      <c r="CER129" s="520"/>
      <c r="CES129" s="520"/>
      <c r="CET129" s="520"/>
      <c r="CEU129" s="520"/>
      <c r="CEV129" s="520"/>
      <c r="CEW129" s="520"/>
      <c r="CEX129" s="520"/>
      <c r="CEY129" s="520"/>
      <c r="CEZ129" s="520"/>
      <c r="CFA129" s="520"/>
      <c r="CFB129" s="520"/>
      <c r="CFC129" s="520"/>
      <c r="CFD129" s="520"/>
      <c r="CFE129" s="520"/>
      <c r="CFF129" s="520"/>
      <c r="CFG129" s="520"/>
      <c r="CFH129" s="520"/>
      <c r="CFI129" s="520"/>
      <c r="CFJ129" s="520"/>
      <c r="CFK129" s="520"/>
      <c r="CFL129" s="520"/>
      <c r="CFM129" s="520"/>
      <c r="CFN129" s="520"/>
      <c r="CFO129" s="520"/>
      <c r="CFP129" s="520"/>
      <c r="CFQ129" s="520"/>
      <c r="CFR129" s="520"/>
      <c r="CFS129" s="520"/>
      <c r="CFT129" s="520"/>
      <c r="CFU129" s="520"/>
      <c r="CFV129" s="520"/>
      <c r="CFW129" s="520"/>
      <c r="CFX129" s="520"/>
      <c r="CFY129" s="520"/>
      <c r="CFZ129" s="520"/>
      <c r="CGA129" s="520"/>
      <c r="CGB129" s="520"/>
      <c r="CGC129" s="520"/>
      <c r="CGD129" s="520"/>
      <c r="CGE129" s="520"/>
      <c r="CGF129" s="520"/>
      <c r="CGG129" s="520"/>
      <c r="CGH129" s="520"/>
      <c r="CGI129" s="520"/>
      <c r="CGJ129" s="520"/>
      <c r="CGK129" s="520"/>
      <c r="CGL129" s="520"/>
      <c r="CGM129" s="520"/>
      <c r="CGN129" s="520"/>
      <c r="CGO129" s="520"/>
      <c r="CGP129" s="520"/>
      <c r="CGQ129" s="520"/>
      <c r="CGR129" s="520"/>
      <c r="CGS129" s="520"/>
      <c r="CGT129" s="520"/>
      <c r="CGU129" s="520"/>
      <c r="CGV129" s="520"/>
      <c r="CGW129" s="520"/>
      <c r="CGX129" s="520"/>
      <c r="CGY129" s="520"/>
      <c r="CGZ129" s="520"/>
      <c r="CHA129" s="520"/>
      <c r="CHB129" s="520"/>
      <c r="CHC129" s="520"/>
      <c r="CHD129" s="520"/>
      <c r="CHE129" s="520"/>
      <c r="CHF129" s="520"/>
      <c r="CHG129" s="520"/>
      <c r="CHH129" s="520"/>
      <c r="CHI129" s="520"/>
      <c r="CHJ129" s="520"/>
      <c r="CHK129" s="520"/>
      <c r="CHL129" s="520"/>
      <c r="CHM129" s="520"/>
      <c r="CHN129" s="520"/>
      <c r="CHO129" s="520"/>
      <c r="CHP129" s="520"/>
      <c r="CHQ129" s="520"/>
      <c r="CHR129" s="520"/>
      <c r="CHS129" s="520"/>
      <c r="CHT129" s="520"/>
      <c r="CHU129" s="520"/>
      <c r="CHV129" s="520"/>
      <c r="CHW129" s="520"/>
      <c r="CHX129" s="520"/>
      <c r="CHY129" s="520"/>
      <c r="CHZ129" s="520"/>
      <c r="CIA129" s="520"/>
      <c r="CIB129" s="520"/>
      <c r="CIC129" s="520"/>
      <c r="CID129" s="520"/>
      <c r="CIE129" s="520"/>
      <c r="CIF129" s="520"/>
      <c r="CIG129" s="520"/>
      <c r="CIH129" s="520"/>
      <c r="CII129" s="520"/>
      <c r="CIJ129" s="520"/>
      <c r="CIK129" s="520"/>
      <c r="CIL129" s="520"/>
      <c r="CIM129" s="520"/>
      <c r="CIN129" s="520"/>
      <c r="CIO129" s="520"/>
      <c r="CIP129" s="520"/>
      <c r="CIQ129" s="520"/>
      <c r="CIR129" s="520"/>
      <c r="CIS129" s="520"/>
      <c r="CIT129" s="520"/>
      <c r="CIU129" s="520"/>
      <c r="CIV129" s="520"/>
      <c r="CIW129" s="520"/>
      <c r="CIX129" s="520"/>
      <c r="CIY129" s="520"/>
      <c r="CIZ129" s="520"/>
      <c r="CJA129" s="520"/>
      <c r="CJB129" s="520"/>
      <c r="CJC129" s="520"/>
      <c r="CJD129" s="520"/>
      <c r="CJE129" s="520"/>
      <c r="CJF129" s="520"/>
      <c r="CJG129" s="520"/>
      <c r="CJH129" s="520"/>
      <c r="CJI129" s="520"/>
      <c r="CJJ129" s="520"/>
      <c r="CJK129" s="520"/>
      <c r="CJL129" s="520"/>
      <c r="CJM129" s="520"/>
      <c r="CJN129" s="520"/>
      <c r="CJO129" s="520"/>
      <c r="CJP129" s="520"/>
      <c r="CJQ129" s="520"/>
      <c r="CJR129" s="520"/>
      <c r="CJS129" s="520"/>
      <c r="CJT129" s="520"/>
      <c r="CJU129" s="520"/>
      <c r="CJV129" s="520"/>
      <c r="CJW129" s="520"/>
      <c r="CJX129" s="520"/>
      <c r="CJY129" s="520"/>
      <c r="CJZ129" s="520"/>
      <c r="CKA129" s="520"/>
      <c r="CKB129" s="520"/>
      <c r="CKC129" s="520"/>
      <c r="CKD129" s="520"/>
      <c r="CKE129" s="520"/>
      <c r="CKF129" s="520"/>
      <c r="CKG129" s="520"/>
      <c r="CKH129" s="520"/>
      <c r="CKI129" s="520"/>
      <c r="CKJ129" s="520"/>
      <c r="CKK129" s="520"/>
      <c r="CKL129" s="520"/>
      <c r="CKM129" s="520"/>
      <c r="CKN129" s="520"/>
      <c r="CKO129" s="520"/>
      <c r="CKP129" s="520"/>
      <c r="CKQ129" s="520"/>
      <c r="CKR129" s="520"/>
      <c r="CKS129" s="520"/>
      <c r="CKT129" s="520"/>
      <c r="CKU129" s="520"/>
      <c r="CKV129" s="520"/>
      <c r="CKW129" s="520"/>
      <c r="CKX129" s="520"/>
      <c r="CKY129" s="520"/>
      <c r="CKZ129" s="520"/>
      <c r="CLA129" s="520"/>
      <c r="CLB129" s="520"/>
      <c r="CLC129" s="520"/>
      <c r="CLD129" s="520"/>
      <c r="CLE129" s="520"/>
      <c r="CLF129" s="520"/>
      <c r="CLG129" s="520"/>
      <c r="CLH129" s="520"/>
      <c r="CLI129" s="520"/>
      <c r="CLJ129" s="520"/>
      <c r="CLK129" s="520"/>
      <c r="CLL129" s="520"/>
      <c r="CLM129" s="520"/>
      <c r="CLN129" s="520"/>
      <c r="CLO129" s="520"/>
      <c r="CLP129" s="520"/>
      <c r="CLQ129" s="520"/>
      <c r="CLR129" s="520"/>
      <c r="CLS129" s="520"/>
      <c r="CLT129" s="520"/>
      <c r="CLU129" s="520"/>
      <c r="CLV129" s="520"/>
      <c r="CLW129" s="520"/>
      <c r="CLX129" s="520"/>
      <c r="CLY129" s="520"/>
      <c r="CLZ129" s="520"/>
      <c r="CMA129" s="520"/>
      <c r="CMB129" s="520"/>
      <c r="CMC129" s="520"/>
      <c r="CMD129" s="520"/>
      <c r="CME129" s="520"/>
      <c r="CMF129" s="520"/>
      <c r="CMG129" s="520"/>
      <c r="CMH129" s="520"/>
      <c r="CMI129" s="520"/>
      <c r="CMJ129" s="520"/>
      <c r="CMK129" s="520"/>
      <c r="CML129" s="520"/>
      <c r="CMM129" s="520"/>
      <c r="CMN129" s="520"/>
      <c r="CMO129" s="520"/>
      <c r="CMP129" s="520"/>
      <c r="CMQ129" s="520"/>
      <c r="CMR129" s="520"/>
      <c r="CMS129" s="520"/>
      <c r="CMT129" s="520"/>
      <c r="CMU129" s="520"/>
      <c r="CMV129" s="520"/>
      <c r="CMW129" s="520"/>
      <c r="CMX129" s="520"/>
      <c r="CMY129" s="520"/>
      <c r="CMZ129" s="520"/>
      <c r="CNA129" s="520"/>
      <c r="CNB129" s="520"/>
      <c r="CNC129" s="520"/>
      <c r="CND129" s="520"/>
      <c r="CNE129" s="520"/>
      <c r="CNF129" s="520"/>
      <c r="CNG129" s="520"/>
      <c r="CNH129" s="520"/>
      <c r="CNI129" s="520"/>
      <c r="CNJ129" s="520"/>
      <c r="CNK129" s="520"/>
      <c r="CNL129" s="520"/>
      <c r="CNM129" s="520"/>
      <c r="CNN129" s="520"/>
      <c r="CNO129" s="520"/>
      <c r="CNP129" s="520"/>
      <c r="CNQ129" s="520"/>
      <c r="CNR129" s="520"/>
      <c r="CNS129" s="520"/>
      <c r="CNT129" s="520"/>
      <c r="CNU129" s="520"/>
      <c r="CNV129" s="520"/>
      <c r="CNW129" s="520"/>
      <c r="CNX129" s="520"/>
      <c r="CNY129" s="520"/>
      <c r="CNZ129" s="520"/>
      <c r="COA129" s="520"/>
      <c r="COB129" s="520"/>
      <c r="COC129" s="520"/>
      <c r="COD129" s="520"/>
      <c r="COE129" s="520"/>
      <c r="COF129" s="520"/>
      <c r="COG129" s="520"/>
      <c r="COH129" s="520"/>
      <c r="COI129" s="520"/>
      <c r="COJ129" s="520"/>
      <c r="COK129" s="520"/>
      <c r="COL129" s="520"/>
      <c r="COM129" s="520"/>
      <c r="CON129" s="520"/>
      <c r="COO129" s="520"/>
      <c r="COP129" s="520"/>
      <c r="COQ129" s="520"/>
      <c r="COR129" s="520"/>
      <c r="COS129" s="520"/>
      <c r="COT129" s="520"/>
      <c r="COU129" s="520"/>
      <c r="COV129" s="520"/>
      <c r="COW129" s="520"/>
      <c r="COX129" s="520"/>
      <c r="COY129" s="520"/>
      <c r="COZ129" s="520"/>
      <c r="CPA129" s="520"/>
      <c r="CPB129" s="520"/>
      <c r="CPC129" s="520"/>
      <c r="CPD129" s="520"/>
      <c r="CPE129" s="520"/>
      <c r="CPF129" s="520"/>
      <c r="CPG129" s="520"/>
      <c r="CPH129" s="520"/>
      <c r="CPI129" s="520"/>
      <c r="CPJ129" s="520"/>
      <c r="CPK129" s="520"/>
      <c r="CPL129" s="520"/>
      <c r="CPM129" s="520"/>
      <c r="CPN129" s="520"/>
      <c r="CPO129" s="520"/>
      <c r="CPP129" s="520"/>
      <c r="CPQ129" s="520"/>
      <c r="CPR129" s="520"/>
      <c r="CPS129" s="520"/>
      <c r="CPT129" s="520"/>
      <c r="CPU129" s="520"/>
      <c r="CPV129" s="520"/>
      <c r="CPW129" s="520"/>
      <c r="CPX129" s="520"/>
      <c r="CPY129" s="520"/>
      <c r="CPZ129" s="520"/>
      <c r="CQA129" s="520"/>
      <c r="CQB129" s="520"/>
      <c r="CQC129" s="520"/>
      <c r="CQD129" s="520"/>
      <c r="CQE129" s="520"/>
      <c r="CQF129" s="520"/>
      <c r="CQG129" s="520"/>
      <c r="CQH129" s="520"/>
      <c r="CQI129" s="520"/>
      <c r="CQJ129" s="520"/>
      <c r="CQK129" s="520"/>
      <c r="CQL129" s="520"/>
      <c r="CQM129" s="520"/>
      <c r="CQN129" s="520"/>
      <c r="CQO129" s="520"/>
      <c r="CQP129" s="520"/>
      <c r="CQQ129" s="520"/>
      <c r="CQR129" s="520"/>
      <c r="CQS129" s="520"/>
      <c r="CQT129" s="520"/>
      <c r="CQU129" s="520"/>
      <c r="CQV129" s="520"/>
      <c r="CQW129" s="520"/>
      <c r="CQX129" s="520"/>
      <c r="CQY129" s="520"/>
      <c r="CQZ129" s="520"/>
      <c r="CRA129" s="520"/>
      <c r="CRB129" s="520"/>
      <c r="CRC129" s="520"/>
      <c r="CRD129" s="520"/>
      <c r="CRE129" s="520"/>
      <c r="CRF129" s="520"/>
      <c r="CRG129" s="520"/>
      <c r="CRH129" s="520"/>
      <c r="CRI129" s="520"/>
      <c r="CRJ129" s="520"/>
      <c r="CRK129" s="520"/>
      <c r="CRL129" s="520"/>
      <c r="CRM129" s="520"/>
      <c r="CRN129" s="520"/>
      <c r="CRO129" s="520"/>
      <c r="CRP129" s="520"/>
      <c r="CRQ129" s="520"/>
      <c r="CRR129" s="520"/>
      <c r="CRS129" s="520"/>
      <c r="CRT129" s="520"/>
      <c r="CRU129" s="520"/>
      <c r="CRV129" s="520"/>
      <c r="CRW129" s="520"/>
      <c r="CRX129" s="520"/>
      <c r="CRY129" s="520"/>
      <c r="CRZ129" s="520"/>
      <c r="CSA129" s="520"/>
      <c r="CSB129" s="520"/>
      <c r="CSC129" s="520"/>
      <c r="CSD129" s="520"/>
      <c r="CSE129" s="520"/>
      <c r="CSF129" s="520"/>
      <c r="CSG129" s="520"/>
      <c r="CSH129" s="520"/>
      <c r="CSI129" s="520"/>
      <c r="CSJ129" s="520"/>
      <c r="CSK129" s="520"/>
      <c r="CSL129" s="520"/>
      <c r="CSM129" s="520"/>
      <c r="CSN129" s="520"/>
      <c r="CSO129" s="520"/>
      <c r="CSP129" s="520"/>
      <c r="CSQ129" s="520"/>
      <c r="CSR129" s="520"/>
      <c r="CSS129" s="520"/>
      <c r="CST129" s="520"/>
      <c r="CSU129" s="520"/>
      <c r="CSV129" s="520"/>
      <c r="CSW129" s="520"/>
      <c r="CSX129" s="520"/>
      <c r="CSY129" s="520"/>
      <c r="CSZ129" s="520"/>
      <c r="CTA129" s="520"/>
      <c r="CTB129" s="520"/>
      <c r="CTC129" s="520"/>
      <c r="CTD129" s="520"/>
      <c r="CTE129" s="520"/>
      <c r="CTF129" s="520"/>
      <c r="CTG129" s="520"/>
      <c r="CTH129" s="520"/>
      <c r="CTI129" s="520"/>
      <c r="CTJ129" s="520"/>
      <c r="CTK129" s="520"/>
      <c r="CTL129" s="520"/>
      <c r="CTM129" s="520"/>
      <c r="CTN129" s="520"/>
      <c r="CTO129" s="520"/>
      <c r="CTP129" s="520"/>
      <c r="CTQ129" s="520"/>
      <c r="CTR129" s="520"/>
      <c r="CTS129" s="520"/>
      <c r="CTT129" s="520"/>
      <c r="CTU129" s="520"/>
      <c r="CTV129" s="520"/>
      <c r="CTW129" s="520"/>
      <c r="CTX129" s="520"/>
      <c r="CTY129" s="520"/>
      <c r="CTZ129" s="520"/>
      <c r="CUA129" s="520"/>
      <c r="CUB129" s="520"/>
      <c r="CUC129" s="520"/>
      <c r="CUD129" s="520"/>
      <c r="CUE129" s="520"/>
      <c r="CUF129" s="520"/>
      <c r="CUG129" s="520"/>
      <c r="CUH129" s="520"/>
      <c r="CUI129" s="520"/>
      <c r="CUJ129" s="520"/>
      <c r="CUK129" s="520"/>
      <c r="CUL129" s="520"/>
      <c r="CUM129" s="520"/>
      <c r="CUN129" s="520"/>
      <c r="CUO129" s="520"/>
      <c r="CUP129" s="520"/>
      <c r="CUQ129" s="520"/>
      <c r="CUR129" s="520"/>
      <c r="CUS129" s="520"/>
      <c r="CUT129" s="520"/>
      <c r="CUU129" s="520"/>
      <c r="CUV129" s="520"/>
      <c r="CUW129" s="520"/>
      <c r="CUX129" s="520"/>
      <c r="CUY129" s="520"/>
      <c r="CUZ129" s="520"/>
      <c r="CVA129" s="520"/>
      <c r="CVB129" s="520"/>
      <c r="CVC129" s="520"/>
      <c r="CVD129" s="520"/>
      <c r="CVE129" s="520"/>
      <c r="CVF129" s="520"/>
      <c r="CVG129" s="520"/>
      <c r="CVH129" s="520"/>
      <c r="CVI129" s="520"/>
      <c r="CVJ129" s="520"/>
      <c r="CVK129" s="520"/>
      <c r="CVL129" s="520"/>
      <c r="CVM129" s="520"/>
      <c r="CVN129" s="520"/>
      <c r="CVO129" s="520"/>
      <c r="CVP129" s="520"/>
      <c r="CVQ129" s="520"/>
      <c r="CVR129" s="520"/>
      <c r="CVS129" s="520"/>
      <c r="CVT129" s="520"/>
      <c r="CVU129" s="520"/>
      <c r="CVV129" s="520"/>
      <c r="CVW129" s="520"/>
      <c r="CVX129" s="520"/>
      <c r="CVY129" s="520"/>
      <c r="CVZ129" s="520"/>
      <c r="CWA129" s="520"/>
      <c r="CWB129" s="520"/>
      <c r="CWC129" s="520"/>
      <c r="CWD129" s="520"/>
      <c r="CWE129" s="520"/>
      <c r="CWF129" s="520"/>
      <c r="CWG129" s="520"/>
      <c r="CWH129" s="520"/>
      <c r="CWI129" s="520"/>
      <c r="CWJ129" s="520"/>
      <c r="CWK129" s="520"/>
      <c r="CWL129" s="520"/>
      <c r="CWM129" s="520"/>
      <c r="CWN129" s="520"/>
      <c r="CWO129" s="520"/>
      <c r="CWP129" s="520"/>
      <c r="CWQ129" s="520"/>
      <c r="CWR129" s="520"/>
      <c r="CWS129" s="520"/>
      <c r="CWT129" s="520"/>
      <c r="CWU129" s="520"/>
      <c r="CWV129" s="520"/>
      <c r="CWW129" s="520"/>
      <c r="CWX129" s="520"/>
      <c r="CWY129" s="520"/>
      <c r="CWZ129" s="520"/>
      <c r="CXA129" s="520"/>
      <c r="CXB129" s="520"/>
      <c r="CXC129" s="520"/>
      <c r="CXD129" s="520"/>
      <c r="CXE129" s="520"/>
      <c r="CXF129" s="520"/>
      <c r="CXG129" s="520"/>
      <c r="CXH129" s="520"/>
      <c r="CXI129" s="520"/>
      <c r="CXJ129" s="520"/>
      <c r="CXK129" s="520"/>
      <c r="CXL129" s="520"/>
      <c r="CXM129" s="520"/>
      <c r="CXN129" s="520"/>
      <c r="CXO129" s="520"/>
      <c r="CXP129" s="520"/>
      <c r="CXQ129" s="520"/>
      <c r="CXR129" s="520"/>
      <c r="CXS129" s="520"/>
      <c r="CXT129" s="520"/>
      <c r="CXU129" s="520"/>
      <c r="CXV129" s="520"/>
      <c r="CXW129" s="520"/>
      <c r="CXX129" s="520"/>
      <c r="CXY129" s="520"/>
      <c r="CXZ129" s="520"/>
      <c r="CYA129" s="520"/>
      <c r="CYB129" s="520"/>
      <c r="CYC129" s="520"/>
      <c r="CYD129" s="520"/>
      <c r="CYE129" s="520"/>
      <c r="CYF129" s="520"/>
      <c r="CYG129" s="520"/>
      <c r="CYH129" s="520"/>
      <c r="CYI129" s="520"/>
      <c r="CYJ129" s="520"/>
      <c r="CYK129" s="520"/>
      <c r="CYL129" s="520"/>
      <c r="CYM129" s="520"/>
      <c r="CYN129" s="520"/>
      <c r="CYO129" s="520"/>
      <c r="CYP129" s="520"/>
      <c r="CYQ129" s="520"/>
      <c r="CYR129" s="520"/>
      <c r="CYS129" s="520"/>
      <c r="CYT129" s="520"/>
      <c r="CYU129" s="520"/>
      <c r="CYV129" s="520"/>
      <c r="CYW129" s="520"/>
      <c r="CYX129" s="520"/>
      <c r="CYY129" s="520"/>
      <c r="CYZ129" s="520"/>
      <c r="CZA129" s="520"/>
      <c r="CZB129" s="520"/>
      <c r="CZC129" s="520"/>
      <c r="CZD129" s="520"/>
      <c r="CZE129" s="520"/>
      <c r="CZF129" s="520"/>
      <c r="CZG129" s="520"/>
      <c r="CZH129" s="520"/>
      <c r="CZI129" s="520"/>
      <c r="CZJ129" s="520"/>
      <c r="CZK129" s="520"/>
      <c r="CZL129" s="520"/>
      <c r="CZM129" s="520"/>
      <c r="CZN129" s="520"/>
      <c r="CZO129" s="520"/>
      <c r="CZP129" s="520"/>
      <c r="CZQ129" s="520"/>
      <c r="CZR129" s="520"/>
      <c r="CZS129" s="520"/>
      <c r="CZT129" s="520"/>
      <c r="CZU129" s="520"/>
      <c r="CZV129" s="520"/>
      <c r="CZW129" s="520"/>
      <c r="CZX129" s="520"/>
      <c r="CZY129" s="520"/>
      <c r="CZZ129" s="520"/>
      <c r="DAA129" s="520"/>
      <c r="DAB129" s="520"/>
      <c r="DAC129" s="520"/>
      <c r="DAD129" s="520"/>
      <c r="DAE129" s="520"/>
      <c r="DAF129" s="520"/>
      <c r="DAG129" s="520"/>
      <c r="DAH129" s="520"/>
      <c r="DAI129" s="520"/>
      <c r="DAJ129" s="520"/>
      <c r="DAK129" s="520"/>
      <c r="DAL129" s="520"/>
      <c r="DAM129" s="520"/>
      <c r="DAN129" s="520"/>
      <c r="DAO129" s="520"/>
      <c r="DAP129" s="520"/>
      <c r="DAQ129" s="520"/>
      <c r="DAR129" s="520"/>
      <c r="DAS129" s="520"/>
      <c r="DAT129" s="520"/>
      <c r="DAU129" s="520"/>
      <c r="DAV129" s="520"/>
      <c r="DAW129" s="520"/>
      <c r="DAX129" s="520"/>
      <c r="DAY129" s="520"/>
      <c r="DAZ129" s="520"/>
      <c r="DBA129" s="520"/>
      <c r="DBB129" s="520"/>
      <c r="DBC129" s="520"/>
      <c r="DBD129" s="520"/>
      <c r="DBE129" s="520"/>
      <c r="DBF129" s="520"/>
      <c r="DBG129" s="520"/>
      <c r="DBH129" s="520"/>
      <c r="DBI129" s="520"/>
      <c r="DBJ129" s="520"/>
      <c r="DBK129" s="520"/>
      <c r="DBL129" s="520"/>
      <c r="DBM129" s="520"/>
      <c r="DBN129" s="520"/>
      <c r="DBO129" s="520"/>
      <c r="DBP129" s="520"/>
      <c r="DBQ129" s="520"/>
      <c r="DBR129" s="520"/>
      <c r="DBS129" s="520"/>
      <c r="DBT129" s="520"/>
      <c r="DBU129" s="520"/>
      <c r="DBV129" s="520"/>
      <c r="DBW129" s="520"/>
      <c r="DBX129" s="520"/>
      <c r="DBY129" s="520"/>
      <c r="DBZ129" s="520"/>
      <c r="DCA129" s="520"/>
      <c r="DCB129" s="520"/>
      <c r="DCC129" s="520"/>
      <c r="DCD129" s="520"/>
      <c r="DCE129" s="520"/>
      <c r="DCF129" s="520"/>
      <c r="DCG129" s="520"/>
      <c r="DCH129" s="520"/>
      <c r="DCI129" s="520"/>
      <c r="DCJ129" s="520"/>
      <c r="DCK129" s="520"/>
      <c r="DCL129" s="520"/>
      <c r="DCM129" s="520"/>
      <c r="DCN129" s="520"/>
      <c r="DCO129" s="520"/>
      <c r="DCP129" s="520"/>
      <c r="DCQ129" s="520"/>
      <c r="DCR129" s="520"/>
      <c r="DCS129" s="520"/>
      <c r="DCT129" s="520"/>
      <c r="DCU129" s="520"/>
      <c r="DCV129" s="520"/>
      <c r="DCW129" s="520"/>
      <c r="DCX129" s="520"/>
      <c r="DCY129" s="520"/>
      <c r="DCZ129" s="520"/>
      <c r="DDA129" s="520"/>
      <c r="DDB129" s="520"/>
      <c r="DDC129" s="520"/>
      <c r="DDD129" s="520"/>
      <c r="DDE129" s="520"/>
      <c r="DDF129" s="520"/>
      <c r="DDG129" s="520"/>
      <c r="DDH129" s="520"/>
      <c r="DDI129" s="520"/>
      <c r="DDJ129" s="520"/>
      <c r="DDK129" s="520"/>
      <c r="DDL129" s="520"/>
      <c r="DDM129" s="520"/>
      <c r="DDN129" s="520"/>
      <c r="DDO129" s="520"/>
      <c r="DDP129" s="520"/>
      <c r="DDQ129" s="520"/>
      <c r="DDR129" s="520"/>
      <c r="DDS129" s="520"/>
      <c r="DDT129" s="520"/>
      <c r="DDU129" s="520"/>
      <c r="DDV129" s="520"/>
      <c r="DDW129" s="520"/>
      <c r="DDX129" s="520"/>
      <c r="DDY129" s="520"/>
      <c r="DDZ129" s="520"/>
      <c r="DEA129" s="520"/>
      <c r="DEB129" s="520"/>
      <c r="DEC129" s="520"/>
      <c r="DED129" s="520"/>
      <c r="DEE129" s="520"/>
      <c r="DEF129" s="520"/>
      <c r="DEG129" s="520"/>
      <c r="DEH129" s="520"/>
      <c r="DEI129" s="520"/>
      <c r="DEJ129" s="520"/>
      <c r="DEK129" s="520"/>
      <c r="DEL129" s="520"/>
      <c r="DEM129" s="520"/>
      <c r="DEN129" s="520"/>
      <c r="DEO129" s="520"/>
      <c r="DEP129" s="520"/>
      <c r="DEQ129" s="520"/>
      <c r="DER129" s="520"/>
      <c r="DES129" s="520"/>
      <c r="DET129" s="520"/>
      <c r="DEU129" s="520"/>
      <c r="DEV129" s="520"/>
      <c r="DEW129" s="520"/>
      <c r="DEX129" s="520"/>
      <c r="DEY129" s="520"/>
      <c r="DEZ129" s="520"/>
      <c r="DFA129" s="520"/>
      <c r="DFB129" s="520"/>
      <c r="DFC129" s="520"/>
      <c r="DFD129" s="520"/>
      <c r="DFE129" s="520"/>
      <c r="DFF129" s="520"/>
      <c r="DFG129" s="520"/>
      <c r="DFH129" s="520"/>
      <c r="DFI129" s="520"/>
      <c r="DFJ129" s="520"/>
      <c r="DFK129" s="520"/>
      <c r="DFL129" s="520"/>
      <c r="DFM129" s="520"/>
      <c r="DFN129" s="520"/>
      <c r="DFO129" s="520"/>
      <c r="DFP129" s="520"/>
      <c r="DFQ129" s="520"/>
      <c r="DFR129" s="520"/>
      <c r="DFS129" s="520"/>
      <c r="DFT129" s="520"/>
      <c r="DFU129" s="520"/>
      <c r="DFV129" s="520"/>
      <c r="DFW129" s="520"/>
      <c r="DFX129" s="520"/>
      <c r="DFY129" s="520"/>
      <c r="DFZ129" s="520"/>
      <c r="DGA129" s="520"/>
      <c r="DGB129" s="520"/>
      <c r="DGC129" s="520"/>
      <c r="DGD129" s="520"/>
      <c r="DGE129" s="520"/>
      <c r="DGF129" s="520"/>
      <c r="DGG129" s="520"/>
      <c r="DGH129" s="520"/>
      <c r="DGI129" s="520"/>
      <c r="DGJ129" s="520"/>
      <c r="DGK129" s="520"/>
      <c r="DGL129" s="520"/>
      <c r="DGM129" s="520"/>
      <c r="DGN129" s="520"/>
      <c r="DGO129" s="520"/>
      <c r="DGP129" s="520"/>
      <c r="DGQ129" s="520"/>
      <c r="DGR129" s="520"/>
      <c r="DGS129" s="520"/>
      <c r="DGT129" s="520"/>
      <c r="DGU129" s="520"/>
      <c r="DGV129" s="520"/>
      <c r="DGW129" s="520"/>
      <c r="DGX129" s="520"/>
      <c r="DGY129" s="520"/>
      <c r="DGZ129" s="520"/>
      <c r="DHA129" s="520"/>
      <c r="DHB129" s="520"/>
      <c r="DHC129" s="520"/>
      <c r="DHD129" s="520"/>
      <c r="DHE129" s="520"/>
      <c r="DHF129" s="520"/>
      <c r="DHG129" s="520"/>
      <c r="DHH129" s="520"/>
      <c r="DHI129" s="520"/>
      <c r="DHJ129" s="520"/>
      <c r="DHK129" s="520"/>
      <c r="DHL129" s="520"/>
      <c r="DHM129" s="520"/>
      <c r="DHN129" s="520"/>
      <c r="DHO129" s="520"/>
      <c r="DHP129" s="520"/>
      <c r="DHQ129" s="520"/>
      <c r="DHR129" s="520"/>
      <c r="DHS129" s="520"/>
      <c r="DHT129" s="520"/>
      <c r="DHU129" s="520"/>
      <c r="DHV129" s="520"/>
      <c r="DHW129" s="520"/>
      <c r="DHX129" s="520"/>
      <c r="DHY129" s="520"/>
      <c r="DHZ129" s="520"/>
      <c r="DIA129" s="520"/>
      <c r="DIB129" s="520"/>
      <c r="DIC129" s="520"/>
      <c r="DID129" s="520"/>
      <c r="DIE129" s="520"/>
      <c r="DIF129" s="520"/>
      <c r="DIG129" s="520"/>
      <c r="DIH129" s="520"/>
      <c r="DII129" s="520"/>
      <c r="DIJ129" s="520"/>
      <c r="DIK129" s="520"/>
      <c r="DIL129" s="520"/>
      <c r="DIM129" s="520"/>
      <c r="DIN129" s="520"/>
      <c r="DIO129" s="520"/>
      <c r="DIP129" s="520"/>
      <c r="DIQ129" s="520"/>
      <c r="DIR129" s="520"/>
      <c r="DIS129" s="520"/>
      <c r="DIT129" s="520"/>
      <c r="DIU129" s="520"/>
      <c r="DIV129" s="520"/>
      <c r="DIW129" s="520"/>
      <c r="DIX129" s="520"/>
      <c r="DIY129" s="520"/>
      <c r="DIZ129" s="520"/>
      <c r="DJA129" s="520"/>
      <c r="DJB129" s="520"/>
      <c r="DJC129" s="520"/>
      <c r="DJD129" s="520"/>
      <c r="DJE129" s="520"/>
      <c r="DJF129" s="520"/>
      <c r="DJG129" s="520"/>
      <c r="DJH129" s="520"/>
      <c r="DJI129" s="520"/>
      <c r="DJJ129" s="520"/>
      <c r="DJK129" s="520"/>
      <c r="DJL129" s="520"/>
      <c r="DJM129" s="520"/>
      <c r="DJN129" s="520"/>
      <c r="DJO129" s="520"/>
      <c r="DJP129" s="520"/>
      <c r="DJQ129" s="520"/>
      <c r="DJR129" s="520"/>
      <c r="DJS129" s="520"/>
      <c r="DJT129" s="520"/>
      <c r="DJU129" s="520"/>
      <c r="DJV129" s="520"/>
      <c r="DJW129" s="520"/>
      <c r="DJX129" s="520"/>
      <c r="DJY129" s="520"/>
      <c r="DJZ129" s="520"/>
      <c r="DKA129" s="520"/>
      <c r="DKB129" s="520"/>
      <c r="DKC129" s="520"/>
      <c r="DKD129" s="520"/>
      <c r="DKE129" s="520"/>
      <c r="DKF129" s="520"/>
      <c r="DKG129" s="520"/>
      <c r="DKH129" s="520"/>
      <c r="DKI129" s="520"/>
      <c r="DKJ129" s="520"/>
      <c r="DKK129" s="520"/>
      <c r="DKL129" s="520"/>
      <c r="DKM129" s="520"/>
      <c r="DKN129" s="520"/>
      <c r="DKO129" s="520"/>
      <c r="DKP129" s="520"/>
      <c r="DKQ129" s="520"/>
      <c r="DKR129" s="520"/>
      <c r="DKS129" s="520"/>
      <c r="DKT129" s="520"/>
      <c r="DKU129" s="520"/>
      <c r="DKV129" s="520"/>
      <c r="DKW129" s="520"/>
      <c r="DKX129" s="520"/>
      <c r="DKY129" s="520"/>
      <c r="DKZ129" s="520"/>
      <c r="DLA129" s="520"/>
      <c r="DLB129" s="520"/>
      <c r="DLC129" s="520"/>
      <c r="DLD129" s="520"/>
      <c r="DLE129" s="520"/>
      <c r="DLF129" s="520"/>
      <c r="DLG129" s="520"/>
      <c r="DLH129" s="520"/>
      <c r="DLI129" s="520"/>
      <c r="DLJ129" s="520"/>
      <c r="DLK129" s="520"/>
      <c r="DLL129" s="520"/>
      <c r="DLM129" s="520"/>
      <c r="DLN129" s="520"/>
      <c r="DLO129" s="520"/>
      <c r="DLP129" s="520"/>
      <c r="DLQ129" s="520"/>
      <c r="DLR129" s="520"/>
      <c r="DLS129" s="520"/>
      <c r="DLT129" s="520"/>
      <c r="DLU129" s="520"/>
      <c r="DLV129" s="520"/>
      <c r="DLW129" s="520"/>
      <c r="DLX129" s="520"/>
      <c r="DLY129" s="520"/>
      <c r="DLZ129" s="520"/>
      <c r="DMA129" s="520"/>
      <c r="DMB129" s="520"/>
      <c r="DMC129" s="520"/>
      <c r="DMD129" s="520"/>
      <c r="DME129" s="520"/>
      <c r="DMF129" s="520"/>
      <c r="DMG129" s="520"/>
      <c r="DMH129" s="520"/>
      <c r="DMI129" s="520"/>
      <c r="DMJ129" s="520"/>
      <c r="DMK129" s="520"/>
      <c r="DML129" s="520"/>
      <c r="DMM129" s="520"/>
      <c r="DMN129" s="520"/>
      <c r="DMO129" s="520"/>
      <c r="DMP129" s="520"/>
      <c r="DMQ129" s="520"/>
      <c r="DMR129" s="520"/>
      <c r="DMS129" s="520"/>
      <c r="DMT129" s="520"/>
      <c r="DMU129" s="520"/>
      <c r="DMV129" s="520"/>
      <c r="DMW129" s="520"/>
      <c r="DMX129" s="520"/>
      <c r="DMY129" s="520"/>
      <c r="DMZ129" s="520"/>
      <c r="DNA129" s="520"/>
      <c r="DNB129" s="520"/>
      <c r="DNC129" s="520"/>
      <c r="DND129" s="520"/>
      <c r="DNE129" s="520"/>
      <c r="DNF129" s="520"/>
      <c r="DNG129" s="520"/>
      <c r="DNH129" s="520"/>
      <c r="DNI129" s="520"/>
      <c r="DNJ129" s="520"/>
      <c r="DNK129" s="520"/>
      <c r="DNL129" s="520"/>
      <c r="DNM129" s="520"/>
      <c r="DNN129" s="520"/>
      <c r="DNO129" s="520"/>
      <c r="DNP129" s="520"/>
      <c r="DNQ129" s="520"/>
      <c r="DNR129" s="520"/>
      <c r="DNS129" s="520"/>
      <c r="DNT129" s="520"/>
      <c r="DNU129" s="520"/>
      <c r="DNV129" s="520"/>
      <c r="DNW129" s="520"/>
      <c r="DNX129" s="520"/>
      <c r="DNY129" s="520"/>
      <c r="DNZ129" s="520"/>
      <c r="DOA129" s="520"/>
      <c r="DOB129" s="520"/>
      <c r="DOC129" s="520"/>
      <c r="DOD129" s="520"/>
      <c r="DOE129" s="520"/>
      <c r="DOF129" s="520"/>
      <c r="DOG129" s="520"/>
      <c r="DOH129" s="520"/>
      <c r="DOI129" s="520"/>
      <c r="DOJ129" s="520"/>
      <c r="DOK129" s="520"/>
      <c r="DOL129" s="520"/>
      <c r="DOM129" s="520"/>
      <c r="DON129" s="520"/>
      <c r="DOO129" s="520"/>
      <c r="DOP129" s="520"/>
      <c r="DOQ129" s="520"/>
      <c r="DOR129" s="520"/>
      <c r="DOS129" s="520"/>
      <c r="DOT129" s="520"/>
      <c r="DOU129" s="520"/>
      <c r="DOV129" s="520"/>
      <c r="DOW129" s="520"/>
      <c r="DOX129" s="520"/>
      <c r="DOY129" s="520"/>
      <c r="DOZ129" s="520"/>
      <c r="DPA129" s="520"/>
      <c r="DPB129" s="520"/>
      <c r="DPC129" s="520"/>
      <c r="DPD129" s="520"/>
      <c r="DPE129" s="520"/>
      <c r="DPF129" s="520"/>
      <c r="DPG129" s="520"/>
      <c r="DPH129" s="520"/>
      <c r="DPI129" s="520"/>
      <c r="DPJ129" s="520"/>
      <c r="DPK129" s="520"/>
      <c r="DPL129" s="520"/>
      <c r="DPM129" s="520"/>
      <c r="DPN129" s="520"/>
      <c r="DPO129" s="520"/>
      <c r="DPP129" s="520"/>
      <c r="DPQ129" s="520"/>
      <c r="DPR129" s="520"/>
      <c r="DPS129" s="520"/>
      <c r="DPT129" s="520"/>
      <c r="DPU129" s="520"/>
      <c r="DPV129" s="520"/>
      <c r="DPW129" s="520"/>
      <c r="DPX129" s="520"/>
      <c r="DPY129" s="520"/>
      <c r="DPZ129" s="520"/>
      <c r="DQA129" s="520"/>
      <c r="DQB129" s="520"/>
      <c r="DQC129" s="520"/>
      <c r="DQD129" s="520"/>
      <c r="DQE129" s="520"/>
      <c r="DQF129" s="520"/>
      <c r="DQG129" s="520"/>
      <c r="DQH129" s="520"/>
      <c r="DQI129" s="520"/>
      <c r="DQJ129" s="520"/>
      <c r="DQK129" s="520"/>
      <c r="DQL129" s="520"/>
      <c r="DQM129" s="520"/>
      <c r="DQN129" s="520"/>
      <c r="DQO129" s="520"/>
      <c r="DQP129" s="520"/>
      <c r="DQQ129" s="520"/>
      <c r="DQR129" s="520"/>
      <c r="DQS129" s="520"/>
      <c r="DQT129" s="520"/>
      <c r="DQU129" s="520"/>
      <c r="DQV129" s="520"/>
      <c r="DQW129" s="520"/>
      <c r="DQX129" s="520"/>
      <c r="DQY129" s="520"/>
      <c r="DQZ129" s="520"/>
      <c r="DRA129" s="520"/>
      <c r="DRB129" s="520"/>
      <c r="DRC129" s="520"/>
      <c r="DRD129" s="520"/>
      <c r="DRE129" s="520"/>
      <c r="DRF129" s="520"/>
      <c r="DRG129" s="520"/>
      <c r="DRH129" s="520"/>
      <c r="DRI129" s="520"/>
      <c r="DRJ129" s="520"/>
      <c r="DRK129" s="520"/>
      <c r="DRL129" s="520"/>
      <c r="DRM129" s="520"/>
      <c r="DRN129" s="520"/>
      <c r="DRO129" s="520"/>
      <c r="DRP129" s="520"/>
      <c r="DRQ129" s="520"/>
      <c r="DRR129" s="520"/>
      <c r="DRS129" s="520"/>
      <c r="DRT129" s="520"/>
      <c r="DRU129" s="520"/>
      <c r="DRV129" s="520"/>
      <c r="DRW129" s="520"/>
      <c r="DRX129" s="520"/>
      <c r="DRY129" s="520"/>
      <c r="DRZ129" s="520"/>
      <c r="DSA129" s="520"/>
      <c r="DSB129" s="520"/>
      <c r="DSC129" s="520"/>
      <c r="DSD129" s="520"/>
      <c r="DSE129" s="520"/>
      <c r="DSF129" s="520"/>
      <c r="DSG129" s="520"/>
      <c r="DSH129" s="520"/>
      <c r="DSI129" s="520"/>
      <c r="DSJ129" s="520"/>
      <c r="DSK129" s="520"/>
      <c r="DSL129" s="520"/>
      <c r="DSM129" s="520"/>
      <c r="DSN129" s="520"/>
      <c r="DSO129" s="520"/>
      <c r="DSP129" s="520"/>
      <c r="DSQ129" s="520"/>
      <c r="DSR129" s="520"/>
      <c r="DSS129" s="520"/>
      <c r="DST129" s="520"/>
      <c r="DSU129" s="520"/>
      <c r="DSV129" s="520"/>
      <c r="DSW129" s="520"/>
      <c r="DSX129" s="520"/>
      <c r="DSY129" s="520"/>
      <c r="DSZ129" s="520"/>
      <c r="DTA129" s="520"/>
      <c r="DTB129" s="520"/>
      <c r="DTC129" s="520"/>
      <c r="DTD129" s="520"/>
      <c r="DTE129" s="520"/>
      <c r="DTF129" s="520"/>
      <c r="DTG129" s="520"/>
      <c r="DTH129" s="520"/>
      <c r="DTI129" s="520"/>
      <c r="DTJ129" s="520"/>
      <c r="DTK129" s="520"/>
      <c r="DTL129" s="520"/>
      <c r="DTM129" s="520"/>
      <c r="DTN129" s="520"/>
      <c r="DTO129" s="520"/>
      <c r="DTP129" s="520"/>
      <c r="DTQ129" s="520"/>
      <c r="DTR129" s="520"/>
      <c r="DTS129" s="520"/>
      <c r="DTT129" s="520"/>
      <c r="DTU129" s="520"/>
      <c r="DTV129" s="520"/>
      <c r="DTW129" s="520"/>
      <c r="DTX129" s="520"/>
      <c r="DTY129" s="520"/>
      <c r="DTZ129" s="520"/>
      <c r="DUA129" s="520"/>
      <c r="DUB129" s="520"/>
      <c r="DUC129" s="520"/>
      <c r="DUD129" s="520"/>
      <c r="DUE129" s="520"/>
      <c r="DUF129" s="520"/>
      <c r="DUG129" s="520"/>
      <c r="DUH129" s="520"/>
      <c r="DUI129" s="520"/>
      <c r="DUJ129" s="520"/>
      <c r="DUK129" s="520"/>
      <c r="DUL129" s="520"/>
      <c r="DUM129" s="520"/>
      <c r="DUN129" s="520"/>
      <c r="DUO129" s="520"/>
      <c r="DUP129" s="520"/>
      <c r="DUQ129" s="520"/>
      <c r="DUR129" s="520"/>
      <c r="DUS129" s="520"/>
      <c r="DUT129" s="520"/>
      <c r="DUU129" s="520"/>
      <c r="DUV129" s="520"/>
      <c r="DUW129" s="520"/>
      <c r="DUX129" s="520"/>
      <c r="DUY129" s="520"/>
      <c r="DUZ129" s="520"/>
      <c r="DVA129" s="520"/>
      <c r="DVB129" s="520"/>
      <c r="DVC129" s="520"/>
      <c r="DVD129" s="520"/>
      <c r="DVE129" s="520"/>
      <c r="DVF129" s="520"/>
      <c r="DVG129" s="520"/>
      <c r="DVH129" s="520"/>
      <c r="DVI129" s="520"/>
      <c r="DVJ129" s="520"/>
      <c r="DVK129" s="520"/>
      <c r="DVL129" s="520"/>
      <c r="DVM129" s="520"/>
      <c r="DVN129" s="520"/>
      <c r="DVO129" s="520"/>
      <c r="DVP129" s="520"/>
      <c r="DVQ129" s="520"/>
      <c r="DVR129" s="520"/>
      <c r="DVS129" s="520"/>
      <c r="DVT129" s="520"/>
      <c r="DVU129" s="520"/>
      <c r="DVV129" s="520"/>
      <c r="DVW129" s="520"/>
      <c r="DVX129" s="520"/>
      <c r="DVY129" s="520"/>
      <c r="DVZ129" s="520"/>
      <c r="DWA129" s="520"/>
      <c r="DWB129" s="520"/>
      <c r="DWC129" s="520"/>
      <c r="DWD129" s="520"/>
      <c r="DWE129" s="520"/>
      <c r="DWF129" s="520"/>
      <c r="DWG129" s="520"/>
      <c r="DWH129" s="520"/>
      <c r="DWI129" s="520"/>
      <c r="DWJ129" s="520"/>
      <c r="DWK129" s="520"/>
      <c r="DWL129" s="520"/>
      <c r="DWM129" s="520"/>
      <c r="DWN129" s="520"/>
      <c r="DWO129" s="520"/>
      <c r="DWP129" s="520"/>
      <c r="DWQ129" s="520"/>
      <c r="DWR129" s="520"/>
      <c r="DWS129" s="520"/>
      <c r="DWT129" s="520"/>
      <c r="DWU129" s="520"/>
      <c r="DWV129" s="520"/>
      <c r="DWW129" s="520"/>
      <c r="DWX129" s="520"/>
      <c r="DWY129" s="520"/>
      <c r="DWZ129" s="520"/>
      <c r="DXA129" s="520"/>
      <c r="DXB129" s="520"/>
      <c r="DXC129" s="520"/>
      <c r="DXD129" s="520"/>
      <c r="DXE129" s="520"/>
      <c r="DXF129" s="520"/>
      <c r="DXG129" s="520"/>
      <c r="DXH129" s="520"/>
      <c r="DXI129" s="520"/>
      <c r="DXJ129" s="520"/>
      <c r="DXK129" s="520"/>
      <c r="DXL129" s="520"/>
      <c r="DXM129" s="520"/>
      <c r="DXN129" s="520"/>
      <c r="DXO129" s="520"/>
      <c r="DXP129" s="520"/>
      <c r="DXQ129" s="520"/>
      <c r="DXR129" s="520"/>
      <c r="DXS129" s="520"/>
      <c r="DXT129" s="520"/>
      <c r="DXU129" s="520"/>
      <c r="DXV129" s="520"/>
      <c r="DXW129" s="520"/>
      <c r="DXX129" s="520"/>
      <c r="DXY129" s="520"/>
      <c r="DXZ129" s="520"/>
      <c r="DYA129" s="520"/>
      <c r="DYB129" s="520"/>
      <c r="DYC129" s="520"/>
      <c r="DYD129" s="520"/>
      <c r="DYE129" s="520"/>
      <c r="DYF129" s="520"/>
      <c r="DYG129" s="520"/>
      <c r="DYH129" s="520"/>
      <c r="DYI129" s="520"/>
      <c r="DYJ129" s="520"/>
      <c r="DYK129" s="520"/>
      <c r="DYL129" s="520"/>
      <c r="DYM129" s="520"/>
      <c r="DYN129" s="520"/>
      <c r="DYO129" s="520"/>
      <c r="DYP129" s="520"/>
      <c r="DYQ129" s="520"/>
      <c r="DYR129" s="520"/>
      <c r="DYS129" s="520"/>
      <c r="DYT129" s="520"/>
      <c r="DYU129" s="520"/>
      <c r="DYV129" s="520"/>
      <c r="DYW129" s="520"/>
      <c r="DYX129" s="520"/>
      <c r="DYY129" s="520"/>
      <c r="DYZ129" s="520"/>
      <c r="DZA129" s="520"/>
      <c r="DZB129" s="520"/>
      <c r="DZC129" s="520"/>
      <c r="DZD129" s="520"/>
      <c r="DZE129" s="520"/>
      <c r="DZF129" s="520"/>
      <c r="DZG129" s="520"/>
      <c r="DZH129" s="520"/>
      <c r="DZI129" s="520"/>
      <c r="DZJ129" s="520"/>
      <c r="DZK129" s="520"/>
      <c r="DZL129" s="520"/>
      <c r="DZM129" s="520"/>
      <c r="DZN129" s="520"/>
      <c r="DZO129" s="520"/>
      <c r="DZP129" s="520"/>
      <c r="DZQ129" s="520"/>
      <c r="DZR129" s="520"/>
      <c r="DZS129" s="520"/>
      <c r="DZT129" s="520"/>
      <c r="DZU129" s="520"/>
      <c r="DZV129" s="520"/>
      <c r="DZW129" s="520"/>
      <c r="DZX129" s="520"/>
      <c r="DZY129" s="520"/>
      <c r="DZZ129" s="520"/>
      <c r="EAA129" s="520"/>
      <c r="EAB129" s="520"/>
      <c r="EAC129" s="520"/>
      <c r="EAD129" s="520"/>
      <c r="EAE129" s="520"/>
      <c r="EAF129" s="520"/>
      <c r="EAG129" s="520"/>
      <c r="EAH129" s="520"/>
      <c r="EAI129" s="520"/>
      <c r="EAJ129" s="520"/>
      <c r="EAK129" s="520"/>
      <c r="EAL129" s="520"/>
      <c r="EAM129" s="520"/>
      <c r="EAN129" s="520"/>
      <c r="EAO129" s="520"/>
      <c r="EAP129" s="520"/>
      <c r="EAQ129" s="520"/>
      <c r="EAR129" s="520"/>
      <c r="EAS129" s="520"/>
      <c r="EAT129" s="520"/>
      <c r="EAU129" s="520"/>
      <c r="EAV129" s="520"/>
      <c r="EAW129" s="520"/>
      <c r="EAX129" s="520"/>
      <c r="EAY129" s="520"/>
      <c r="EAZ129" s="520"/>
      <c r="EBA129" s="520"/>
      <c r="EBB129" s="520"/>
      <c r="EBC129" s="520"/>
      <c r="EBD129" s="520"/>
      <c r="EBE129" s="520"/>
      <c r="EBF129" s="520"/>
      <c r="EBG129" s="520"/>
      <c r="EBH129" s="520"/>
      <c r="EBI129" s="520"/>
      <c r="EBJ129" s="520"/>
      <c r="EBK129" s="520"/>
      <c r="EBL129" s="520"/>
      <c r="EBM129" s="520"/>
      <c r="EBN129" s="520"/>
      <c r="EBO129" s="520"/>
      <c r="EBP129" s="520"/>
      <c r="EBQ129" s="520"/>
      <c r="EBR129" s="520"/>
      <c r="EBS129" s="520"/>
      <c r="EBT129" s="520"/>
      <c r="EBU129" s="520"/>
      <c r="EBV129" s="520"/>
      <c r="EBW129" s="520"/>
      <c r="EBX129" s="520"/>
      <c r="EBY129" s="520"/>
      <c r="EBZ129" s="520"/>
      <c r="ECA129" s="520"/>
      <c r="ECB129" s="520"/>
      <c r="ECC129" s="520"/>
      <c r="ECD129" s="520"/>
      <c r="ECE129" s="520"/>
      <c r="ECF129" s="520"/>
      <c r="ECG129" s="520"/>
      <c r="ECH129" s="520"/>
      <c r="ECI129" s="520"/>
      <c r="ECJ129" s="520"/>
      <c r="ECK129" s="520"/>
      <c r="ECL129" s="520"/>
      <c r="ECM129" s="520"/>
      <c r="ECN129" s="520"/>
      <c r="ECO129" s="520"/>
      <c r="ECP129" s="520"/>
      <c r="ECQ129" s="520"/>
      <c r="ECR129" s="520"/>
      <c r="ECS129" s="520"/>
      <c r="ECT129" s="520"/>
      <c r="ECU129" s="520"/>
      <c r="ECV129" s="520"/>
      <c r="ECW129" s="520"/>
      <c r="ECX129" s="520"/>
      <c r="ECY129" s="520"/>
      <c r="ECZ129" s="520"/>
      <c r="EDA129" s="520"/>
      <c r="EDB129" s="520"/>
      <c r="EDC129" s="520"/>
      <c r="EDD129" s="520"/>
      <c r="EDE129" s="520"/>
      <c r="EDF129" s="520"/>
      <c r="EDG129" s="520"/>
      <c r="EDH129" s="520"/>
      <c r="EDI129" s="520"/>
      <c r="EDJ129" s="520"/>
      <c r="EDK129" s="520"/>
      <c r="EDL129" s="520"/>
      <c r="EDM129" s="520"/>
      <c r="EDN129" s="520"/>
      <c r="EDO129" s="520"/>
      <c r="EDP129" s="520"/>
      <c r="EDQ129" s="520"/>
      <c r="EDR129" s="520"/>
      <c r="EDS129" s="520"/>
      <c r="EDT129" s="520"/>
      <c r="EDU129" s="520"/>
      <c r="EDV129" s="520"/>
      <c r="EDW129" s="520"/>
      <c r="EDX129" s="520"/>
      <c r="EDY129" s="520"/>
      <c r="EDZ129" s="520"/>
      <c r="EEA129" s="520"/>
      <c r="EEB129" s="520"/>
      <c r="EEC129" s="520"/>
      <c r="EED129" s="520"/>
      <c r="EEE129" s="520"/>
      <c r="EEF129" s="520"/>
      <c r="EEG129" s="520"/>
      <c r="EEH129" s="520"/>
      <c r="EEI129" s="520"/>
      <c r="EEJ129" s="520"/>
      <c r="EEK129" s="520"/>
      <c r="EEL129" s="520"/>
      <c r="EEM129" s="520"/>
      <c r="EEN129" s="520"/>
      <c r="EEO129" s="520"/>
      <c r="EEP129" s="520"/>
      <c r="EEQ129" s="520"/>
      <c r="EER129" s="520"/>
      <c r="EES129" s="520"/>
      <c r="EET129" s="520"/>
      <c r="EEU129" s="520"/>
      <c r="EEV129" s="520"/>
      <c r="EEW129" s="520"/>
      <c r="EEX129" s="520"/>
      <c r="EEY129" s="520"/>
      <c r="EEZ129" s="520"/>
      <c r="EFA129" s="520"/>
      <c r="EFB129" s="520"/>
      <c r="EFC129" s="520"/>
      <c r="EFD129" s="520"/>
      <c r="EFE129" s="520"/>
      <c r="EFF129" s="520"/>
      <c r="EFG129" s="520"/>
      <c r="EFH129" s="520"/>
      <c r="EFI129" s="520"/>
      <c r="EFJ129" s="520"/>
      <c r="EFK129" s="520"/>
      <c r="EFL129" s="520"/>
      <c r="EFM129" s="520"/>
      <c r="EFN129" s="520"/>
      <c r="EFO129" s="520"/>
      <c r="EFP129" s="520"/>
      <c r="EFQ129" s="520"/>
      <c r="EFR129" s="520"/>
      <c r="EFS129" s="520"/>
      <c r="EFT129" s="520"/>
      <c r="EFU129" s="520"/>
      <c r="EFV129" s="520"/>
      <c r="EFW129" s="520"/>
      <c r="EFX129" s="520"/>
      <c r="EFY129" s="520"/>
      <c r="EFZ129" s="520"/>
      <c r="EGA129" s="520"/>
      <c r="EGB129" s="520"/>
      <c r="EGC129" s="520"/>
      <c r="EGD129" s="520"/>
      <c r="EGE129" s="520"/>
      <c r="EGF129" s="520"/>
      <c r="EGG129" s="520"/>
      <c r="EGH129" s="520"/>
      <c r="EGI129" s="520"/>
      <c r="EGJ129" s="520"/>
      <c r="EGK129" s="520"/>
      <c r="EGL129" s="520"/>
      <c r="EGM129" s="520"/>
      <c r="EGN129" s="520"/>
      <c r="EGO129" s="520"/>
      <c r="EGP129" s="520"/>
      <c r="EGQ129" s="520"/>
      <c r="EGR129" s="520"/>
      <c r="EGS129" s="520"/>
      <c r="EGT129" s="520"/>
      <c r="EGU129" s="520"/>
      <c r="EGV129" s="520"/>
      <c r="EGW129" s="520"/>
      <c r="EGX129" s="520"/>
      <c r="EGY129" s="520"/>
      <c r="EGZ129" s="520"/>
      <c r="EHA129" s="520"/>
      <c r="EHB129" s="520"/>
      <c r="EHC129" s="520"/>
      <c r="EHD129" s="520"/>
      <c r="EHE129" s="520"/>
      <c r="EHF129" s="520"/>
      <c r="EHG129" s="520"/>
      <c r="EHH129" s="520"/>
      <c r="EHI129" s="520"/>
      <c r="EHJ129" s="520"/>
      <c r="EHK129" s="520"/>
      <c r="EHL129" s="520"/>
      <c r="EHM129" s="520"/>
      <c r="EHN129" s="520"/>
      <c r="EHO129" s="520"/>
      <c r="EHP129" s="520"/>
      <c r="EHQ129" s="520"/>
      <c r="EHR129" s="520"/>
      <c r="EHS129" s="520"/>
      <c r="EHT129" s="520"/>
      <c r="EHU129" s="520"/>
      <c r="EHV129" s="520"/>
      <c r="EHW129" s="520"/>
      <c r="EHX129" s="520"/>
      <c r="EHY129" s="520"/>
      <c r="EHZ129" s="520"/>
      <c r="EIA129" s="520"/>
      <c r="EIB129" s="520"/>
      <c r="EIC129" s="520"/>
      <c r="EID129" s="520"/>
      <c r="EIE129" s="520"/>
      <c r="EIF129" s="520"/>
      <c r="EIG129" s="520"/>
      <c r="EIH129" s="520"/>
      <c r="EII129" s="520"/>
      <c r="EIJ129" s="520"/>
      <c r="EIK129" s="520"/>
      <c r="EIL129" s="520"/>
      <c r="EIM129" s="520"/>
      <c r="EIN129" s="520"/>
      <c r="EIO129" s="520"/>
      <c r="EIP129" s="520"/>
      <c r="EIQ129" s="520"/>
      <c r="EIR129" s="520"/>
      <c r="EIS129" s="520"/>
      <c r="EIT129" s="520"/>
      <c r="EIU129" s="520"/>
      <c r="EIV129" s="520"/>
      <c r="EIW129" s="520"/>
      <c r="EIX129" s="520"/>
      <c r="EIY129" s="520"/>
      <c r="EIZ129" s="520"/>
      <c r="EJA129" s="520"/>
      <c r="EJB129" s="520"/>
      <c r="EJC129" s="520"/>
      <c r="EJD129" s="520"/>
      <c r="EJE129" s="520"/>
      <c r="EJF129" s="520"/>
      <c r="EJG129" s="520"/>
      <c r="EJH129" s="520"/>
      <c r="EJI129" s="520"/>
      <c r="EJJ129" s="520"/>
      <c r="EJK129" s="520"/>
      <c r="EJL129" s="520"/>
      <c r="EJM129" s="520"/>
      <c r="EJN129" s="520"/>
      <c r="EJO129" s="520"/>
      <c r="EJP129" s="520"/>
      <c r="EJQ129" s="520"/>
      <c r="EJR129" s="520"/>
      <c r="EJS129" s="520"/>
      <c r="EJT129" s="520"/>
      <c r="EJU129" s="520"/>
      <c r="EJV129" s="520"/>
      <c r="EJW129" s="520"/>
      <c r="EJX129" s="520"/>
      <c r="EJY129" s="520"/>
      <c r="EJZ129" s="520"/>
      <c r="EKA129" s="520"/>
      <c r="EKB129" s="520"/>
      <c r="EKC129" s="520"/>
      <c r="EKD129" s="520"/>
      <c r="EKE129" s="520"/>
      <c r="EKF129" s="520"/>
      <c r="EKG129" s="520"/>
      <c r="EKH129" s="520"/>
      <c r="EKI129" s="520"/>
      <c r="EKJ129" s="520"/>
      <c r="EKK129" s="520"/>
      <c r="EKL129" s="520"/>
      <c r="EKM129" s="520"/>
      <c r="EKN129" s="520"/>
      <c r="EKO129" s="520"/>
      <c r="EKP129" s="520"/>
      <c r="EKQ129" s="520"/>
      <c r="EKR129" s="520"/>
      <c r="EKS129" s="520"/>
      <c r="EKT129" s="520"/>
      <c r="EKU129" s="520"/>
      <c r="EKV129" s="520"/>
      <c r="EKW129" s="520"/>
      <c r="EKX129" s="520"/>
      <c r="EKY129" s="520"/>
      <c r="EKZ129" s="520"/>
      <c r="ELA129" s="520"/>
      <c r="ELB129" s="520"/>
      <c r="ELC129" s="520"/>
      <c r="ELD129" s="520"/>
      <c r="ELE129" s="520"/>
      <c r="ELF129" s="520"/>
      <c r="ELG129" s="520"/>
      <c r="ELH129" s="520"/>
      <c r="ELI129" s="520"/>
      <c r="ELJ129" s="520"/>
      <c r="ELK129" s="520"/>
      <c r="ELL129" s="520"/>
      <c r="ELM129" s="520"/>
      <c r="ELN129" s="520"/>
      <c r="ELO129" s="520"/>
      <c r="ELP129" s="520"/>
      <c r="ELQ129" s="520"/>
      <c r="ELR129" s="520"/>
      <c r="ELS129" s="520"/>
      <c r="ELT129" s="520"/>
      <c r="ELU129" s="520"/>
      <c r="ELV129" s="520"/>
      <c r="ELW129" s="520"/>
      <c r="ELX129" s="520"/>
      <c r="ELY129" s="520"/>
      <c r="ELZ129" s="520"/>
      <c r="EMA129" s="520"/>
      <c r="EMB129" s="520"/>
      <c r="EMC129" s="520"/>
      <c r="EMD129" s="520"/>
      <c r="EME129" s="520"/>
      <c r="EMF129" s="520"/>
      <c r="EMG129" s="520"/>
      <c r="EMH129" s="520"/>
      <c r="EMI129" s="520"/>
      <c r="EMJ129" s="520"/>
      <c r="EMK129" s="520"/>
      <c r="EML129" s="520"/>
      <c r="EMM129" s="520"/>
      <c r="EMN129" s="520"/>
      <c r="EMO129" s="520"/>
      <c r="EMP129" s="520"/>
      <c r="EMQ129" s="520"/>
      <c r="EMR129" s="520"/>
      <c r="EMS129" s="520"/>
      <c r="EMT129" s="520"/>
      <c r="EMU129" s="520"/>
      <c r="EMV129" s="520"/>
      <c r="EMW129" s="520"/>
      <c r="EMX129" s="520"/>
      <c r="EMY129" s="520"/>
      <c r="EMZ129" s="520"/>
      <c r="ENA129" s="520"/>
      <c r="ENB129" s="520"/>
      <c r="ENC129" s="520"/>
      <c r="END129" s="520"/>
      <c r="ENE129" s="520"/>
      <c r="ENF129" s="520"/>
      <c r="ENG129" s="520"/>
      <c r="ENH129" s="520"/>
      <c r="ENI129" s="520"/>
      <c r="ENJ129" s="520"/>
      <c r="ENK129" s="520"/>
      <c r="ENL129" s="520"/>
      <c r="ENM129" s="520"/>
      <c r="ENN129" s="520"/>
      <c r="ENO129" s="520"/>
      <c r="ENP129" s="520"/>
      <c r="ENQ129" s="520"/>
      <c r="ENR129" s="520"/>
      <c r="ENS129" s="520"/>
      <c r="ENT129" s="520"/>
      <c r="ENU129" s="520"/>
      <c r="ENV129" s="520"/>
      <c r="ENW129" s="520"/>
      <c r="ENX129" s="520"/>
      <c r="ENY129" s="520"/>
      <c r="ENZ129" s="520"/>
      <c r="EOA129" s="520"/>
      <c r="EOB129" s="520"/>
      <c r="EOC129" s="520"/>
      <c r="EOD129" s="520"/>
      <c r="EOE129" s="520"/>
      <c r="EOF129" s="520"/>
      <c r="EOG129" s="520"/>
      <c r="EOH129" s="520"/>
      <c r="EOI129" s="520"/>
      <c r="EOJ129" s="520"/>
      <c r="EOK129" s="520"/>
      <c r="EOL129" s="520"/>
      <c r="EOM129" s="520"/>
      <c r="EON129" s="520"/>
      <c r="EOO129" s="520"/>
      <c r="EOP129" s="520"/>
      <c r="EOQ129" s="520"/>
      <c r="EOR129" s="520"/>
      <c r="EOS129" s="520"/>
      <c r="EOT129" s="520"/>
      <c r="EOU129" s="520"/>
      <c r="EOV129" s="520"/>
      <c r="EOW129" s="520"/>
      <c r="EOX129" s="520"/>
      <c r="EOY129" s="520"/>
      <c r="EOZ129" s="520"/>
      <c r="EPA129" s="520"/>
      <c r="EPB129" s="520"/>
      <c r="EPC129" s="520"/>
      <c r="EPD129" s="520"/>
      <c r="EPE129" s="520"/>
      <c r="EPF129" s="520"/>
      <c r="EPG129" s="520"/>
      <c r="EPH129" s="520"/>
      <c r="EPI129" s="520"/>
      <c r="EPJ129" s="520"/>
      <c r="EPK129" s="520"/>
      <c r="EPL129" s="520"/>
      <c r="EPM129" s="520"/>
      <c r="EPN129" s="520"/>
      <c r="EPO129" s="520"/>
      <c r="EPP129" s="520"/>
      <c r="EPQ129" s="520"/>
      <c r="EPR129" s="520"/>
      <c r="EPS129" s="520"/>
      <c r="EPT129" s="520"/>
      <c r="EPU129" s="520"/>
      <c r="EPV129" s="520"/>
      <c r="EPW129" s="520"/>
      <c r="EPX129" s="520"/>
      <c r="EPY129" s="520"/>
      <c r="EPZ129" s="520"/>
      <c r="EQA129" s="520"/>
      <c r="EQB129" s="520"/>
      <c r="EQC129" s="520"/>
      <c r="EQD129" s="520"/>
      <c r="EQE129" s="520"/>
      <c r="EQF129" s="520"/>
      <c r="EQG129" s="520"/>
      <c r="EQH129" s="520"/>
      <c r="EQI129" s="520"/>
      <c r="EQJ129" s="520"/>
      <c r="EQK129" s="520"/>
      <c r="EQL129" s="520"/>
      <c r="EQM129" s="520"/>
      <c r="EQN129" s="520"/>
      <c r="EQO129" s="520"/>
      <c r="EQP129" s="520"/>
      <c r="EQQ129" s="520"/>
      <c r="EQR129" s="520"/>
      <c r="EQS129" s="520"/>
      <c r="EQT129" s="520"/>
      <c r="EQU129" s="520"/>
      <c r="EQV129" s="520"/>
      <c r="EQW129" s="520"/>
      <c r="EQX129" s="520"/>
      <c r="EQY129" s="520"/>
      <c r="EQZ129" s="520"/>
      <c r="ERA129" s="520"/>
      <c r="ERB129" s="520"/>
      <c r="ERC129" s="520"/>
      <c r="ERD129" s="520"/>
      <c r="ERE129" s="520"/>
      <c r="ERF129" s="520"/>
      <c r="ERG129" s="520"/>
      <c r="ERH129" s="520"/>
      <c r="ERI129" s="520"/>
      <c r="ERJ129" s="520"/>
      <c r="ERK129" s="520"/>
      <c r="ERL129" s="520"/>
      <c r="ERM129" s="520"/>
      <c r="ERN129" s="520"/>
      <c r="ERO129" s="520"/>
      <c r="ERP129" s="520"/>
      <c r="ERQ129" s="520"/>
      <c r="ERR129" s="520"/>
      <c r="ERS129" s="520"/>
      <c r="ERT129" s="520"/>
      <c r="ERU129" s="520"/>
      <c r="ERV129" s="520"/>
      <c r="ERW129" s="520"/>
      <c r="ERX129" s="520"/>
      <c r="ERY129" s="520"/>
      <c r="ERZ129" s="520"/>
      <c r="ESA129" s="520"/>
      <c r="ESB129" s="520"/>
      <c r="ESC129" s="520"/>
      <c r="ESD129" s="520"/>
      <c r="ESE129" s="520"/>
      <c r="ESF129" s="520"/>
      <c r="ESG129" s="520"/>
      <c r="ESH129" s="520"/>
      <c r="ESI129" s="520"/>
      <c r="ESJ129" s="520"/>
      <c r="ESK129" s="520"/>
      <c r="ESL129" s="520"/>
      <c r="ESM129" s="520"/>
      <c r="ESN129" s="520"/>
      <c r="ESO129" s="520"/>
      <c r="ESP129" s="520"/>
      <c r="ESQ129" s="520"/>
      <c r="ESR129" s="520"/>
      <c r="ESS129" s="520"/>
      <c r="EST129" s="520"/>
      <c r="ESU129" s="520"/>
      <c r="ESV129" s="520"/>
      <c r="ESW129" s="520"/>
      <c r="ESX129" s="520"/>
      <c r="ESY129" s="520"/>
      <c r="ESZ129" s="520"/>
      <c r="ETA129" s="520"/>
      <c r="ETB129" s="520"/>
      <c r="ETC129" s="520"/>
      <c r="ETD129" s="520"/>
      <c r="ETE129" s="520"/>
      <c r="ETF129" s="520"/>
      <c r="ETG129" s="520"/>
      <c r="ETH129" s="520"/>
      <c r="ETI129" s="520"/>
      <c r="ETJ129" s="520"/>
      <c r="ETK129" s="520"/>
      <c r="ETL129" s="520"/>
      <c r="ETM129" s="520"/>
      <c r="ETN129" s="520"/>
      <c r="ETO129" s="520"/>
      <c r="ETP129" s="520"/>
      <c r="ETQ129" s="520"/>
      <c r="ETR129" s="520"/>
      <c r="ETS129" s="520"/>
      <c r="ETT129" s="520"/>
      <c r="ETU129" s="520"/>
      <c r="ETV129" s="520"/>
      <c r="ETW129" s="520"/>
      <c r="ETX129" s="520"/>
      <c r="ETY129" s="520"/>
      <c r="ETZ129" s="520"/>
      <c r="EUA129" s="520"/>
      <c r="EUB129" s="520"/>
      <c r="EUC129" s="520"/>
      <c r="EUD129" s="520"/>
      <c r="EUE129" s="520"/>
      <c r="EUF129" s="520"/>
      <c r="EUG129" s="520"/>
      <c r="EUH129" s="520"/>
      <c r="EUI129" s="520"/>
      <c r="EUJ129" s="520"/>
      <c r="EUK129" s="520"/>
      <c r="EUL129" s="520"/>
      <c r="EUM129" s="520"/>
      <c r="EUN129" s="520"/>
      <c r="EUO129" s="520"/>
      <c r="EUP129" s="520"/>
      <c r="EUQ129" s="520"/>
      <c r="EUR129" s="520"/>
      <c r="EUS129" s="520"/>
      <c r="EUT129" s="520"/>
      <c r="EUU129" s="520"/>
      <c r="EUV129" s="520"/>
      <c r="EUW129" s="520"/>
      <c r="EUX129" s="520"/>
      <c r="EUY129" s="520"/>
      <c r="EUZ129" s="520"/>
      <c r="EVA129" s="520"/>
      <c r="EVB129" s="520"/>
      <c r="EVC129" s="520"/>
      <c r="EVD129" s="520"/>
      <c r="EVE129" s="520"/>
      <c r="EVF129" s="520"/>
      <c r="EVG129" s="520"/>
      <c r="EVH129" s="520"/>
      <c r="EVI129" s="520"/>
      <c r="EVJ129" s="520"/>
      <c r="EVK129" s="520"/>
      <c r="EVL129" s="520"/>
      <c r="EVM129" s="520"/>
      <c r="EVN129" s="520"/>
      <c r="EVO129" s="520"/>
      <c r="EVP129" s="520"/>
      <c r="EVQ129" s="520"/>
      <c r="EVR129" s="520"/>
      <c r="EVS129" s="520"/>
      <c r="EVT129" s="520"/>
      <c r="EVU129" s="520"/>
      <c r="EVV129" s="520"/>
      <c r="EVW129" s="520"/>
      <c r="EVX129" s="520"/>
      <c r="EVY129" s="520"/>
      <c r="EVZ129" s="520"/>
      <c r="EWA129" s="520"/>
      <c r="EWB129" s="520"/>
      <c r="EWC129" s="520"/>
      <c r="EWD129" s="520"/>
      <c r="EWE129" s="520"/>
      <c r="EWF129" s="520"/>
      <c r="EWG129" s="520"/>
      <c r="EWH129" s="520"/>
      <c r="EWI129" s="520"/>
      <c r="EWJ129" s="520"/>
      <c r="EWK129" s="520"/>
      <c r="EWL129" s="520"/>
      <c r="EWM129" s="520"/>
      <c r="EWN129" s="520"/>
      <c r="EWO129" s="520"/>
      <c r="EWP129" s="520"/>
      <c r="EWQ129" s="520"/>
      <c r="EWR129" s="520"/>
      <c r="EWS129" s="520"/>
      <c r="EWT129" s="520"/>
      <c r="EWU129" s="520"/>
      <c r="EWV129" s="520"/>
      <c r="EWW129" s="520"/>
      <c r="EWX129" s="520"/>
      <c r="EWY129" s="520"/>
      <c r="EWZ129" s="520"/>
      <c r="EXA129" s="520"/>
      <c r="EXB129" s="520"/>
      <c r="EXC129" s="520"/>
      <c r="EXD129" s="520"/>
      <c r="EXE129" s="520"/>
      <c r="EXF129" s="520"/>
      <c r="EXG129" s="520"/>
      <c r="EXH129" s="520"/>
      <c r="EXI129" s="520"/>
      <c r="EXJ129" s="520"/>
      <c r="EXK129" s="520"/>
      <c r="EXL129" s="520"/>
      <c r="EXM129" s="520"/>
      <c r="EXN129" s="520"/>
      <c r="EXO129" s="520"/>
      <c r="EXP129" s="520"/>
      <c r="EXQ129" s="520"/>
      <c r="EXR129" s="520"/>
      <c r="EXS129" s="520"/>
      <c r="EXT129" s="520"/>
      <c r="EXU129" s="520"/>
      <c r="EXV129" s="520"/>
      <c r="EXW129" s="520"/>
      <c r="EXX129" s="520"/>
      <c r="EXY129" s="520"/>
      <c r="EXZ129" s="520"/>
      <c r="EYA129" s="520"/>
      <c r="EYB129" s="520"/>
      <c r="EYC129" s="520"/>
      <c r="EYD129" s="520"/>
      <c r="EYE129" s="520"/>
      <c r="EYF129" s="520"/>
      <c r="EYG129" s="520"/>
      <c r="EYH129" s="520"/>
      <c r="EYI129" s="520"/>
      <c r="EYJ129" s="520"/>
      <c r="EYK129" s="520"/>
      <c r="EYL129" s="520"/>
      <c r="EYM129" s="520"/>
      <c r="EYN129" s="520"/>
      <c r="EYO129" s="520"/>
      <c r="EYP129" s="520"/>
      <c r="EYQ129" s="520"/>
      <c r="EYR129" s="520"/>
      <c r="EYS129" s="520"/>
      <c r="EYT129" s="520"/>
      <c r="EYU129" s="520"/>
      <c r="EYV129" s="520"/>
      <c r="EYW129" s="520"/>
      <c r="EYX129" s="520"/>
      <c r="EYY129" s="520"/>
      <c r="EYZ129" s="520"/>
      <c r="EZA129" s="520"/>
      <c r="EZB129" s="520"/>
      <c r="EZC129" s="520"/>
      <c r="EZD129" s="520"/>
      <c r="EZE129" s="520"/>
      <c r="EZF129" s="520"/>
      <c r="EZG129" s="520"/>
      <c r="EZH129" s="520"/>
      <c r="EZI129" s="520"/>
      <c r="EZJ129" s="520"/>
      <c r="EZK129" s="520"/>
      <c r="EZL129" s="520"/>
      <c r="EZM129" s="520"/>
      <c r="EZN129" s="520"/>
      <c r="EZO129" s="520"/>
      <c r="EZP129" s="520"/>
      <c r="EZQ129" s="520"/>
      <c r="EZR129" s="520"/>
      <c r="EZS129" s="520"/>
      <c r="EZT129" s="520"/>
      <c r="EZU129" s="520"/>
      <c r="EZV129" s="520"/>
      <c r="EZW129" s="520"/>
      <c r="EZX129" s="520"/>
      <c r="EZY129" s="520"/>
      <c r="EZZ129" s="520"/>
      <c r="FAA129" s="520"/>
      <c r="FAB129" s="520"/>
      <c r="FAC129" s="520"/>
      <c r="FAD129" s="520"/>
      <c r="FAE129" s="520"/>
      <c r="FAF129" s="520"/>
      <c r="FAG129" s="520"/>
      <c r="FAH129" s="520"/>
      <c r="FAI129" s="520"/>
      <c r="FAJ129" s="520"/>
      <c r="FAK129" s="520"/>
      <c r="FAL129" s="520"/>
      <c r="FAM129" s="520"/>
      <c r="FAN129" s="520"/>
      <c r="FAO129" s="520"/>
      <c r="FAP129" s="520"/>
      <c r="FAQ129" s="520"/>
      <c r="FAR129" s="520"/>
      <c r="FAS129" s="520"/>
      <c r="FAT129" s="520"/>
      <c r="FAU129" s="520"/>
      <c r="FAV129" s="520"/>
      <c r="FAW129" s="520"/>
      <c r="FAX129" s="520"/>
      <c r="FAY129" s="520"/>
      <c r="FAZ129" s="520"/>
      <c r="FBA129" s="520"/>
      <c r="FBB129" s="520"/>
      <c r="FBC129" s="520"/>
      <c r="FBD129" s="520"/>
      <c r="FBE129" s="520"/>
      <c r="FBF129" s="520"/>
      <c r="FBG129" s="520"/>
      <c r="FBH129" s="520"/>
      <c r="FBI129" s="520"/>
      <c r="FBJ129" s="520"/>
      <c r="FBK129" s="520"/>
      <c r="FBL129" s="520"/>
      <c r="FBM129" s="520"/>
      <c r="FBN129" s="520"/>
      <c r="FBO129" s="520"/>
      <c r="FBP129" s="520"/>
      <c r="FBQ129" s="520"/>
      <c r="FBR129" s="520"/>
      <c r="FBS129" s="520"/>
      <c r="FBT129" s="520"/>
      <c r="FBU129" s="520"/>
      <c r="FBV129" s="520"/>
      <c r="FBW129" s="520"/>
      <c r="FBX129" s="520"/>
      <c r="FBY129" s="520"/>
      <c r="FBZ129" s="520"/>
      <c r="FCA129" s="520"/>
      <c r="FCB129" s="520"/>
      <c r="FCC129" s="520"/>
      <c r="FCD129" s="520"/>
      <c r="FCE129" s="520"/>
      <c r="FCF129" s="520"/>
      <c r="FCG129" s="520"/>
      <c r="FCH129" s="520"/>
      <c r="FCI129" s="520"/>
      <c r="FCJ129" s="520"/>
      <c r="FCK129" s="520"/>
      <c r="FCL129" s="520"/>
      <c r="FCM129" s="520"/>
      <c r="FCN129" s="520"/>
      <c r="FCO129" s="520"/>
      <c r="FCP129" s="520"/>
      <c r="FCQ129" s="520"/>
      <c r="FCR129" s="520"/>
      <c r="FCS129" s="520"/>
      <c r="FCT129" s="520"/>
      <c r="FCU129" s="520"/>
      <c r="FCV129" s="520"/>
      <c r="FCW129" s="520"/>
      <c r="FCX129" s="520"/>
      <c r="FCY129" s="520"/>
      <c r="FCZ129" s="520"/>
      <c r="FDA129" s="520"/>
      <c r="FDB129" s="520"/>
      <c r="FDC129" s="520"/>
      <c r="FDD129" s="520"/>
      <c r="FDE129" s="520"/>
      <c r="FDF129" s="520"/>
      <c r="FDG129" s="520"/>
      <c r="FDH129" s="520"/>
      <c r="FDI129" s="520"/>
      <c r="FDJ129" s="520"/>
      <c r="FDK129" s="520"/>
      <c r="FDL129" s="520"/>
      <c r="FDM129" s="520"/>
      <c r="FDN129" s="520"/>
      <c r="FDO129" s="520"/>
      <c r="FDP129" s="520"/>
      <c r="FDQ129" s="520"/>
      <c r="FDR129" s="520"/>
      <c r="FDS129" s="520"/>
      <c r="FDT129" s="520"/>
      <c r="FDU129" s="520"/>
      <c r="FDV129" s="520"/>
      <c r="FDW129" s="520"/>
      <c r="FDX129" s="520"/>
      <c r="FDY129" s="520"/>
      <c r="FDZ129" s="520"/>
      <c r="FEA129" s="520"/>
      <c r="FEB129" s="520"/>
      <c r="FEC129" s="520"/>
      <c r="FED129" s="520"/>
      <c r="FEE129" s="520"/>
      <c r="FEF129" s="520"/>
      <c r="FEG129" s="520"/>
      <c r="FEH129" s="520"/>
      <c r="FEI129" s="520"/>
      <c r="FEJ129" s="520"/>
      <c r="FEK129" s="520"/>
      <c r="FEL129" s="520"/>
      <c r="FEM129" s="520"/>
      <c r="FEN129" s="520"/>
      <c r="FEO129" s="520"/>
      <c r="FEP129" s="520"/>
      <c r="FEQ129" s="520"/>
      <c r="FER129" s="520"/>
      <c r="FES129" s="520"/>
      <c r="FET129" s="520"/>
      <c r="FEU129" s="520"/>
      <c r="FEV129" s="520"/>
      <c r="FEW129" s="520"/>
      <c r="FEX129" s="520"/>
      <c r="FEY129" s="520"/>
      <c r="FEZ129" s="520"/>
      <c r="FFA129" s="520"/>
      <c r="FFB129" s="520"/>
      <c r="FFC129" s="520"/>
      <c r="FFD129" s="520"/>
      <c r="FFE129" s="520"/>
      <c r="FFF129" s="520"/>
      <c r="FFG129" s="520"/>
      <c r="FFH129" s="520"/>
      <c r="FFI129" s="520"/>
      <c r="FFJ129" s="520"/>
      <c r="FFK129" s="520"/>
      <c r="FFL129" s="520"/>
      <c r="FFM129" s="520"/>
      <c r="FFN129" s="520"/>
      <c r="FFO129" s="520"/>
      <c r="FFP129" s="520"/>
      <c r="FFQ129" s="520"/>
      <c r="FFR129" s="520"/>
      <c r="FFS129" s="520"/>
      <c r="FFT129" s="520"/>
      <c r="FFU129" s="520"/>
      <c r="FFV129" s="520"/>
      <c r="FFW129" s="520"/>
      <c r="FFX129" s="520"/>
      <c r="FFY129" s="520"/>
      <c r="FFZ129" s="520"/>
      <c r="FGA129" s="520"/>
      <c r="FGB129" s="520"/>
      <c r="FGC129" s="520"/>
      <c r="FGD129" s="520"/>
      <c r="FGE129" s="520"/>
      <c r="FGF129" s="520"/>
      <c r="FGG129" s="520"/>
      <c r="FGH129" s="520"/>
      <c r="FGI129" s="520"/>
      <c r="FGJ129" s="520"/>
      <c r="FGK129" s="520"/>
      <c r="FGL129" s="520"/>
      <c r="FGM129" s="520"/>
      <c r="FGN129" s="520"/>
      <c r="FGO129" s="520"/>
      <c r="FGP129" s="520"/>
      <c r="FGQ129" s="520"/>
      <c r="FGR129" s="520"/>
      <c r="FGS129" s="520"/>
      <c r="FGT129" s="520"/>
      <c r="FGU129" s="520"/>
      <c r="FGV129" s="520"/>
      <c r="FGW129" s="520"/>
      <c r="FGX129" s="520"/>
      <c r="FGY129" s="520"/>
      <c r="FGZ129" s="520"/>
      <c r="FHA129" s="520"/>
      <c r="FHB129" s="520"/>
      <c r="FHC129" s="520"/>
      <c r="FHD129" s="520"/>
      <c r="FHE129" s="520"/>
      <c r="FHF129" s="520"/>
      <c r="FHG129" s="520"/>
      <c r="FHH129" s="520"/>
      <c r="FHI129" s="520"/>
      <c r="FHJ129" s="520"/>
      <c r="FHK129" s="520"/>
      <c r="FHL129" s="520"/>
      <c r="FHM129" s="520"/>
      <c r="FHN129" s="520"/>
      <c r="FHO129" s="520"/>
      <c r="FHP129" s="520"/>
      <c r="FHQ129" s="520"/>
      <c r="FHR129" s="520"/>
      <c r="FHS129" s="520"/>
      <c r="FHT129" s="520"/>
      <c r="FHU129" s="520"/>
      <c r="FHV129" s="520"/>
      <c r="FHW129" s="520"/>
      <c r="FHX129" s="520"/>
      <c r="FHY129" s="520"/>
      <c r="FHZ129" s="520"/>
      <c r="FIA129" s="520"/>
      <c r="FIB129" s="520"/>
      <c r="FIC129" s="520"/>
      <c r="FID129" s="520"/>
      <c r="FIE129" s="520"/>
      <c r="FIF129" s="520"/>
      <c r="FIG129" s="520"/>
      <c r="FIH129" s="520"/>
      <c r="FII129" s="520"/>
      <c r="FIJ129" s="520"/>
      <c r="FIK129" s="520"/>
      <c r="FIL129" s="520"/>
      <c r="FIM129" s="520"/>
      <c r="FIN129" s="520"/>
      <c r="FIO129" s="520"/>
      <c r="FIP129" s="520"/>
      <c r="FIQ129" s="520"/>
      <c r="FIR129" s="520"/>
      <c r="FIS129" s="520"/>
      <c r="FIT129" s="520"/>
      <c r="FIU129" s="520"/>
      <c r="FIV129" s="520"/>
      <c r="FIW129" s="520"/>
      <c r="FIX129" s="520"/>
      <c r="FIY129" s="520"/>
      <c r="FIZ129" s="520"/>
      <c r="FJA129" s="520"/>
      <c r="FJB129" s="520"/>
      <c r="FJC129" s="520"/>
      <c r="FJD129" s="520"/>
      <c r="FJE129" s="520"/>
      <c r="FJF129" s="520"/>
      <c r="FJG129" s="520"/>
      <c r="FJH129" s="520"/>
      <c r="FJI129" s="520"/>
      <c r="FJJ129" s="520"/>
      <c r="FJK129" s="520"/>
      <c r="FJL129" s="520"/>
      <c r="FJM129" s="520"/>
      <c r="FJN129" s="520"/>
      <c r="FJO129" s="520"/>
      <c r="FJP129" s="520"/>
      <c r="FJQ129" s="520"/>
      <c r="FJR129" s="520"/>
      <c r="FJS129" s="520"/>
      <c r="FJT129" s="520"/>
      <c r="FJU129" s="520"/>
      <c r="FJV129" s="520"/>
      <c r="FJW129" s="520"/>
      <c r="FJX129" s="520"/>
      <c r="FJY129" s="520"/>
      <c r="FJZ129" s="520"/>
      <c r="FKA129" s="520"/>
      <c r="FKB129" s="520"/>
      <c r="FKC129" s="520"/>
      <c r="FKD129" s="520"/>
      <c r="FKE129" s="520"/>
      <c r="FKF129" s="520"/>
      <c r="FKG129" s="520"/>
      <c r="FKH129" s="520"/>
      <c r="FKI129" s="520"/>
      <c r="FKJ129" s="520"/>
      <c r="FKK129" s="520"/>
      <c r="FKL129" s="520"/>
      <c r="FKM129" s="520"/>
      <c r="FKN129" s="520"/>
      <c r="FKO129" s="520"/>
      <c r="FKP129" s="520"/>
      <c r="FKQ129" s="520"/>
      <c r="FKR129" s="520"/>
      <c r="FKS129" s="520"/>
      <c r="FKT129" s="520"/>
      <c r="FKU129" s="520"/>
      <c r="FKV129" s="520"/>
      <c r="FKW129" s="520"/>
      <c r="FKX129" s="520"/>
      <c r="FKY129" s="520"/>
      <c r="FKZ129" s="520"/>
      <c r="FLA129" s="520"/>
      <c r="FLB129" s="520"/>
      <c r="FLC129" s="520"/>
      <c r="FLD129" s="520"/>
      <c r="FLE129" s="520"/>
      <c r="FLF129" s="520"/>
      <c r="FLG129" s="520"/>
      <c r="FLH129" s="520"/>
      <c r="FLI129" s="520"/>
      <c r="FLJ129" s="520"/>
      <c r="FLK129" s="520"/>
      <c r="FLL129" s="520"/>
      <c r="FLM129" s="520"/>
      <c r="FLN129" s="520"/>
      <c r="FLO129" s="520"/>
      <c r="FLP129" s="520"/>
      <c r="FLQ129" s="520"/>
      <c r="FLR129" s="520"/>
      <c r="FLS129" s="520"/>
      <c r="FLT129" s="520"/>
      <c r="FLU129" s="520"/>
      <c r="FLV129" s="520"/>
      <c r="FLW129" s="520"/>
      <c r="FLX129" s="520"/>
      <c r="FLY129" s="520"/>
      <c r="FLZ129" s="520"/>
      <c r="FMA129" s="520"/>
      <c r="FMB129" s="520"/>
      <c r="FMC129" s="520"/>
      <c r="FMD129" s="520"/>
      <c r="FME129" s="520"/>
      <c r="FMF129" s="520"/>
      <c r="FMG129" s="520"/>
      <c r="FMH129" s="520"/>
      <c r="FMI129" s="520"/>
      <c r="FMJ129" s="520"/>
      <c r="FMK129" s="520"/>
      <c r="FML129" s="520"/>
      <c r="FMM129" s="520"/>
      <c r="FMN129" s="520"/>
      <c r="FMO129" s="520"/>
      <c r="FMP129" s="520"/>
      <c r="FMQ129" s="520"/>
      <c r="FMR129" s="520"/>
      <c r="FMS129" s="520"/>
      <c r="FMT129" s="520"/>
      <c r="FMU129" s="520"/>
      <c r="FMV129" s="520"/>
      <c r="FMW129" s="520"/>
      <c r="FMX129" s="520"/>
      <c r="FMY129" s="520"/>
      <c r="FMZ129" s="520"/>
      <c r="FNA129" s="520"/>
      <c r="FNB129" s="520"/>
      <c r="FNC129" s="520"/>
      <c r="FND129" s="520"/>
      <c r="FNE129" s="520"/>
      <c r="FNF129" s="520"/>
      <c r="FNG129" s="520"/>
      <c r="FNH129" s="520"/>
      <c r="FNI129" s="520"/>
      <c r="FNJ129" s="520"/>
      <c r="FNK129" s="520"/>
      <c r="FNL129" s="520"/>
      <c r="FNM129" s="520"/>
      <c r="FNN129" s="520"/>
      <c r="FNO129" s="520"/>
      <c r="FNP129" s="520"/>
      <c r="FNQ129" s="520"/>
      <c r="FNR129" s="520"/>
      <c r="FNS129" s="520"/>
      <c r="FNT129" s="520"/>
      <c r="FNU129" s="520"/>
      <c r="FNV129" s="520"/>
      <c r="FNW129" s="520"/>
      <c r="FNX129" s="520"/>
      <c r="FNY129" s="520"/>
      <c r="FNZ129" s="520"/>
      <c r="FOA129" s="520"/>
      <c r="FOB129" s="520"/>
      <c r="FOC129" s="520"/>
      <c r="FOD129" s="520"/>
      <c r="FOE129" s="520"/>
      <c r="FOF129" s="520"/>
      <c r="FOG129" s="520"/>
      <c r="FOH129" s="520"/>
      <c r="FOI129" s="520"/>
      <c r="FOJ129" s="520"/>
      <c r="FOK129" s="520"/>
      <c r="FOL129" s="520"/>
      <c r="FOM129" s="520"/>
      <c r="FON129" s="520"/>
      <c r="FOO129" s="520"/>
      <c r="FOP129" s="520"/>
      <c r="FOQ129" s="520"/>
      <c r="FOR129" s="520"/>
      <c r="FOS129" s="520"/>
      <c r="FOT129" s="520"/>
      <c r="FOU129" s="520"/>
      <c r="FOV129" s="520"/>
      <c r="FOW129" s="520"/>
      <c r="FOX129" s="520"/>
      <c r="FOY129" s="520"/>
      <c r="FOZ129" s="520"/>
      <c r="FPA129" s="520"/>
      <c r="FPB129" s="520"/>
      <c r="FPC129" s="520"/>
      <c r="FPD129" s="520"/>
      <c r="FPE129" s="520"/>
      <c r="FPF129" s="520"/>
      <c r="FPG129" s="520"/>
      <c r="FPH129" s="520"/>
      <c r="FPI129" s="520"/>
      <c r="FPJ129" s="520"/>
      <c r="FPK129" s="520"/>
      <c r="FPL129" s="520"/>
      <c r="FPM129" s="520"/>
      <c r="FPN129" s="520"/>
      <c r="FPO129" s="520"/>
      <c r="FPP129" s="520"/>
      <c r="FPQ129" s="520"/>
      <c r="FPR129" s="520"/>
      <c r="FPS129" s="520"/>
      <c r="FPT129" s="520"/>
      <c r="FPU129" s="520"/>
      <c r="FPV129" s="520"/>
      <c r="FPW129" s="520"/>
      <c r="FPX129" s="520"/>
      <c r="FPY129" s="520"/>
      <c r="FPZ129" s="520"/>
      <c r="FQA129" s="520"/>
      <c r="FQB129" s="520"/>
      <c r="FQC129" s="520"/>
      <c r="FQD129" s="520"/>
      <c r="FQE129" s="520"/>
      <c r="FQF129" s="520"/>
      <c r="FQG129" s="520"/>
      <c r="FQH129" s="520"/>
      <c r="FQI129" s="520"/>
      <c r="FQJ129" s="520"/>
      <c r="FQK129" s="520"/>
      <c r="FQL129" s="520"/>
      <c r="FQM129" s="520"/>
      <c r="FQN129" s="520"/>
      <c r="FQO129" s="520"/>
      <c r="FQP129" s="520"/>
      <c r="FQQ129" s="520"/>
      <c r="FQR129" s="520"/>
      <c r="FQS129" s="520"/>
      <c r="FQT129" s="520"/>
      <c r="FQU129" s="520"/>
      <c r="FQV129" s="520"/>
      <c r="FQW129" s="520"/>
      <c r="FQX129" s="520"/>
      <c r="FQY129" s="520"/>
      <c r="FQZ129" s="520"/>
      <c r="FRA129" s="520"/>
      <c r="FRB129" s="520"/>
      <c r="FRC129" s="520"/>
      <c r="FRD129" s="520"/>
      <c r="FRE129" s="520"/>
      <c r="FRF129" s="520"/>
      <c r="FRG129" s="520"/>
      <c r="FRH129" s="520"/>
      <c r="FRI129" s="520"/>
      <c r="FRJ129" s="520"/>
      <c r="FRK129" s="520"/>
      <c r="FRL129" s="520"/>
      <c r="FRM129" s="520"/>
      <c r="FRN129" s="520"/>
      <c r="FRO129" s="520"/>
      <c r="FRP129" s="520"/>
      <c r="FRQ129" s="520"/>
      <c r="FRR129" s="520"/>
      <c r="FRS129" s="520"/>
      <c r="FRT129" s="520"/>
      <c r="FRU129" s="520"/>
      <c r="FRV129" s="520"/>
      <c r="FRW129" s="520"/>
      <c r="FRX129" s="520"/>
      <c r="FRY129" s="520"/>
      <c r="FRZ129" s="520"/>
      <c r="FSA129" s="520"/>
      <c r="FSB129" s="520"/>
      <c r="FSC129" s="520"/>
      <c r="FSD129" s="520"/>
      <c r="FSE129" s="520"/>
      <c r="FSF129" s="520"/>
      <c r="FSG129" s="520"/>
      <c r="FSH129" s="520"/>
      <c r="FSI129" s="520"/>
      <c r="FSJ129" s="520"/>
      <c r="FSK129" s="520"/>
      <c r="FSL129" s="520"/>
      <c r="FSM129" s="520"/>
      <c r="FSN129" s="520"/>
      <c r="FSO129" s="520"/>
      <c r="FSP129" s="520"/>
      <c r="FSQ129" s="520"/>
      <c r="FSR129" s="520"/>
      <c r="FSS129" s="520"/>
      <c r="FST129" s="520"/>
      <c r="FSU129" s="520"/>
      <c r="FSV129" s="520"/>
      <c r="FSW129" s="520"/>
      <c r="FSX129" s="520"/>
      <c r="FSY129" s="520"/>
      <c r="FSZ129" s="520"/>
      <c r="FTA129" s="520"/>
      <c r="FTB129" s="520"/>
      <c r="FTC129" s="520"/>
      <c r="FTD129" s="520"/>
      <c r="FTE129" s="520"/>
      <c r="FTF129" s="520"/>
      <c r="FTG129" s="520"/>
      <c r="FTH129" s="520"/>
      <c r="FTI129" s="520"/>
      <c r="FTJ129" s="520"/>
      <c r="FTK129" s="520"/>
      <c r="FTL129" s="520"/>
      <c r="FTM129" s="520"/>
      <c r="FTN129" s="520"/>
      <c r="FTO129" s="520"/>
      <c r="FTP129" s="520"/>
      <c r="FTQ129" s="520"/>
      <c r="FTR129" s="520"/>
      <c r="FTS129" s="520"/>
      <c r="FTT129" s="520"/>
      <c r="FTU129" s="520"/>
      <c r="FTV129" s="520"/>
      <c r="FTW129" s="520"/>
      <c r="FTX129" s="520"/>
      <c r="FTY129" s="520"/>
      <c r="FTZ129" s="520"/>
      <c r="FUA129" s="520"/>
      <c r="FUB129" s="520"/>
      <c r="FUC129" s="520"/>
      <c r="FUD129" s="520"/>
      <c r="FUE129" s="520"/>
      <c r="FUF129" s="520"/>
      <c r="FUG129" s="520"/>
      <c r="FUH129" s="520"/>
      <c r="FUI129" s="520"/>
      <c r="FUJ129" s="520"/>
      <c r="FUK129" s="520"/>
      <c r="FUL129" s="520"/>
      <c r="FUM129" s="520"/>
      <c r="FUN129" s="520"/>
      <c r="FUO129" s="520"/>
      <c r="FUP129" s="520"/>
      <c r="FUQ129" s="520"/>
      <c r="FUR129" s="520"/>
      <c r="FUS129" s="520"/>
      <c r="FUT129" s="520"/>
      <c r="FUU129" s="520"/>
      <c r="FUV129" s="520"/>
      <c r="FUW129" s="520"/>
      <c r="FUX129" s="520"/>
      <c r="FUY129" s="520"/>
      <c r="FUZ129" s="520"/>
      <c r="FVA129" s="520"/>
      <c r="FVB129" s="520"/>
      <c r="FVC129" s="520"/>
      <c r="FVD129" s="520"/>
      <c r="FVE129" s="520"/>
      <c r="FVF129" s="520"/>
      <c r="FVG129" s="520"/>
      <c r="FVH129" s="520"/>
      <c r="FVI129" s="520"/>
      <c r="FVJ129" s="520"/>
      <c r="FVK129" s="520"/>
      <c r="FVL129" s="520"/>
      <c r="FVM129" s="520"/>
      <c r="FVN129" s="520"/>
      <c r="FVO129" s="520"/>
      <c r="FVP129" s="520"/>
      <c r="FVQ129" s="520"/>
      <c r="FVR129" s="520"/>
      <c r="FVS129" s="520"/>
      <c r="FVT129" s="520"/>
      <c r="FVU129" s="520"/>
      <c r="FVV129" s="520"/>
      <c r="FVW129" s="520"/>
      <c r="FVX129" s="520"/>
      <c r="FVY129" s="520"/>
      <c r="FVZ129" s="520"/>
      <c r="FWA129" s="520"/>
      <c r="FWB129" s="520"/>
      <c r="FWC129" s="520"/>
      <c r="FWD129" s="520"/>
      <c r="FWE129" s="520"/>
      <c r="FWF129" s="520"/>
      <c r="FWG129" s="520"/>
      <c r="FWH129" s="520"/>
      <c r="FWI129" s="520"/>
      <c r="FWJ129" s="520"/>
      <c r="FWK129" s="520"/>
      <c r="FWL129" s="520"/>
      <c r="FWM129" s="520"/>
      <c r="FWN129" s="520"/>
      <c r="FWO129" s="520"/>
      <c r="FWP129" s="520"/>
      <c r="FWQ129" s="520"/>
      <c r="FWR129" s="520"/>
      <c r="FWS129" s="520"/>
      <c r="FWT129" s="520"/>
      <c r="FWU129" s="520"/>
      <c r="FWV129" s="520"/>
      <c r="FWW129" s="520"/>
      <c r="FWX129" s="520"/>
      <c r="FWY129" s="520"/>
      <c r="FWZ129" s="520"/>
      <c r="FXA129" s="520"/>
      <c r="FXB129" s="520"/>
      <c r="FXC129" s="520"/>
      <c r="FXD129" s="520"/>
      <c r="FXE129" s="520"/>
      <c r="FXF129" s="520"/>
      <c r="FXG129" s="520"/>
      <c r="FXH129" s="520"/>
      <c r="FXI129" s="520"/>
      <c r="FXJ129" s="520"/>
      <c r="FXK129" s="520"/>
      <c r="FXL129" s="520"/>
      <c r="FXM129" s="520"/>
      <c r="FXN129" s="520"/>
      <c r="FXO129" s="520"/>
      <c r="FXP129" s="520"/>
      <c r="FXQ129" s="520"/>
      <c r="FXR129" s="520"/>
      <c r="FXS129" s="520"/>
      <c r="FXT129" s="520"/>
      <c r="FXU129" s="520"/>
      <c r="FXV129" s="520"/>
      <c r="FXW129" s="520"/>
      <c r="FXX129" s="520"/>
      <c r="FXY129" s="520"/>
      <c r="FXZ129" s="520"/>
      <c r="FYA129" s="520"/>
      <c r="FYB129" s="520"/>
      <c r="FYC129" s="520"/>
      <c r="FYD129" s="520"/>
      <c r="FYE129" s="520"/>
      <c r="FYF129" s="520"/>
      <c r="FYG129" s="520"/>
      <c r="FYH129" s="520"/>
      <c r="FYI129" s="520"/>
      <c r="FYJ129" s="520"/>
      <c r="FYK129" s="520"/>
      <c r="FYL129" s="520"/>
      <c r="FYM129" s="520"/>
      <c r="FYN129" s="520"/>
      <c r="FYO129" s="520"/>
      <c r="FYP129" s="520"/>
      <c r="FYQ129" s="520"/>
      <c r="FYR129" s="520"/>
      <c r="FYS129" s="520"/>
      <c r="FYT129" s="520"/>
      <c r="FYU129" s="520"/>
      <c r="FYV129" s="520"/>
      <c r="FYW129" s="520"/>
      <c r="FYX129" s="520"/>
      <c r="FYY129" s="520"/>
      <c r="FYZ129" s="520"/>
      <c r="FZA129" s="520"/>
      <c r="FZB129" s="520"/>
      <c r="FZC129" s="520"/>
      <c r="FZD129" s="520"/>
      <c r="FZE129" s="520"/>
      <c r="FZF129" s="520"/>
      <c r="FZG129" s="520"/>
      <c r="FZH129" s="520"/>
      <c r="FZI129" s="520"/>
      <c r="FZJ129" s="520"/>
      <c r="FZK129" s="520"/>
      <c r="FZL129" s="520"/>
      <c r="FZM129" s="520"/>
      <c r="FZN129" s="520"/>
      <c r="FZO129" s="520"/>
      <c r="FZP129" s="520"/>
      <c r="FZQ129" s="520"/>
      <c r="FZR129" s="520"/>
      <c r="FZS129" s="520"/>
      <c r="FZT129" s="520"/>
      <c r="FZU129" s="520"/>
      <c r="FZV129" s="520"/>
      <c r="FZW129" s="520"/>
      <c r="FZX129" s="520"/>
      <c r="FZY129" s="520"/>
      <c r="FZZ129" s="520"/>
      <c r="GAA129" s="520"/>
      <c r="GAB129" s="520"/>
      <c r="GAC129" s="520"/>
      <c r="GAD129" s="520"/>
      <c r="GAE129" s="520"/>
      <c r="GAF129" s="520"/>
      <c r="GAG129" s="520"/>
      <c r="GAH129" s="520"/>
      <c r="GAI129" s="520"/>
      <c r="GAJ129" s="520"/>
      <c r="GAK129" s="520"/>
      <c r="GAL129" s="520"/>
      <c r="GAM129" s="520"/>
      <c r="GAN129" s="520"/>
      <c r="GAO129" s="520"/>
      <c r="GAP129" s="520"/>
      <c r="GAQ129" s="520"/>
      <c r="GAR129" s="520"/>
      <c r="GAS129" s="520"/>
      <c r="GAT129" s="520"/>
      <c r="GAU129" s="520"/>
      <c r="GAV129" s="520"/>
      <c r="GAW129" s="520"/>
      <c r="GAX129" s="520"/>
      <c r="GAY129" s="520"/>
      <c r="GAZ129" s="520"/>
      <c r="GBA129" s="520"/>
      <c r="GBB129" s="520"/>
      <c r="GBC129" s="520"/>
      <c r="GBD129" s="520"/>
      <c r="GBE129" s="520"/>
      <c r="GBF129" s="520"/>
      <c r="GBG129" s="520"/>
      <c r="GBH129" s="520"/>
      <c r="GBI129" s="520"/>
      <c r="GBJ129" s="520"/>
      <c r="GBK129" s="520"/>
      <c r="GBL129" s="520"/>
      <c r="GBM129" s="520"/>
      <c r="GBN129" s="520"/>
      <c r="GBO129" s="520"/>
      <c r="GBP129" s="520"/>
      <c r="GBQ129" s="520"/>
      <c r="GBR129" s="520"/>
      <c r="GBS129" s="520"/>
      <c r="GBT129" s="520"/>
      <c r="GBU129" s="520"/>
      <c r="GBV129" s="520"/>
      <c r="GBW129" s="520"/>
      <c r="GBX129" s="520"/>
      <c r="GBY129" s="520"/>
      <c r="GBZ129" s="520"/>
      <c r="GCA129" s="520"/>
      <c r="GCB129" s="520"/>
      <c r="GCC129" s="520"/>
      <c r="GCD129" s="520"/>
      <c r="GCE129" s="520"/>
      <c r="GCF129" s="520"/>
      <c r="GCG129" s="520"/>
      <c r="GCH129" s="520"/>
      <c r="GCI129" s="520"/>
      <c r="GCJ129" s="520"/>
      <c r="GCK129" s="520"/>
      <c r="GCL129" s="520"/>
      <c r="GCM129" s="520"/>
      <c r="GCN129" s="520"/>
      <c r="GCO129" s="520"/>
      <c r="GCP129" s="520"/>
      <c r="GCQ129" s="520"/>
      <c r="GCR129" s="520"/>
      <c r="GCS129" s="520"/>
      <c r="GCT129" s="520"/>
      <c r="GCU129" s="520"/>
      <c r="GCV129" s="520"/>
      <c r="GCW129" s="520"/>
      <c r="GCX129" s="520"/>
      <c r="GCY129" s="520"/>
      <c r="GCZ129" s="520"/>
      <c r="GDA129" s="520"/>
      <c r="GDB129" s="520"/>
      <c r="GDC129" s="520"/>
      <c r="GDD129" s="520"/>
      <c r="GDE129" s="520"/>
      <c r="GDF129" s="520"/>
      <c r="GDG129" s="520"/>
      <c r="GDH129" s="520"/>
      <c r="GDI129" s="520"/>
      <c r="GDJ129" s="520"/>
      <c r="GDK129" s="520"/>
      <c r="GDL129" s="520"/>
      <c r="GDM129" s="520"/>
      <c r="GDN129" s="520"/>
      <c r="GDO129" s="520"/>
      <c r="GDP129" s="520"/>
      <c r="GDQ129" s="520"/>
      <c r="GDR129" s="520"/>
      <c r="GDS129" s="520"/>
      <c r="GDT129" s="520"/>
      <c r="GDU129" s="520"/>
      <c r="GDV129" s="520"/>
      <c r="GDW129" s="520"/>
      <c r="GDX129" s="520"/>
      <c r="GDY129" s="520"/>
      <c r="GDZ129" s="520"/>
      <c r="GEA129" s="520"/>
      <c r="GEB129" s="520"/>
      <c r="GEC129" s="520"/>
      <c r="GED129" s="520"/>
      <c r="GEE129" s="520"/>
      <c r="GEF129" s="520"/>
      <c r="GEG129" s="520"/>
      <c r="GEH129" s="520"/>
      <c r="GEI129" s="520"/>
      <c r="GEJ129" s="520"/>
      <c r="GEK129" s="520"/>
      <c r="GEL129" s="520"/>
      <c r="GEM129" s="520"/>
      <c r="GEN129" s="520"/>
      <c r="GEO129" s="520"/>
      <c r="GEP129" s="520"/>
      <c r="GEQ129" s="520"/>
      <c r="GER129" s="520"/>
      <c r="GES129" s="520"/>
      <c r="GET129" s="520"/>
      <c r="GEU129" s="520"/>
      <c r="GEV129" s="520"/>
      <c r="GEW129" s="520"/>
      <c r="GEX129" s="520"/>
      <c r="GEY129" s="520"/>
      <c r="GEZ129" s="520"/>
      <c r="GFA129" s="520"/>
      <c r="GFB129" s="520"/>
      <c r="GFC129" s="520"/>
      <c r="GFD129" s="520"/>
      <c r="GFE129" s="520"/>
      <c r="GFF129" s="520"/>
      <c r="GFG129" s="520"/>
      <c r="GFH129" s="520"/>
      <c r="GFI129" s="520"/>
      <c r="GFJ129" s="520"/>
      <c r="GFK129" s="520"/>
      <c r="GFL129" s="520"/>
      <c r="GFM129" s="520"/>
      <c r="GFN129" s="520"/>
      <c r="GFO129" s="520"/>
      <c r="GFP129" s="520"/>
      <c r="GFQ129" s="520"/>
      <c r="GFR129" s="520"/>
      <c r="GFS129" s="520"/>
      <c r="GFT129" s="520"/>
      <c r="GFU129" s="520"/>
      <c r="GFV129" s="520"/>
      <c r="GFW129" s="520"/>
      <c r="GFX129" s="520"/>
      <c r="GFY129" s="520"/>
      <c r="GFZ129" s="520"/>
      <c r="GGA129" s="520"/>
      <c r="GGB129" s="520"/>
      <c r="GGC129" s="520"/>
      <c r="GGD129" s="520"/>
      <c r="GGE129" s="520"/>
      <c r="GGF129" s="520"/>
      <c r="GGG129" s="520"/>
      <c r="GGH129" s="520"/>
      <c r="GGI129" s="520"/>
      <c r="GGJ129" s="520"/>
      <c r="GGK129" s="520"/>
      <c r="GGL129" s="520"/>
      <c r="GGM129" s="520"/>
      <c r="GGN129" s="520"/>
      <c r="GGO129" s="520"/>
      <c r="GGP129" s="520"/>
      <c r="GGQ129" s="520"/>
      <c r="GGR129" s="520"/>
      <c r="GGS129" s="520"/>
      <c r="GGT129" s="520"/>
      <c r="GGU129" s="520"/>
      <c r="GGV129" s="520"/>
      <c r="GGW129" s="520"/>
      <c r="GGX129" s="520"/>
      <c r="GGY129" s="520"/>
      <c r="GGZ129" s="520"/>
      <c r="GHA129" s="520"/>
      <c r="GHB129" s="520"/>
      <c r="GHC129" s="520"/>
      <c r="GHD129" s="520"/>
      <c r="GHE129" s="520"/>
      <c r="GHF129" s="520"/>
      <c r="GHG129" s="520"/>
      <c r="GHH129" s="520"/>
      <c r="GHI129" s="520"/>
      <c r="GHJ129" s="520"/>
      <c r="GHK129" s="520"/>
      <c r="GHL129" s="520"/>
      <c r="GHM129" s="520"/>
      <c r="GHN129" s="520"/>
      <c r="GHO129" s="520"/>
      <c r="GHP129" s="520"/>
      <c r="GHQ129" s="520"/>
      <c r="GHR129" s="520"/>
      <c r="GHS129" s="520"/>
      <c r="GHT129" s="520"/>
      <c r="GHU129" s="520"/>
      <c r="GHV129" s="520"/>
      <c r="GHW129" s="520"/>
      <c r="GHX129" s="520"/>
      <c r="GHY129" s="520"/>
      <c r="GHZ129" s="520"/>
      <c r="GIA129" s="520"/>
      <c r="GIB129" s="520"/>
      <c r="GIC129" s="520"/>
      <c r="GID129" s="520"/>
      <c r="GIE129" s="520"/>
      <c r="GIF129" s="520"/>
      <c r="GIG129" s="520"/>
      <c r="GIH129" s="520"/>
      <c r="GII129" s="520"/>
      <c r="GIJ129" s="520"/>
      <c r="GIK129" s="520"/>
      <c r="GIL129" s="520"/>
      <c r="GIM129" s="520"/>
      <c r="GIN129" s="520"/>
      <c r="GIO129" s="520"/>
      <c r="GIP129" s="520"/>
      <c r="GIQ129" s="520"/>
      <c r="GIR129" s="520"/>
      <c r="GIS129" s="520"/>
      <c r="GIT129" s="520"/>
      <c r="GIU129" s="520"/>
      <c r="GIV129" s="520"/>
      <c r="GIW129" s="520"/>
      <c r="GIX129" s="520"/>
      <c r="GIY129" s="520"/>
      <c r="GIZ129" s="520"/>
      <c r="GJA129" s="520"/>
      <c r="GJB129" s="520"/>
      <c r="GJC129" s="520"/>
      <c r="GJD129" s="520"/>
      <c r="GJE129" s="520"/>
      <c r="GJF129" s="520"/>
      <c r="GJG129" s="520"/>
      <c r="GJH129" s="520"/>
      <c r="GJI129" s="520"/>
      <c r="GJJ129" s="520"/>
      <c r="GJK129" s="520"/>
      <c r="GJL129" s="520"/>
      <c r="GJM129" s="520"/>
      <c r="GJN129" s="520"/>
      <c r="GJO129" s="520"/>
      <c r="GJP129" s="520"/>
      <c r="GJQ129" s="520"/>
      <c r="GJR129" s="520"/>
      <c r="GJS129" s="520"/>
      <c r="GJT129" s="520"/>
      <c r="GJU129" s="520"/>
      <c r="GJV129" s="520"/>
      <c r="GJW129" s="520"/>
      <c r="GJX129" s="520"/>
      <c r="GJY129" s="520"/>
      <c r="GJZ129" s="520"/>
      <c r="GKA129" s="520"/>
      <c r="GKB129" s="520"/>
      <c r="GKC129" s="520"/>
      <c r="GKD129" s="520"/>
      <c r="GKE129" s="520"/>
      <c r="GKF129" s="520"/>
      <c r="GKG129" s="520"/>
      <c r="GKH129" s="520"/>
      <c r="GKI129" s="520"/>
      <c r="GKJ129" s="520"/>
      <c r="GKK129" s="520"/>
      <c r="GKL129" s="520"/>
      <c r="GKM129" s="520"/>
      <c r="GKN129" s="520"/>
      <c r="GKO129" s="520"/>
      <c r="GKP129" s="520"/>
      <c r="GKQ129" s="520"/>
      <c r="GKR129" s="520"/>
      <c r="GKS129" s="520"/>
      <c r="GKT129" s="520"/>
      <c r="GKU129" s="520"/>
      <c r="GKV129" s="520"/>
      <c r="GKW129" s="520"/>
      <c r="GKX129" s="520"/>
      <c r="GKY129" s="520"/>
      <c r="GKZ129" s="520"/>
      <c r="GLA129" s="520"/>
      <c r="GLB129" s="520"/>
      <c r="GLC129" s="520"/>
      <c r="GLD129" s="520"/>
      <c r="GLE129" s="520"/>
      <c r="GLF129" s="520"/>
      <c r="GLG129" s="520"/>
      <c r="GLH129" s="520"/>
      <c r="GLI129" s="520"/>
      <c r="GLJ129" s="520"/>
      <c r="GLK129" s="520"/>
      <c r="GLL129" s="520"/>
      <c r="GLM129" s="520"/>
      <c r="GLN129" s="520"/>
      <c r="GLO129" s="520"/>
      <c r="GLP129" s="520"/>
      <c r="GLQ129" s="520"/>
      <c r="GLR129" s="520"/>
      <c r="GLS129" s="520"/>
      <c r="GLT129" s="520"/>
      <c r="GLU129" s="520"/>
      <c r="GLV129" s="520"/>
      <c r="GLW129" s="520"/>
      <c r="GLX129" s="520"/>
      <c r="GLY129" s="520"/>
      <c r="GLZ129" s="520"/>
      <c r="GMA129" s="520"/>
      <c r="GMB129" s="520"/>
      <c r="GMC129" s="520"/>
      <c r="GMD129" s="520"/>
      <c r="GME129" s="520"/>
      <c r="GMF129" s="520"/>
      <c r="GMG129" s="520"/>
      <c r="GMH129" s="520"/>
      <c r="GMI129" s="520"/>
      <c r="GMJ129" s="520"/>
      <c r="GMK129" s="520"/>
      <c r="GML129" s="520"/>
      <c r="GMM129" s="520"/>
      <c r="GMN129" s="520"/>
      <c r="GMO129" s="520"/>
      <c r="GMP129" s="520"/>
      <c r="GMQ129" s="520"/>
      <c r="GMR129" s="520"/>
      <c r="GMS129" s="520"/>
      <c r="GMT129" s="520"/>
      <c r="GMU129" s="520"/>
      <c r="GMV129" s="520"/>
      <c r="GMW129" s="520"/>
      <c r="GMX129" s="520"/>
      <c r="GMY129" s="520"/>
      <c r="GMZ129" s="520"/>
      <c r="GNA129" s="520"/>
      <c r="GNB129" s="520"/>
      <c r="GNC129" s="520"/>
      <c r="GND129" s="520"/>
      <c r="GNE129" s="520"/>
      <c r="GNF129" s="520"/>
      <c r="GNG129" s="520"/>
      <c r="GNH129" s="520"/>
      <c r="GNI129" s="520"/>
      <c r="GNJ129" s="520"/>
      <c r="GNK129" s="520"/>
      <c r="GNL129" s="520"/>
      <c r="GNM129" s="520"/>
      <c r="GNN129" s="520"/>
      <c r="GNO129" s="520"/>
      <c r="GNP129" s="520"/>
      <c r="GNQ129" s="520"/>
      <c r="GNR129" s="520"/>
      <c r="GNS129" s="520"/>
      <c r="GNT129" s="520"/>
      <c r="GNU129" s="520"/>
      <c r="GNV129" s="520"/>
      <c r="GNW129" s="520"/>
      <c r="GNX129" s="520"/>
      <c r="GNY129" s="520"/>
      <c r="GNZ129" s="520"/>
      <c r="GOA129" s="520"/>
      <c r="GOB129" s="520"/>
      <c r="GOC129" s="520"/>
      <c r="GOD129" s="520"/>
      <c r="GOE129" s="520"/>
      <c r="GOF129" s="520"/>
      <c r="GOG129" s="520"/>
      <c r="GOH129" s="520"/>
      <c r="GOI129" s="520"/>
      <c r="GOJ129" s="520"/>
      <c r="GOK129" s="520"/>
      <c r="GOL129" s="520"/>
      <c r="GOM129" s="520"/>
      <c r="GON129" s="520"/>
      <c r="GOO129" s="520"/>
      <c r="GOP129" s="520"/>
      <c r="GOQ129" s="520"/>
      <c r="GOR129" s="520"/>
      <c r="GOS129" s="520"/>
      <c r="GOT129" s="520"/>
      <c r="GOU129" s="520"/>
      <c r="GOV129" s="520"/>
      <c r="GOW129" s="520"/>
      <c r="GOX129" s="520"/>
      <c r="GOY129" s="520"/>
      <c r="GOZ129" s="520"/>
      <c r="GPA129" s="520"/>
      <c r="GPB129" s="520"/>
      <c r="GPC129" s="520"/>
      <c r="GPD129" s="520"/>
      <c r="GPE129" s="520"/>
      <c r="GPF129" s="520"/>
      <c r="GPG129" s="520"/>
      <c r="GPH129" s="520"/>
      <c r="GPI129" s="520"/>
      <c r="GPJ129" s="520"/>
      <c r="GPK129" s="520"/>
      <c r="GPL129" s="520"/>
      <c r="GPM129" s="520"/>
      <c r="GPN129" s="520"/>
      <c r="GPO129" s="520"/>
      <c r="GPP129" s="520"/>
      <c r="GPQ129" s="520"/>
      <c r="GPR129" s="520"/>
      <c r="GPS129" s="520"/>
      <c r="GPT129" s="520"/>
      <c r="GPU129" s="520"/>
      <c r="GPV129" s="520"/>
      <c r="GPW129" s="520"/>
      <c r="GPX129" s="520"/>
      <c r="GPY129" s="520"/>
      <c r="GPZ129" s="520"/>
      <c r="GQA129" s="520"/>
      <c r="GQB129" s="520"/>
      <c r="GQC129" s="520"/>
      <c r="GQD129" s="520"/>
      <c r="GQE129" s="520"/>
      <c r="GQF129" s="520"/>
      <c r="GQG129" s="520"/>
      <c r="GQH129" s="520"/>
      <c r="GQI129" s="520"/>
      <c r="GQJ129" s="520"/>
      <c r="GQK129" s="520"/>
      <c r="GQL129" s="520"/>
      <c r="GQM129" s="520"/>
      <c r="GQN129" s="520"/>
      <c r="GQO129" s="520"/>
      <c r="GQP129" s="520"/>
      <c r="GQQ129" s="520"/>
      <c r="GQR129" s="520"/>
      <c r="GQS129" s="520"/>
      <c r="GQT129" s="520"/>
      <c r="GQU129" s="520"/>
      <c r="GQV129" s="520"/>
      <c r="GQW129" s="520"/>
      <c r="GQX129" s="520"/>
      <c r="GQY129" s="520"/>
      <c r="GQZ129" s="520"/>
      <c r="GRA129" s="520"/>
      <c r="GRB129" s="520"/>
      <c r="GRC129" s="520"/>
      <c r="GRD129" s="520"/>
      <c r="GRE129" s="520"/>
      <c r="GRF129" s="520"/>
      <c r="GRG129" s="520"/>
      <c r="GRH129" s="520"/>
      <c r="GRI129" s="520"/>
      <c r="GRJ129" s="520"/>
      <c r="GRK129" s="520"/>
      <c r="GRL129" s="520"/>
      <c r="GRM129" s="520"/>
      <c r="GRN129" s="520"/>
      <c r="GRO129" s="520"/>
      <c r="GRP129" s="520"/>
      <c r="GRQ129" s="520"/>
      <c r="GRR129" s="520"/>
      <c r="GRS129" s="520"/>
      <c r="GRT129" s="520"/>
      <c r="GRU129" s="520"/>
      <c r="GRV129" s="520"/>
      <c r="GRW129" s="520"/>
      <c r="GRX129" s="520"/>
      <c r="GRY129" s="520"/>
      <c r="GRZ129" s="520"/>
      <c r="GSA129" s="520"/>
      <c r="GSB129" s="520"/>
      <c r="GSC129" s="520"/>
      <c r="GSD129" s="520"/>
      <c r="GSE129" s="520"/>
      <c r="GSF129" s="520"/>
      <c r="GSG129" s="520"/>
      <c r="GSH129" s="520"/>
      <c r="GSI129" s="520"/>
      <c r="GSJ129" s="520"/>
      <c r="GSK129" s="520"/>
      <c r="GSL129" s="520"/>
      <c r="GSM129" s="520"/>
      <c r="GSN129" s="520"/>
      <c r="GSO129" s="520"/>
      <c r="GSP129" s="520"/>
      <c r="GSQ129" s="520"/>
      <c r="GSR129" s="520"/>
      <c r="GSS129" s="520"/>
      <c r="GST129" s="520"/>
      <c r="GSU129" s="520"/>
      <c r="GSV129" s="520"/>
      <c r="GSW129" s="520"/>
      <c r="GSX129" s="520"/>
      <c r="GSY129" s="520"/>
      <c r="GSZ129" s="520"/>
      <c r="GTA129" s="520"/>
      <c r="GTB129" s="520"/>
      <c r="GTC129" s="520"/>
      <c r="GTD129" s="520"/>
      <c r="GTE129" s="520"/>
      <c r="GTF129" s="520"/>
      <c r="GTG129" s="520"/>
      <c r="GTH129" s="520"/>
      <c r="GTI129" s="520"/>
      <c r="GTJ129" s="520"/>
      <c r="GTK129" s="520"/>
      <c r="GTL129" s="520"/>
      <c r="GTM129" s="520"/>
      <c r="GTN129" s="520"/>
      <c r="GTO129" s="520"/>
      <c r="GTP129" s="520"/>
      <c r="GTQ129" s="520"/>
      <c r="GTR129" s="520"/>
      <c r="GTS129" s="520"/>
      <c r="GTT129" s="520"/>
      <c r="GTU129" s="520"/>
      <c r="GTV129" s="520"/>
      <c r="GTW129" s="520"/>
      <c r="GTX129" s="520"/>
      <c r="GTY129" s="520"/>
      <c r="GTZ129" s="520"/>
      <c r="GUA129" s="520"/>
      <c r="GUB129" s="520"/>
      <c r="GUC129" s="520"/>
      <c r="GUD129" s="520"/>
      <c r="GUE129" s="520"/>
      <c r="GUF129" s="520"/>
      <c r="GUG129" s="520"/>
      <c r="GUH129" s="520"/>
      <c r="GUI129" s="520"/>
      <c r="GUJ129" s="520"/>
      <c r="GUK129" s="520"/>
      <c r="GUL129" s="520"/>
      <c r="GUM129" s="520"/>
      <c r="GUN129" s="520"/>
      <c r="GUO129" s="520"/>
      <c r="GUP129" s="520"/>
      <c r="GUQ129" s="520"/>
      <c r="GUR129" s="520"/>
      <c r="GUS129" s="520"/>
      <c r="GUT129" s="520"/>
      <c r="GUU129" s="520"/>
      <c r="GUV129" s="520"/>
      <c r="GUW129" s="520"/>
      <c r="GUX129" s="520"/>
      <c r="GUY129" s="520"/>
      <c r="GUZ129" s="520"/>
      <c r="GVA129" s="520"/>
      <c r="GVB129" s="520"/>
      <c r="GVC129" s="520"/>
      <c r="GVD129" s="520"/>
      <c r="GVE129" s="520"/>
      <c r="GVF129" s="520"/>
      <c r="GVG129" s="520"/>
      <c r="GVH129" s="520"/>
      <c r="GVI129" s="520"/>
      <c r="GVJ129" s="520"/>
      <c r="GVK129" s="520"/>
      <c r="GVL129" s="520"/>
      <c r="GVM129" s="520"/>
      <c r="GVN129" s="520"/>
      <c r="GVO129" s="520"/>
      <c r="GVP129" s="520"/>
      <c r="GVQ129" s="520"/>
      <c r="GVR129" s="520"/>
      <c r="GVS129" s="520"/>
      <c r="GVT129" s="520"/>
      <c r="GVU129" s="520"/>
      <c r="GVV129" s="520"/>
      <c r="GVW129" s="520"/>
      <c r="GVX129" s="520"/>
      <c r="GVY129" s="520"/>
      <c r="GVZ129" s="520"/>
      <c r="GWA129" s="520"/>
      <c r="GWB129" s="520"/>
      <c r="GWC129" s="520"/>
      <c r="GWD129" s="520"/>
      <c r="GWE129" s="520"/>
      <c r="GWF129" s="520"/>
      <c r="GWG129" s="520"/>
      <c r="GWH129" s="520"/>
      <c r="GWI129" s="520"/>
      <c r="GWJ129" s="520"/>
      <c r="GWK129" s="520"/>
      <c r="GWL129" s="520"/>
      <c r="GWM129" s="520"/>
      <c r="GWN129" s="520"/>
      <c r="GWO129" s="520"/>
      <c r="GWP129" s="520"/>
      <c r="GWQ129" s="520"/>
      <c r="GWR129" s="520"/>
      <c r="GWS129" s="520"/>
      <c r="GWT129" s="520"/>
      <c r="GWU129" s="520"/>
      <c r="GWV129" s="520"/>
      <c r="GWW129" s="520"/>
      <c r="GWX129" s="520"/>
      <c r="GWY129" s="520"/>
      <c r="GWZ129" s="520"/>
      <c r="GXA129" s="520"/>
      <c r="GXB129" s="520"/>
      <c r="GXC129" s="520"/>
      <c r="GXD129" s="520"/>
      <c r="GXE129" s="520"/>
      <c r="GXF129" s="520"/>
      <c r="GXG129" s="520"/>
      <c r="GXH129" s="520"/>
      <c r="GXI129" s="520"/>
      <c r="GXJ129" s="520"/>
      <c r="GXK129" s="520"/>
      <c r="GXL129" s="520"/>
      <c r="GXM129" s="520"/>
      <c r="GXN129" s="520"/>
      <c r="GXO129" s="520"/>
      <c r="GXP129" s="520"/>
      <c r="GXQ129" s="520"/>
      <c r="GXR129" s="520"/>
      <c r="GXS129" s="520"/>
      <c r="GXT129" s="520"/>
      <c r="GXU129" s="520"/>
      <c r="GXV129" s="520"/>
      <c r="GXW129" s="520"/>
      <c r="GXX129" s="520"/>
      <c r="GXY129" s="520"/>
      <c r="GXZ129" s="520"/>
      <c r="GYA129" s="520"/>
      <c r="GYB129" s="520"/>
      <c r="GYC129" s="520"/>
      <c r="GYD129" s="520"/>
      <c r="GYE129" s="520"/>
      <c r="GYF129" s="520"/>
      <c r="GYG129" s="520"/>
      <c r="GYH129" s="520"/>
      <c r="GYI129" s="520"/>
      <c r="GYJ129" s="520"/>
      <c r="GYK129" s="520"/>
      <c r="GYL129" s="520"/>
      <c r="GYM129" s="520"/>
      <c r="GYN129" s="520"/>
      <c r="GYO129" s="520"/>
      <c r="GYP129" s="520"/>
      <c r="GYQ129" s="520"/>
      <c r="GYR129" s="520"/>
      <c r="GYS129" s="520"/>
      <c r="GYT129" s="520"/>
      <c r="GYU129" s="520"/>
      <c r="GYV129" s="520"/>
      <c r="GYW129" s="520"/>
      <c r="GYX129" s="520"/>
      <c r="GYY129" s="520"/>
      <c r="GYZ129" s="520"/>
      <c r="GZA129" s="520"/>
      <c r="GZB129" s="520"/>
      <c r="GZC129" s="520"/>
      <c r="GZD129" s="520"/>
      <c r="GZE129" s="520"/>
      <c r="GZF129" s="520"/>
      <c r="GZG129" s="520"/>
      <c r="GZH129" s="520"/>
      <c r="GZI129" s="520"/>
      <c r="GZJ129" s="520"/>
      <c r="GZK129" s="520"/>
      <c r="GZL129" s="520"/>
      <c r="GZM129" s="520"/>
      <c r="GZN129" s="520"/>
      <c r="GZO129" s="520"/>
      <c r="GZP129" s="520"/>
      <c r="GZQ129" s="520"/>
      <c r="GZR129" s="520"/>
      <c r="GZS129" s="520"/>
      <c r="GZT129" s="520"/>
      <c r="GZU129" s="520"/>
      <c r="GZV129" s="520"/>
      <c r="GZW129" s="520"/>
      <c r="GZX129" s="520"/>
      <c r="GZY129" s="520"/>
      <c r="GZZ129" s="520"/>
      <c r="HAA129" s="520"/>
      <c r="HAB129" s="520"/>
      <c r="HAC129" s="520"/>
      <c r="HAD129" s="520"/>
      <c r="HAE129" s="520"/>
      <c r="HAF129" s="520"/>
      <c r="HAG129" s="520"/>
      <c r="HAH129" s="520"/>
      <c r="HAI129" s="520"/>
      <c r="HAJ129" s="520"/>
      <c r="HAK129" s="520"/>
      <c r="HAL129" s="520"/>
      <c r="HAM129" s="520"/>
      <c r="HAN129" s="520"/>
      <c r="HAO129" s="520"/>
      <c r="HAP129" s="520"/>
      <c r="HAQ129" s="520"/>
      <c r="HAR129" s="520"/>
      <c r="HAS129" s="520"/>
      <c r="HAT129" s="520"/>
      <c r="HAU129" s="520"/>
      <c r="HAV129" s="520"/>
      <c r="HAW129" s="520"/>
      <c r="HAX129" s="520"/>
      <c r="HAY129" s="520"/>
      <c r="HAZ129" s="520"/>
      <c r="HBA129" s="520"/>
      <c r="HBB129" s="520"/>
      <c r="HBC129" s="520"/>
      <c r="HBD129" s="520"/>
      <c r="HBE129" s="520"/>
      <c r="HBF129" s="520"/>
      <c r="HBG129" s="520"/>
      <c r="HBH129" s="520"/>
      <c r="HBI129" s="520"/>
      <c r="HBJ129" s="520"/>
      <c r="HBK129" s="520"/>
      <c r="HBL129" s="520"/>
      <c r="HBM129" s="520"/>
      <c r="HBN129" s="520"/>
      <c r="HBO129" s="520"/>
      <c r="HBP129" s="520"/>
      <c r="HBQ129" s="520"/>
      <c r="HBR129" s="520"/>
      <c r="HBS129" s="520"/>
      <c r="HBT129" s="520"/>
      <c r="HBU129" s="520"/>
      <c r="HBV129" s="520"/>
      <c r="HBW129" s="520"/>
      <c r="HBX129" s="520"/>
      <c r="HBY129" s="520"/>
      <c r="HBZ129" s="520"/>
      <c r="HCA129" s="520"/>
      <c r="HCB129" s="520"/>
      <c r="HCC129" s="520"/>
      <c r="HCD129" s="520"/>
      <c r="HCE129" s="520"/>
      <c r="HCF129" s="520"/>
      <c r="HCG129" s="520"/>
      <c r="HCH129" s="520"/>
      <c r="HCI129" s="520"/>
      <c r="HCJ129" s="520"/>
      <c r="HCK129" s="520"/>
      <c r="HCL129" s="520"/>
      <c r="HCM129" s="520"/>
      <c r="HCN129" s="520"/>
      <c r="HCO129" s="520"/>
      <c r="HCP129" s="520"/>
      <c r="HCQ129" s="520"/>
      <c r="HCR129" s="520"/>
      <c r="HCS129" s="520"/>
      <c r="HCT129" s="520"/>
      <c r="HCU129" s="520"/>
      <c r="HCV129" s="520"/>
      <c r="HCW129" s="520"/>
      <c r="HCX129" s="520"/>
      <c r="HCY129" s="520"/>
      <c r="HCZ129" s="520"/>
      <c r="HDA129" s="520"/>
      <c r="HDB129" s="520"/>
      <c r="HDC129" s="520"/>
      <c r="HDD129" s="520"/>
      <c r="HDE129" s="520"/>
      <c r="HDF129" s="520"/>
      <c r="HDG129" s="520"/>
      <c r="HDH129" s="520"/>
      <c r="HDI129" s="520"/>
      <c r="HDJ129" s="520"/>
      <c r="HDK129" s="520"/>
      <c r="HDL129" s="520"/>
      <c r="HDM129" s="520"/>
      <c r="HDN129" s="520"/>
      <c r="HDO129" s="520"/>
      <c r="HDP129" s="520"/>
      <c r="HDQ129" s="520"/>
      <c r="HDR129" s="520"/>
      <c r="HDS129" s="520"/>
      <c r="HDT129" s="520"/>
      <c r="HDU129" s="520"/>
      <c r="HDV129" s="520"/>
      <c r="HDW129" s="520"/>
      <c r="HDX129" s="520"/>
      <c r="HDY129" s="520"/>
      <c r="HDZ129" s="520"/>
      <c r="HEA129" s="520"/>
      <c r="HEB129" s="520"/>
      <c r="HEC129" s="520"/>
      <c r="HED129" s="520"/>
      <c r="HEE129" s="520"/>
      <c r="HEF129" s="520"/>
      <c r="HEG129" s="520"/>
      <c r="HEH129" s="520"/>
      <c r="HEI129" s="520"/>
      <c r="HEJ129" s="520"/>
      <c r="HEK129" s="520"/>
      <c r="HEL129" s="520"/>
      <c r="HEM129" s="520"/>
      <c r="HEN129" s="520"/>
      <c r="HEO129" s="520"/>
      <c r="HEP129" s="520"/>
      <c r="HEQ129" s="520"/>
      <c r="HER129" s="520"/>
      <c r="HES129" s="520"/>
      <c r="HET129" s="520"/>
      <c r="HEU129" s="520"/>
      <c r="HEV129" s="520"/>
      <c r="HEW129" s="520"/>
      <c r="HEX129" s="520"/>
      <c r="HEY129" s="520"/>
      <c r="HEZ129" s="520"/>
      <c r="HFA129" s="520"/>
      <c r="HFB129" s="520"/>
      <c r="HFC129" s="520"/>
      <c r="HFD129" s="520"/>
      <c r="HFE129" s="520"/>
      <c r="HFF129" s="520"/>
      <c r="HFG129" s="520"/>
      <c r="HFH129" s="520"/>
      <c r="HFI129" s="520"/>
      <c r="HFJ129" s="520"/>
      <c r="HFK129" s="520"/>
      <c r="HFL129" s="520"/>
      <c r="HFM129" s="520"/>
      <c r="HFN129" s="520"/>
      <c r="HFO129" s="520"/>
      <c r="HFP129" s="520"/>
      <c r="HFQ129" s="520"/>
      <c r="HFR129" s="520"/>
      <c r="HFS129" s="520"/>
      <c r="HFT129" s="520"/>
      <c r="HFU129" s="520"/>
      <c r="HFV129" s="520"/>
      <c r="HFW129" s="520"/>
      <c r="HFX129" s="520"/>
      <c r="HFY129" s="520"/>
      <c r="HFZ129" s="520"/>
      <c r="HGA129" s="520"/>
      <c r="HGB129" s="520"/>
      <c r="HGC129" s="520"/>
      <c r="HGD129" s="520"/>
      <c r="HGE129" s="520"/>
      <c r="HGF129" s="520"/>
      <c r="HGG129" s="520"/>
      <c r="HGH129" s="520"/>
      <c r="HGI129" s="520"/>
      <c r="HGJ129" s="520"/>
      <c r="HGK129" s="520"/>
      <c r="HGL129" s="520"/>
      <c r="HGM129" s="520"/>
      <c r="HGN129" s="520"/>
      <c r="HGO129" s="520"/>
      <c r="HGP129" s="520"/>
      <c r="HGQ129" s="520"/>
      <c r="HGR129" s="520"/>
      <c r="HGS129" s="520"/>
      <c r="HGT129" s="520"/>
      <c r="HGU129" s="520"/>
      <c r="HGV129" s="520"/>
      <c r="HGW129" s="520"/>
      <c r="HGX129" s="520"/>
      <c r="HGY129" s="520"/>
      <c r="HGZ129" s="520"/>
      <c r="HHA129" s="520"/>
      <c r="HHB129" s="520"/>
      <c r="HHC129" s="520"/>
      <c r="HHD129" s="520"/>
      <c r="HHE129" s="520"/>
      <c r="HHF129" s="520"/>
      <c r="HHG129" s="520"/>
      <c r="HHH129" s="520"/>
      <c r="HHI129" s="520"/>
      <c r="HHJ129" s="520"/>
      <c r="HHK129" s="520"/>
      <c r="HHL129" s="520"/>
      <c r="HHM129" s="520"/>
      <c r="HHN129" s="520"/>
      <c r="HHO129" s="520"/>
      <c r="HHP129" s="520"/>
      <c r="HHQ129" s="520"/>
      <c r="HHR129" s="520"/>
      <c r="HHS129" s="520"/>
      <c r="HHT129" s="520"/>
      <c r="HHU129" s="520"/>
      <c r="HHV129" s="520"/>
      <c r="HHW129" s="520"/>
      <c r="HHX129" s="520"/>
      <c r="HHY129" s="520"/>
      <c r="HHZ129" s="520"/>
      <c r="HIA129" s="520"/>
      <c r="HIB129" s="520"/>
      <c r="HIC129" s="520"/>
      <c r="HID129" s="520"/>
      <c r="HIE129" s="520"/>
      <c r="HIF129" s="520"/>
      <c r="HIG129" s="520"/>
      <c r="HIH129" s="520"/>
      <c r="HII129" s="520"/>
      <c r="HIJ129" s="520"/>
      <c r="HIK129" s="520"/>
      <c r="HIL129" s="520"/>
      <c r="HIM129" s="520"/>
      <c r="HIN129" s="520"/>
      <c r="HIO129" s="520"/>
      <c r="HIP129" s="520"/>
      <c r="HIQ129" s="520"/>
      <c r="HIR129" s="520"/>
      <c r="HIS129" s="520"/>
      <c r="HIT129" s="520"/>
      <c r="HIU129" s="520"/>
      <c r="HIV129" s="520"/>
      <c r="HIW129" s="520"/>
      <c r="HIX129" s="520"/>
      <c r="HIY129" s="520"/>
      <c r="HIZ129" s="520"/>
      <c r="HJA129" s="520"/>
      <c r="HJB129" s="520"/>
      <c r="HJC129" s="520"/>
      <c r="HJD129" s="520"/>
      <c r="HJE129" s="520"/>
      <c r="HJF129" s="520"/>
      <c r="HJG129" s="520"/>
      <c r="HJH129" s="520"/>
      <c r="HJI129" s="520"/>
      <c r="HJJ129" s="520"/>
      <c r="HJK129" s="520"/>
      <c r="HJL129" s="520"/>
      <c r="HJM129" s="520"/>
      <c r="HJN129" s="520"/>
      <c r="HJO129" s="520"/>
      <c r="HJP129" s="520"/>
      <c r="HJQ129" s="520"/>
      <c r="HJR129" s="520"/>
      <c r="HJS129" s="520"/>
      <c r="HJT129" s="520"/>
      <c r="HJU129" s="520"/>
      <c r="HJV129" s="520"/>
      <c r="HJW129" s="520"/>
      <c r="HJX129" s="520"/>
      <c r="HJY129" s="520"/>
      <c r="HJZ129" s="520"/>
      <c r="HKA129" s="520"/>
      <c r="HKB129" s="520"/>
      <c r="HKC129" s="520"/>
      <c r="HKD129" s="520"/>
      <c r="HKE129" s="520"/>
      <c r="HKF129" s="520"/>
      <c r="HKG129" s="520"/>
      <c r="HKH129" s="520"/>
      <c r="HKI129" s="520"/>
      <c r="HKJ129" s="520"/>
      <c r="HKK129" s="520"/>
      <c r="HKL129" s="520"/>
      <c r="HKM129" s="520"/>
      <c r="HKN129" s="520"/>
      <c r="HKO129" s="520"/>
      <c r="HKP129" s="520"/>
      <c r="HKQ129" s="520"/>
      <c r="HKR129" s="520"/>
      <c r="HKS129" s="520"/>
      <c r="HKT129" s="520"/>
      <c r="HKU129" s="520"/>
      <c r="HKV129" s="520"/>
      <c r="HKW129" s="520"/>
      <c r="HKX129" s="520"/>
      <c r="HKY129" s="520"/>
      <c r="HKZ129" s="520"/>
      <c r="HLA129" s="520"/>
      <c r="HLB129" s="520"/>
      <c r="HLC129" s="520"/>
      <c r="HLD129" s="520"/>
      <c r="HLE129" s="520"/>
      <c r="HLF129" s="520"/>
      <c r="HLG129" s="520"/>
      <c r="HLH129" s="520"/>
      <c r="HLI129" s="520"/>
      <c r="HLJ129" s="520"/>
      <c r="HLK129" s="520"/>
      <c r="HLL129" s="520"/>
      <c r="HLM129" s="520"/>
      <c r="HLN129" s="520"/>
      <c r="HLO129" s="520"/>
      <c r="HLP129" s="520"/>
      <c r="HLQ129" s="520"/>
      <c r="HLR129" s="520"/>
      <c r="HLS129" s="520"/>
      <c r="HLT129" s="520"/>
      <c r="HLU129" s="520"/>
      <c r="HLV129" s="520"/>
      <c r="HLW129" s="520"/>
      <c r="HLX129" s="520"/>
      <c r="HLY129" s="520"/>
      <c r="HLZ129" s="520"/>
      <c r="HMA129" s="520"/>
      <c r="HMB129" s="520"/>
      <c r="HMC129" s="520"/>
      <c r="HMD129" s="520"/>
      <c r="HME129" s="520"/>
      <c r="HMF129" s="520"/>
      <c r="HMG129" s="520"/>
      <c r="HMH129" s="520"/>
      <c r="HMI129" s="520"/>
      <c r="HMJ129" s="520"/>
      <c r="HMK129" s="520"/>
      <c r="HML129" s="520"/>
      <c r="HMM129" s="520"/>
      <c r="HMN129" s="520"/>
      <c r="HMO129" s="520"/>
      <c r="HMP129" s="520"/>
      <c r="HMQ129" s="520"/>
      <c r="HMR129" s="520"/>
      <c r="HMS129" s="520"/>
      <c r="HMT129" s="520"/>
      <c r="HMU129" s="520"/>
      <c r="HMV129" s="520"/>
      <c r="HMW129" s="520"/>
      <c r="HMX129" s="520"/>
      <c r="HMY129" s="520"/>
      <c r="HMZ129" s="520"/>
      <c r="HNA129" s="520"/>
      <c r="HNB129" s="520"/>
      <c r="HNC129" s="520"/>
      <c r="HND129" s="520"/>
      <c r="HNE129" s="520"/>
      <c r="HNF129" s="520"/>
      <c r="HNG129" s="520"/>
      <c r="HNH129" s="520"/>
      <c r="HNI129" s="520"/>
      <c r="HNJ129" s="520"/>
      <c r="HNK129" s="520"/>
      <c r="HNL129" s="520"/>
      <c r="HNM129" s="520"/>
      <c r="HNN129" s="520"/>
      <c r="HNO129" s="520"/>
      <c r="HNP129" s="520"/>
      <c r="HNQ129" s="520"/>
      <c r="HNR129" s="520"/>
      <c r="HNS129" s="520"/>
      <c r="HNT129" s="520"/>
      <c r="HNU129" s="520"/>
      <c r="HNV129" s="520"/>
      <c r="HNW129" s="520"/>
      <c r="HNX129" s="520"/>
      <c r="HNY129" s="520"/>
      <c r="HNZ129" s="520"/>
      <c r="HOA129" s="520"/>
      <c r="HOB129" s="520"/>
      <c r="HOC129" s="520"/>
      <c r="HOD129" s="520"/>
      <c r="HOE129" s="520"/>
      <c r="HOF129" s="520"/>
      <c r="HOG129" s="520"/>
      <c r="HOH129" s="520"/>
      <c r="HOI129" s="520"/>
      <c r="HOJ129" s="520"/>
      <c r="HOK129" s="520"/>
      <c r="HOL129" s="520"/>
      <c r="HOM129" s="520"/>
      <c r="HON129" s="520"/>
      <c r="HOO129" s="520"/>
      <c r="HOP129" s="520"/>
      <c r="HOQ129" s="520"/>
      <c r="HOR129" s="520"/>
      <c r="HOS129" s="520"/>
      <c r="HOT129" s="520"/>
      <c r="HOU129" s="520"/>
      <c r="HOV129" s="520"/>
      <c r="HOW129" s="520"/>
      <c r="HOX129" s="520"/>
      <c r="HOY129" s="520"/>
      <c r="HOZ129" s="520"/>
      <c r="HPA129" s="520"/>
      <c r="HPB129" s="520"/>
      <c r="HPC129" s="520"/>
      <c r="HPD129" s="520"/>
      <c r="HPE129" s="520"/>
      <c r="HPF129" s="520"/>
      <c r="HPG129" s="520"/>
      <c r="HPH129" s="520"/>
      <c r="HPI129" s="520"/>
      <c r="HPJ129" s="520"/>
      <c r="HPK129" s="520"/>
      <c r="HPL129" s="520"/>
      <c r="HPM129" s="520"/>
      <c r="HPN129" s="520"/>
      <c r="HPO129" s="520"/>
      <c r="HPP129" s="520"/>
      <c r="HPQ129" s="520"/>
      <c r="HPR129" s="520"/>
      <c r="HPS129" s="520"/>
      <c r="HPT129" s="520"/>
      <c r="HPU129" s="520"/>
      <c r="HPV129" s="520"/>
      <c r="HPW129" s="520"/>
      <c r="HPX129" s="520"/>
      <c r="HPY129" s="520"/>
      <c r="HPZ129" s="520"/>
      <c r="HQA129" s="520"/>
      <c r="HQB129" s="520"/>
      <c r="HQC129" s="520"/>
      <c r="HQD129" s="520"/>
      <c r="HQE129" s="520"/>
      <c r="HQF129" s="520"/>
      <c r="HQG129" s="520"/>
      <c r="HQH129" s="520"/>
      <c r="HQI129" s="520"/>
      <c r="HQJ129" s="520"/>
      <c r="HQK129" s="520"/>
      <c r="HQL129" s="520"/>
      <c r="HQM129" s="520"/>
      <c r="HQN129" s="520"/>
      <c r="HQO129" s="520"/>
      <c r="HQP129" s="520"/>
      <c r="HQQ129" s="520"/>
      <c r="HQR129" s="520"/>
      <c r="HQS129" s="520"/>
      <c r="HQT129" s="520"/>
      <c r="HQU129" s="520"/>
      <c r="HQV129" s="520"/>
      <c r="HQW129" s="520"/>
      <c r="HQX129" s="520"/>
      <c r="HQY129" s="520"/>
      <c r="HQZ129" s="520"/>
      <c r="HRA129" s="520"/>
      <c r="HRB129" s="520"/>
      <c r="HRC129" s="520"/>
      <c r="HRD129" s="520"/>
      <c r="HRE129" s="520"/>
      <c r="HRF129" s="520"/>
      <c r="HRG129" s="520"/>
      <c r="HRH129" s="520"/>
      <c r="HRI129" s="520"/>
      <c r="HRJ129" s="520"/>
      <c r="HRK129" s="520"/>
      <c r="HRL129" s="520"/>
      <c r="HRM129" s="520"/>
      <c r="HRN129" s="520"/>
      <c r="HRO129" s="520"/>
      <c r="HRP129" s="520"/>
      <c r="HRQ129" s="520"/>
      <c r="HRR129" s="520"/>
      <c r="HRS129" s="520"/>
      <c r="HRT129" s="520"/>
      <c r="HRU129" s="520"/>
      <c r="HRV129" s="520"/>
      <c r="HRW129" s="520"/>
      <c r="HRX129" s="520"/>
      <c r="HRY129" s="520"/>
      <c r="HRZ129" s="520"/>
      <c r="HSA129" s="520"/>
      <c r="HSB129" s="520"/>
      <c r="HSC129" s="520"/>
      <c r="HSD129" s="520"/>
      <c r="HSE129" s="520"/>
      <c r="HSF129" s="520"/>
      <c r="HSG129" s="520"/>
      <c r="HSH129" s="520"/>
      <c r="HSI129" s="520"/>
      <c r="HSJ129" s="520"/>
      <c r="HSK129" s="520"/>
      <c r="HSL129" s="520"/>
      <c r="HSM129" s="520"/>
      <c r="HSN129" s="520"/>
      <c r="HSO129" s="520"/>
      <c r="HSP129" s="520"/>
      <c r="HSQ129" s="520"/>
      <c r="HSR129" s="520"/>
      <c r="HSS129" s="520"/>
      <c r="HST129" s="520"/>
      <c r="HSU129" s="520"/>
      <c r="HSV129" s="520"/>
      <c r="HSW129" s="520"/>
      <c r="HSX129" s="520"/>
      <c r="HSY129" s="520"/>
      <c r="HSZ129" s="520"/>
      <c r="HTA129" s="520"/>
      <c r="HTB129" s="520"/>
      <c r="HTC129" s="520"/>
      <c r="HTD129" s="520"/>
      <c r="HTE129" s="520"/>
      <c r="HTF129" s="520"/>
      <c r="HTG129" s="520"/>
      <c r="HTH129" s="520"/>
      <c r="HTI129" s="520"/>
      <c r="HTJ129" s="520"/>
      <c r="HTK129" s="520"/>
      <c r="HTL129" s="520"/>
      <c r="HTM129" s="520"/>
      <c r="HTN129" s="520"/>
      <c r="HTO129" s="520"/>
      <c r="HTP129" s="520"/>
      <c r="HTQ129" s="520"/>
      <c r="HTR129" s="520"/>
      <c r="HTS129" s="520"/>
      <c r="HTT129" s="520"/>
      <c r="HTU129" s="520"/>
      <c r="HTV129" s="520"/>
      <c r="HTW129" s="520"/>
      <c r="HTX129" s="520"/>
      <c r="HTY129" s="520"/>
      <c r="HTZ129" s="520"/>
      <c r="HUA129" s="520"/>
      <c r="HUB129" s="520"/>
      <c r="HUC129" s="520"/>
      <c r="HUD129" s="520"/>
      <c r="HUE129" s="520"/>
      <c r="HUF129" s="520"/>
      <c r="HUG129" s="520"/>
      <c r="HUH129" s="520"/>
      <c r="HUI129" s="520"/>
      <c r="HUJ129" s="520"/>
      <c r="HUK129" s="520"/>
      <c r="HUL129" s="520"/>
      <c r="HUM129" s="520"/>
      <c r="HUN129" s="520"/>
      <c r="HUO129" s="520"/>
      <c r="HUP129" s="520"/>
      <c r="HUQ129" s="520"/>
      <c r="HUR129" s="520"/>
      <c r="HUS129" s="520"/>
      <c r="HUT129" s="520"/>
      <c r="HUU129" s="520"/>
      <c r="HUV129" s="520"/>
      <c r="HUW129" s="520"/>
      <c r="HUX129" s="520"/>
      <c r="HUY129" s="520"/>
      <c r="HUZ129" s="520"/>
      <c r="HVA129" s="520"/>
      <c r="HVB129" s="520"/>
      <c r="HVC129" s="520"/>
      <c r="HVD129" s="520"/>
      <c r="HVE129" s="520"/>
      <c r="HVF129" s="520"/>
      <c r="HVG129" s="520"/>
      <c r="HVH129" s="520"/>
      <c r="HVI129" s="520"/>
      <c r="HVJ129" s="520"/>
      <c r="HVK129" s="520"/>
      <c r="HVL129" s="520"/>
      <c r="HVM129" s="520"/>
      <c r="HVN129" s="520"/>
      <c r="HVO129" s="520"/>
      <c r="HVP129" s="520"/>
      <c r="HVQ129" s="520"/>
      <c r="HVR129" s="520"/>
      <c r="HVS129" s="520"/>
      <c r="HVT129" s="520"/>
      <c r="HVU129" s="520"/>
      <c r="HVV129" s="520"/>
      <c r="HVW129" s="520"/>
      <c r="HVX129" s="520"/>
      <c r="HVY129" s="520"/>
      <c r="HVZ129" s="520"/>
      <c r="HWA129" s="520"/>
      <c r="HWB129" s="520"/>
      <c r="HWC129" s="520"/>
      <c r="HWD129" s="520"/>
      <c r="HWE129" s="520"/>
      <c r="HWF129" s="520"/>
      <c r="HWG129" s="520"/>
      <c r="HWH129" s="520"/>
      <c r="HWI129" s="520"/>
      <c r="HWJ129" s="520"/>
      <c r="HWK129" s="520"/>
      <c r="HWL129" s="520"/>
      <c r="HWM129" s="520"/>
      <c r="HWN129" s="520"/>
      <c r="HWO129" s="520"/>
      <c r="HWP129" s="520"/>
      <c r="HWQ129" s="520"/>
      <c r="HWR129" s="520"/>
      <c r="HWS129" s="520"/>
      <c r="HWT129" s="520"/>
      <c r="HWU129" s="520"/>
      <c r="HWV129" s="520"/>
      <c r="HWW129" s="520"/>
      <c r="HWX129" s="520"/>
      <c r="HWY129" s="520"/>
      <c r="HWZ129" s="520"/>
      <c r="HXA129" s="520"/>
      <c r="HXB129" s="520"/>
      <c r="HXC129" s="520"/>
      <c r="HXD129" s="520"/>
      <c r="HXE129" s="520"/>
      <c r="HXF129" s="520"/>
      <c r="HXG129" s="520"/>
      <c r="HXH129" s="520"/>
      <c r="HXI129" s="520"/>
      <c r="HXJ129" s="520"/>
      <c r="HXK129" s="520"/>
      <c r="HXL129" s="520"/>
      <c r="HXM129" s="520"/>
      <c r="HXN129" s="520"/>
      <c r="HXO129" s="520"/>
      <c r="HXP129" s="520"/>
      <c r="HXQ129" s="520"/>
      <c r="HXR129" s="520"/>
      <c r="HXS129" s="520"/>
      <c r="HXT129" s="520"/>
      <c r="HXU129" s="520"/>
      <c r="HXV129" s="520"/>
      <c r="HXW129" s="520"/>
      <c r="HXX129" s="520"/>
      <c r="HXY129" s="520"/>
      <c r="HXZ129" s="520"/>
      <c r="HYA129" s="520"/>
      <c r="HYB129" s="520"/>
      <c r="HYC129" s="520"/>
      <c r="HYD129" s="520"/>
      <c r="HYE129" s="520"/>
      <c r="HYF129" s="520"/>
      <c r="HYG129" s="520"/>
      <c r="HYH129" s="520"/>
      <c r="HYI129" s="520"/>
      <c r="HYJ129" s="520"/>
      <c r="HYK129" s="520"/>
      <c r="HYL129" s="520"/>
      <c r="HYM129" s="520"/>
      <c r="HYN129" s="520"/>
      <c r="HYO129" s="520"/>
      <c r="HYP129" s="520"/>
      <c r="HYQ129" s="520"/>
      <c r="HYR129" s="520"/>
      <c r="HYS129" s="520"/>
      <c r="HYT129" s="520"/>
      <c r="HYU129" s="520"/>
      <c r="HYV129" s="520"/>
      <c r="HYW129" s="520"/>
      <c r="HYX129" s="520"/>
      <c r="HYY129" s="520"/>
      <c r="HYZ129" s="520"/>
      <c r="HZA129" s="520"/>
      <c r="HZB129" s="520"/>
      <c r="HZC129" s="520"/>
      <c r="HZD129" s="520"/>
      <c r="HZE129" s="520"/>
      <c r="HZF129" s="520"/>
      <c r="HZG129" s="520"/>
      <c r="HZH129" s="520"/>
      <c r="HZI129" s="520"/>
      <c r="HZJ129" s="520"/>
      <c r="HZK129" s="520"/>
      <c r="HZL129" s="520"/>
      <c r="HZM129" s="520"/>
      <c r="HZN129" s="520"/>
      <c r="HZO129" s="520"/>
      <c r="HZP129" s="520"/>
      <c r="HZQ129" s="520"/>
      <c r="HZR129" s="520"/>
      <c r="HZS129" s="520"/>
      <c r="HZT129" s="520"/>
      <c r="HZU129" s="520"/>
      <c r="HZV129" s="520"/>
      <c r="HZW129" s="520"/>
      <c r="HZX129" s="520"/>
      <c r="HZY129" s="520"/>
      <c r="HZZ129" s="520"/>
      <c r="IAA129" s="520"/>
      <c r="IAB129" s="520"/>
      <c r="IAC129" s="520"/>
      <c r="IAD129" s="520"/>
      <c r="IAE129" s="520"/>
      <c r="IAF129" s="520"/>
      <c r="IAG129" s="520"/>
      <c r="IAH129" s="520"/>
      <c r="IAI129" s="520"/>
      <c r="IAJ129" s="520"/>
      <c r="IAK129" s="520"/>
      <c r="IAL129" s="520"/>
      <c r="IAM129" s="520"/>
      <c r="IAN129" s="520"/>
      <c r="IAO129" s="520"/>
      <c r="IAP129" s="520"/>
      <c r="IAQ129" s="520"/>
      <c r="IAR129" s="520"/>
      <c r="IAS129" s="520"/>
      <c r="IAT129" s="520"/>
      <c r="IAU129" s="520"/>
      <c r="IAV129" s="520"/>
      <c r="IAW129" s="520"/>
      <c r="IAX129" s="520"/>
      <c r="IAY129" s="520"/>
      <c r="IAZ129" s="520"/>
      <c r="IBA129" s="520"/>
      <c r="IBB129" s="520"/>
      <c r="IBC129" s="520"/>
      <c r="IBD129" s="520"/>
      <c r="IBE129" s="520"/>
      <c r="IBF129" s="520"/>
      <c r="IBG129" s="520"/>
      <c r="IBH129" s="520"/>
      <c r="IBI129" s="520"/>
      <c r="IBJ129" s="520"/>
      <c r="IBK129" s="520"/>
      <c r="IBL129" s="520"/>
      <c r="IBM129" s="520"/>
      <c r="IBN129" s="520"/>
      <c r="IBO129" s="520"/>
      <c r="IBP129" s="520"/>
      <c r="IBQ129" s="520"/>
      <c r="IBR129" s="520"/>
      <c r="IBS129" s="520"/>
      <c r="IBT129" s="520"/>
      <c r="IBU129" s="520"/>
      <c r="IBV129" s="520"/>
      <c r="IBW129" s="520"/>
      <c r="IBX129" s="520"/>
      <c r="IBY129" s="520"/>
      <c r="IBZ129" s="520"/>
      <c r="ICA129" s="520"/>
      <c r="ICB129" s="520"/>
      <c r="ICC129" s="520"/>
      <c r="ICD129" s="520"/>
      <c r="ICE129" s="520"/>
      <c r="ICF129" s="520"/>
      <c r="ICG129" s="520"/>
      <c r="ICH129" s="520"/>
      <c r="ICI129" s="520"/>
      <c r="ICJ129" s="520"/>
      <c r="ICK129" s="520"/>
      <c r="ICL129" s="520"/>
      <c r="ICM129" s="520"/>
      <c r="ICN129" s="520"/>
      <c r="ICO129" s="520"/>
      <c r="ICP129" s="520"/>
      <c r="ICQ129" s="520"/>
      <c r="ICR129" s="520"/>
      <c r="ICS129" s="520"/>
      <c r="ICT129" s="520"/>
      <c r="ICU129" s="520"/>
      <c r="ICV129" s="520"/>
      <c r="ICW129" s="520"/>
      <c r="ICX129" s="520"/>
      <c r="ICY129" s="520"/>
      <c r="ICZ129" s="520"/>
      <c r="IDA129" s="520"/>
      <c r="IDB129" s="520"/>
      <c r="IDC129" s="520"/>
      <c r="IDD129" s="520"/>
      <c r="IDE129" s="520"/>
      <c r="IDF129" s="520"/>
      <c r="IDG129" s="520"/>
      <c r="IDH129" s="520"/>
      <c r="IDI129" s="520"/>
      <c r="IDJ129" s="520"/>
      <c r="IDK129" s="520"/>
      <c r="IDL129" s="520"/>
      <c r="IDM129" s="520"/>
      <c r="IDN129" s="520"/>
      <c r="IDO129" s="520"/>
      <c r="IDP129" s="520"/>
      <c r="IDQ129" s="520"/>
      <c r="IDR129" s="520"/>
      <c r="IDS129" s="520"/>
      <c r="IDT129" s="520"/>
      <c r="IDU129" s="520"/>
      <c r="IDV129" s="520"/>
      <c r="IDW129" s="520"/>
      <c r="IDX129" s="520"/>
      <c r="IDY129" s="520"/>
      <c r="IDZ129" s="520"/>
      <c r="IEA129" s="520"/>
      <c r="IEB129" s="520"/>
      <c r="IEC129" s="520"/>
      <c r="IED129" s="520"/>
      <c r="IEE129" s="520"/>
      <c r="IEF129" s="520"/>
      <c r="IEG129" s="520"/>
      <c r="IEH129" s="520"/>
      <c r="IEI129" s="520"/>
      <c r="IEJ129" s="520"/>
      <c r="IEK129" s="520"/>
      <c r="IEL129" s="520"/>
      <c r="IEM129" s="520"/>
      <c r="IEN129" s="520"/>
      <c r="IEO129" s="520"/>
      <c r="IEP129" s="520"/>
      <c r="IEQ129" s="520"/>
      <c r="IER129" s="520"/>
      <c r="IES129" s="520"/>
      <c r="IET129" s="520"/>
      <c r="IEU129" s="520"/>
      <c r="IEV129" s="520"/>
      <c r="IEW129" s="520"/>
      <c r="IEX129" s="520"/>
      <c r="IEY129" s="520"/>
      <c r="IEZ129" s="520"/>
      <c r="IFA129" s="520"/>
      <c r="IFB129" s="520"/>
      <c r="IFC129" s="520"/>
      <c r="IFD129" s="520"/>
      <c r="IFE129" s="520"/>
      <c r="IFF129" s="520"/>
      <c r="IFG129" s="520"/>
      <c r="IFH129" s="520"/>
      <c r="IFI129" s="520"/>
      <c r="IFJ129" s="520"/>
      <c r="IFK129" s="520"/>
      <c r="IFL129" s="520"/>
      <c r="IFM129" s="520"/>
      <c r="IFN129" s="520"/>
      <c r="IFO129" s="520"/>
      <c r="IFP129" s="520"/>
      <c r="IFQ129" s="520"/>
      <c r="IFR129" s="520"/>
      <c r="IFS129" s="520"/>
      <c r="IFT129" s="520"/>
      <c r="IFU129" s="520"/>
      <c r="IFV129" s="520"/>
      <c r="IFW129" s="520"/>
      <c r="IFX129" s="520"/>
      <c r="IFY129" s="520"/>
      <c r="IFZ129" s="520"/>
      <c r="IGA129" s="520"/>
      <c r="IGB129" s="520"/>
      <c r="IGC129" s="520"/>
      <c r="IGD129" s="520"/>
      <c r="IGE129" s="520"/>
      <c r="IGF129" s="520"/>
      <c r="IGG129" s="520"/>
      <c r="IGH129" s="520"/>
      <c r="IGI129" s="520"/>
      <c r="IGJ129" s="520"/>
      <c r="IGK129" s="520"/>
      <c r="IGL129" s="520"/>
      <c r="IGM129" s="520"/>
      <c r="IGN129" s="520"/>
      <c r="IGO129" s="520"/>
      <c r="IGP129" s="520"/>
      <c r="IGQ129" s="520"/>
      <c r="IGR129" s="520"/>
      <c r="IGS129" s="520"/>
      <c r="IGT129" s="520"/>
      <c r="IGU129" s="520"/>
      <c r="IGV129" s="520"/>
      <c r="IGW129" s="520"/>
      <c r="IGX129" s="520"/>
      <c r="IGY129" s="520"/>
      <c r="IGZ129" s="520"/>
      <c r="IHA129" s="520"/>
      <c r="IHB129" s="520"/>
      <c r="IHC129" s="520"/>
      <c r="IHD129" s="520"/>
      <c r="IHE129" s="520"/>
      <c r="IHF129" s="520"/>
      <c r="IHG129" s="520"/>
      <c r="IHH129" s="520"/>
      <c r="IHI129" s="520"/>
      <c r="IHJ129" s="520"/>
      <c r="IHK129" s="520"/>
      <c r="IHL129" s="520"/>
      <c r="IHM129" s="520"/>
      <c r="IHN129" s="520"/>
      <c r="IHO129" s="520"/>
      <c r="IHP129" s="520"/>
      <c r="IHQ129" s="520"/>
      <c r="IHR129" s="520"/>
      <c r="IHS129" s="520"/>
      <c r="IHT129" s="520"/>
      <c r="IHU129" s="520"/>
      <c r="IHV129" s="520"/>
      <c r="IHW129" s="520"/>
      <c r="IHX129" s="520"/>
      <c r="IHY129" s="520"/>
      <c r="IHZ129" s="520"/>
      <c r="IIA129" s="520"/>
      <c r="IIB129" s="520"/>
      <c r="IIC129" s="520"/>
      <c r="IID129" s="520"/>
      <c r="IIE129" s="520"/>
      <c r="IIF129" s="520"/>
      <c r="IIG129" s="520"/>
      <c r="IIH129" s="520"/>
      <c r="III129" s="520"/>
      <c r="IIJ129" s="520"/>
      <c r="IIK129" s="520"/>
      <c r="IIL129" s="520"/>
      <c r="IIM129" s="520"/>
      <c r="IIN129" s="520"/>
      <c r="IIO129" s="520"/>
      <c r="IIP129" s="520"/>
      <c r="IIQ129" s="520"/>
      <c r="IIR129" s="520"/>
      <c r="IIS129" s="520"/>
      <c r="IIT129" s="520"/>
      <c r="IIU129" s="520"/>
      <c r="IIV129" s="520"/>
      <c r="IIW129" s="520"/>
      <c r="IIX129" s="520"/>
      <c r="IIY129" s="520"/>
      <c r="IIZ129" s="520"/>
      <c r="IJA129" s="520"/>
      <c r="IJB129" s="520"/>
      <c r="IJC129" s="520"/>
      <c r="IJD129" s="520"/>
      <c r="IJE129" s="520"/>
      <c r="IJF129" s="520"/>
      <c r="IJG129" s="520"/>
      <c r="IJH129" s="520"/>
      <c r="IJI129" s="520"/>
      <c r="IJJ129" s="520"/>
      <c r="IJK129" s="520"/>
      <c r="IJL129" s="520"/>
      <c r="IJM129" s="520"/>
      <c r="IJN129" s="520"/>
      <c r="IJO129" s="520"/>
      <c r="IJP129" s="520"/>
      <c r="IJQ129" s="520"/>
      <c r="IJR129" s="520"/>
      <c r="IJS129" s="520"/>
      <c r="IJT129" s="520"/>
      <c r="IJU129" s="520"/>
      <c r="IJV129" s="520"/>
      <c r="IJW129" s="520"/>
      <c r="IJX129" s="520"/>
      <c r="IJY129" s="520"/>
      <c r="IJZ129" s="520"/>
      <c r="IKA129" s="520"/>
      <c r="IKB129" s="520"/>
      <c r="IKC129" s="520"/>
      <c r="IKD129" s="520"/>
      <c r="IKE129" s="520"/>
      <c r="IKF129" s="520"/>
      <c r="IKG129" s="520"/>
      <c r="IKH129" s="520"/>
      <c r="IKI129" s="520"/>
      <c r="IKJ129" s="520"/>
      <c r="IKK129" s="520"/>
      <c r="IKL129" s="520"/>
      <c r="IKM129" s="520"/>
      <c r="IKN129" s="520"/>
      <c r="IKO129" s="520"/>
      <c r="IKP129" s="520"/>
      <c r="IKQ129" s="520"/>
      <c r="IKR129" s="520"/>
      <c r="IKS129" s="520"/>
      <c r="IKT129" s="520"/>
      <c r="IKU129" s="520"/>
      <c r="IKV129" s="520"/>
      <c r="IKW129" s="520"/>
      <c r="IKX129" s="520"/>
      <c r="IKY129" s="520"/>
      <c r="IKZ129" s="520"/>
      <c r="ILA129" s="520"/>
      <c r="ILB129" s="520"/>
      <c r="ILC129" s="520"/>
      <c r="ILD129" s="520"/>
      <c r="ILE129" s="520"/>
      <c r="ILF129" s="520"/>
      <c r="ILG129" s="520"/>
      <c r="ILH129" s="520"/>
      <c r="ILI129" s="520"/>
      <c r="ILJ129" s="520"/>
      <c r="ILK129" s="520"/>
      <c r="ILL129" s="520"/>
      <c r="ILM129" s="520"/>
      <c r="ILN129" s="520"/>
      <c r="ILO129" s="520"/>
      <c r="ILP129" s="520"/>
      <c r="ILQ129" s="520"/>
      <c r="ILR129" s="520"/>
      <c r="ILS129" s="520"/>
      <c r="ILT129" s="520"/>
      <c r="ILU129" s="520"/>
      <c r="ILV129" s="520"/>
      <c r="ILW129" s="520"/>
      <c r="ILX129" s="520"/>
      <c r="ILY129" s="520"/>
      <c r="ILZ129" s="520"/>
      <c r="IMA129" s="520"/>
      <c r="IMB129" s="520"/>
      <c r="IMC129" s="520"/>
      <c r="IMD129" s="520"/>
      <c r="IME129" s="520"/>
      <c r="IMF129" s="520"/>
      <c r="IMG129" s="520"/>
      <c r="IMH129" s="520"/>
      <c r="IMI129" s="520"/>
      <c r="IMJ129" s="520"/>
      <c r="IMK129" s="520"/>
      <c r="IML129" s="520"/>
      <c r="IMM129" s="520"/>
      <c r="IMN129" s="520"/>
      <c r="IMO129" s="520"/>
      <c r="IMP129" s="520"/>
      <c r="IMQ129" s="520"/>
      <c r="IMR129" s="520"/>
      <c r="IMS129" s="520"/>
      <c r="IMT129" s="520"/>
      <c r="IMU129" s="520"/>
      <c r="IMV129" s="520"/>
      <c r="IMW129" s="520"/>
      <c r="IMX129" s="520"/>
      <c r="IMY129" s="520"/>
      <c r="IMZ129" s="520"/>
      <c r="INA129" s="520"/>
      <c r="INB129" s="520"/>
      <c r="INC129" s="520"/>
      <c r="IND129" s="520"/>
      <c r="INE129" s="520"/>
      <c r="INF129" s="520"/>
      <c r="ING129" s="520"/>
      <c r="INH129" s="520"/>
      <c r="INI129" s="520"/>
      <c r="INJ129" s="520"/>
      <c r="INK129" s="520"/>
      <c r="INL129" s="520"/>
      <c r="INM129" s="520"/>
      <c r="INN129" s="520"/>
      <c r="INO129" s="520"/>
      <c r="INP129" s="520"/>
      <c r="INQ129" s="520"/>
      <c r="INR129" s="520"/>
      <c r="INS129" s="520"/>
      <c r="INT129" s="520"/>
      <c r="INU129" s="520"/>
      <c r="INV129" s="520"/>
      <c r="INW129" s="520"/>
      <c r="INX129" s="520"/>
      <c r="INY129" s="520"/>
      <c r="INZ129" s="520"/>
      <c r="IOA129" s="520"/>
      <c r="IOB129" s="520"/>
      <c r="IOC129" s="520"/>
      <c r="IOD129" s="520"/>
      <c r="IOE129" s="520"/>
      <c r="IOF129" s="520"/>
      <c r="IOG129" s="520"/>
      <c r="IOH129" s="520"/>
      <c r="IOI129" s="520"/>
      <c r="IOJ129" s="520"/>
      <c r="IOK129" s="520"/>
      <c r="IOL129" s="520"/>
      <c r="IOM129" s="520"/>
      <c r="ION129" s="520"/>
      <c r="IOO129" s="520"/>
      <c r="IOP129" s="520"/>
      <c r="IOQ129" s="520"/>
      <c r="IOR129" s="520"/>
      <c r="IOS129" s="520"/>
      <c r="IOT129" s="520"/>
      <c r="IOU129" s="520"/>
      <c r="IOV129" s="520"/>
      <c r="IOW129" s="520"/>
      <c r="IOX129" s="520"/>
      <c r="IOY129" s="520"/>
      <c r="IOZ129" s="520"/>
      <c r="IPA129" s="520"/>
      <c r="IPB129" s="520"/>
      <c r="IPC129" s="520"/>
      <c r="IPD129" s="520"/>
      <c r="IPE129" s="520"/>
      <c r="IPF129" s="520"/>
      <c r="IPG129" s="520"/>
      <c r="IPH129" s="520"/>
      <c r="IPI129" s="520"/>
      <c r="IPJ129" s="520"/>
      <c r="IPK129" s="520"/>
      <c r="IPL129" s="520"/>
      <c r="IPM129" s="520"/>
      <c r="IPN129" s="520"/>
      <c r="IPO129" s="520"/>
      <c r="IPP129" s="520"/>
      <c r="IPQ129" s="520"/>
      <c r="IPR129" s="520"/>
      <c r="IPS129" s="520"/>
      <c r="IPT129" s="520"/>
      <c r="IPU129" s="520"/>
      <c r="IPV129" s="520"/>
      <c r="IPW129" s="520"/>
      <c r="IPX129" s="520"/>
      <c r="IPY129" s="520"/>
      <c r="IPZ129" s="520"/>
      <c r="IQA129" s="520"/>
      <c r="IQB129" s="520"/>
      <c r="IQC129" s="520"/>
      <c r="IQD129" s="520"/>
      <c r="IQE129" s="520"/>
      <c r="IQF129" s="520"/>
      <c r="IQG129" s="520"/>
      <c r="IQH129" s="520"/>
      <c r="IQI129" s="520"/>
      <c r="IQJ129" s="520"/>
      <c r="IQK129" s="520"/>
      <c r="IQL129" s="520"/>
      <c r="IQM129" s="520"/>
      <c r="IQN129" s="520"/>
      <c r="IQO129" s="520"/>
      <c r="IQP129" s="520"/>
      <c r="IQQ129" s="520"/>
      <c r="IQR129" s="520"/>
      <c r="IQS129" s="520"/>
      <c r="IQT129" s="520"/>
      <c r="IQU129" s="520"/>
      <c r="IQV129" s="520"/>
      <c r="IQW129" s="520"/>
      <c r="IQX129" s="520"/>
      <c r="IQY129" s="520"/>
      <c r="IQZ129" s="520"/>
      <c r="IRA129" s="520"/>
      <c r="IRB129" s="520"/>
      <c r="IRC129" s="520"/>
      <c r="IRD129" s="520"/>
      <c r="IRE129" s="520"/>
      <c r="IRF129" s="520"/>
      <c r="IRG129" s="520"/>
      <c r="IRH129" s="520"/>
      <c r="IRI129" s="520"/>
      <c r="IRJ129" s="520"/>
      <c r="IRK129" s="520"/>
      <c r="IRL129" s="520"/>
      <c r="IRM129" s="520"/>
      <c r="IRN129" s="520"/>
      <c r="IRO129" s="520"/>
      <c r="IRP129" s="520"/>
      <c r="IRQ129" s="520"/>
      <c r="IRR129" s="520"/>
      <c r="IRS129" s="520"/>
      <c r="IRT129" s="520"/>
      <c r="IRU129" s="520"/>
      <c r="IRV129" s="520"/>
      <c r="IRW129" s="520"/>
      <c r="IRX129" s="520"/>
      <c r="IRY129" s="520"/>
      <c r="IRZ129" s="520"/>
      <c r="ISA129" s="520"/>
      <c r="ISB129" s="520"/>
      <c r="ISC129" s="520"/>
      <c r="ISD129" s="520"/>
      <c r="ISE129" s="520"/>
      <c r="ISF129" s="520"/>
      <c r="ISG129" s="520"/>
      <c r="ISH129" s="520"/>
      <c r="ISI129" s="520"/>
      <c r="ISJ129" s="520"/>
      <c r="ISK129" s="520"/>
      <c r="ISL129" s="520"/>
      <c r="ISM129" s="520"/>
      <c r="ISN129" s="520"/>
      <c r="ISO129" s="520"/>
      <c r="ISP129" s="520"/>
      <c r="ISQ129" s="520"/>
      <c r="ISR129" s="520"/>
      <c r="ISS129" s="520"/>
      <c r="IST129" s="520"/>
      <c r="ISU129" s="520"/>
      <c r="ISV129" s="520"/>
      <c r="ISW129" s="520"/>
      <c r="ISX129" s="520"/>
      <c r="ISY129" s="520"/>
      <c r="ISZ129" s="520"/>
      <c r="ITA129" s="520"/>
      <c r="ITB129" s="520"/>
      <c r="ITC129" s="520"/>
      <c r="ITD129" s="520"/>
      <c r="ITE129" s="520"/>
      <c r="ITF129" s="520"/>
      <c r="ITG129" s="520"/>
      <c r="ITH129" s="520"/>
      <c r="ITI129" s="520"/>
      <c r="ITJ129" s="520"/>
      <c r="ITK129" s="520"/>
      <c r="ITL129" s="520"/>
      <c r="ITM129" s="520"/>
      <c r="ITN129" s="520"/>
      <c r="ITO129" s="520"/>
      <c r="ITP129" s="520"/>
      <c r="ITQ129" s="520"/>
      <c r="ITR129" s="520"/>
      <c r="ITS129" s="520"/>
      <c r="ITT129" s="520"/>
      <c r="ITU129" s="520"/>
      <c r="ITV129" s="520"/>
      <c r="ITW129" s="520"/>
      <c r="ITX129" s="520"/>
      <c r="ITY129" s="520"/>
      <c r="ITZ129" s="520"/>
      <c r="IUA129" s="520"/>
      <c r="IUB129" s="520"/>
      <c r="IUC129" s="520"/>
      <c r="IUD129" s="520"/>
      <c r="IUE129" s="520"/>
      <c r="IUF129" s="520"/>
      <c r="IUG129" s="520"/>
      <c r="IUH129" s="520"/>
      <c r="IUI129" s="520"/>
      <c r="IUJ129" s="520"/>
      <c r="IUK129" s="520"/>
      <c r="IUL129" s="520"/>
      <c r="IUM129" s="520"/>
      <c r="IUN129" s="520"/>
      <c r="IUO129" s="520"/>
      <c r="IUP129" s="520"/>
      <c r="IUQ129" s="520"/>
      <c r="IUR129" s="520"/>
      <c r="IUS129" s="520"/>
      <c r="IUT129" s="520"/>
      <c r="IUU129" s="520"/>
      <c r="IUV129" s="520"/>
      <c r="IUW129" s="520"/>
      <c r="IUX129" s="520"/>
      <c r="IUY129" s="520"/>
      <c r="IUZ129" s="520"/>
      <c r="IVA129" s="520"/>
      <c r="IVB129" s="520"/>
      <c r="IVC129" s="520"/>
      <c r="IVD129" s="520"/>
      <c r="IVE129" s="520"/>
      <c r="IVF129" s="520"/>
      <c r="IVG129" s="520"/>
      <c r="IVH129" s="520"/>
      <c r="IVI129" s="520"/>
      <c r="IVJ129" s="520"/>
      <c r="IVK129" s="520"/>
      <c r="IVL129" s="520"/>
      <c r="IVM129" s="520"/>
      <c r="IVN129" s="520"/>
      <c r="IVO129" s="520"/>
      <c r="IVP129" s="520"/>
      <c r="IVQ129" s="520"/>
      <c r="IVR129" s="520"/>
      <c r="IVS129" s="520"/>
      <c r="IVT129" s="520"/>
      <c r="IVU129" s="520"/>
      <c r="IVV129" s="520"/>
      <c r="IVW129" s="520"/>
      <c r="IVX129" s="520"/>
      <c r="IVY129" s="520"/>
      <c r="IVZ129" s="520"/>
      <c r="IWA129" s="520"/>
      <c r="IWB129" s="520"/>
      <c r="IWC129" s="520"/>
      <c r="IWD129" s="520"/>
      <c r="IWE129" s="520"/>
      <c r="IWF129" s="520"/>
      <c r="IWG129" s="520"/>
      <c r="IWH129" s="520"/>
      <c r="IWI129" s="520"/>
      <c r="IWJ129" s="520"/>
      <c r="IWK129" s="520"/>
      <c r="IWL129" s="520"/>
      <c r="IWM129" s="520"/>
      <c r="IWN129" s="520"/>
      <c r="IWO129" s="520"/>
      <c r="IWP129" s="520"/>
      <c r="IWQ129" s="520"/>
      <c r="IWR129" s="520"/>
      <c r="IWS129" s="520"/>
      <c r="IWT129" s="520"/>
      <c r="IWU129" s="520"/>
      <c r="IWV129" s="520"/>
      <c r="IWW129" s="520"/>
      <c r="IWX129" s="520"/>
      <c r="IWY129" s="520"/>
      <c r="IWZ129" s="520"/>
      <c r="IXA129" s="520"/>
      <c r="IXB129" s="520"/>
      <c r="IXC129" s="520"/>
      <c r="IXD129" s="520"/>
      <c r="IXE129" s="520"/>
      <c r="IXF129" s="520"/>
      <c r="IXG129" s="520"/>
      <c r="IXH129" s="520"/>
      <c r="IXI129" s="520"/>
      <c r="IXJ129" s="520"/>
      <c r="IXK129" s="520"/>
      <c r="IXL129" s="520"/>
      <c r="IXM129" s="520"/>
      <c r="IXN129" s="520"/>
      <c r="IXO129" s="520"/>
      <c r="IXP129" s="520"/>
      <c r="IXQ129" s="520"/>
      <c r="IXR129" s="520"/>
      <c r="IXS129" s="520"/>
      <c r="IXT129" s="520"/>
      <c r="IXU129" s="520"/>
      <c r="IXV129" s="520"/>
      <c r="IXW129" s="520"/>
      <c r="IXX129" s="520"/>
      <c r="IXY129" s="520"/>
      <c r="IXZ129" s="520"/>
      <c r="IYA129" s="520"/>
      <c r="IYB129" s="520"/>
      <c r="IYC129" s="520"/>
      <c r="IYD129" s="520"/>
      <c r="IYE129" s="520"/>
      <c r="IYF129" s="520"/>
      <c r="IYG129" s="520"/>
      <c r="IYH129" s="520"/>
      <c r="IYI129" s="520"/>
      <c r="IYJ129" s="520"/>
      <c r="IYK129" s="520"/>
      <c r="IYL129" s="520"/>
      <c r="IYM129" s="520"/>
      <c r="IYN129" s="520"/>
      <c r="IYO129" s="520"/>
      <c r="IYP129" s="520"/>
      <c r="IYQ129" s="520"/>
      <c r="IYR129" s="520"/>
      <c r="IYS129" s="520"/>
      <c r="IYT129" s="520"/>
      <c r="IYU129" s="520"/>
      <c r="IYV129" s="520"/>
      <c r="IYW129" s="520"/>
      <c r="IYX129" s="520"/>
      <c r="IYY129" s="520"/>
      <c r="IYZ129" s="520"/>
      <c r="IZA129" s="520"/>
      <c r="IZB129" s="520"/>
      <c r="IZC129" s="520"/>
      <c r="IZD129" s="520"/>
      <c r="IZE129" s="520"/>
      <c r="IZF129" s="520"/>
      <c r="IZG129" s="520"/>
      <c r="IZH129" s="520"/>
      <c r="IZI129" s="520"/>
      <c r="IZJ129" s="520"/>
      <c r="IZK129" s="520"/>
      <c r="IZL129" s="520"/>
      <c r="IZM129" s="520"/>
      <c r="IZN129" s="520"/>
      <c r="IZO129" s="520"/>
      <c r="IZP129" s="520"/>
      <c r="IZQ129" s="520"/>
      <c r="IZR129" s="520"/>
      <c r="IZS129" s="520"/>
      <c r="IZT129" s="520"/>
      <c r="IZU129" s="520"/>
      <c r="IZV129" s="520"/>
      <c r="IZW129" s="520"/>
      <c r="IZX129" s="520"/>
      <c r="IZY129" s="520"/>
      <c r="IZZ129" s="520"/>
      <c r="JAA129" s="520"/>
      <c r="JAB129" s="520"/>
      <c r="JAC129" s="520"/>
      <c r="JAD129" s="520"/>
      <c r="JAE129" s="520"/>
      <c r="JAF129" s="520"/>
      <c r="JAG129" s="520"/>
      <c r="JAH129" s="520"/>
      <c r="JAI129" s="520"/>
      <c r="JAJ129" s="520"/>
      <c r="JAK129" s="520"/>
      <c r="JAL129" s="520"/>
      <c r="JAM129" s="520"/>
      <c r="JAN129" s="520"/>
      <c r="JAO129" s="520"/>
      <c r="JAP129" s="520"/>
      <c r="JAQ129" s="520"/>
      <c r="JAR129" s="520"/>
      <c r="JAS129" s="520"/>
      <c r="JAT129" s="520"/>
      <c r="JAU129" s="520"/>
      <c r="JAV129" s="520"/>
      <c r="JAW129" s="520"/>
      <c r="JAX129" s="520"/>
      <c r="JAY129" s="520"/>
      <c r="JAZ129" s="520"/>
      <c r="JBA129" s="520"/>
      <c r="JBB129" s="520"/>
      <c r="JBC129" s="520"/>
      <c r="JBD129" s="520"/>
      <c r="JBE129" s="520"/>
      <c r="JBF129" s="520"/>
      <c r="JBG129" s="520"/>
      <c r="JBH129" s="520"/>
      <c r="JBI129" s="520"/>
      <c r="JBJ129" s="520"/>
      <c r="JBK129" s="520"/>
      <c r="JBL129" s="520"/>
      <c r="JBM129" s="520"/>
      <c r="JBN129" s="520"/>
      <c r="JBO129" s="520"/>
      <c r="JBP129" s="520"/>
      <c r="JBQ129" s="520"/>
      <c r="JBR129" s="520"/>
      <c r="JBS129" s="520"/>
      <c r="JBT129" s="520"/>
      <c r="JBU129" s="520"/>
      <c r="JBV129" s="520"/>
      <c r="JBW129" s="520"/>
      <c r="JBX129" s="520"/>
      <c r="JBY129" s="520"/>
      <c r="JBZ129" s="520"/>
      <c r="JCA129" s="520"/>
      <c r="JCB129" s="520"/>
      <c r="JCC129" s="520"/>
      <c r="JCD129" s="520"/>
      <c r="JCE129" s="520"/>
      <c r="JCF129" s="520"/>
      <c r="JCG129" s="520"/>
      <c r="JCH129" s="520"/>
      <c r="JCI129" s="520"/>
      <c r="JCJ129" s="520"/>
      <c r="JCK129" s="520"/>
      <c r="JCL129" s="520"/>
      <c r="JCM129" s="520"/>
      <c r="JCN129" s="520"/>
      <c r="JCO129" s="520"/>
      <c r="JCP129" s="520"/>
      <c r="JCQ129" s="520"/>
      <c r="JCR129" s="520"/>
      <c r="JCS129" s="520"/>
      <c r="JCT129" s="520"/>
      <c r="JCU129" s="520"/>
      <c r="JCV129" s="520"/>
      <c r="JCW129" s="520"/>
      <c r="JCX129" s="520"/>
      <c r="JCY129" s="520"/>
      <c r="JCZ129" s="520"/>
      <c r="JDA129" s="520"/>
      <c r="JDB129" s="520"/>
      <c r="JDC129" s="520"/>
      <c r="JDD129" s="520"/>
      <c r="JDE129" s="520"/>
      <c r="JDF129" s="520"/>
      <c r="JDG129" s="520"/>
      <c r="JDH129" s="520"/>
      <c r="JDI129" s="520"/>
      <c r="JDJ129" s="520"/>
      <c r="JDK129" s="520"/>
      <c r="JDL129" s="520"/>
      <c r="JDM129" s="520"/>
      <c r="JDN129" s="520"/>
      <c r="JDO129" s="520"/>
      <c r="JDP129" s="520"/>
      <c r="JDQ129" s="520"/>
      <c r="JDR129" s="520"/>
      <c r="JDS129" s="520"/>
      <c r="JDT129" s="520"/>
      <c r="JDU129" s="520"/>
      <c r="JDV129" s="520"/>
      <c r="JDW129" s="520"/>
      <c r="JDX129" s="520"/>
      <c r="JDY129" s="520"/>
      <c r="JDZ129" s="520"/>
      <c r="JEA129" s="520"/>
      <c r="JEB129" s="520"/>
      <c r="JEC129" s="520"/>
      <c r="JED129" s="520"/>
      <c r="JEE129" s="520"/>
      <c r="JEF129" s="520"/>
      <c r="JEG129" s="520"/>
      <c r="JEH129" s="520"/>
      <c r="JEI129" s="520"/>
      <c r="JEJ129" s="520"/>
      <c r="JEK129" s="520"/>
      <c r="JEL129" s="520"/>
      <c r="JEM129" s="520"/>
      <c r="JEN129" s="520"/>
      <c r="JEO129" s="520"/>
      <c r="JEP129" s="520"/>
      <c r="JEQ129" s="520"/>
      <c r="JER129" s="520"/>
      <c r="JES129" s="520"/>
      <c r="JET129" s="520"/>
      <c r="JEU129" s="520"/>
      <c r="JEV129" s="520"/>
      <c r="JEW129" s="520"/>
      <c r="JEX129" s="520"/>
      <c r="JEY129" s="520"/>
      <c r="JEZ129" s="520"/>
      <c r="JFA129" s="520"/>
      <c r="JFB129" s="520"/>
      <c r="JFC129" s="520"/>
      <c r="JFD129" s="520"/>
      <c r="JFE129" s="520"/>
      <c r="JFF129" s="520"/>
      <c r="JFG129" s="520"/>
      <c r="JFH129" s="520"/>
      <c r="JFI129" s="520"/>
      <c r="JFJ129" s="520"/>
      <c r="JFK129" s="520"/>
      <c r="JFL129" s="520"/>
      <c r="JFM129" s="520"/>
      <c r="JFN129" s="520"/>
      <c r="JFO129" s="520"/>
      <c r="JFP129" s="520"/>
      <c r="JFQ129" s="520"/>
      <c r="JFR129" s="520"/>
      <c r="JFS129" s="520"/>
      <c r="JFT129" s="520"/>
      <c r="JFU129" s="520"/>
      <c r="JFV129" s="520"/>
      <c r="JFW129" s="520"/>
      <c r="JFX129" s="520"/>
      <c r="JFY129" s="520"/>
      <c r="JFZ129" s="520"/>
      <c r="JGA129" s="520"/>
      <c r="JGB129" s="520"/>
      <c r="JGC129" s="520"/>
      <c r="JGD129" s="520"/>
      <c r="JGE129" s="520"/>
      <c r="JGF129" s="520"/>
      <c r="JGG129" s="520"/>
      <c r="JGH129" s="520"/>
      <c r="JGI129" s="520"/>
      <c r="JGJ129" s="520"/>
      <c r="JGK129" s="520"/>
      <c r="JGL129" s="520"/>
      <c r="JGM129" s="520"/>
      <c r="JGN129" s="520"/>
      <c r="JGO129" s="520"/>
      <c r="JGP129" s="520"/>
      <c r="JGQ129" s="520"/>
      <c r="JGR129" s="520"/>
      <c r="JGS129" s="520"/>
      <c r="JGT129" s="520"/>
      <c r="JGU129" s="520"/>
      <c r="JGV129" s="520"/>
      <c r="JGW129" s="520"/>
      <c r="JGX129" s="520"/>
      <c r="JGY129" s="520"/>
      <c r="JGZ129" s="520"/>
      <c r="JHA129" s="520"/>
      <c r="JHB129" s="520"/>
      <c r="JHC129" s="520"/>
      <c r="JHD129" s="520"/>
      <c r="JHE129" s="520"/>
      <c r="JHF129" s="520"/>
      <c r="JHG129" s="520"/>
      <c r="JHH129" s="520"/>
      <c r="JHI129" s="520"/>
      <c r="JHJ129" s="520"/>
      <c r="JHK129" s="520"/>
      <c r="JHL129" s="520"/>
      <c r="JHM129" s="520"/>
      <c r="JHN129" s="520"/>
      <c r="JHO129" s="520"/>
      <c r="JHP129" s="520"/>
      <c r="JHQ129" s="520"/>
      <c r="JHR129" s="520"/>
      <c r="JHS129" s="520"/>
      <c r="JHT129" s="520"/>
      <c r="JHU129" s="520"/>
      <c r="JHV129" s="520"/>
      <c r="JHW129" s="520"/>
      <c r="JHX129" s="520"/>
      <c r="JHY129" s="520"/>
      <c r="JHZ129" s="520"/>
      <c r="JIA129" s="520"/>
      <c r="JIB129" s="520"/>
      <c r="JIC129" s="520"/>
      <c r="JID129" s="520"/>
      <c r="JIE129" s="520"/>
      <c r="JIF129" s="520"/>
      <c r="JIG129" s="520"/>
      <c r="JIH129" s="520"/>
      <c r="JII129" s="520"/>
      <c r="JIJ129" s="520"/>
      <c r="JIK129" s="520"/>
      <c r="JIL129" s="520"/>
      <c r="JIM129" s="520"/>
      <c r="JIN129" s="520"/>
      <c r="JIO129" s="520"/>
      <c r="JIP129" s="520"/>
      <c r="JIQ129" s="520"/>
      <c r="JIR129" s="520"/>
      <c r="JIS129" s="520"/>
      <c r="JIT129" s="520"/>
      <c r="JIU129" s="520"/>
      <c r="JIV129" s="520"/>
      <c r="JIW129" s="520"/>
      <c r="JIX129" s="520"/>
      <c r="JIY129" s="520"/>
      <c r="JIZ129" s="520"/>
      <c r="JJA129" s="520"/>
      <c r="JJB129" s="520"/>
      <c r="JJC129" s="520"/>
      <c r="JJD129" s="520"/>
      <c r="JJE129" s="520"/>
      <c r="JJF129" s="520"/>
      <c r="JJG129" s="520"/>
      <c r="JJH129" s="520"/>
      <c r="JJI129" s="520"/>
      <c r="JJJ129" s="520"/>
      <c r="JJK129" s="520"/>
      <c r="JJL129" s="520"/>
      <c r="JJM129" s="520"/>
      <c r="JJN129" s="520"/>
      <c r="JJO129" s="520"/>
      <c r="JJP129" s="520"/>
      <c r="JJQ129" s="520"/>
      <c r="JJR129" s="520"/>
      <c r="JJS129" s="520"/>
      <c r="JJT129" s="520"/>
      <c r="JJU129" s="520"/>
      <c r="JJV129" s="520"/>
      <c r="JJW129" s="520"/>
      <c r="JJX129" s="520"/>
      <c r="JJY129" s="520"/>
      <c r="JJZ129" s="520"/>
      <c r="JKA129" s="520"/>
      <c r="JKB129" s="520"/>
      <c r="JKC129" s="520"/>
      <c r="JKD129" s="520"/>
      <c r="JKE129" s="520"/>
      <c r="JKF129" s="520"/>
      <c r="JKG129" s="520"/>
      <c r="JKH129" s="520"/>
      <c r="JKI129" s="520"/>
      <c r="JKJ129" s="520"/>
      <c r="JKK129" s="520"/>
      <c r="JKL129" s="520"/>
      <c r="JKM129" s="520"/>
      <c r="JKN129" s="520"/>
      <c r="JKO129" s="520"/>
      <c r="JKP129" s="520"/>
      <c r="JKQ129" s="520"/>
      <c r="JKR129" s="520"/>
      <c r="JKS129" s="520"/>
      <c r="JKT129" s="520"/>
      <c r="JKU129" s="520"/>
      <c r="JKV129" s="520"/>
      <c r="JKW129" s="520"/>
      <c r="JKX129" s="520"/>
      <c r="JKY129" s="520"/>
      <c r="JKZ129" s="520"/>
      <c r="JLA129" s="520"/>
      <c r="JLB129" s="520"/>
      <c r="JLC129" s="520"/>
      <c r="JLD129" s="520"/>
      <c r="JLE129" s="520"/>
      <c r="JLF129" s="520"/>
      <c r="JLG129" s="520"/>
      <c r="JLH129" s="520"/>
      <c r="JLI129" s="520"/>
      <c r="JLJ129" s="520"/>
      <c r="JLK129" s="520"/>
      <c r="JLL129" s="520"/>
      <c r="JLM129" s="520"/>
      <c r="JLN129" s="520"/>
      <c r="JLO129" s="520"/>
      <c r="JLP129" s="520"/>
      <c r="JLQ129" s="520"/>
      <c r="JLR129" s="520"/>
      <c r="JLS129" s="520"/>
      <c r="JLT129" s="520"/>
      <c r="JLU129" s="520"/>
      <c r="JLV129" s="520"/>
      <c r="JLW129" s="520"/>
      <c r="JLX129" s="520"/>
      <c r="JLY129" s="520"/>
      <c r="JLZ129" s="520"/>
      <c r="JMA129" s="520"/>
      <c r="JMB129" s="520"/>
      <c r="JMC129" s="520"/>
      <c r="JMD129" s="520"/>
      <c r="JME129" s="520"/>
      <c r="JMF129" s="520"/>
      <c r="JMG129" s="520"/>
      <c r="JMH129" s="520"/>
      <c r="JMI129" s="520"/>
      <c r="JMJ129" s="520"/>
      <c r="JMK129" s="520"/>
      <c r="JML129" s="520"/>
      <c r="JMM129" s="520"/>
      <c r="JMN129" s="520"/>
      <c r="JMO129" s="520"/>
      <c r="JMP129" s="520"/>
      <c r="JMQ129" s="520"/>
      <c r="JMR129" s="520"/>
      <c r="JMS129" s="520"/>
      <c r="JMT129" s="520"/>
      <c r="JMU129" s="520"/>
      <c r="JMV129" s="520"/>
      <c r="JMW129" s="520"/>
      <c r="JMX129" s="520"/>
      <c r="JMY129" s="520"/>
      <c r="JMZ129" s="520"/>
      <c r="JNA129" s="520"/>
      <c r="JNB129" s="520"/>
      <c r="JNC129" s="520"/>
      <c r="JND129" s="520"/>
      <c r="JNE129" s="520"/>
      <c r="JNF129" s="520"/>
      <c r="JNG129" s="520"/>
      <c r="JNH129" s="520"/>
      <c r="JNI129" s="520"/>
      <c r="JNJ129" s="520"/>
      <c r="JNK129" s="520"/>
      <c r="JNL129" s="520"/>
      <c r="JNM129" s="520"/>
      <c r="JNN129" s="520"/>
      <c r="JNO129" s="520"/>
      <c r="JNP129" s="520"/>
      <c r="JNQ129" s="520"/>
      <c r="JNR129" s="520"/>
      <c r="JNS129" s="520"/>
      <c r="JNT129" s="520"/>
      <c r="JNU129" s="520"/>
      <c r="JNV129" s="520"/>
      <c r="JNW129" s="520"/>
      <c r="JNX129" s="520"/>
      <c r="JNY129" s="520"/>
      <c r="JNZ129" s="520"/>
      <c r="JOA129" s="520"/>
      <c r="JOB129" s="520"/>
      <c r="JOC129" s="520"/>
      <c r="JOD129" s="520"/>
      <c r="JOE129" s="520"/>
      <c r="JOF129" s="520"/>
      <c r="JOG129" s="520"/>
      <c r="JOH129" s="520"/>
      <c r="JOI129" s="520"/>
      <c r="JOJ129" s="520"/>
      <c r="JOK129" s="520"/>
      <c r="JOL129" s="520"/>
      <c r="JOM129" s="520"/>
      <c r="JON129" s="520"/>
      <c r="JOO129" s="520"/>
      <c r="JOP129" s="520"/>
      <c r="JOQ129" s="520"/>
      <c r="JOR129" s="520"/>
      <c r="JOS129" s="520"/>
      <c r="JOT129" s="520"/>
      <c r="JOU129" s="520"/>
      <c r="JOV129" s="520"/>
      <c r="JOW129" s="520"/>
      <c r="JOX129" s="520"/>
      <c r="JOY129" s="520"/>
      <c r="JOZ129" s="520"/>
      <c r="JPA129" s="520"/>
      <c r="JPB129" s="520"/>
      <c r="JPC129" s="520"/>
      <c r="JPD129" s="520"/>
      <c r="JPE129" s="520"/>
      <c r="JPF129" s="520"/>
      <c r="JPG129" s="520"/>
      <c r="JPH129" s="520"/>
      <c r="JPI129" s="520"/>
      <c r="JPJ129" s="520"/>
      <c r="JPK129" s="520"/>
      <c r="JPL129" s="520"/>
      <c r="JPM129" s="520"/>
      <c r="JPN129" s="520"/>
      <c r="JPO129" s="520"/>
      <c r="JPP129" s="520"/>
      <c r="JPQ129" s="520"/>
      <c r="JPR129" s="520"/>
      <c r="JPS129" s="520"/>
      <c r="JPT129" s="520"/>
      <c r="JPU129" s="520"/>
      <c r="JPV129" s="520"/>
      <c r="JPW129" s="520"/>
      <c r="JPX129" s="520"/>
      <c r="JPY129" s="520"/>
      <c r="JPZ129" s="520"/>
      <c r="JQA129" s="520"/>
      <c r="JQB129" s="520"/>
      <c r="JQC129" s="520"/>
      <c r="JQD129" s="520"/>
      <c r="JQE129" s="520"/>
      <c r="JQF129" s="520"/>
      <c r="JQG129" s="520"/>
      <c r="JQH129" s="520"/>
      <c r="JQI129" s="520"/>
      <c r="JQJ129" s="520"/>
      <c r="JQK129" s="520"/>
      <c r="JQL129" s="520"/>
      <c r="JQM129" s="520"/>
      <c r="JQN129" s="520"/>
      <c r="JQO129" s="520"/>
      <c r="JQP129" s="520"/>
      <c r="JQQ129" s="520"/>
      <c r="JQR129" s="520"/>
      <c r="JQS129" s="520"/>
      <c r="JQT129" s="520"/>
      <c r="JQU129" s="520"/>
      <c r="JQV129" s="520"/>
      <c r="JQW129" s="520"/>
      <c r="JQX129" s="520"/>
      <c r="JQY129" s="520"/>
      <c r="JQZ129" s="520"/>
      <c r="JRA129" s="520"/>
      <c r="JRB129" s="520"/>
      <c r="JRC129" s="520"/>
      <c r="JRD129" s="520"/>
      <c r="JRE129" s="520"/>
      <c r="JRF129" s="520"/>
      <c r="JRG129" s="520"/>
      <c r="JRH129" s="520"/>
      <c r="JRI129" s="520"/>
      <c r="JRJ129" s="520"/>
      <c r="JRK129" s="520"/>
      <c r="JRL129" s="520"/>
      <c r="JRM129" s="520"/>
      <c r="JRN129" s="520"/>
      <c r="JRO129" s="520"/>
      <c r="JRP129" s="520"/>
      <c r="JRQ129" s="520"/>
      <c r="JRR129" s="520"/>
      <c r="JRS129" s="520"/>
      <c r="JRT129" s="520"/>
      <c r="JRU129" s="520"/>
      <c r="JRV129" s="520"/>
      <c r="JRW129" s="520"/>
      <c r="JRX129" s="520"/>
      <c r="JRY129" s="520"/>
      <c r="JRZ129" s="520"/>
      <c r="JSA129" s="520"/>
      <c r="JSB129" s="520"/>
      <c r="JSC129" s="520"/>
      <c r="JSD129" s="520"/>
      <c r="JSE129" s="520"/>
      <c r="JSF129" s="520"/>
      <c r="JSG129" s="520"/>
      <c r="JSH129" s="520"/>
      <c r="JSI129" s="520"/>
      <c r="JSJ129" s="520"/>
      <c r="JSK129" s="520"/>
      <c r="JSL129" s="520"/>
      <c r="JSM129" s="520"/>
      <c r="JSN129" s="520"/>
      <c r="JSO129" s="520"/>
      <c r="JSP129" s="520"/>
      <c r="JSQ129" s="520"/>
      <c r="JSR129" s="520"/>
      <c r="JSS129" s="520"/>
      <c r="JST129" s="520"/>
      <c r="JSU129" s="520"/>
      <c r="JSV129" s="520"/>
      <c r="JSW129" s="520"/>
      <c r="JSX129" s="520"/>
      <c r="JSY129" s="520"/>
      <c r="JSZ129" s="520"/>
      <c r="JTA129" s="520"/>
      <c r="JTB129" s="520"/>
      <c r="JTC129" s="520"/>
      <c r="JTD129" s="520"/>
      <c r="JTE129" s="520"/>
      <c r="JTF129" s="520"/>
      <c r="JTG129" s="520"/>
      <c r="JTH129" s="520"/>
      <c r="JTI129" s="520"/>
      <c r="JTJ129" s="520"/>
      <c r="JTK129" s="520"/>
      <c r="JTL129" s="520"/>
      <c r="JTM129" s="520"/>
      <c r="JTN129" s="520"/>
      <c r="JTO129" s="520"/>
      <c r="JTP129" s="520"/>
      <c r="JTQ129" s="520"/>
      <c r="JTR129" s="520"/>
      <c r="JTS129" s="520"/>
      <c r="JTT129" s="520"/>
      <c r="JTU129" s="520"/>
      <c r="JTV129" s="520"/>
      <c r="JTW129" s="520"/>
      <c r="JTX129" s="520"/>
      <c r="JTY129" s="520"/>
      <c r="JTZ129" s="520"/>
      <c r="JUA129" s="520"/>
      <c r="JUB129" s="520"/>
      <c r="JUC129" s="520"/>
      <c r="JUD129" s="520"/>
      <c r="JUE129" s="520"/>
      <c r="JUF129" s="520"/>
      <c r="JUG129" s="520"/>
      <c r="JUH129" s="520"/>
      <c r="JUI129" s="520"/>
      <c r="JUJ129" s="520"/>
      <c r="JUK129" s="520"/>
      <c r="JUL129" s="520"/>
      <c r="JUM129" s="520"/>
      <c r="JUN129" s="520"/>
      <c r="JUO129" s="520"/>
      <c r="JUP129" s="520"/>
      <c r="JUQ129" s="520"/>
      <c r="JUR129" s="520"/>
      <c r="JUS129" s="520"/>
      <c r="JUT129" s="520"/>
      <c r="JUU129" s="520"/>
      <c r="JUV129" s="520"/>
      <c r="JUW129" s="520"/>
      <c r="JUX129" s="520"/>
      <c r="JUY129" s="520"/>
      <c r="JUZ129" s="520"/>
      <c r="JVA129" s="520"/>
      <c r="JVB129" s="520"/>
      <c r="JVC129" s="520"/>
      <c r="JVD129" s="520"/>
      <c r="JVE129" s="520"/>
      <c r="JVF129" s="520"/>
      <c r="JVG129" s="520"/>
      <c r="JVH129" s="520"/>
      <c r="JVI129" s="520"/>
      <c r="JVJ129" s="520"/>
      <c r="JVK129" s="520"/>
      <c r="JVL129" s="520"/>
      <c r="JVM129" s="520"/>
      <c r="JVN129" s="520"/>
      <c r="JVO129" s="520"/>
      <c r="JVP129" s="520"/>
      <c r="JVQ129" s="520"/>
      <c r="JVR129" s="520"/>
      <c r="JVS129" s="520"/>
      <c r="JVT129" s="520"/>
      <c r="JVU129" s="520"/>
      <c r="JVV129" s="520"/>
      <c r="JVW129" s="520"/>
      <c r="JVX129" s="520"/>
      <c r="JVY129" s="520"/>
      <c r="JVZ129" s="520"/>
      <c r="JWA129" s="520"/>
      <c r="JWB129" s="520"/>
      <c r="JWC129" s="520"/>
      <c r="JWD129" s="520"/>
      <c r="JWE129" s="520"/>
      <c r="JWF129" s="520"/>
      <c r="JWG129" s="520"/>
      <c r="JWH129" s="520"/>
      <c r="JWI129" s="520"/>
      <c r="JWJ129" s="520"/>
      <c r="JWK129" s="520"/>
      <c r="JWL129" s="520"/>
      <c r="JWM129" s="520"/>
      <c r="JWN129" s="520"/>
      <c r="JWO129" s="520"/>
      <c r="JWP129" s="520"/>
      <c r="JWQ129" s="520"/>
      <c r="JWR129" s="520"/>
      <c r="JWS129" s="520"/>
      <c r="JWT129" s="520"/>
      <c r="JWU129" s="520"/>
      <c r="JWV129" s="520"/>
      <c r="JWW129" s="520"/>
      <c r="JWX129" s="520"/>
      <c r="JWY129" s="520"/>
      <c r="JWZ129" s="520"/>
      <c r="JXA129" s="520"/>
      <c r="JXB129" s="520"/>
      <c r="JXC129" s="520"/>
      <c r="JXD129" s="520"/>
      <c r="JXE129" s="520"/>
      <c r="JXF129" s="520"/>
      <c r="JXG129" s="520"/>
      <c r="JXH129" s="520"/>
      <c r="JXI129" s="520"/>
      <c r="JXJ129" s="520"/>
      <c r="JXK129" s="520"/>
      <c r="JXL129" s="520"/>
      <c r="JXM129" s="520"/>
      <c r="JXN129" s="520"/>
      <c r="JXO129" s="520"/>
      <c r="JXP129" s="520"/>
      <c r="JXQ129" s="520"/>
      <c r="JXR129" s="520"/>
      <c r="JXS129" s="520"/>
      <c r="JXT129" s="520"/>
      <c r="JXU129" s="520"/>
      <c r="JXV129" s="520"/>
      <c r="JXW129" s="520"/>
      <c r="JXX129" s="520"/>
      <c r="JXY129" s="520"/>
      <c r="JXZ129" s="520"/>
      <c r="JYA129" s="520"/>
      <c r="JYB129" s="520"/>
      <c r="JYC129" s="520"/>
      <c r="JYD129" s="520"/>
      <c r="JYE129" s="520"/>
      <c r="JYF129" s="520"/>
      <c r="JYG129" s="520"/>
      <c r="JYH129" s="520"/>
      <c r="JYI129" s="520"/>
      <c r="JYJ129" s="520"/>
      <c r="JYK129" s="520"/>
      <c r="JYL129" s="520"/>
      <c r="JYM129" s="520"/>
      <c r="JYN129" s="520"/>
      <c r="JYO129" s="520"/>
      <c r="JYP129" s="520"/>
      <c r="JYQ129" s="520"/>
      <c r="JYR129" s="520"/>
      <c r="JYS129" s="520"/>
      <c r="JYT129" s="520"/>
      <c r="JYU129" s="520"/>
      <c r="JYV129" s="520"/>
      <c r="JYW129" s="520"/>
      <c r="JYX129" s="520"/>
      <c r="JYY129" s="520"/>
      <c r="JYZ129" s="520"/>
      <c r="JZA129" s="520"/>
      <c r="JZB129" s="520"/>
      <c r="JZC129" s="520"/>
      <c r="JZD129" s="520"/>
      <c r="JZE129" s="520"/>
      <c r="JZF129" s="520"/>
      <c r="JZG129" s="520"/>
      <c r="JZH129" s="520"/>
      <c r="JZI129" s="520"/>
      <c r="JZJ129" s="520"/>
      <c r="JZK129" s="520"/>
      <c r="JZL129" s="520"/>
      <c r="JZM129" s="520"/>
      <c r="JZN129" s="520"/>
      <c r="JZO129" s="520"/>
      <c r="JZP129" s="520"/>
      <c r="JZQ129" s="520"/>
      <c r="JZR129" s="520"/>
      <c r="JZS129" s="520"/>
      <c r="JZT129" s="520"/>
      <c r="JZU129" s="520"/>
      <c r="JZV129" s="520"/>
      <c r="JZW129" s="520"/>
      <c r="JZX129" s="520"/>
      <c r="JZY129" s="520"/>
      <c r="JZZ129" s="520"/>
      <c r="KAA129" s="520"/>
      <c r="KAB129" s="520"/>
      <c r="KAC129" s="520"/>
      <c r="KAD129" s="520"/>
      <c r="KAE129" s="520"/>
      <c r="KAF129" s="520"/>
      <c r="KAG129" s="520"/>
      <c r="KAH129" s="520"/>
      <c r="KAI129" s="520"/>
      <c r="KAJ129" s="520"/>
      <c r="KAK129" s="520"/>
      <c r="KAL129" s="520"/>
      <c r="KAM129" s="520"/>
      <c r="KAN129" s="520"/>
      <c r="KAO129" s="520"/>
      <c r="KAP129" s="520"/>
      <c r="KAQ129" s="520"/>
      <c r="KAR129" s="520"/>
      <c r="KAS129" s="520"/>
      <c r="KAT129" s="520"/>
      <c r="KAU129" s="520"/>
      <c r="KAV129" s="520"/>
      <c r="KAW129" s="520"/>
      <c r="KAX129" s="520"/>
      <c r="KAY129" s="520"/>
      <c r="KAZ129" s="520"/>
      <c r="KBA129" s="520"/>
      <c r="KBB129" s="520"/>
      <c r="KBC129" s="520"/>
      <c r="KBD129" s="520"/>
      <c r="KBE129" s="520"/>
      <c r="KBF129" s="520"/>
      <c r="KBG129" s="520"/>
      <c r="KBH129" s="520"/>
      <c r="KBI129" s="520"/>
      <c r="KBJ129" s="520"/>
      <c r="KBK129" s="520"/>
      <c r="KBL129" s="520"/>
      <c r="KBM129" s="520"/>
      <c r="KBN129" s="520"/>
      <c r="KBO129" s="520"/>
      <c r="KBP129" s="520"/>
      <c r="KBQ129" s="520"/>
      <c r="KBR129" s="520"/>
      <c r="KBS129" s="520"/>
      <c r="KBT129" s="520"/>
      <c r="KBU129" s="520"/>
      <c r="KBV129" s="520"/>
      <c r="KBW129" s="520"/>
      <c r="KBX129" s="520"/>
      <c r="KBY129" s="520"/>
      <c r="KBZ129" s="520"/>
      <c r="KCA129" s="520"/>
      <c r="KCB129" s="520"/>
      <c r="KCC129" s="520"/>
      <c r="KCD129" s="520"/>
      <c r="KCE129" s="520"/>
      <c r="KCF129" s="520"/>
      <c r="KCG129" s="520"/>
      <c r="KCH129" s="520"/>
      <c r="KCI129" s="520"/>
      <c r="KCJ129" s="520"/>
      <c r="KCK129" s="520"/>
      <c r="KCL129" s="520"/>
      <c r="KCM129" s="520"/>
      <c r="KCN129" s="520"/>
      <c r="KCO129" s="520"/>
      <c r="KCP129" s="520"/>
      <c r="KCQ129" s="520"/>
      <c r="KCR129" s="520"/>
      <c r="KCS129" s="520"/>
      <c r="KCT129" s="520"/>
      <c r="KCU129" s="520"/>
      <c r="KCV129" s="520"/>
      <c r="KCW129" s="520"/>
      <c r="KCX129" s="520"/>
      <c r="KCY129" s="520"/>
      <c r="KCZ129" s="520"/>
      <c r="KDA129" s="520"/>
      <c r="KDB129" s="520"/>
      <c r="KDC129" s="520"/>
      <c r="KDD129" s="520"/>
      <c r="KDE129" s="520"/>
      <c r="KDF129" s="520"/>
      <c r="KDG129" s="520"/>
      <c r="KDH129" s="520"/>
      <c r="KDI129" s="520"/>
      <c r="KDJ129" s="520"/>
      <c r="KDK129" s="520"/>
      <c r="KDL129" s="520"/>
      <c r="KDM129" s="520"/>
      <c r="KDN129" s="520"/>
      <c r="KDO129" s="520"/>
      <c r="KDP129" s="520"/>
      <c r="KDQ129" s="520"/>
      <c r="KDR129" s="520"/>
      <c r="KDS129" s="520"/>
      <c r="KDT129" s="520"/>
      <c r="KDU129" s="520"/>
      <c r="KDV129" s="520"/>
      <c r="KDW129" s="520"/>
      <c r="KDX129" s="520"/>
      <c r="KDY129" s="520"/>
      <c r="KDZ129" s="520"/>
      <c r="KEA129" s="520"/>
      <c r="KEB129" s="520"/>
      <c r="KEC129" s="520"/>
      <c r="KED129" s="520"/>
      <c r="KEE129" s="520"/>
      <c r="KEF129" s="520"/>
      <c r="KEG129" s="520"/>
      <c r="KEH129" s="520"/>
      <c r="KEI129" s="520"/>
      <c r="KEJ129" s="520"/>
      <c r="KEK129" s="520"/>
      <c r="KEL129" s="520"/>
      <c r="KEM129" s="520"/>
      <c r="KEN129" s="520"/>
      <c r="KEO129" s="520"/>
      <c r="KEP129" s="520"/>
      <c r="KEQ129" s="520"/>
      <c r="KER129" s="520"/>
      <c r="KES129" s="520"/>
      <c r="KET129" s="520"/>
      <c r="KEU129" s="520"/>
      <c r="KEV129" s="520"/>
      <c r="KEW129" s="520"/>
      <c r="KEX129" s="520"/>
      <c r="KEY129" s="520"/>
      <c r="KEZ129" s="520"/>
      <c r="KFA129" s="520"/>
      <c r="KFB129" s="520"/>
      <c r="KFC129" s="520"/>
      <c r="KFD129" s="520"/>
      <c r="KFE129" s="520"/>
      <c r="KFF129" s="520"/>
      <c r="KFG129" s="520"/>
      <c r="KFH129" s="520"/>
      <c r="KFI129" s="520"/>
      <c r="KFJ129" s="520"/>
      <c r="KFK129" s="520"/>
      <c r="KFL129" s="520"/>
      <c r="KFM129" s="520"/>
      <c r="KFN129" s="520"/>
      <c r="KFO129" s="520"/>
      <c r="KFP129" s="520"/>
      <c r="KFQ129" s="520"/>
      <c r="KFR129" s="520"/>
      <c r="KFS129" s="520"/>
      <c r="KFT129" s="520"/>
      <c r="KFU129" s="520"/>
      <c r="KFV129" s="520"/>
      <c r="KFW129" s="520"/>
      <c r="KFX129" s="520"/>
      <c r="KFY129" s="520"/>
      <c r="KFZ129" s="520"/>
      <c r="KGA129" s="520"/>
      <c r="KGB129" s="520"/>
      <c r="KGC129" s="520"/>
      <c r="KGD129" s="520"/>
      <c r="KGE129" s="520"/>
      <c r="KGF129" s="520"/>
      <c r="KGG129" s="520"/>
      <c r="KGH129" s="520"/>
      <c r="KGI129" s="520"/>
      <c r="KGJ129" s="520"/>
      <c r="KGK129" s="520"/>
      <c r="KGL129" s="520"/>
      <c r="KGM129" s="520"/>
      <c r="KGN129" s="520"/>
      <c r="KGO129" s="520"/>
      <c r="KGP129" s="520"/>
      <c r="KGQ129" s="520"/>
      <c r="KGR129" s="520"/>
      <c r="KGS129" s="520"/>
      <c r="KGT129" s="520"/>
      <c r="KGU129" s="520"/>
      <c r="KGV129" s="520"/>
      <c r="KGW129" s="520"/>
      <c r="KGX129" s="520"/>
      <c r="KGY129" s="520"/>
      <c r="KGZ129" s="520"/>
      <c r="KHA129" s="520"/>
      <c r="KHB129" s="520"/>
      <c r="KHC129" s="520"/>
      <c r="KHD129" s="520"/>
      <c r="KHE129" s="520"/>
      <c r="KHF129" s="520"/>
      <c r="KHG129" s="520"/>
      <c r="KHH129" s="520"/>
      <c r="KHI129" s="520"/>
      <c r="KHJ129" s="520"/>
      <c r="KHK129" s="520"/>
      <c r="KHL129" s="520"/>
      <c r="KHM129" s="520"/>
      <c r="KHN129" s="520"/>
      <c r="KHO129" s="520"/>
      <c r="KHP129" s="520"/>
      <c r="KHQ129" s="520"/>
      <c r="KHR129" s="520"/>
      <c r="KHS129" s="520"/>
      <c r="KHT129" s="520"/>
      <c r="KHU129" s="520"/>
      <c r="KHV129" s="520"/>
      <c r="KHW129" s="520"/>
      <c r="KHX129" s="520"/>
      <c r="KHY129" s="520"/>
      <c r="KHZ129" s="520"/>
      <c r="KIA129" s="520"/>
      <c r="KIB129" s="520"/>
      <c r="KIC129" s="520"/>
      <c r="KID129" s="520"/>
      <c r="KIE129" s="520"/>
      <c r="KIF129" s="520"/>
      <c r="KIG129" s="520"/>
      <c r="KIH129" s="520"/>
      <c r="KII129" s="520"/>
      <c r="KIJ129" s="520"/>
      <c r="KIK129" s="520"/>
      <c r="KIL129" s="520"/>
      <c r="KIM129" s="520"/>
      <c r="KIN129" s="520"/>
      <c r="KIO129" s="520"/>
      <c r="KIP129" s="520"/>
      <c r="KIQ129" s="520"/>
      <c r="KIR129" s="520"/>
      <c r="KIS129" s="520"/>
      <c r="KIT129" s="520"/>
      <c r="KIU129" s="520"/>
      <c r="KIV129" s="520"/>
      <c r="KIW129" s="520"/>
      <c r="KIX129" s="520"/>
      <c r="KIY129" s="520"/>
      <c r="KIZ129" s="520"/>
      <c r="KJA129" s="520"/>
      <c r="KJB129" s="520"/>
      <c r="KJC129" s="520"/>
      <c r="KJD129" s="520"/>
      <c r="KJE129" s="520"/>
      <c r="KJF129" s="520"/>
      <c r="KJG129" s="520"/>
      <c r="KJH129" s="520"/>
      <c r="KJI129" s="520"/>
      <c r="KJJ129" s="520"/>
      <c r="KJK129" s="520"/>
      <c r="KJL129" s="520"/>
      <c r="KJM129" s="520"/>
      <c r="KJN129" s="520"/>
      <c r="KJO129" s="520"/>
      <c r="KJP129" s="520"/>
      <c r="KJQ129" s="520"/>
      <c r="KJR129" s="520"/>
      <c r="KJS129" s="520"/>
      <c r="KJT129" s="520"/>
      <c r="KJU129" s="520"/>
      <c r="KJV129" s="520"/>
      <c r="KJW129" s="520"/>
      <c r="KJX129" s="520"/>
      <c r="KJY129" s="520"/>
      <c r="KJZ129" s="520"/>
      <c r="KKA129" s="520"/>
      <c r="KKB129" s="520"/>
      <c r="KKC129" s="520"/>
      <c r="KKD129" s="520"/>
      <c r="KKE129" s="520"/>
      <c r="KKF129" s="520"/>
      <c r="KKG129" s="520"/>
      <c r="KKH129" s="520"/>
      <c r="KKI129" s="520"/>
      <c r="KKJ129" s="520"/>
      <c r="KKK129" s="520"/>
      <c r="KKL129" s="520"/>
      <c r="KKM129" s="520"/>
      <c r="KKN129" s="520"/>
      <c r="KKO129" s="520"/>
      <c r="KKP129" s="520"/>
      <c r="KKQ129" s="520"/>
      <c r="KKR129" s="520"/>
      <c r="KKS129" s="520"/>
      <c r="KKT129" s="520"/>
      <c r="KKU129" s="520"/>
      <c r="KKV129" s="520"/>
      <c r="KKW129" s="520"/>
      <c r="KKX129" s="520"/>
      <c r="KKY129" s="520"/>
      <c r="KKZ129" s="520"/>
      <c r="KLA129" s="520"/>
      <c r="KLB129" s="520"/>
      <c r="KLC129" s="520"/>
      <c r="KLD129" s="520"/>
      <c r="KLE129" s="520"/>
      <c r="KLF129" s="520"/>
      <c r="KLG129" s="520"/>
      <c r="KLH129" s="520"/>
      <c r="KLI129" s="520"/>
      <c r="KLJ129" s="520"/>
      <c r="KLK129" s="520"/>
      <c r="KLL129" s="520"/>
      <c r="KLM129" s="520"/>
      <c r="KLN129" s="520"/>
      <c r="KLO129" s="520"/>
      <c r="KLP129" s="520"/>
      <c r="KLQ129" s="520"/>
      <c r="KLR129" s="520"/>
      <c r="KLS129" s="520"/>
      <c r="KLT129" s="520"/>
      <c r="KLU129" s="520"/>
      <c r="KLV129" s="520"/>
      <c r="KLW129" s="520"/>
      <c r="KLX129" s="520"/>
      <c r="KLY129" s="520"/>
      <c r="KLZ129" s="520"/>
      <c r="KMA129" s="520"/>
      <c r="KMB129" s="520"/>
      <c r="KMC129" s="520"/>
      <c r="KMD129" s="520"/>
      <c r="KME129" s="520"/>
      <c r="KMF129" s="520"/>
      <c r="KMG129" s="520"/>
      <c r="KMH129" s="520"/>
      <c r="KMI129" s="520"/>
      <c r="KMJ129" s="520"/>
      <c r="KMK129" s="520"/>
      <c r="KML129" s="520"/>
      <c r="KMM129" s="520"/>
      <c r="KMN129" s="520"/>
      <c r="KMO129" s="520"/>
      <c r="KMP129" s="520"/>
      <c r="KMQ129" s="520"/>
      <c r="KMR129" s="520"/>
      <c r="KMS129" s="520"/>
      <c r="KMT129" s="520"/>
      <c r="KMU129" s="520"/>
      <c r="KMV129" s="520"/>
      <c r="KMW129" s="520"/>
      <c r="KMX129" s="520"/>
      <c r="KMY129" s="520"/>
      <c r="KMZ129" s="520"/>
      <c r="KNA129" s="520"/>
      <c r="KNB129" s="520"/>
      <c r="KNC129" s="520"/>
      <c r="KND129" s="520"/>
      <c r="KNE129" s="520"/>
      <c r="KNF129" s="520"/>
      <c r="KNG129" s="520"/>
      <c r="KNH129" s="520"/>
      <c r="KNI129" s="520"/>
      <c r="KNJ129" s="520"/>
      <c r="KNK129" s="520"/>
      <c r="KNL129" s="520"/>
      <c r="KNM129" s="520"/>
      <c r="KNN129" s="520"/>
      <c r="KNO129" s="520"/>
      <c r="KNP129" s="520"/>
      <c r="KNQ129" s="520"/>
      <c r="KNR129" s="520"/>
      <c r="KNS129" s="520"/>
      <c r="KNT129" s="520"/>
      <c r="KNU129" s="520"/>
      <c r="KNV129" s="520"/>
      <c r="KNW129" s="520"/>
      <c r="KNX129" s="520"/>
      <c r="KNY129" s="520"/>
      <c r="KNZ129" s="520"/>
      <c r="KOA129" s="520"/>
      <c r="KOB129" s="520"/>
      <c r="KOC129" s="520"/>
      <c r="KOD129" s="520"/>
      <c r="KOE129" s="520"/>
      <c r="KOF129" s="520"/>
      <c r="KOG129" s="520"/>
      <c r="KOH129" s="520"/>
      <c r="KOI129" s="520"/>
      <c r="KOJ129" s="520"/>
      <c r="KOK129" s="520"/>
      <c r="KOL129" s="520"/>
      <c r="KOM129" s="520"/>
      <c r="KON129" s="520"/>
      <c r="KOO129" s="520"/>
      <c r="KOP129" s="520"/>
      <c r="KOQ129" s="520"/>
      <c r="KOR129" s="520"/>
      <c r="KOS129" s="520"/>
      <c r="KOT129" s="520"/>
      <c r="KOU129" s="520"/>
      <c r="KOV129" s="520"/>
      <c r="KOW129" s="520"/>
      <c r="KOX129" s="520"/>
      <c r="KOY129" s="520"/>
      <c r="KOZ129" s="520"/>
      <c r="KPA129" s="520"/>
      <c r="KPB129" s="520"/>
      <c r="KPC129" s="520"/>
      <c r="KPD129" s="520"/>
      <c r="KPE129" s="520"/>
      <c r="KPF129" s="520"/>
      <c r="KPG129" s="520"/>
      <c r="KPH129" s="520"/>
      <c r="KPI129" s="520"/>
      <c r="KPJ129" s="520"/>
      <c r="KPK129" s="520"/>
      <c r="KPL129" s="520"/>
      <c r="KPM129" s="520"/>
      <c r="KPN129" s="520"/>
      <c r="KPO129" s="520"/>
      <c r="KPP129" s="520"/>
      <c r="KPQ129" s="520"/>
      <c r="KPR129" s="520"/>
      <c r="KPS129" s="520"/>
      <c r="KPT129" s="520"/>
      <c r="KPU129" s="520"/>
      <c r="KPV129" s="520"/>
      <c r="KPW129" s="520"/>
      <c r="KPX129" s="520"/>
      <c r="KPY129" s="520"/>
      <c r="KPZ129" s="520"/>
      <c r="KQA129" s="520"/>
      <c r="KQB129" s="520"/>
      <c r="KQC129" s="520"/>
      <c r="KQD129" s="520"/>
      <c r="KQE129" s="520"/>
      <c r="KQF129" s="520"/>
      <c r="KQG129" s="520"/>
      <c r="KQH129" s="520"/>
      <c r="KQI129" s="520"/>
      <c r="KQJ129" s="520"/>
      <c r="KQK129" s="520"/>
      <c r="KQL129" s="520"/>
      <c r="KQM129" s="520"/>
      <c r="KQN129" s="520"/>
      <c r="KQO129" s="520"/>
      <c r="KQP129" s="520"/>
      <c r="KQQ129" s="520"/>
      <c r="KQR129" s="520"/>
      <c r="KQS129" s="520"/>
      <c r="KQT129" s="520"/>
      <c r="KQU129" s="520"/>
      <c r="KQV129" s="520"/>
      <c r="KQW129" s="520"/>
      <c r="KQX129" s="520"/>
      <c r="KQY129" s="520"/>
      <c r="KQZ129" s="520"/>
      <c r="KRA129" s="520"/>
      <c r="KRB129" s="520"/>
      <c r="KRC129" s="520"/>
      <c r="KRD129" s="520"/>
      <c r="KRE129" s="520"/>
      <c r="KRF129" s="520"/>
      <c r="KRG129" s="520"/>
      <c r="KRH129" s="520"/>
      <c r="KRI129" s="520"/>
      <c r="KRJ129" s="520"/>
      <c r="KRK129" s="520"/>
      <c r="KRL129" s="520"/>
      <c r="KRM129" s="520"/>
      <c r="KRN129" s="520"/>
      <c r="KRO129" s="520"/>
      <c r="KRP129" s="520"/>
      <c r="KRQ129" s="520"/>
      <c r="KRR129" s="520"/>
      <c r="KRS129" s="520"/>
      <c r="KRT129" s="520"/>
      <c r="KRU129" s="520"/>
      <c r="KRV129" s="520"/>
      <c r="KRW129" s="520"/>
      <c r="KRX129" s="520"/>
      <c r="KRY129" s="520"/>
      <c r="KRZ129" s="520"/>
      <c r="KSA129" s="520"/>
      <c r="KSB129" s="520"/>
      <c r="KSC129" s="520"/>
      <c r="KSD129" s="520"/>
      <c r="KSE129" s="520"/>
      <c r="KSF129" s="520"/>
      <c r="KSG129" s="520"/>
      <c r="KSH129" s="520"/>
      <c r="KSI129" s="520"/>
      <c r="KSJ129" s="520"/>
      <c r="KSK129" s="520"/>
      <c r="KSL129" s="520"/>
      <c r="KSM129" s="520"/>
      <c r="KSN129" s="520"/>
      <c r="KSO129" s="520"/>
      <c r="KSP129" s="520"/>
      <c r="KSQ129" s="520"/>
      <c r="KSR129" s="520"/>
      <c r="KSS129" s="520"/>
      <c r="KST129" s="520"/>
      <c r="KSU129" s="520"/>
      <c r="KSV129" s="520"/>
      <c r="KSW129" s="520"/>
      <c r="KSX129" s="520"/>
      <c r="KSY129" s="520"/>
      <c r="KSZ129" s="520"/>
      <c r="KTA129" s="520"/>
      <c r="KTB129" s="520"/>
      <c r="KTC129" s="520"/>
      <c r="KTD129" s="520"/>
      <c r="KTE129" s="520"/>
      <c r="KTF129" s="520"/>
      <c r="KTG129" s="520"/>
      <c r="KTH129" s="520"/>
      <c r="KTI129" s="520"/>
      <c r="KTJ129" s="520"/>
      <c r="KTK129" s="520"/>
      <c r="KTL129" s="520"/>
      <c r="KTM129" s="520"/>
      <c r="KTN129" s="520"/>
      <c r="KTO129" s="520"/>
      <c r="KTP129" s="520"/>
      <c r="KTQ129" s="520"/>
      <c r="KTR129" s="520"/>
      <c r="KTS129" s="520"/>
      <c r="KTT129" s="520"/>
      <c r="KTU129" s="520"/>
      <c r="KTV129" s="520"/>
      <c r="KTW129" s="520"/>
      <c r="KTX129" s="520"/>
      <c r="KTY129" s="520"/>
      <c r="KTZ129" s="520"/>
      <c r="KUA129" s="520"/>
      <c r="KUB129" s="520"/>
      <c r="KUC129" s="520"/>
      <c r="KUD129" s="520"/>
      <c r="KUE129" s="520"/>
      <c r="KUF129" s="520"/>
      <c r="KUG129" s="520"/>
      <c r="KUH129" s="520"/>
      <c r="KUI129" s="520"/>
      <c r="KUJ129" s="520"/>
      <c r="KUK129" s="520"/>
      <c r="KUL129" s="520"/>
      <c r="KUM129" s="520"/>
      <c r="KUN129" s="520"/>
      <c r="KUO129" s="520"/>
      <c r="KUP129" s="520"/>
      <c r="KUQ129" s="520"/>
      <c r="KUR129" s="520"/>
      <c r="KUS129" s="520"/>
      <c r="KUT129" s="520"/>
      <c r="KUU129" s="520"/>
      <c r="KUV129" s="520"/>
      <c r="KUW129" s="520"/>
      <c r="KUX129" s="520"/>
      <c r="KUY129" s="520"/>
      <c r="KUZ129" s="520"/>
      <c r="KVA129" s="520"/>
      <c r="KVB129" s="520"/>
      <c r="KVC129" s="520"/>
      <c r="KVD129" s="520"/>
      <c r="KVE129" s="520"/>
      <c r="KVF129" s="520"/>
      <c r="KVG129" s="520"/>
      <c r="KVH129" s="520"/>
      <c r="KVI129" s="520"/>
      <c r="KVJ129" s="520"/>
      <c r="KVK129" s="520"/>
      <c r="KVL129" s="520"/>
      <c r="KVM129" s="520"/>
      <c r="KVN129" s="520"/>
      <c r="KVO129" s="520"/>
      <c r="KVP129" s="520"/>
      <c r="KVQ129" s="520"/>
      <c r="KVR129" s="520"/>
      <c r="KVS129" s="520"/>
      <c r="KVT129" s="520"/>
      <c r="KVU129" s="520"/>
      <c r="KVV129" s="520"/>
      <c r="KVW129" s="520"/>
      <c r="KVX129" s="520"/>
      <c r="KVY129" s="520"/>
      <c r="KVZ129" s="520"/>
      <c r="KWA129" s="520"/>
      <c r="KWB129" s="520"/>
      <c r="KWC129" s="520"/>
      <c r="KWD129" s="520"/>
      <c r="KWE129" s="520"/>
      <c r="KWF129" s="520"/>
      <c r="KWG129" s="520"/>
      <c r="KWH129" s="520"/>
      <c r="KWI129" s="520"/>
      <c r="KWJ129" s="520"/>
      <c r="KWK129" s="520"/>
      <c r="KWL129" s="520"/>
      <c r="KWM129" s="520"/>
      <c r="KWN129" s="520"/>
      <c r="KWO129" s="520"/>
      <c r="KWP129" s="520"/>
      <c r="KWQ129" s="520"/>
      <c r="KWR129" s="520"/>
      <c r="KWS129" s="520"/>
      <c r="KWT129" s="520"/>
      <c r="KWU129" s="520"/>
      <c r="KWV129" s="520"/>
      <c r="KWW129" s="520"/>
      <c r="KWX129" s="520"/>
      <c r="KWY129" s="520"/>
      <c r="KWZ129" s="520"/>
      <c r="KXA129" s="520"/>
      <c r="KXB129" s="520"/>
      <c r="KXC129" s="520"/>
      <c r="KXD129" s="520"/>
      <c r="KXE129" s="520"/>
      <c r="KXF129" s="520"/>
      <c r="KXG129" s="520"/>
      <c r="KXH129" s="520"/>
      <c r="KXI129" s="520"/>
      <c r="KXJ129" s="520"/>
      <c r="KXK129" s="520"/>
      <c r="KXL129" s="520"/>
      <c r="KXM129" s="520"/>
      <c r="KXN129" s="520"/>
      <c r="KXO129" s="520"/>
      <c r="KXP129" s="520"/>
      <c r="KXQ129" s="520"/>
      <c r="KXR129" s="520"/>
      <c r="KXS129" s="520"/>
      <c r="KXT129" s="520"/>
      <c r="KXU129" s="520"/>
      <c r="KXV129" s="520"/>
      <c r="KXW129" s="520"/>
      <c r="KXX129" s="520"/>
      <c r="KXY129" s="520"/>
      <c r="KXZ129" s="520"/>
      <c r="KYA129" s="520"/>
      <c r="KYB129" s="520"/>
      <c r="KYC129" s="520"/>
      <c r="KYD129" s="520"/>
      <c r="KYE129" s="520"/>
      <c r="KYF129" s="520"/>
      <c r="KYG129" s="520"/>
      <c r="KYH129" s="520"/>
      <c r="KYI129" s="520"/>
      <c r="KYJ129" s="520"/>
      <c r="KYK129" s="520"/>
      <c r="KYL129" s="520"/>
      <c r="KYM129" s="520"/>
      <c r="KYN129" s="520"/>
      <c r="KYO129" s="520"/>
      <c r="KYP129" s="520"/>
      <c r="KYQ129" s="520"/>
      <c r="KYR129" s="520"/>
      <c r="KYS129" s="520"/>
      <c r="KYT129" s="520"/>
      <c r="KYU129" s="520"/>
      <c r="KYV129" s="520"/>
      <c r="KYW129" s="520"/>
      <c r="KYX129" s="520"/>
      <c r="KYY129" s="520"/>
      <c r="KYZ129" s="520"/>
      <c r="KZA129" s="520"/>
      <c r="KZB129" s="520"/>
      <c r="KZC129" s="520"/>
      <c r="KZD129" s="520"/>
      <c r="KZE129" s="520"/>
      <c r="KZF129" s="520"/>
      <c r="KZG129" s="520"/>
      <c r="KZH129" s="520"/>
      <c r="KZI129" s="520"/>
      <c r="KZJ129" s="520"/>
      <c r="KZK129" s="520"/>
      <c r="KZL129" s="520"/>
      <c r="KZM129" s="520"/>
      <c r="KZN129" s="520"/>
      <c r="KZO129" s="520"/>
      <c r="KZP129" s="520"/>
      <c r="KZQ129" s="520"/>
      <c r="KZR129" s="520"/>
      <c r="KZS129" s="520"/>
      <c r="KZT129" s="520"/>
      <c r="KZU129" s="520"/>
      <c r="KZV129" s="520"/>
      <c r="KZW129" s="520"/>
      <c r="KZX129" s="520"/>
      <c r="KZY129" s="520"/>
      <c r="KZZ129" s="520"/>
      <c r="LAA129" s="520"/>
      <c r="LAB129" s="520"/>
      <c r="LAC129" s="520"/>
      <c r="LAD129" s="520"/>
      <c r="LAE129" s="520"/>
      <c r="LAF129" s="520"/>
      <c r="LAG129" s="520"/>
      <c r="LAH129" s="520"/>
      <c r="LAI129" s="520"/>
      <c r="LAJ129" s="520"/>
      <c r="LAK129" s="520"/>
      <c r="LAL129" s="520"/>
      <c r="LAM129" s="520"/>
      <c r="LAN129" s="520"/>
      <c r="LAO129" s="520"/>
      <c r="LAP129" s="520"/>
      <c r="LAQ129" s="520"/>
      <c r="LAR129" s="520"/>
      <c r="LAS129" s="520"/>
      <c r="LAT129" s="520"/>
      <c r="LAU129" s="520"/>
      <c r="LAV129" s="520"/>
      <c r="LAW129" s="520"/>
      <c r="LAX129" s="520"/>
      <c r="LAY129" s="520"/>
      <c r="LAZ129" s="520"/>
      <c r="LBA129" s="520"/>
      <c r="LBB129" s="520"/>
      <c r="LBC129" s="520"/>
      <c r="LBD129" s="520"/>
      <c r="LBE129" s="520"/>
      <c r="LBF129" s="520"/>
      <c r="LBG129" s="520"/>
      <c r="LBH129" s="520"/>
      <c r="LBI129" s="520"/>
      <c r="LBJ129" s="520"/>
      <c r="LBK129" s="520"/>
      <c r="LBL129" s="520"/>
      <c r="LBM129" s="520"/>
      <c r="LBN129" s="520"/>
      <c r="LBO129" s="520"/>
      <c r="LBP129" s="520"/>
      <c r="LBQ129" s="520"/>
      <c r="LBR129" s="520"/>
      <c r="LBS129" s="520"/>
      <c r="LBT129" s="520"/>
      <c r="LBU129" s="520"/>
      <c r="LBV129" s="520"/>
      <c r="LBW129" s="520"/>
      <c r="LBX129" s="520"/>
      <c r="LBY129" s="520"/>
      <c r="LBZ129" s="520"/>
      <c r="LCA129" s="520"/>
      <c r="LCB129" s="520"/>
      <c r="LCC129" s="520"/>
      <c r="LCD129" s="520"/>
      <c r="LCE129" s="520"/>
      <c r="LCF129" s="520"/>
      <c r="LCG129" s="520"/>
      <c r="LCH129" s="520"/>
      <c r="LCI129" s="520"/>
      <c r="LCJ129" s="520"/>
      <c r="LCK129" s="520"/>
      <c r="LCL129" s="520"/>
      <c r="LCM129" s="520"/>
      <c r="LCN129" s="520"/>
      <c r="LCO129" s="520"/>
      <c r="LCP129" s="520"/>
      <c r="LCQ129" s="520"/>
      <c r="LCR129" s="520"/>
      <c r="LCS129" s="520"/>
      <c r="LCT129" s="520"/>
      <c r="LCU129" s="520"/>
      <c r="LCV129" s="520"/>
      <c r="LCW129" s="520"/>
      <c r="LCX129" s="520"/>
      <c r="LCY129" s="520"/>
      <c r="LCZ129" s="520"/>
      <c r="LDA129" s="520"/>
      <c r="LDB129" s="520"/>
      <c r="LDC129" s="520"/>
      <c r="LDD129" s="520"/>
      <c r="LDE129" s="520"/>
      <c r="LDF129" s="520"/>
      <c r="LDG129" s="520"/>
      <c r="LDH129" s="520"/>
      <c r="LDI129" s="520"/>
      <c r="LDJ129" s="520"/>
      <c r="LDK129" s="520"/>
      <c r="LDL129" s="520"/>
      <c r="LDM129" s="520"/>
      <c r="LDN129" s="520"/>
      <c r="LDO129" s="520"/>
      <c r="LDP129" s="520"/>
      <c r="LDQ129" s="520"/>
      <c r="LDR129" s="520"/>
      <c r="LDS129" s="520"/>
      <c r="LDT129" s="520"/>
      <c r="LDU129" s="520"/>
      <c r="LDV129" s="520"/>
      <c r="LDW129" s="520"/>
      <c r="LDX129" s="520"/>
      <c r="LDY129" s="520"/>
      <c r="LDZ129" s="520"/>
      <c r="LEA129" s="520"/>
      <c r="LEB129" s="520"/>
      <c r="LEC129" s="520"/>
      <c r="LED129" s="520"/>
      <c r="LEE129" s="520"/>
      <c r="LEF129" s="520"/>
      <c r="LEG129" s="520"/>
      <c r="LEH129" s="520"/>
      <c r="LEI129" s="520"/>
      <c r="LEJ129" s="520"/>
      <c r="LEK129" s="520"/>
      <c r="LEL129" s="520"/>
      <c r="LEM129" s="520"/>
      <c r="LEN129" s="520"/>
      <c r="LEO129" s="520"/>
      <c r="LEP129" s="520"/>
      <c r="LEQ129" s="520"/>
      <c r="LER129" s="520"/>
      <c r="LES129" s="520"/>
      <c r="LET129" s="520"/>
      <c r="LEU129" s="520"/>
      <c r="LEV129" s="520"/>
      <c r="LEW129" s="520"/>
      <c r="LEX129" s="520"/>
      <c r="LEY129" s="520"/>
      <c r="LEZ129" s="520"/>
      <c r="LFA129" s="520"/>
      <c r="LFB129" s="520"/>
      <c r="LFC129" s="520"/>
      <c r="LFD129" s="520"/>
      <c r="LFE129" s="520"/>
      <c r="LFF129" s="520"/>
      <c r="LFG129" s="520"/>
      <c r="LFH129" s="520"/>
      <c r="LFI129" s="520"/>
      <c r="LFJ129" s="520"/>
      <c r="LFK129" s="520"/>
      <c r="LFL129" s="520"/>
      <c r="LFM129" s="520"/>
      <c r="LFN129" s="520"/>
      <c r="LFO129" s="520"/>
      <c r="LFP129" s="520"/>
      <c r="LFQ129" s="520"/>
      <c r="LFR129" s="520"/>
      <c r="LFS129" s="520"/>
      <c r="LFT129" s="520"/>
      <c r="LFU129" s="520"/>
      <c r="LFV129" s="520"/>
      <c r="LFW129" s="520"/>
      <c r="LFX129" s="520"/>
      <c r="LFY129" s="520"/>
      <c r="LFZ129" s="520"/>
      <c r="LGA129" s="520"/>
      <c r="LGB129" s="520"/>
      <c r="LGC129" s="520"/>
      <c r="LGD129" s="520"/>
      <c r="LGE129" s="520"/>
      <c r="LGF129" s="520"/>
      <c r="LGG129" s="520"/>
      <c r="LGH129" s="520"/>
      <c r="LGI129" s="520"/>
      <c r="LGJ129" s="520"/>
      <c r="LGK129" s="520"/>
      <c r="LGL129" s="520"/>
      <c r="LGM129" s="520"/>
      <c r="LGN129" s="520"/>
      <c r="LGO129" s="520"/>
      <c r="LGP129" s="520"/>
      <c r="LGQ129" s="520"/>
      <c r="LGR129" s="520"/>
      <c r="LGS129" s="520"/>
      <c r="LGT129" s="520"/>
      <c r="LGU129" s="520"/>
      <c r="LGV129" s="520"/>
      <c r="LGW129" s="520"/>
      <c r="LGX129" s="520"/>
      <c r="LGY129" s="520"/>
      <c r="LGZ129" s="520"/>
      <c r="LHA129" s="520"/>
      <c r="LHB129" s="520"/>
      <c r="LHC129" s="520"/>
      <c r="LHD129" s="520"/>
      <c r="LHE129" s="520"/>
      <c r="LHF129" s="520"/>
      <c r="LHG129" s="520"/>
      <c r="LHH129" s="520"/>
      <c r="LHI129" s="520"/>
      <c r="LHJ129" s="520"/>
      <c r="LHK129" s="520"/>
      <c r="LHL129" s="520"/>
      <c r="LHM129" s="520"/>
      <c r="LHN129" s="520"/>
      <c r="LHO129" s="520"/>
      <c r="LHP129" s="520"/>
      <c r="LHQ129" s="520"/>
      <c r="LHR129" s="520"/>
      <c r="LHS129" s="520"/>
      <c r="LHT129" s="520"/>
      <c r="LHU129" s="520"/>
      <c r="LHV129" s="520"/>
      <c r="LHW129" s="520"/>
      <c r="LHX129" s="520"/>
      <c r="LHY129" s="520"/>
      <c r="LHZ129" s="520"/>
      <c r="LIA129" s="520"/>
      <c r="LIB129" s="520"/>
      <c r="LIC129" s="520"/>
      <c r="LID129" s="520"/>
      <c r="LIE129" s="520"/>
      <c r="LIF129" s="520"/>
      <c r="LIG129" s="520"/>
      <c r="LIH129" s="520"/>
      <c r="LII129" s="520"/>
      <c r="LIJ129" s="520"/>
      <c r="LIK129" s="520"/>
      <c r="LIL129" s="520"/>
      <c r="LIM129" s="520"/>
      <c r="LIN129" s="520"/>
      <c r="LIO129" s="520"/>
      <c r="LIP129" s="520"/>
      <c r="LIQ129" s="520"/>
      <c r="LIR129" s="520"/>
      <c r="LIS129" s="520"/>
      <c r="LIT129" s="520"/>
      <c r="LIU129" s="520"/>
      <c r="LIV129" s="520"/>
      <c r="LIW129" s="520"/>
      <c r="LIX129" s="520"/>
      <c r="LIY129" s="520"/>
      <c r="LIZ129" s="520"/>
      <c r="LJA129" s="520"/>
      <c r="LJB129" s="520"/>
      <c r="LJC129" s="520"/>
      <c r="LJD129" s="520"/>
      <c r="LJE129" s="520"/>
      <c r="LJF129" s="520"/>
      <c r="LJG129" s="520"/>
      <c r="LJH129" s="520"/>
      <c r="LJI129" s="520"/>
      <c r="LJJ129" s="520"/>
      <c r="LJK129" s="520"/>
      <c r="LJL129" s="520"/>
      <c r="LJM129" s="520"/>
      <c r="LJN129" s="520"/>
      <c r="LJO129" s="520"/>
      <c r="LJP129" s="520"/>
      <c r="LJQ129" s="520"/>
      <c r="LJR129" s="520"/>
      <c r="LJS129" s="520"/>
      <c r="LJT129" s="520"/>
      <c r="LJU129" s="520"/>
      <c r="LJV129" s="520"/>
      <c r="LJW129" s="520"/>
      <c r="LJX129" s="520"/>
      <c r="LJY129" s="520"/>
      <c r="LJZ129" s="520"/>
      <c r="LKA129" s="520"/>
      <c r="LKB129" s="520"/>
      <c r="LKC129" s="520"/>
      <c r="LKD129" s="520"/>
      <c r="LKE129" s="520"/>
      <c r="LKF129" s="520"/>
      <c r="LKG129" s="520"/>
      <c r="LKH129" s="520"/>
      <c r="LKI129" s="520"/>
      <c r="LKJ129" s="520"/>
      <c r="LKK129" s="520"/>
      <c r="LKL129" s="520"/>
      <c r="LKM129" s="520"/>
      <c r="LKN129" s="520"/>
      <c r="LKO129" s="520"/>
      <c r="LKP129" s="520"/>
      <c r="LKQ129" s="520"/>
      <c r="LKR129" s="520"/>
      <c r="LKS129" s="520"/>
      <c r="LKT129" s="520"/>
      <c r="LKU129" s="520"/>
      <c r="LKV129" s="520"/>
      <c r="LKW129" s="520"/>
      <c r="LKX129" s="520"/>
      <c r="LKY129" s="520"/>
      <c r="LKZ129" s="520"/>
      <c r="LLA129" s="520"/>
      <c r="LLB129" s="520"/>
      <c r="LLC129" s="520"/>
      <c r="LLD129" s="520"/>
      <c r="LLE129" s="520"/>
      <c r="LLF129" s="520"/>
      <c r="LLG129" s="520"/>
      <c r="LLH129" s="520"/>
      <c r="LLI129" s="520"/>
      <c r="LLJ129" s="520"/>
      <c r="LLK129" s="520"/>
      <c r="LLL129" s="520"/>
      <c r="LLM129" s="520"/>
      <c r="LLN129" s="520"/>
      <c r="LLO129" s="520"/>
      <c r="LLP129" s="520"/>
      <c r="LLQ129" s="520"/>
      <c r="LLR129" s="520"/>
      <c r="LLS129" s="520"/>
      <c r="LLT129" s="520"/>
      <c r="LLU129" s="520"/>
      <c r="LLV129" s="520"/>
      <c r="LLW129" s="520"/>
      <c r="LLX129" s="520"/>
      <c r="LLY129" s="520"/>
      <c r="LLZ129" s="520"/>
      <c r="LMA129" s="520"/>
      <c r="LMB129" s="520"/>
      <c r="LMC129" s="520"/>
      <c r="LMD129" s="520"/>
      <c r="LME129" s="520"/>
      <c r="LMF129" s="520"/>
      <c r="LMG129" s="520"/>
      <c r="LMH129" s="520"/>
      <c r="LMI129" s="520"/>
      <c r="LMJ129" s="520"/>
      <c r="LMK129" s="520"/>
      <c r="LML129" s="520"/>
      <c r="LMM129" s="520"/>
      <c r="LMN129" s="520"/>
      <c r="LMO129" s="520"/>
      <c r="LMP129" s="520"/>
      <c r="LMQ129" s="520"/>
      <c r="LMR129" s="520"/>
      <c r="LMS129" s="520"/>
      <c r="LMT129" s="520"/>
      <c r="LMU129" s="520"/>
      <c r="LMV129" s="520"/>
      <c r="LMW129" s="520"/>
      <c r="LMX129" s="520"/>
      <c r="LMY129" s="520"/>
      <c r="LMZ129" s="520"/>
      <c r="LNA129" s="520"/>
      <c r="LNB129" s="520"/>
      <c r="LNC129" s="520"/>
      <c r="LND129" s="520"/>
      <c r="LNE129" s="520"/>
      <c r="LNF129" s="520"/>
      <c r="LNG129" s="520"/>
      <c r="LNH129" s="520"/>
      <c r="LNI129" s="520"/>
      <c r="LNJ129" s="520"/>
      <c r="LNK129" s="520"/>
      <c r="LNL129" s="520"/>
      <c r="LNM129" s="520"/>
      <c r="LNN129" s="520"/>
      <c r="LNO129" s="520"/>
      <c r="LNP129" s="520"/>
      <c r="LNQ129" s="520"/>
      <c r="LNR129" s="520"/>
      <c r="LNS129" s="520"/>
      <c r="LNT129" s="520"/>
      <c r="LNU129" s="520"/>
      <c r="LNV129" s="520"/>
      <c r="LNW129" s="520"/>
      <c r="LNX129" s="520"/>
      <c r="LNY129" s="520"/>
      <c r="LNZ129" s="520"/>
      <c r="LOA129" s="520"/>
      <c r="LOB129" s="520"/>
      <c r="LOC129" s="520"/>
      <c r="LOD129" s="520"/>
      <c r="LOE129" s="520"/>
      <c r="LOF129" s="520"/>
      <c r="LOG129" s="520"/>
      <c r="LOH129" s="520"/>
      <c r="LOI129" s="520"/>
      <c r="LOJ129" s="520"/>
      <c r="LOK129" s="520"/>
      <c r="LOL129" s="520"/>
      <c r="LOM129" s="520"/>
      <c r="LON129" s="520"/>
      <c r="LOO129" s="520"/>
      <c r="LOP129" s="520"/>
      <c r="LOQ129" s="520"/>
      <c r="LOR129" s="520"/>
      <c r="LOS129" s="520"/>
      <c r="LOT129" s="520"/>
      <c r="LOU129" s="520"/>
      <c r="LOV129" s="520"/>
      <c r="LOW129" s="520"/>
      <c r="LOX129" s="520"/>
      <c r="LOY129" s="520"/>
      <c r="LOZ129" s="520"/>
      <c r="LPA129" s="520"/>
      <c r="LPB129" s="520"/>
      <c r="LPC129" s="520"/>
      <c r="LPD129" s="520"/>
      <c r="LPE129" s="520"/>
      <c r="LPF129" s="520"/>
      <c r="LPG129" s="520"/>
      <c r="LPH129" s="520"/>
      <c r="LPI129" s="520"/>
      <c r="LPJ129" s="520"/>
      <c r="LPK129" s="520"/>
      <c r="LPL129" s="520"/>
      <c r="LPM129" s="520"/>
      <c r="LPN129" s="520"/>
      <c r="LPO129" s="520"/>
      <c r="LPP129" s="520"/>
      <c r="LPQ129" s="520"/>
      <c r="LPR129" s="520"/>
      <c r="LPS129" s="520"/>
      <c r="LPT129" s="520"/>
      <c r="LPU129" s="520"/>
      <c r="LPV129" s="520"/>
      <c r="LPW129" s="520"/>
      <c r="LPX129" s="520"/>
      <c r="LPY129" s="520"/>
      <c r="LPZ129" s="520"/>
      <c r="LQA129" s="520"/>
      <c r="LQB129" s="520"/>
      <c r="LQC129" s="520"/>
      <c r="LQD129" s="520"/>
      <c r="LQE129" s="520"/>
      <c r="LQF129" s="520"/>
      <c r="LQG129" s="520"/>
      <c r="LQH129" s="520"/>
      <c r="LQI129" s="520"/>
      <c r="LQJ129" s="520"/>
      <c r="LQK129" s="520"/>
      <c r="LQL129" s="520"/>
      <c r="LQM129" s="520"/>
      <c r="LQN129" s="520"/>
      <c r="LQO129" s="520"/>
      <c r="LQP129" s="520"/>
      <c r="LQQ129" s="520"/>
      <c r="LQR129" s="520"/>
      <c r="LQS129" s="520"/>
      <c r="LQT129" s="520"/>
      <c r="LQU129" s="520"/>
      <c r="LQV129" s="520"/>
      <c r="LQW129" s="520"/>
      <c r="LQX129" s="520"/>
      <c r="LQY129" s="520"/>
      <c r="LQZ129" s="520"/>
      <c r="LRA129" s="520"/>
      <c r="LRB129" s="520"/>
      <c r="LRC129" s="520"/>
      <c r="LRD129" s="520"/>
      <c r="LRE129" s="520"/>
      <c r="LRF129" s="520"/>
      <c r="LRG129" s="520"/>
      <c r="LRH129" s="520"/>
      <c r="LRI129" s="520"/>
      <c r="LRJ129" s="520"/>
      <c r="LRK129" s="520"/>
      <c r="LRL129" s="520"/>
      <c r="LRM129" s="520"/>
      <c r="LRN129" s="520"/>
      <c r="LRO129" s="520"/>
      <c r="LRP129" s="520"/>
      <c r="LRQ129" s="520"/>
      <c r="LRR129" s="520"/>
      <c r="LRS129" s="520"/>
      <c r="LRT129" s="520"/>
      <c r="LRU129" s="520"/>
      <c r="LRV129" s="520"/>
      <c r="LRW129" s="520"/>
      <c r="LRX129" s="520"/>
      <c r="LRY129" s="520"/>
      <c r="LRZ129" s="520"/>
      <c r="LSA129" s="520"/>
      <c r="LSB129" s="520"/>
      <c r="LSC129" s="520"/>
      <c r="LSD129" s="520"/>
      <c r="LSE129" s="520"/>
      <c r="LSF129" s="520"/>
      <c r="LSG129" s="520"/>
      <c r="LSH129" s="520"/>
      <c r="LSI129" s="520"/>
      <c r="LSJ129" s="520"/>
      <c r="LSK129" s="520"/>
      <c r="LSL129" s="520"/>
      <c r="LSM129" s="520"/>
      <c r="LSN129" s="520"/>
      <c r="LSO129" s="520"/>
      <c r="LSP129" s="520"/>
      <c r="LSQ129" s="520"/>
      <c r="LSR129" s="520"/>
      <c r="LSS129" s="520"/>
      <c r="LST129" s="520"/>
      <c r="LSU129" s="520"/>
      <c r="LSV129" s="520"/>
      <c r="LSW129" s="520"/>
      <c r="LSX129" s="520"/>
      <c r="LSY129" s="520"/>
      <c r="LSZ129" s="520"/>
      <c r="LTA129" s="520"/>
      <c r="LTB129" s="520"/>
      <c r="LTC129" s="520"/>
      <c r="LTD129" s="520"/>
      <c r="LTE129" s="520"/>
      <c r="LTF129" s="520"/>
      <c r="LTG129" s="520"/>
      <c r="LTH129" s="520"/>
      <c r="LTI129" s="520"/>
      <c r="LTJ129" s="520"/>
      <c r="LTK129" s="520"/>
      <c r="LTL129" s="520"/>
      <c r="LTM129" s="520"/>
      <c r="LTN129" s="520"/>
      <c r="LTO129" s="520"/>
      <c r="LTP129" s="520"/>
      <c r="LTQ129" s="520"/>
      <c r="LTR129" s="520"/>
      <c r="LTS129" s="520"/>
      <c r="LTT129" s="520"/>
      <c r="LTU129" s="520"/>
      <c r="LTV129" s="520"/>
      <c r="LTW129" s="520"/>
      <c r="LTX129" s="520"/>
      <c r="LTY129" s="520"/>
      <c r="LTZ129" s="520"/>
      <c r="LUA129" s="520"/>
      <c r="LUB129" s="520"/>
      <c r="LUC129" s="520"/>
      <c r="LUD129" s="520"/>
      <c r="LUE129" s="520"/>
      <c r="LUF129" s="520"/>
      <c r="LUG129" s="520"/>
      <c r="LUH129" s="520"/>
      <c r="LUI129" s="520"/>
      <c r="LUJ129" s="520"/>
      <c r="LUK129" s="520"/>
      <c r="LUL129" s="520"/>
      <c r="LUM129" s="520"/>
      <c r="LUN129" s="520"/>
      <c r="LUO129" s="520"/>
      <c r="LUP129" s="520"/>
      <c r="LUQ129" s="520"/>
      <c r="LUR129" s="520"/>
      <c r="LUS129" s="520"/>
      <c r="LUT129" s="520"/>
      <c r="LUU129" s="520"/>
      <c r="LUV129" s="520"/>
      <c r="LUW129" s="520"/>
      <c r="LUX129" s="520"/>
      <c r="LUY129" s="520"/>
      <c r="LUZ129" s="520"/>
      <c r="LVA129" s="520"/>
      <c r="LVB129" s="520"/>
      <c r="LVC129" s="520"/>
      <c r="LVD129" s="520"/>
      <c r="LVE129" s="520"/>
      <c r="LVF129" s="520"/>
      <c r="LVG129" s="520"/>
      <c r="LVH129" s="520"/>
      <c r="LVI129" s="520"/>
      <c r="LVJ129" s="520"/>
      <c r="LVK129" s="520"/>
      <c r="LVL129" s="520"/>
      <c r="LVM129" s="520"/>
      <c r="LVN129" s="520"/>
      <c r="LVO129" s="520"/>
      <c r="LVP129" s="520"/>
      <c r="LVQ129" s="520"/>
      <c r="LVR129" s="520"/>
      <c r="LVS129" s="520"/>
      <c r="LVT129" s="520"/>
      <c r="LVU129" s="520"/>
      <c r="LVV129" s="520"/>
      <c r="LVW129" s="520"/>
      <c r="LVX129" s="520"/>
      <c r="LVY129" s="520"/>
      <c r="LVZ129" s="520"/>
      <c r="LWA129" s="520"/>
      <c r="LWB129" s="520"/>
      <c r="LWC129" s="520"/>
      <c r="LWD129" s="520"/>
      <c r="LWE129" s="520"/>
      <c r="LWF129" s="520"/>
      <c r="LWG129" s="520"/>
      <c r="LWH129" s="520"/>
      <c r="LWI129" s="520"/>
      <c r="LWJ129" s="520"/>
      <c r="LWK129" s="520"/>
      <c r="LWL129" s="520"/>
      <c r="LWM129" s="520"/>
      <c r="LWN129" s="520"/>
      <c r="LWO129" s="520"/>
      <c r="LWP129" s="520"/>
      <c r="LWQ129" s="520"/>
      <c r="LWR129" s="520"/>
      <c r="LWS129" s="520"/>
      <c r="LWT129" s="520"/>
      <c r="LWU129" s="520"/>
      <c r="LWV129" s="520"/>
      <c r="LWW129" s="520"/>
      <c r="LWX129" s="520"/>
      <c r="LWY129" s="520"/>
      <c r="LWZ129" s="520"/>
      <c r="LXA129" s="520"/>
      <c r="LXB129" s="520"/>
      <c r="LXC129" s="520"/>
      <c r="LXD129" s="520"/>
      <c r="LXE129" s="520"/>
      <c r="LXF129" s="520"/>
      <c r="LXG129" s="520"/>
      <c r="LXH129" s="520"/>
      <c r="LXI129" s="520"/>
      <c r="LXJ129" s="520"/>
      <c r="LXK129" s="520"/>
      <c r="LXL129" s="520"/>
      <c r="LXM129" s="520"/>
      <c r="LXN129" s="520"/>
      <c r="LXO129" s="520"/>
      <c r="LXP129" s="520"/>
      <c r="LXQ129" s="520"/>
      <c r="LXR129" s="520"/>
      <c r="LXS129" s="520"/>
      <c r="LXT129" s="520"/>
      <c r="LXU129" s="520"/>
      <c r="LXV129" s="520"/>
      <c r="LXW129" s="520"/>
      <c r="LXX129" s="520"/>
      <c r="LXY129" s="520"/>
      <c r="LXZ129" s="520"/>
      <c r="LYA129" s="520"/>
      <c r="LYB129" s="520"/>
      <c r="LYC129" s="520"/>
      <c r="LYD129" s="520"/>
      <c r="LYE129" s="520"/>
      <c r="LYF129" s="520"/>
      <c r="LYG129" s="520"/>
      <c r="LYH129" s="520"/>
      <c r="LYI129" s="520"/>
      <c r="LYJ129" s="520"/>
      <c r="LYK129" s="520"/>
      <c r="LYL129" s="520"/>
      <c r="LYM129" s="520"/>
      <c r="LYN129" s="520"/>
      <c r="LYO129" s="520"/>
      <c r="LYP129" s="520"/>
      <c r="LYQ129" s="520"/>
      <c r="LYR129" s="520"/>
      <c r="LYS129" s="520"/>
      <c r="LYT129" s="520"/>
      <c r="LYU129" s="520"/>
      <c r="LYV129" s="520"/>
      <c r="LYW129" s="520"/>
      <c r="LYX129" s="520"/>
      <c r="LYY129" s="520"/>
      <c r="LYZ129" s="520"/>
      <c r="LZA129" s="520"/>
      <c r="LZB129" s="520"/>
      <c r="LZC129" s="520"/>
      <c r="LZD129" s="520"/>
      <c r="LZE129" s="520"/>
      <c r="LZF129" s="520"/>
      <c r="LZG129" s="520"/>
      <c r="LZH129" s="520"/>
      <c r="LZI129" s="520"/>
      <c r="LZJ129" s="520"/>
      <c r="LZK129" s="520"/>
      <c r="LZL129" s="520"/>
      <c r="LZM129" s="520"/>
      <c r="LZN129" s="520"/>
      <c r="LZO129" s="520"/>
      <c r="LZP129" s="520"/>
      <c r="LZQ129" s="520"/>
      <c r="LZR129" s="520"/>
      <c r="LZS129" s="520"/>
      <c r="LZT129" s="520"/>
      <c r="LZU129" s="520"/>
      <c r="LZV129" s="520"/>
      <c r="LZW129" s="520"/>
      <c r="LZX129" s="520"/>
      <c r="LZY129" s="520"/>
      <c r="LZZ129" s="520"/>
      <c r="MAA129" s="520"/>
      <c r="MAB129" s="520"/>
      <c r="MAC129" s="520"/>
      <c r="MAD129" s="520"/>
      <c r="MAE129" s="520"/>
      <c r="MAF129" s="520"/>
      <c r="MAG129" s="520"/>
      <c r="MAH129" s="520"/>
      <c r="MAI129" s="520"/>
      <c r="MAJ129" s="520"/>
      <c r="MAK129" s="520"/>
      <c r="MAL129" s="520"/>
      <c r="MAM129" s="520"/>
      <c r="MAN129" s="520"/>
      <c r="MAO129" s="520"/>
      <c r="MAP129" s="520"/>
      <c r="MAQ129" s="520"/>
      <c r="MAR129" s="520"/>
      <c r="MAS129" s="520"/>
      <c r="MAT129" s="520"/>
      <c r="MAU129" s="520"/>
      <c r="MAV129" s="520"/>
      <c r="MAW129" s="520"/>
      <c r="MAX129" s="520"/>
      <c r="MAY129" s="520"/>
      <c r="MAZ129" s="520"/>
      <c r="MBA129" s="520"/>
      <c r="MBB129" s="520"/>
      <c r="MBC129" s="520"/>
      <c r="MBD129" s="520"/>
      <c r="MBE129" s="520"/>
      <c r="MBF129" s="520"/>
      <c r="MBG129" s="520"/>
      <c r="MBH129" s="520"/>
      <c r="MBI129" s="520"/>
      <c r="MBJ129" s="520"/>
      <c r="MBK129" s="520"/>
      <c r="MBL129" s="520"/>
      <c r="MBM129" s="520"/>
      <c r="MBN129" s="520"/>
      <c r="MBO129" s="520"/>
      <c r="MBP129" s="520"/>
      <c r="MBQ129" s="520"/>
      <c r="MBR129" s="520"/>
      <c r="MBS129" s="520"/>
      <c r="MBT129" s="520"/>
      <c r="MBU129" s="520"/>
      <c r="MBV129" s="520"/>
      <c r="MBW129" s="520"/>
      <c r="MBX129" s="520"/>
      <c r="MBY129" s="520"/>
      <c r="MBZ129" s="520"/>
      <c r="MCA129" s="520"/>
      <c r="MCB129" s="520"/>
      <c r="MCC129" s="520"/>
      <c r="MCD129" s="520"/>
      <c r="MCE129" s="520"/>
      <c r="MCF129" s="520"/>
      <c r="MCG129" s="520"/>
      <c r="MCH129" s="520"/>
      <c r="MCI129" s="520"/>
      <c r="MCJ129" s="520"/>
      <c r="MCK129" s="520"/>
      <c r="MCL129" s="520"/>
      <c r="MCM129" s="520"/>
      <c r="MCN129" s="520"/>
      <c r="MCO129" s="520"/>
      <c r="MCP129" s="520"/>
      <c r="MCQ129" s="520"/>
      <c r="MCR129" s="520"/>
      <c r="MCS129" s="520"/>
      <c r="MCT129" s="520"/>
      <c r="MCU129" s="520"/>
      <c r="MCV129" s="520"/>
      <c r="MCW129" s="520"/>
      <c r="MCX129" s="520"/>
      <c r="MCY129" s="520"/>
      <c r="MCZ129" s="520"/>
      <c r="MDA129" s="520"/>
      <c r="MDB129" s="520"/>
      <c r="MDC129" s="520"/>
      <c r="MDD129" s="520"/>
      <c r="MDE129" s="520"/>
      <c r="MDF129" s="520"/>
      <c r="MDG129" s="520"/>
      <c r="MDH129" s="520"/>
      <c r="MDI129" s="520"/>
      <c r="MDJ129" s="520"/>
      <c r="MDK129" s="520"/>
      <c r="MDL129" s="520"/>
      <c r="MDM129" s="520"/>
      <c r="MDN129" s="520"/>
      <c r="MDO129" s="520"/>
      <c r="MDP129" s="520"/>
      <c r="MDQ129" s="520"/>
      <c r="MDR129" s="520"/>
      <c r="MDS129" s="520"/>
      <c r="MDT129" s="520"/>
      <c r="MDU129" s="520"/>
      <c r="MDV129" s="520"/>
      <c r="MDW129" s="520"/>
      <c r="MDX129" s="520"/>
      <c r="MDY129" s="520"/>
      <c r="MDZ129" s="520"/>
      <c r="MEA129" s="520"/>
      <c r="MEB129" s="520"/>
      <c r="MEC129" s="520"/>
      <c r="MED129" s="520"/>
      <c r="MEE129" s="520"/>
      <c r="MEF129" s="520"/>
      <c r="MEG129" s="520"/>
      <c r="MEH129" s="520"/>
      <c r="MEI129" s="520"/>
      <c r="MEJ129" s="520"/>
      <c r="MEK129" s="520"/>
      <c r="MEL129" s="520"/>
      <c r="MEM129" s="520"/>
      <c r="MEN129" s="520"/>
      <c r="MEO129" s="520"/>
      <c r="MEP129" s="520"/>
      <c r="MEQ129" s="520"/>
      <c r="MER129" s="520"/>
      <c r="MES129" s="520"/>
      <c r="MET129" s="520"/>
      <c r="MEU129" s="520"/>
      <c r="MEV129" s="520"/>
      <c r="MEW129" s="520"/>
      <c r="MEX129" s="520"/>
      <c r="MEY129" s="520"/>
      <c r="MEZ129" s="520"/>
      <c r="MFA129" s="520"/>
      <c r="MFB129" s="520"/>
      <c r="MFC129" s="520"/>
      <c r="MFD129" s="520"/>
      <c r="MFE129" s="520"/>
      <c r="MFF129" s="520"/>
      <c r="MFG129" s="520"/>
      <c r="MFH129" s="520"/>
      <c r="MFI129" s="520"/>
      <c r="MFJ129" s="520"/>
      <c r="MFK129" s="520"/>
      <c r="MFL129" s="520"/>
      <c r="MFM129" s="520"/>
      <c r="MFN129" s="520"/>
      <c r="MFO129" s="520"/>
      <c r="MFP129" s="520"/>
      <c r="MFQ129" s="520"/>
      <c r="MFR129" s="520"/>
      <c r="MFS129" s="520"/>
      <c r="MFT129" s="520"/>
      <c r="MFU129" s="520"/>
      <c r="MFV129" s="520"/>
      <c r="MFW129" s="520"/>
      <c r="MFX129" s="520"/>
      <c r="MFY129" s="520"/>
      <c r="MFZ129" s="520"/>
      <c r="MGA129" s="520"/>
      <c r="MGB129" s="520"/>
      <c r="MGC129" s="520"/>
      <c r="MGD129" s="520"/>
      <c r="MGE129" s="520"/>
      <c r="MGF129" s="520"/>
      <c r="MGG129" s="520"/>
      <c r="MGH129" s="520"/>
      <c r="MGI129" s="520"/>
      <c r="MGJ129" s="520"/>
      <c r="MGK129" s="520"/>
      <c r="MGL129" s="520"/>
      <c r="MGM129" s="520"/>
      <c r="MGN129" s="520"/>
      <c r="MGO129" s="520"/>
      <c r="MGP129" s="520"/>
      <c r="MGQ129" s="520"/>
      <c r="MGR129" s="520"/>
      <c r="MGS129" s="520"/>
      <c r="MGT129" s="520"/>
      <c r="MGU129" s="520"/>
      <c r="MGV129" s="520"/>
      <c r="MGW129" s="520"/>
      <c r="MGX129" s="520"/>
      <c r="MGY129" s="520"/>
      <c r="MGZ129" s="520"/>
      <c r="MHA129" s="520"/>
      <c r="MHB129" s="520"/>
      <c r="MHC129" s="520"/>
      <c r="MHD129" s="520"/>
      <c r="MHE129" s="520"/>
      <c r="MHF129" s="520"/>
      <c r="MHG129" s="520"/>
      <c r="MHH129" s="520"/>
      <c r="MHI129" s="520"/>
      <c r="MHJ129" s="520"/>
      <c r="MHK129" s="520"/>
      <c r="MHL129" s="520"/>
      <c r="MHM129" s="520"/>
      <c r="MHN129" s="520"/>
      <c r="MHO129" s="520"/>
      <c r="MHP129" s="520"/>
      <c r="MHQ129" s="520"/>
      <c r="MHR129" s="520"/>
      <c r="MHS129" s="520"/>
      <c r="MHT129" s="520"/>
      <c r="MHU129" s="520"/>
      <c r="MHV129" s="520"/>
      <c r="MHW129" s="520"/>
      <c r="MHX129" s="520"/>
      <c r="MHY129" s="520"/>
      <c r="MHZ129" s="520"/>
      <c r="MIA129" s="520"/>
      <c r="MIB129" s="520"/>
      <c r="MIC129" s="520"/>
      <c r="MID129" s="520"/>
      <c r="MIE129" s="520"/>
      <c r="MIF129" s="520"/>
      <c r="MIG129" s="520"/>
      <c r="MIH129" s="520"/>
      <c r="MII129" s="520"/>
      <c r="MIJ129" s="520"/>
      <c r="MIK129" s="520"/>
      <c r="MIL129" s="520"/>
      <c r="MIM129" s="520"/>
      <c r="MIN129" s="520"/>
      <c r="MIO129" s="520"/>
      <c r="MIP129" s="520"/>
      <c r="MIQ129" s="520"/>
      <c r="MIR129" s="520"/>
      <c r="MIS129" s="520"/>
      <c r="MIT129" s="520"/>
      <c r="MIU129" s="520"/>
      <c r="MIV129" s="520"/>
      <c r="MIW129" s="520"/>
      <c r="MIX129" s="520"/>
      <c r="MIY129" s="520"/>
      <c r="MIZ129" s="520"/>
      <c r="MJA129" s="520"/>
      <c r="MJB129" s="520"/>
      <c r="MJC129" s="520"/>
      <c r="MJD129" s="520"/>
      <c r="MJE129" s="520"/>
      <c r="MJF129" s="520"/>
      <c r="MJG129" s="520"/>
      <c r="MJH129" s="520"/>
      <c r="MJI129" s="520"/>
      <c r="MJJ129" s="520"/>
      <c r="MJK129" s="520"/>
      <c r="MJL129" s="520"/>
      <c r="MJM129" s="520"/>
      <c r="MJN129" s="520"/>
      <c r="MJO129" s="520"/>
      <c r="MJP129" s="520"/>
      <c r="MJQ129" s="520"/>
      <c r="MJR129" s="520"/>
      <c r="MJS129" s="520"/>
      <c r="MJT129" s="520"/>
      <c r="MJU129" s="520"/>
      <c r="MJV129" s="520"/>
      <c r="MJW129" s="520"/>
      <c r="MJX129" s="520"/>
      <c r="MJY129" s="520"/>
      <c r="MJZ129" s="520"/>
      <c r="MKA129" s="520"/>
      <c r="MKB129" s="520"/>
      <c r="MKC129" s="520"/>
      <c r="MKD129" s="520"/>
      <c r="MKE129" s="520"/>
      <c r="MKF129" s="520"/>
      <c r="MKG129" s="520"/>
      <c r="MKH129" s="520"/>
      <c r="MKI129" s="520"/>
      <c r="MKJ129" s="520"/>
      <c r="MKK129" s="520"/>
      <c r="MKL129" s="520"/>
      <c r="MKM129" s="520"/>
      <c r="MKN129" s="520"/>
      <c r="MKO129" s="520"/>
      <c r="MKP129" s="520"/>
      <c r="MKQ129" s="520"/>
      <c r="MKR129" s="520"/>
      <c r="MKS129" s="520"/>
      <c r="MKT129" s="520"/>
      <c r="MKU129" s="520"/>
      <c r="MKV129" s="520"/>
      <c r="MKW129" s="520"/>
      <c r="MKX129" s="520"/>
      <c r="MKY129" s="520"/>
      <c r="MKZ129" s="520"/>
      <c r="MLA129" s="520"/>
      <c r="MLB129" s="520"/>
      <c r="MLC129" s="520"/>
      <c r="MLD129" s="520"/>
      <c r="MLE129" s="520"/>
      <c r="MLF129" s="520"/>
      <c r="MLG129" s="520"/>
      <c r="MLH129" s="520"/>
      <c r="MLI129" s="520"/>
      <c r="MLJ129" s="520"/>
      <c r="MLK129" s="520"/>
      <c r="MLL129" s="520"/>
      <c r="MLM129" s="520"/>
      <c r="MLN129" s="520"/>
      <c r="MLO129" s="520"/>
      <c r="MLP129" s="520"/>
      <c r="MLQ129" s="520"/>
      <c r="MLR129" s="520"/>
      <c r="MLS129" s="520"/>
      <c r="MLT129" s="520"/>
      <c r="MLU129" s="520"/>
      <c r="MLV129" s="520"/>
      <c r="MLW129" s="520"/>
      <c r="MLX129" s="520"/>
      <c r="MLY129" s="520"/>
      <c r="MLZ129" s="520"/>
      <c r="MMA129" s="520"/>
      <c r="MMB129" s="520"/>
      <c r="MMC129" s="520"/>
      <c r="MMD129" s="520"/>
      <c r="MME129" s="520"/>
      <c r="MMF129" s="520"/>
      <c r="MMG129" s="520"/>
      <c r="MMH129" s="520"/>
      <c r="MMI129" s="520"/>
      <c r="MMJ129" s="520"/>
      <c r="MMK129" s="520"/>
      <c r="MML129" s="520"/>
      <c r="MMM129" s="520"/>
      <c r="MMN129" s="520"/>
      <c r="MMO129" s="520"/>
      <c r="MMP129" s="520"/>
      <c r="MMQ129" s="520"/>
      <c r="MMR129" s="520"/>
      <c r="MMS129" s="520"/>
      <c r="MMT129" s="520"/>
      <c r="MMU129" s="520"/>
      <c r="MMV129" s="520"/>
      <c r="MMW129" s="520"/>
      <c r="MMX129" s="520"/>
      <c r="MMY129" s="520"/>
      <c r="MMZ129" s="520"/>
      <c r="MNA129" s="520"/>
      <c r="MNB129" s="520"/>
      <c r="MNC129" s="520"/>
      <c r="MND129" s="520"/>
      <c r="MNE129" s="520"/>
      <c r="MNF129" s="520"/>
      <c r="MNG129" s="520"/>
      <c r="MNH129" s="520"/>
      <c r="MNI129" s="520"/>
      <c r="MNJ129" s="520"/>
      <c r="MNK129" s="520"/>
      <c r="MNL129" s="520"/>
      <c r="MNM129" s="520"/>
      <c r="MNN129" s="520"/>
      <c r="MNO129" s="520"/>
      <c r="MNP129" s="520"/>
      <c r="MNQ129" s="520"/>
      <c r="MNR129" s="520"/>
      <c r="MNS129" s="520"/>
      <c r="MNT129" s="520"/>
      <c r="MNU129" s="520"/>
      <c r="MNV129" s="520"/>
      <c r="MNW129" s="520"/>
      <c r="MNX129" s="520"/>
      <c r="MNY129" s="520"/>
      <c r="MNZ129" s="520"/>
      <c r="MOA129" s="520"/>
      <c r="MOB129" s="520"/>
      <c r="MOC129" s="520"/>
      <c r="MOD129" s="520"/>
      <c r="MOE129" s="520"/>
      <c r="MOF129" s="520"/>
      <c r="MOG129" s="520"/>
      <c r="MOH129" s="520"/>
      <c r="MOI129" s="520"/>
      <c r="MOJ129" s="520"/>
      <c r="MOK129" s="520"/>
      <c r="MOL129" s="520"/>
      <c r="MOM129" s="520"/>
      <c r="MON129" s="520"/>
      <c r="MOO129" s="520"/>
      <c r="MOP129" s="520"/>
      <c r="MOQ129" s="520"/>
      <c r="MOR129" s="520"/>
      <c r="MOS129" s="520"/>
      <c r="MOT129" s="520"/>
      <c r="MOU129" s="520"/>
      <c r="MOV129" s="520"/>
      <c r="MOW129" s="520"/>
      <c r="MOX129" s="520"/>
      <c r="MOY129" s="520"/>
      <c r="MOZ129" s="520"/>
      <c r="MPA129" s="520"/>
      <c r="MPB129" s="520"/>
      <c r="MPC129" s="520"/>
      <c r="MPD129" s="520"/>
      <c r="MPE129" s="520"/>
      <c r="MPF129" s="520"/>
      <c r="MPG129" s="520"/>
      <c r="MPH129" s="520"/>
      <c r="MPI129" s="520"/>
      <c r="MPJ129" s="520"/>
      <c r="MPK129" s="520"/>
      <c r="MPL129" s="520"/>
      <c r="MPM129" s="520"/>
      <c r="MPN129" s="520"/>
      <c r="MPO129" s="520"/>
      <c r="MPP129" s="520"/>
      <c r="MPQ129" s="520"/>
      <c r="MPR129" s="520"/>
      <c r="MPS129" s="520"/>
      <c r="MPT129" s="520"/>
      <c r="MPU129" s="520"/>
      <c r="MPV129" s="520"/>
      <c r="MPW129" s="520"/>
      <c r="MPX129" s="520"/>
      <c r="MPY129" s="520"/>
      <c r="MPZ129" s="520"/>
      <c r="MQA129" s="520"/>
      <c r="MQB129" s="520"/>
      <c r="MQC129" s="520"/>
      <c r="MQD129" s="520"/>
      <c r="MQE129" s="520"/>
      <c r="MQF129" s="520"/>
      <c r="MQG129" s="520"/>
      <c r="MQH129" s="520"/>
      <c r="MQI129" s="520"/>
      <c r="MQJ129" s="520"/>
      <c r="MQK129" s="520"/>
      <c r="MQL129" s="520"/>
      <c r="MQM129" s="520"/>
      <c r="MQN129" s="520"/>
      <c r="MQO129" s="520"/>
      <c r="MQP129" s="520"/>
      <c r="MQQ129" s="520"/>
      <c r="MQR129" s="520"/>
      <c r="MQS129" s="520"/>
      <c r="MQT129" s="520"/>
      <c r="MQU129" s="520"/>
      <c r="MQV129" s="520"/>
      <c r="MQW129" s="520"/>
      <c r="MQX129" s="520"/>
      <c r="MQY129" s="520"/>
      <c r="MQZ129" s="520"/>
      <c r="MRA129" s="520"/>
      <c r="MRB129" s="520"/>
      <c r="MRC129" s="520"/>
      <c r="MRD129" s="520"/>
      <c r="MRE129" s="520"/>
      <c r="MRF129" s="520"/>
      <c r="MRG129" s="520"/>
      <c r="MRH129" s="520"/>
      <c r="MRI129" s="520"/>
      <c r="MRJ129" s="520"/>
      <c r="MRK129" s="520"/>
      <c r="MRL129" s="520"/>
      <c r="MRM129" s="520"/>
      <c r="MRN129" s="520"/>
      <c r="MRO129" s="520"/>
      <c r="MRP129" s="520"/>
      <c r="MRQ129" s="520"/>
      <c r="MRR129" s="520"/>
      <c r="MRS129" s="520"/>
      <c r="MRT129" s="520"/>
      <c r="MRU129" s="520"/>
      <c r="MRV129" s="520"/>
      <c r="MRW129" s="520"/>
      <c r="MRX129" s="520"/>
      <c r="MRY129" s="520"/>
      <c r="MRZ129" s="520"/>
      <c r="MSA129" s="520"/>
      <c r="MSB129" s="520"/>
      <c r="MSC129" s="520"/>
      <c r="MSD129" s="520"/>
      <c r="MSE129" s="520"/>
      <c r="MSF129" s="520"/>
      <c r="MSG129" s="520"/>
      <c r="MSH129" s="520"/>
      <c r="MSI129" s="520"/>
      <c r="MSJ129" s="520"/>
      <c r="MSK129" s="520"/>
      <c r="MSL129" s="520"/>
      <c r="MSM129" s="520"/>
      <c r="MSN129" s="520"/>
      <c r="MSO129" s="520"/>
      <c r="MSP129" s="520"/>
      <c r="MSQ129" s="520"/>
      <c r="MSR129" s="520"/>
      <c r="MSS129" s="520"/>
      <c r="MST129" s="520"/>
      <c r="MSU129" s="520"/>
      <c r="MSV129" s="520"/>
      <c r="MSW129" s="520"/>
      <c r="MSX129" s="520"/>
      <c r="MSY129" s="520"/>
      <c r="MSZ129" s="520"/>
      <c r="MTA129" s="520"/>
      <c r="MTB129" s="520"/>
      <c r="MTC129" s="520"/>
      <c r="MTD129" s="520"/>
      <c r="MTE129" s="520"/>
      <c r="MTF129" s="520"/>
      <c r="MTG129" s="520"/>
      <c r="MTH129" s="520"/>
      <c r="MTI129" s="520"/>
      <c r="MTJ129" s="520"/>
      <c r="MTK129" s="520"/>
      <c r="MTL129" s="520"/>
      <c r="MTM129" s="520"/>
      <c r="MTN129" s="520"/>
      <c r="MTO129" s="520"/>
      <c r="MTP129" s="520"/>
      <c r="MTQ129" s="520"/>
      <c r="MTR129" s="520"/>
      <c r="MTS129" s="520"/>
      <c r="MTT129" s="520"/>
      <c r="MTU129" s="520"/>
      <c r="MTV129" s="520"/>
      <c r="MTW129" s="520"/>
      <c r="MTX129" s="520"/>
      <c r="MTY129" s="520"/>
      <c r="MTZ129" s="520"/>
      <c r="MUA129" s="520"/>
      <c r="MUB129" s="520"/>
      <c r="MUC129" s="520"/>
      <c r="MUD129" s="520"/>
      <c r="MUE129" s="520"/>
      <c r="MUF129" s="520"/>
      <c r="MUG129" s="520"/>
      <c r="MUH129" s="520"/>
      <c r="MUI129" s="520"/>
      <c r="MUJ129" s="520"/>
      <c r="MUK129" s="520"/>
      <c r="MUL129" s="520"/>
      <c r="MUM129" s="520"/>
      <c r="MUN129" s="520"/>
      <c r="MUO129" s="520"/>
      <c r="MUP129" s="520"/>
      <c r="MUQ129" s="520"/>
      <c r="MUR129" s="520"/>
      <c r="MUS129" s="520"/>
      <c r="MUT129" s="520"/>
      <c r="MUU129" s="520"/>
      <c r="MUV129" s="520"/>
      <c r="MUW129" s="520"/>
      <c r="MUX129" s="520"/>
      <c r="MUY129" s="520"/>
      <c r="MUZ129" s="520"/>
      <c r="MVA129" s="520"/>
      <c r="MVB129" s="520"/>
      <c r="MVC129" s="520"/>
      <c r="MVD129" s="520"/>
      <c r="MVE129" s="520"/>
      <c r="MVF129" s="520"/>
      <c r="MVG129" s="520"/>
      <c r="MVH129" s="520"/>
      <c r="MVI129" s="520"/>
      <c r="MVJ129" s="520"/>
      <c r="MVK129" s="520"/>
      <c r="MVL129" s="520"/>
      <c r="MVM129" s="520"/>
      <c r="MVN129" s="520"/>
      <c r="MVO129" s="520"/>
      <c r="MVP129" s="520"/>
      <c r="MVQ129" s="520"/>
      <c r="MVR129" s="520"/>
      <c r="MVS129" s="520"/>
      <c r="MVT129" s="520"/>
      <c r="MVU129" s="520"/>
      <c r="MVV129" s="520"/>
      <c r="MVW129" s="520"/>
      <c r="MVX129" s="520"/>
      <c r="MVY129" s="520"/>
      <c r="MVZ129" s="520"/>
      <c r="MWA129" s="520"/>
      <c r="MWB129" s="520"/>
      <c r="MWC129" s="520"/>
      <c r="MWD129" s="520"/>
      <c r="MWE129" s="520"/>
      <c r="MWF129" s="520"/>
      <c r="MWG129" s="520"/>
      <c r="MWH129" s="520"/>
      <c r="MWI129" s="520"/>
      <c r="MWJ129" s="520"/>
      <c r="MWK129" s="520"/>
      <c r="MWL129" s="520"/>
      <c r="MWM129" s="520"/>
      <c r="MWN129" s="520"/>
      <c r="MWO129" s="520"/>
      <c r="MWP129" s="520"/>
      <c r="MWQ129" s="520"/>
      <c r="MWR129" s="520"/>
      <c r="MWS129" s="520"/>
      <c r="MWT129" s="520"/>
      <c r="MWU129" s="520"/>
      <c r="MWV129" s="520"/>
      <c r="MWW129" s="520"/>
      <c r="MWX129" s="520"/>
      <c r="MWY129" s="520"/>
      <c r="MWZ129" s="520"/>
      <c r="MXA129" s="520"/>
      <c r="MXB129" s="520"/>
      <c r="MXC129" s="520"/>
      <c r="MXD129" s="520"/>
      <c r="MXE129" s="520"/>
      <c r="MXF129" s="520"/>
      <c r="MXG129" s="520"/>
      <c r="MXH129" s="520"/>
      <c r="MXI129" s="520"/>
      <c r="MXJ129" s="520"/>
      <c r="MXK129" s="520"/>
      <c r="MXL129" s="520"/>
      <c r="MXM129" s="520"/>
      <c r="MXN129" s="520"/>
      <c r="MXO129" s="520"/>
      <c r="MXP129" s="520"/>
      <c r="MXQ129" s="520"/>
      <c r="MXR129" s="520"/>
      <c r="MXS129" s="520"/>
      <c r="MXT129" s="520"/>
      <c r="MXU129" s="520"/>
      <c r="MXV129" s="520"/>
      <c r="MXW129" s="520"/>
      <c r="MXX129" s="520"/>
      <c r="MXY129" s="520"/>
      <c r="MXZ129" s="520"/>
      <c r="MYA129" s="520"/>
      <c r="MYB129" s="520"/>
      <c r="MYC129" s="520"/>
      <c r="MYD129" s="520"/>
      <c r="MYE129" s="520"/>
      <c r="MYF129" s="520"/>
      <c r="MYG129" s="520"/>
      <c r="MYH129" s="520"/>
      <c r="MYI129" s="520"/>
      <c r="MYJ129" s="520"/>
      <c r="MYK129" s="520"/>
      <c r="MYL129" s="520"/>
      <c r="MYM129" s="520"/>
      <c r="MYN129" s="520"/>
      <c r="MYO129" s="520"/>
      <c r="MYP129" s="520"/>
      <c r="MYQ129" s="520"/>
      <c r="MYR129" s="520"/>
      <c r="MYS129" s="520"/>
      <c r="MYT129" s="520"/>
      <c r="MYU129" s="520"/>
      <c r="MYV129" s="520"/>
      <c r="MYW129" s="520"/>
      <c r="MYX129" s="520"/>
      <c r="MYY129" s="520"/>
      <c r="MYZ129" s="520"/>
      <c r="MZA129" s="520"/>
      <c r="MZB129" s="520"/>
      <c r="MZC129" s="520"/>
      <c r="MZD129" s="520"/>
      <c r="MZE129" s="520"/>
      <c r="MZF129" s="520"/>
      <c r="MZG129" s="520"/>
      <c r="MZH129" s="520"/>
      <c r="MZI129" s="520"/>
      <c r="MZJ129" s="520"/>
      <c r="MZK129" s="520"/>
      <c r="MZL129" s="520"/>
      <c r="MZM129" s="520"/>
      <c r="MZN129" s="520"/>
      <c r="MZO129" s="520"/>
      <c r="MZP129" s="520"/>
      <c r="MZQ129" s="520"/>
      <c r="MZR129" s="520"/>
      <c r="MZS129" s="520"/>
      <c r="MZT129" s="520"/>
      <c r="MZU129" s="520"/>
      <c r="MZV129" s="520"/>
      <c r="MZW129" s="520"/>
      <c r="MZX129" s="520"/>
      <c r="MZY129" s="520"/>
      <c r="MZZ129" s="520"/>
      <c r="NAA129" s="520"/>
      <c r="NAB129" s="520"/>
      <c r="NAC129" s="520"/>
      <c r="NAD129" s="520"/>
      <c r="NAE129" s="520"/>
      <c r="NAF129" s="520"/>
      <c r="NAG129" s="520"/>
      <c r="NAH129" s="520"/>
      <c r="NAI129" s="520"/>
      <c r="NAJ129" s="520"/>
      <c r="NAK129" s="520"/>
      <c r="NAL129" s="520"/>
      <c r="NAM129" s="520"/>
      <c r="NAN129" s="520"/>
      <c r="NAO129" s="520"/>
      <c r="NAP129" s="520"/>
      <c r="NAQ129" s="520"/>
      <c r="NAR129" s="520"/>
      <c r="NAS129" s="520"/>
      <c r="NAT129" s="520"/>
      <c r="NAU129" s="520"/>
      <c r="NAV129" s="520"/>
      <c r="NAW129" s="520"/>
      <c r="NAX129" s="520"/>
      <c r="NAY129" s="520"/>
      <c r="NAZ129" s="520"/>
      <c r="NBA129" s="520"/>
      <c r="NBB129" s="520"/>
      <c r="NBC129" s="520"/>
      <c r="NBD129" s="520"/>
      <c r="NBE129" s="520"/>
      <c r="NBF129" s="520"/>
      <c r="NBG129" s="520"/>
      <c r="NBH129" s="520"/>
      <c r="NBI129" s="520"/>
      <c r="NBJ129" s="520"/>
      <c r="NBK129" s="520"/>
      <c r="NBL129" s="520"/>
      <c r="NBM129" s="520"/>
      <c r="NBN129" s="520"/>
      <c r="NBO129" s="520"/>
      <c r="NBP129" s="520"/>
      <c r="NBQ129" s="520"/>
      <c r="NBR129" s="520"/>
      <c r="NBS129" s="520"/>
      <c r="NBT129" s="520"/>
      <c r="NBU129" s="520"/>
      <c r="NBV129" s="520"/>
      <c r="NBW129" s="520"/>
      <c r="NBX129" s="520"/>
      <c r="NBY129" s="520"/>
      <c r="NBZ129" s="520"/>
      <c r="NCA129" s="520"/>
      <c r="NCB129" s="520"/>
      <c r="NCC129" s="520"/>
      <c r="NCD129" s="520"/>
      <c r="NCE129" s="520"/>
      <c r="NCF129" s="520"/>
      <c r="NCG129" s="520"/>
      <c r="NCH129" s="520"/>
      <c r="NCI129" s="520"/>
      <c r="NCJ129" s="520"/>
      <c r="NCK129" s="520"/>
      <c r="NCL129" s="520"/>
      <c r="NCM129" s="520"/>
      <c r="NCN129" s="520"/>
      <c r="NCO129" s="520"/>
      <c r="NCP129" s="520"/>
      <c r="NCQ129" s="520"/>
      <c r="NCR129" s="520"/>
      <c r="NCS129" s="520"/>
      <c r="NCT129" s="520"/>
      <c r="NCU129" s="520"/>
      <c r="NCV129" s="520"/>
      <c r="NCW129" s="520"/>
      <c r="NCX129" s="520"/>
      <c r="NCY129" s="520"/>
      <c r="NCZ129" s="520"/>
      <c r="NDA129" s="520"/>
      <c r="NDB129" s="520"/>
      <c r="NDC129" s="520"/>
      <c r="NDD129" s="520"/>
      <c r="NDE129" s="520"/>
      <c r="NDF129" s="520"/>
      <c r="NDG129" s="520"/>
      <c r="NDH129" s="520"/>
      <c r="NDI129" s="520"/>
      <c r="NDJ129" s="520"/>
      <c r="NDK129" s="520"/>
      <c r="NDL129" s="520"/>
      <c r="NDM129" s="520"/>
      <c r="NDN129" s="520"/>
      <c r="NDO129" s="520"/>
      <c r="NDP129" s="520"/>
      <c r="NDQ129" s="520"/>
      <c r="NDR129" s="520"/>
      <c r="NDS129" s="520"/>
      <c r="NDT129" s="520"/>
      <c r="NDU129" s="520"/>
      <c r="NDV129" s="520"/>
      <c r="NDW129" s="520"/>
      <c r="NDX129" s="520"/>
      <c r="NDY129" s="520"/>
      <c r="NDZ129" s="520"/>
      <c r="NEA129" s="520"/>
      <c r="NEB129" s="520"/>
      <c r="NEC129" s="520"/>
      <c r="NED129" s="520"/>
      <c r="NEE129" s="520"/>
      <c r="NEF129" s="520"/>
      <c r="NEG129" s="520"/>
      <c r="NEH129" s="520"/>
      <c r="NEI129" s="520"/>
      <c r="NEJ129" s="520"/>
      <c r="NEK129" s="520"/>
      <c r="NEL129" s="520"/>
      <c r="NEM129" s="520"/>
      <c r="NEN129" s="520"/>
      <c r="NEO129" s="520"/>
      <c r="NEP129" s="520"/>
      <c r="NEQ129" s="520"/>
      <c r="NER129" s="520"/>
      <c r="NES129" s="520"/>
      <c r="NET129" s="520"/>
      <c r="NEU129" s="520"/>
      <c r="NEV129" s="520"/>
      <c r="NEW129" s="520"/>
      <c r="NEX129" s="520"/>
      <c r="NEY129" s="520"/>
      <c r="NEZ129" s="520"/>
      <c r="NFA129" s="520"/>
      <c r="NFB129" s="520"/>
      <c r="NFC129" s="520"/>
      <c r="NFD129" s="520"/>
      <c r="NFE129" s="520"/>
      <c r="NFF129" s="520"/>
      <c r="NFG129" s="520"/>
      <c r="NFH129" s="520"/>
      <c r="NFI129" s="520"/>
      <c r="NFJ129" s="520"/>
      <c r="NFK129" s="520"/>
      <c r="NFL129" s="520"/>
      <c r="NFM129" s="520"/>
      <c r="NFN129" s="520"/>
      <c r="NFO129" s="520"/>
      <c r="NFP129" s="520"/>
      <c r="NFQ129" s="520"/>
      <c r="NFR129" s="520"/>
      <c r="NFS129" s="520"/>
      <c r="NFT129" s="520"/>
      <c r="NFU129" s="520"/>
      <c r="NFV129" s="520"/>
      <c r="NFW129" s="520"/>
      <c r="NFX129" s="520"/>
      <c r="NFY129" s="520"/>
      <c r="NFZ129" s="520"/>
      <c r="NGA129" s="520"/>
      <c r="NGB129" s="520"/>
      <c r="NGC129" s="520"/>
      <c r="NGD129" s="520"/>
      <c r="NGE129" s="520"/>
      <c r="NGF129" s="520"/>
      <c r="NGG129" s="520"/>
      <c r="NGH129" s="520"/>
      <c r="NGI129" s="520"/>
      <c r="NGJ129" s="520"/>
      <c r="NGK129" s="520"/>
      <c r="NGL129" s="520"/>
      <c r="NGM129" s="520"/>
      <c r="NGN129" s="520"/>
      <c r="NGO129" s="520"/>
      <c r="NGP129" s="520"/>
      <c r="NGQ129" s="520"/>
      <c r="NGR129" s="520"/>
      <c r="NGS129" s="520"/>
      <c r="NGT129" s="520"/>
      <c r="NGU129" s="520"/>
      <c r="NGV129" s="520"/>
      <c r="NGW129" s="520"/>
      <c r="NGX129" s="520"/>
      <c r="NGY129" s="520"/>
      <c r="NGZ129" s="520"/>
      <c r="NHA129" s="520"/>
      <c r="NHB129" s="520"/>
      <c r="NHC129" s="520"/>
      <c r="NHD129" s="520"/>
      <c r="NHE129" s="520"/>
      <c r="NHF129" s="520"/>
      <c r="NHG129" s="520"/>
      <c r="NHH129" s="520"/>
      <c r="NHI129" s="520"/>
      <c r="NHJ129" s="520"/>
      <c r="NHK129" s="520"/>
      <c r="NHL129" s="520"/>
      <c r="NHM129" s="520"/>
      <c r="NHN129" s="520"/>
      <c r="NHO129" s="520"/>
      <c r="NHP129" s="520"/>
      <c r="NHQ129" s="520"/>
      <c r="NHR129" s="520"/>
      <c r="NHS129" s="520"/>
      <c r="NHT129" s="520"/>
      <c r="NHU129" s="520"/>
      <c r="NHV129" s="520"/>
      <c r="NHW129" s="520"/>
      <c r="NHX129" s="520"/>
      <c r="NHY129" s="520"/>
      <c r="NHZ129" s="520"/>
      <c r="NIA129" s="520"/>
      <c r="NIB129" s="520"/>
      <c r="NIC129" s="520"/>
      <c r="NID129" s="520"/>
      <c r="NIE129" s="520"/>
      <c r="NIF129" s="520"/>
      <c r="NIG129" s="520"/>
      <c r="NIH129" s="520"/>
      <c r="NII129" s="520"/>
      <c r="NIJ129" s="520"/>
      <c r="NIK129" s="520"/>
      <c r="NIL129" s="520"/>
      <c r="NIM129" s="520"/>
      <c r="NIN129" s="520"/>
      <c r="NIO129" s="520"/>
      <c r="NIP129" s="520"/>
      <c r="NIQ129" s="520"/>
      <c r="NIR129" s="520"/>
      <c r="NIS129" s="520"/>
      <c r="NIT129" s="520"/>
      <c r="NIU129" s="520"/>
      <c r="NIV129" s="520"/>
      <c r="NIW129" s="520"/>
      <c r="NIX129" s="520"/>
      <c r="NIY129" s="520"/>
      <c r="NIZ129" s="520"/>
      <c r="NJA129" s="520"/>
      <c r="NJB129" s="520"/>
      <c r="NJC129" s="520"/>
      <c r="NJD129" s="520"/>
      <c r="NJE129" s="520"/>
      <c r="NJF129" s="520"/>
      <c r="NJG129" s="520"/>
      <c r="NJH129" s="520"/>
      <c r="NJI129" s="520"/>
      <c r="NJJ129" s="520"/>
      <c r="NJK129" s="520"/>
      <c r="NJL129" s="520"/>
      <c r="NJM129" s="520"/>
      <c r="NJN129" s="520"/>
      <c r="NJO129" s="520"/>
      <c r="NJP129" s="520"/>
      <c r="NJQ129" s="520"/>
      <c r="NJR129" s="520"/>
      <c r="NJS129" s="520"/>
      <c r="NJT129" s="520"/>
      <c r="NJU129" s="520"/>
      <c r="NJV129" s="520"/>
      <c r="NJW129" s="520"/>
      <c r="NJX129" s="520"/>
      <c r="NJY129" s="520"/>
      <c r="NJZ129" s="520"/>
      <c r="NKA129" s="520"/>
      <c r="NKB129" s="520"/>
      <c r="NKC129" s="520"/>
      <c r="NKD129" s="520"/>
      <c r="NKE129" s="520"/>
      <c r="NKF129" s="520"/>
      <c r="NKG129" s="520"/>
      <c r="NKH129" s="520"/>
      <c r="NKI129" s="520"/>
      <c r="NKJ129" s="520"/>
      <c r="NKK129" s="520"/>
      <c r="NKL129" s="520"/>
      <c r="NKM129" s="520"/>
      <c r="NKN129" s="520"/>
      <c r="NKO129" s="520"/>
      <c r="NKP129" s="520"/>
      <c r="NKQ129" s="520"/>
      <c r="NKR129" s="520"/>
      <c r="NKS129" s="520"/>
      <c r="NKT129" s="520"/>
      <c r="NKU129" s="520"/>
      <c r="NKV129" s="520"/>
      <c r="NKW129" s="520"/>
      <c r="NKX129" s="520"/>
      <c r="NKY129" s="520"/>
      <c r="NKZ129" s="520"/>
      <c r="NLA129" s="520"/>
      <c r="NLB129" s="520"/>
      <c r="NLC129" s="520"/>
      <c r="NLD129" s="520"/>
      <c r="NLE129" s="520"/>
      <c r="NLF129" s="520"/>
      <c r="NLG129" s="520"/>
      <c r="NLH129" s="520"/>
      <c r="NLI129" s="520"/>
      <c r="NLJ129" s="520"/>
      <c r="NLK129" s="520"/>
      <c r="NLL129" s="520"/>
      <c r="NLM129" s="520"/>
      <c r="NLN129" s="520"/>
      <c r="NLO129" s="520"/>
      <c r="NLP129" s="520"/>
      <c r="NLQ129" s="520"/>
      <c r="NLR129" s="520"/>
      <c r="NLS129" s="520"/>
      <c r="NLT129" s="520"/>
      <c r="NLU129" s="520"/>
      <c r="NLV129" s="520"/>
      <c r="NLW129" s="520"/>
      <c r="NLX129" s="520"/>
      <c r="NLY129" s="520"/>
      <c r="NLZ129" s="520"/>
      <c r="NMA129" s="520"/>
      <c r="NMB129" s="520"/>
      <c r="NMC129" s="520"/>
      <c r="NMD129" s="520"/>
      <c r="NME129" s="520"/>
      <c r="NMF129" s="520"/>
      <c r="NMG129" s="520"/>
      <c r="NMH129" s="520"/>
      <c r="NMI129" s="520"/>
      <c r="NMJ129" s="520"/>
      <c r="NMK129" s="520"/>
      <c r="NML129" s="520"/>
      <c r="NMM129" s="520"/>
      <c r="NMN129" s="520"/>
      <c r="NMO129" s="520"/>
      <c r="NMP129" s="520"/>
      <c r="NMQ129" s="520"/>
      <c r="NMR129" s="520"/>
      <c r="NMS129" s="520"/>
      <c r="NMT129" s="520"/>
      <c r="NMU129" s="520"/>
      <c r="NMV129" s="520"/>
      <c r="NMW129" s="520"/>
      <c r="NMX129" s="520"/>
      <c r="NMY129" s="520"/>
      <c r="NMZ129" s="520"/>
      <c r="NNA129" s="520"/>
      <c r="NNB129" s="520"/>
      <c r="NNC129" s="520"/>
      <c r="NND129" s="520"/>
      <c r="NNE129" s="520"/>
      <c r="NNF129" s="520"/>
      <c r="NNG129" s="520"/>
      <c r="NNH129" s="520"/>
      <c r="NNI129" s="520"/>
      <c r="NNJ129" s="520"/>
      <c r="NNK129" s="520"/>
      <c r="NNL129" s="520"/>
      <c r="NNM129" s="520"/>
      <c r="NNN129" s="520"/>
      <c r="NNO129" s="520"/>
      <c r="NNP129" s="520"/>
      <c r="NNQ129" s="520"/>
      <c r="NNR129" s="520"/>
      <c r="NNS129" s="520"/>
      <c r="NNT129" s="520"/>
      <c r="NNU129" s="520"/>
      <c r="NNV129" s="520"/>
      <c r="NNW129" s="520"/>
      <c r="NNX129" s="520"/>
      <c r="NNY129" s="520"/>
      <c r="NNZ129" s="520"/>
      <c r="NOA129" s="520"/>
      <c r="NOB129" s="520"/>
      <c r="NOC129" s="520"/>
      <c r="NOD129" s="520"/>
      <c r="NOE129" s="520"/>
      <c r="NOF129" s="520"/>
      <c r="NOG129" s="520"/>
      <c r="NOH129" s="520"/>
      <c r="NOI129" s="520"/>
      <c r="NOJ129" s="520"/>
      <c r="NOK129" s="520"/>
      <c r="NOL129" s="520"/>
      <c r="NOM129" s="520"/>
      <c r="NON129" s="520"/>
      <c r="NOO129" s="520"/>
      <c r="NOP129" s="520"/>
      <c r="NOQ129" s="520"/>
      <c r="NOR129" s="520"/>
      <c r="NOS129" s="520"/>
      <c r="NOT129" s="520"/>
      <c r="NOU129" s="520"/>
      <c r="NOV129" s="520"/>
      <c r="NOW129" s="520"/>
      <c r="NOX129" s="520"/>
      <c r="NOY129" s="520"/>
      <c r="NOZ129" s="520"/>
      <c r="NPA129" s="520"/>
      <c r="NPB129" s="520"/>
      <c r="NPC129" s="520"/>
      <c r="NPD129" s="520"/>
      <c r="NPE129" s="520"/>
      <c r="NPF129" s="520"/>
      <c r="NPG129" s="520"/>
      <c r="NPH129" s="520"/>
      <c r="NPI129" s="520"/>
      <c r="NPJ129" s="520"/>
      <c r="NPK129" s="520"/>
      <c r="NPL129" s="520"/>
      <c r="NPM129" s="520"/>
      <c r="NPN129" s="520"/>
      <c r="NPO129" s="520"/>
      <c r="NPP129" s="520"/>
      <c r="NPQ129" s="520"/>
      <c r="NPR129" s="520"/>
      <c r="NPS129" s="520"/>
      <c r="NPT129" s="520"/>
      <c r="NPU129" s="520"/>
      <c r="NPV129" s="520"/>
      <c r="NPW129" s="520"/>
      <c r="NPX129" s="520"/>
      <c r="NPY129" s="520"/>
      <c r="NPZ129" s="520"/>
      <c r="NQA129" s="520"/>
      <c r="NQB129" s="520"/>
      <c r="NQC129" s="520"/>
      <c r="NQD129" s="520"/>
      <c r="NQE129" s="520"/>
      <c r="NQF129" s="520"/>
      <c r="NQG129" s="520"/>
      <c r="NQH129" s="520"/>
      <c r="NQI129" s="520"/>
      <c r="NQJ129" s="520"/>
      <c r="NQK129" s="520"/>
      <c r="NQL129" s="520"/>
      <c r="NQM129" s="520"/>
      <c r="NQN129" s="520"/>
      <c r="NQO129" s="520"/>
      <c r="NQP129" s="520"/>
      <c r="NQQ129" s="520"/>
      <c r="NQR129" s="520"/>
      <c r="NQS129" s="520"/>
      <c r="NQT129" s="520"/>
      <c r="NQU129" s="520"/>
      <c r="NQV129" s="520"/>
      <c r="NQW129" s="520"/>
      <c r="NQX129" s="520"/>
      <c r="NQY129" s="520"/>
      <c r="NQZ129" s="520"/>
      <c r="NRA129" s="520"/>
      <c r="NRB129" s="520"/>
      <c r="NRC129" s="520"/>
      <c r="NRD129" s="520"/>
      <c r="NRE129" s="520"/>
      <c r="NRF129" s="520"/>
      <c r="NRG129" s="520"/>
      <c r="NRH129" s="520"/>
      <c r="NRI129" s="520"/>
      <c r="NRJ129" s="520"/>
      <c r="NRK129" s="520"/>
      <c r="NRL129" s="520"/>
      <c r="NRM129" s="520"/>
      <c r="NRN129" s="520"/>
      <c r="NRO129" s="520"/>
      <c r="NRP129" s="520"/>
      <c r="NRQ129" s="520"/>
      <c r="NRR129" s="520"/>
      <c r="NRS129" s="520"/>
      <c r="NRT129" s="520"/>
      <c r="NRU129" s="520"/>
      <c r="NRV129" s="520"/>
      <c r="NRW129" s="520"/>
      <c r="NRX129" s="520"/>
      <c r="NRY129" s="520"/>
      <c r="NRZ129" s="520"/>
      <c r="NSA129" s="520"/>
      <c r="NSB129" s="520"/>
      <c r="NSC129" s="520"/>
      <c r="NSD129" s="520"/>
      <c r="NSE129" s="520"/>
      <c r="NSF129" s="520"/>
      <c r="NSG129" s="520"/>
      <c r="NSH129" s="520"/>
      <c r="NSI129" s="520"/>
      <c r="NSJ129" s="520"/>
      <c r="NSK129" s="520"/>
      <c r="NSL129" s="520"/>
      <c r="NSM129" s="520"/>
      <c r="NSN129" s="520"/>
      <c r="NSO129" s="520"/>
      <c r="NSP129" s="520"/>
      <c r="NSQ129" s="520"/>
      <c r="NSR129" s="520"/>
      <c r="NSS129" s="520"/>
      <c r="NST129" s="520"/>
      <c r="NSU129" s="520"/>
      <c r="NSV129" s="520"/>
      <c r="NSW129" s="520"/>
      <c r="NSX129" s="520"/>
      <c r="NSY129" s="520"/>
      <c r="NSZ129" s="520"/>
      <c r="NTA129" s="520"/>
      <c r="NTB129" s="520"/>
      <c r="NTC129" s="520"/>
      <c r="NTD129" s="520"/>
      <c r="NTE129" s="520"/>
      <c r="NTF129" s="520"/>
      <c r="NTG129" s="520"/>
      <c r="NTH129" s="520"/>
      <c r="NTI129" s="520"/>
      <c r="NTJ129" s="520"/>
      <c r="NTK129" s="520"/>
      <c r="NTL129" s="520"/>
      <c r="NTM129" s="520"/>
      <c r="NTN129" s="520"/>
      <c r="NTO129" s="520"/>
      <c r="NTP129" s="520"/>
      <c r="NTQ129" s="520"/>
      <c r="NTR129" s="520"/>
      <c r="NTS129" s="520"/>
      <c r="NTT129" s="520"/>
      <c r="NTU129" s="520"/>
      <c r="NTV129" s="520"/>
      <c r="NTW129" s="520"/>
      <c r="NTX129" s="520"/>
      <c r="NTY129" s="520"/>
      <c r="NTZ129" s="520"/>
      <c r="NUA129" s="520"/>
      <c r="NUB129" s="520"/>
      <c r="NUC129" s="520"/>
      <c r="NUD129" s="520"/>
      <c r="NUE129" s="520"/>
      <c r="NUF129" s="520"/>
      <c r="NUG129" s="520"/>
      <c r="NUH129" s="520"/>
      <c r="NUI129" s="520"/>
      <c r="NUJ129" s="520"/>
      <c r="NUK129" s="520"/>
      <c r="NUL129" s="520"/>
      <c r="NUM129" s="520"/>
      <c r="NUN129" s="520"/>
      <c r="NUO129" s="520"/>
      <c r="NUP129" s="520"/>
      <c r="NUQ129" s="520"/>
      <c r="NUR129" s="520"/>
      <c r="NUS129" s="520"/>
      <c r="NUT129" s="520"/>
      <c r="NUU129" s="520"/>
      <c r="NUV129" s="520"/>
      <c r="NUW129" s="520"/>
      <c r="NUX129" s="520"/>
      <c r="NUY129" s="520"/>
      <c r="NUZ129" s="520"/>
      <c r="NVA129" s="520"/>
      <c r="NVB129" s="520"/>
      <c r="NVC129" s="520"/>
      <c r="NVD129" s="520"/>
      <c r="NVE129" s="520"/>
      <c r="NVF129" s="520"/>
      <c r="NVG129" s="520"/>
      <c r="NVH129" s="520"/>
      <c r="NVI129" s="520"/>
      <c r="NVJ129" s="520"/>
      <c r="NVK129" s="520"/>
      <c r="NVL129" s="520"/>
      <c r="NVM129" s="520"/>
      <c r="NVN129" s="520"/>
      <c r="NVO129" s="520"/>
      <c r="NVP129" s="520"/>
      <c r="NVQ129" s="520"/>
      <c r="NVR129" s="520"/>
      <c r="NVS129" s="520"/>
      <c r="NVT129" s="520"/>
      <c r="NVU129" s="520"/>
      <c r="NVV129" s="520"/>
      <c r="NVW129" s="520"/>
      <c r="NVX129" s="520"/>
      <c r="NVY129" s="520"/>
      <c r="NVZ129" s="520"/>
      <c r="NWA129" s="520"/>
      <c r="NWB129" s="520"/>
      <c r="NWC129" s="520"/>
      <c r="NWD129" s="520"/>
      <c r="NWE129" s="520"/>
      <c r="NWF129" s="520"/>
      <c r="NWG129" s="520"/>
      <c r="NWH129" s="520"/>
      <c r="NWI129" s="520"/>
      <c r="NWJ129" s="520"/>
      <c r="NWK129" s="520"/>
      <c r="NWL129" s="520"/>
      <c r="NWM129" s="520"/>
      <c r="NWN129" s="520"/>
      <c r="NWO129" s="520"/>
      <c r="NWP129" s="520"/>
      <c r="NWQ129" s="520"/>
      <c r="NWR129" s="520"/>
      <c r="NWS129" s="520"/>
      <c r="NWT129" s="520"/>
      <c r="NWU129" s="520"/>
      <c r="NWV129" s="520"/>
      <c r="NWW129" s="520"/>
      <c r="NWX129" s="520"/>
      <c r="NWY129" s="520"/>
      <c r="NWZ129" s="520"/>
      <c r="NXA129" s="520"/>
      <c r="NXB129" s="520"/>
      <c r="NXC129" s="520"/>
      <c r="NXD129" s="520"/>
      <c r="NXE129" s="520"/>
      <c r="NXF129" s="520"/>
      <c r="NXG129" s="520"/>
      <c r="NXH129" s="520"/>
      <c r="NXI129" s="520"/>
      <c r="NXJ129" s="520"/>
      <c r="NXK129" s="520"/>
      <c r="NXL129" s="520"/>
      <c r="NXM129" s="520"/>
      <c r="NXN129" s="520"/>
      <c r="NXO129" s="520"/>
      <c r="NXP129" s="520"/>
      <c r="NXQ129" s="520"/>
      <c r="NXR129" s="520"/>
      <c r="NXS129" s="520"/>
      <c r="NXT129" s="520"/>
      <c r="NXU129" s="520"/>
      <c r="NXV129" s="520"/>
      <c r="NXW129" s="520"/>
      <c r="NXX129" s="520"/>
      <c r="NXY129" s="520"/>
      <c r="NXZ129" s="520"/>
      <c r="NYA129" s="520"/>
      <c r="NYB129" s="520"/>
      <c r="NYC129" s="520"/>
      <c r="NYD129" s="520"/>
      <c r="NYE129" s="520"/>
      <c r="NYF129" s="520"/>
      <c r="NYG129" s="520"/>
      <c r="NYH129" s="520"/>
      <c r="NYI129" s="520"/>
      <c r="NYJ129" s="520"/>
      <c r="NYK129" s="520"/>
      <c r="NYL129" s="520"/>
      <c r="NYM129" s="520"/>
      <c r="NYN129" s="520"/>
      <c r="NYO129" s="520"/>
      <c r="NYP129" s="520"/>
      <c r="NYQ129" s="520"/>
      <c r="NYR129" s="520"/>
      <c r="NYS129" s="520"/>
      <c r="NYT129" s="520"/>
      <c r="NYU129" s="520"/>
      <c r="NYV129" s="520"/>
      <c r="NYW129" s="520"/>
      <c r="NYX129" s="520"/>
      <c r="NYY129" s="520"/>
      <c r="NYZ129" s="520"/>
      <c r="NZA129" s="520"/>
      <c r="NZB129" s="520"/>
      <c r="NZC129" s="520"/>
      <c r="NZD129" s="520"/>
      <c r="NZE129" s="520"/>
      <c r="NZF129" s="520"/>
      <c r="NZG129" s="520"/>
      <c r="NZH129" s="520"/>
      <c r="NZI129" s="520"/>
      <c r="NZJ129" s="520"/>
      <c r="NZK129" s="520"/>
      <c r="NZL129" s="520"/>
      <c r="NZM129" s="520"/>
      <c r="NZN129" s="520"/>
      <c r="NZO129" s="520"/>
      <c r="NZP129" s="520"/>
      <c r="NZQ129" s="520"/>
      <c r="NZR129" s="520"/>
      <c r="NZS129" s="520"/>
      <c r="NZT129" s="520"/>
      <c r="NZU129" s="520"/>
      <c r="NZV129" s="520"/>
      <c r="NZW129" s="520"/>
      <c r="NZX129" s="520"/>
      <c r="NZY129" s="520"/>
      <c r="NZZ129" s="520"/>
      <c r="OAA129" s="520"/>
      <c r="OAB129" s="520"/>
      <c r="OAC129" s="520"/>
      <c r="OAD129" s="520"/>
      <c r="OAE129" s="520"/>
      <c r="OAF129" s="520"/>
      <c r="OAG129" s="520"/>
      <c r="OAH129" s="520"/>
      <c r="OAI129" s="520"/>
      <c r="OAJ129" s="520"/>
      <c r="OAK129" s="520"/>
      <c r="OAL129" s="520"/>
      <c r="OAM129" s="520"/>
      <c r="OAN129" s="520"/>
      <c r="OAO129" s="520"/>
      <c r="OAP129" s="520"/>
      <c r="OAQ129" s="520"/>
      <c r="OAR129" s="520"/>
      <c r="OAS129" s="520"/>
      <c r="OAT129" s="520"/>
      <c r="OAU129" s="520"/>
      <c r="OAV129" s="520"/>
      <c r="OAW129" s="520"/>
      <c r="OAX129" s="520"/>
      <c r="OAY129" s="520"/>
      <c r="OAZ129" s="520"/>
      <c r="OBA129" s="520"/>
      <c r="OBB129" s="520"/>
      <c r="OBC129" s="520"/>
      <c r="OBD129" s="520"/>
      <c r="OBE129" s="520"/>
      <c r="OBF129" s="520"/>
      <c r="OBG129" s="520"/>
      <c r="OBH129" s="520"/>
      <c r="OBI129" s="520"/>
      <c r="OBJ129" s="520"/>
      <c r="OBK129" s="520"/>
      <c r="OBL129" s="520"/>
      <c r="OBM129" s="520"/>
      <c r="OBN129" s="520"/>
      <c r="OBO129" s="520"/>
      <c r="OBP129" s="520"/>
      <c r="OBQ129" s="520"/>
      <c r="OBR129" s="520"/>
      <c r="OBS129" s="520"/>
      <c r="OBT129" s="520"/>
      <c r="OBU129" s="520"/>
      <c r="OBV129" s="520"/>
      <c r="OBW129" s="520"/>
      <c r="OBX129" s="520"/>
      <c r="OBY129" s="520"/>
      <c r="OBZ129" s="520"/>
      <c r="OCA129" s="520"/>
      <c r="OCB129" s="520"/>
      <c r="OCC129" s="520"/>
      <c r="OCD129" s="520"/>
      <c r="OCE129" s="520"/>
      <c r="OCF129" s="520"/>
      <c r="OCG129" s="520"/>
      <c r="OCH129" s="520"/>
      <c r="OCI129" s="520"/>
      <c r="OCJ129" s="520"/>
      <c r="OCK129" s="520"/>
      <c r="OCL129" s="520"/>
      <c r="OCM129" s="520"/>
      <c r="OCN129" s="520"/>
      <c r="OCO129" s="520"/>
      <c r="OCP129" s="520"/>
      <c r="OCQ129" s="520"/>
      <c r="OCR129" s="520"/>
      <c r="OCS129" s="520"/>
      <c r="OCT129" s="520"/>
      <c r="OCU129" s="520"/>
      <c r="OCV129" s="520"/>
      <c r="OCW129" s="520"/>
      <c r="OCX129" s="520"/>
      <c r="OCY129" s="520"/>
      <c r="OCZ129" s="520"/>
      <c r="ODA129" s="520"/>
      <c r="ODB129" s="520"/>
      <c r="ODC129" s="520"/>
      <c r="ODD129" s="520"/>
      <c r="ODE129" s="520"/>
      <c r="ODF129" s="520"/>
      <c r="ODG129" s="520"/>
      <c r="ODH129" s="520"/>
      <c r="ODI129" s="520"/>
      <c r="ODJ129" s="520"/>
      <c r="ODK129" s="520"/>
      <c r="ODL129" s="520"/>
      <c r="ODM129" s="520"/>
      <c r="ODN129" s="520"/>
      <c r="ODO129" s="520"/>
      <c r="ODP129" s="520"/>
      <c r="ODQ129" s="520"/>
      <c r="ODR129" s="520"/>
      <c r="ODS129" s="520"/>
      <c r="ODT129" s="520"/>
      <c r="ODU129" s="520"/>
      <c r="ODV129" s="520"/>
      <c r="ODW129" s="520"/>
      <c r="ODX129" s="520"/>
      <c r="ODY129" s="520"/>
      <c r="ODZ129" s="520"/>
      <c r="OEA129" s="520"/>
      <c r="OEB129" s="520"/>
      <c r="OEC129" s="520"/>
      <c r="OED129" s="520"/>
      <c r="OEE129" s="520"/>
      <c r="OEF129" s="520"/>
      <c r="OEG129" s="520"/>
      <c r="OEH129" s="520"/>
      <c r="OEI129" s="520"/>
      <c r="OEJ129" s="520"/>
      <c r="OEK129" s="520"/>
      <c r="OEL129" s="520"/>
      <c r="OEM129" s="520"/>
      <c r="OEN129" s="520"/>
      <c r="OEO129" s="520"/>
      <c r="OEP129" s="520"/>
      <c r="OEQ129" s="520"/>
      <c r="OER129" s="520"/>
      <c r="OES129" s="520"/>
      <c r="OET129" s="520"/>
      <c r="OEU129" s="520"/>
      <c r="OEV129" s="520"/>
      <c r="OEW129" s="520"/>
      <c r="OEX129" s="520"/>
      <c r="OEY129" s="520"/>
      <c r="OEZ129" s="520"/>
      <c r="OFA129" s="520"/>
      <c r="OFB129" s="520"/>
      <c r="OFC129" s="520"/>
      <c r="OFD129" s="520"/>
      <c r="OFE129" s="520"/>
      <c r="OFF129" s="520"/>
      <c r="OFG129" s="520"/>
      <c r="OFH129" s="520"/>
      <c r="OFI129" s="520"/>
      <c r="OFJ129" s="520"/>
      <c r="OFK129" s="520"/>
      <c r="OFL129" s="520"/>
      <c r="OFM129" s="520"/>
      <c r="OFN129" s="520"/>
      <c r="OFO129" s="520"/>
      <c r="OFP129" s="520"/>
      <c r="OFQ129" s="520"/>
      <c r="OFR129" s="520"/>
      <c r="OFS129" s="520"/>
      <c r="OFT129" s="520"/>
      <c r="OFU129" s="520"/>
      <c r="OFV129" s="520"/>
      <c r="OFW129" s="520"/>
      <c r="OFX129" s="520"/>
      <c r="OFY129" s="520"/>
      <c r="OFZ129" s="520"/>
      <c r="OGA129" s="520"/>
      <c r="OGB129" s="520"/>
      <c r="OGC129" s="520"/>
      <c r="OGD129" s="520"/>
      <c r="OGE129" s="520"/>
      <c r="OGF129" s="520"/>
      <c r="OGG129" s="520"/>
      <c r="OGH129" s="520"/>
      <c r="OGI129" s="520"/>
      <c r="OGJ129" s="520"/>
      <c r="OGK129" s="520"/>
      <c r="OGL129" s="520"/>
      <c r="OGM129" s="520"/>
      <c r="OGN129" s="520"/>
      <c r="OGO129" s="520"/>
      <c r="OGP129" s="520"/>
      <c r="OGQ129" s="520"/>
      <c r="OGR129" s="520"/>
      <c r="OGS129" s="520"/>
      <c r="OGT129" s="520"/>
      <c r="OGU129" s="520"/>
      <c r="OGV129" s="520"/>
      <c r="OGW129" s="520"/>
      <c r="OGX129" s="520"/>
      <c r="OGY129" s="520"/>
      <c r="OGZ129" s="520"/>
      <c r="OHA129" s="520"/>
      <c r="OHB129" s="520"/>
      <c r="OHC129" s="520"/>
      <c r="OHD129" s="520"/>
      <c r="OHE129" s="520"/>
      <c r="OHF129" s="520"/>
      <c r="OHG129" s="520"/>
      <c r="OHH129" s="520"/>
      <c r="OHI129" s="520"/>
      <c r="OHJ129" s="520"/>
      <c r="OHK129" s="520"/>
      <c r="OHL129" s="520"/>
      <c r="OHM129" s="520"/>
      <c r="OHN129" s="520"/>
      <c r="OHO129" s="520"/>
      <c r="OHP129" s="520"/>
      <c r="OHQ129" s="520"/>
      <c r="OHR129" s="520"/>
      <c r="OHS129" s="520"/>
      <c r="OHT129" s="520"/>
      <c r="OHU129" s="520"/>
      <c r="OHV129" s="520"/>
      <c r="OHW129" s="520"/>
      <c r="OHX129" s="520"/>
      <c r="OHY129" s="520"/>
      <c r="OHZ129" s="520"/>
      <c r="OIA129" s="520"/>
      <c r="OIB129" s="520"/>
      <c r="OIC129" s="520"/>
      <c r="OID129" s="520"/>
      <c r="OIE129" s="520"/>
      <c r="OIF129" s="520"/>
      <c r="OIG129" s="520"/>
      <c r="OIH129" s="520"/>
      <c r="OII129" s="520"/>
      <c r="OIJ129" s="520"/>
      <c r="OIK129" s="520"/>
      <c r="OIL129" s="520"/>
      <c r="OIM129" s="520"/>
      <c r="OIN129" s="520"/>
      <c r="OIO129" s="520"/>
      <c r="OIP129" s="520"/>
      <c r="OIQ129" s="520"/>
      <c r="OIR129" s="520"/>
      <c r="OIS129" s="520"/>
      <c r="OIT129" s="520"/>
      <c r="OIU129" s="520"/>
      <c r="OIV129" s="520"/>
      <c r="OIW129" s="520"/>
      <c r="OIX129" s="520"/>
      <c r="OIY129" s="520"/>
      <c r="OIZ129" s="520"/>
      <c r="OJA129" s="520"/>
      <c r="OJB129" s="520"/>
      <c r="OJC129" s="520"/>
      <c r="OJD129" s="520"/>
      <c r="OJE129" s="520"/>
      <c r="OJF129" s="520"/>
      <c r="OJG129" s="520"/>
      <c r="OJH129" s="520"/>
      <c r="OJI129" s="520"/>
      <c r="OJJ129" s="520"/>
      <c r="OJK129" s="520"/>
      <c r="OJL129" s="520"/>
      <c r="OJM129" s="520"/>
      <c r="OJN129" s="520"/>
      <c r="OJO129" s="520"/>
      <c r="OJP129" s="520"/>
      <c r="OJQ129" s="520"/>
      <c r="OJR129" s="520"/>
      <c r="OJS129" s="520"/>
      <c r="OJT129" s="520"/>
      <c r="OJU129" s="520"/>
      <c r="OJV129" s="520"/>
      <c r="OJW129" s="520"/>
      <c r="OJX129" s="520"/>
      <c r="OJY129" s="520"/>
      <c r="OJZ129" s="520"/>
      <c r="OKA129" s="520"/>
      <c r="OKB129" s="520"/>
      <c r="OKC129" s="520"/>
      <c r="OKD129" s="520"/>
      <c r="OKE129" s="520"/>
      <c r="OKF129" s="520"/>
      <c r="OKG129" s="520"/>
      <c r="OKH129" s="520"/>
      <c r="OKI129" s="520"/>
      <c r="OKJ129" s="520"/>
      <c r="OKK129" s="520"/>
      <c r="OKL129" s="520"/>
      <c r="OKM129" s="520"/>
      <c r="OKN129" s="520"/>
      <c r="OKO129" s="520"/>
      <c r="OKP129" s="520"/>
      <c r="OKQ129" s="520"/>
      <c r="OKR129" s="520"/>
      <c r="OKS129" s="520"/>
      <c r="OKT129" s="520"/>
      <c r="OKU129" s="520"/>
      <c r="OKV129" s="520"/>
      <c r="OKW129" s="520"/>
      <c r="OKX129" s="520"/>
      <c r="OKY129" s="520"/>
      <c r="OKZ129" s="520"/>
      <c r="OLA129" s="520"/>
      <c r="OLB129" s="520"/>
      <c r="OLC129" s="520"/>
      <c r="OLD129" s="520"/>
      <c r="OLE129" s="520"/>
      <c r="OLF129" s="520"/>
      <c r="OLG129" s="520"/>
      <c r="OLH129" s="520"/>
      <c r="OLI129" s="520"/>
      <c r="OLJ129" s="520"/>
      <c r="OLK129" s="520"/>
      <c r="OLL129" s="520"/>
      <c r="OLM129" s="520"/>
      <c r="OLN129" s="520"/>
      <c r="OLO129" s="520"/>
      <c r="OLP129" s="520"/>
      <c r="OLQ129" s="520"/>
      <c r="OLR129" s="520"/>
      <c r="OLS129" s="520"/>
      <c r="OLT129" s="520"/>
      <c r="OLU129" s="520"/>
      <c r="OLV129" s="520"/>
      <c r="OLW129" s="520"/>
      <c r="OLX129" s="520"/>
      <c r="OLY129" s="520"/>
      <c r="OLZ129" s="520"/>
      <c r="OMA129" s="520"/>
      <c r="OMB129" s="520"/>
      <c r="OMC129" s="520"/>
      <c r="OMD129" s="520"/>
      <c r="OME129" s="520"/>
      <c r="OMF129" s="520"/>
      <c r="OMG129" s="520"/>
      <c r="OMH129" s="520"/>
      <c r="OMI129" s="520"/>
      <c r="OMJ129" s="520"/>
      <c r="OMK129" s="520"/>
      <c r="OML129" s="520"/>
      <c r="OMM129" s="520"/>
      <c r="OMN129" s="520"/>
      <c r="OMO129" s="520"/>
      <c r="OMP129" s="520"/>
      <c r="OMQ129" s="520"/>
      <c r="OMR129" s="520"/>
      <c r="OMS129" s="520"/>
      <c r="OMT129" s="520"/>
      <c r="OMU129" s="520"/>
      <c r="OMV129" s="520"/>
      <c r="OMW129" s="520"/>
      <c r="OMX129" s="520"/>
      <c r="OMY129" s="520"/>
      <c r="OMZ129" s="520"/>
      <c r="ONA129" s="520"/>
      <c r="ONB129" s="520"/>
      <c r="ONC129" s="520"/>
      <c r="OND129" s="520"/>
      <c r="ONE129" s="520"/>
      <c r="ONF129" s="520"/>
      <c r="ONG129" s="520"/>
      <c r="ONH129" s="520"/>
      <c r="ONI129" s="520"/>
      <c r="ONJ129" s="520"/>
      <c r="ONK129" s="520"/>
      <c r="ONL129" s="520"/>
      <c r="ONM129" s="520"/>
      <c r="ONN129" s="520"/>
      <c r="ONO129" s="520"/>
      <c r="ONP129" s="520"/>
      <c r="ONQ129" s="520"/>
      <c r="ONR129" s="520"/>
      <c r="ONS129" s="520"/>
      <c r="ONT129" s="520"/>
      <c r="ONU129" s="520"/>
      <c r="ONV129" s="520"/>
      <c r="ONW129" s="520"/>
      <c r="ONX129" s="520"/>
      <c r="ONY129" s="520"/>
      <c r="ONZ129" s="520"/>
      <c r="OOA129" s="520"/>
      <c r="OOB129" s="520"/>
      <c r="OOC129" s="520"/>
      <c r="OOD129" s="520"/>
      <c r="OOE129" s="520"/>
      <c r="OOF129" s="520"/>
      <c r="OOG129" s="520"/>
      <c r="OOH129" s="520"/>
      <c r="OOI129" s="520"/>
      <c r="OOJ129" s="520"/>
      <c r="OOK129" s="520"/>
      <c r="OOL129" s="520"/>
      <c r="OOM129" s="520"/>
      <c r="OON129" s="520"/>
      <c r="OOO129" s="520"/>
      <c r="OOP129" s="520"/>
      <c r="OOQ129" s="520"/>
      <c r="OOR129" s="520"/>
      <c r="OOS129" s="520"/>
      <c r="OOT129" s="520"/>
      <c r="OOU129" s="520"/>
      <c r="OOV129" s="520"/>
      <c r="OOW129" s="520"/>
      <c r="OOX129" s="520"/>
      <c r="OOY129" s="520"/>
      <c r="OOZ129" s="520"/>
      <c r="OPA129" s="520"/>
      <c r="OPB129" s="520"/>
      <c r="OPC129" s="520"/>
      <c r="OPD129" s="520"/>
      <c r="OPE129" s="520"/>
      <c r="OPF129" s="520"/>
      <c r="OPG129" s="520"/>
      <c r="OPH129" s="520"/>
      <c r="OPI129" s="520"/>
      <c r="OPJ129" s="520"/>
      <c r="OPK129" s="520"/>
      <c r="OPL129" s="520"/>
      <c r="OPM129" s="520"/>
      <c r="OPN129" s="520"/>
      <c r="OPO129" s="520"/>
      <c r="OPP129" s="520"/>
      <c r="OPQ129" s="520"/>
      <c r="OPR129" s="520"/>
      <c r="OPS129" s="520"/>
      <c r="OPT129" s="520"/>
      <c r="OPU129" s="520"/>
      <c r="OPV129" s="520"/>
      <c r="OPW129" s="520"/>
      <c r="OPX129" s="520"/>
      <c r="OPY129" s="520"/>
      <c r="OPZ129" s="520"/>
      <c r="OQA129" s="520"/>
      <c r="OQB129" s="520"/>
      <c r="OQC129" s="520"/>
      <c r="OQD129" s="520"/>
      <c r="OQE129" s="520"/>
      <c r="OQF129" s="520"/>
      <c r="OQG129" s="520"/>
      <c r="OQH129" s="520"/>
      <c r="OQI129" s="520"/>
      <c r="OQJ129" s="520"/>
      <c r="OQK129" s="520"/>
      <c r="OQL129" s="520"/>
      <c r="OQM129" s="520"/>
      <c r="OQN129" s="520"/>
      <c r="OQO129" s="520"/>
      <c r="OQP129" s="520"/>
      <c r="OQQ129" s="520"/>
      <c r="OQR129" s="520"/>
      <c r="OQS129" s="520"/>
      <c r="OQT129" s="520"/>
      <c r="OQU129" s="520"/>
      <c r="OQV129" s="520"/>
      <c r="OQW129" s="520"/>
      <c r="OQX129" s="520"/>
      <c r="OQY129" s="520"/>
      <c r="OQZ129" s="520"/>
      <c r="ORA129" s="520"/>
      <c r="ORB129" s="520"/>
      <c r="ORC129" s="520"/>
      <c r="ORD129" s="520"/>
      <c r="ORE129" s="520"/>
      <c r="ORF129" s="520"/>
      <c r="ORG129" s="520"/>
      <c r="ORH129" s="520"/>
      <c r="ORI129" s="520"/>
      <c r="ORJ129" s="520"/>
      <c r="ORK129" s="520"/>
      <c r="ORL129" s="520"/>
      <c r="ORM129" s="520"/>
      <c r="ORN129" s="520"/>
      <c r="ORO129" s="520"/>
      <c r="ORP129" s="520"/>
      <c r="ORQ129" s="520"/>
      <c r="ORR129" s="520"/>
      <c r="ORS129" s="520"/>
      <c r="ORT129" s="520"/>
      <c r="ORU129" s="520"/>
      <c r="ORV129" s="520"/>
      <c r="ORW129" s="520"/>
      <c r="ORX129" s="520"/>
      <c r="ORY129" s="520"/>
      <c r="ORZ129" s="520"/>
      <c r="OSA129" s="520"/>
      <c r="OSB129" s="520"/>
      <c r="OSC129" s="520"/>
      <c r="OSD129" s="520"/>
      <c r="OSE129" s="520"/>
      <c r="OSF129" s="520"/>
      <c r="OSG129" s="520"/>
      <c r="OSH129" s="520"/>
      <c r="OSI129" s="520"/>
      <c r="OSJ129" s="520"/>
      <c r="OSK129" s="520"/>
      <c r="OSL129" s="520"/>
      <c r="OSM129" s="520"/>
      <c r="OSN129" s="520"/>
      <c r="OSO129" s="520"/>
      <c r="OSP129" s="520"/>
      <c r="OSQ129" s="520"/>
      <c r="OSR129" s="520"/>
      <c r="OSS129" s="520"/>
      <c r="OST129" s="520"/>
      <c r="OSU129" s="520"/>
      <c r="OSV129" s="520"/>
      <c r="OSW129" s="520"/>
      <c r="OSX129" s="520"/>
      <c r="OSY129" s="520"/>
      <c r="OSZ129" s="520"/>
      <c r="OTA129" s="520"/>
      <c r="OTB129" s="520"/>
      <c r="OTC129" s="520"/>
      <c r="OTD129" s="520"/>
      <c r="OTE129" s="520"/>
      <c r="OTF129" s="520"/>
      <c r="OTG129" s="520"/>
      <c r="OTH129" s="520"/>
      <c r="OTI129" s="520"/>
      <c r="OTJ129" s="520"/>
      <c r="OTK129" s="520"/>
      <c r="OTL129" s="520"/>
      <c r="OTM129" s="520"/>
      <c r="OTN129" s="520"/>
      <c r="OTO129" s="520"/>
      <c r="OTP129" s="520"/>
      <c r="OTQ129" s="520"/>
      <c r="OTR129" s="520"/>
      <c r="OTS129" s="520"/>
      <c r="OTT129" s="520"/>
      <c r="OTU129" s="520"/>
      <c r="OTV129" s="520"/>
      <c r="OTW129" s="520"/>
      <c r="OTX129" s="520"/>
      <c r="OTY129" s="520"/>
      <c r="OTZ129" s="520"/>
      <c r="OUA129" s="520"/>
      <c r="OUB129" s="520"/>
      <c r="OUC129" s="520"/>
      <c r="OUD129" s="520"/>
      <c r="OUE129" s="520"/>
      <c r="OUF129" s="520"/>
      <c r="OUG129" s="520"/>
      <c r="OUH129" s="520"/>
      <c r="OUI129" s="520"/>
      <c r="OUJ129" s="520"/>
      <c r="OUK129" s="520"/>
      <c r="OUL129" s="520"/>
      <c r="OUM129" s="520"/>
      <c r="OUN129" s="520"/>
      <c r="OUO129" s="520"/>
      <c r="OUP129" s="520"/>
      <c r="OUQ129" s="520"/>
      <c r="OUR129" s="520"/>
      <c r="OUS129" s="520"/>
      <c r="OUT129" s="520"/>
      <c r="OUU129" s="520"/>
      <c r="OUV129" s="520"/>
      <c r="OUW129" s="520"/>
      <c r="OUX129" s="520"/>
      <c r="OUY129" s="520"/>
      <c r="OUZ129" s="520"/>
      <c r="OVA129" s="520"/>
      <c r="OVB129" s="520"/>
      <c r="OVC129" s="520"/>
      <c r="OVD129" s="520"/>
      <c r="OVE129" s="520"/>
      <c r="OVF129" s="520"/>
      <c r="OVG129" s="520"/>
      <c r="OVH129" s="520"/>
      <c r="OVI129" s="520"/>
      <c r="OVJ129" s="520"/>
      <c r="OVK129" s="520"/>
      <c r="OVL129" s="520"/>
      <c r="OVM129" s="520"/>
      <c r="OVN129" s="520"/>
      <c r="OVO129" s="520"/>
      <c r="OVP129" s="520"/>
      <c r="OVQ129" s="520"/>
      <c r="OVR129" s="520"/>
      <c r="OVS129" s="520"/>
      <c r="OVT129" s="520"/>
      <c r="OVU129" s="520"/>
      <c r="OVV129" s="520"/>
      <c r="OVW129" s="520"/>
      <c r="OVX129" s="520"/>
      <c r="OVY129" s="520"/>
      <c r="OVZ129" s="520"/>
      <c r="OWA129" s="520"/>
      <c r="OWB129" s="520"/>
      <c r="OWC129" s="520"/>
      <c r="OWD129" s="520"/>
      <c r="OWE129" s="520"/>
      <c r="OWF129" s="520"/>
      <c r="OWG129" s="520"/>
      <c r="OWH129" s="520"/>
      <c r="OWI129" s="520"/>
      <c r="OWJ129" s="520"/>
      <c r="OWK129" s="520"/>
      <c r="OWL129" s="520"/>
      <c r="OWM129" s="520"/>
      <c r="OWN129" s="520"/>
      <c r="OWO129" s="520"/>
      <c r="OWP129" s="520"/>
      <c r="OWQ129" s="520"/>
      <c r="OWR129" s="520"/>
      <c r="OWS129" s="520"/>
      <c r="OWT129" s="520"/>
      <c r="OWU129" s="520"/>
      <c r="OWV129" s="520"/>
      <c r="OWW129" s="520"/>
      <c r="OWX129" s="520"/>
      <c r="OWY129" s="520"/>
      <c r="OWZ129" s="520"/>
      <c r="OXA129" s="520"/>
      <c r="OXB129" s="520"/>
      <c r="OXC129" s="520"/>
      <c r="OXD129" s="520"/>
      <c r="OXE129" s="520"/>
      <c r="OXF129" s="520"/>
      <c r="OXG129" s="520"/>
      <c r="OXH129" s="520"/>
      <c r="OXI129" s="520"/>
      <c r="OXJ129" s="520"/>
      <c r="OXK129" s="520"/>
      <c r="OXL129" s="520"/>
      <c r="OXM129" s="520"/>
      <c r="OXN129" s="520"/>
      <c r="OXO129" s="520"/>
      <c r="OXP129" s="520"/>
      <c r="OXQ129" s="520"/>
      <c r="OXR129" s="520"/>
      <c r="OXS129" s="520"/>
      <c r="OXT129" s="520"/>
      <c r="OXU129" s="520"/>
      <c r="OXV129" s="520"/>
      <c r="OXW129" s="520"/>
      <c r="OXX129" s="520"/>
      <c r="OXY129" s="520"/>
      <c r="OXZ129" s="520"/>
      <c r="OYA129" s="520"/>
      <c r="OYB129" s="520"/>
      <c r="OYC129" s="520"/>
      <c r="OYD129" s="520"/>
      <c r="OYE129" s="520"/>
      <c r="OYF129" s="520"/>
      <c r="OYG129" s="520"/>
      <c r="OYH129" s="520"/>
      <c r="OYI129" s="520"/>
      <c r="OYJ129" s="520"/>
      <c r="OYK129" s="520"/>
      <c r="OYL129" s="520"/>
      <c r="OYM129" s="520"/>
      <c r="OYN129" s="520"/>
      <c r="OYO129" s="520"/>
      <c r="OYP129" s="520"/>
      <c r="OYQ129" s="520"/>
      <c r="OYR129" s="520"/>
      <c r="OYS129" s="520"/>
      <c r="OYT129" s="520"/>
      <c r="OYU129" s="520"/>
      <c r="OYV129" s="520"/>
      <c r="OYW129" s="520"/>
      <c r="OYX129" s="520"/>
      <c r="OYY129" s="520"/>
      <c r="OYZ129" s="520"/>
      <c r="OZA129" s="520"/>
      <c r="OZB129" s="520"/>
      <c r="OZC129" s="520"/>
      <c r="OZD129" s="520"/>
      <c r="OZE129" s="520"/>
      <c r="OZF129" s="520"/>
      <c r="OZG129" s="520"/>
      <c r="OZH129" s="520"/>
      <c r="OZI129" s="520"/>
      <c r="OZJ129" s="520"/>
      <c r="OZK129" s="520"/>
      <c r="OZL129" s="520"/>
      <c r="OZM129" s="520"/>
      <c r="OZN129" s="520"/>
      <c r="OZO129" s="520"/>
      <c r="OZP129" s="520"/>
      <c r="OZQ129" s="520"/>
      <c r="OZR129" s="520"/>
      <c r="OZS129" s="520"/>
      <c r="OZT129" s="520"/>
      <c r="OZU129" s="520"/>
      <c r="OZV129" s="520"/>
      <c r="OZW129" s="520"/>
      <c r="OZX129" s="520"/>
      <c r="OZY129" s="520"/>
      <c r="OZZ129" s="520"/>
      <c r="PAA129" s="520"/>
      <c r="PAB129" s="520"/>
      <c r="PAC129" s="520"/>
      <c r="PAD129" s="520"/>
      <c r="PAE129" s="520"/>
      <c r="PAF129" s="520"/>
      <c r="PAG129" s="520"/>
      <c r="PAH129" s="520"/>
      <c r="PAI129" s="520"/>
      <c r="PAJ129" s="520"/>
      <c r="PAK129" s="520"/>
      <c r="PAL129" s="520"/>
      <c r="PAM129" s="520"/>
      <c r="PAN129" s="520"/>
      <c r="PAO129" s="520"/>
      <c r="PAP129" s="520"/>
      <c r="PAQ129" s="520"/>
      <c r="PAR129" s="520"/>
      <c r="PAS129" s="520"/>
      <c r="PAT129" s="520"/>
      <c r="PAU129" s="520"/>
      <c r="PAV129" s="520"/>
      <c r="PAW129" s="520"/>
      <c r="PAX129" s="520"/>
      <c r="PAY129" s="520"/>
      <c r="PAZ129" s="520"/>
      <c r="PBA129" s="520"/>
      <c r="PBB129" s="520"/>
      <c r="PBC129" s="520"/>
      <c r="PBD129" s="520"/>
      <c r="PBE129" s="520"/>
      <c r="PBF129" s="520"/>
      <c r="PBG129" s="520"/>
      <c r="PBH129" s="520"/>
      <c r="PBI129" s="520"/>
      <c r="PBJ129" s="520"/>
      <c r="PBK129" s="520"/>
      <c r="PBL129" s="520"/>
      <c r="PBM129" s="520"/>
      <c r="PBN129" s="520"/>
      <c r="PBO129" s="520"/>
      <c r="PBP129" s="520"/>
      <c r="PBQ129" s="520"/>
      <c r="PBR129" s="520"/>
      <c r="PBS129" s="520"/>
      <c r="PBT129" s="520"/>
      <c r="PBU129" s="520"/>
      <c r="PBV129" s="520"/>
      <c r="PBW129" s="520"/>
      <c r="PBX129" s="520"/>
      <c r="PBY129" s="520"/>
      <c r="PBZ129" s="520"/>
      <c r="PCA129" s="520"/>
      <c r="PCB129" s="520"/>
      <c r="PCC129" s="520"/>
      <c r="PCD129" s="520"/>
      <c r="PCE129" s="520"/>
      <c r="PCF129" s="520"/>
      <c r="PCG129" s="520"/>
      <c r="PCH129" s="520"/>
      <c r="PCI129" s="520"/>
      <c r="PCJ129" s="520"/>
      <c r="PCK129" s="520"/>
      <c r="PCL129" s="520"/>
      <c r="PCM129" s="520"/>
      <c r="PCN129" s="520"/>
      <c r="PCO129" s="520"/>
      <c r="PCP129" s="520"/>
      <c r="PCQ129" s="520"/>
      <c r="PCR129" s="520"/>
      <c r="PCS129" s="520"/>
      <c r="PCT129" s="520"/>
      <c r="PCU129" s="520"/>
      <c r="PCV129" s="520"/>
      <c r="PCW129" s="520"/>
      <c r="PCX129" s="520"/>
      <c r="PCY129" s="520"/>
      <c r="PCZ129" s="520"/>
      <c r="PDA129" s="520"/>
      <c r="PDB129" s="520"/>
      <c r="PDC129" s="520"/>
      <c r="PDD129" s="520"/>
      <c r="PDE129" s="520"/>
      <c r="PDF129" s="520"/>
      <c r="PDG129" s="520"/>
      <c r="PDH129" s="520"/>
      <c r="PDI129" s="520"/>
      <c r="PDJ129" s="520"/>
      <c r="PDK129" s="520"/>
      <c r="PDL129" s="520"/>
      <c r="PDM129" s="520"/>
      <c r="PDN129" s="520"/>
      <c r="PDO129" s="520"/>
      <c r="PDP129" s="520"/>
      <c r="PDQ129" s="520"/>
      <c r="PDR129" s="520"/>
      <c r="PDS129" s="520"/>
      <c r="PDT129" s="520"/>
      <c r="PDU129" s="520"/>
      <c r="PDV129" s="520"/>
      <c r="PDW129" s="520"/>
      <c r="PDX129" s="520"/>
      <c r="PDY129" s="520"/>
      <c r="PDZ129" s="520"/>
      <c r="PEA129" s="520"/>
      <c r="PEB129" s="520"/>
      <c r="PEC129" s="520"/>
      <c r="PED129" s="520"/>
      <c r="PEE129" s="520"/>
      <c r="PEF129" s="520"/>
      <c r="PEG129" s="520"/>
      <c r="PEH129" s="520"/>
      <c r="PEI129" s="520"/>
      <c r="PEJ129" s="520"/>
      <c r="PEK129" s="520"/>
      <c r="PEL129" s="520"/>
      <c r="PEM129" s="520"/>
      <c r="PEN129" s="520"/>
      <c r="PEO129" s="520"/>
      <c r="PEP129" s="520"/>
      <c r="PEQ129" s="520"/>
      <c r="PER129" s="520"/>
      <c r="PES129" s="520"/>
      <c r="PET129" s="520"/>
      <c r="PEU129" s="520"/>
      <c r="PEV129" s="520"/>
      <c r="PEW129" s="520"/>
      <c r="PEX129" s="520"/>
      <c r="PEY129" s="520"/>
      <c r="PEZ129" s="520"/>
      <c r="PFA129" s="520"/>
      <c r="PFB129" s="520"/>
      <c r="PFC129" s="520"/>
      <c r="PFD129" s="520"/>
      <c r="PFE129" s="520"/>
      <c r="PFF129" s="520"/>
      <c r="PFG129" s="520"/>
      <c r="PFH129" s="520"/>
      <c r="PFI129" s="520"/>
      <c r="PFJ129" s="520"/>
      <c r="PFK129" s="520"/>
      <c r="PFL129" s="520"/>
      <c r="PFM129" s="520"/>
      <c r="PFN129" s="520"/>
      <c r="PFO129" s="520"/>
      <c r="PFP129" s="520"/>
      <c r="PFQ129" s="520"/>
      <c r="PFR129" s="520"/>
      <c r="PFS129" s="520"/>
      <c r="PFT129" s="520"/>
      <c r="PFU129" s="520"/>
      <c r="PFV129" s="520"/>
      <c r="PFW129" s="520"/>
      <c r="PFX129" s="520"/>
      <c r="PFY129" s="520"/>
      <c r="PFZ129" s="520"/>
      <c r="PGA129" s="520"/>
      <c r="PGB129" s="520"/>
      <c r="PGC129" s="520"/>
      <c r="PGD129" s="520"/>
      <c r="PGE129" s="520"/>
      <c r="PGF129" s="520"/>
      <c r="PGG129" s="520"/>
      <c r="PGH129" s="520"/>
      <c r="PGI129" s="520"/>
      <c r="PGJ129" s="520"/>
      <c r="PGK129" s="520"/>
      <c r="PGL129" s="520"/>
      <c r="PGM129" s="520"/>
      <c r="PGN129" s="520"/>
      <c r="PGO129" s="520"/>
      <c r="PGP129" s="520"/>
      <c r="PGQ129" s="520"/>
      <c r="PGR129" s="520"/>
      <c r="PGS129" s="520"/>
      <c r="PGT129" s="520"/>
      <c r="PGU129" s="520"/>
      <c r="PGV129" s="520"/>
      <c r="PGW129" s="520"/>
      <c r="PGX129" s="520"/>
      <c r="PGY129" s="520"/>
      <c r="PGZ129" s="520"/>
      <c r="PHA129" s="520"/>
      <c r="PHB129" s="520"/>
      <c r="PHC129" s="520"/>
      <c r="PHD129" s="520"/>
      <c r="PHE129" s="520"/>
      <c r="PHF129" s="520"/>
      <c r="PHG129" s="520"/>
      <c r="PHH129" s="520"/>
      <c r="PHI129" s="520"/>
      <c r="PHJ129" s="520"/>
      <c r="PHK129" s="520"/>
      <c r="PHL129" s="520"/>
      <c r="PHM129" s="520"/>
      <c r="PHN129" s="520"/>
      <c r="PHO129" s="520"/>
      <c r="PHP129" s="520"/>
      <c r="PHQ129" s="520"/>
      <c r="PHR129" s="520"/>
      <c r="PHS129" s="520"/>
      <c r="PHT129" s="520"/>
      <c r="PHU129" s="520"/>
      <c r="PHV129" s="520"/>
      <c r="PHW129" s="520"/>
      <c r="PHX129" s="520"/>
      <c r="PHY129" s="520"/>
      <c r="PHZ129" s="520"/>
      <c r="PIA129" s="520"/>
      <c r="PIB129" s="520"/>
      <c r="PIC129" s="520"/>
      <c r="PID129" s="520"/>
      <c r="PIE129" s="520"/>
      <c r="PIF129" s="520"/>
      <c r="PIG129" s="520"/>
      <c r="PIH129" s="520"/>
      <c r="PII129" s="520"/>
      <c r="PIJ129" s="520"/>
      <c r="PIK129" s="520"/>
      <c r="PIL129" s="520"/>
      <c r="PIM129" s="520"/>
      <c r="PIN129" s="520"/>
      <c r="PIO129" s="520"/>
      <c r="PIP129" s="520"/>
      <c r="PIQ129" s="520"/>
      <c r="PIR129" s="520"/>
      <c r="PIS129" s="520"/>
      <c r="PIT129" s="520"/>
      <c r="PIU129" s="520"/>
      <c r="PIV129" s="520"/>
      <c r="PIW129" s="520"/>
      <c r="PIX129" s="520"/>
      <c r="PIY129" s="520"/>
      <c r="PIZ129" s="520"/>
      <c r="PJA129" s="520"/>
      <c r="PJB129" s="520"/>
      <c r="PJC129" s="520"/>
      <c r="PJD129" s="520"/>
      <c r="PJE129" s="520"/>
      <c r="PJF129" s="520"/>
      <c r="PJG129" s="520"/>
      <c r="PJH129" s="520"/>
      <c r="PJI129" s="520"/>
      <c r="PJJ129" s="520"/>
      <c r="PJK129" s="520"/>
      <c r="PJL129" s="520"/>
      <c r="PJM129" s="520"/>
      <c r="PJN129" s="520"/>
      <c r="PJO129" s="520"/>
      <c r="PJP129" s="520"/>
      <c r="PJQ129" s="520"/>
      <c r="PJR129" s="520"/>
      <c r="PJS129" s="520"/>
      <c r="PJT129" s="520"/>
      <c r="PJU129" s="520"/>
      <c r="PJV129" s="520"/>
      <c r="PJW129" s="520"/>
      <c r="PJX129" s="520"/>
      <c r="PJY129" s="520"/>
      <c r="PJZ129" s="520"/>
      <c r="PKA129" s="520"/>
      <c r="PKB129" s="520"/>
      <c r="PKC129" s="520"/>
      <c r="PKD129" s="520"/>
      <c r="PKE129" s="520"/>
      <c r="PKF129" s="520"/>
      <c r="PKG129" s="520"/>
      <c r="PKH129" s="520"/>
      <c r="PKI129" s="520"/>
      <c r="PKJ129" s="520"/>
      <c r="PKK129" s="520"/>
      <c r="PKL129" s="520"/>
      <c r="PKM129" s="520"/>
      <c r="PKN129" s="520"/>
      <c r="PKO129" s="520"/>
      <c r="PKP129" s="520"/>
      <c r="PKQ129" s="520"/>
      <c r="PKR129" s="520"/>
      <c r="PKS129" s="520"/>
      <c r="PKT129" s="520"/>
      <c r="PKU129" s="520"/>
      <c r="PKV129" s="520"/>
      <c r="PKW129" s="520"/>
      <c r="PKX129" s="520"/>
      <c r="PKY129" s="520"/>
      <c r="PKZ129" s="520"/>
      <c r="PLA129" s="520"/>
      <c r="PLB129" s="520"/>
      <c r="PLC129" s="520"/>
      <c r="PLD129" s="520"/>
      <c r="PLE129" s="520"/>
      <c r="PLF129" s="520"/>
      <c r="PLG129" s="520"/>
      <c r="PLH129" s="520"/>
      <c r="PLI129" s="520"/>
      <c r="PLJ129" s="520"/>
      <c r="PLK129" s="520"/>
      <c r="PLL129" s="520"/>
      <c r="PLM129" s="520"/>
      <c r="PLN129" s="520"/>
      <c r="PLO129" s="520"/>
      <c r="PLP129" s="520"/>
      <c r="PLQ129" s="520"/>
      <c r="PLR129" s="520"/>
      <c r="PLS129" s="520"/>
      <c r="PLT129" s="520"/>
      <c r="PLU129" s="520"/>
      <c r="PLV129" s="520"/>
      <c r="PLW129" s="520"/>
      <c r="PLX129" s="520"/>
      <c r="PLY129" s="520"/>
      <c r="PLZ129" s="520"/>
      <c r="PMA129" s="520"/>
      <c r="PMB129" s="520"/>
      <c r="PMC129" s="520"/>
      <c r="PMD129" s="520"/>
      <c r="PME129" s="520"/>
      <c r="PMF129" s="520"/>
      <c r="PMG129" s="520"/>
      <c r="PMH129" s="520"/>
      <c r="PMI129" s="520"/>
      <c r="PMJ129" s="520"/>
      <c r="PMK129" s="520"/>
      <c r="PML129" s="520"/>
      <c r="PMM129" s="520"/>
      <c r="PMN129" s="520"/>
      <c r="PMO129" s="520"/>
      <c r="PMP129" s="520"/>
      <c r="PMQ129" s="520"/>
      <c r="PMR129" s="520"/>
      <c r="PMS129" s="520"/>
      <c r="PMT129" s="520"/>
      <c r="PMU129" s="520"/>
      <c r="PMV129" s="520"/>
      <c r="PMW129" s="520"/>
      <c r="PMX129" s="520"/>
      <c r="PMY129" s="520"/>
      <c r="PMZ129" s="520"/>
      <c r="PNA129" s="520"/>
      <c r="PNB129" s="520"/>
      <c r="PNC129" s="520"/>
      <c r="PND129" s="520"/>
      <c r="PNE129" s="520"/>
      <c r="PNF129" s="520"/>
      <c r="PNG129" s="520"/>
      <c r="PNH129" s="520"/>
      <c r="PNI129" s="520"/>
      <c r="PNJ129" s="520"/>
      <c r="PNK129" s="520"/>
      <c r="PNL129" s="520"/>
      <c r="PNM129" s="520"/>
      <c r="PNN129" s="520"/>
      <c r="PNO129" s="520"/>
      <c r="PNP129" s="520"/>
      <c r="PNQ129" s="520"/>
      <c r="PNR129" s="520"/>
      <c r="PNS129" s="520"/>
      <c r="PNT129" s="520"/>
      <c r="PNU129" s="520"/>
      <c r="PNV129" s="520"/>
      <c r="PNW129" s="520"/>
      <c r="PNX129" s="520"/>
      <c r="PNY129" s="520"/>
      <c r="PNZ129" s="520"/>
      <c r="POA129" s="520"/>
      <c r="POB129" s="520"/>
      <c r="POC129" s="520"/>
      <c r="POD129" s="520"/>
      <c r="POE129" s="520"/>
      <c r="POF129" s="520"/>
      <c r="POG129" s="520"/>
      <c r="POH129" s="520"/>
      <c r="POI129" s="520"/>
      <c r="POJ129" s="520"/>
      <c r="POK129" s="520"/>
      <c r="POL129" s="520"/>
      <c r="POM129" s="520"/>
      <c r="PON129" s="520"/>
      <c r="POO129" s="520"/>
      <c r="POP129" s="520"/>
      <c r="POQ129" s="520"/>
      <c r="POR129" s="520"/>
      <c r="POS129" s="520"/>
      <c r="POT129" s="520"/>
      <c r="POU129" s="520"/>
      <c r="POV129" s="520"/>
      <c r="POW129" s="520"/>
      <c r="POX129" s="520"/>
      <c r="POY129" s="520"/>
      <c r="POZ129" s="520"/>
      <c r="PPA129" s="520"/>
      <c r="PPB129" s="520"/>
      <c r="PPC129" s="520"/>
      <c r="PPD129" s="520"/>
      <c r="PPE129" s="520"/>
      <c r="PPF129" s="520"/>
      <c r="PPG129" s="520"/>
      <c r="PPH129" s="520"/>
      <c r="PPI129" s="520"/>
      <c r="PPJ129" s="520"/>
      <c r="PPK129" s="520"/>
      <c r="PPL129" s="520"/>
      <c r="PPM129" s="520"/>
      <c r="PPN129" s="520"/>
      <c r="PPO129" s="520"/>
      <c r="PPP129" s="520"/>
      <c r="PPQ129" s="520"/>
      <c r="PPR129" s="520"/>
      <c r="PPS129" s="520"/>
      <c r="PPT129" s="520"/>
      <c r="PPU129" s="520"/>
      <c r="PPV129" s="520"/>
      <c r="PPW129" s="520"/>
      <c r="PPX129" s="520"/>
      <c r="PPY129" s="520"/>
      <c r="PPZ129" s="520"/>
      <c r="PQA129" s="520"/>
      <c r="PQB129" s="520"/>
      <c r="PQC129" s="520"/>
      <c r="PQD129" s="520"/>
      <c r="PQE129" s="520"/>
      <c r="PQF129" s="520"/>
      <c r="PQG129" s="520"/>
      <c r="PQH129" s="520"/>
      <c r="PQI129" s="520"/>
      <c r="PQJ129" s="520"/>
      <c r="PQK129" s="520"/>
      <c r="PQL129" s="520"/>
      <c r="PQM129" s="520"/>
      <c r="PQN129" s="520"/>
      <c r="PQO129" s="520"/>
      <c r="PQP129" s="520"/>
      <c r="PQQ129" s="520"/>
      <c r="PQR129" s="520"/>
      <c r="PQS129" s="520"/>
      <c r="PQT129" s="520"/>
      <c r="PQU129" s="520"/>
      <c r="PQV129" s="520"/>
      <c r="PQW129" s="520"/>
      <c r="PQX129" s="520"/>
      <c r="PQY129" s="520"/>
      <c r="PQZ129" s="520"/>
      <c r="PRA129" s="520"/>
      <c r="PRB129" s="520"/>
      <c r="PRC129" s="520"/>
      <c r="PRD129" s="520"/>
      <c r="PRE129" s="520"/>
      <c r="PRF129" s="520"/>
      <c r="PRG129" s="520"/>
      <c r="PRH129" s="520"/>
      <c r="PRI129" s="520"/>
      <c r="PRJ129" s="520"/>
      <c r="PRK129" s="520"/>
      <c r="PRL129" s="520"/>
      <c r="PRM129" s="520"/>
      <c r="PRN129" s="520"/>
      <c r="PRO129" s="520"/>
      <c r="PRP129" s="520"/>
      <c r="PRQ129" s="520"/>
      <c r="PRR129" s="520"/>
      <c r="PRS129" s="520"/>
      <c r="PRT129" s="520"/>
      <c r="PRU129" s="520"/>
      <c r="PRV129" s="520"/>
      <c r="PRW129" s="520"/>
      <c r="PRX129" s="520"/>
      <c r="PRY129" s="520"/>
      <c r="PRZ129" s="520"/>
      <c r="PSA129" s="520"/>
      <c r="PSB129" s="520"/>
      <c r="PSC129" s="520"/>
      <c r="PSD129" s="520"/>
      <c r="PSE129" s="520"/>
      <c r="PSF129" s="520"/>
      <c r="PSG129" s="520"/>
      <c r="PSH129" s="520"/>
      <c r="PSI129" s="520"/>
      <c r="PSJ129" s="520"/>
      <c r="PSK129" s="520"/>
      <c r="PSL129" s="520"/>
      <c r="PSM129" s="520"/>
      <c r="PSN129" s="520"/>
      <c r="PSO129" s="520"/>
      <c r="PSP129" s="520"/>
      <c r="PSQ129" s="520"/>
      <c r="PSR129" s="520"/>
      <c r="PSS129" s="520"/>
      <c r="PST129" s="520"/>
      <c r="PSU129" s="520"/>
      <c r="PSV129" s="520"/>
      <c r="PSW129" s="520"/>
      <c r="PSX129" s="520"/>
      <c r="PSY129" s="520"/>
      <c r="PSZ129" s="520"/>
      <c r="PTA129" s="520"/>
      <c r="PTB129" s="520"/>
      <c r="PTC129" s="520"/>
      <c r="PTD129" s="520"/>
      <c r="PTE129" s="520"/>
      <c r="PTF129" s="520"/>
      <c r="PTG129" s="520"/>
      <c r="PTH129" s="520"/>
      <c r="PTI129" s="520"/>
      <c r="PTJ129" s="520"/>
      <c r="PTK129" s="520"/>
      <c r="PTL129" s="520"/>
      <c r="PTM129" s="520"/>
      <c r="PTN129" s="520"/>
      <c r="PTO129" s="520"/>
      <c r="PTP129" s="520"/>
      <c r="PTQ129" s="520"/>
      <c r="PTR129" s="520"/>
      <c r="PTS129" s="520"/>
      <c r="PTT129" s="520"/>
      <c r="PTU129" s="520"/>
      <c r="PTV129" s="520"/>
      <c r="PTW129" s="520"/>
      <c r="PTX129" s="520"/>
      <c r="PTY129" s="520"/>
      <c r="PTZ129" s="520"/>
      <c r="PUA129" s="520"/>
      <c r="PUB129" s="520"/>
      <c r="PUC129" s="520"/>
      <c r="PUD129" s="520"/>
      <c r="PUE129" s="520"/>
      <c r="PUF129" s="520"/>
      <c r="PUG129" s="520"/>
      <c r="PUH129" s="520"/>
      <c r="PUI129" s="520"/>
      <c r="PUJ129" s="520"/>
      <c r="PUK129" s="520"/>
      <c r="PUL129" s="520"/>
      <c r="PUM129" s="520"/>
      <c r="PUN129" s="520"/>
      <c r="PUO129" s="520"/>
      <c r="PUP129" s="520"/>
      <c r="PUQ129" s="520"/>
      <c r="PUR129" s="520"/>
      <c r="PUS129" s="520"/>
      <c r="PUT129" s="520"/>
      <c r="PUU129" s="520"/>
      <c r="PUV129" s="520"/>
      <c r="PUW129" s="520"/>
      <c r="PUX129" s="520"/>
      <c r="PUY129" s="520"/>
      <c r="PUZ129" s="520"/>
      <c r="PVA129" s="520"/>
      <c r="PVB129" s="520"/>
      <c r="PVC129" s="520"/>
      <c r="PVD129" s="520"/>
      <c r="PVE129" s="520"/>
      <c r="PVF129" s="520"/>
      <c r="PVG129" s="520"/>
      <c r="PVH129" s="520"/>
      <c r="PVI129" s="520"/>
      <c r="PVJ129" s="520"/>
      <c r="PVK129" s="520"/>
      <c r="PVL129" s="520"/>
      <c r="PVM129" s="520"/>
      <c r="PVN129" s="520"/>
      <c r="PVO129" s="520"/>
      <c r="PVP129" s="520"/>
      <c r="PVQ129" s="520"/>
      <c r="PVR129" s="520"/>
      <c r="PVS129" s="520"/>
      <c r="PVT129" s="520"/>
      <c r="PVU129" s="520"/>
      <c r="PVV129" s="520"/>
      <c r="PVW129" s="520"/>
      <c r="PVX129" s="520"/>
      <c r="PVY129" s="520"/>
      <c r="PVZ129" s="520"/>
      <c r="PWA129" s="520"/>
      <c r="PWB129" s="520"/>
      <c r="PWC129" s="520"/>
      <c r="PWD129" s="520"/>
      <c r="PWE129" s="520"/>
      <c r="PWF129" s="520"/>
      <c r="PWG129" s="520"/>
      <c r="PWH129" s="520"/>
      <c r="PWI129" s="520"/>
      <c r="PWJ129" s="520"/>
      <c r="PWK129" s="520"/>
      <c r="PWL129" s="520"/>
      <c r="PWM129" s="520"/>
      <c r="PWN129" s="520"/>
      <c r="PWO129" s="520"/>
      <c r="PWP129" s="520"/>
      <c r="PWQ129" s="520"/>
      <c r="PWR129" s="520"/>
      <c r="PWS129" s="520"/>
      <c r="PWT129" s="520"/>
      <c r="PWU129" s="520"/>
      <c r="PWV129" s="520"/>
      <c r="PWW129" s="520"/>
      <c r="PWX129" s="520"/>
      <c r="PWY129" s="520"/>
      <c r="PWZ129" s="520"/>
      <c r="PXA129" s="520"/>
      <c r="PXB129" s="520"/>
      <c r="PXC129" s="520"/>
      <c r="PXD129" s="520"/>
      <c r="PXE129" s="520"/>
      <c r="PXF129" s="520"/>
      <c r="PXG129" s="520"/>
      <c r="PXH129" s="520"/>
      <c r="PXI129" s="520"/>
      <c r="PXJ129" s="520"/>
      <c r="PXK129" s="520"/>
      <c r="PXL129" s="520"/>
      <c r="PXM129" s="520"/>
      <c r="PXN129" s="520"/>
      <c r="PXO129" s="520"/>
      <c r="PXP129" s="520"/>
      <c r="PXQ129" s="520"/>
      <c r="PXR129" s="520"/>
      <c r="PXS129" s="520"/>
      <c r="PXT129" s="520"/>
      <c r="PXU129" s="520"/>
      <c r="PXV129" s="520"/>
      <c r="PXW129" s="520"/>
      <c r="PXX129" s="520"/>
      <c r="PXY129" s="520"/>
      <c r="PXZ129" s="520"/>
      <c r="PYA129" s="520"/>
      <c r="PYB129" s="520"/>
      <c r="PYC129" s="520"/>
      <c r="PYD129" s="520"/>
      <c r="PYE129" s="520"/>
      <c r="PYF129" s="520"/>
      <c r="PYG129" s="520"/>
      <c r="PYH129" s="520"/>
      <c r="PYI129" s="520"/>
      <c r="PYJ129" s="520"/>
      <c r="PYK129" s="520"/>
      <c r="PYL129" s="520"/>
      <c r="PYM129" s="520"/>
      <c r="PYN129" s="520"/>
      <c r="PYO129" s="520"/>
      <c r="PYP129" s="520"/>
      <c r="PYQ129" s="520"/>
      <c r="PYR129" s="520"/>
      <c r="PYS129" s="520"/>
      <c r="PYT129" s="520"/>
      <c r="PYU129" s="520"/>
      <c r="PYV129" s="520"/>
      <c r="PYW129" s="520"/>
      <c r="PYX129" s="520"/>
      <c r="PYY129" s="520"/>
      <c r="PYZ129" s="520"/>
      <c r="PZA129" s="520"/>
      <c r="PZB129" s="520"/>
      <c r="PZC129" s="520"/>
      <c r="PZD129" s="520"/>
      <c r="PZE129" s="520"/>
      <c r="PZF129" s="520"/>
      <c r="PZG129" s="520"/>
      <c r="PZH129" s="520"/>
      <c r="PZI129" s="520"/>
      <c r="PZJ129" s="520"/>
      <c r="PZK129" s="520"/>
      <c r="PZL129" s="520"/>
      <c r="PZM129" s="520"/>
      <c r="PZN129" s="520"/>
      <c r="PZO129" s="520"/>
      <c r="PZP129" s="520"/>
      <c r="PZQ129" s="520"/>
      <c r="PZR129" s="520"/>
      <c r="PZS129" s="520"/>
      <c r="PZT129" s="520"/>
      <c r="PZU129" s="520"/>
      <c r="PZV129" s="520"/>
      <c r="PZW129" s="520"/>
      <c r="PZX129" s="520"/>
      <c r="PZY129" s="520"/>
      <c r="PZZ129" s="520"/>
      <c r="QAA129" s="520"/>
      <c r="QAB129" s="520"/>
      <c r="QAC129" s="520"/>
      <c r="QAD129" s="520"/>
      <c r="QAE129" s="520"/>
      <c r="QAF129" s="520"/>
      <c r="QAG129" s="520"/>
      <c r="QAH129" s="520"/>
      <c r="QAI129" s="520"/>
      <c r="QAJ129" s="520"/>
      <c r="QAK129" s="520"/>
      <c r="QAL129" s="520"/>
      <c r="QAM129" s="520"/>
      <c r="QAN129" s="520"/>
      <c r="QAO129" s="520"/>
      <c r="QAP129" s="520"/>
      <c r="QAQ129" s="520"/>
      <c r="QAR129" s="520"/>
      <c r="QAS129" s="520"/>
      <c r="QAT129" s="520"/>
      <c r="QAU129" s="520"/>
      <c r="QAV129" s="520"/>
      <c r="QAW129" s="520"/>
      <c r="QAX129" s="520"/>
      <c r="QAY129" s="520"/>
      <c r="QAZ129" s="520"/>
      <c r="QBA129" s="520"/>
      <c r="QBB129" s="520"/>
      <c r="QBC129" s="520"/>
      <c r="QBD129" s="520"/>
      <c r="QBE129" s="520"/>
      <c r="QBF129" s="520"/>
      <c r="QBG129" s="520"/>
      <c r="QBH129" s="520"/>
      <c r="QBI129" s="520"/>
      <c r="QBJ129" s="520"/>
      <c r="QBK129" s="520"/>
      <c r="QBL129" s="520"/>
      <c r="QBM129" s="520"/>
      <c r="QBN129" s="520"/>
      <c r="QBO129" s="520"/>
      <c r="QBP129" s="520"/>
      <c r="QBQ129" s="520"/>
      <c r="QBR129" s="520"/>
      <c r="QBS129" s="520"/>
      <c r="QBT129" s="520"/>
      <c r="QBU129" s="520"/>
      <c r="QBV129" s="520"/>
      <c r="QBW129" s="520"/>
      <c r="QBX129" s="520"/>
      <c r="QBY129" s="520"/>
      <c r="QBZ129" s="520"/>
      <c r="QCA129" s="520"/>
      <c r="QCB129" s="520"/>
      <c r="QCC129" s="520"/>
      <c r="QCD129" s="520"/>
      <c r="QCE129" s="520"/>
      <c r="QCF129" s="520"/>
      <c r="QCG129" s="520"/>
      <c r="QCH129" s="520"/>
      <c r="QCI129" s="520"/>
      <c r="QCJ129" s="520"/>
      <c r="QCK129" s="520"/>
      <c r="QCL129" s="520"/>
      <c r="QCM129" s="520"/>
      <c r="QCN129" s="520"/>
      <c r="QCO129" s="520"/>
      <c r="QCP129" s="520"/>
      <c r="QCQ129" s="520"/>
      <c r="QCR129" s="520"/>
      <c r="QCS129" s="520"/>
      <c r="QCT129" s="520"/>
      <c r="QCU129" s="520"/>
      <c r="QCV129" s="520"/>
      <c r="QCW129" s="520"/>
      <c r="QCX129" s="520"/>
      <c r="QCY129" s="520"/>
      <c r="QCZ129" s="520"/>
      <c r="QDA129" s="520"/>
      <c r="QDB129" s="520"/>
      <c r="QDC129" s="520"/>
      <c r="QDD129" s="520"/>
      <c r="QDE129" s="520"/>
      <c r="QDF129" s="520"/>
      <c r="QDG129" s="520"/>
      <c r="QDH129" s="520"/>
      <c r="QDI129" s="520"/>
      <c r="QDJ129" s="520"/>
      <c r="QDK129" s="520"/>
      <c r="QDL129" s="520"/>
      <c r="QDM129" s="520"/>
      <c r="QDN129" s="520"/>
      <c r="QDO129" s="520"/>
      <c r="QDP129" s="520"/>
      <c r="QDQ129" s="520"/>
      <c r="QDR129" s="520"/>
      <c r="QDS129" s="520"/>
      <c r="QDT129" s="520"/>
      <c r="QDU129" s="520"/>
      <c r="QDV129" s="520"/>
      <c r="QDW129" s="520"/>
      <c r="QDX129" s="520"/>
      <c r="QDY129" s="520"/>
      <c r="QDZ129" s="520"/>
      <c r="QEA129" s="520"/>
      <c r="QEB129" s="520"/>
      <c r="QEC129" s="520"/>
      <c r="QED129" s="520"/>
      <c r="QEE129" s="520"/>
      <c r="QEF129" s="520"/>
      <c r="QEG129" s="520"/>
      <c r="QEH129" s="520"/>
      <c r="QEI129" s="520"/>
      <c r="QEJ129" s="520"/>
      <c r="QEK129" s="520"/>
      <c r="QEL129" s="520"/>
      <c r="QEM129" s="520"/>
      <c r="QEN129" s="520"/>
      <c r="QEO129" s="520"/>
      <c r="QEP129" s="520"/>
      <c r="QEQ129" s="520"/>
      <c r="QER129" s="520"/>
      <c r="QES129" s="520"/>
      <c r="QET129" s="520"/>
      <c r="QEU129" s="520"/>
      <c r="QEV129" s="520"/>
      <c r="QEW129" s="520"/>
      <c r="QEX129" s="520"/>
      <c r="QEY129" s="520"/>
      <c r="QEZ129" s="520"/>
      <c r="QFA129" s="520"/>
      <c r="QFB129" s="520"/>
      <c r="QFC129" s="520"/>
      <c r="QFD129" s="520"/>
      <c r="QFE129" s="520"/>
      <c r="QFF129" s="520"/>
      <c r="QFG129" s="520"/>
      <c r="QFH129" s="520"/>
      <c r="QFI129" s="520"/>
      <c r="QFJ129" s="520"/>
      <c r="QFK129" s="520"/>
      <c r="QFL129" s="520"/>
      <c r="QFM129" s="520"/>
      <c r="QFN129" s="520"/>
      <c r="QFO129" s="520"/>
      <c r="QFP129" s="520"/>
      <c r="QFQ129" s="520"/>
      <c r="QFR129" s="520"/>
      <c r="QFS129" s="520"/>
      <c r="QFT129" s="520"/>
      <c r="QFU129" s="520"/>
      <c r="QFV129" s="520"/>
      <c r="QFW129" s="520"/>
      <c r="QFX129" s="520"/>
      <c r="QFY129" s="520"/>
      <c r="QFZ129" s="520"/>
      <c r="QGA129" s="520"/>
      <c r="QGB129" s="520"/>
      <c r="QGC129" s="520"/>
      <c r="QGD129" s="520"/>
      <c r="QGE129" s="520"/>
      <c r="QGF129" s="520"/>
      <c r="QGG129" s="520"/>
      <c r="QGH129" s="520"/>
      <c r="QGI129" s="520"/>
      <c r="QGJ129" s="520"/>
      <c r="QGK129" s="520"/>
      <c r="QGL129" s="520"/>
      <c r="QGM129" s="520"/>
      <c r="QGN129" s="520"/>
      <c r="QGO129" s="520"/>
      <c r="QGP129" s="520"/>
      <c r="QGQ129" s="520"/>
      <c r="QGR129" s="520"/>
      <c r="QGS129" s="520"/>
      <c r="QGT129" s="520"/>
      <c r="QGU129" s="520"/>
      <c r="QGV129" s="520"/>
      <c r="QGW129" s="520"/>
      <c r="QGX129" s="520"/>
      <c r="QGY129" s="520"/>
      <c r="QGZ129" s="520"/>
      <c r="QHA129" s="520"/>
      <c r="QHB129" s="520"/>
      <c r="QHC129" s="520"/>
      <c r="QHD129" s="520"/>
      <c r="QHE129" s="520"/>
      <c r="QHF129" s="520"/>
      <c r="QHG129" s="520"/>
      <c r="QHH129" s="520"/>
      <c r="QHI129" s="520"/>
      <c r="QHJ129" s="520"/>
      <c r="QHK129" s="520"/>
      <c r="QHL129" s="520"/>
      <c r="QHM129" s="520"/>
      <c r="QHN129" s="520"/>
      <c r="QHO129" s="520"/>
      <c r="QHP129" s="520"/>
      <c r="QHQ129" s="520"/>
      <c r="QHR129" s="520"/>
      <c r="QHS129" s="520"/>
      <c r="QHT129" s="520"/>
      <c r="QHU129" s="520"/>
      <c r="QHV129" s="520"/>
      <c r="QHW129" s="520"/>
      <c r="QHX129" s="520"/>
      <c r="QHY129" s="520"/>
      <c r="QHZ129" s="520"/>
      <c r="QIA129" s="520"/>
      <c r="QIB129" s="520"/>
      <c r="QIC129" s="520"/>
      <c r="QID129" s="520"/>
      <c r="QIE129" s="520"/>
      <c r="QIF129" s="520"/>
      <c r="QIG129" s="520"/>
      <c r="QIH129" s="520"/>
      <c r="QII129" s="520"/>
      <c r="QIJ129" s="520"/>
      <c r="QIK129" s="520"/>
      <c r="QIL129" s="520"/>
      <c r="QIM129" s="520"/>
      <c r="QIN129" s="520"/>
      <c r="QIO129" s="520"/>
      <c r="QIP129" s="520"/>
      <c r="QIQ129" s="520"/>
      <c r="QIR129" s="520"/>
      <c r="QIS129" s="520"/>
      <c r="QIT129" s="520"/>
      <c r="QIU129" s="520"/>
      <c r="QIV129" s="520"/>
      <c r="QIW129" s="520"/>
      <c r="QIX129" s="520"/>
      <c r="QIY129" s="520"/>
      <c r="QIZ129" s="520"/>
      <c r="QJA129" s="520"/>
      <c r="QJB129" s="520"/>
      <c r="QJC129" s="520"/>
      <c r="QJD129" s="520"/>
      <c r="QJE129" s="520"/>
      <c r="QJF129" s="520"/>
      <c r="QJG129" s="520"/>
      <c r="QJH129" s="520"/>
      <c r="QJI129" s="520"/>
      <c r="QJJ129" s="520"/>
      <c r="QJK129" s="520"/>
      <c r="QJL129" s="520"/>
      <c r="QJM129" s="520"/>
      <c r="QJN129" s="520"/>
      <c r="QJO129" s="520"/>
      <c r="QJP129" s="520"/>
      <c r="QJQ129" s="520"/>
      <c r="QJR129" s="520"/>
      <c r="QJS129" s="520"/>
      <c r="QJT129" s="520"/>
      <c r="QJU129" s="520"/>
      <c r="QJV129" s="520"/>
      <c r="QJW129" s="520"/>
      <c r="QJX129" s="520"/>
      <c r="QJY129" s="520"/>
      <c r="QJZ129" s="520"/>
      <c r="QKA129" s="520"/>
      <c r="QKB129" s="520"/>
      <c r="QKC129" s="520"/>
      <c r="QKD129" s="520"/>
      <c r="QKE129" s="520"/>
      <c r="QKF129" s="520"/>
      <c r="QKG129" s="520"/>
      <c r="QKH129" s="520"/>
      <c r="QKI129" s="520"/>
      <c r="QKJ129" s="520"/>
      <c r="QKK129" s="520"/>
      <c r="QKL129" s="520"/>
      <c r="QKM129" s="520"/>
      <c r="QKN129" s="520"/>
      <c r="QKO129" s="520"/>
      <c r="QKP129" s="520"/>
      <c r="QKQ129" s="520"/>
      <c r="QKR129" s="520"/>
      <c r="QKS129" s="520"/>
      <c r="QKT129" s="520"/>
      <c r="QKU129" s="520"/>
      <c r="QKV129" s="520"/>
      <c r="QKW129" s="520"/>
      <c r="QKX129" s="520"/>
      <c r="QKY129" s="520"/>
      <c r="QKZ129" s="520"/>
      <c r="QLA129" s="520"/>
      <c r="QLB129" s="520"/>
      <c r="QLC129" s="520"/>
      <c r="QLD129" s="520"/>
      <c r="QLE129" s="520"/>
      <c r="QLF129" s="520"/>
      <c r="QLG129" s="520"/>
      <c r="QLH129" s="520"/>
      <c r="QLI129" s="520"/>
      <c r="QLJ129" s="520"/>
      <c r="QLK129" s="520"/>
      <c r="QLL129" s="520"/>
      <c r="QLM129" s="520"/>
      <c r="QLN129" s="520"/>
      <c r="QLO129" s="520"/>
      <c r="QLP129" s="520"/>
      <c r="QLQ129" s="520"/>
      <c r="QLR129" s="520"/>
      <c r="QLS129" s="520"/>
      <c r="QLT129" s="520"/>
      <c r="QLU129" s="520"/>
      <c r="QLV129" s="520"/>
      <c r="QLW129" s="520"/>
      <c r="QLX129" s="520"/>
      <c r="QLY129" s="520"/>
      <c r="QLZ129" s="520"/>
      <c r="QMA129" s="520"/>
      <c r="QMB129" s="520"/>
      <c r="QMC129" s="520"/>
      <c r="QMD129" s="520"/>
      <c r="QME129" s="520"/>
      <c r="QMF129" s="520"/>
      <c r="QMG129" s="520"/>
      <c r="QMH129" s="520"/>
      <c r="QMI129" s="520"/>
      <c r="QMJ129" s="520"/>
      <c r="QMK129" s="520"/>
      <c r="QML129" s="520"/>
      <c r="QMM129" s="520"/>
      <c r="QMN129" s="520"/>
      <c r="QMO129" s="520"/>
      <c r="QMP129" s="520"/>
      <c r="QMQ129" s="520"/>
      <c r="QMR129" s="520"/>
      <c r="QMS129" s="520"/>
      <c r="QMT129" s="520"/>
      <c r="QMU129" s="520"/>
      <c r="QMV129" s="520"/>
      <c r="QMW129" s="520"/>
      <c r="QMX129" s="520"/>
      <c r="QMY129" s="520"/>
      <c r="QMZ129" s="520"/>
      <c r="QNA129" s="520"/>
      <c r="QNB129" s="520"/>
      <c r="QNC129" s="520"/>
      <c r="QND129" s="520"/>
      <c r="QNE129" s="520"/>
      <c r="QNF129" s="520"/>
      <c r="QNG129" s="520"/>
      <c r="QNH129" s="520"/>
      <c r="QNI129" s="520"/>
      <c r="QNJ129" s="520"/>
      <c r="QNK129" s="520"/>
      <c r="QNL129" s="520"/>
      <c r="QNM129" s="520"/>
      <c r="QNN129" s="520"/>
      <c r="QNO129" s="520"/>
      <c r="QNP129" s="520"/>
      <c r="QNQ129" s="520"/>
      <c r="QNR129" s="520"/>
      <c r="QNS129" s="520"/>
      <c r="QNT129" s="520"/>
      <c r="QNU129" s="520"/>
      <c r="QNV129" s="520"/>
      <c r="QNW129" s="520"/>
      <c r="QNX129" s="520"/>
      <c r="QNY129" s="520"/>
      <c r="QNZ129" s="520"/>
      <c r="QOA129" s="520"/>
      <c r="QOB129" s="520"/>
      <c r="QOC129" s="520"/>
      <c r="QOD129" s="520"/>
      <c r="QOE129" s="520"/>
      <c r="QOF129" s="520"/>
      <c r="QOG129" s="520"/>
      <c r="QOH129" s="520"/>
      <c r="QOI129" s="520"/>
      <c r="QOJ129" s="520"/>
      <c r="QOK129" s="520"/>
      <c r="QOL129" s="520"/>
      <c r="QOM129" s="520"/>
      <c r="QON129" s="520"/>
      <c r="QOO129" s="520"/>
      <c r="QOP129" s="520"/>
      <c r="QOQ129" s="520"/>
      <c r="QOR129" s="520"/>
      <c r="QOS129" s="520"/>
      <c r="QOT129" s="520"/>
      <c r="QOU129" s="520"/>
      <c r="QOV129" s="520"/>
      <c r="QOW129" s="520"/>
      <c r="QOX129" s="520"/>
      <c r="QOY129" s="520"/>
      <c r="QOZ129" s="520"/>
      <c r="QPA129" s="520"/>
      <c r="QPB129" s="520"/>
      <c r="QPC129" s="520"/>
      <c r="QPD129" s="520"/>
      <c r="QPE129" s="520"/>
      <c r="QPF129" s="520"/>
      <c r="QPG129" s="520"/>
      <c r="QPH129" s="520"/>
      <c r="QPI129" s="520"/>
      <c r="QPJ129" s="520"/>
      <c r="QPK129" s="520"/>
      <c r="QPL129" s="520"/>
      <c r="QPM129" s="520"/>
      <c r="QPN129" s="520"/>
      <c r="QPO129" s="520"/>
      <c r="QPP129" s="520"/>
      <c r="QPQ129" s="520"/>
      <c r="QPR129" s="520"/>
      <c r="QPS129" s="520"/>
      <c r="QPT129" s="520"/>
      <c r="QPU129" s="520"/>
      <c r="QPV129" s="520"/>
      <c r="QPW129" s="520"/>
      <c r="QPX129" s="520"/>
      <c r="QPY129" s="520"/>
      <c r="QPZ129" s="520"/>
      <c r="QQA129" s="520"/>
      <c r="QQB129" s="520"/>
      <c r="QQC129" s="520"/>
      <c r="QQD129" s="520"/>
      <c r="QQE129" s="520"/>
      <c r="QQF129" s="520"/>
      <c r="QQG129" s="520"/>
      <c r="QQH129" s="520"/>
      <c r="QQI129" s="520"/>
      <c r="QQJ129" s="520"/>
      <c r="QQK129" s="520"/>
      <c r="QQL129" s="520"/>
      <c r="QQM129" s="520"/>
      <c r="QQN129" s="520"/>
      <c r="QQO129" s="520"/>
      <c r="QQP129" s="520"/>
      <c r="QQQ129" s="520"/>
      <c r="QQR129" s="520"/>
      <c r="QQS129" s="520"/>
      <c r="QQT129" s="520"/>
      <c r="QQU129" s="520"/>
      <c r="QQV129" s="520"/>
      <c r="QQW129" s="520"/>
      <c r="QQX129" s="520"/>
      <c r="QQY129" s="520"/>
      <c r="QQZ129" s="520"/>
      <c r="QRA129" s="520"/>
      <c r="QRB129" s="520"/>
      <c r="QRC129" s="520"/>
      <c r="QRD129" s="520"/>
      <c r="QRE129" s="520"/>
      <c r="QRF129" s="520"/>
      <c r="QRG129" s="520"/>
      <c r="QRH129" s="520"/>
      <c r="QRI129" s="520"/>
      <c r="QRJ129" s="520"/>
      <c r="QRK129" s="520"/>
      <c r="QRL129" s="520"/>
      <c r="QRM129" s="520"/>
      <c r="QRN129" s="520"/>
      <c r="QRO129" s="520"/>
      <c r="QRP129" s="520"/>
      <c r="QRQ129" s="520"/>
      <c r="QRR129" s="520"/>
      <c r="QRS129" s="520"/>
      <c r="QRT129" s="520"/>
      <c r="QRU129" s="520"/>
      <c r="QRV129" s="520"/>
      <c r="QRW129" s="520"/>
      <c r="QRX129" s="520"/>
      <c r="QRY129" s="520"/>
      <c r="QRZ129" s="520"/>
      <c r="QSA129" s="520"/>
      <c r="QSB129" s="520"/>
      <c r="QSC129" s="520"/>
      <c r="QSD129" s="520"/>
      <c r="QSE129" s="520"/>
      <c r="QSF129" s="520"/>
      <c r="QSG129" s="520"/>
      <c r="QSH129" s="520"/>
      <c r="QSI129" s="520"/>
      <c r="QSJ129" s="520"/>
      <c r="QSK129" s="520"/>
      <c r="QSL129" s="520"/>
      <c r="QSM129" s="520"/>
      <c r="QSN129" s="520"/>
      <c r="QSO129" s="520"/>
      <c r="QSP129" s="520"/>
      <c r="QSQ129" s="520"/>
      <c r="QSR129" s="520"/>
      <c r="QSS129" s="520"/>
      <c r="QST129" s="520"/>
      <c r="QSU129" s="520"/>
      <c r="QSV129" s="520"/>
      <c r="QSW129" s="520"/>
      <c r="QSX129" s="520"/>
      <c r="QSY129" s="520"/>
      <c r="QSZ129" s="520"/>
      <c r="QTA129" s="520"/>
      <c r="QTB129" s="520"/>
      <c r="QTC129" s="520"/>
      <c r="QTD129" s="520"/>
      <c r="QTE129" s="520"/>
      <c r="QTF129" s="520"/>
      <c r="QTG129" s="520"/>
      <c r="QTH129" s="520"/>
      <c r="QTI129" s="520"/>
      <c r="QTJ129" s="520"/>
      <c r="QTK129" s="520"/>
      <c r="QTL129" s="520"/>
      <c r="QTM129" s="520"/>
      <c r="QTN129" s="520"/>
      <c r="QTO129" s="520"/>
      <c r="QTP129" s="520"/>
      <c r="QTQ129" s="520"/>
      <c r="QTR129" s="520"/>
      <c r="QTS129" s="520"/>
      <c r="QTT129" s="520"/>
      <c r="QTU129" s="520"/>
      <c r="QTV129" s="520"/>
      <c r="QTW129" s="520"/>
      <c r="QTX129" s="520"/>
      <c r="QTY129" s="520"/>
      <c r="QTZ129" s="520"/>
      <c r="QUA129" s="520"/>
      <c r="QUB129" s="520"/>
      <c r="QUC129" s="520"/>
      <c r="QUD129" s="520"/>
      <c r="QUE129" s="520"/>
      <c r="QUF129" s="520"/>
      <c r="QUG129" s="520"/>
      <c r="QUH129" s="520"/>
      <c r="QUI129" s="520"/>
      <c r="QUJ129" s="520"/>
      <c r="QUK129" s="520"/>
      <c r="QUL129" s="520"/>
      <c r="QUM129" s="520"/>
      <c r="QUN129" s="520"/>
      <c r="QUO129" s="520"/>
      <c r="QUP129" s="520"/>
      <c r="QUQ129" s="520"/>
      <c r="QUR129" s="520"/>
      <c r="QUS129" s="520"/>
      <c r="QUT129" s="520"/>
      <c r="QUU129" s="520"/>
      <c r="QUV129" s="520"/>
      <c r="QUW129" s="520"/>
      <c r="QUX129" s="520"/>
      <c r="QUY129" s="520"/>
      <c r="QUZ129" s="520"/>
      <c r="QVA129" s="520"/>
      <c r="QVB129" s="520"/>
      <c r="QVC129" s="520"/>
      <c r="QVD129" s="520"/>
      <c r="QVE129" s="520"/>
      <c r="QVF129" s="520"/>
      <c r="QVG129" s="520"/>
      <c r="QVH129" s="520"/>
      <c r="QVI129" s="520"/>
      <c r="QVJ129" s="520"/>
      <c r="QVK129" s="520"/>
      <c r="QVL129" s="520"/>
      <c r="QVM129" s="520"/>
      <c r="QVN129" s="520"/>
      <c r="QVO129" s="520"/>
      <c r="QVP129" s="520"/>
      <c r="QVQ129" s="520"/>
      <c r="QVR129" s="520"/>
      <c r="QVS129" s="520"/>
      <c r="QVT129" s="520"/>
      <c r="QVU129" s="520"/>
      <c r="QVV129" s="520"/>
      <c r="QVW129" s="520"/>
      <c r="QVX129" s="520"/>
      <c r="QVY129" s="520"/>
      <c r="QVZ129" s="520"/>
      <c r="QWA129" s="520"/>
      <c r="QWB129" s="520"/>
      <c r="QWC129" s="520"/>
      <c r="QWD129" s="520"/>
      <c r="QWE129" s="520"/>
      <c r="QWF129" s="520"/>
      <c r="QWG129" s="520"/>
      <c r="QWH129" s="520"/>
      <c r="QWI129" s="520"/>
      <c r="QWJ129" s="520"/>
      <c r="QWK129" s="520"/>
      <c r="QWL129" s="520"/>
      <c r="QWM129" s="520"/>
      <c r="QWN129" s="520"/>
      <c r="QWO129" s="520"/>
      <c r="QWP129" s="520"/>
      <c r="QWQ129" s="520"/>
      <c r="QWR129" s="520"/>
      <c r="QWS129" s="520"/>
      <c r="QWT129" s="520"/>
      <c r="QWU129" s="520"/>
      <c r="QWV129" s="520"/>
      <c r="QWW129" s="520"/>
      <c r="QWX129" s="520"/>
      <c r="QWY129" s="520"/>
      <c r="QWZ129" s="520"/>
      <c r="QXA129" s="520"/>
      <c r="QXB129" s="520"/>
      <c r="QXC129" s="520"/>
      <c r="QXD129" s="520"/>
      <c r="QXE129" s="520"/>
      <c r="QXF129" s="520"/>
      <c r="QXG129" s="520"/>
      <c r="QXH129" s="520"/>
      <c r="QXI129" s="520"/>
      <c r="QXJ129" s="520"/>
      <c r="QXK129" s="520"/>
      <c r="QXL129" s="520"/>
      <c r="QXM129" s="520"/>
      <c r="QXN129" s="520"/>
      <c r="QXO129" s="520"/>
      <c r="QXP129" s="520"/>
      <c r="QXQ129" s="520"/>
      <c r="QXR129" s="520"/>
      <c r="QXS129" s="520"/>
      <c r="QXT129" s="520"/>
      <c r="QXU129" s="520"/>
      <c r="QXV129" s="520"/>
      <c r="QXW129" s="520"/>
      <c r="QXX129" s="520"/>
      <c r="QXY129" s="520"/>
      <c r="QXZ129" s="520"/>
      <c r="QYA129" s="520"/>
      <c r="QYB129" s="520"/>
      <c r="QYC129" s="520"/>
      <c r="QYD129" s="520"/>
      <c r="QYE129" s="520"/>
      <c r="QYF129" s="520"/>
      <c r="QYG129" s="520"/>
      <c r="QYH129" s="520"/>
      <c r="QYI129" s="520"/>
      <c r="QYJ129" s="520"/>
      <c r="QYK129" s="520"/>
      <c r="QYL129" s="520"/>
      <c r="QYM129" s="520"/>
      <c r="QYN129" s="520"/>
      <c r="QYO129" s="520"/>
      <c r="QYP129" s="520"/>
      <c r="QYQ129" s="520"/>
      <c r="QYR129" s="520"/>
      <c r="QYS129" s="520"/>
      <c r="QYT129" s="520"/>
      <c r="QYU129" s="520"/>
      <c r="QYV129" s="520"/>
      <c r="QYW129" s="520"/>
      <c r="QYX129" s="520"/>
      <c r="QYY129" s="520"/>
      <c r="QYZ129" s="520"/>
      <c r="QZA129" s="520"/>
      <c r="QZB129" s="520"/>
      <c r="QZC129" s="520"/>
      <c r="QZD129" s="520"/>
      <c r="QZE129" s="520"/>
      <c r="QZF129" s="520"/>
      <c r="QZG129" s="520"/>
      <c r="QZH129" s="520"/>
      <c r="QZI129" s="520"/>
      <c r="QZJ129" s="520"/>
      <c r="QZK129" s="520"/>
      <c r="QZL129" s="520"/>
      <c r="QZM129" s="520"/>
      <c r="QZN129" s="520"/>
      <c r="QZO129" s="520"/>
      <c r="QZP129" s="520"/>
      <c r="QZQ129" s="520"/>
      <c r="QZR129" s="520"/>
      <c r="QZS129" s="520"/>
      <c r="QZT129" s="520"/>
      <c r="QZU129" s="520"/>
      <c r="QZV129" s="520"/>
      <c r="QZW129" s="520"/>
      <c r="QZX129" s="520"/>
      <c r="QZY129" s="520"/>
      <c r="QZZ129" s="520"/>
      <c r="RAA129" s="520"/>
      <c r="RAB129" s="520"/>
      <c r="RAC129" s="520"/>
      <c r="RAD129" s="520"/>
      <c r="RAE129" s="520"/>
      <c r="RAF129" s="520"/>
      <c r="RAG129" s="520"/>
      <c r="RAH129" s="520"/>
      <c r="RAI129" s="520"/>
      <c r="RAJ129" s="520"/>
      <c r="RAK129" s="520"/>
      <c r="RAL129" s="520"/>
      <c r="RAM129" s="520"/>
      <c r="RAN129" s="520"/>
      <c r="RAO129" s="520"/>
      <c r="RAP129" s="520"/>
      <c r="RAQ129" s="520"/>
      <c r="RAR129" s="520"/>
      <c r="RAS129" s="520"/>
      <c r="RAT129" s="520"/>
      <c r="RAU129" s="520"/>
      <c r="RAV129" s="520"/>
      <c r="RAW129" s="520"/>
      <c r="RAX129" s="520"/>
      <c r="RAY129" s="520"/>
      <c r="RAZ129" s="520"/>
      <c r="RBA129" s="520"/>
      <c r="RBB129" s="520"/>
      <c r="RBC129" s="520"/>
      <c r="RBD129" s="520"/>
      <c r="RBE129" s="520"/>
      <c r="RBF129" s="520"/>
      <c r="RBG129" s="520"/>
      <c r="RBH129" s="520"/>
      <c r="RBI129" s="520"/>
      <c r="RBJ129" s="520"/>
      <c r="RBK129" s="520"/>
      <c r="RBL129" s="520"/>
      <c r="RBM129" s="520"/>
      <c r="RBN129" s="520"/>
      <c r="RBO129" s="520"/>
      <c r="RBP129" s="520"/>
      <c r="RBQ129" s="520"/>
      <c r="RBR129" s="520"/>
      <c r="RBS129" s="520"/>
      <c r="RBT129" s="520"/>
      <c r="RBU129" s="520"/>
      <c r="RBV129" s="520"/>
      <c r="RBW129" s="520"/>
      <c r="RBX129" s="520"/>
      <c r="RBY129" s="520"/>
      <c r="RBZ129" s="520"/>
      <c r="RCA129" s="520"/>
      <c r="RCB129" s="520"/>
      <c r="RCC129" s="520"/>
      <c r="RCD129" s="520"/>
      <c r="RCE129" s="520"/>
      <c r="RCF129" s="520"/>
      <c r="RCG129" s="520"/>
      <c r="RCH129" s="520"/>
      <c r="RCI129" s="520"/>
      <c r="RCJ129" s="520"/>
      <c r="RCK129" s="520"/>
      <c r="RCL129" s="520"/>
      <c r="RCM129" s="520"/>
      <c r="RCN129" s="520"/>
      <c r="RCO129" s="520"/>
      <c r="RCP129" s="520"/>
      <c r="RCQ129" s="520"/>
      <c r="RCR129" s="520"/>
      <c r="RCS129" s="520"/>
      <c r="RCT129" s="520"/>
      <c r="RCU129" s="520"/>
      <c r="RCV129" s="520"/>
      <c r="RCW129" s="520"/>
      <c r="RCX129" s="520"/>
      <c r="RCY129" s="520"/>
      <c r="RCZ129" s="520"/>
      <c r="RDA129" s="520"/>
      <c r="RDB129" s="520"/>
      <c r="RDC129" s="520"/>
      <c r="RDD129" s="520"/>
      <c r="RDE129" s="520"/>
      <c r="RDF129" s="520"/>
      <c r="RDG129" s="520"/>
      <c r="RDH129" s="520"/>
      <c r="RDI129" s="520"/>
      <c r="RDJ129" s="520"/>
      <c r="RDK129" s="520"/>
      <c r="RDL129" s="520"/>
      <c r="RDM129" s="520"/>
      <c r="RDN129" s="520"/>
      <c r="RDO129" s="520"/>
      <c r="RDP129" s="520"/>
      <c r="RDQ129" s="520"/>
      <c r="RDR129" s="520"/>
      <c r="RDS129" s="520"/>
      <c r="RDT129" s="520"/>
      <c r="RDU129" s="520"/>
      <c r="RDV129" s="520"/>
      <c r="RDW129" s="520"/>
      <c r="RDX129" s="520"/>
      <c r="RDY129" s="520"/>
      <c r="RDZ129" s="520"/>
      <c r="REA129" s="520"/>
      <c r="REB129" s="520"/>
      <c r="REC129" s="520"/>
      <c r="RED129" s="520"/>
      <c r="REE129" s="520"/>
      <c r="REF129" s="520"/>
      <c r="REG129" s="520"/>
      <c r="REH129" s="520"/>
      <c r="REI129" s="520"/>
      <c r="REJ129" s="520"/>
      <c r="REK129" s="520"/>
      <c r="REL129" s="520"/>
      <c r="REM129" s="520"/>
      <c r="REN129" s="520"/>
      <c r="REO129" s="520"/>
      <c r="REP129" s="520"/>
      <c r="REQ129" s="520"/>
      <c r="RER129" s="520"/>
      <c r="RES129" s="520"/>
      <c r="RET129" s="520"/>
      <c r="REU129" s="520"/>
      <c r="REV129" s="520"/>
      <c r="REW129" s="520"/>
      <c r="REX129" s="520"/>
      <c r="REY129" s="520"/>
      <c r="REZ129" s="520"/>
      <c r="RFA129" s="520"/>
      <c r="RFB129" s="520"/>
      <c r="RFC129" s="520"/>
      <c r="RFD129" s="520"/>
      <c r="RFE129" s="520"/>
      <c r="RFF129" s="520"/>
      <c r="RFG129" s="520"/>
      <c r="RFH129" s="520"/>
      <c r="RFI129" s="520"/>
      <c r="RFJ129" s="520"/>
      <c r="RFK129" s="520"/>
      <c r="RFL129" s="520"/>
      <c r="RFM129" s="520"/>
      <c r="RFN129" s="520"/>
      <c r="RFO129" s="520"/>
      <c r="RFP129" s="520"/>
      <c r="RFQ129" s="520"/>
      <c r="RFR129" s="520"/>
      <c r="RFS129" s="520"/>
      <c r="RFT129" s="520"/>
      <c r="RFU129" s="520"/>
      <c r="RFV129" s="520"/>
      <c r="RFW129" s="520"/>
      <c r="RFX129" s="520"/>
      <c r="RFY129" s="520"/>
      <c r="RFZ129" s="520"/>
      <c r="RGA129" s="520"/>
      <c r="RGB129" s="520"/>
      <c r="RGC129" s="520"/>
      <c r="RGD129" s="520"/>
      <c r="RGE129" s="520"/>
      <c r="RGF129" s="520"/>
      <c r="RGG129" s="520"/>
      <c r="RGH129" s="520"/>
      <c r="RGI129" s="520"/>
      <c r="RGJ129" s="520"/>
      <c r="RGK129" s="520"/>
      <c r="RGL129" s="520"/>
      <c r="RGM129" s="520"/>
      <c r="RGN129" s="520"/>
      <c r="RGO129" s="520"/>
      <c r="RGP129" s="520"/>
      <c r="RGQ129" s="520"/>
      <c r="RGR129" s="520"/>
      <c r="RGS129" s="520"/>
      <c r="RGT129" s="520"/>
      <c r="RGU129" s="520"/>
      <c r="RGV129" s="520"/>
      <c r="RGW129" s="520"/>
      <c r="RGX129" s="520"/>
      <c r="RGY129" s="520"/>
      <c r="RGZ129" s="520"/>
      <c r="RHA129" s="520"/>
      <c r="RHB129" s="520"/>
      <c r="RHC129" s="520"/>
      <c r="RHD129" s="520"/>
      <c r="RHE129" s="520"/>
      <c r="RHF129" s="520"/>
      <c r="RHG129" s="520"/>
      <c r="RHH129" s="520"/>
      <c r="RHI129" s="520"/>
      <c r="RHJ129" s="520"/>
      <c r="RHK129" s="520"/>
      <c r="RHL129" s="520"/>
      <c r="RHM129" s="520"/>
      <c r="RHN129" s="520"/>
      <c r="RHO129" s="520"/>
      <c r="RHP129" s="520"/>
      <c r="RHQ129" s="520"/>
      <c r="RHR129" s="520"/>
      <c r="RHS129" s="520"/>
      <c r="RHT129" s="520"/>
      <c r="RHU129" s="520"/>
      <c r="RHV129" s="520"/>
      <c r="RHW129" s="520"/>
      <c r="RHX129" s="520"/>
      <c r="RHY129" s="520"/>
      <c r="RHZ129" s="520"/>
      <c r="RIA129" s="520"/>
      <c r="RIB129" s="520"/>
      <c r="RIC129" s="520"/>
      <c r="RID129" s="520"/>
      <c r="RIE129" s="520"/>
      <c r="RIF129" s="520"/>
      <c r="RIG129" s="520"/>
      <c r="RIH129" s="520"/>
      <c r="RII129" s="520"/>
      <c r="RIJ129" s="520"/>
      <c r="RIK129" s="520"/>
      <c r="RIL129" s="520"/>
      <c r="RIM129" s="520"/>
      <c r="RIN129" s="520"/>
      <c r="RIO129" s="520"/>
      <c r="RIP129" s="520"/>
      <c r="RIQ129" s="520"/>
      <c r="RIR129" s="520"/>
      <c r="RIS129" s="520"/>
      <c r="RIT129" s="520"/>
      <c r="RIU129" s="520"/>
      <c r="RIV129" s="520"/>
      <c r="RIW129" s="520"/>
      <c r="RIX129" s="520"/>
      <c r="RIY129" s="520"/>
      <c r="RIZ129" s="520"/>
      <c r="RJA129" s="520"/>
      <c r="RJB129" s="520"/>
      <c r="RJC129" s="520"/>
      <c r="RJD129" s="520"/>
      <c r="RJE129" s="520"/>
      <c r="RJF129" s="520"/>
      <c r="RJG129" s="520"/>
      <c r="RJH129" s="520"/>
      <c r="RJI129" s="520"/>
      <c r="RJJ129" s="520"/>
      <c r="RJK129" s="520"/>
      <c r="RJL129" s="520"/>
      <c r="RJM129" s="520"/>
      <c r="RJN129" s="520"/>
      <c r="RJO129" s="520"/>
      <c r="RJP129" s="520"/>
      <c r="RJQ129" s="520"/>
      <c r="RJR129" s="520"/>
      <c r="RJS129" s="520"/>
      <c r="RJT129" s="520"/>
      <c r="RJU129" s="520"/>
      <c r="RJV129" s="520"/>
      <c r="RJW129" s="520"/>
      <c r="RJX129" s="520"/>
      <c r="RJY129" s="520"/>
      <c r="RJZ129" s="520"/>
      <c r="RKA129" s="520"/>
      <c r="RKB129" s="520"/>
      <c r="RKC129" s="520"/>
      <c r="RKD129" s="520"/>
      <c r="RKE129" s="520"/>
      <c r="RKF129" s="520"/>
      <c r="RKG129" s="520"/>
      <c r="RKH129" s="520"/>
      <c r="RKI129" s="520"/>
      <c r="RKJ129" s="520"/>
      <c r="RKK129" s="520"/>
      <c r="RKL129" s="520"/>
      <c r="RKM129" s="520"/>
      <c r="RKN129" s="520"/>
      <c r="RKO129" s="520"/>
      <c r="RKP129" s="520"/>
      <c r="RKQ129" s="520"/>
      <c r="RKR129" s="520"/>
      <c r="RKS129" s="520"/>
      <c r="RKT129" s="520"/>
      <c r="RKU129" s="520"/>
      <c r="RKV129" s="520"/>
      <c r="RKW129" s="520"/>
      <c r="RKX129" s="520"/>
      <c r="RKY129" s="520"/>
      <c r="RKZ129" s="520"/>
      <c r="RLA129" s="520"/>
      <c r="RLB129" s="520"/>
      <c r="RLC129" s="520"/>
      <c r="RLD129" s="520"/>
      <c r="RLE129" s="520"/>
      <c r="RLF129" s="520"/>
      <c r="RLG129" s="520"/>
      <c r="RLH129" s="520"/>
      <c r="RLI129" s="520"/>
      <c r="RLJ129" s="520"/>
      <c r="RLK129" s="520"/>
      <c r="RLL129" s="520"/>
      <c r="RLM129" s="520"/>
      <c r="RLN129" s="520"/>
      <c r="RLO129" s="520"/>
      <c r="RLP129" s="520"/>
      <c r="RLQ129" s="520"/>
      <c r="RLR129" s="520"/>
      <c r="RLS129" s="520"/>
      <c r="RLT129" s="520"/>
      <c r="RLU129" s="520"/>
      <c r="RLV129" s="520"/>
      <c r="RLW129" s="520"/>
      <c r="RLX129" s="520"/>
      <c r="RLY129" s="520"/>
      <c r="RLZ129" s="520"/>
      <c r="RMA129" s="520"/>
      <c r="RMB129" s="520"/>
      <c r="RMC129" s="520"/>
      <c r="RMD129" s="520"/>
      <c r="RME129" s="520"/>
      <c r="RMF129" s="520"/>
      <c r="RMG129" s="520"/>
      <c r="RMH129" s="520"/>
      <c r="RMI129" s="520"/>
      <c r="RMJ129" s="520"/>
      <c r="RMK129" s="520"/>
      <c r="RML129" s="520"/>
      <c r="RMM129" s="520"/>
      <c r="RMN129" s="520"/>
      <c r="RMO129" s="520"/>
      <c r="RMP129" s="520"/>
      <c r="RMQ129" s="520"/>
      <c r="RMR129" s="520"/>
      <c r="RMS129" s="520"/>
      <c r="RMT129" s="520"/>
      <c r="RMU129" s="520"/>
      <c r="RMV129" s="520"/>
      <c r="RMW129" s="520"/>
      <c r="RMX129" s="520"/>
      <c r="RMY129" s="520"/>
      <c r="RMZ129" s="520"/>
      <c r="RNA129" s="520"/>
      <c r="RNB129" s="520"/>
      <c r="RNC129" s="520"/>
      <c r="RND129" s="520"/>
      <c r="RNE129" s="520"/>
      <c r="RNF129" s="520"/>
      <c r="RNG129" s="520"/>
      <c r="RNH129" s="520"/>
      <c r="RNI129" s="520"/>
      <c r="RNJ129" s="520"/>
      <c r="RNK129" s="520"/>
      <c r="RNL129" s="520"/>
      <c r="RNM129" s="520"/>
      <c r="RNN129" s="520"/>
      <c r="RNO129" s="520"/>
      <c r="RNP129" s="520"/>
      <c r="RNQ129" s="520"/>
      <c r="RNR129" s="520"/>
      <c r="RNS129" s="520"/>
      <c r="RNT129" s="520"/>
      <c r="RNU129" s="520"/>
      <c r="RNV129" s="520"/>
      <c r="RNW129" s="520"/>
      <c r="RNX129" s="520"/>
      <c r="RNY129" s="520"/>
      <c r="RNZ129" s="520"/>
      <c r="ROA129" s="520"/>
      <c r="ROB129" s="520"/>
      <c r="ROC129" s="520"/>
      <c r="ROD129" s="520"/>
      <c r="ROE129" s="520"/>
      <c r="ROF129" s="520"/>
      <c r="ROG129" s="520"/>
      <c r="ROH129" s="520"/>
      <c r="ROI129" s="520"/>
      <c r="ROJ129" s="520"/>
      <c r="ROK129" s="520"/>
      <c r="ROL129" s="520"/>
      <c r="ROM129" s="520"/>
      <c r="RON129" s="520"/>
      <c r="ROO129" s="520"/>
      <c r="ROP129" s="520"/>
      <c r="ROQ129" s="520"/>
      <c r="ROR129" s="520"/>
      <c r="ROS129" s="520"/>
      <c r="ROT129" s="520"/>
      <c r="ROU129" s="520"/>
      <c r="ROV129" s="520"/>
      <c r="ROW129" s="520"/>
      <c r="ROX129" s="520"/>
      <c r="ROY129" s="520"/>
      <c r="ROZ129" s="520"/>
      <c r="RPA129" s="520"/>
      <c r="RPB129" s="520"/>
      <c r="RPC129" s="520"/>
      <c r="RPD129" s="520"/>
      <c r="RPE129" s="520"/>
      <c r="RPF129" s="520"/>
      <c r="RPG129" s="520"/>
      <c r="RPH129" s="520"/>
      <c r="RPI129" s="520"/>
      <c r="RPJ129" s="520"/>
      <c r="RPK129" s="520"/>
      <c r="RPL129" s="520"/>
      <c r="RPM129" s="520"/>
      <c r="RPN129" s="520"/>
      <c r="RPO129" s="520"/>
      <c r="RPP129" s="520"/>
      <c r="RPQ129" s="520"/>
      <c r="RPR129" s="520"/>
      <c r="RPS129" s="520"/>
      <c r="RPT129" s="520"/>
      <c r="RPU129" s="520"/>
      <c r="RPV129" s="520"/>
      <c r="RPW129" s="520"/>
      <c r="RPX129" s="520"/>
      <c r="RPY129" s="520"/>
      <c r="RPZ129" s="520"/>
      <c r="RQA129" s="520"/>
      <c r="RQB129" s="520"/>
      <c r="RQC129" s="520"/>
      <c r="RQD129" s="520"/>
      <c r="RQE129" s="520"/>
      <c r="RQF129" s="520"/>
      <c r="RQG129" s="520"/>
      <c r="RQH129" s="520"/>
      <c r="RQI129" s="520"/>
      <c r="RQJ129" s="520"/>
      <c r="RQK129" s="520"/>
      <c r="RQL129" s="520"/>
      <c r="RQM129" s="520"/>
      <c r="RQN129" s="520"/>
      <c r="RQO129" s="520"/>
      <c r="RQP129" s="520"/>
      <c r="RQQ129" s="520"/>
      <c r="RQR129" s="520"/>
      <c r="RQS129" s="520"/>
      <c r="RQT129" s="520"/>
      <c r="RQU129" s="520"/>
      <c r="RQV129" s="520"/>
      <c r="RQW129" s="520"/>
      <c r="RQX129" s="520"/>
      <c r="RQY129" s="520"/>
      <c r="RQZ129" s="520"/>
      <c r="RRA129" s="520"/>
      <c r="RRB129" s="520"/>
      <c r="RRC129" s="520"/>
      <c r="RRD129" s="520"/>
      <c r="RRE129" s="520"/>
      <c r="RRF129" s="520"/>
      <c r="RRG129" s="520"/>
      <c r="RRH129" s="520"/>
      <c r="RRI129" s="520"/>
      <c r="RRJ129" s="520"/>
      <c r="RRK129" s="520"/>
      <c r="RRL129" s="520"/>
      <c r="RRM129" s="520"/>
      <c r="RRN129" s="520"/>
      <c r="RRO129" s="520"/>
      <c r="RRP129" s="520"/>
      <c r="RRQ129" s="520"/>
      <c r="RRR129" s="520"/>
      <c r="RRS129" s="520"/>
      <c r="RRT129" s="520"/>
      <c r="RRU129" s="520"/>
      <c r="RRV129" s="520"/>
      <c r="RRW129" s="520"/>
      <c r="RRX129" s="520"/>
      <c r="RRY129" s="520"/>
      <c r="RRZ129" s="520"/>
      <c r="RSA129" s="520"/>
      <c r="RSB129" s="520"/>
      <c r="RSC129" s="520"/>
      <c r="RSD129" s="520"/>
      <c r="RSE129" s="520"/>
      <c r="RSF129" s="520"/>
      <c r="RSG129" s="520"/>
      <c r="RSH129" s="520"/>
      <c r="RSI129" s="520"/>
      <c r="RSJ129" s="520"/>
      <c r="RSK129" s="520"/>
      <c r="RSL129" s="520"/>
      <c r="RSM129" s="520"/>
      <c r="RSN129" s="520"/>
      <c r="RSO129" s="520"/>
      <c r="RSP129" s="520"/>
      <c r="RSQ129" s="520"/>
      <c r="RSR129" s="520"/>
      <c r="RSS129" s="520"/>
      <c r="RST129" s="520"/>
      <c r="RSU129" s="520"/>
      <c r="RSV129" s="520"/>
      <c r="RSW129" s="520"/>
      <c r="RSX129" s="520"/>
      <c r="RSY129" s="520"/>
      <c r="RSZ129" s="520"/>
      <c r="RTA129" s="520"/>
      <c r="RTB129" s="520"/>
      <c r="RTC129" s="520"/>
      <c r="RTD129" s="520"/>
      <c r="RTE129" s="520"/>
      <c r="RTF129" s="520"/>
      <c r="RTG129" s="520"/>
      <c r="RTH129" s="520"/>
      <c r="RTI129" s="520"/>
      <c r="RTJ129" s="520"/>
      <c r="RTK129" s="520"/>
      <c r="RTL129" s="520"/>
      <c r="RTM129" s="520"/>
      <c r="RTN129" s="520"/>
      <c r="RTO129" s="520"/>
      <c r="RTP129" s="520"/>
      <c r="RTQ129" s="520"/>
      <c r="RTR129" s="520"/>
      <c r="RTS129" s="520"/>
      <c r="RTT129" s="520"/>
      <c r="RTU129" s="520"/>
      <c r="RTV129" s="520"/>
      <c r="RTW129" s="520"/>
      <c r="RTX129" s="520"/>
      <c r="RTY129" s="520"/>
      <c r="RTZ129" s="520"/>
      <c r="RUA129" s="520"/>
      <c r="RUB129" s="520"/>
      <c r="RUC129" s="520"/>
      <c r="RUD129" s="520"/>
      <c r="RUE129" s="520"/>
      <c r="RUF129" s="520"/>
      <c r="RUG129" s="520"/>
      <c r="RUH129" s="520"/>
      <c r="RUI129" s="520"/>
      <c r="RUJ129" s="520"/>
      <c r="RUK129" s="520"/>
      <c r="RUL129" s="520"/>
      <c r="RUM129" s="520"/>
      <c r="RUN129" s="520"/>
      <c r="RUO129" s="520"/>
      <c r="RUP129" s="520"/>
      <c r="RUQ129" s="520"/>
      <c r="RUR129" s="520"/>
      <c r="RUS129" s="520"/>
      <c r="RUT129" s="520"/>
      <c r="RUU129" s="520"/>
      <c r="RUV129" s="520"/>
      <c r="RUW129" s="520"/>
      <c r="RUX129" s="520"/>
      <c r="RUY129" s="520"/>
      <c r="RUZ129" s="520"/>
      <c r="RVA129" s="520"/>
      <c r="RVB129" s="520"/>
      <c r="RVC129" s="520"/>
      <c r="RVD129" s="520"/>
      <c r="RVE129" s="520"/>
      <c r="RVF129" s="520"/>
      <c r="RVG129" s="520"/>
      <c r="RVH129" s="520"/>
      <c r="RVI129" s="520"/>
      <c r="RVJ129" s="520"/>
      <c r="RVK129" s="520"/>
      <c r="RVL129" s="520"/>
      <c r="RVM129" s="520"/>
      <c r="RVN129" s="520"/>
      <c r="RVO129" s="520"/>
      <c r="RVP129" s="520"/>
      <c r="RVQ129" s="520"/>
      <c r="RVR129" s="520"/>
      <c r="RVS129" s="520"/>
      <c r="RVT129" s="520"/>
      <c r="RVU129" s="520"/>
      <c r="RVV129" s="520"/>
      <c r="RVW129" s="520"/>
      <c r="RVX129" s="520"/>
      <c r="RVY129" s="520"/>
      <c r="RVZ129" s="520"/>
      <c r="RWA129" s="520"/>
      <c r="RWB129" s="520"/>
      <c r="RWC129" s="520"/>
      <c r="RWD129" s="520"/>
      <c r="RWE129" s="520"/>
      <c r="RWF129" s="520"/>
      <c r="RWG129" s="520"/>
      <c r="RWH129" s="520"/>
      <c r="RWI129" s="520"/>
      <c r="RWJ129" s="520"/>
      <c r="RWK129" s="520"/>
      <c r="RWL129" s="520"/>
      <c r="RWM129" s="520"/>
      <c r="RWN129" s="520"/>
      <c r="RWO129" s="520"/>
      <c r="RWP129" s="520"/>
      <c r="RWQ129" s="520"/>
      <c r="RWR129" s="520"/>
      <c r="RWS129" s="520"/>
      <c r="RWT129" s="520"/>
      <c r="RWU129" s="520"/>
      <c r="RWV129" s="520"/>
      <c r="RWW129" s="520"/>
      <c r="RWX129" s="520"/>
      <c r="RWY129" s="520"/>
      <c r="RWZ129" s="520"/>
      <c r="RXA129" s="520"/>
      <c r="RXB129" s="520"/>
      <c r="RXC129" s="520"/>
      <c r="RXD129" s="520"/>
      <c r="RXE129" s="520"/>
      <c r="RXF129" s="520"/>
      <c r="RXG129" s="520"/>
      <c r="RXH129" s="520"/>
      <c r="RXI129" s="520"/>
      <c r="RXJ129" s="520"/>
      <c r="RXK129" s="520"/>
      <c r="RXL129" s="520"/>
      <c r="RXM129" s="520"/>
      <c r="RXN129" s="520"/>
      <c r="RXO129" s="520"/>
      <c r="RXP129" s="520"/>
      <c r="RXQ129" s="520"/>
      <c r="RXR129" s="520"/>
      <c r="RXS129" s="520"/>
      <c r="RXT129" s="520"/>
      <c r="RXU129" s="520"/>
      <c r="RXV129" s="520"/>
      <c r="RXW129" s="520"/>
      <c r="RXX129" s="520"/>
      <c r="RXY129" s="520"/>
      <c r="RXZ129" s="520"/>
      <c r="RYA129" s="520"/>
      <c r="RYB129" s="520"/>
      <c r="RYC129" s="520"/>
      <c r="RYD129" s="520"/>
      <c r="RYE129" s="520"/>
      <c r="RYF129" s="520"/>
      <c r="RYG129" s="520"/>
      <c r="RYH129" s="520"/>
      <c r="RYI129" s="520"/>
      <c r="RYJ129" s="520"/>
      <c r="RYK129" s="520"/>
      <c r="RYL129" s="520"/>
      <c r="RYM129" s="520"/>
      <c r="RYN129" s="520"/>
      <c r="RYO129" s="520"/>
      <c r="RYP129" s="520"/>
      <c r="RYQ129" s="520"/>
      <c r="RYR129" s="520"/>
      <c r="RYS129" s="520"/>
      <c r="RYT129" s="520"/>
      <c r="RYU129" s="520"/>
      <c r="RYV129" s="520"/>
      <c r="RYW129" s="520"/>
      <c r="RYX129" s="520"/>
      <c r="RYY129" s="520"/>
      <c r="RYZ129" s="520"/>
      <c r="RZA129" s="520"/>
      <c r="RZB129" s="520"/>
      <c r="RZC129" s="520"/>
      <c r="RZD129" s="520"/>
      <c r="RZE129" s="520"/>
      <c r="RZF129" s="520"/>
      <c r="RZG129" s="520"/>
      <c r="RZH129" s="520"/>
      <c r="RZI129" s="520"/>
      <c r="RZJ129" s="520"/>
      <c r="RZK129" s="520"/>
      <c r="RZL129" s="520"/>
      <c r="RZM129" s="520"/>
      <c r="RZN129" s="520"/>
      <c r="RZO129" s="520"/>
      <c r="RZP129" s="520"/>
      <c r="RZQ129" s="520"/>
      <c r="RZR129" s="520"/>
      <c r="RZS129" s="520"/>
      <c r="RZT129" s="520"/>
      <c r="RZU129" s="520"/>
      <c r="RZV129" s="520"/>
      <c r="RZW129" s="520"/>
      <c r="RZX129" s="520"/>
      <c r="RZY129" s="520"/>
      <c r="RZZ129" s="520"/>
      <c r="SAA129" s="520"/>
      <c r="SAB129" s="520"/>
      <c r="SAC129" s="520"/>
      <c r="SAD129" s="520"/>
      <c r="SAE129" s="520"/>
      <c r="SAF129" s="520"/>
      <c r="SAG129" s="520"/>
      <c r="SAH129" s="520"/>
      <c r="SAI129" s="520"/>
      <c r="SAJ129" s="520"/>
      <c r="SAK129" s="520"/>
      <c r="SAL129" s="520"/>
      <c r="SAM129" s="520"/>
      <c r="SAN129" s="520"/>
      <c r="SAO129" s="520"/>
      <c r="SAP129" s="520"/>
      <c r="SAQ129" s="520"/>
      <c r="SAR129" s="520"/>
      <c r="SAS129" s="520"/>
      <c r="SAT129" s="520"/>
      <c r="SAU129" s="520"/>
      <c r="SAV129" s="520"/>
      <c r="SAW129" s="520"/>
      <c r="SAX129" s="520"/>
      <c r="SAY129" s="520"/>
      <c r="SAZ129" s="520"/>
      <c r="SBA129" s="520"/>
      <c r="SBB129" s="520"/>
      <c r="SBC129" s="520"/>
      <c r="SBD129" s="520"/>
      <c r="SBE129" s="520"/>
      <c r="SBF129" s="520"/>
      <c r="SBG129" s="520"/>
      <c r="SBH129" s="520"/>
      <c r="SBI129" s="520"/>
      <c r="SBJ129" s="520"/>
      <c r="SBK129" s="520"/>
      <c r="SBL129" s="520"/>
      <c r="SBM129" s="520"/>
      <c r="SBN129" s="520"/>
      <c r="SBO129" s="520"/>
      <c r="SBP129" s="520"/>
      <c r="SBQ129" s="520"/>
      <c r="SBR129" s="520"/>
      <c r="SBS129" s="520"/>
      <c r="SBT129" s="520"/>
      <c r="SBU129" s="520"/>
      <c r="SBV129" s="520"/>
      <c r="SBW129" s="520"/>
      <c r="SBX129" s="520"/>
      <c r="SBY129" s="520"/>
      <c r="SBZ129" s="520"/>
      <c r="SCA129" s="520"/>
      <c r="SCB129" s="520"/>
      <c r="SCC129" s="520"/>
      <c r="SCD129" s="520"/>
      <c r="SCE129" s="520"/>
      <c r="SCF129" s="520"/>
      <c r="SCG129" s="520"/>
      <c r="SCH129" s="520"/>
      <c r="SCI129" s="520"/>
      <c r="SCJ129" s="520"/>
      <c r="SCK129" s="520"/>
      <c r="SCL129" s="520"/>
      <c r="SCM129" s="520"/>
      <c r="SCN129" s="520"/>
      <c r="SCO129" s="520"/>
      <c r="SCP129" s="520"/>
      <c r="SCQ129" s="520"/>
      <c r="SCR129" s="520"/>
      <c r="SCS129" s="520"/>
      <c r="SCT129" s="520"/>
      <c r="SCU129" s="520"/>
      <c r="SCV129" s="520"/>
      <c r="SCW129" s="520"/>
      <c r="SCX129" s="520"/>
      <c r="SCY129" s="520"/>
      <c r="SCZ129" s="520"/>
      <c r="SDA129" s="520"/>
      <c r="SDB129" s="520"/>
      <c r="SDC129" s="520"/>
      <c r="SDD129" s="520"/>
      <c r="SDE129" s="520"/>
      <c r="SDF129" s="520"/>
      <c r="SDG129" s="520"/>
      <c r="SDH129" s="520"/>
      <c r="SDI129" s="520"/>
      <c r="SDJ129" s="520"/>
      <c r="SDK129" s="520"/>
      <c r="SDL129" s="520"/>
      <c r="SDM129" s="520"/>
      <c r="SDN129" s="520"/>
      <c r="SDO129" s="520"/>
      <c r="SDP129" s="520"/>
      <c r="SDQ129" s="520"/>
      <c r="SDR129" s="520"/>
      <c r="SDS129" s="520"/>
      <c r="SDT129" s="520"/>
      <c r="SDU129" s="520"/>
      <c r="SDV129" s="520"/>
      <c r="SDW129" s="520"/>
      <c r="SDX129" s="520"/>
      <c r="SDY129" s="520"/>
      <c r="SDZ129" s="520"/>
      <c r="SEA129" s="520"/>
      <c r="SEB129" s="520"/>
      <c r="SEC129" s="520"/>
      <c r="SED129" s="520"/>
      <c r="SEE129" s="520"/>
      <c r="SEF129" s="520"/>
      <c r="SEG129" s="520"/>
      <c r="SEH129" s="520"/>
      <c r="SEI129" s="520"/>
      <c r="SEJ129" s="520"/>
      <c r="SEK129" s="520"/>
      <c r="SEL129" s="520"/>
      <c r="SEM129" s="520"/>
      <c r="SEN129" s="520"/>
      <c r="SEO129" s="520"/>
      <c r="SEP129" s="520"/>
      <c r="SEQ129" s="520"/>
      <c r="SER129" s="520"/>
      <c r="SES129" s="520"/>
      <c r="SET129" s="520"/>
      <c r="SEU129" s="520"/>
      <c r="SEV129" s="520"/>
      <c r="SEW129" s="520"/>
      <c r="SEX129" s="520"/>
      <c r="SEY129" s="520"/>
      <c r="SEZ129" s="520"/>
      <c r="SFA129" s="520"/>
      <c r="SFB129" s="520"/>
      <c r="SFC129" s="520"/>
      <c r="SFD129" s="520"/>
      <c r="SFE129" s="520"/>
      <c r="SFF129" s="520"/>
      <c r="SFG129" s="520"/>
      <c r="SFH129" s="520"/>
      <c r="SFI129" s="520"/>
      <c r="SFJ129" s="520"/>
      <c r="SFK129" s="520"/>
      <c r="SFL129" s="520"/>
      <c r="SFM129" s="520"/>
      <c r="SFN129" s="520"/>
      <c r="SFO129" s="520"/>
      <c r="SFP129" s="520"/>
      <c r="SFQ129" s="520"/>
      <c r="SFR129" s="520"/>
      <c r="SFS129" s="520"/>
      <c r="SFT129" s="520"/>
      <c r="SFU129" s="520"/>
      <c r="SFV129" s="520"/>
      <c r="SFW129" s="520"/>
      <c r="SFX129" s="520"/>
      <c r="SFY129" s="520"/>
      <c r="SFZ129" s="520"/>
      <c r="SGA129" s="520"/>
      <c r="SGB129" s="520"/>
      <c r="SGC129" s="520"/>
      <c r="SGD129" s="520"/>
      <c r="SGE129" s="520"/>
      <c r="SGF129" s="520"/>
      <c r="SGG129" s="520"/>
      <c r="SGH129" s="520"/>
      <c r="SGI129" s="520"/>
      <c r="SGJ129" s="520"/>
      <c r="SGK129" s="520"/>
      <c r="SGL129" s="520"/>
      <c r="SGM129" s="520"/>
      <c r="SGN129" s="520"/>
      <c r="SGO129" s="520"/>
      <c r="SGP129" s="520"/>
      <c r="SGQ129" s="520"/>
      <c r="SGR129" s="520"/>
      <c r="SGS129" s="520"/>
      <c r="SGT129" s="520"/>
      <c r="SGU129" s="520"/>
      <c r="SGV129" s="520"/>
      <c r="SGW129" s="520"/>
      <c r="SGX129" s="520"/>
      <c r="SGY129" s="520"/>
      <c r="SGZ129" s="520"/>
      <c r="SHA129" s="520"/>
      <c r="SHB129" s="520"/>
      <c r="SHC129" s="520"/>
      <c r="SHD129" s="520"/>
      <c r="SHE129" s="520"/>
      <c r="SHF129" s="520"/>
      <c r="SHG129" s="520"/>
      <c r="SHH129" s="520"/>
      <c r="SHI129" s="520"/>
      <c r="SHJ129" s="520"/>
      <c r="SHK129" s="520"/>
      <c r="SHL129" s="520"/>
      <c r="SHM129" s="520"/>
      <c r="SHN129" s="520"/>
      <c r="SHO129" s="520"/>
      <c r="SHP129" s="520"/>
      <c r="SHQ129" s="520"/>
      <c r="SHR129" s="520"/>
      <c r="SHS129" s="520"/>
      <c r="SHT129" s="520"/>
      <c r="SHU129" s="520"/>
      <c r="SHV129" s="520"/>
      <c r="SHW129" s="520"/>
      <c r="SHX129" s="520"/>
      <c r="SHY129" s="520"/>
      <c r="SHZ129" s="520"/>
      <c r="SIA129" s="520"/>
      <c r="SIB129" s="520"/>
      <c r="SIC129" s="520"/>
      <c r="SID129" s="520"/>
      <c r="SIE129" s="520"/>
      <c r="SIF129" s="520"/>
      <c r="SIG129" s="520"/>
      <c r="SIH129" s="520"/>
      <c r="SII129" s="520"/>
      <c r="SIJ129" s="520"/>
      <c r="SIK129" s="520"/>
      <c r="SIL129" s="520"/>
      <c r="SIM129" s="520"/>
      <c r="SIN129" s="520"/>
      <c r="SIO129" s="520"/>
      <c r="SIP129" s="520"/>
      <c r="SIQ129" s="520"/>
      <c r="SIR129" s="520"/>
      <c r="SIS129" s="520"/>
      <c r="SIT129" s="520"/>
      <c r="SIU129" s="520"/>
      <c r="SIV129" s="520"/>
      <c r="SIW129" s="520"/>
      <c r="SIX129" s="520"/>
      <c r="SIY129" s="520"/>
      <c r="SIZ129" s="520"/>
      <c r="SJA129" s="520"/>
      <c r="SJB129" s="520"/>
      <c r="SJC129" s="520"/>
      <c r="SJD129" s="520"/>
      <c r="SJE129" s="520"/>
      <c r="SJF129" s="520"/>
      <c r="SJG129" s="520"/>
      <c r="SJH129" s="520"/>
      <c r="SJI129" s="520"/>
      <c r="SJJ129" s="520"/>
      <c r="SJK129" s="520"/>
      <c r="SJL129" s="520"/>
      <c r="SJM129" s="520"/>
      <c r="SJN129" s="520"/>
      <c r="SJO129" s="520"/>
      <c r="SJP129" s="520"/>
      <c r="SJQ129" s="520"/>
      <c r="SJR129" s="520"/>
      <c r="SJS129" s="520"/>
      <c r="SJT129" s="520"/>
      <c r="SJU129" s="520"/>
      <c r="SJV129" s="520"/>
      <c r="SJW129" s="520"/>
      <c r="SJX129" s="520"/>
      <c r="SJY129" s="520"/>
      <c r="SJZ129" s="520"/>
      <c r="SKA129" s="520"/>
      <c r="SKB129" s="520"/>
      <c r="SKC129" s="520"/>
      <c r="SKD129" s="520"/>
      <c r="SKE129" s="520"/>
      <c r="SKF129" s="520"/>
      <c r="SKG129" s="520"/>
      <c r="SKH129" s="520"/>
      <c r="SKI129" s="520"/>
      <c r="SKJ129" s="520"/>
      <c r="SKK129" s="520"/>
      <c r="SKL129" s="520"/>
      <c r="SKM129" s="520"/>
      <c r="SKN129" s="520"/>
      <c r="SKO129" s="520"/>
      <c r="SKP129" s="520"/>
      <c r="SKQ129" s="520"/>
      <c r="SKR129" s="520"/>
      <c r="SKS129" s="520"/>
      <c r="SKT129" s="520"/>
      <c r="SKU129" s="520"/>
      <c r="SKV129" s="520"/>
      <c r="SKW129" s="520"/>
      <c r="SKX129" s="520"/>
      <c r="SKY129" s="520"/>
      <c r="SKZ129" s="520"/>
      <c r="SLA129" s="520"/>
      <c r="SLB129" s="520"/>
      <c r="SLC129" s="520"/>
      <c r="SLD129" s="520"/>
      <c r="SLE129" s="520"/>
      <c r="SLF129" s="520"/>
      <c r="SLG129" s="520"/>
      <c r="SLH129" s="520"/>
      <c r="SLI129" s="520"/>
      <c r="SLJ129" s="520"/>
      <c r="SLK129" s="520"/>
      <c r="SLL129" s="520"/>
      <c r="SLM129" s="520"/>
      <c r="SLN129" s="520"/>
      <c r="SLO129" s="520"/>
      <c r="SLP129" s="520"/>
      <c r="SLQ129" s="520"/>
      <c r="SLR129" s="520"/>
      <c r="SLS129" s="520"/>
      <c r="SLT129" s="520"/>
      <c r="SLU129" s="520"/>
      <c r="SLV129" s="520"/>
      <c r="SLW129" s="520"/>
      <c r="SLX129" s="520"/>
      <c r="SLY129" s="520"/>
      <c r="SLZ129" s="520"/>
      <c r="SMA129" s="520"/>
      <c r="SMB129" s="520"/>
      <c r="SMC129" s="520"/>
      <c r="SMD129" s="520"/>
      <c r="SME129" s="520"/>
      <c r="SMF129" s="520"/>
      <c r="SMG129" s="520"/>
      <c r="SMH129" s="520"/>
      <c r="SMI129" s="520"/>
      <c r="SMJ129" s="520"/>
      <c r="SMK129" s="520"/>
      <c r="SML129" s="520"/>
      <c r="SMM129" s="520"/>
      <c r="SMN129" s="520"/>
      <c r="SMO129" s="520"/>
      <c r="SMP129" s="520"/>
      <c r="SMQ129" s="520"/>
      <c r="SMR129" s="520"/>
      <c r="SMS129" s="520"/>
      <c r="SMT129" s="520"/>
      <c r="SMU129" s="520"/>
      <c r="SMV129" s="520"/>
      <c r="SMW129" s="520"/>
      <c r="SMX129" s="520"/>
      <c r="SMY129" s="520"/>
      <c r="SMZ129" s="520"/>
      <c r="SNA129" s="520"/>
      <c r="SNB129" s="520"/>
      <c r="SNC129" s="520"/>
      <c r="SND129" s="520"/>
      <c r="SNE129" s="520"/>
      <c r="SNF129" s="520"/>
      <c r="SNG129" s="520"/>
      <c r="SNH129" s="520"/>
      <c r="SNI129" s="520"/>
      <c r="SNJ129" s="520"/>
      <c r="SNK129" s="520"/>
      <c r="SNL129" s="520"/>
      <c r="SNM129" s="520"/>
      <c r="SNN129" s="520"/>
      <c r="SNO129" s="520"/>
      <c r="SNP129" s="520"/>
      <c r="SNQ129" s="520"/>
      <c r="SNR129" s="520"/>
      <c r="SNS129" s="520"/>
      <c r="SNT129" s="520"/>
      <c r="SNU129" s="520"/>
      <c r="SNV129" s="520"/>
      <c r="SNW129" s="520"/>
      <c r="SNX129" s="520"/>
      <c r="SNY129" s="520"/>
      <c r="SNZ129" s="520"/>
      <c r="SOA129" s="520"/>
      <c r="SOB129" s="520"/>
      <c r="SOC129" s="520"/>
      <c r="SOD129" s="520"/>
      <c r="SOE129" s="520"/>
      <c r="SOF129" s="520"/>
      <c r="SOG129" s="520"/>
      <c r="SOH129" s="520"/>
      <c r="SOI129" s="520"/>
      <c r="SOJ129" s="520"/>
      <c r="SOK129" s="520"/>
      <c r="SOL129" s="520"/>
      <c r="SOM129" s="520"/>
      <c r="SON129" s="520"/>
      <c r="SOO129" s="520"/>
      <c r="SOP129" s="520"/>
      <c r="SOQ129" s="520"/>
      <c r="SOR129" s="520"/>
      <c r="SOS129" s="520"/>
      <c r="SOT129" s="520"/>
      <c r="SOU129" s="520"/>
      <c r="SOV129" s="520"/>
      <c r="SOW129" s="520"/>
      <c r="SOX129" s="520"/>
      <c r="SOY129" s="520"/>
      <c r="SOZ129" s="520"/>
      <c r="SPA129" s="520"/>
      <c r="SPB129" s="520"/>
      <c r="SPC129" s="520"/>
      <c r="SPD129" s="520"/>
      <c r="SPE129" s="520"/>
      <c r="SPF129" s="520"/>
      <c r="SPG129" s="520"/>
      <c r="SPH129" s="520"/>
      <c r="SPI129" s="520"/>
      <c r="SPJ129" s="520"/>
      <c r="SPK129" s="520"/>
      <c r="SPL129" s="520"/>
      <c r="SPM129" s="520"/>
      <c r="SPN129" s="520"/>
      <c r="SPO129" s="520"/>
      <c r="SPP129" s="520"/>
      <c r="SPQ129" s="520"/>
      <c r="SPR129" s="520"/>
      <c r="SPS129" s="520"/>
      <c r="SPT129" s="520"/>
      <c r="SPU129" s="520"/>
      <c r="SPV129" s="520"/>
      <c r="SPW129" s="520"/>
      <c r="SPX129" s="520"/>
      <c r="SPY129" s="520"/>
      <c r="SPZ129" s="520"/>
      <c r="SQA129" s="520"/>
      <c r="SQB129" s="520"/>
      <c r="SQC129" s="520"/>
      <c r="SQD129" s="520"/>
      <c r="SQE129" s="520"/>
      <c r="SQF129" s="520"/>
      <c r="SQG129" s="520"/>
      <c r="SQH129" s="520"/>
      <c r="SQI129" s="520"/>
      <c r="SQJ129" s="520"/>
      <c r="SQK129" s="520"/>
      <c r="SQL129" s="520"/>
      <c r="SQM129" s="520"/>
      <c r="SQN129" s="520"/>
      <c r="SQO129" s="520"/>
      <c r="SQP129" s="520"/>
      <c r="SQQ129" s="520"/>
      <c r="SQR129" s="520"/>
      <c r="SQS129" s="520"/>
      <c r="SQT129" s="520"/>
      <c r="SQU129" s="520"/>
      <c r="SQV129" s="520"/>
      <c r="SQW129" s="520"/>
      <c r="SQX129" s="520"/>
      <c r="SQY129" s="520"/>
      <c r="SQZ129" s="520"/>
      <c r="SRA129" s="520"/>
      <c r="SRB129" s="520"/>
      <c r="SRC129" s="520"/>
      <c r="SRD129" s="520"/>
      <c r="SRE129" s="520"/>
      <c r="SRF129" s="520"/>
      <c r="SRG129" s="520"/>
      <c r="SRH129" s="520"/>
      <c r="SRI129" s="520"/>
      <c r="SRJ129" s="520"/>
      <c r="SRK129" s="520"/>
      <c r="SRL129" s="520"/>
      <c r="SRM129" s="520"/>
      <c r="SRN129" s="520"/>
      <c r="SRO129" s="520"/>
      <c r="SRP129" s="520"/>
      <c r="SRQ129" s="520"/>
      <c r="SRR129" s="520"/>
      <c r="SRS129" s="520"/>
      <c r="SRT129" s="520"/>
      <c r="SRU129" s="520"/>
      <c r="SRV129" s="520"/>
      <c r="SRW129" s="520"/>
      <c r="SRX129" s="520"/>
      <c r="SRY129" s="520"/>
      <c r="SRZ129" s="520"/>
      <c r="SSA129" s="520"/>
      <c r="SSB129" s="520"/>
      <c r="SSC129" s="520"/>
      <c r="SSD129" s="520"/>
      <c r="SSE129" s="520"/>
      <c r="SSF129" s="520"/>
      <c r="SSG129" s="520"/>
      <c r="SSH129" s="520"/>
      <c r="SSI129" s="520"/>
      <c r="SSJ129" s="520"/>
      <c r="SSK129" s="520"/>
      <c r="SSL129" s="520"/>
      <c r="SSM129" s="520"/>
      <c r="SSN129" s="520"/>
      <c r="SSO129" s="520"/>
      <c r="SSP129" s="520"/>
      <c r="SSQ129" s="520"/>
      <c r="SSR129" s="520"/>
      <c r="SSS129" s="520"/>
      <c r="SST129" s="520"/>
      <c r="SSU129" s="520"/>
      <c r="SSV129" s="520"/>
      <c r="SSW129" s="520"/>
      <c r="SSX129" s="520"/>
      <c r="SSY129" s="520"/>
      <c r="SSZ129" s="520"/>
      <c r="STA129" s="520"/>
      <c r="STB129" s="520"/>
      <c r="STC129" s="520"/>
      <c r="STD129" s="520"/>
      <c r="STE129" s="520"/>
      <c r="STF129" s="520"/>
      <c r="STG129" s="520"/>
      <c r="STH129" s="520"/>
      <c r="STI129" s="520"/>
      <c r="STJ129" s="520"/>
      <c r="STK129" s="520"/>
      <c r="STL129" s="520"/>
      <c r="STM129" s="520"/>
      <c r="STN129" s="520"/>
      <c r="STO129" s="520"/>
      <c r="STP129" s="520"/>
      <c r="STQ129" s="520"/>
      <c r="STR129" s="520"/>
      <c r="STS129" s="520"/>
      <c r="STT129" s="520"/>
      <c r="STU129" s="520"/>
      <c r="STV129" s="520"/>
      <c r="STW129" s="520"/>
      <c r="STX129" s="520"/>
      <c r="STY129" s="520"/>
      <c r="STZ129" s="520"/>
      <c r="SUA129" s="520"/>
      <c r="SUB129" s="520"/>
      <c r="SUC129" s="520"/>
      <c r="SUD129" s="520"/>
      <c r="SUE129" s="520"/>
      <c r="SUF129" s="520"/>
      <c r="SUG129" s="520"/>
      <c r="SUH129" s="520"/>
      <c r="SUI129" s="520"/>
      <c r="SUJ129" s="520"/>
      <c r="SUK129" s="520"/>
      <c r="SUL129" s="520"/>
      <c r="SUM129" s="520"/>
      <c r="SUN129" s="520"/>
      <c r="SUO129" s="520"/>
      <c r="SUP129" s="520"/>
      <c r="SUQ129" s="520"/>
      <c r="SUR129" s="520"/>
      <c r="SUS129" s="520"/>
      <c r="SUT129" s="520"/>
      <c r="SUU129" s="520"/>
      <c r="SUV129" s="520"/>
      <c r="SUW129" s="520"/>
      <c r="SUX129" s="520"/>
      <c r="SUY129" s="520"/>
      <c r="SUZ129" s="520"/>
      <c r="SVA129" s="520"/>
      <c r="SVB129" s="520"/>
      <c r="SVC129" s="520"/>
      <c r="SVD129" s="520"/>
      <c r="SVE129" s="520"/>
      <c r="SVF129" s="520"/>
      <c r="SVG129" s="520"/>
      <c r="SVH129" s="520"/>
      <c r="SVI129" s="520"/>
      <c r="SVJ129" s="520"/>
      <c r="SVK129" s="520"/>
      <c r="SVL129" s="520"/>
      <c r="SVM129" s="520"/>
      <c r="SVN129" s="520"/>
      <c r="SVO129" s="520"/>
      <c r="SVP129" s="520"/>
      <c r="SVQ129" s="520"/>
      <c r="SVR129" s="520"/>
      <c r="SVS129" s="520"/>
      <c r="SVT129" s="520"/>
      <c r="SVU129" s="520"/>
      <c r="SVV129" s="520"/>
      <c r="SVW129" s="520"/>
      <c r="SVX129" s="520"/>
      <c r="SVY129" s="520"/>
      <c r="SVZ129" s="520"/>
      <c r="SWA129" s="520"/>
      <c r="SWB129" s="520"/>
      <c r="SWC129" s="520"/>
      <c r="SWD129" s="520"/>
      <c r="SWE129" s="520"/>
      <c r="SWF129" s="520"/>
      <c r="SWG129" s="520"/>
      <c r="SWH129" s="520"/>
      <c r="SWI129" s="520"/>
      <c r="SWJ129" s="520"/>
      <c r="SWK129" s="520"/>
      <c r="SWL129" s="520"/>
      <c r="SWM129" s="520"/>
      <c r="SWN129" s="520"/>
      <c r="SWO129" s="520"/>
      <c r="SWP129" s="520"/>
      <c r="SWQ129" s="520"/>
      <c r="SWR129" s="520"/>
      <c r="SWS129" s="520"/>
      <c r="SWT129" s="520"/>
      <c r="SWU129" s="520"/>
      <c r="SWV129" s="520"/>
      <c r="SWW129" s="520"/>
      <c r="SWX129" s="520"/>
      <c r="SWY129" s="520"/>
      <c r="SWZ129" s="520"/>
      <c r="SXA129" s="520"/>
      <c r="SXB129" s="520"/>
      <c r="SXC129" s="520"/>
      <c r="SXD129" s="520"/>
      <c r="SXE129" s="520"/>
      <c r="SXF129" s="520"/>
      <c r="SXG129" s="520"/>
      <c r="SXH129" s="520"/>
      <c r="SXI129" s="520"/>
      <c r="SXJ129" s="520"/>
      <c r="SXK129" s="520"/>
      <c r="SXL129" s="520"/>
      <c r="SXM129" s="520"/>
      <c r="SXN129" s="520"/>
      <c r="SXO129" s="520"/>
      <c r="SXP129" s="520"/>
      <c r="SXQ129" s="520"/>
      <c r="SXR129" s="520"/>
      <c r="SXS129" s="520"/>
      <c r="SXT129" s="520"/>
      <c r="SXU129" s="520"/>
      <c r="SXV129" s="520"/>
      <c r="SXW129" s="520"/>
      <c r="SXX129" s="520"/>
      <c r="SXY129" s="520"/>
      <c r="SXZ129" s="520"/>
      <c r="SYA129" s="520"/>
      <c r="SYB129" s="520"/>
      <c r="SYC129" s="520"/>
      <c r="SYD129" s="520"/>
      <c r="SYE129" s="520"/>
      <c r="SYF129" s="520"/>
      <c r="SYG129" s="520"/>
      <c r="SYH129" s="520"/>
      <c r="SYI129" s="520"/>
      <c r="SYJ129" s="520"/>
      <c r="SYK129" s="520"/>
      <c r="SYL129" s="520"/>
      <c r="SYM129" s="520"/>
      <c r="SYN129" s="520"/>
      <c r="SYO129" s="520"/>
      <c r="SYP129" s="520"/>
      <c r="SYQ129" s="520"/>
      <c r="SYR129" s="520"/>
      <c r="SYS129" s="520"/>
      <c r="SYT129" s="520"/>
      <c r="SYU129" s="520"/>
      <c r="SYV129" s="520"/>
      <c r="SYW129" s="520"/>
      <c r="SYX129" s="520"/>
      <c r="SYY129" s="520"/>
      <c r="SYZ129" s="520"/>
      <c r="SZA129" s="520"/>
      <c r="SZB129" s="520"/>
      <c r="SZC129" s="520"/>
      <c r="SZD129" s="520"/>
      <c r="SZE129" s="520"/>
      <c r="SZF129" s="520"/>
      <c r="SZG129" s="520"/>
      <c r="SZH129" s="520"/>
      <c r="SZI129" s="520"/>
      <c r="SZJ129" s="520"/>
      <c r="SZK129" s="520"/>
      <c r="SZL129" s="520"/>
      <c r="SZM129" s="520"/>
      <c r="SZN129" s="520"/>
      <c r="SZO129" s="520"/>
      <c r="SZP129" s="520"/>
      <c r="SZQ129" s="520"/>
      <c r="SZR129" s="520"/>
      <c r="SZS129" s="520"/>
      <c r="SZT129" s="520"/>
      <c r="SZU129" s="520"/>
      <c r="SZV129" s="520"/>
      <c r="SZW129" s="520"/>
      <c r="SZX129" s="520"/>
      <c r="SZY129" s="520"/>
      <c r="SZZ129" s="520"/>
      <c r="TAA129" s="520"/>
      <c r="TAB129" s="520"/>
      <c r="TAC129" s="520"/>
      <c r="TAD129" s="520"/>
      <c r="TAE129" s="520"/>
      <c r="TAF129" s="520"/>
      <c r="TAG129" s="520"/>
      <c r="TAH129" s="520"/>
      <c r="TAI129" s="520"/>
      <c r="TAJ129" s="520"/>
      <c r="TAK129" s="520"/>
      <c r="TAL129" s="520"/>
      <c r="TAM129" s="520"/>
      <c r="TAN129" s="520"/>
      <c r="TAO129" s="520"/>
      <c r="TAP129" s="520"/>
      <c r="TAQ129" s="520"/>
      <c r="TAR129" s="520"/>
      <c r="TAS129" s="520"/>
      <c r="TAT129" s="520"/>
      <c r="TAU129" s="520"/>
      <c r="TAV129" s="520"/>
      <c r="TAW129" s="520"/>
      <c r="TAX129" s="520"/>
      <c r="TAY129" s="520"/>
      <c r="TAZ129" s="520"/>
      <c r="TBA129" s="520"/>
      <c r="TBB129" s="520"/>
      <c r="TBC129" s="520"/>
      <c r="TBD129" s="520"/>
      <c r="TBE129" s="520"/>
      <c r="TBF129" s="520"/>
      <c r="TBG129" s="520"/>
      <c r="TBH129" s="520"/>
      <c r="TBI129" s="520"/>
      <c r="TBJ129" s="520"/>
      <c r="TBK129" s="520"/>
      <c r="TBL129" s="520"/>
      <c r="TBM129" s="520"/>
      <c r="TBN129" s="520"/>
      <c r="TBO129" s="520"/>
      <c r="TBP129" s="520"/>
      <c r="TBQ129" s="520"/>
      <c r="TBR129" s="520"/>
      <c r="TBS129" s="520"/>
      <c r="TBT129" s="520"/>
      <c r="TBU129" s="520"/>
      <c r="TBV129" s="520"/>
      <c r="TBW129" s="520"/>
      <c r="TBX129" s="520"/>
      <c r="TBY129" s="520"/>
      <c r="TBZ129" s="520"/>
      <c r="TCA129" s="520"/>
      <c r="TCB129" s="520"/>
      <c r="TCC129" s="520"/>
      <c r="TCD129" s="520"/>
      <c r="TCE129" s="520"/>
      <c r="TCF129" s="520"/>
      <c r="TCG129" s="520"/>
      <c r="TCH129" s="520"/>
      <c r="TCI129" s="520"/>
      <c r="TCJ129" s="520"/>
      <c r="TCK129" s="520"/>
      <c r="TCL129" s="520"/>
      <c r="TCM129" s="520"/>
      <c r="TCN129" s="520"/>
      <c r="TCO129" s="520"/>
      <c r="TCP129" s="520"/>
      <c r="TCQ129" s="520"/>
      <c r="TCR129" s="520"/>
      <c r="TCS129" s="520"/>
      <c r="TCT129" s="520"/>
      <c r="TCU129" s="520"/>
      <c r="TCV129" s="520"/>
      <c r="TCW129" s="520"/>
      <c r="TCX129" s="520"/>
      <c r="TCY129" s="520"/>
      <c r="TCZ129" s="520"/>
      <c r="TDA129" s="520"/>
      <c r="TDB129" s="520"/>
      <c r="TDC129" s="520"/>
      <c r="TDD129" s="520"/>
      <c r="TDE129" s="520"/>
      <c r="TDF129" s="520"/>
      <c r="TDG129" s="520"/>
      <c r="TDH129" s="520"/>
      <c r="TDI129" s="520"/>
      <c r="TDJ129" s="520"/>
      <c r="TDK129" s="520"/>
      <c r="TDL129" s="520"/>
      <c r="TDM129" s="520"/>
      <c r="TDN129" s="520"/>
      <c r="TDO129" s="520"/>
      <c r="TDP129" s="520"/>
      <c r="TDQ129" s="520"/>
      <c r="TDR129" s="520"/>
      <c r="TDS129" s="520"/>
      <c r="TDT129" s="520"/>
      <c r="TDU129" s="520"/>
      <c r="TDV129" s="520"/>
      <c r="TDW129" s="520"/>
      <c r="TDX129" s="520"/>
      <c r="TDY129" s="520"/>
      <c r="TDZ129" s="520"/>
      <c r="TEA129" s="520"/>
      <c r="TEB129" s="520"/>
      <c r="TEC129" s="520"/>
      <c r="TED129" s="520"/>
      <c r="TEE129" s="520"/>
      <c r="TEF129" s="520"/>
      <c r="TEG129" s="520"/>
      <c r="TEH129" s="520"/>
      <c r="TEI129" s="520"/>
      <c r="TEJ129" s="520"/>
      <c r="TEK129" s="520"/>
      <c r="TEL129" s="520"/>
      <c r="TEM129" s="520"/>
      <c r="TEN129" s="520"/>
      <c r="TEO129" s="520"/>
      <c r="TEP129" s="520"/>
      <c r="TEQ129" s="520"/>
      <c r="TER129" s="520"/>
      <c r="TES129" s="520"/>
      <c r="TET129" s="520"/>
      <c r="TEU129" s="520"/>
      <c r="TEV129" s="520"/>
      <c r="TEW129" s="520"/>
      <c r="TEX129" s="520"/>
      <c r="TEY129" s="520"/>
      <c r="TEZ129" s="520"/>
      <c r="TFA129" s="520"/>
      <c r="TFB129" s="520"/>
      <c r="TFC129" s="520"/>
      <c r="TFD129" s="520"/>
      <c r="TFE129" s="520"/>
      <c r="TFF129" s="520"/>
      <c r="TFG129" s="520"/>
      <c r="TFH129" s="520"/>
      <c r="TFI129" s="520"/>
      <c r="TFJ129" s="520"/>
      <c r="TFK129" s="520"/>
      <c r="TFL129" s="520"/>
      <c r="TFM129" s="520"/>
      <c r="TFN129" s="520"/>
      <c r="TFO129" s="520"/>
      <c r="TFP129" s="520"/>
      <c r="TFQ129" s="520"/>
      <c r="TFR129" s="520"/>
      <c r="TFS129" s="520"/>
      <c r="TFT129" s="520"/>
      <c r="TFU129" s="520"/>
      <c r="TFV129" s="520"/>
      <c r="TFW129" s="520"/>
      <c r="TFX129" s="520"/>
      <c r="TFY129" s="520"/>
      <c r="TFZ129" s="520"/>
      <c r="TGA129" s="520"/>
      <c r="TGB129" s="520"/>
      <c r="TGC129" s="520"/>
      <c r="TGD129" s="520"/>
      <c r="TGE129" s="520"/>
      <c r="TGF129" s="520"/>
      <c r="TGG129" s="520"/>
      <c r="TGH129" s="520"/>
      <c r="TGI129" s="520"/>
      <c r="TGJ129" s="520"/>
      <c r="TGK129" s="520"/>
      <c r="TGL129" s="520"/>
      <c r="TGM129" s="520"/>
      <c r="TGN129" s="520"/>
      <c r="TGO129" s="520"/>
      <c r="TGP129" s="520"/>
      <c r="TGQ129" s="520"/>
      <c r="TGR129" s="520"/>
      <c r="TGS129" s="520"/>
      <c r="TGT129" s="520"/>
      <c r="TGU129" s="520"/>
      <c r="TGV129" s="520"/>
      <c r="TGW129" s="520"/>
      <c r="TGX129" s="520"/>
      <c r="TGY129" s="520"/>
      <c r="TGZ129" s="520"/>
      <c r="THA129" s="520"/>
      <c r="THB129" s="520"/>
      <c r="THC129" s="520"/>
      <c r="THD129" s="520"/>
      <c r="THE129" s="520"/>
      <c r="THF129" s="520"/>
      <c r="THG129" s="520"/>
      <c r="THH129" s="520"/>
      <c r="THI129" s="520"/>
      <c r="THJ129" s="520"/>
      <c r="THK129" s="520"/>
      <c r="THL129" s="520"/>
      <c r="THM129" s="520"/>
      <c r="THN129" s="520"/>
      <c r="THO129" s="520"/>
      <c r="THP129" s="520"/>
      <c r="THQ129" s="520"/>
      <c r="THR129" s="520"/>
      <c r="THS129" s="520"/>
      <c r="THT129" s="520"/>
      <c r="THU129" s="520"/>
      <c r="THV129" s="520"/>
      <c r="THW129" s="520"/>
      <c r="THX129" s="520"/>
      <c r="THY129" s="520"/>
      <c r="THZ129" s="520"/>
      <c r="TIA129" s="520"/>
      <c r="TIB129" s="520"/>
      <c r="TIC129" s="520"/>
      <c r="TID129" s="520"/>
      <c r="TIE129" s="520"/>
      <c r="TIF129" s="520"/>
      <c r="TIG129" s="520"/>
      <c r="TIH129" s="520"/>
      <c r="TII129" s="520"/>
      <c r="TIJ129" s="520"/>
      <c r="TIK129" s="520"/>
      <c r="TIL129" s="520"/>
      <c r="TIM129" s="520"/>
      <c r="TIN129" s="520"/>
      <c r="TIO129" s="520"/>
      <c r="TIP129" s="520"/>
      <c r="TIQ129" s="520"/>
      <c r="TIR129" s="520"/>
      <c r="TIS129" s="520"/>
      <c r="TIT129" s="520"/>
      <c r="TIU129" s="520"/>
      <c r="TIV129" s="520"/>
      <c r="TIW129" s="520"/>
      <c r="TIX129" s="520"/>
      <c r="TIY129" s="520"/>
      <c r="TIZ129" s="520"/>
      <c r="TJA129" s="520"/>
      <c r="TJB129" s="520"/>
      <c r="TJC129" s="520"/>
      <c r="TJD129" s="520"/>
      <c r="TJE129" s="520"/>
      <c r="TJF129" s="520"/>
      <c r="TJG129" s="520"/>
      <c r="TJH129" s="520"/>
      <c r="TJI129" s="520"/>
      <c r="TJJ129" s="520"/>
      <c r="TJK129" s="520"/>
      <c r="TJL129" s="520"/>
      <c r="TJM129" s="520"/>
      <c r="TJN129" s="520"/>
      <c r="TJO129" s="520"/>
      <c r="TJP129" s="520"/>
      <c r="TJQ129" s="520"/>
      <c r="TJR129" s="520"/>
      <c r="TJS129" s="520"/>
      <c r="TJT129" s="520"/>
      <c r="TJU129" s="520"/>
      <c r="TJV129" s="520"/>
      <c r="TJW129" s="520"/>
      <c r="TJX129" s="520"/>
      <c r="TJY129" s="520"/>
      <c r="TJZ129" s="520"/>
      <c r="TKA129" s="520"/>
      <c r="TKB129" s="520"/>
      <c r="TKC129" s="520"/>
      <c r="TKD129" s="520"/>
      <c r="TKE129" s="520"/>
      <c r="TKF129" s="520"/>
      <c r="TKG129" s="520"/>
      <c r="TKH129" s="520"/>
      <c r="TKI129" s="520"/>
      <c r="TKJ129" s="520"/>
      <c r="TKK129" s="520"/>
      <c r="TKL129" s="520"/>
      <c r="TKM129" s="520"/>
      <c r="TKN129" s="520"/>
      <c r="TKO129" s="520"/>
      <c r="TKP129" s="520"/>
      <c r="TKQ129" s="520"/>
      <c r="TKR129" s="520"/>
      <c r="TKS129" s="520"/>
      <c r="TKT129" s="520"/>
      <c r="TKU129" s="520"/>
      <c r="TKV129" s="520"/>
      <c r="TKW129" s="520"/>
      <c r="TKX129" s="520"/>
      <c r="TKY129" s="520"/>
      <c r="TKZ129" s="520"/>
      <c r="TLA129" s="520"/>
      <c r="TLB129" s="520"/>
      <c r="TLC129" s="520"/>
      <c r="TLD129" s="520"/>
      <c r="TLE129" s="520"/>
      <c r="TLF129" s="520"/>
      <c r="TLG129" s="520"/>
      <c r="TLH129" s="520"/>
      <c r="TLI129" s="520"/>
      <c r="TLJ129" s="520"/>
      <c r="TLK129" s="520"/>
      <c r="TLL129" s="520"/>
      <c r="TLM129" s="520"/>
      <c r="TLN129" s="520"/>
      <c r="TLO129" s="520"/>
      <c r="TLP129" s="520"/>
      <c r="TLQ129" s="520"/>
      <c r="TLR129" s="520"/>
      <c r="TLS129" s="520"/>
      <c r="TLT129" s="520"/>
      <c r="TLU129" s="520"/>
      <c r="TLV129" s="520"/>
      <c r="TLW129" s="520"/>
      <c r="TLX129" s="520"/>
      <c r="TLY129" s="520"/>
      <c r="TLZ129" s="520"/>
      <c r="TMA129" s="520"/>
      <c r="TMB129" s="520"/>
      <c r="TMC129" s="520"/>
      <c r="TMD129" s="520"/>
      <c r="TME129" s="520"/>
      <c r="TMF129" s="520"/>
      <c r="TMG129" s="520"/>
      <c r="TMH129" s="520"/>
      <c r="TMI129" s="520"/>
      <c r="TMJ129" s="520"/>
      <c r="TMK129" s="520"/>
      <c r="TML129" s="520"/>
      <c r="TMM129" s="520"/>
      <c r="TMN129" s="520"/>
      <c r="TMO129" s="520"/>
      <c r="TMP129" s="520"/>
      <c r="TMQ129" s="520"/>
      <c r="TMR129" s="520"/>
      <c r="TMS129" s="520"/>
      <c r="TMT129" s="520"/>
      <c r="TMU129" s="520"/>
      <c r="TMV129" s="520"/>
      <c r="TMW129" s="520"/>
      <c r="TMX129" s="520"/>
      <c r="TMY129" s="520"/>
      <c r="TMZ129" s="520"/>
      <c r="TNA129" s="520"/>
      <c r="TNB129" s="520"/>
      <c r="TNC129" s="520"/>
      <c r="TND129" s="520"/>
      <c r="TNE129" s="520"/>
      <c r="TNF129" s="520"/>
      <c r="TNG129" s="520"/>
      <c r="TNH129" s="520"/>
      <c r="TNI129" s="520"/>
      <c r="TNJ129" s="520"/>
      <c r="TNK129" s="520"/>
      <c r="TNL129" s="520"/>
      <c r="TNM129" s="520"/>
      <c r="TNN129" s="520"/>
      <c r="TNO129" s="520"/>
      <c r="TNP129" s="520"/>
      <c r="TNQ129" s="520"/>
      <c r="TNR129" s="520"/>
      <c r="TNS129" s="520"/>
      <c r="TNT129" s="520"/>
      <c r="TNU129" s="520"/>
      <c r="TNV129" s="520"/>
      <c r="TNW129" s="520"/>
      <c r="TNX129" s="520"/>
      <c r="TNY129" s="520"/>
      <c r="TNZ129" s="520"/>
      <c r="TOA129" s="520"/>
      <c r="TOB129" s="520"/>
      <c r="TOC129" s="520"/>
      <c r="TOD129" s="520"/>
      <c r="TOE129" s="520"/>
      <c r="TOF129" s="520"/>
      <c r="TOG129" s="520"/>
      <c r="TOH129" s="520"/>
      <c r="TOI129" s="520"/>
      <c r="TOJ129" s="520"/>
      <c r="TOK129" s="520"/>
      <c r="TOL129" s="520"/>
      <c r="TOM129" s="520"/>
      <c r="TON129" s="520"/>
      <c r="TOO129" s="520"/>
      <c r="TOP129" s="520"/>
      <c r="TOQ129" s="520"/>
      <c r="TOR129" s="520"/>
      <c r="TOS129" s="520"/>
      <c r="TOT129" s="520"/>
      <c r="TOU129" s="520"/>
      <c r="TOV129" s="520"/>
      <c r="TOW129" s="520"/>
      <c r="TOX129" s="520"/>
      <c r="TOY129" s="520"/>
      <c r="TOZ129" s="520"/>
      <c r="TPA129" s="520"/>
      <c r="TPB129" s="520"/>
      <c r="TPC129" s="520"/>
      <c r="TPD129" s="520"/>
      <c r="TPE129" s="520"/>
      <c r="TPF129" s="520"/>
      <c r="TPG129" s="520"/>
      <c r="TPH129" s="520"/>
      <c r="TPI129" s="520"/>
      <c r="TPJ129" s="520"/>
      <c r="TPK129" s="520"/>
      <c r="TPL129" s="520"/>
      <c r="TPM129" s="520"/>
      <c r="TPN129" s="520"/>
      <c r="TPO129" s="520"/>
      <c r="TPP129" s="520"/>
      <c r="TPQ129" s="520"/>
      <c r="TPR129" s="520"/>
      <c r="TPS129" s="520"/>
      <c r="TPT129" s="520"/>
      <c r="TPU129" s="520"/>
      <c r="TPV129" s="520"/>
      <c r="TPW129" s="520"/>
      <c r="TPX129" s="520"/>
      <c r="TPY129" s="520"/>
      <c r="TPZ129" s="520"/>
      <c r="TQA129" s="520"/>
      <c r="TQB129" s="520"/>
      <c r="TQC129" s="520"/>
      <c r="TQD129" s="520"/>
      <c r="TQE129" s="520"/>
      <c r="TQF129" s="520"/>
      <c r="TQG129" s="520"/>
      <c r="TQH129" s="520"/>
      <c r="TQI129" s="520"/>
      <c r="TQJ129" s="520"/>
      <c r="TQK129" s="520"/>
      <c r="TQL129" s="520"/>
      <c r="TQM129" s="520"/>
      <c r="TQN129" s="520"/>
      <c r="TQO129" s="520"/>
      <c r="TQP129" s="520"/>
      <c r="TQQ129" s="520"/>
      <c r="TQR129" s="520"/>
      <c r="TQS129" s="520"/>
      <c r="TQT129" s="520"/>
      <c r="TQU129" s="520"/>
      <c r="TQV129" s="520"/>
      <c r="TQW129" s="520"/>
      <c r="TQX129" s="520"/>
      <c r="TQY129" s="520"/>
      <c r="TQZ129" s="520"/>
      <c r="TRA129" s="520"/>
      <c r="TRB129" s="520"/>
      <c r="TRC129" s="520"/>
      <c r="TRD129" s="520"/>
      <c r="TRE129" s="520"/>
      <c r="TRF129" s="520"/>
      <c r="TRG129" s="520"/>
      <c r="TRH129" s="520"/>
      <c r="TRI129" s="520"/>
      <c r="TRJ129" s="520"/>
      <c r="TRK129" s="520"/>
      <c r="TRL129" s="520"/>
      <c r="TRM129" s="520"/>
      <c r="TRN129" s="520"/>
      <c r="TRO129" s="520"/>
      <c r="TRP129" s="520"/>
      <c r="TRQ129" s="520"/>
      <c r="TRR129" s="520"/>
      <c r="TRS129" s="520"/>
      <c r="TRT129" s="520"/>
      <c r="TRU129" s="520"/>
      <c r="TRV129" s="520"/>
      <c r="TRW129" s="520"/>
      <c r="TRX129" s="520"/>
      <c r="TRY129" s="520"/>
      <c r="TRZ129" s="520"/>
      <c r="TSA129" s="520"/>
      <c r="TSB129" s="520"/>
      <c r="TSC129" s="520"/>
      <c r="TSD129" s="520"/>
      <c r="TSE129" s="520"/>
      <c r="TSF129" s="520"/>
      <c r="TSG129" s="520"/>
      <c r="TSH129" s="520"/>
      <c r="TSI129" s="520"/>
      <c r="TSJ129" s="520"/>
      <c r="TSK129" s="520"/>
      <c r="TSL129" s="520"/>
      <c r="TSM129" s="520"/>
      <c r="TSN129" s="520"/>
      <c r="TSO129" s="520"/>
      <c r="TSP129" s="520"/>
      <c r="TSQ129" s="520"/>
      <c r="TSR129" s="520"/>
      <c r="TSS129" s="520"/>
      <c r="TST129" s="520"/>
      <c r="TSU129" s="520"/>
      <c r="TSV129" s="520"/>
      <c r="TSW129" s="520"/>
      <c r="TSX129" s="520"/>
      <c r="TSY129" s="520"/>
      <c r="TSZ129" s="520"/>
      <c r="TTA129" s="520"/>
      <c r="TTB129" s="520"/>
      <c r="TTC129" s="520"/>
      <c r="TTD129" s="520"/>
      <c r="TTE129" s="520"/>
      <c r="TTF129" s="520"/>
      <c r="TTG129" s="520"/>
      <c r="TTH129" s="520"/>
      <c r="TTI129" s="520"/>
      <c r="TTJ129" s="520"/>
      <c r="TTK129" s="520"/>
      <c r="TTL129" s="520"/>
      <c r="TTM129" s="520"/>
      <c r="TTN129" s="520"/>
      <c r="TTO129" s="520"/>
      <c r="TTP129" s="520"/>
      <c r="TTQ129" s="520"/>
      <c r="TTR129" s="520"/>
      <c r="TTS129" s="520"/>
      <c r="TTT129" s="520"/>
      <c r="TTU129" s="520"/>
      <c r="TTV129" s="520"/>
      <c r="TTW129" s="520"/>
      <c r="TTX129" s="520"/>
      <c r="TTY129" s="520"/>
      <c r="TTZ129" s="520"/>
      <c r="TUA129" s="520"/>
      <c r="TUB129" s="520"/>
      <c r="TUC129" s="520"/>
      <c r="TUD129" s="520"/>
      <c r="TUE129" s="520"/>
      <c r="TUF129" s="520"/>
      <c r="TUG129" s="520"/>
      <c r="TUH129" s="520"/>
      <c r="TUI129" s="520"/>
      <c r="TUJ129" s="520"/>
      <c r="TUK129" s="520"/>
      <c r="TUL129" s="520"/>
      <c r="TUM129" s="520"/>
      <c r="TUN129" s="520"/>
      <c r="TUO129" s="520"/>
      <c r="TUP129" s="520"/>
      <c r="TUQ129" s="520"/>
      <c r="TUR129" s="520"/>
      <c r="TUS129" s="520"/>
      <c r="TUT129" s="520"/>
      <c r="TUU129" s="520"/>
      <c r="TUV129" s="520"/>
      <c r="TUW129" s="520"/>
      <c r="TUX129" s="520"/>
      <c r="TUY129" s="520"/>
      <c r="TUZ129" s="520"/>
      <c r="TVA129" s="520"/>
      <c r="TVB129" s="520"/>
      <c r="TVC129" s="520"/>
      <c r="TVD129" s="520"/>
      <c r="TVE129" s="520"/>
      <c r="TVF129" s="520"/>
      <c r="TVG129" s="520"/>
      <c r="TVH129" s="520"/>
      <c r="TVI129" s="520"/>
      <c r="TVJ129" s="520"/>
      <c r="TVK129" s="520"/>
      <c r="TVL129" s="520"/>
      <c r="TVM129" s="520"/>
      <c r="TVN129" s="520"/>
      <c r="TVO129" s="520"/>
      <c r="TVP129" s="520"/>
      <c r="TVQ129" s="520"/>
      <c r="TVR129" s="520"/>
      <c r="TVS129" s="520"/>
      <c r="TVT129" s="520"/>
      <c r="TVU129" s="520"/>
      <c r="TVV129" s="520"/>
      <c r="TVW129" s="520"/>
      <c r="TVX129" s="520"/>
      <c r="TVY129" s="520"/>
      <c r="TVZ129" s="520"/>
      <c r="TWA129" s="520"/>
      <c r="TWB129" s="520"/>
      <c r="TWC129" s="520"/>
      <c r="TWD129" s="520"/>
      <c r="TWE129" s="520"/>
      <c r="TWF129" s="520"/>
      <c r="TWG129" s="520"/>
      <c r="TWH129" s="520"/>
      <c r="TWI129" s="520"/>
      <c r="TWJ129" s="520"/>
      <c r="TWK129" s="520"/>
      <c r="TWL129" s="520"/>
      <c r="TWM129" s="520"/>
      <c r="TWN129" s="520"/>
      <c r="TWO129" s="520"/>
      <c r="TWP129" s="520"/>
      <c r="TWQ129" s="520"/>
      <c r="TWR129" s="520"/>
      <c r="TWS129" s="520"/>
      <c r="TWT129" s="520"/>
      <c r="TWU129" s="520"/>
      <c r="TWV129" s="520"/>
      <c r="TWW129" s="520"/>
      <c r="TWX129" s="520"/>
      <c r="TWY129" s="520"/>
      <c r="TWZ129" s="520"/>
      <c r="TXA129" s="520"/>
      <c r="TXB129" s="520"/>
      <c r="TXC129" s="520"/>
      <c r="TXD129" s="520"/>
      <c r="TXE129" s="520"/>
      <c r="TXF129" s="520"/>
      <c r="TXG129" s="520"/>
      <c r="TXH129" s="520"/>
      <c r="TXI129" s="520"/>
      <c r="TXJ129" s="520"/>
      <c r="TXK129" s="520"/>
      <c r="TXL129" s="520"/>
      <c r="TXM129" s="520"/>
      <c r="TXN129" s="520"/>
      <c r="TXO129" s="520"/>
      <c r="TXP129" s="520"/>
      <c r="TXQ129" s="520"/>
      <c r="TXR129" s="520"/>
      <c r="TXS129" s="520"/>
      <c r="TXT129" s="520"/>
      <c r="TXU129" s="520"/>
      <c r="TXV129" s="520"/>
      <c r="TXW129" s="520"/>
      <c r="TXX129" s="520"/>
      <c r="TXY129" s="520"/>
      <c r="TXZ129" s="520"/>
      <c r="TYA129" s="520"/>
      <c r="TYB129" s="520"/>
      <c r="TYC129" s="520"/>
      <c r="TYD129" s="520"/>
      <c r="TYE129" s="520"/>
      <c r="TYF129" s="520"/>
      <c r="TYG129" s="520"/>
      <c r="TYH129" s="520"/>
      <c r="TYI129" s="520"/>
      <c r="TYJ129" s="520"/>
      <c r="TYK129" s="520"/>
      <c r="TYL129" s="520"/>
      <c r="TYM129" s="520"/>
      <c r="TYN129" s="520"/>
      <c r="TYO129" s="520"/>
      <c r="TYP129" s="520"/>
      <c r="TYQ129" s="520"/>
      <c r="TYR129" s="520"/>
      <c r="TYS129" s="520"/>
      <c r="TYT129" s="520"/>
      <c r="TYU129" s="520"/>
      <c r="TYV129" s="520"/>
      <c r="TYW129" s="520"/>
      <c r="TYX129" s="520"/>
      <c r="TYY129" s="520"/>
      <c r="TYZ129" s="520"/>
      <c r="TZA129" s="520"/>
      <c r="TZB129" s="520"/>
      <c r="TZC129" s="520"/>
      <c r="TZD129" s="520"/>
      <c r="TZE129" s="520"/>
      <c r="TZF129" s="520"/>
      <c r="TZG129" s="520"/>
      <c r="TZH129" s="520"/>
      <c r="TZI129" s="520"/>
      <c r="TZJ129" s="520"/>
      <c r="TZK129" s="520"/>
      <c r="TZL129" s="520"/>
      <c r="TZM129" s="520"/>
      <c r="TZN129" s="520"/>
      <c r="TZO129" s="520"/>
      <c r="TZP129" s="520"/>
      <c r="TZQ129" s="520"/>
      <c r="TZR129" s="520"/>
      <c r="TZS129" s="520"/>
      <c r="TZT129" s="520"/>
      <c r="TZU129" s="520"/>
      <c r="TZV129" s="520"/>
      <c r="TZW129" s="520"/>
      <c r="TZX129" s="520"/>
      <c r="TZY129" s="520"/>
      <c r="TZZ129" s="520"/>
      <c r="UAA129" s="520"/>
      <c r="UAB129" s="520"/>
      <c r="UAC129" s="520"/>
      <c r="UAD129" s="520"/>
      <c r="UAE129" s="520"/>
      <c r="UAF129" s="520"/>
      <c r="UAG129" s="520"/>
      <c r="UAH129" s="520"/>
      <c r="UAI129" s="520"/>
      <c r="UAJ129" s="520"/>
      <c r="UAK129" s="520"/>
      <c r="UAL129" s="520"/>
      <c r="UAM129" s="520"/>
      <c r="UAN129" s="520"/>
      <c r="UAO129" s="520"/>
      <c r="UAP129" s="520"/>
      <c r="UAQ129" s="520"/>
      <c r="UAR129" s="520"/>
      <c r="UAS129" s="520"/>
      <c r="UAT129" s="520"/>
      <c r="UAU129" s="520"/>
      <c r="UAV129" s="520"/>
      <c r="UAW129" s="520"/>
      <c r="UAX129" s="520"/>
      <c r="UAY129" s="520"/>
      <c r="UAZ129" s="520"/>
      <c r="UBA129" s="520"/>
      <c r="UBB129" s="520"/>
      <c r="UBC129" s="520"/>
      <c r="UBD129" s="520"/>
      <c r="UBE129" s="520"/>
      <c r="UBF129" s="520"/>
      <c r="UBG129" s="520"/>
      <c r="UBH129" s="520"/>
      <c r="UBI129" s="520"/>
      <c r="UBJ129" s="520"/>
      <c r="UBK129" s="520"/>
      <c r="UBL129" s="520"/>
      <c r="UBM129" s="520"/>
      <c r="UBN129" s="520"/>
      <c r="UBO129" s="520"/>
      <c r="UBP129" s="520"/>
      <c r="UBQ129" s="520"/>
      <c r="UBR129" s="520"/>
      <c r="UBS129" s="520"/>
      <c r="UBT129" s="520"/>
      <c r="UBU129" s="520"/>
      <c r="UBV129" s="520"/>
      <c r="UBW129" s="520"/>
      <c r="UBX129" s="520"/>
      <c r="UBY129" s="520"/>
      <c r="UBZ129" s="520"/>
      <c r="UCA129" s="520"/>
      <c r="UCB129" s="520"/>
      <c r="UCC129" s="520"/>
      <c r="UCD129" s="520"/>
      <c r="UCE129" s="520"/>
      <c r="UCF129" s="520"/>
      <c r="UCG129" s="520"/>
      <c r="UCH129" s="520"/>
      <c r="UCI129" s="520"/>
      <c r="UCJ129" s="520"/>
      <c r="UCK129" s="520"/>
      <c r="UCL129" s="520"/>
      <c r="UCM129" s="520"/>
      <c r="UCN129" s="520"/>
      <c r="UCO129" s="520"/>
      <c r="UCP129" s="520"/>
      <c r="UCQ129" s="520"/>
      <c r="UCR129" s="520"/>
      <c r="UCS129" s="520"/>
      <c r="UCT129" s="520"/>
      <c r="UCU129" s="520"/>
      <c r="UCV129" s="520"/>
      <c r="UCW129" s="520"/>
      <c r="UCX129" s="520"/>
      <c r="UCY129" s="520"/>
      <c r="UCZ129" s="520"/>
      <c r="UDA129" s="520"/>
      <c r="UDB129" s="520"/>
      <c r="UDC129" s="520"/>
      <c r="UDD129" s="520"/>
      <c r="UDE129" s="520"/>
      <c r="UDF129" s="520"/>
      <c r="UDG129" s="520"/>
      <c r="UDH129" s="520"/>
      <c r="UDI129" s="520"/>
      <c r="UDJ129" s="520"/>
      <c r="UDK129" s="520"/>
      <c r="UDL129" s="520"/>
      <c r="UDM129" s="520"/>
      <c r="UDN129" s="520"/>
      <c r="UDO129" s="520"/>
      <c r="UDP129" s="520"/>
      <c r="UDQ129" s="520"/>
      <c r="UDR129" s="520"/>
      <c r="UDS129" s="520"/>
      <c r="UDT129" s="520"/>
      <c r="UDU129" s="520"/>
      <c r="UDV129" s="520"/>
      <c r="UDW129" s="520"/>
      <c r="UDX129" s="520"/>
      <c r="UDY129" s="520"/>
      <c r="UDZ129" s="520"/>
      <c r="UEA129" s="520"/>
      <c r="UEB129" s="520"/>
      <c r="UEC129" s="520"/>
      <c r="UED129" s="520"/>
      <c r="UEE129" s="520"/>
      <c r="UEF129" s="520"/>
      <c r="UEG129" s="520"/>
      <c r="UEH129" s="520"/>
      <c r="UEI129" s="520"/>
      <c r="UEJ129" s="520"/>
      <c r="UEK129" s="520"/>
      <c r="UEL129" s="520"/>
      <c r="UEM129" s="520"/>
      <c r="UEN129" s="520"/>
      <c r="UEO129" s="520"/>
      <c r="UEP129" s="520"/>
      <c r="UEQ129" s="520"/>
      <c r="UER129" s="520"/>
      <c r="UES129" s="520"/>
      <c r="UET129" s="520"/>
      <c r="UEU129" s="520"/>
      <c r="UEV129" s="520"/>
      <c r="UEW129" s="520"/>
      <c r="UEX129" s="520"/>
      <c r="UEY129" s="520"/>
      <c r="UEZ129" s="520"/>
      <c r="UFA129" s="520"/>
      <c r="UFB129" s="520"/>
      <c r="UFC129" s="520"/>
      <c r="UFD129" s="520"/>
      <c r="UFE129" s="520"/>
      <c r="UFF129" s="520"/>
      <c r="UFG129" s="520"/>
      <c r="UFH129" s="520"/>
      <c r="UFI129" s="520"/>
      <c r="UFJ129" s="520"/>
      <c r="UFK129" s="520"/>
      <c r="UFL129" s="520"/>
      <c r="UFM129" s="520"/>
      <c r="UFN129" s="520"/>
      <c r="UFO129" s="520"/>
      <c r="UFP129" s="520"/>
      <c r="UFQ129" s="520"/>
      <c r="UFR129" s="520"/>
      <c r="UFS129" s="520"/>
      <c r="UFT129" s="520"/>
      <c r="UFU129" s="520"/>
      <c r="UFV129" s="520"/>
      <c r="UFW129" s="520"/>
      <c r="UFX129" s="520"/>
      <c r="UFY129" s="520"/>
      <c r="UFZ129" s="520"/>
      <c r="UGA129" s="520"/>
      <c r="UGB129" s="520"/>
      <c r="UGC129" s="520"/>
      <c r="UGD129" s="520"/>
      <c r="UGE129" s="520"/>
      <c r="UGF129" s="520"/>
      <c r="UGG129" s="520"/>
      <c r="UGH129" s="520"/>
      <c r="UGI129" s="520"/>
      <c r="UGJ129" s="520"/>
      <c r="UGK129" s="520"/>
      <c r="UGL129" s="520"/>
      <c r="UGM129" s="520"/>
      <c r="UGN129" s="520"/>
      <c r="UGO129" s="520"/>
      <c r="UGP129" s="520"/>
      <c r="UGQ129" s="520"/>
      <c r="UGR129" s="520"/>
      <c r="UGS129" s="520"/>
      <c r="UGT129" s="520"/>
      <c r="UGU129" s="520"/>
      <c r="UGV129" s="520"/>
      <c r="UGW129" s="520"/>
      <c r="UGX129" s="520"/>
      <c r="UGY129" s="520"/>
      <c r="UGZ129" s="520"/>
      <c r="UHA129" s="520"/>
      <c r="UHB129" s="520"/>
      <c r="UHC129" s="520"/>
      <c r="UHD129" s="520"/>
      <c r="UHE129" s="520"/>
      <c r="UHF129" s="520"/>
      <c r="UHG129" s="520"/>
      <c r="UHH129" s="520"/>
      <c r="UHI129" s="520"/>
      <c r="UHJ129" s="520"/>
      <c r="UHK129" s="520"/>
      <c r="UHL129" s="520"/>
      <c r="UHM129" s="520"/>
      <c r="UHN129" s="520"/>
      <c r="UHO129" s="520"/>
      <c r="UHP129" s="520"/>
      <c r="UHQ129" s="520"/>
      <c r="UHR129" s="520"/>
      <c r="UHS129" s="520"/>
      <c r="UHT129" s="520"/>
      <c r="UHU129" s="520"/>
      <c r="UHV129" s="520"/>
      <c r="UHW129" s="520"/>
      <c r="UHX129" s="520"/>
      <c r="UHY129" s="520"/>
      <c r="UHZ129" s="520"/>
      <c r="UIA129" s="520"/>
      <c r="UIB129" s="520"/>
      <c r="UIC129" s="520"/>
      <c r="UID129" s="520"/>
      <c r="UIE129" s="520"/>
      <c r="UIF129" s="520"/>
      <c r="UIG129" s="520"/>
      <c r="UIH129" s="520"/>
      <c r="UII129" s="520"/>
      <c r="UIJ129" s="520"/>
      <c r="UIK129" s="520"/>
      <c r="UIL129" s="520"/>
      <c r="UIM129" s="520"/>
      <c r="UIN129" s="520"/>
      <c r="UIO129" s="520"/>
      <c r="UIP129" s="520"/>
      <c r="UIQ129" s="520"/>
      <c r="UIR129" s="520"/>
      <c r="UIS129" s="520"/>
      <c r="UIT129" s="520"/>
      <c r="UIU129" s="520"/>
      <c r="UIV129" s="520"/>
      <c r="UIW129" s="520"/>
      <c r="UIX129" s="520"/>
      <c r="UIY129" s="520"/>
      <c r="UIZ129" s="520"/>
      <c r="UJA129" s="520"/>
      <c r="UJB129" s="520"/>
      <c r="UJC129" s="520"/>
      <c r="UJD129" s="520"/>
      <c r="UJE129" s="520"/>
      <c r="UJF129" s="520"/>
      <c r="UJG129" s="520"/>
      <c r="UJH129" s="520"/>
      <c r="UJI129" s="520"/>
      <c r="UJJ129" s="520"/>
      <c r="UJK129" s="520"/>
      <c r="UJL129" s="520"/>
      <c r="UJM129" s="520"/>
      <c r="UJN129" s="520"/>
      <c r="UJO129" s="520"/>
      <c r="UJP129" s="520"/>
      <c r="UJQ129" s="520"/>
      <c r="UJR129" s="520"/>
      <c r="UJS129" s="520"/>
      <c r="UJT129" s="520"/>
      <c r="UJU129" s="520"/>
      <c r="UJV129" s="520"/>
      <c r="UJW129" s="520"/>
      <c r="UJX129" s="520"/>
      <c r="UJY129" s="520"/>
      <c r="UJZ129" s="520"/>
      <c r="UKA129" s="520"/>
      <c r="UKB129" s="520"/>
      <c r="UKC129" s="520"/>
      <c r="UKD129" s="520"/>
      <c r="UKE129" s="520"/>
      <c r="UKF129" s="520"/>
      <c r="UKG129" s="520"/>
      <c r="UKH129" s="520"/>
      <c r="UKI129" s="520"/>
      <c r="UKJ129" s="520"/>
      <c r="UKK129" s="520"/>
      <c r="UKL129" s="520"/>
      <c r="UKM129" s="520"/>
      <c r="UKN129" s="520"/>
      <c r="UKO129" s="520"/>
      <c r="UKP129" s="520"/>
      <c r="UKQ129" s="520"/>
      <c r="UKR129" s="520"/>
      <c r="UKS129" s="520"/>
      <c r="UKT129" s="520"/>
      <c r="UKU129" s="520"/>
      <c r="UKV129" s="520"/>
      <c r="UKW129" s="520"/>
      <c r="UKX129" s="520"/>
      <c r="UKY129" s="520"/>
      <c r="UKZ129" s="520"/>
      <c r="ULA129" s="520"/>
      <c r="ULB129" s="520"/>
      <c r="ULC129" s="520"/>
      <c r="ULD129" s="520"/>
      <c r="ULE129" s="520"/>
      <c r="ULF129" s="520"/>
      <c r="ULG129" s="520"/>
      <c r="ULH129" s="520"/>
      <c r="ULI129" s="520"/>
      <c r="ULJ129" s="520"/>
      <c r="ULK129" s="520"/>
      <c r="ULL129" s="520"/>
      <c r="ULM129" s="520"/>
      <c r="ULN129" s="520"/>
      <c r="ULO129" s="520"/>
      <c r="ULP129" s="520"/>
      <c r="ULQ129" s="520"/>
      <c r="ULR129" s="520"/>
      <c r="ULS129" s="520"/>
      <c r="ULT129" s="520"/>
      <c r="ULU129" s="520"/>
      <c r="ULV129" s="520"/>
      <c r="ULW129" s="520"/>
      <c r="ULX129" s="520"/>
      <c r="ULY129" s="520"/>
      <c r="ULZ129" s="520"/>
      <c r="UMA129" s="520"/>
      <c r="UMB129" s="520"/>
      <c r="UMC129" s="520"/>
      <c r="UMD129" s="520"/>
      <c r="UME129" s="520"/>
      <c r="UMF129" s="520"/>
      <c r="UMG129" s="520"/>
      <c r="UMH129" s="520"/>
      <c r="UMI129" s="520"/>
      <c r="UMJ129" s="520"/>
      <c r="UMK129" s="520"/>
      <c r="UML129" s="520"/>
      <c r="UMM129" s="520"/>
      <c r="UMN129" s="520"/>
      <c r="UMO129" s="520"/>
      <c r="UMP129" s="520"/>
      <c r="UMQ129" s="520"/>
      <c r="UMR129" s="520"/>
      <c r="UMS129" s="520"/>
      <c r="UMT129" s="520"/>
      <c r="UMU129" s="520"/>
      <c r="UMV129" s="520"/>
      <c r="UMW129" s="520"/>
      <c r="UMX129" s="520"/>
      <c r="UMY129" s="520"/>
      <c r="UMZ129" s="520"/>
      <c r="UNA129" s="520"/>
      <c r="UNB129" s="520"/>
      <c r="UNC129" s="520"/>
      <c r="UND129" s="520"/>
      <c r="UNE129" s="520"/>
      <c r="UNF129" s="520"/>
      <c r="UNG129" s="520"/>
      <c r="UNH129" s="520"/>
      <c r="UNI129" s="520"/>
      <c r="UNJ129" s="520"/>
      <c r="UNK129" s="520"/>
      <c r="UNL129" s="520"/>
      <c r="UNM129" s="520"/>
      <c r="UNN129" s="520"/>
      <c r="UNO129" s="520"/>
      <c r="UNP129" s="520"/>
      <c r="UNQ129" s="520"/>
      <c r="UNR129" s="520"/>
      <c r="UNS129" s="520"/>
      <c r="UNT129" s="520"/>
      <c r="UNU129" s="520"/>
      <c r="UNV129" s="520"/>
      <c r="UNW129" s="520"/>
      <c r="UNX129" s="520"/>
      <c r="UNY129" s="520"/>
      <c r="UNZ129" s="520"/>
      <c r="UOA129" s="520"/>
      <c r="UOB129" s="520"/>
      <c r="UOC129" s="520"/>
      <c r="UOD129" s="520"/>
      <c r="UOE129" s="520"/>
      <c r="UOF129" s="520"/>
      <c r="UOG129" s="520"/>
      <c r="UOH129" s="520"/>
      <c r="UOI129" s="520"/>
      <c r="UOJ129" s="520"/>
      <c r="UOK129" s="520"/>
      <c r="UOL129" s="520"/>
      <c r="UOM129" s="520"/>
      <c r="UON129" s="520"/>
      <c r="UOO129" s="520"/>
      <c r="UOP129" s="520"/>
      <c r="UOQ129" s="520"/>
      <c r="UOR129" s="520"/>
      <c r="UOS129" s="520"/>
      <c r="UOT129" s="520"/>
      <c r="UOU129" s="520"/>
      <c r="UOV129" s="520"/>
      <c r="UOW129" s="520"/>
      <c r="UOX129" s="520"/>
      <c r="UOY129" s="520"/>
      <c r="UOZ129" s="520"/>
      <c r="UPA129" s="520"/>
      <c r="UPB129" s="520"/>
      <c r="UPC129" s="520"/>
      <c r="UPD129" s="520"/>
      <c r="UPE129" s="520"/>
      <c r="UPF129" s="520"/>
      <c r="UPG129" s="520"/>
      <c r="UPH129" s="520"/>
      <c r="UPI129" s="520"/>
      <c r="UPJ129" s="520"/>
      <c r="UPK129" s="520"/>
      <c r="UPL129" s="520"/>
      <c r="UPM129" s="520"/>
      <c r="UPN129" s="520"/>
      <c r="UPO129" s="520"/>
      <c r="UPP129" s="520"/>
      <c r="UPQ129" s="520"/>
      <c r="UPR129" s="520"/>
      <c r="UPS129" s="520"/>
      <c r="UPT129" s="520"/>
      <c r="UPU129" s="520"/>
      <c r="UPV129" s="520"/>
      <c r="UPW129" s="520"/>
      <c r="UPX129" s="520"/>
      <c r="UPY129" s="520"/>
      <c r="UPZ129" s="520"/>
      <c r="UQA129" s="520"/>
      <c r="UQB129" s="520"/>
      <c r="UQC129" s="520"/>
      <c r="UQD129" s="520"/>
      <c r="UQE129" s="520"/>
      <c r="UQF129" s="520"/>
      <c r="UQG129" s="520"/>
      <c r="UQH129" s="520"/>
      <c r="UQI129" s="520"/>
      <c r="UQJ129" s="520"/>
      <c r="UQK129" s="520"/>
      <c r="UQL129" s="520"/>
      <c r="UQM129" s="520"/>
      <c r="UQN129" s="520"/>
      <c r="UQO129" s="520"/>
      <c r="UQP129" s="520"/>
      <c r="UQQ129" s="520"/>
      <c r="UQR129" s="520"/>
      <c r="UQS129" s="520"/>
      <c r="UQT129" s="520"/>
      <c r="UQU129" s="520"/>
      <c r="UQV129" s="520"/>
      <c r="UQW129" s="520"/>
      <c r="UQX129" s="520"/>
      <c r="UQY129" s="520"/>
      <c r="UQZ129" s="520"/>
      <c r="URA129" s="520"/>
      <c r="URB129" s="520"/>
      <c r="URC129" s="520"/>
      <c r="URD129" s="520"/>
      <c r="URE129" s="520"/>
      <c r="URF129" s="520"/>
      <c r="URG129" s="520"/>
      <c r="URH129" s="520"/>
      <c r="URI129" s="520"/>
      <c r="URJ129" s="520"/>
      <c r="URK129" s="520"/>
      <c r="URL129" s="520"/>
      <c r="URM129" s="520"/>
      <c r="URN129" s="520"/>
      <c r="URO129" s="520"/>
      <c r="URP129" s="520"/>
      <c r="URQ129" s="520"/>
      <c r="URR129" s="520"/>
      <c r="URS129" s="520"/>
      <c r="URT129" s="520"/>
      <c r="URU129" s="520"/>
      <c r="URV129" s="520"/>
      <c r="URW129" s="520"/>
      <c r="URX129" s="520"/>
      <c r="URY129" s="520"/>
      <c r="URZ129" s="520"/>
      <c r="USA129" s="520"/>
      <c r="USB129" s="520"/>
      <c r="USC129" s="520"/>
      <c r="USD129" s="520"/>
      <c r="USE129" s="520"/>
      <c r="USF129" s="520"/>
      <c r="USG129" s="520"/>
      <c r="USH129" s="520"/>
      <c r="USI129" s="520"/>
      <c r="USJ129" s="520"/>
      <c r="USK129" s="520"/>
      <c r="USL129" s="520"/>
      <c r="USM129" s="520"/>
      <c r="USN129" s="520"/>
      <c r="USO129" s="520"/>
      <c r="USP129" s="520"/>
      <c r="USQ129" s="520"/>
      <c r="USR129" s="520"/>
      <c r="USS129" s="520"/>
      <c r="UST129" s="520"/>
      <c r="USU129" s="520"/>
      <c r="USV129" s="520"/>
      <c r="USW129" s="520"/>
      <c r="USX129" s="520"/>
      <c r="USY129" s="520"/>
      <c r="USZ129" s="520"/>
      <c r="UTA129" s="520"/>
      <c r="UTB129" s="520"/>
      <c r="UTC129" s="520"/>
      <c r="UTD129" s="520"/>
      <c r="UTE129" s="520"/>
      <c r="UTF129" s="520"/>
      <c r="UTG129" s="520"/>
      <c r="UTH129" s="520"/>
      <c r="UTI129" s="520"/>
      <c r="UTJ129" s="520"/>
      <c r="UTK129" s="520"/>
      <c r="UTL129" s="520"/>
      <c r="UTM129" s="520"/>
      <c r="UTN129" s="520"/>
      <c r="UTO129" s="520"/>
      <c r="UTP129" s="520"/>
      <c r="UTQ129" s="520"/>
      <c r="UTR129" s="520"/>
      <c r="UTS129" s="520"/>
      <c r="UTT129" s="520"/>
      <c r="UTU129" s="520"/>
      <c r="UTV129" s="520"/>
      <c r="UTW129" s="520"/>
      <c r="UTX129" s="520"/>
      <c r="UTY129" s="520"/>
      <c r="UTZ129" s="520"/>
      <c r="UUA129" s="520"/>
      <c r="UUB129" s="520"/>
      <c r="UUC129" s="520"/>
      <c r="UUD129" s="520"/>
      <c r="UUE129" s="520"/>
      <c r="UUF129" s="520"/>
      <c r="UUG129" s="520"/>
      <c r="UUH129" s="520"/>
      <c r="UUI129" s="520"/>
      <c r="UUJ129" s="520"/>
      <c r="UUK129" s="520"/>
      <c r="UUL129" s="520"/>
      <c r="UUM129" s="520"/>
      <c r="UUN129" s="520"/>
      <c r="UUO129" s="520"/>
      <c r="UUP129" s="520"/>
      <c r="UUQ129" s="520"/>
      <c r="UUR129" s="520"/>
      <c r="UUS129" s="520"/>
      <c r="UUT129" s="520"/>
      <c r="UUU129" s="520"/>
      <c r="UUV129" s="520"/>
      <c r="UUW129" s="520"/>
      <c r="UUX129" s="520"/>
      <c r="UUY129" s="520"/>
      <c r="UUZ129" s="520"/>
      <c r="UVA129" s="520"/>
      <c r="UVB129" s="520"/>
      <c r="UVC129" s="520"/>
      <c r="UVD129" s="520"/>
      <c r="UVE129" s="520"/>
      <c r="UVF129" s="520"/>
      <c r="UVG129" s="520"/>
      <c r="UVH129" s="520"/>
      <c r="UVI129" s="520"/>
      <c r="UVJ129" s="520"/>
      <c r="UVK129" s="520"/>
      <c r="UVL129" s="520"/>
      <c r="UVM129" s="520"/>
      <c r="UVN129" s="520"/>
      <c r="UVO129" s="520"/>
      <c r="UVP129" s="520"/>
      <c r="UVQ129" s="520"/>
      <c r="UVR129" s="520"/>
      <c r="UVS129" s="520"/>
      <c r="UVT129" s="520"/>
      <c r="UVU129" s="520"/>
      <c r="UVV129" s="520"/>
      <c r="UVW129" s="520"/>
      <c r="UVX129" s="520"/>
      <c r="UVY129" s="520"/>
      <c r="UVZ129" s="520"/>
      <c r="UWA129" s="520"/>
      <c r="UWB129" s="520"/>
      <c r="UWC129" s="520"/>
      <c r="UWD129" s="520"/>
      <c r="UWE129" s="520"/>
      <c r="UWF129" s="520"/>
      <c r="UWG129" s="520"/>
      <c r="UWH129" s="520"/>
      <c r="UWI129" s="520"/>
      <c r="UWJ129" s="520"/>
      <c r="UWK129" s="520"/>
      <c r="UWL129" s="520"/>
      <c r="UWM129" s="520"/>
      <c r="UWN129" s="520"/>
      <c r="UWO129" s="520"/>
      <c r="UWP129" s="520"/>
      <c r="UWQ129" s="520"/>
      <c r="UWR129" s="520"/>
      <c r="UWS129" s="520"/>
      <c r="UWT129" s="520"/>
      <c r="UWU129" s="520"/>
      <c r="UWV129" s="520"/>
      <c r="UWW129" s="520"/>
      <c r="UWX129" s="520"/>
      <c r="UWY129" s="520"/>
      <c r="UWZ129" s="520"/>
      <c r="UXA129" s="520"/>
      <c r="UXB129" s="520"/>
      <c r="UXC129" s="520"/>
      <c r="UXD129" s="520"/>
      <c r="UXE129" s="520"/>
      <c r="UXF129" s="520"/>
      <c r="UXG129" s="520"/>
      <c r="UXH129" s="520"/>
      <c r="UXI129" s="520"/>
      <c r="UXJ129" s="520"/>
      <c r="UXK129" s="520"/>
      <c r="UXL129" s="520"/>
      <c r="UXM129" s="520"/>
      <c r="UXN129" s="520"/>
      <c r="UXO129" s="520"/>
      <c r="UXP129" s="520"/>
      <c r="UXQ129" s="520"/>
      <c r="UXR129" s="520"/>
      <c r="UXS129" s="520"/>
      <c r="UXT129" s="520"/>
      <c r="UXU129" s="520"/>
      <c r="UXV129" s="520"/>
      <c r="UXW129" s="520"/>
      <c r="UXX129" s="520"/>
      <c r="UXY129" s="520"/>
      <c r="UXZ129" s="520"/>
      <c r="UYA129" s="520"/>
      <c r="UYB129" s="520"/>
      <c r="UYC129" s="520"/>
      <c r="UYD129" s="520"/>
      <c r="UYE129" s="520"/>
      <c r="UYF129" s="520"/>
      <c r="UYG129" s="520"/>
      <c r="UYH129" s="520"/>
      <c r="UYI129" s="520"/>
      <c r="UYJ129" s="520"/>
      <c r="UYK129" s="520"/>
      <c r="UYL129" s="520"/>
      <c r="UYM129" s="520"/>
      <c r="UYN129" s="520"/>
      <c r="UYO129" s="520"/>
      <c r="UYP129" s="520"/>
      <c r="UYQ129" s="520"/>
      <c r="UYR129" s="520"/>
      <c r="UYS129" s="520"/>
      <c r="UYT129" s="520"/>
      <c r="UYU129" s="520"/>
      <c r="UYV129" s="520"/>
      <c r="UYW129" s="520"/>
      <c r="UYX129" s="520"/>
      <c r="UYY129" s="520"/>
      <c r="UYZ129" s="520"/>
      <c r="UZA129" s="520"/>
      <c r="UZB129" s="520"/>
      <c r="UZC129" s="520"/>
      <c r="UZD129" s="520"/>
      <c r="UZE129" s="520"/>
      <c r="UZF129" s="520"/>
      <c r="UZG129" s="520"/>
      <c r="UZH129" s="520"/>
      <c r="UZI129" s="520"/>
      <c r="UZJ129" s="520"/>
      <c r="UZK129" s="520"/>
      <c r="UZL129" s="520"/>
      <c r="UZM129" s="520"/>
      <c r="UZN129" s="520"/>
      <c r="UZO129" s="520"/>
      <c r="UZP129" s="520"/>
      <c r="UZQ129" s="520"/>
      <c r="UZR129" s="520"/>
      <c r="UZS129" s="520"/>
      <c r="UZT129" s="520"/>
      <c r="UZU129" s="520"/>
      <c r="UZV129" s="520"/>
      <c r="UZW129" s="520"/>
      <c r="UZX129" s="520"/>
      <c r="UZY129" s="520"/>
      <c r="UZZ129" s="520"/>
      <c r="VAA129" s="520"/>
      <c r="VAB129" s="520"/>
      <c r="VAC129" s="520"/>
      <c r="VAD129" s="520"/>
      <c r="VAE129" s="520"/>
      <c r="VAF129" s="520"/>
      <c r="VAG129" s="520"/>
      <c r="VAH129" s="520"/>
      <c r="VAI129" s="520"/>
      <c r="VAJ129" s="520"/>
      <c r="VAK129" s="520"/>
      <c r="VAL129" s="520"/>
      <c r="VAM129" s="520"/>
      <c r="VAN129" s="520"/>
      <c r="VAO129" s="520"/>
      <c r="VAP129" s="520"/>
      <c r="VAQ129" s="520"/>
      <c r="VAR129" s="520"/>
      <c r="VAS129" s="520"/>
      <c r="VAT129" s="520"/>
      <c r="VAU129" s="520"/>
      <c r="VAV129" s="520"/>
      <c r="VAW129" s="520"/>
      <c r="VAX129" s="520"/>
      <c r="VAY129" s="520"/>
      <c r="VAZ129" s="520"/>
      <c r="VBA129" s="520"/>
      <c r="VBB129" s="520"/>
      <c r="VBC129" s="520"/>
      <c r="VBD129" s="520"/>
      <c r="VBE129" s="520"/>
      <c r="VBF129" s="520"/>
      <c r="VBG129" s="520"/>
      <c r="VBH129" s="520"/>
      <c r="VBI129" s="520"/>
      <c r="VBJ129" s="520"/>
      <c r="VBK129" s="520"/>
      <c r="VBL129" s="520"/>
      <c r="VBM129" s="520"/>
      <c r="VBN129" s="520"/>
      <c r="VBO129" s="520"/>
      <c r="VBP129" s="520"/>
      <c r="VBQ129" s="520"/>
      <c r="VBR129" s="520"/>
      <c r="VBS129" s="520"/>
      <c r="VBT129" s="520"/>
      <c r="VBU129" s="520"/>
      <c r="VBV129" s="520"/>
      <c r="VBW129" s="520"/>
      <c r="VBX129" s="520"/>
      <c r="VBY129" s="520"/>
      <c r="VBZ129" s="520"/>
      <c r="VCA129" s="520"/>
      <c r="VCB129" s="520"/>
      <c r="VCC129" s="520"/>
      <c r="VCD129" s="520"/>
      <c r="VCE129" s="520"/>
      <c r="VCF129" s="520"/>
      <c r="VCG129" s="520"/>
      <c r="VCH129" s="520"/>
      <c r="VCI129" s="520"/>
      <c r="VCJ129" s="520"/>
      <c r="VCK129" s="520"/>
      <c r="VCL129" s="520"/>
      <c r="VCM129" s="520"/>
      <c r="VCN129" s="520"/>
      <c r="VCO129" s="520"/>
      <c r="VCP129" s="520"/>
      <c r="VCQ129" s="520"/>
      <c r="VCR129" s="520"/>
      <c r="VCS129" s="520"/>
      <c r="VCT129" s="520"/>
      <c r="VCU129" s="520"/>
      <c r="VCV129" s="520"/>
      <c r="VCW129" s="520"/>
      <c r="VCX129" s="520"/>
      <c r="VCY129" s="520"/>
      <c r="VCZ129" s="520"/>
      <c r="VDA129" s="520"/>
      <c r="VDB129" s="520"/>
      <c r="VDC129" s="520"/>
      <c r="VDD129" s="520"/>
      <c r="VDE129" s="520"/>
      <c r="VDF129" s="520"/>
      <c r="VDG129" s="520"/>
      <c r="VDH129" s="520"/>
      <c r="VDI129" s="520"/>
      <c r="VDJ129" s="520"/>
      <c r="VDK129" s="520"/>
      <c r="VDL129" s="520"/>
      <c r="VDM129" s="520"/>
      <c r="VDN129" s="520"/>
      <c r="VDO129" s="520"/>
      <c r="VDP129" s="520"/>
      <c r="VDQ129" s="520"/>
      <c r="VDR129" s="520"/>
      <c r="VDS129" s="520"/>
      <c r="VDT129" s="520"/>
      <c r="VDU129" s="520"/>
      <c r="VDV129" s="520"/>
      <c r="VDW129" s="520"/>
      <c r="VDX129" s="520"/>
      <c r="VDY129" s="520"/>
      <c r="VDZ129" s="520"/>
      <c r="VEA129" s="520"/>
      <c r="VEB129" s="520"/>
      <c r="VEC129" s="520"/>
      <c r="VED129" s="520"/>
      <c r="VEE129" s="520"/>
      <c r="VEF129" s="520"/>
      <c r="VEG129" s="520"/>
      <c r="VEH129" s="520"/>
      <c r="VEI129" s="520"/>
      <c r="VEJ129" s="520"/>
      <c r="VEK129" s="520"/>
      <c r="VEL129" s="520"/>
      <c r="VEM129" s="520"/>
      <c r="VEN129" s="520"/>
      <c r="VEO129" s="520"/>
      <c r="VEP129" s="520"/>
      <c r="VEQ129" s="520"/>
      <c r="VER129" s="520"/>
      <c r="VES129" s="520"/>
      <c r="VET129" s="520"/>
      <c r="VEU129" s="520"/>
      <c r="VEV129" s="520"/>
      <c r="VEW129" s="520"/>
      <c r="VEX129" s="520"/>
      <c r="VEY129" s="520"/>
      <c r="VEZ129" s="520"/>
      <c r="VFA129" s="520"/>
      <c r="VFB129" s="520"/>
      <c r="VFC129" s="520"/>
      <c r="VFD129" s="520"/>
      <c r="VFE129" s="520"/>
      <c r="VFF129" s="520"/>
      <c r="VFG129" s="520"/>
      <c r="VFH129" s="520"/>
      <c r="VFI129" s="520"/>
      <c r="VFJ129" s="520"/>
      <c r="VFK129" s="520"/>
      <c r="VFL129" s="520"/>
      <c r="VFM129" s="520"/>
      <c r="VFN129" s="520"/>
      <c r="VFO129" s="520"/>
      <c r="VFP129" s="520"/>
      <c r="VFQ129" s="520"/>
      <c r="VFR129" s="520"/>
      <c r="VFS129" s="520"/>
      <c r="VFT129" s="520"/>
      <c r="VFU129" s="520"/>
      <c r="VFV129" s="520"/>
      <c r="VFW129" s="520"/>
      <c r="VFX129" s="520"/>
      <c r="VFY129" s="520"/>
      <c r="VFZ129" s="520"/>
      <c r="VGA129" s="520"/>
      <c r="VGB129" s="520"/>
      <c r="VGC129" s="520"/>
      <c r="VGD129" s="520"/>
      <c r="VGE129" s="520"/>
      <c r="VGF129" s="520"/>
      <c r="VGG129" s="520"/>
      <c r="VGH129" s="520"/>
      <c r="VGI129" s="520"/>
      <c r="VGJ129" s="520"/>
      <c r="VGK129" s="520"/>
      <c r="VGL129" s="520"/>
      <c r="VGM129" s="520"/>
      <c r="VGN129" s="520"/>
      <c r="VGO129" s="520"/>
      <c r="VGP129" s="520"/>
      <c r="VGQ129" s="520"/>
      <c r="VGR129" s="520"/>
      <c r="VGS129" s="520"/>
      <c r="VGT129" s="520"/>
      <c r="VGU129" s="520"/>
      <c r="VGV129" s="520"/>
      <c r="VGW129" s="520"/>
      <c r="VGX129" s="520"/>
      <c r="VGY129" s="520"/>
      <c r="VGZ129" s="520"/>
      <c r="VHA129" s="520"/>
      <c r="VHB129" s="520"/>
      <c r="VHC129" s="520"/>
      <c r="VHD129" s="520"/>
      <c r="VHE129" s="520"/>
      <c r="VHF129" s="520"/>
      <c r="VHG129" s="520"/>
      <c r="VHH129" s="520"/>
      <c r="VHI129" s="520"/>
      <c r="VHJ129" s="520"/>
      <c r="VHK129" s="520"/>
      <c r="VHL129" s="520"/>
      <c r="VHM129" s="520"/>
      <c r="VHN129" s="520"/>
      <c r="VHO129" s="520"/>
      <c r="VHP129" s="520"/>
      <c r="VHQ129" s="520"/>
      <c r="VHR129" s="520"/>
      <c r="VHS129" s="520"/>
      <c r="VHT129" s="520"/>
      <c r="VHU129" s="520"/>
      <c r="VHV129" s="520"/>
      <c r="VHW129" s="520"/>
      <c r="VHX129" s="520"/>
      <c r="VHY129" s="520"/>
      <c r="VHZ129" s="520"/>
      <c r="VIA129" s="520"/>
      <c r="VIB129" s="520"/>
      <c r="VIC129" s="520"/>
      <c r="VID129" s="520"/>
      <c r="VIE129" s="520"/>
      <c r="VIF129" s="520"/>
      <c r="VIG129" s="520"/>
      <c r="VIH129" s="520"/>
      <c r="VII129" s="520"/>
      <c r="VIJ129" s="520"/>
      <c r="VIK129" s="520"/>
      <c r="VIL129" s="520"/>
      <c r="VIM129" s="520"/>
      <c r="VIN129" s="520"/>
      <c r="VIO129" s="520"/>
      <c r="VIP129" s="520"/>
      <c r="VIQ129" s="520"/>
      <c r="VIR129" s="520"/>
      <c r="VIS129" s="520"/>
      <c r="VIT129" s="520"/>
      <c r="VIU129" s="520"/>
      <c r="VIV129" s="520"/>
      <c r="VIW129" s="520"/>
      <c r="VIX129" s="520"/>
      <c r="VIY129" s="520"/>
      <c r="VIZ129" s="520"/>
      <c r="VJA129" s="520"/>
      <c r="VJB129" s="520"/>
      <c r="VJC129" s="520"/>
      <c r="VJD129" s="520"/>
      <c r="VJE129" s="520"/>
      <c r="VJF129" s="520"/>
      <c r="VJG129" s="520"/>
      <c r="VJH129" s="520"/>
      <c r="VJI129" s="520"/>
      <c r="VJJ129" s="520"/>
      <c r="VJK129" s="520"/>
      <c r="VJL129" s="520"/>
      <c r="VJM129" s="520"/>
      <c r="VJN129" s="520"/>
      <c r="VJO129" s="520"/>
      <c r="VJP129" s="520"/>
      <c r="VJQ129" s="520"/>
      <c r="VJR129" s="520"/>
      <c r="VJS129" s="520"/>
      <c r="VJT129" s="520"/>
      <c r="VJU129" s="520"/>
      <c r="VJV129" s="520"/>
      <c r="VJW129" s="520"/>
      <c r="VJX129" s="520"/>
      <c r="VJY129" s="520"/>
      <c r="VJZ129" s="520"/>
      <c r="VKA129" s="520"/>
      <c r="VKB129" s="520"/>
      <c r="VKC129" s="520"/>
      <c r="VKD129" s="520"/>
      <c r="VKE129" s="520"/>
      <c r="VKF129" s="520"/>
      <c r="VKG129" s="520"/>
      <c r="VKH129" s="520"/>
      <c r="VKI129" s="520"/>
      <c r="VKJ129" s="520"/>
      <c r="VKK129" s="520"/>
      <c r="VKL129" s="520"/>
      <c r="VKM129" s="520"/>
      <c r="VKN129" s="520"/>
      <c r="VKO129" s="520"/>
      <c r="VKP129" s="520"/>
      <c r="VKQ129" s="520"/>
      <c r="VKR129" s="520"/>
      <c r="VKS129" s="520"/>
      <c r="VKT129" s="520"/>
      <c r="VKU129" s="520"/>
      <c r="VKV129" s="520"/>
      <c r="VKW129" s="520"/>
      <c r="VKX129" s="520"/>
      <c r="VKY129" s="520"/>
      <c r="VKZ129" s="520"/>
      <c r="VLA129" s="520"/>
      <c r="VLB129" s="520"/>
      <c r="VLC129" s="520"/>
      <c r="VLD129" s="520"/>
      <c r="VLE129" s="520"/>
      <c r="VLF129" s="520"/>
      <c r="VLG129" s="520"/>
      <c r="VLH129" s="520"/>
      <c r="VLI129" s="520"/>
      <c r="VLJ129" s="520"/>
      <c r="VLK129" s="520"/>
      <c r="VLL129" s="520"/>
      <c r="VLM129" s="520"/>
      <c r="VLN129" s="520"/>
      <c r="VLO129" s="520"/>
      <c r="VLP129" s="520"/>
      <c r="VLQ129" s="520"/>
      <c r="VLR129" s="520"/>
      <c r="VLS129" s="520"/>
      <c r="VLT129" s="520"/>
      <c r="VLU129" s="520"/>
      <c r="VLV129" s="520"/>
      <c r="VLW129" s="520"/>
      <c r="VLX129" s="520"/>
      <c r="VLY129" s="520"/>
      <c r="VLZ129" s="520"/>
      <c r="VMA129" s="520"/>
      <c r="VMB129" s="520"/>
      <c r="VMC129" s="520"/>
      <c r="VMD129" s="520"/>
      <c r="VME129" s="520"/>
      <c r="VMF129" s="520"/>
      <c r="VMG129" s="520"/>
      <c r="VMH129" s="520"/>
      <c r="VMI129" s="520"/>
      <c r="VMJ129" s="520"/>
      <c r="VMK129" s="520"/>
      <c r="VML129" s="520"/>
      <c r="VMM129" s="520"/>
      <c r="VMN129" s="520"/>
      <c r="VMO129" s="520"/>
      <c r="VMP129" s="520"/>
      <c r="VMQ129" s="520"/>
      <c r="VMR129" s="520"/>
      <c r="VMS129" s="520"/>
      <c r="VMT129" s="520"/>
      <c r="VMU129" s="520"/>
      <c r="VMV129" s="520"/>
      <c r="VMW129" s="520"/>
      <c r="VMX129" s="520"/>
      <c r="VMY129" s="520"/>
      <c r="VMZ129" s="520"/>
      <c r="VNA129" s="520"/>
      <c r="VNB129" s="520"/>
      <c r="VNC129" s="520"/>
      <c r="VND129" s="520"/>
      <c r="VNE129" s="520"/>
      <c r="VNF129" s="520"/>
      <c r="VNG129" s="520"/>
      <c r="VNH129" s="520"/>
      <c r="VNI129" s="520"/>
      <c r="VNJ129" s="520"/>
      <c r="VNK129" s="520"/>
      <c r="VNL129" s="520"/>
      <c r="VNM129" s="520"/>
      <c r="VNN129" s="520"/>
      <c r="VNO129" s="520"/>
      <c r="VNP129" s="520"/>
      <c r="VNQ129" s="520"/>
      <c r="VNR129" s="520"/>
      <c r="VNS129" s="520"/>
      <c r="VNT129" s="520"/>
      <c r="VNU129" s="520"/>
      <c r="VNV129" s="520"/>
      <c r="VNW129" s="520"/>
      <c r="VNX129" s="520"/>
      <c r="VNY129" s="520"/>
      <c r="VNZ129" s="520"/>
      <c r="VOA129" s="520"/>
      <c r="VOB129" s="520"/>
      <c r="VOC129" s="520"/>
      <c r="VOD129" s="520"/>
      <c r="VOE129" s="520"/>
      <c r="VOF129" s="520"/>
      <c r="VOG129" s="520"/>
      <c r="VOH129" s="520"/>
      <c r="VOI129" s="520"/>
      <c r="VOJ129" s="520"/>
      <c r="VOK129" s="520"/>
      <c r="VOL129" s="520"/>
      <c r="VOM129" s="520"/>
      <c r="VON129" s="520"/>
      <c r="VOO129" s="520"/>
      <c r="VOP129" s="520"/>
      <c r="VOQ129" s="520"/>
      <c r="VOR129" s="520"/>
      <c r="VOS129" s="520"/>
      <c r="VOT129" s="520"/>
      <c r="VOU129" s="520"/>
      <c r="VOV129" s="520"/>
      <c r="VOW129" s="520"/>
      <c r="VOX129" s="520"/>
      <c r="VOY129" s="520"/>
      <c r="VOZ129" s="520"/>
      <c r="VPA129" s="520"/>
      <c r="VPB129" s="520"/>
      <c r="VPC129" s="520"/>
      <c r="VPD129" s="520"/>
      <c r="VPE129" s="520"/>
      <c r="VPF129" s="520"/>
      <c r="VPG129" s="520"/>
      <c r="VPH129" s="520"/>
      <c r="VPI129" s="520"/>
      <c r="VPJ129" s="520"/>
      <c r="VPK129" s="520"/>
      <c r="VPL129" s="520"/>
      <c r="VPM129" s="520"/>
      <c r="VPN129" s="520"/>
      <c r="VPO129" s="520"/>
      <c r="VPP129" s="520"/>
      <c r="VPQ129" s="520"/>
      <c r="VPR129" s="520"/>
      <c r="VPS129" s="520"/>
      <c r="VPT129" s="520"/>
      <c r="VPU129" s="520"/>
      <c r="VPV129" s="520"/>
      <c r="VPW129" s="520"/>
      <c r="VPX129" s="520"/>
      <c r="VPY129" s="520"/>
      <c r="VPZ129" s="520"/>
      <c r="VQA129" s="520"/>
      <c r="VQB129" s="520"/>
      <c r="VQC129" s="520"/>
      <c r="VQD129" s="520"/>
      <c r="VQE129" s="520"/>
      <c r="VQF129" s="520"/>
      <c r="VQG129" s="520"/>
      <c r="VQH129" s="520"/>
      <c r="VQI129" s="520"/>
      <c r="VQJ129" s="520"/>
      <c r="VQK129" s="520"/>
      <c r="VQL129" s="520"/>
      <c r="VQM129" s="520"/>
      <c r="VQN129" s="520"/>
      <c r="VQO129" s="520"/>
      <c r="VQP129" s="520"/>
      <c r="VQQ129" s="520"/>
      <c r="VQR129" s="520"/>
      <c r="VQS129" s="520"/>
      <c r="VQT129" s="520"/>
      <c r="VQU129" s="520"/>
      <c r="VQV129" s="520"/>
      <c r="VQW129" s="520"/>
      <c r="VQX129" s="520"/>
      <c r="VQY129" s="520"/>
      <c r="VQZ129" s="520"/>
      <c r="VRA129" s="520"/>
      <c r="VRB129" s="520"/>
      <c r="VRC129" s="520"/>
      <c r="VRD129" s="520"/>
      <c r="VRE129" s="520"/>
      <c r="VRF129" s="520"/>
      <c r="VRG129" s="520"/>
      <c r="VRH129" s="520"/>
      <c r="VRI129" s="520"/>
      <c r="VRJ129" s="520"/>
      <c r="VRK129" s="520"/>
      <c r="VRL129" s="520"/>
      <c r="VRM129" s="520"/>
      <c r="VRN129" s="520"/>
      <c r="VRO129" s="520"/>
      <c r="VRP129" s="520"/>
      <c r="VRQ129" s="520"/>
      <c r="VRR129" s="520"/>
      <c r="VRS129" s="520"/>
      <c r="VRT129" s="520"/>
      <c r="VRU129" s="520"/>
      <c r="VRV129" s="520"/>
      <c r="VRW129" s="520"/>
      <c r="VRX129" s="520"/>
      <c r="VRY129" s="520"/>
      <c r="VRZ129" s="520"/>
      <c r="VSA129" s="520"/>
      <c r="VSB129" s="520"/>
      <c r="VSC129" s="520"/>
      <c r="VSD129" s="520"/>
      <c r="VSE129" s="520"/>
      <c r="VSF129" s="520"/>
      <c r="VSG129" s="520"/>
      <c r="VSH129" s="520"/>
      <c r="VSI129" s="520"/>
      <c r="VSJ129" s="520"/>
      <c r="VSK129" s="520"/>
      <c r="VSL129" s="520"/>
      <c r="VSM129" s="520"/>
      <c r="VSN129" s="520"/>
      <c r="VSO129" s="520"/>
      <c r="VSP129" s="520"/>
      <c r="VSQ129" s="520"/>
      <c r="VSR129" s="520"/>
      <c r="VSS129" s="520"/>
      <c r="VST129" s="520"/>
      <c r="VSU129" s="520"/>
      <c r="VSV129" s="520"/>
      <c r="VSW129" s="520"/>
      <c r="VSX129" s="520"/>
      <c r="VSY129" s="520"/>
      <c r="VSZ129" s="520"/>
      <c r="VTA129" s="520"/>
      <c r="VTB129" s="520"/>
      <c r="VTC129" s="520"/>
      <c r="VTD129" s="520"/>
      <c r="VTE129" s="520"/>
      <c r="VTF129" s="520"/>
      <c r="VTG129" s="520"/>
      <c r="VTH129" s="520"/>
      <c r="VTI129" s="520"/>
      <c r="VTJ129" s="520"/>
      <c r="VTK129" s="520"/>
      <c r="VTL129" s="520"/>
      <c r="VTM129" s="520"/>
      <c r="VTN129" s="520"/>
      <c r="VTO129" s="520"/>
      <c r="VTP129" s="520"/>
      <c r="VTQ129" s="520"/>
      <c r="VTR129" s="520"/>
      <c r="VTS129" s="520"/>
      <c r="VTT129" s="520"/>
      <c r="VTU129" s="520"/>
      <c r="VTV129" s="520"/>
      <c r="VTW129" s="520"/>
      <c r="VTX129" s="520"/>
      <c r="VTY129" s="520"/>
      <c r="VTZ129" s="520"/>
      <c r="VUA129" s="520"/>
      <c r="VUB129" s="520"/>
      <c r="VUC129" s="520"/>
      <c r="VUD129" s="520"/>
      <c r="VUE129" s="520"/>
      <c r="VUF129" s="520"/>
      <c r="VUG129" s="520"/>
      <c r="VUH129" s="520"/>
      <c r="VUI129" s="520"/>
      <c r="VUJ129" s="520"/>
      <c r="VUK129" s="520"/>
      <c r="VUL129" s="520"/>
      <c r="VUM129" s="520"/>
      <c r="VUN129" s="520"/>
      <c r="VUO129" s="520"/>
      <c r="VUP129" s="520"/>
      <c r="VUQ129" s="520"/>
      <c r="VUR129" s="520"/>
      <c r="VUS129" s="520"/>
      <c r="VUT129" s="520"/>
      <c r="VUU129" s="520"/>
      <c r="VUV129" s="520"/>
      <c r="VUW129" s="520"/>
      <c r="VUX129" s="520"/>
      <c r="VUY129" s="520"/>
      <c r="VUZ129" s="520"/>
      <c r="VVA129" s="520"/>
      <c r="VVB129" s="520"/>
      <c r="VVC129" s="520"/>
      <c r="VVD129" s="520"/>
      <c r="VVE129" s="520"/>
      <c r="VVF129" s="520"/>
      <c r="VVG129" s="520"/>
      <c r="VVH129" s="520"/>
      <c r="VVI129" s="520"/>
      <c r="VVJ129" s="520"/>
      <c r="VVK129" s="520"/>
      <c r="VVL129" s="520"/>
      <c r="VVM129" s="520"/>
      <c r="VVN129" s="520"/>
      <c r="VVO129" s="520"/>
      <c r="VVP129" s="520"/>
      <c r="VVQ129" s="520"/>
      <c r="VVR129" s="520"/>
      <c r="VVS129" s="520"/>
      <c r="VVT129" s="520"/>
      <c r="VVU129" s="520"/>
      <c r="VVV129" s="520"/>
      <c r="VVW129" s="520"/>
      <c r="VVX129" s="520"/>
      <c r="VVY129" s="520"/>
      <c r="VVZ129" s="520"/>
      <c r="VWA129" s="520"/>
      <c r="VWB129" s="520"/>
      <c r="VWC129" s="520"/>
      <c r="VWD129" s="520"/>
      <c r="VWE129" s="520"/>
      <c r="VWF129" s="520"/>
      <c r="VWG129" s="520"/>
      <c r="VWH129" s="520"/>
      <c r="VWI129" s="520"/>
      <c r="VWJ129" s="520"/>
      <c r="VWK129" s="520"/>
      <c r="VWL129" s="520"/>
      <c r="VWM129" s="520"/>
      <c r="VWN129" s="520"/>
      <c r="VWO129" s="520"/>
      <c r="VWP129" s="520"/>
      <c r="VWQ129" s="520"/>
      <c r="VWR129" s="520"/>
      <c r="VWS129" s="520"/>
      <c r="VWT129" s="520"/>
      <c r="VWU129" s="520"/>
      <c r="VWV129" s="520"/>
      <c r="VWW129" s="520"/>
      <c r="VWX129" s="520"/>
      <c r="VWY129" s="520"/>
      <c r="VWZ129" s="520"/>
      <c r="VXA129" s="520"/>
      <c r="VXB129" s="520"/>
      <c r="VXC129" s="520"/>
      <c r="VXD129" s="520"/>
      <c r="VXE129" s="520"/>
      <c r="VXF129" s="520"/>
      <c r="VXG129" s="520"/>
      <c r="VXH129" s="520"/>
      <c r="VXI129" s="520"/>
      <c r="VXJ129" s="520"/>
      <c r="VXK129" s="520"/>
      <c r="VXL129" s="520"/>
      <c r="VXM129" s="520"/>
      <c r="VXN129" s="520"/>
      <c r="VXO129" s="520"/>
      <c r="VXP129" s="520"/>
      <c r="VXQ129" s="520"/>
      <c r="VXR129" s="520"/>
      <c r="VXS129" s="520"/>
      <c r="VXT129" s="520"/>
      <c r="VXU129" s="520"/>
      <c r="VXV129" s="520"/>
      <c r="VXW129" s="520"/>
      <c r="VXX129" s="520"/>
      <c r="VXY129" s="520"/>
      <c r="VXZ129" s="520"/>
      <c r="VYA129" s="520"/>
      <c r="VYB129" s="520"/>
      <c r="VYC129" s="520"/>
      <c r="VYD129" s="520"/>
      <c r="VYE129" s="520"/>
      <c r="VYF129" s="520"/>
      <c r="VYG129" s="520"/>
      <c r="VYH129" s="520"/>
      <c r="VYI129" s="520"/>
      <c r="VYJ129" s="520"/>
      <c r="VYK129" s="520"/>
      <c r="VYL129" s="520"/>
      <c r="VYM129" s="520"/>
      <c r="VYN129" s="520"/>
      <c r="VYO129" s="520"/>
      <c r="VYP129" s="520"/>
      <c r="VYQ129" s="520"/>
      <c r="VYR129" s="520"/>
      <c r="VYS129" s="520"/>
      <c r="VYT129" s="520"/>
      <c r="VYU129" s="520"/>
      <c r="VYV129" s="520"/>
      <c r="VYW129" s="520"/>
      <c r="VYX129" s="520"/>
      <c r="VYY129" s="520"/>
      <c r="VYZ129" s="520"/>
      <c r="VZA129" s="520"/>
      <c r="VZB129" s="520"/>
      <c r="VZC129" s="520"/>
      <c r="VZD129" s="520"/>
      <c r="VZE129" s="520"/>
      <c r="VZF129" s="520"/>
      <c r="VZG129" s="520"/>
      <c r="VZH129" s="520"/>
      <c r="VZI129" s="520"/>
      <c r="VZJ129" s="520"/>
      <c r="VZK129" s="520"/>
      <c r="VZL129" s="520"/>
      <c r="VZM129" s="520"/>
      <c r="VZN129" s="520"/>
      <c r="VZO129" s="520"/>
      <c r="VZP129" s="520"/>
      <c r="VZQ129" s="520"/>
      <c r="VZR129" s="520"/>
      <c r="VZS129" s="520"/>
      <c r="VZT129" s="520"/>
      <c r="VZU129" s="520"/>
      <c r="VZV129" s="520"/>
      <c r="VZW129" s="520"/>
      <c r="VZX129" s="520"/>
      <c r="VZY129" s="520"/>
      <c r="VZZ129" s="520"/>
      <c r="WAA129" s="520"/>
      <c r="WAB129" s="520"/>
      <c r="WAC129" s="520"/>
      <c r="WAD129" s="520"/>
      <c r="WAE129" s="520"/>
      <c r="WAF129" s="520"/>
      <c r="WAG129" s="520"/>
      <c r="WAH129" s="520"/>
      <c r="WAI129" s="520"/>
      <c r="WAJ129" s="520"/>
      <c r="WAK129" s="520"/>
      <c r="WAL129" s="520"/>
      <c r="WAM129" s="520"/>
      <c r="WAN129" s="520"/>
      <c r="WAO129" s="520"/>
      <c r="WAP129" s="520"/>
      <c r="WAQ129" s="520"/>
      <c r="WAR129" s="520"/>
      <c r="WAS129" s="520"/>
      <c r="WAT129" s="520"/>
      <c r="WAU129" s="520"/>
      <c r="WAV129" s="520"/>
      <c r="WAW129" s="520"/>
      <c r="WAX129" s="520"/>
      <c r="WAY129" s="520"/>
      <c r="WAZ129" s="520"/>
      <c r="WBA129" s="520"/>
      <c r="WBB129" s="520"/>
      <c r="WBC129" s="520"/>
      <c r="WBD129" s="520"/>
      <c r="WBE129" s="520"/>
      <c r="WBF129" s="520"/>
      <c r="WBG129" s="520"/>
      <c r="WBH129" s="520"/>
      <c r="WBI129" s="520"/>
      <c r="WBJ129" s="520"/>
      <c r="WBK129" s="520"/>
      <c r="WBL129" s="520"/>
      <c r="WBM129" s="520"/>
      <c r="WBN129" s="520"/>
      <c r="WBO129" s="520"/>
      <c r="WBP129" s="520"/>
      <c r="WBQ129" s="520"/>
      <c r="WBR129" s="520"/>
      <c r="WBS129" s="520"/>
      <c r="WBT129" s="520"/>
      <c r="WBU129" s="520"/>
      <c r="WBV129" s="520"/>
      <c r="WBW129" s="520"/>
      <c r="WBX129" s="520"/>
      <c r="WBY129" s="520"/>
      <c r="WBZ129" s="520"/>
      <c r="WCA129" s="520"/>
      <c r="WCB129" s="520"/>
      <c r="WCC129" s="520"/>
      <c r="WCD129" s="520"/>
      <c r="WCE129" s="520"/>
      <c r="WCF129" s="520"/>
      <c r="WCG129" s="520"/>
      <c r="WCH129" s="520"/>
      <c r="WCI129" s="520"/>
      <c r="WCJ129" s="520"/>
      <c r="WCK129" s="520"/>
      <c r="WCL129" s="520"/>
      <c r="WCM129" s="520"/>
      <c r="WCN129" s="520"/>
      <c r="WCO129" s="520"/>
      <c r="WCP129" s="520"/>
      <c r="WCQ129" s="520"/>
      <c r="WCR129" s="520"/>
      <c r="WCS129" s="520"/>
      <c r="WCT129" s="520"/>
      <c r="WCU129" s="520"/>
      <c r="WCV129" s="520"/>
      <c r="WCW129" s="520"/>
      <c r="WCX129" s="520"/>
      <c r="WCY129" s="520"/>
      <c r="WCZ129" s="520"/>
      <c r="WDA129" s="520"/>
      <c r="WDB129" s="520"/>
      <c r="WDC129" s="520"/>
      <c r="WDD129" s="520"/>
      <c r="WDE129" s="520"/>
      <c r="WDF129" s="520"/>
      <c r="WDG129" s="520"/>
      <c r="WDH129" s="520"/>
      <c r="WDI129" s="520"/>
      <c r="WDJ129" s="520"/>
      <c r="WDK129" s="520"/>
      <c r="WDL129" s="520"/>
      <c r="WDM129" s="520"/>
      <c r="WDN129" s="520"/>
      <c r="WDO129" s="520"/>
      <c r="WDP129" s="520"/>
      <c r="WDQ129" s="520"/>
      <c r="WDR129" s="520"/>
      <c r="WDS129" s="520"/>
      <c r="WDT129" s="520"/>
      <c r="WDU129" s="520"/>
      <c r="WDV129" s="520"/>
      <c r="WDW129" s="520"/>
      <c r="WDX129" s="520"/>
      <c r="WDY129" s="520"/>
      <c r="WDZ129" s="520"/>
      <c r="WEA129" s="520"/>
      <c r="WEB129" s="520"/>
      <c r="WEC129" s="520"/>
      <c r="WED129" s="520"/>
      <c r="WEE129" s="520"/>
      <c r="WEF129" s="520"/>
      <c r="WEG129" s="520"/>
      <c r="WEH129" s="520"/>
      <c r="WEI129" s="520"/>
      <c r="WEJ129" s="520"/>
      <c r="WEK129" s="520"/>
      <c r="WEL129" s="520"/>
      <c r="WEM129" s="520"/>
      <c r="WEN129" s="520"/>
      <c r="WEO129" s="520"/>
      <c r="WEP129" s="520"/>
      <c r="WEQ129" s="520"/>
      <c r="WER129" s="520"/>
      <c r="WES129" s="520"/>
      <c r="WET129" s="520"/>
      <c r="WEU129" s="520"/>
      <c r="WEV129" s="520"/>
      <c r="WEW129" s="520"/>
      <c r="WEX129" s="520"/>
      <c r="WEY129" s="520"/>
      <c r="WEZ129" s="520"/>
      <c r="WFA129" s="520"/>
      <c r="WFB129" s="520"/>
      <c r="WFC129" s="520"/>
      <c r="WFD129" s="520"/>
      <c r="WFE129" s="520"/>
      <c r="WFF129" s="520"/>
      <c r="WFG129" s="520"/>
      <c r="WFH129" s="520"/>
      <c r="WFI129" s="520"/>
      <c r="WFJ129" s="520"/>
      <c r="WFK129" s="520"/>
      <c r="WFL129" s="520"/>
      <c r="WFM129" s="520"/>
      <c r="WFN129" s="520"/>
      <c r="WFO129" s="520"/>
      <c r="WFP129" s="520"/>
      <c r="WFQ129" s="520"/>
      <c r="WFR129" s="520"/>
      <c r="WFS129" s="520"/>
      <c r="WFT129" s="520"/>
      <c r="WFU129" s="520"/>
      <c r="WFV129" s="520"/>
      <c r="WFW129" s="520"/>
      <c r="WFX129" s="520"/>
      <c r="WFY129" s="520"/>
      <c r="WFZ129" s="520"/>
      <c r="WGA129" s="520"/>
      <c r="WGB129" s="520"/>
      <c r="WGC129" s="520"/>
      <c r="WGD129" s="520"/>
      <c r="WGE129" s="520"/>
      <c r="WGF129" s="520"/>
      <c r="WGG129" s="520"/>
      <c r="WGH129" s="520"/>
      <c r="WGI129" s="520"/>
      <c r="WGJ129" s="520"/>
      <c r="WGK129" s="520"/>
      <c r="WGL129" s="520"/>
      <c r="WGM129" s="520"/>
      <c r="WGN129" s="520"/>
      <c r="WGO129" s="520"/>
      <c r="WGP129" s="520"/>
      <c r="WGQ129" s="520"/>
      <c r="WGR129" s="520"/>
      <c r="WGS129" s="520"/>
      <c r="WGT129" s="520"/>
      <c r="WGU129" s="520"/>
      <c r="WGV129" s="520"/>
      <c r="WGW129" s="520"/>
      <c r="WGX129" s="520"/>
      <c r="WGY129" s="520"/>
      <c r="WGZ129" s="520"/>
      <c r="WHA129" s="520"/>
      <c r="WHB129" s="520"/>
      <c r="WHC129" s="520"/>
      <c r="WHD129" s="520"/>
      <c r="WHE129" s="520"/>
      <c r="WHF129" s="520"/>
      <c r="WHG129" s="520"/>
      <c r="WHH129" s="520"/>
      <c r="WHI129" s="520"/>
      <c r="WHJ129" s="520"/>
      <c r="WHK129" s="520"/>
      <c r="WHL129" s="520"/>
      <c r="WHM129" s="520"/>
      <c r="WHN129" s="520"/>
      <c r="WHO129" s="520"/>
      <c r="WHP129" s="520"/>
      <c r="WHQ129" s="520"/>
      <c r="WHR129" s="520"/>
      <c r="WHS129" s="520"/>
      <c r="WHT129" s="520"/>
      <c r="WHU129" s="520"/>
      <c r="WHV129" s="520"/>
      <c r="WHW129" s="520"/>
      <c r="WHX129" s="520"/>
      <c r="WHY129" s="520"/>
      <c r="WHZ129" s="520"/>
      <c r="WIA129" s="520"/>
      <c r="WIB129" s="520"/>
      <c r="WIC129" s="520"/>
      <c r="WID129" s="520"/>
      <c r="WIE129" s="520"/>
      <c r="WIF129" s="520"/>
      <c r="WIG129" s="520"/>
      <c r="WIH129" s="520"/>
      <c r="WII129" s="520"/>
      <c r="WIJ129" s="520"/>
      <c r="WIK129" s="520"/>
      <c r="WIL129" s="520"/>
      <c r="WIM129" s="520"/>
      <c r="WIN129" s="520"/>
      <c r="WIO129" s="520"/>
      <c r="WIP129" s="520"/>
      <c r="WIQ129" s="520"/>
      <c r="WIR129" s="520"/>
      <c r="WIS129" s="520"/>
      <c r="WIT129" s="520"/>
      <c r="WIU129" s="520"/>
      <c r="WIV129" s="520"/>
      <c r="WIW129" s="520"/>
      <c r="WIX129" s="520"/>
      <c r="WIY129" s="520"/>
      <c r="WIZ129" s="520"/>
      <c r="WJA129" s="520"/>
      <c r="WJB129" s="520"/>
      <c r="WJC129" s="520"/>
      <c r="WJD129" s="520"/>
      <c r="WJE129" s="520"/>
      <c r="WJF129" s="520"/>
      <c r="WJG129" s="520"/>
      <c r="WJH129" s="520"/>
      <c r="WJI129" s="520"/>
      <c r="WJJ129" s="520"/>
      <c r="WJK129" s="520"/>
      <c r="WJL129" s="520"/>
      <c r="WJM129" s="520"/>
      <c r="WJN129" s="520"/>
      <c r="WJO129" s="520"/>
      <c r="WJP129" s="520"/>
      <c r="WJQ129" s="520"/>
      <c r="WJR129" s="520"/>
      <c r="WJS129" s="520"/>
      <c r="WJT129" s="520"/>
      <c r="WJU129" s="520"/>
      <c r="WJV129" s="520"/>
      <c r="WJW129" s="520"/>
      <c r="WJX129" s="520"/>
      <c r="WJY129" s="520"/>
      <c r="WJZ129" s="520"/>
      <c r="WKA129" s="520"/>
      <c r="WKB129" s="520"/>
      <c r="WKC129" s="520"/>
      <c r="WKD129" s="520"/>
      <c r="WKE129" s="520"/>
      <c r="WKF129" s="520"/>
      <c r="WKG129" s="520"/>
      <c r="WKH129" s="520"/>
      <c r="WKI129" s="520"/>
      <c r="WKJ129" s="520"/>
      <c r="WKK129" s="520"/>
      <c r="WKL129" s="520"/>
      <c r="WKM129" s="520"/>
      <c r="WKN129" s="520"/>
      <c r="WKO129" s="520"/>
      <c r="WKP129" s="520"/>
      <c r="WKQ129" s="520"/>
      <c r="WKR129" s="520"/>
      <c r="WKS129" s="520"/>
      <c r="WKT129" s="520"/>
      <c r="WKU129" s="520"/>
      <c r="WKV129" s="520"/>
      <c r="WKW129" s="520"/>
      <c r="WKX129" s="520"/>
      <c r="WKY129" s="520"/>
      <c r="WKZ129" s="520"/>
      <c r="WLA129" s="520"/>
      <c r="WLB129" s="520"/>
      <c r="WLC129" s="520"/>
      <c r="WLD129" s="520"/>
      <c r="WLE129" s="520"/>
      <c r="WLF129" s="520"/>
      <c r="WLG129" s="520"/>
      <c r="WLH129" s="520"/>
      <c r="WLI129" s="520"/>
      <c r="WLJ129" s="520"/>
      <c r="WLK129" s="520"/>
      <c r="WLL129" s="520"/>
      <c r="WLM129" s="520"/>
      <c r="WLN129" s="520"/>
      <c r="WLO129" s="520"/>
      <c r="WLP129" s="520"/>
      <c r="WLQ129" s="520"/>
      <c r="WLR129" s="520"/>
      <c r="WLS129" s="520"/>
      <c r="WLT129" s="520"/>
      <c r="WLU129" s="520"/>
      <c r="WLV129" s="520"/>
      <c r="WLW129" s="520"/>
      <c r="WLX129" s="520"/>
      <c r="WLY129" s="520"/>
      <c r="WLZ129" s="520"/>
      <c r="WMA129" s="520"/>
      <c r="WMB129" s="520"/>
      <c r="WMC129" s="520"/>
      <c r="WMD129" s="520"/>
      <c r="WME129" s="520"/>
      <c r="WMF129" s="520"/>
      <c r="WMG129" s="520"/>
      <c r="WMH129" s="520"/>
      <c r="WMI129" s="520"/>
      <c r="WMJ129" s="520"/>
      <c r="WMK129" s="520"/>
      <c r="WML129" s="520"/>
      <c r="WMM129" s="520"/>
      <c r="WMN129" s="520"/>
      <c r="WMO129" s="520"/>
      <c r="WMP129" s="520"/>
      <c r="WMQ129" s="520"/>
      <c r="WMR129" s="520"/>
      <c r="WMS129" s="520"/>
      <c r="WMT129" s="520"/>
      <c r="WMU129" s="520"/>
      <c r="WMV129" s="520"/>
      <c r="WMW129" s="520"/>
      <c r="WMX129" s="520"/>
      <c r="WMY129" s="520"/>
      <c r="WMZ129" s="520"/>
      <c r="WNA129" s="520"/>
      <c r="WNB129" s="520"/>
      <c r="WNC129" s="520"/>
      <c r="WND129" s="520"/>
      <c r="WNE129" s="520"/>
      <c r="WNF129" s="520"/>
      <c r="WNG129" s="520"/>
      <c r="WNH129" s="520"/>
      <c r="WNI129" s="520"/>
      <c r="WNJ129" s="520"/>
      <c r="WNK129" s="520"/>
      <c r="WNL129" s="520"/>
      <c r="WNM129" s="520"/>
      <c r="WNN129" s="520"/>
      <c r="WNO129" s="520"/>
      <c r="WNP129" s="520"/>
      <c r="WNQ129" s="520"/>
      <c r="WNR129" s="520"/>
      <c r="WNS129" s="520"/>
      <c r="WNT129" s="520"/>
      <c r="WNU129" s="520"/>
      <c r="WNV129" s="520"/>
      <c r="WNW129" s="520"/>
      <c r="WNX129" s="520"/>
      <c r="WNY129" s="520"/>
      <c r="WNZ129" s="520"/>
      <c r="WOA129" s="520"/>
      <c r="WOB129" s="520"/>
      <c r="WOC129" s="520"/>
      <c r="WOD129" s="520"/>
      <c r="WOE129" s="520"/>
      <c r="WOF129" s="520"/>
      <c r="WOG129" s="520"/>
      <c r="WOH129" s="520"/>
      <c r="WOI129" s="520"/>
      <c r="WOJ129" s="520"/>
      <c r="WOK129" s="520"/>
      <c r="WOL129" s="520"/>
      <c r="WOM129" s="520"/>
      <c r="WON129" s="520"/>
      <c r="WOO129" s="520"/>
      <c r="WOP129" s="520"/>
      <c r="WOQ129" s="520"/>
      <c r="WOR129" s="520"/>
      <c r="WOS129" s="520"/>
      <c r="WOT129" s="520"/>
      <c r="WOU129" s="520"/>
      <c r="WOV129" s="520"/>
      <c r="WOW129" s="520"/>
      <c r="WOX129" s="520"/>
      <c r="WOY129" s="520"/>
      <c r="WOZ129" s="520"/>
      <c r="WPA129" s="520"/>
      <c r="WPB129" s="520"/>
      <c r="WPC129" s="520"/>
      <c r="WPD129" s="520"/>
      <c r="WPE129" s="520"/>
      <c r="WPF129" s="520"/>
      <c r="WPG129" s="520"/>
      <c r="WPH129" s="520"/>
      <c r="WPI129" s="520"/>
      <c r="WPJ129" s="520"/>
      <c r="WPK129" s="520"/>
      <c r="WPL129" s="520"/>
      <c r="WPM129" s="520"/>
      <c r="WPN129" s="520"/>
      <c r="WPO129" s="520"/>
      <c r="WPP129" s="520"/>
      <c r="WPQ129" s="520"/>
      <c r="WPR129" s="520"/>
      <c r="WPS129" s="520"/>
      <c r="WPT129" s="520"/>
      <c r="WPU129" s="520"/>
      <c r="WPV129" s="520"/>
      <c r="WPW129" s="520"/>
      <c r="WPX129" s="520"/>
      <c r="WPY129" s="520"/>
      <c r="WPZ129" s="520"/>
      <c r="WQA129" s="520"/>
      <c r="WQB129" s="520"/>
      <c r="WQC129" s="520"/>
      <c r="WQD129" s="520"/>
      <c r="WQE129" s="520"/>
      <c r="WQF129" s="520"/>
      <c r="WQG129" s="520"/>
      <c r="WQH129" s="520"/>
      <c r="WQI129" s="520"/>
      <c r="WQJ129" s="520"/>
      <c r="WQK129" s="520"/>
      <c r="WQL129" s="520"/>
      <c r="WQM129" s="520"/>
      <c r="WQN129" s="520"/>
      <c r="WQO129" s="520"/>
      <c r="WQP129" s="520"/>
      <c r="WQQ129" s="520"/>
      <c r="WQR129" s="520"/>
      <c r="WQS129" s="520"/>
      <c r="WQT129" s="520"/>
      <c r="WQU129" s="520"/>
      <c r="WQV129" s="520"/>
      <c r="WQW129" s="520"/>
      <c r="WQX129" s="520"/>
      <c r="WQY129" s="520"/>
      <c r="WQZ129" s="520"/>
      <c r="WRA129" s="520"/>
      <c r="WRB129" s="520"/>
      <c r="WRC129" s="520"/>
      <c r="WRD129" s="520"/>
      <c r="WRE129" s="520"/>
      <c r="WRF129" s="520"/>
      <c r="WRG129" s="520"/>
      <c r="WRH129" s="520"/>
      <c r="WRI129" s="520"/>
      <c r="WRJ129" s="520"/>
      <c r="WRK129" s="520"/>
      <c r="WRL129" s="520"/>
      <c r="WRM129" s="520"/>
      <c r="WRN129" s="520"/>
      <c r="WRO129" s="520"/>
      <c r="WRP129" s="520"/>
      <c r="WRQ129" s="520"/>
      <c r="WRR129" s="520"/>
      <c r="WRS129" s="520"/>
      <c r="WRT129" s="520"/>
      <c r="WRU129" s="520"/>
      <c r="WRV129" s="520"/>
      <c r="WRW129" s="520"/>
      <c r="WRX129" s="520"/>
      <c r="WRY129" s="520"/>
      <c r="WRZ129" s="520"/>
      <c r="WSA129" s="520"/>
      <c r="WSB129" s="520"/>
      <c r="WSC129" s="520"/>
      <c r="WSD129" s="520"/>
      <c r="WSE129" s="520"/>
      <c r="WSF129" s="520"/>
      <c r="WSG129" s="520"/>
      <c r="WSH129" s="520"/>
      <c r="WSI129" s="520"/>
      <c r="WSJ129" s="520"/>
      <c r="WSK129" s="520"/>
      <c r="WSL129" s="520"/>
      <c r="WSM129" s="520"/>
      <c r="WSN129" s="520"/>
      <c r="WSO129" s="520"/>
      <c r="WSP129" s="520"/>
      <c r="WSQ129" s="520"/>
      <c r="WSR129" s="520"/>
      <c r="WSS129" s="520"/>
      <c r="WST129" s="520"/>
      <c r="WSU129" s="520"/>
      <c r="WSV129" s="520"/>
      <c r="WSW129" s="520"/>
      <c r="WSX129" s="520"/>
      <c r="WSY129" s="520"/>
      <c r="WSZ129" s="520"/>
      <c r="WTA129" s="520"/>
      <c r="WTB129" s="520"/>
      <c r="WTC129" s="520"/>
      <c r="WTD129" s="520"/>
      <c r="WTE129" s="520"/>
      <c r="WTF129" s="520"/>
      <c r="WTG129" s="520"/>
      <c r="WTH129" s="520"/>
      <c r="WTI129" s="520"/>
      <c r="WTJ129" s="520"/>
      <c r="WTK129" s="520"/>
      <c r="WTL129" s="520"/>
      <c r="WTM129" s="520"/>
      <c r="WTN129" s="520"/>
      <c r="WTO129" s="520"/>
      <c r="WTP129" s="520"/>
      <c r="WTQ129" s="520"/>
      <c r="WTR129" s="520"/>
      <c r="WTS129" s="520"/>
      <c r="WTT129" s="520"/>
      <c r="WTU129" s="520"/>
      <c r="WTV129" s="520"/>
      <c r="WTW129" s="520"/>
      <c r="WTX129" s="520"/>
      <c r="WTY129" s="520"/>
      <c r="WTZ129" s="520"/>
      <c r="WUA129" s="520"/>
      <c r="WUB129" s="520"/>
      <c r="WUC129" s="520"/>
      <c r="WUD129" s="520"/>
      <c r="WUE129" s="520"/>
      <c r="WUF129" s="520"/>
      <c r="WUG129" s="520"/>
      <c r="WUH129" s="520"/>
      <c r="WUI129" s="520"/>
      <c r="WUJ129" s="520"/>
      <c r="WUK129" s="520"/>
      <c r="WUL129" s="520"/>
      <c r="WUM129" s="520"/>
      <c r="WUN129" s="520"/>
      <c r="WUO129" s="520"/>
      <c r="WUP129" s="520"/>
      <c r="WUQ129" s="520"/>
      <c r="WUR129" s="520"/>
      <c r="WUS129" s="520"/>
      <c r="WUT129" s="520"/>
      <c r="WUU129" s="520"/>
      <c r="WUV129" s="520"/>
      <c r="WUW129" s="520"/>
      <c r="WUX129" s="520"/>
      <c r="WUY129" s="520"/>
      <c r="WUZ129" s="520"/>
      <c r="WVA129" s="520"/>
      <c r="WVB129" s="520"/>
      <c r="WVC129" s="520"/>
      <c r="WVD129" s="520"/>
      <c r="WVE129" s="520"/>
      <c r="WVF129" s="520"/>
      <c r="WVG129" s="520"/>
      <c r="WVH129" s="520"/>
      <c r="WVI129" s="520"/>
      <c r="WVJ129" s="520"/>
      <c r="WVK129" s="520"/>
      <c r="WVL129" s="520"/>
      <c r="WVM129" s="520"/>
      <c r="WVN129" s="520"/>
      <c r="WVO129" s="520"/>
      <c r="WVP129" s="520"/>
      <c r="WVQ129" s="520"/>
      <c r="WVR129" s="520"/>
      <c r="WVS129" s="520"/>
      <c r="WVT129" s="520"/>
      <c r="WVU129" s="520"/>
      <c r="WVV129" s="520"/>
      <c r="WVW129" s="520"/>
      <c r="WVX129" s="520"/>
      <c r="WVY129" s="520"/>
      <c r="WVZ129" s="520"/>
      <c r="WWA129" s="520"/>
      <c r="WWB129" s="520"/>
      <c r="WWC129" s="520"/>
      <c r="WWD129" s="520"/>
      <c r="WWE129" s="520"/>
      <c r="WWF129" s="520"/>
      <c r="WWG129" s="520"/>
      <c r="WWH129" s="520"/>
      <c r="WWI129" s="520"/>
      <c r="WWJ129" s="520"/>
      <c r="WWK129" s="520"/>
      <c r="WWL129" s="520"/>
      <c r="WWM129" s="520"/>
      <c r="WWN129" s="520"/>
      <c r="WWO129" s="520"/>
      <c r="WWP129" s="520"/>
      <c r="WWQ129" s="520"/>
      <c r="WWR129" s="520"/>
      <c r="WWS129" s="520"/>
      <c r="WWT129" s="520"/>
      <c r="WWU129" s="520"/>
      <c r="WWV129" s="520"/>
      <c r="WWW129" s="520"/>
      <c r="WWX129" s="520"/>
      <c r="WWY129" s="520"/>
      <c r="WWZ129" s="520"/>
      <c r="WXA129" s="520"/>
      <c r="WXB129" s="520"/>
      <c r="WXC129" s="520"/>
      <c r="WXD129" s="520"/>
      <c r="WXE129" s="520"/>
      <c r="WXF129" s="520"/>
      <c r="WXG129" s="520"/>
      <c r="WXH129" s="520"/>
      <c r="WXI129" s="520"/>
      <c r="WXJ129" s="520"/>
      <c r="WXK129" s="520"/>
      <c r="WXL129" s="520"/>
      <c r="WXM129" s="520"/>
      <c r="WXN129" s="520"/>
      <c r="WXO129" s="520"/>
      <c r="WXP129" s="520"/>
      <c r="WXQ129" s="520"/>
      <c r="WXR129" s="520"/>
      <c r="WXS129" s="520"/>
      <c r="WXT129" s="520"/>
      <c r="WXU129" s="520"/>
      <c r="WXV129" s="520"/>
      <c r="WXW129" s="520"/>
      <c r="WXX129" s="520"/>
      <c r="WXY129" s="520"/>
      <c r="WXZ129" s="520"/>
      <c r="WYA129" s="520"/>
      <c r="WYB129" s="520"/>
      <c r="WYC129" s="520"/>
      <c r="WYD129" s="520"/>
      <c r="WYE129" s="520"/>
      <c r="WYF129" s="520"/>
      <c r="WYG129" s="520"/>
      <c r="WYH129" s="520"/>
      <c r="WYI129" s="520"/>
      <c r="WYJ129" s="520"/>
      <c r="WYK129" s="520"/>
      <c r="WYL129" s="520"/>
      <c r="WYM129" s="520"/>
      <c r="WYN129" s="520"/>
      <c r="WYO129" s="520"/>
      <c r="WYP129" s="520"/>
      <c r="WYQ129" s="520"/>
      <c r="WYR129" s="520"/>
      <c r="WYS129" s="520"/>
      <c r="WYT129" s="520"/>
      <c r="WYU129" s="520"/>
      <c r="WYV129" s="520"/>
      <c r="WYW129" s="520"/>
      <c r="WYX129" s="520"/>
      <c r="WYY129" s="520"/>
      <c r="WYZ129" s="520"/>
      <c r="WZA129" s="520"/>
      <c r="WZB129" s="520"/>
      <c r="WZC129" s="520"/>
      <c r="WZD129" s="520"/>
      <c r="WZE129" s="520"/>
      <c r="WZF129" s="520"/>
      <c r="WZG129" s="520"/>
      <c r="WZH129" s="520"/>
      <c r="WZI129" s="520"/>
      <c r="WZJ129" s="520"/>
      <c r="WZK129" s="520"/>
      <c r="WZL129" s="520"/>
      <c r="WZM129" s="520"/>
      <c r="WZN129" s="520"/>
      <c r="WZO129" s="520"/>
      <c r="WZP129" s="520"/>
      <c r="WZQ129" s="520"/>
      <c r="WZR129" s="520"/>
      <c r="WZS129" s="520"/>
      <c r="WZT129" s="520"/>
      <c r="WZU129" s="520"/>
      <c r="WZV129" s="520"/>
      <c r="WZW129" s="520"/>
      <c r="WZX129" s="520"/>
      <c r="WZY129" s="520"/>
      <c r="WZZ129" s="520"/>
      <c r="XAA129" s="520"/>
      <c r="XAB129" s="520"/>
      <c r="XAC129" s="520"/>
      <c r="XAD129" s="520"/>
      <c r="XAE129" s="520"/>
      <c r="XAF129" s="520"/>
      <c r="XAG129" s="520"/>
      <c r="XAH129" s="520"/>
      <c r="XAI129" s="520"/>
      <c r="XAJ129" s="520"/>
      <c r="XAK129" s="520"/>
      <c r="XAL129" s="520"/>
      <c r="XAM129" s="520"/>
      <c r="XAN129" s="520"/>
      <c r="XAO129" s="520"/>
      <c r="XAP129" s="520"/>
      <c r="XAQ129" s="520"/>
      <c r="XAR129" s="520"/>
      <c r="XAS129" s="520"/>
      <c r="XAT129" s="520"/>
      <c r="XAU129" s="520"/>
      <c r="XAV129" s="520"/>
      <c r="XAW129" s="520"/>
      <c r="XAX129" s="520"/>
      <c r="XAY129" s="520"/>
      <c r="XAZ129" s="520"/>
      <c r="XBA129" s="520"/>
      <c r="XBB129" s="520"/>
      <c r="XBC129" s="520"/>
      <c r="XBD129" s="520"/>
      <c r="XBE129" s="520"/>
      <c r="XBF129" s="520"/>
      <c r="XBG129" s="520"/>
      <c r="XBH129" s="520"/>
      <c r="XBI129" s="520"/>
      <c r="XBJ129" s="520"/>
      <c r="XBK129" s="520"/>
      <c r="XBL129" s="520"/>
      <c r="XBM129" s="520"/>
      <c r="XBN129" s="520"/>
      <c r="XBO129" s="520"/>
      <c r="XBP129" s="520"/>
      <c r="XBQ129" s="520"/>
      <c r="XBR129" s="520"/>
      <c r="XBS129" s="520"/>
      <c r="XBT129" s="520"/>
      <c r="XBU129" s="520"/>
      <c r="XBV129" s="520"/>
      <c r="XBW129" s="520"/>
      <c r="XBX129" s="520"/>
      <c r="XBY129" s="520"/>
      <c r="XBZ129" s="520"/>
      <c r="XCA129" s="520"/>
      <c r="XCB129" s="520"/>
      <c r="XCC129" s="520"/>
      <c r="XCD129" s="520"/>
      <c r="XCE129" s="520"/>
      <c r="XCF129" s="520"/>
      <c r="XCG129" s="520"/>
      <c r="XCH129" s="520"/>
      <c r="XCI129" s="520"/>
      <c r="XCJ129" s="520"/>
      <c r="XCK129" s="520"/>
      <c r="XCL129" s="520"/>
      <c r="XCM129" s="520"/>
      <c r="XCN129" s="520"/>
      <c r="XCO129" s="520"/>
      <c r="XCP129" s="520"/>
      <c r="XCQ129" s="520"/>
      <c r="XCR129" s="520"/>
      <c r="XCS129" s="520"/>
      <c r="XCT129" s="520"/>
      <c r="XCU129" s="520"/>
      <c r="XCV129" s="520"/>
      <c r="XCW129" s="520"/>
      <c r="XCX129" s="520"/>
      <c r="XCY129" s="520"/>
      <c r="XCZ129" s="520"/>
      <c r="XDA129" s="520"/>
      <c r="XDB129" s="520"/>
      <c r="XDC129" s="520"/>
      <c r="XDD129" s="520"/>
      <c r="XDE129" s="520"/>
      <c r="XDF129" s="520"/>
      <c r="XDG129" s="520"/>
      <c r="XDH129" s="520"/>
      <c r="XDI129" s="520"/>
      <c r="XDJ129" s="520"/>
      <c r="XDK129" s="520"/>
      <c r="XDL129" s="520"/>
      <c r="XDM129" s="520"/>
      <c r="XDN129" s="520"/>
      <c r="XDO129" s="520"/>
      <c r="XDP129" s="520"/>
      <c r="XDQ129" s="520"/>
      <c r="XDR129" s="520"/>
      <c r="XDS129" s="520"/>
      <c r="XDT129" s="520"/>
      <c r="XDU129" s="520"/>
      <c r="XDV129" s="520"/>
      <c r="XDW129" s="520"/>
      <c r="XDX129" s="520"/>
      <c r="XDY129" s="520"/>
      <c r="XDZ129" s="520"/>
      <c r="XEA129" s="520"/>
      <c r="XEB129" s="520"/>
      <c r="XEC129" s="520"/>
      <c r="XED129" s="520"/>
      <c r="XEE129" s="520"/>
      <c r="XEF129" s="520"/>
      <c r="XEG129" s="520"/>
      <c r="XEH129" s="520"/>
      <c r="XEI129" s="520"/>
      <c r="XEJ129" s="520"/>
      <c r="XEK129" s="520"/>
      <c r="XEL129" s="520"/>
      <c r="XEM129" s="520"/>
      <c r="XEN129" s="520"/>
      <c r="XEO129" s="520"/>
      <c r="XEP129" s="520"/>
      <c r="XEQ129" s="520"/>
      <c r="XER129" s="520"/>
      <c r="XES129" s="520"/>
      <c r="XET129" s="520"/>
      <c r="XEU129" s="520"/>
      <c r="XEV129" s="520"/>
      <c r="XEW129" s="520"/>
      <c r="XEX129" s="520"/>
      <c r="XEY129" s="520"/>
      <c r="XEZ129" s="520"/>
    </row>
    <row r="130" spans="1:16380" s="512" customFormat="1" ht="12.5" customHeight="1">
      <c r="A130" s="513" t="s">
        <v>944</v>
      </c>
      <c r="B130" s="513"/>
      <c r="C130" s="514" t="s">
        <v>569</v>
      </c>
      <c r="D130" s="514" t="s">
        <v>1650</v>
      </c>
      <c r="E130" s="873" t="s">
        <v>1309</v>
      </c>
      <c r="F130" s="886" t="s">
        <v>1403</v>
      </c>
      <c r="G130" s="886" t="s">
        <v>1157</v>
      </c>
      <c r="H130" s="886" t="s">
        <v>2877</v>
      </c>
      <c r="I130" s="886" t="s">
        <v>2878</v>
      </c>
      <c r="J130" s="899" t="s">
        <v>3367</v>
      </c>
      <c r="K130" s="883" t="s">
        <v>3368</v>
      </c>
      <c r="L130" s="514"/>
      <c r="M130" s="514"/>
      <c r="N130" s="514"/>
      <c r="O130" s="514"/>
      <c r="P130" s="514"/>
      <c r="Q130" s="514"/>
      <c r="R130" s="514"/>
      <c r="S130" s="514"/>
      <c r="T130" s="514"/>
      <c r="U130" s="514"/>
      <c r="V130" s="514"/>
      <c r="W130" s="514"/>
      <c r="X130" s="514"/>
      <c r="Y130" s="514"/>
      <c r="Z130" s="514"/>
      <c r="AA130" s="514"/>
      <c r="AB130" s="514"/>
    </row>
    <row r="131" spans="1:16380" s="512" customFormat="1" ht="12.5" customHeight="1">
      <c r="A131" s="513" t="s">
        <v>944</v>
      </c>
      <c r="B131" s="513"/>
      <c r="C131" s="514" t="s">
        <v>175</v>
      </c>
      <c r="D131" s="514" t="s">
        <v>1651</v>
      </c>
      <c r="E131" s="873" t="s">
        <v>938</v>
      </c>
      <c r="F131" s="886" t="s">
        <v>937</v>
      </c>
      <c r="G131" s="886" t="s">
        <v>1158</v>
      </c>
      <c r="H131" s="886" t="s">
        <v>2879</v>
      </c>
      <c r="I131" s="886" t="s">
        <v>2880</v>
      </c>
      <c r="J131" s="899" t="s">
        <v>3369</v>
      </c>
      <c r="K131" s="883" t="s">
        <v>3370</v>
      </c>
      <c r="L131" s="514"/>
      <c r="M131" s="514"/>
      <c r="N131" s="514"/>
      <c r="O131" s="514"/>
      <c r="P131" s="514"/>
      <c r="Q131" s="514"/>
      <c r="R131" s="514"/>
      <c r="S131" s="514"/>
      <c r="T131" s="514"/>
      <c r="U131" s="514"/>
      <c r="V131" s="514"/>
      <c r="W131" s="514"/>
      <c r="X131" s="514"/>
      <c r="Y131" s="514"/>
      <c r="Z131" s="514"/>
      <c r="AA131" s="514"/>
      <c r="AB131" s="514"/>
    </row>
    <row r="132" spans="1:16380" s="512" customFormat="1" ht="12.5" customHeight="1">
      <c r="A132" s="513" t="s">
        <v>944</v>
      </c>
      <c r="B132" s="513"/>
      <c r="C132" s="514" t="s">
        <v>936</v>
      </c>
      <c r="D132" s="514" t="s">
        <v>1652</v>
      </c>
      <c r="E132" s="873" t="s">
        <v>1310</v>
      </c>
      <c r="F132" s="886" t="s">
        <v>1404</v>
      </c>
      <c r="G132" s="886" t="s">
        <v>1159</v>
      </c>
      <c r="H132" s="886" t="s">
        <v>2881</v>
      </c>
      <c r="I132" s="886" t="s">
        <v>2882</v>
      </c>
      <c r="J132" s="899" t="s">
        <v>3371</v>
      </c>
      <c r="K132" s="888" t="s">
        <v>3372</v>
      </c>
      <c r="L132" s="514"/>
      <c r="M132" s="514"/>
      <c r="N132" s="514"/>
      <c r="O132" s="514"/>
      <c r="P132" s="514"/>
      <c r="Q132" s="514"/>
      <c r="R132" s="514"/>
      <c r="S132" s="514"/>
      <c r="T132" s="514"/>
      <c r="U132" s="514"/>
      <c r="V132" s="514"/>
      <c r="W132" s="514"/>
      <c r="X132" s="514"/>
      <c r="Y132" s="514"/>
      <c r="Z132" s="514"/>
      <c r="AA132" s="514"/>
      <c r="AB132" s="514"/>
    </row>
    <row r="133" spans="1:16380" s="512" customFormat="1" ht="12.5" customHeight="1">
      <c r="A133" s="513" t="s">
        <v>944</v>
      </c>
      <c r="B133" s="513"/>
      <c r="C133" s="514" t="s">
        <v>936</v>
      </c>
      <c r="D133" s="514" t="s">
        <v>1652</v>
      </c>
      <c r="E133" s="873" t="s">
        <v>1310</v>
      </c>
      <c r="F133" s="886" t="s">
        <v>1404</v>
      </c>
      <c r="G133" s="886" t="s">
        <v>1159</v>
      </c>
      <c r="H133" s="886" t="s">
        <v>2881</v>
      </c>
      <c r="I133" s="886" t="s">
        <v>2882</v>
      </c>
      <c r="J133" s="899" t="s">
        <v>3371</v>
      </c>
      <c r="K133" s="888" t="s">
        <v>3372</v>
      </c>
      <c r="L133" s="514"/>
      <c r="M133" s="514"/>
      <c r="N133" s="514"/>
      <c r="O133" s="514"/>
      <c r="P133" s="514"/>
      <c r="Q133" s="514"/>
      <c r="R133" s="514"/>
      <c r="S133" s="514"/>
      <c r="T133" s="514"/>
      <c r="U133" s="514"/>
      <c r="V133" s="514"/>
      <c r="W133" s="514"/>
      <c r="X133" s="514"/>
      <c r="Y133" s="514"/>
      <c r="Z133" s="514"/>
      <c r="AA133" s="514"/>
      <c r="AB133" s="514"/>
    </row>
    <row r="134" spans="1:16380" s="512" customFormat="1" ht="12.5" customHeight="1">
      <c r="A134" s="513" t="s">
        <v>944</v>
      </c>
      <c r="B134" s="513"/>
      <c r="C134" s="514" t="s">
        <v>155</v>
      </c>
      <c r="D134" s="514" t="s">
        <v>1653</v>
      </c>
      <c r="E134" s="873" t="s">
        <v>1311</v>
      </c>
      <c r="F134" s="886" t="s">
        <v>1405</v>
      </c>
      <c r="G134" s="886" t="s">
        <v>1406</v>
      </c>
      <c r="H134" s="886" t="s">
        <v>2883</v>
      </c>
      <c r="I134" s="886" t="s">
        <v>2884</v>
      </c>
      <c r="J134" s="899" t="s">
        <v>3373</v>
      </c>
      <c r="K134" s="888" t="s">
        <v>3374</v>
      </c>
      <c r="L134" s="514"/>
      <c r="M134" s="514"/>
      <c r="N134" s="514"/>
      <c r="O134" s="514"/>
      <c r="P134" s="514"/>
      <c r="Q134" s="514"/>
      <c r="R134" s="514"/>
      <c r="S134" s="514"/>
      <c r="T134" s="514"/>
      <c r="U134" s="514"/>
      <c r="V134" s="514"/>
      <c r="W134" s="514"/>
      <c r="X134" s="514"/>
      <c r="Y134" s="514"/>
      <c r="Z134" s="514"/>
      <c r="AA134" s="514"/>
      <c r="AB134" s="514"/>
    </row>
    <row r="135" spans="1:16380" s="512" customFormat="1" ht="12.5" customHeight="1">
      <c r="A135" s="513" t="s">
        <v>944</v>
      </c>
      <c r="B135" s="513"/>
      <c r="C135" s="514" t="s">
        <v>1053</v>
      </c>
      <c r="D135" s="514" t="s">
        <v>1736</v>
      </c>
      <c r="E135" s="873" t="s">
        <v>2885</v>
      </c>
      <c r="F135" s="886" t="s">
        <v>1089</v>
      </c>
      <c r="G135" s="886" t="s">
        <v>2886</v>
      </c>
      <c r="H135" s="886" t="s">
        <v>2887</v>
      </c>
      <c r="I135" s="886" t="s">
        <v>2888</v>
      </c>
      <c r="J135" s="894" t="s">
        <v>3375</v>
      </c>
      <c r="K135" s="888" t="s">
        <v>3376</v>
      </c>
      <c r="L135" s="514"/>
      <c r="M135" s="514"/>
      <c r="N135" s="514"/>
      <c r="O135" s="514"/>
      <c r="P135" s="514"/>
      <c r="Q135" s="514"/>
      <c r="R135" s="514"/>
      <c r="S135" s="514"/>
      <c r="T135" s="514"/>
      <c r="U135" s="514"/>
      <c r="V135" s="514"/>
      <c r="W135" s="514"/>
      <c r="X135" s="514"/>
      <c r="Y135" s="514"/>
      <c r="Z135" s="514"/>
      <c r="AA135" s="514"/>
      <c r="AB135" s="514"/>
    </row>
    <row r="136" spans="1:16380" s="512" customFormat="1" ht="12.5" customHeight="1">
      <c r="A136" s="513" t="s">
        <v>944</v>
      </c>
      <c r="B136" s="513"/>
      <c r="C136" s="514" t="s">
        <v>1054</v>
      </c>
      <c r="D136" s="514" t="s">
        <v>1737</v>
      </c>
      <c r="E136" s="873" t="s">
        <v>2889</v>
      </c>
      <c r="F136" s="886" t="s">
        <v>2890</v>
      </c>
      <c r="G136" s="886" t="s">
        <v>2891</v>
      </c>
      <c r="H136" s="886" t="s">
        <v>2892</v>
      </c>
      <c r="I136" s="886" t="s">
        <v>2893</v>
      </c>
      <c r="J136" s="894" t="s">
        <v>3377</v>
      </c>
      <c r="K136" s="888" t="s">
        <v>3378</v>
      </c>
      <c r="L136" s="514"/>
      <c r="M136" s="514"/>
      <c r="N136" s="514"/>
      <c r="O136" s="514"/>
      <c r="P136" s="514"/>
      <c r="Q136" s="514"/>
      <c r="R136" s="514"/>
      <c r="S136" s="514"/>
      <c r="T136" s="514"/>
      <c r="U136" s="514"/>
      <c r="V136" s="514"/>
      <c r="W136" s="514"/>
      <c r="X136" s="514"/>
      <c r="Y136" s="514"/>
      <c r="Z136" s="514"/>
      <c r="AA136" s="514"/>
      <c r="AB136" s="514"/>
    </row>
    <row r="137" spans="1:16380" s="512" customFormat="1" ht="12.5" customHeight="1">
      <c r="A137" s="513" t="s">
        <v>944</v>
      </c>
      <c r="B137" s="513"/>
      <c r="C137" s="514" t="s">
        <v>1055</v>
      </c>
      <c r="D137" s="514" t="s">
        <v>1738</v>
      </c>
      <c r="E137" s="873" t="s">
        <v>2894</v>
      </c>
      <c r="F137" s="886" t="s">
        <v>2895</v>
      </c>
      <c r="G137" s="886" t="s">
        <v>2896</v>
      </c>
      <c r="H137" s="886" t="s">
        <v>2897</v>
      </c>
      <c r="I137" s="886" t="s">
        <v>2898</v>
      </c>
      <c r="J137" s="894" t="s">
        <v>3379</v>
      </c>
      <c r="K137" s="888" t="s">
        <v>3380</v>
      </c>
      <c r="L137" s="514"/>
      <c r="M137" s="514"/>
      <c r="N137" s="514"/>
      <c r="O137" s="514"/>
      <c r="P137" s="514"/>
      <c r="Q137" s="514"/>
      <c r="R137" s="514"/>
      <c r="S137" s="514"/>
      <c r="T137" s="514"/>
      <c r="U137" s="514"/>
      <c r="V137" s="514"/>
      <c r="W137" s="514"/>
      <c r="X137" s="514"/>
      <c r="Y137" s="514"/>
      <c r="Z137" s="514"/>
      <c r="AA137" s="514"/>
      <c r="AB137" s="514"/>
    </row>
    <row r="138" spans="1:16380" s="512" customFormat="1" ht="12.5" customHeight="1">
      <c r="A138" s="513" t="s">
        <v>944</v>
      </c>
      <c r="B138" s="513"/>
      <c r="C138" s="514" t="s">
        <v>1056</v>
      </c>
      <c r="D138" s="514" t="s">
        <v>1739</v>
      </c>
      <c r="E138" s="873" t="s">
        <v>2899</v>
      </c>
      <c r="F138" s="886" t="s">
        <v>2900</v>
      </c>
      <c r="G138" s="886" t="s">
        <v>2901</v>
      </c>
      <c r="H138" s="886" t="s">
        <v>2902</v>
      </c>
      <c r="I138" s="886" t="s">
        <v>2903</v>
      </c>
      <c r="J138" s="894" t="s">
        <v>3381</v>
      </c>
      <c r="K138" s="888" t="s">
        <v>3382</v>
      </c>
      <c r="L138" s="514"/>
      <c r="M138" s="514"/>
      <c r="N138" s="514"/>
      <c r="O138" s="514"/>
      <c r="P138" s="514"/>
      <c r="Q138" s="514"/>
      <c r="R138" s="514"/>
      <c r="S138" s="514"/>
      <c r="T138" s="514"/>
      <c r="U138" s="514"/>
      <c r="V138" s="514"/>
      <c r="W138" s="514"/>
      <c r="X138" s="514"/>
      <c r="Y138" s="514"/>
      <c r="Z138" s="514"/>
      <c r="AA138" s="514"/>
      <c r="AB138" s="514"/>
    </row>
    <row r="139" spans="1:16380" s="512" customFormat="1" ht="12.5" customHeight="1">
      <c r="A139" s="513" t="s">
        <v>944</v>
      </c>
      <c r="B139" s="513"/>
      <c r="C139" s="514" t="s">
        <v>1057</v>
      </c>
      <c r="D139" s="514" t="s">
        <v>1740</v>
      </c>
      <c r="E139" s="873" t="s">
        <v>2904</v>
      </c>
      <c r="F139" s="886" t="s">
        <v>2905</v>
      </c>
      <c r="G139" s="886" t="s">
        <v>2906</v>
      </c>
      <c r="H139" s="886" t="s">
        <v>2907</v>
      </c>
      <c r="I139" s="886" t="s">
        <v>2908</v>
      </c>
      <c r="J139" s="894" t="s">
        <v>3383</v>
      </c>
      <c r="K139" s="888" t="s">
        <v>3384</v>
      </c>
      <c r="L139" s="514"/>
      <c r="M139" s="514"/>
      <c r="N139" s="514"/>
      <c r="O139" s="514"/>
      <c r="P139" s="514"/>
      <c r="Q139" s="514"/>
      <c r="R139" s="514"/>
      <c r="S139" s="514"/>
      <c r="T139" s="514"/>
      <c r="U139" s="514"/>
      <c r="V139" s="514"/>
      <c r="W139" s="514"/>
      <c r="X139" s="514"/>
      <c r="Y139" s="514"/>
      <c r="Z139" s="514"/>
      <c r="AA139" s="514"/>
      <c r="AB139" s="514"/>
    </row>
    <row r="140" spans="1:16380" s="512" customFormat="1" ht="12.5" customHeight="1">
      <c r="A140" s="513" t="s">
        <v>944</v>
      </c>
      <c r="B140" s="513"/>
      <c r="C140" s="514" t="s">
        <v>850</v>
      </c>
      <c r="D140" s="514" t="s">
        <v>1654</v>
      </c>
      <c r="E140" s="873" t="s">
        <v>1312</v>
      </c>
      <c r="F140" s="886" t="s">
        <v>1407</v>
      </c>
      <c r="G140" s="886" t="s">
        <v>1160</v>
      </c>
      <c r="H140" s="886" t="s">
        <v>2909</v>
      </c>
      <c r="I140" s="886" t="s">
        <v>2910</v>
      </c>
      <c r="J140" s="899" t="s">
        <v>3385</v>
      </c>
      <c r="K140" s="888" t="s">
        <v>3386</v>
      </c>
      <c r="L140" s="514"/>
      <c r="M140" s="514"/>
      <c r="N140" s="514"/>
      <c r="O140" s="514"/>
      <c r="P140" s="514"/>
      <c r="Q140" s="514"/>
      <c r="R140" s="514"/>
      <c r="S140" s="514"/>
      <c r="T140" s="514"/>
      <c r="U140" s="514"/>
      <c r="V140" s="514"/>
      <c r="W140" s="514"/>
      <c r="X140" s="514"/>
      <c r="Y140" s="514"/>
      <c r="Z140" s="514"/>
      <c r="AA140" s="514"/>
      <c r="AB140" s="514"/>
    </row>
    <row r="141" spans="1:16380" s="512" customFormat="1" ht="12.5" customHeight="1">
      <c r="A141" s="513" t="s">
        <v>944</v>
      </c>
      <c r="B141" s="513"/>
      <c r="C141" s="514" t="s">
        <v>851</v>
      </c>
      <c r="D141" s="514" t="s">
        <v>1655</v>
      </c>
      <c r="E141" s="873" t="s">
        <v>1313</v>
      </c>
      <c r="F141" s="886" t="s">
        <v>1408</v>
      </c>
      <c r="G141" s="886" t="s">
        <v>1161</v>
      </c>
      <c r="H141" s="886" t="s">
        <v>2911</v>
      </c>
      <c r="I141" s="886" t="s">
        <v>2912</v>
      </c>
      <c r="J141" s="899" t="s">
        <v>3387</v>
      </c>
      <c r="K141" s="888" t="s">
        <v>3388</v>
      </c>
      <c r="L141" s="514"/>
      <c r="M141" s="514"/>
      <c r="N141" s="514"/>
      <c r="O141" s="514"/>
      <c r="P141" s="514"/>
      <c r="Q141" s="514"/>
      <c r="R141" s="514"/>
      <c r="S141" s="514"/>
      <c r="T141" s="514"/>
      <c r="U141" s="514"/>
      <c r="V141" s="514"/>
      <c r="W141" s="514"/>
      <c r="X141" s="514"/>
      <c r="Y141" s="514"/>
      <c r="Z141" s="514"/>
      <c r="AA141" s="514"/>
      <c r="AB141" s="514"/>
    </row>
    <row r="142" spans="1:16380" s="512" customFormat="1" ht="12.5" customHeight="1">
      <c r="A142" s="513" t="s">
        <v>944</v>
      </c>
      <c r="B142" s="513"/>
      <c r="C142" s="514" t="s">
        <v>854</v>
      </c>
      <c r="D142" s="514" t="s">
        <v>1656</v>
      </c>
      <c r="E142" s="873" t="s">
        <v>1314</v>
      </c>
      <c r="F142" s="886" t="s">
        <v>1409</v>
      </c>
      <c r="G142" s="886" t="s">
        <v>1162</v>
      </c>
      <c r="H142" s="886" t="s">
        <v>2913</v>
      </c>
      <c r="I142" s="886" t="s">
        <v>2914</v>
      </c>
      <c r="J142" s="899" t="s">
        <v>3389</v>
      </c>
      <c r="K142" s="883" t="s">
        <v>3390</v>
      </c>
      <c r="L142" s="514"/>
      <c r="M142" s="514"/>
      <c r="N142" s="514"/>
      <c r="O142" s="514"/>
      <c r="P142" s="514"/>
      <c r="Q142" s="514"/>
      <c r="R142" s="514"/>
      <c r="S142" s="514"/>
      <c r="T142" s="514"/>
      <c r="U142" s="514"/>
      <c r="V142" s="514"/>
      <c r="W142" s="514"/>
      <c r="X142" s="514"/>
      <c r="Y142" s="514"/>
      <c r="Z142" s="514"/>
      <c r="AA142" s="514"/>
      <c r="AB142" s="514"/>
    </row>
    <row r="143" spans="1:16380" s="512" customFormat="1" ht="12.5" customHeight="1">
      <c r="A143" s="513" t="s">
        <v>944</v>
      </c>
      <c r="B143" s="513"/>
      <c r="C143" s="514" t="s">
        <v>852</v>
      </c>
      <c r="D143" s="514" t="s">
        <v>1657</v>
      </c>
      <c r="E143" s="873" t="s">
        <v>852</v>
      </c>
      <c r="F143" s="886" t="s">
        <v>1410</v>
      </c>
      <c r="G143" s="886" t="s">
        <v>1163</v>
      </c>
      <c r="H143" s="886" t="s">
        <v>2915</v>
      </c>
      <c r="I143" s="886" t="s">
        <v>2916</v>
      </c>
      <c r="J143" s="899" t="s">
        <v>3391</v>
      </c>
      <c r="K143" s="883" t="s">
        <v>3392</v>
      </c>
      <c r="L143" s="514"/>
      <c r="M143" s="514"/>
      <c r="N143" s="514"/>
      <c r="O143" s="514"/>
      <c r="P143" s="514"/>
      <c r="Q143" s="514"/>
      <c r="R143" s="514"/>
      <c r="S143" s="514"/>
      <c r="T143" s="514"/>
      <c r="U143" s="514"/>
      <c r="V143" s="514"/>
      <c r="W143" s="514"/>
      <c r="X143" s="514"/>
      <c r="Y143" s="514"/>
      <c r="Z143" s="514"/>
      <c r="AA143" s="514"/>
      <c r="AB143" s="514"/>
    </row>
    <row r="144" spans="1:16380" s="512" customFormat="1" ht="12.5" customHeight="1">
      <c r="A144" s="513" t="s">
        <v>944</v>
      </c>
      <c r="B144" s="513"/>
      <c r="C144" s="514" t="s">
        <v>853</v>
      </c>
      <c r="D144" s="514" t="s">
        <v>1658</v>
      </c>
      <c r="E144" s="873" t="s">
        <v>853</v>
      </c>
      <c r="F144" s="886" t="s">
        <v>1411</v>
      </c>
      <c r="G144" s="886" t="s">
        <v>1164</v>
      </c>
      <c r="H144" s="886" t="s">
        <v>2917</v>
      </c>
      <c r="I144" s="886" t="s">
        <v>2918</v>
      </c>
      <c r="J144" s="899" t="s">
        <v>3393</v>
      </c>
      <c r="K144" s="883" t="s">
        <v>3394</v>
      </c>
      <c r="L144" s="514"/>
      <c r="M144" s="514"/>
      <c r="N144" s="514"/>
      <c r="O144" s="514"/>
      <c r="P144" s="514"/>
      <c r="Q144" s="514"/>
      <c r="R144" s="514"/>
      <c r="S144" s="514"/>
      <c r="T144" s="514"/>
      <c r="U144" s="514"/>
      <c r="V144" s="514"/>
      <c r="W144" s="514"/>
      <c r="X144" s="514"/>
      <c r="Y144" s="514"/>
      <c r="Z144" s="514"/>
      <c r="AA144" s="514"/>
      <c r="AB144" s="514"/>
    </row>
    <row r="145" spans="1:28" s="512" customFormat="1" ht="12.5" customHeight="1">
      <c r="A145" s="513" t="s">
        <v>944</v>
      </c>
      <c r="B145" s="513"/>
      <c r="C145" s="514" t="s">
        <v>689</v>
      </c>
      <c r="D145" s="514" t="s">
        <v>935</v>
      </c>
      <c r="E145" s="873" t="s">
        <v>935</v>
      </c>
      <c r="F145" s="886" t="s">
        <v>934</v>
      </c>
      <c r="G145" s="886" t="s">
        <v>1165</v>
      </c>
      <c r="H145" s="886" t="s">
        <v>2919</v>
      </c>
      <c r="I145" s="886" t="s">
        <v>2920</v>
      </c>
      <c r="J145" s="899" t="s">
        <v>3395</v>
      </c>
      <c r="K145" s="883" t="s">
        <v>3396</v>
      </c>
      <c r="L145" s="514"/>
      <c r="M145" s="514"/>
      <c r="N145" s="514"/>
      <c r="O145" s="514"/>
      <c r="P145" s="514"/>
      <c r="Q145" s="514"/>
      <c r="R145" s="514"/>
      <c r="S145" s="514"/>
      <c r="T145" s="514"/>
      <c r="U145" s="514"/>
      <c r="V145" s="514"/>
      <c r="W145" s="514"/>
      <c r="X145" s="514"/>
      <c r="Y145" s="514"/>
      <c r="Z145" s="514"/>
      <c r="AA145" s="514"/>
      <c r="AB145" s="514"/>
    </row>
    <row r="146" spans="1:28" s="512" customFormat="1" ht="12.5" customHeight="1">
      <c r="A146" s="513" t="s">
        <v>944</v>
      </c>
      <c r="B146" s="513"/>
      <c r="C146" s="514" t="s">
        <v>666</v>
      </c>
      <c r="D146" s="514" t="s">
        <v>1659</v>
      </c>
      <c r="E146" s="873" t="s">
        <v>1315</v>
      </c>
      <c r="F146" s="886" t="s">
        <v>1412</v>
      </c>
      <c r="G146" s="886" t="s">
        <v>1166</v>
      </c>
      <c r="H146" s="886" t="s">
        <v>2921</v>
      </c>
      <c r="I146" s="886" t="s">
        <v>2922</v>
      </c>
      <c r="J146" s="899" t="s">
        <v>3397</v>
      </c>
      <c r="K146" s="883" t="s">
        <v>3398</v>
      </c>
      <c r="L146" s="514"/>
      <c r="M146" s="514"/>
      <c r="N146" s="514"/>
      <c r="O146" s="514"/>
      <c r="P146" s="514"/>
      <c r="Q146" s="514"/>
      <c r="R146" s="514"/>
      <c r="S146" s="514"/>
      <c r="T146" s="514"/>
      <c r="U146" s="514"/>
      <c r="V146" s="514"/>
      <c r="W146" s="514"/>
      <c r="X146" s="514"/>
      <c r="Y146" s="514"/>
      <c r="Z146" s="514"/>
      <c r="AA146" s="514"/>
      <c r="AB146" s="514"/>
    </row>
    <row r="147" spans="1:28" s="512" customFormat="1" ht="12.5" customHeight="1">
      <c r="A147" s="513" t="s">
        <v>944</v>
      </c>
      <c r="B147" s="513"/>
      <c r="C147" s="514" t="s">
        <v>667</v>
      </c>
      <c r="D147" s="514" t="s">
        <v>1660</v>
      </c>
      <c r="E147" s="873" t="s">
        <v>1316</v>
      </c>
      <c r="F147" s="886" t="s">
        <v>1413</v>
      </c>
      <c r="G147" s="886" t="s">
        <v>1167</v>
      </c>
      <c r="H147" s="886" t="s">
        <v>2923</v>
      </c>
      <c r="I147" s="886" t="s">
        <v>2924</v>
      </c>
      <c r="J147" s="899" t="s">
        <v>3399</v>
      </c>
      <c r="K147" s="883" t="s">
        <v>3400</v>
      </c>
      <c r="L147" s="514"/>
      <c r="M147" s="514"/>
      <c r="N147" s="514"/>
      <c r="O147" s="514"/>
      <c r="P147" s="514"/>
      <c r="Q147" s="514"/>
      <c r="R147" s="514"/>
      <c r="S147" s="514"/>
      <c r="T147" s="514"/>
      <c r="U147" s="514"/>
      <c r="V147" s="514"/>
      <c r="W147" s="514"/>
      <c r="X147" s="514"/>
      <c r="Y147" s="514"/>
      <c r="Z147" s="514"/>
      <c r="AA147" s="514"/>
      <c r="AB147" s="514"/>
    </row>
    <row r="148" spans="1:28" s="512" customFormat="1" ht="12.5" customHeight="1">
      <c r="A148" s="513" t="s">
        <v>944</v>
      </c>
      <c r="B148" s="513"/>
      <c r="C148" s="514" t="s">
        <v>794</v>
      </c>
      <c r="D148" s="514" t="s">
        <v>1661</v>
      </c>
      <c r="E148" s="873" t="s">
        <v>1317</v>
      </c>
      <c r="F148" s="886" t="s">
        <v>1414</v>
      </c>
      <c r="G148" s="886" t="s">
        <v>1168</v>
      </c>
      <c r="H148" s="886" t="s">
        <v>2925</v>
      </c>
      <c r="I148" s="886" t="s">
        <v>2926</v>
      </c>
      <c r="J148" s="899" t="s">
        <v>3401</v>
      </c>
      <c r="K148" s="883" t="s">
        <v>3402</v>
      </c>
      <c r="L148" s="514"/>
      <c r="M148" s="514"/>
      <c r="N148" s="514"/>
      <c r="O148" s="514"/>
      <c r="P148" s="514"/>
      <c r="Q148" s="514"/>
      <c r="R148" s="514"/>
      <c r="S148" s="514"/>
      <c r="T148" s="514"/>
      <c r="U148" s="514"/>
      <c r="V148" s="514"/>
      <c r="W148" s="514"/>
      <c r="X148" s="514"/>
      <c r="Y148" s="514"/>
      <c r="Z148" s="514"/>
      <c r="AA148" s="514"/>
      <c r="AB148" s="514"/>
    </row>
    <row r="149" spans="1:28" s="512" customFormat="1" ht="12.5" customHeight="1">
      <c r="A149" s="513" t="s">
        <v>944</v>
      </c>
      <c r="B149" s="513"/>
      <c r="C149" s="514" t="s">
        <v>668</v>
      </c>
      <c r="D149" s="514" t="s">
        <v>1662</v>
      </c>
      <c r="E149" s="873" t="s">
        <v>2927</v>
      </c>
      <c r="F149" s="886" t="s">
        <v>1415</v>
      </c>
      <c r="G149" s="886" t="s">
        <v>1169</v>
      </c>
      <c r="H149" s="886" t="s">
        <v>2928</v>
      </c>
      <c r="I149" s="886" t="s">
        <v>2929</v>
      </c>
      <c r="J149" s="899" t="s">
        <v>3403</v>
      </c>
      <c r="K149" s="883" t="s">
        <v>3404</v>
      </c>
      <c r="L149" s="514"/>
      <c r="M149" s="514"/>
      <c r="N149" s="514"/>
      <c r="O149" s="514"/>
      <c r="P149" s="514"/>
      <c r="Q149" s="514"/>
      <c r="R149" s="514"/>
      <c r="S149" s="514"/>
      <c r="T149" s="514"/>
      <c r="U149" s="514"/>
      <c r="V149" s="514"/>
      <c r="W149" s="514"/>
      <c r="X149" s="514"/>
      <c r="Y149" s="514"/>
      <c r="Z149" s="514"/>
      <c r="AA149" s="514"/>
      <c r="AB149" s="514"/>
    </row>
    <row r="150" spans="1:28" s="512" customFormat="1" ht="12.5" customHeight="1">
      <c r="A150" s="513" t="s">
        <v>944</v>
      </c>
      <c r="B150" s="513"/>
      <c r="C150" s="514" t="s">
        <v>669</v>
      </c>
      <c r="D150" s="514" t="s">
        <v>1663</v>
      </c>
      <c r="E150" s="873" t="s">
        <v>1318</v>
      </c>
      <c r="F150" s="886" t="s">
        <v>1416</v>
      </c>
      <c r="G150" s="886" t="s">
        <v>1170</v>
      </c>
      <c r="H150" s="886" t="s">
        <v>2930</v>
      </c>
      <c r="I150" s="886" t="s">
        <v>2931</v>
      </c>
      <c r="J150" s="899" t="s">
        <v>3405</v>
      </c>
      <c r="K150" s="883" t="s">
        <v>3406</v>
      </c>
      <c r="L150" s="514"/>
      <c r="M150" s="514"/>
      <c r="N150" s="514"/>
      <c r="O150" s="514"/>
      <c r="P150" s="514"/>
      <c r="Q150" s="514"/>
      <c r="R150" s="514"/>
      <c r="S150" s="514"/>
      <c r="T150" s="514"/>
      <c r="U150" s="514"/>
      <c r="V150" s="514"/>
      <c r="W150" s="514"/>
      <c r="X150" s="514"/>
      <c r="Y150" s="514"/>
      <c r="Z150" s="514"/>
      <c r="AA150" s="514"/>
      <c r="AB150" s="514"/>
    </row>
    <row r="151" spans="1:28" s="512" customFormat="1" ht="12.5" customHeight="1">
      <c r="A151" s="513" t="s">
        <v>944</v>
      </c>
      <c r="B151" s="513"/>
      <c r="C151" s="514" t="s">
        <v>688</v>
      </c>
      <c r="D151" s="514" t="s">
        <v>1664</v>
      </c>
      <c r="E151" s="873" t="s">
        <v>1319</v>
      </c>
      <c r="F151" s="886" t="s">
        <v>933</v>
      </c>
      <c r="G151" s="886" t="s">
        <v>1171</v>
      </c>
      <c r="H151" s="886" t="s">
        <v>2932</v>
      </c>
      <c r="I151" s="886" t="s">
        <v>2933</v>
      </c>
      <c r="J151" s="899" t="s">
        <v>3407</v>
      </c>
      <c r="K151" s="883" t="s">
        <v>3408</v>
      </c>
      <c r="L151" s="514"/>
      <c r="M151" s="514"/>
      <c r="N151" s="514"/>
      <c r="O151" s="514"/>
      <c r="P151" s="514"/>
      <c r="Q151" s="514"/>
      <c r="R151" s="514"/>
      <c r="S151" s="514"/>
      <c r="T151" s="514"/>
      <c r="U151" s="514"/>
      <c r="V151" s="514"/>
      <c r="W151" s="514"/>
      <c r="X151" s="514"/>
      <c r="Y151" s="514"/>
      <c r="Z151" s="514"/>
      <c r="AA151" s="514"/>
      <c r="AB151" s="514"/>
    </row>
    <row r="152" spans="1:28" s="512" customFormat="1" ht="12.5" customHeight="1">
      <c r="A152" s="513" t="s">
        <v>944</v>
      </c>
      <c r="B152" s="513"/>
      <c r="C152" s="514" t="s">
        <v>670</v>
      </c>
      <c r="D152" s="514" t="s">
        <v>1665</v>
      </c>
      <c r="E152" s="873" t="s">
        <v>932</v>
      </c>
      <c r="F152" s="886" t="s">
        <v>931</v>
      </c>
      <c r="G152" s="886" t="s">
        <v>1172</v>
      </c>
      <c r="H152" s="886" t="s">
        <v>2934</v>
      </c>
      <c r="I152" s="886" t="s">
        <v>2935</v>
      </c>
      <c r="J152" s="899" t="s">
        <v>3409</v>
      </c>
      <c r="K152" s="883" t="s">
        <v>3410</v>
      </c>
      <c r="L152" s="514"/>
      <c r="M152" s="514"/>
      <c r="N152" s="514"/>
      <c r="O152" s="514"/>
      <c r="P152" s="514"/>
      <c r="Q152" s="514"/>
      <c r="R152" s="514"/>
      <c r="S152" s="514"/>
      <c r="T152" s="514"/>
      <c r="U152" s="514"/>
      <c r="V152" s="514"/>
      <c r="W152" s="514"/>
      <c r="X152" s="514"/>
      <c r="Y152" s="514"/>
      <c r="Z152" s="514"/>
      <c r="AA152" s="514"/>
      <c r="AB152" s="514"/>
    </row>
    <row r="153" spans="1:28" s="512" customFormat="1" ht="12.5" customHeight="1">
      <c r="A153" s="513" t="s">
        <v>944</v>
      </c>
      <c r="B153" s="513"/>
      <c r="C153" s="514" t="s">
        <v>671</v>
      </c>
      <c r="D153" s="514" t="s">
        <v>1666</v>
      </c>
      <c r="E153" s="873" t="s">
        <v>930</v>
      </c>
      <c r="F153" s="886" t="s">
        <v>929</v>
      </c>
      <c r="G153" s="886" t="s">
        <v>1173</v>
      </c>
      <c r="H153" s="886" t="s">
        <v>2936</v>
      </c>
      <c r="I153" s="886" t="s">
        <v>2937</v>
      </c>
      <c r="J153" s="899" t="s">
        <v>3411</v>
      </c>
      <c r="K153" s="883" t="s">
        <v>3412</v>
      </c>
      <c r="L153" s="514"/>
      <c r="M153" s="514"/>
      <c r="N153" s="514"/>
      <c r="O153" s="514"/>
      <c r="P153" s="514"/>
      <c r="Q153" s="514"/>
      <c r="R153" s="514"/>
      <c r="S153" s="514"/>
      <c r="T153" s="514"/>
      <c r="U153" s="514"/>
      <c r="V153" s="514"/>
      <c r="W153" s="514"/>
      <c r="X153" s="514"/>
      <c r="Y153" s="514"/>
      <c r="Z153" s="514"/>
      <c r="AA153" s="514"/>
      <c r="AB153" s="514"/>
    </row>
    <row r="154" spans="1:28" s="512" customFormat="1" ht="12.5" customHeight="1">
      <c r="A154" s="513" t="s">
        <v>944</v>
      </c>
      <c r="B154" s="513"/>
      <c r="C154" s="514" t="s">
        <v>795</v>
      </c>
      <c r="D154" s="514" t="s">
        <v>1667</v>
      </c>
      <c r="E154" s="873" t="s">
        <v>1320</v>
      </c>
      <c r="F154" s="886" t="s">
        <v>1417</v>
      </c>
      <c r="G154" s="886" t="s">
        <v>1174</v>
      </c>
      <c r="H154" s="886" t="s">
        <v>2938</v>
      </c>
      <c r="I154" s="886" t="s">
        <v>2939</v>
      </c>
      <c r="J154" s="899" t="s">
        <v>3413</v>
      </c>
      <c r="K154" s="883" t="s">
        <v>3414</v>
      </c>
      <c r="L154" s="514"/>
      <c r="M154" s="514"/>
      <c r="N154" s="514"/>
      <c r="O154" s="514"/>
      <c r="P154" s="514"/>
      <c r="Q154" s="514"/>
      <c r="R154" s="514"/>
      <c r="S154" s="514"/>
      <c r="T154" s="514"/>
      <c r="U154" s="514"/>
      <c r="V154" s="514"/>
      <c r="W154" s="514"/>
      <c r="X154" s="514"/>
      <c r="Y154" s="514"/>
      <c r="Z154" s="514"/>
      <c r="AA154" s="514"/>
      <c r="AB154" s="514"/>
    </row>
    <row r="155" spans="1:28" s="512" customFormat="1" ht="12.5" customHeight="1">
      <c r="A155" s="513" t="s">
        <v>944</v>
      </c>
      <c r="B155" s="513"/>
      <c r="C155" s="514" t="s">
        <v>672</v>
      </c>
      <c r="D155" s="514" t="s">
        <v>1668</v>
      </c>
      <c r="E155" s="873" t="s">
        <v>2940</v>
      </c>
      <c r="F155" s="886" t="s">
        <v>1418</v>
      </c>
      <c r="G155" s="886" t="s">
        <v>1175</v>
      </c>
      <c r="H155" s="886" t="s">
        <v>2941</v>
      </c>
      <c r="I155" s="886" t="s">
        <v>2942</v>
      </c>
      <c r="J155" s="899" t="s">
        <v>3415</v>
      </c>
      <c r="K155" s="883" t="s">
        <v>3416</v>
      </c>
      <c r="L155" s="514"/>
      <c r="M155" s="514"/>
      <c r="N155" s="514"/>
      <c r="O155" s="514"/>
      <c r="P155" s="514"/>
      <c r="Q155" s="514"/>
      <c r="R155" s="514"/>
      <c r="S155" s="514"/>
      <c r="T155" s="514"/>
      <c r="U155" s="514"/>
      <c r="V155" s="514"/>
      <c r="W155" s="514"/>
      <c r="X155" s="514"/>
      <c r="Y155" s="514"/>
      <c r="Z155" s="514"/>
      <c r="AA155" s="514"/>
      <c r="AB155" s="514"/>
    </row>
    <row r="156" spans="1:28" s="512" customFormat="1" ht="12.5" customHeight="1">
      <c r="A156" s="513" t="s">
        <v>944</v>
      </c>
      <c r="B156" s="513"/>
      <c r="C156" s="514" t="s">
        <v>673</v>
      </c>
      <c r="D156" s="514" t="s">
        <v>1669</v>
      </c>
      <c r="E156" s="873" t="s">
        <v>1321</v>
      </c>
      <c r="F156" s="886" t="s">
        <v>1419</v>
      </c>
      <c r="G156" s="886" t="s">
        <v>1176</v>
      </c>
      <c r="H156" s="886" t="s">
        <v>2943</v>
      </c>
      <c r="I156" s="886" t="s">
        <v>2944</v>
      </c>
      <c r="J156" s="899" t="s">
        <v>3417</v>
      </c>
      <c r="K156" s="883" t="s">
        <v>3418</v>
      </c>
      <c r="L156" s="514"/>
      <c r="M156" s="514"/>
      <c r="N156" s="514"/>
      <c r="O156" s="514"/>
      <c r="P156" s="514"/>
      <c r="Q156" s="514"/>
      <c r="R156" s="514"/>
      <c r="S156" s="514"/>
      <c r="T156" s="514"/>
      <c r="U156" s="514"/>
      <c r="V156" s="514"/>
      <c r="W156" s="514"/>
      <c r="X156" s="514"/>
      <c r="Y156" s="514"/>
      <c r="Z156" s="514"/>
      <c r="AA156" s="514"/>
      <c r="AB156" s="514"/>
    </row>
    <row r="157" spans="1:28" s="512" customFormat="1" ht="12.5" customHeight="1">
      <c r="A157" s="513" t="s">
        <v>944</v>
      </c>
      <c r="B157" s="513"/>
      <c r="C157" s="514" t="s">
        <v>687</v>
      </c>
      <c r="D157" s="514" t="s">
        <v>1670</v>
      </c>
      <c r="E157" s="873" t="s">
        <v>928</v>
      </c>
      <c r="F157" s="886" t="s">
        <v>927</v>
      </c>
      <c r="G157" s="886" t="s">
        <v>1177</v>
      </c>
      <c r="H157" s="886" t="s">
        <v>2945</v>
      </c>
      <c r="I157" s="886" t="s">
        <v>2946</v>
      </c>
      <c r="J157" s="899" t="s">
        <v>3419</v>
      </c>
      <c r="K157" s="883" t="s">
        <v>3420</v>
      </c>
      <c r="L157" s="514"/>
      <c r="M157" s="514"/>
      <c r="N157" s="514"/>
      <c r="O157" s="514"/>
      <c r="P157" s="514"/>
      <c r="Q157" s="514"/>
      <c r="R157" s="514"/>
      <c r="S157" s="514"/>
      <c r="T157" s="514"/>
      <c r="U157" s="514"/>
      <c r="V157" s="514"/>
      <c r="W157" s="514"/>
      <c r="X157" s="514"/>
      <c r="Y157" s="514"/>
      <c r="Z157" s="514"/>
      <c r="AA157" s="514"/>
      <c r="AB157" s="514"/>
    </row>
    <row r="158" spans="1:28" s="512" customFormat="1" ht="12.5" customHeight="1">
      <c r="A158" s="513" t="s">
        <v>944</v>
      </c>
      <c r="B158" s="513"/>
      <c r="C158" s="514" t="s">
        <v>674</v>
      </c>
      <c r="D158" s="514" t="s">
        <v>1671</v>
      </c>
      <c r="E158" s="873" t="s">
        <v>1322</v>
      </c>
      <c r="F158" s="886" t="s">
        <v>926</v>
      </c>
      <c r="G158" s="886" t="s">
        <v>1178</v>
      </c>
      <c r="H158" s="886" t="s">
        <v>2947</v>
      </c>
      <c r="I158" s="886" t="s">
        <v>2948</v>
      </c>
      <c r="J158" s="899" t="s">
        <v>3421</v>
      </c>
      <c r="K158" s="883" t="s">
        <v>3422</v>
      </c>
      <c r="L158" s="514"/>
      <c r="M158" s="514"/>
      <c r="N158" s="514"/>
      <c r="O158" s="514"/>
      <c r="P158" s="514"/>
      <c r="Q158" s="514"/>
      <c r="R158" s="514"/>
      <c r="S158" s="514"/>
      <c r="T158" s="514"/>
      <c r="U158" s="514"/>
      <c r="V158" s="514"/>
      <c r="W158" s="514"/>
      <c r="X158" s="514"/>
      <c r="Y158" s="514"/>
      <c r="Z158" s="514"/>
      <c r="AA158" s="514"/>
      <c r="AB158" s="514"/>
    </row>
    <row r="159" spans="1:28" s="512" customFormat="1" ht="12.5" customHeight="1">
      <c r="A159" s="513" t="s">
        <v>944</v>
      </c>
      <c r="B159" s="513"/>
      <c r="C159" s="514" t="s">
        <v>675</v>
      </c>
      <c r="D159" s="514" t="s">
        <v>1672</v>
      </c>
      <c r="E159" s="873" t="s">
        <v>925</v>
      </c>
      <c r="F159" s="886" t="s">
        <v>924</v>
      </c>
      <c r="G159" s="886" t="s">
        <v>1179</v>
      </c>
      <c r="H159" s="886" t="s">
        <v>2949</v>
      </c>
      <c r="I159" s="886" t="s">
        <v>2950</v>
      </c>
      <c r="J159" s="899" t="s">
        <v>3423</v>
      </c>
      <c r="K159" s="883" t="s">
        <v>3424</v>
      </c>
      <c r="L159" s="514"/>
      <c r="M159" s="514"/>
      <c r="N159" s="514"/>
      <c r="O159" s="514"/>
      <c r="P159" s="514"/>
      <c r="Q159" s="514"/>
      <c r="R159" s="514"/>
      <c r="S159" s="514"/>
      <c r="T159" s="514"/>
      <c r="U159" s="514"/>
      <c r="V159" s="514"/>
      <c r="W159" s="514"/>
      <c r="X159" s="514"/>
      <c r="Y159" s="514"/>
      <c r="Z159" s="514"/>
      <c r="AA159" s="514"/>
      <c r="AB159" s="514"/>
    </row>
    <row r="160" spans="1:28" s="512" customFormat="1" ht="12.5" customHeight="1">
      <c r="A160" s="513" t="s">
        <v>944</v>
      </c>
      <c r="B160" s="513"/>
      <c r="C160" s="514" t="s">
        <v>796</v>
      </c>
      <c r="D160" s="514" t="s">
        <v>1673</v>
      </c>
      <c r="E160" s="873" t="s">
        <v>1323</v>
      </c>
      <c r="F160" s="886" t="s">
        <v>1420</v>
      </c>
      <c r="G160" s="886" t="s">
        <v>1180</v>
      </c>
      <c r="H160" s="886" t="s">
        <v>2951</v>
      </c>
      <c r="I160" s="886" t="s">
        <v>2952</v>
      </c>
      <c r="J160" s="899" t="s">
        <v>3425</v>
      </c>
      <c r="K160" s="883" t="s">
        <v>3426</v>
      </c>
      <c r="L160" s="514"/>
      <c r="M160" s="514"/>
      <c r="N160" s="514"/>
      <c r="O160" s="514"/>
      <c r="P160" s="514"/>
      <c r="Q160" s="514"/>
      <c r="R160" s="514"/>
      <c r="S160" s="514"/>
      <c r="T160" s="514"/>
      <c r="U160" s="514"/>
      <c r="V160" s="514"/>
      <c r="W160" s="514"/>
      <c r="X160" s="514"/>
      <c r="Y160" s="514"/>
      <c r="Z160" s="514"/>
      <c r="AA160" s="514"/>
      <c r="AB160" s="514"/>
    </row>
    <row r="161" spans="1:28" s="512" customFormat="1" ht="12.5" customHeight="1">
      <c r="A161" s="513" t="s">
        <v>944</v>
      </c>
      <c r="B161" s="513"/>
      <c r="C161" s="514" t="s">
        <v>676</v>
      </c>
      <c r="D161" s="514" t="s">
        <v>1674</v>
      </c>
      <c r="E161" s="873" t="s">
        <v>2953</v>
      </c>
      <c r="F161" s="886" t="s">
        <v>1421</v>
      </c>
      <c r="G161" s="886" t="s">
        <v>1181</v>
      </c>
      <c r="H161" s="886" t="s">
        <v>2954</v>
      </c>
      <c r="I161" s="886" t="s">
        <v>2955</v>
      </c>
      <c r="J161" s="899" t="s">
        <v>3427</v>
      </c>
      <c r="K161" s="883" t="s">
        <v>3428</v>
      </c>
      <c r="L161" s="514"/>
      <c r="M161" s="514"/>
      <c r="N161" s="514"/>
      <c r="O161" s="514"/>
      <c r="P161" s="514"/>
      <c r="Q161" s="514"/>
      <c r="R161" s="514"/>
      <c r="S161" s="514"/>
      <c r="T161" s="514"/>
      <c r="U161" s="514"/>
      <c r="V161" s="514"/>
      <c r="W161" s="514"/>
      <c r="X161" s="514"/>
      <c r="Y161" s="514"/>
      <c r="Z161" s="514"/>
      <c r="AA161" s="514"/>
      <c r="AB161" s="514"/>
    </row>
    <row r="162" spans="1:28" s="512" customFormat="1" ht="12.5" customHeight="1">
      <c r="A162" s="513" t="s">
        <v>944</v>
      </c>
      <c r="B162" s="513"/>
      <c r="C162" s="514" t="s">
        <v>677</v>
      </c>
      <c r="D162" s="514" t="s">
        <v>1675</v>
      </c>
      <c r="E162" s="873" t="s">
        <v>1324</v>
      </c>
      <c r="F162" s="886" t="s">
        <v>1422</v>
      </c>
      <c r="G162" s="886" t="s">
        <v>1182</v>
      </c>
      <c r="H162" s="886" t="s">
        <v>2956</v>
      </c>
      <c r="I162" s="886" t="s">
        <v>2957</v>
      </c>
      <c r="J162" s="899" t="s">
        <v>3429</v>
      </c>
      <c r="K162" s="883" t="s">
        <v>3430</v>
      </c>
      <c r="L162" s="514"/>
      <c r="M162" s="514"/>
      <c r="N162" s="514"/>
      <c r="O162" s="514"/>
      <c r="P162" s="514"/>
      <c r="Q162" s="514"/>
      <c r="R162" s="514"/>
      <c r="S162" s="514"/>
      <c r="T162" s="514"/>
      <c r="U162" s="514"/>
      <c r="V162" s="514"/>
      <c r="W162" s="514"/>
      <c r="X162" s="514"/>
      <c r="Y162" s="514"/>
      <c r="Z162" s="514"/>
      <c r="AA162" s="514"/>
      <c r="AB162" s="514"/>
    </row>
    <row r="163" spans="1:28" s="512" customFormat="1" ht="12.5" customHeight="1">
      <c r="A163" s="513" t="s">
        <v>944</v>
      </c>
      <c r="B163" s="513"/>
      <c r="C163" s="514" t="s">
        <v>686</v>
      </c>
      <c r="D163" s="514" t="s">
        <v>1676</v>
      </c>
      <c r="E163" s="873" t="s">
        <v>1325</v>
      </c>
      <c r="F163" s="886" t="s">
        <v>1423</v>
      </c>
      <c r="G163" s="886" t="s">
        <v>1183</v>
      </c>
      <c r="H163" s="886" t="s">
        <v>2958</v>
      </c>
      <c r="I163" s="886" t="s">
        <v>2959</v>
      </c>
      <c r="J163" s="899" t="s">
        <v>3431</v>
      </c>
      <c r="K163" s="883" t="s">
        <v>3432</v>
      </c>
      <c r="L163" s="514"/>
      <c r="M163" s="514"/>
      <c r="N163" s="514"/>
      <c r="O163" s="514"/>
      <c r="P163" s="514"/>
      <c r="Q163" s="514"/>
      <c r="R163" s="514"/>
      <c r="S163" s="514"/>
      <c r="T163" s="514"/>
      <c r="U163" s="514"/>
      <c r="V163" s="514"/>
      <c r="W163" s="514"/>
      <c r="X163" s="514"/>
      <c r="Y163" s="514"/>
      <c r="Z163" s="514"/>
      <c r="AA163" s="514"/>
      <c r="AB163" s="514"/>
    </row>
    <row r="164" spans="1:28" s="512" customFormat="1" ht="12.5" customHeight="1">
      <c r="A164" s="513" t="s">
        <v>944</v>
      </c>
      <c r="B164" s="513"/>
      <c r="C164" s="514" t="s">
        <v>678</v>
      </c>
      <c r="D164" s="514" t="s">
        <v>1677</v>
      </c>
      <c r="E164" s="873" t="s">
        <v>1326</v>
      </c>
      <c r="F164" s="886" t="s">
        <v>1424</v>
      </c>
      <c r="G164" s="886" t="s">
        <v>1184</v>
      </c>
      <c r="H164" s="886" t="s">
        <v>2960</v>
      </c>
      <c r="I164" s="886" t="s">
        <v>2961</v>
      </c>
      <c r="J164" s="899" t="s">
        <v>3433</v>
      </c>
      <c r="K164" s="883" t="s">
        <v>3434</v>
      </c>
      <c r="L164" s="514"/>
      <c r="M164" s="514"/>
      <c r="N164" s="514"/>
      <c r="O164" s="514"/>
      <c r="P164" s="514"/>
      <c r="Q164" s="514"/>
      <c r="R164" s="514"/>
      <c r="S164" s="514"/>
      <c r="T164" s="514"/>
      <c r="U164" s="514"/>
      <c r="V164" s="514"/>
      <c r="W164" s="514"/>
      <c r="X164" s="514"/>
      <c r="Y164" s="514"/>
      <c r="Z164" s="514"/>
      <c r="AA164" s="514"/>
      <c r="AB164" s="514"/>
    </row>
    <row r="165" spans="1:28" s="512" customFormat="1" ht="12.5" customHeight="1">
      <c r="A165" s="513" t="s">
        <v>944</v>
      </c>
      <c r="B165" s="513"/>
      <c r="C165" s="514" t="s">
        <v>679</v>
      </c>
      <c r="D165" s="514" t="s">
        <v>1678</v>
      </c>
      <c r="E165" s="873" t="s">
        <v>923</v>
      </c>
      <c r="F165" s="886" t="s">
        <v>1425</v>
      </c>
      <c r="G165" s="886" t="s">
        <v>1185</v>
      </c>
      <c r="H165" s="886" t="s">
        <v>2962</v>
      </c>
      <c r="I165" s="886" t="s">
        <v>2963</v>
      </c>
      <c r="J165" s="899" t="s">
        <v>3435</v>
      </c>
      <c r="K165" s="883" t="s">
        <v>3436</v>
      </c>
      <c r="L165" s="514"/>
      <c r="M165" s="514"/>
      <c r="N165" s="514"/>
      <c r="O165" s="514"/>
      <c r="P165" s="514"/>
      <c r="Q165" s="514"/>
      <c r="R165" s="514"/>
      <c r="S165" s="514"/>
      <c r="T165" s="514"/>
      <c r="U165" s="514"/>
      <c r="V165" s="514"/>
      <c r="W165" s="514"/>
      <c r="X165" s="514"/>
      <c r="Y165" s="514"/>
      <c r="Z165" s="514"/>
      <c r="AA165" s="514"/>
      <c r="AB165" s="514"/>
    </row>
    <row r="166" spans="1:28" s="512" customFormat="1" ht="12.5" customHeight="1">
      <c r="A166" s="513" t="s">
        <v>944</v>
      </c>
      <c r="B166" s="513"/>
      <c r="C166" s="514" t="s">
        <v>848</v>
      </c>
      <c r="D166" s="514" t="s">
        <v>1679</v>
      </c>
      <c r="E166" s="873" t="s">
        <v>1327</v>
      </c>
      <c r="F166" s="886" t="s">
        <v>1426</v>
      </c>
      <c r="G166" s="886" t="s">
        <v>1186</v>
      </c>
      <c r="H166" s="886" t="s">
        <v>2964</v>
      </c>
      <c r="I166" s="886" t="s">
        <v>2965</v>
      </c>
      <c r="J166" s="899" t="s">
        <v>3437</v>
      </c>
      <c r="K166" s="883" t="s">
        <v>3438</v>
      </c>
      <c r="L166" s="514"/>
      <c r="M166" s="514"/>
      <c r="N166" s="514"/>
      <c r="O166" s="514"/>
      <c r="P166" s="514"/>
      <c r="Q166" s="514"/>
      <c r="R166" s="514"/>
      <c r="S166" s="514"/>
      <c r="T166" s="514"/>
      <c r="U166" s="514"/>
      <c r="V166" s="514"/>
      <c r="W166" s="514"/>
      <c r="X166" s="514"/>
      <c r="Y166" s="514"/>
      <c r="Z166" s="514"/>
      <c r="AA166" s="514"/>
      <c r="AB166" s="514"/>
    </row>
    <row r="167" spans="1:28" s="512" customFormat="1" ht="12.5" customHeight="1">
      <c r="A167" s="513" t="s">
        <v>944</v>
      </c>
      <c r="B167" s="513"/>
      <c r="C167" s="514" t="s">
        <v>680</v>
      </c>
      <c r="D167" s="514" t="s">
        <v>1680</v>
      </c>
      <c r="E167" s="873" t="s">
        <v>2966</v>
      </c>
      <c r="F167" s="886" t="s">
        <v>1427</v>
      </c>
      <c r="G167" s="886" t="s">
        <v>1187</v>
      </c>
      <c r="H167" s="886" t="s">
        <v>2967</v>
      </c>
      <c r="I167" s="886" t="s">
        <v>2968</v>
      </c>
      <c r="J167" s="899" t="s">
        <v>3439</v>
      </c>
      <c r="K167" s="883" t="s">
        <v>3440</v>
      </c>
      <c r="L167" s="514"/>
      <c r="M167" s="514"/>
      <c r="N167" s="514"/>
      <c r="O167" s="514"/>
      <c r="P167" s="514"/>
      <c r="Q167" s="514"/>
      <c r="R167" s="514"/>
      <c r="S167" s="514"/>
      <c r="T167" s="514"/>
      <c r="U167" s="514"/>
      <c r="V167" s="514"/>
      <c r="W167" s="514"/>
      <c r="X167" s="514"/>
      <c r="Y167" s="514"/>
      <c r="Z167" s="514"/>
      <c r="AA167" s="514"/>
      <c r="AB167" s="514"/>
    </row>
    <row r="168" spans="1:28" s="512" customFormat="1" ht="12.5" customHeight="1">
      <c r="A168" s="513" t="s">
        <v>944</v>
      </c>
      <c r="B168" s="513"/>
      <c r="C168" s="514" t="s">
        <v>849</v>
      </c>
      <c r="D168" s="514" t="s">
        <v>1681</v>
      </c>
      <c r="E168" s="873" t="s">
        <v>1328</v>
      </c>
      <c r="F168" s="886" t="s">
        <v>1428</v>
      </c>
      <c r="G168" s="886" t="s">
        <v>1188</v>
      </c>
      <c r="H168" s="886" t="s">
        <v>2969</v>
      </c>
      <c r="I168" s="886" t="s">
        <v>2970</v>
      </c>
      <c r="J168" s="899" t="s">
        <v>3441</v>
      </c>
      <c r="K168" s="883" t="s">
        <v>3442</v>
      </c>
      <c r="L168" s="514"/>
      <c r="M168" s="514"/>
      <c r="N168" s="514"/>
      <c r="O168" s="514"/>
      <c r="P168" s="514"/>
      <c r="Q168" s="514"/>
      <c r="R168" s="514"/>
      <c r="S168" s="514"/>
      <c r="T168" s="514"/>
      <c r="U168" s="514"/>
      <c r="V168" s="514"/>
      <c r="W168" s="514"/>
      <c r="X168" s="514"/>
      <c r="Y168" s="514"/>
      <c r="Z168" s="514"/>
      <c r="AA168" s="514"/>
      <c r="AB168" s="514"/>
    </row>
    <row r="169" spans="1:28" s="512" customFormat="1" ht="12.5" customHeight="1">
      <c r="A169" s="513" t="s">
        <v>944</v>
      </c>
      <c r="B169" s="513"/>
      <c r="C169" s="514" t="s">
        <v>685</v>
      </c>
      <c r="D169" s="514" t="s">
        <v>1682</v>
      </c>
      <c r="E169" s="873" t="s">
        <v>1329</v>
      </c>
      <c r="F169" s="886" t="s">
        <v>1429</v>
      </c>
      <c r="G169" s="886" t="s">
        <v>1189</v>
      </c>
      <c r="H169" s="886" t="s">
        <v>2971</v>
      </c>
      <c r="I169" s="886" t="s">
        <v>2972</v>
      </c>
      <c r="J169" s="899" t="s">
        <v>3443</v>
      </c>
      <c r="K169" s="883" t="s">
        <v>3444</v>
      </c>
      <c r="L169" s="514"/>
      <c r="M169" s="514"/>
      <c r="N169" s="514"/>
      <c r="O169" s="514"/>
      <c r="P169" s="514"/>
      <c r="Q169" s="514"/>
      <c r="R169" s="514"/>
      <c r="S169" s="514"/>
      <c r="T169" s="514"/>
      <c r="U169" s="514"/>
      <c r="V169" s="514"/>
      <c r="W169" s="514"/>
      <c r="X169" s="514"/>
      <c r="Y169" s="514"/>
      <c r="Z169" s="514"/>
      <c r="AA169" s="514"/>
      <c r="AB169" s="514"/>
    </row>
    <row r="170" spans="1:28" s="512" customFormat="1" ht="12.5" customHeight="1">
      <c r="A170" s="513" t="s">
        <v>944</v>
      </c>
      <c r="B170" s="513"/>
      <c r="C170" s="514" t="s">
        <v>681</v>
      </c>
      <c r="D170" s="514" t="s">
        <v>1683</v>
      </c>
      <c r="E170" s="873" t="s">
        <v>1330</v>
      </c>
      <c r="F170" s="886" t="s">
        <v>1430</v>
      </c>
      <c r="G170" s="886" t="s">
        <v>1190</v>
      </c>
      <c r="H170" s="886" t="s">
        <v>2973</v>
      </c>
      <c r="I170" s="886" t="s">
        <v>2974</v>
      </c>
      <c r="J170" s="886" t="s">
        <v>3445</v>
      </c>
      <c r="K170" s="888" t="s">
        <v>3446</v>
      </c>
      <c r="L170" s="514"/>
      <c r="M170" s="514"/>
      <c r="N170" s="514"/>
      <c r="O170" s="514"/>
      <c r="P170" s="514"/>
      <c r="Q170" s="514"/>
      <c r="R170" s="514"/>
      <c r="S170" s="514"/>
      <c r="T170" s="514"/>
      <c r="U170" s="514"/>
      <c r="V170" s="514"/>
      <c r="W170" s="514"/>
      <c r="X170" s="514"/>
      <c r="Y170" s="514"/>
      <c r="Z170" s="514"/>
      <c r="AA170" s="514"/>
      <c r="AB170" s="514"/>
    </row>
    <row r="171" spans="1:28" s="512" customFormat="1" ht="12.5" customHeight="1">
      <c r="A171" s="513" t="s">
        <v>944</v>
      </c>
      <c r="B171" s="513"/>
      <c r="C171" s="514" t="s">
        <v>682</v>
      </c>
      <c r="D171" s="514" t="s">
        <v>1684</v>
      </c>
      <c r="E171" s="873" t="s">
        <v>1331</v>
      </c>
      <c r="F171" s="886" t="s">
        <v>1431</v>
      </c>
      <c r="G171" s="886" t="s">
        <v>1191</v>
      </c>
      <c r="H171" s="886" t="s">
        <v>2975</v>
      </c>
      <c r="I171" s="886" t="s">
        <v>2976</v>
      </c>
      <c r="J171" s="886" t="s">
        <v>3447</v>
      </c>
      <c r="K171" s="888" t="s">
        <v>3448</v>
      </c>
      <c r="L171" s="514"/>
      <c r="M171" s="514"/>
      <c r="N171" s="514"/>
      <c r="O171" s="514"/>
      <c r="P171" s="514"/>
      <c r="Q171" s="514"/>
      <c r="R171" s="514"/>
      <c r="S171" s="514"/>
      <c r="T171" s="514"/>
      <c r="U171" s="514"/>
      <c r="V171" s="514"/>
      <c r="W171" s="514"/>
      <c r="X171" s="514"/>
      <c r="Y171" s="514"/>
      <c r="Z171" s="514"/>
      <c r="AA171" s="514"/>
      <c r="AB171" s="514"/>
    </row>
    <row r="172" spans="1:28" s="512" customFormat="1" ht="12.5" customHeight="1">
      <c r="A172" s="513" t="s">
        <v>944</v>
      </c>
      <c r="B172" s="513"/>
      <c r="C172" s="514" t="s">
        <v>797</v>
      </c>
      <c r="D172" s="514" t="s">
        <v>1685</v>
      </c>
      <c r="E172" s="873" t="s">
        <v>1332</v>
      </c>
      <c r="F172" s="886" t="s">
        <v>1432</v>
      </c>
      <c r="G172" s="886" t="s">
        <v>1192</v>
      </c>
      <c r="H172" s="886" t="s">
        <v>2977</v>
      </c>
      <c r="I172" s="886" t="s">
        <v>2978</v>
      </c>
      <c r="J172" s="886" t="s">
        <v>3449</v>
      </c>
      <c r="K172" s="888" t="s">
        <v>3450</v>
      </c>
      <c r="L172" s="514"/>
      <c r="M172" s="514"/>
      <c r="N172" s="514"/>
      <c r="O172" s="514"/>
      <c r="P172" s="514"/>
      <c r="Q172" s="514"/>
      <c r="R172" s="514"/>
      <c r="S172" s="514"/>
      <c r="T172" s="514"/>
      <c r="U172" s="514"/>
      <c r="V172" s="514"/>
      <c r="W172" s="514"/>
      <c r="X172" s="514"/>
      <c r="Y172" s="514"/>
      <c r="Z172" s="514"/>
      <c r="AA172" s="514"/>
      <c r="AB172" s="514"/>
    </row>
    <row r="173" spans="1:28" s="512" customFormat="1" ht="12.5" customHeight="1">
      <c r="A173" s="513" t="s">
        <v>944</v>
      </c>
      <c r="B173" s="513"/>
      <c r="C173" s="514" t="s">
        <v>683</v>
      </c>
      <c r="D173" s="514" t="s">
        <v>1686</v>
      </c>
      <c r="E173" s="873" t="s">
        <v>2979</v>
      </c>
      <c r="F173" s="886" t="s">
        <v>1433</v>
      </c>
      <c r="G173" s="886" t="s">
        <v>1193</v>
      </c>
      <c r="H173" s="886" t="s">
        <v>2980</v>
      </c>
      <c r="I173" s="886" t="s">
        <v>2981</v>
      </c>
      <c r="J173" s="886" t="s">
        <v>3451</v>
      </c>
      <c r="K173" s="888" t="s">
        <v>3452</v>
      </c>
      <c r="L173" s="514"/>
      <c r="M173" s="514"/>
      <c r="N173" s="514"/>
      <c r="O173" s="514"/>
      <c r="P173" s="514"/>
      <c r="Q173" s="514"/>
      <c r="R173" s="514"/>
      <c r="S173" s="514"/>
      <c r="T173" s="514"/>
      <c r="U173" s="514"/>
      <c r="V173" s="514"/>
      <c r="W173" s="514"/>
      <c r="X173" s="514"/>
      <c r="Y173" s="514"/>
      <c r="Z173" s="514"/>
      <c r="AA173" s="514"/>
      <c r="AB173" s="514"/>
    </row>
    <row r="174" spans="1:28" s="512" customFormat="1" ht="12.5" customHeight="1">
      <c r="A174" s="513" t="s">
        <v>944</v>
      </c>
      <c r="B174" s="513"/>
      <c r="C174" s="514" t="s">
        <v>684</v>
      </c>
      <c r="D174" s="514" t="s">
        <v>1687</v>
      </c>
      <c r="E174" s="873" t="s">
        <v>1333</v>
      </c>
      <c r="F174" s="886" t="s">
        <v>1434</v>
      </c>
      <c r="G174" s="886" t="s">
        <v>1194</v>
      </c>
      <c r="H174" s="886" t="s">
        <v>2982</v>
      </c>
      <c r="I174" s="886" t="s">
        <v>2983</v>
      </c>
      <c r="J174" s="886" t="s">
        <v>3453</v>
      </c>
      <c r="K174" s="888" t="s">
        <v>3454</v>
      </c>
      <c r="L174" s="514"/>
      <c r="M174" s="514"/>
      <c r="N174" s="514"/>
      <c r="O174" s="514"/>
      <c r="P174" s="514"/>
      <c r="Q174" s="514"/>
      <c r="R174" s="514"/>
      <c r="S174" s="514"/>
      <c r="T174" s="514"/>
      <c r="U174" s="514"/>
      <c r="V174" s="514"/>
      <c r="W174" s="514"/>
      <c r="X174" s="514"/>
      <c r="Y174" s="514"/>
      <c r="Z174" s="514"/>
      <c r="AA174" s="514"/>
      <c r="AB174" s="514"/>
    </row>
    <row r="175" spans="1:28" s="512" customFormat="1" ht="12.5" customHeight="1">
      <c r="A175" s="513" t="s">
        <v>944</v>
      </c>
      <c r="B175" s="513"/>
      <c r="C175" s="514" t="s">
        <v>717</v>
      </c>
      <c r="D175" s="514" t="s">
        <v>1688</v>
      </c>
      <c r="E175" s="873" t="s">
        <v>1334</v>
      </c>
      <c r="F175" s="886" t="s">
        <v>922</v>
      </c>
      <c r="G175" s="886" t="s">
        <v>1195</v>
      </c>
      <c r="H175" s="886" t="s">
        <v>2984</v>
      </c>
      <c r="I175" s="886" t="s">
        <v>2985</v>
      </c>
      <c r="J175" s="886" t="s">
        <v>3455</v>
      </c>
      <c r="K175" s="888" t="s">
        <v>3456</v>
      </c>
      <c r="L175" s="514"/>
      <c r="M175" s="514"/>
      <c r="N175" s="514"/>
      <c r="O175" s="514"/>
      <c r="P175" s="514"/>
      <c r="Q175" s="514"/>
      <c r="R175" s="514"/>
      <c r="S175" s="514"/>
      <c r="T175" s="514"/>
      <c r="U175" s="514"/>
      <c r="V175" s="514"/>
      <c r="W175" s="514"/>
      <c r="X175" s="514"/>
      <c r="Y175" s="514"/>
      <c r="Z175" s="514"/>
      <c r="AA175" s="514"/>
      <c r="AB175" s="514"/>
    </row>
    <row r="176" spans="1:28" s="512" customFormat="1" ht="12.5" customHeight="1">
      <c r="A176" s="513" t="s">
        <v>944</v>
      </c>
      <c r="B176" s="513"/>
      <c r="C176" s="514" t="s">
        <v>719</v>
      </c>
      <c r="D176" s="514" t="s">
        <v>1689</v>
      </c>
      <c r="E176" s="873" t="s">
        <v>1335</v>
      </c>
      <c r="F176" s="886" t="s">
        <v>1435</v>
      </c>
      <c r="G176" s="886" t="s">
        <v>1196</v>
      </c>
      <c r="H176" s="886" t="s">
        <v>2986</v>
      </c>
      <c r="I176" s="886" t="s">
        <v>2987</v>
      </c>
      <c r="J176" s="886" t="s">
        <v>3457</v>
      </c>
      <c r="K176" s="888" t="s">
        <v>3458</v>
      </c>
      <c r="L176" s="514"/>
      <c r="M176" s="514"/>
      <c r="N176" s="514"/>
      <c r="O176" s="514"/>
      <c r="P176" s="514"/>
      <c r="Q176" s="514"/>
      <c r="R176" s="514"/>
      <c r="S176" s="514"/>
      <c r="T176" s="514"/>
      <c r="U176" s="514"/>
      <c r="V176" s="514"/>
      <c r="W176" s="514"/>
      <c r="X176" s="514"/>
      <c r="Y176" s="514"/>
      <c r="Z176" s="514"/>
      <c r="AA176" s="514"/>
      <c r="AB176" s="514"/>
    </row>
    <row r="177" spans="1:28" s="512" customFormat="1" ht="12.5" customHeight="1">
      <c r="A177" s="513" t="s">
        <v>944</v>
      </c>
      <c r="B177" s="513" t="s">
        <v>1024</v>
      </c>
      <c r="C177" s="514" t="s">
        <v>921</v>
      </c>
      <c r="D177" s="514" t="s">
        <v>1690</v>
      </c>
      <c r="E177" s="873" t="s">
        <v>1336</v>
      </c>
      <c r="F177" s="886" t="s">
        <v>1436</v>
      </c>
      <c r="G177" s="886" t="s">
        <v>1197</v>
      </c>
      <c r="H177" s="886" t="s">
        <v>2988</v>
      </c>
      <c r="I177" s="886" t="s">
        <v>2989</v>
      </c>
      <c r="J177" s="886" t="s">
        <v>3459</v>
      </c>
      <c r="K177" s="888" t="s">
        <v>3460</v>
      </c>
      <c r="L177" s="514"/>
      <c r="M177" s="514"/>
      <c r="N177" s="514"/>
      <c r="O177" s="514"/>
      <c r="P177" s="514"/>
      <c r="Q177" s="514"/>
      <c r="R177" s="514"/>
      <c r="S177" s="514"/>
      <c r="T177" s="514"/>
      <c r="U177" s="514"/>
      <c r="V177" s="514"/>
      <c r="W177" s="514"/>
      <c r="X177" s="514"/>
      <c r="Y177" s="514"/>
      <c r="Z177" s="514"/>
      <c r="AA177" s="514"/>
      <c r="AB177" s="514"/>
    </row>
    <row r="178" spans="1:28" s="512" customFormat="1" ht="12.5" customHeight="1">
      <c r="A178" s="513" t="s">
        <v>944</v>
      </c>
      <c r="B178" s="513" t="s">
        <v>1026</v>
      </c>
      <c r="C178" s="514" t="s">
        <v>920</v>
      </c>
      <c r="D178" s="514" t="s">
        <v>2452</v>
      </c>
      <c r="E178" s="873" t="s">
        <v>1337</v>
      </c>
      <c r="F178" s="886" t="s">
        <v>1437</v>
      </c>
      <c r="G178" s="886" t="s">
        <v>1198</v>
      </c>
      <c r="H178" s="886" t="s">
        <v>2990</v>
      </c>
      <c r="I178" s="886" t="s">
        <v>2991</v>
      </c>
      <c r="J178" s="886" t="s">
        <v>3461</v>
      </c>
      <c r="K178" s="888" t="s">
        <v>3462</v>
      </c>
      <c r="L178" s="514"/>
      <c r="M178" s="514"/>
      <c r="N178" s="514"/>
      <c r="O178" s="514"/>
      <c r="P178" s="514"/>
      <c r="Q178" s="514"/>
      <c r="R178" s="514"/>
      <c r="S178" s="514"/>
      <c r="T178" s="514"/>
      <c r="U178" s="514"/>
      <c r="V178" s="514"/>
      <c r="W178" s="514"/>
      <c r="X178" s="514"/>
      <c r="Y178" s="514"/>
      <c r="Z178" s="514"/>
      <c r="AA178" s="514"/>
      <c r="AB178" s="514"/>
    </row>
    <row r="179" spans="1:28" s="512" customFormat="1" ht="12.5" customHeight="1">
      <c r="A179" s="513" t="s">
        <v>944</v>
      </c>
      <c r="B179" s="513" t="s">
        <v>1027</v>
      </c>
      <c r="C179" s="514" t="s">
        <v>919</v>
      </c>
      <c r="D179" s="514" t="s">
        <v>1691</v>
      </c>
      <c r="E179" s="873" t="s">
        <v>2992</v>
      </c>
      <c r="F179" s="886" t="s">
        <v>1438</v>
      </c>
      <c r="G179" s="886" t="s">
        <v>1199</v>
      </c>
      <c r="H179" s="886" t="s">
        <v>2993</v>
      </c>
      <c r="I179" s="886" t="s">
        <v>2994</v>
      </c>
      <c r="J179" s="886" t="s">
        <v>3463</v>
      </c>
      <c r="K179" s="888" t="s">
        <v>3464</v>
      </c>
      <c r="L179" s="514"/>
      <c r="M179" s="514"/>
      <c r="N179" s="514"/>
      <c r="O179" s="514"/>
      <c r="P179" s="514"/>
      <c r="Q179" s="514"/>
      <c r="R179" s="514"/>
      <c r="S179" s="514"/>
      <c r="T179" s="514"/>
      <c r="U179" s="514"/>
      <c r="V179" s="514"/>
      <c r="W179" s="514"/>
      <c r="X179" s="514"/>
      <c r="Y179" s="514"/>
      <c r="Z179" s="514"/>
      <c r="AA179" s="514"/>
      <c r="AB179" s="514"/>
    </row>
    <row r="180" spans="1:28" s="512" customFormat="1" ht="12.5" customHeight="1">
      <c r="A180" s="513" t="s">
        <v>944</v>
      </c>
      <c r="B180" s="513" t="s">
        <v>1028</v>
      </c>
      <c r="C180" s="514" t="s">
        <v>2494</v>
      </c>
      <c r="D180" s="514" t="s">
        <v>1692</v>
      </c>
      <c r="E180" s="873" t="s">
        <v>2995</v>
      </c>
      <c r="F180" s="886" t="s">
        <v>2996</v>
      </c>
      <c r="G180" s="886" t="s">
        <v>2997</v>
      </c>
      <c r="H180" s="886" t="s">
        <v>2998</v>
      </c>
      <c r="I180" s="886" t="s">
        <v>2999</v>
      </c>
      <c r="J180" s="893" t="s">
        <v>3465</v>
      </c>
      <c r="K180" s="888" t="s">
        <v>3466</v>
      </c>
      <c r="L180" s="514"/>
      <c r="M180" s="514"/>
      <c r="N180" s="514"/>
      <c r="O180" s="514"/>
      <c r="P180" s="514"/>
      <c r="Q180" s="514"/>
      <c r="R180" s="514"/>
      <c r="S180" s="514"/>
      <c r="T180" s="514"/>
      <c r="U180" s="514"/>
      <c r="V180" s="514"/>
      <c r="W180" s="514"/>
      <c r="X180" s="514"/>
      <c r="Y180" s="514"/>
      <c r="Z180" s="514"/>
      <c r="AA180" s="514"/>
      <c r="AB180" s="514"/>
    </row>
    <row r="181" spans="1:28" s="512" customFormat="1" ht="12.5" customHeight="1">
      <c r="A181" s="513" t="s">
        <v>944</v>
      </c>
      <c r="B181" s="513" t="s">
        <v>2493</v>
      </c>
      <c r="C181" s="514" t="s">
        <v>2495</v>
      </c>
      <c r="D181" s="873" t="s">
        <v>4168</v>
      </c>
      <c r="E181" s="873" t="s">
        <v>3000</v>
      </c>
      <c r="F181" s="886" t="s">
        <v>3001</v>
      </c>
      <c r="G181" s="886" t="s">
        <v>1439</v>
      </c>
      <c r="H181" s="886" t="s">
        <v>3002</v>
      </c>
      <c r="I181" s="886" t="s">
        <v>3003</v>
      </c>
      <c r="J181" s="903" t="s">
        <v>3467</v>
      </c>
      <c r="K181" s="901" t="s">
        <v>3468</v>
      </c>
      <c r="L181" s="514"/>
      <c r="M181" s="514"/>
      <c r="N181" s="514"/>
      <c r="O181" s="514"/>
      <c r="P181" s="514"/>
      <c r="Q181" s="514"/>
      <c r="R181" s="514"/>
      <c r="S181" s="514"/>
      <c r="T181" s="514"/>
      <c r="U181" s="514"/>
      <c r="V181" s="514"/>
      <c r="W181" s="514"/>
      <c r="X181" s="514"/>
      <c r="Y181" s="514"/>
      <c r="Z181" s="514"/>
      <c r="AA181" s="514"/>
      <c r="AB181" s="514"/>
    </row>
    <row r="182" spans="1:28" s="512" customFormat="1" ht="12.5" customHeight="1">
      <c r="A182" s="513" t="s">
        <v>944</v>
      </c>
      <c r="B182" s="513" t="s">
        <v>1029</v>
      </c>
      <c r="C182" s="514" t="s">
        <v>918</v>
      </c>
      <c r="D182" s="514" t="s">
        <v>1693</v>
      </c>
      <c r="E182" s="873" t="s">
        <v>1338</v>
      </c>
      <c r="F182" s="886" t="s">
        <v>1440</v>
      </c>
      <c r="G182" s="886" t="s">
        <v>1200</v>
      </c>
      <c r="H182" s="886" t="s">
        <v>3004</v>
      </c>
      <c r="I182" s="886" t="s">
        <v>3005</v>
      </c>
      <c r="J182" s="886" t="s">
        <v>3469</v>
      </c>
      <c r="K182" s="888" t="s">
        <v>3470</v>
      </c>
      <c r="L182" s="514"/>
      <c r="M182" s="514"/>
      <c r="N182" s="514"/>
      <c r="O182" s="514"/>
      <c r="P182" s="514"/>
      <c r="Q182" s="514"/>
      <c r="R182" s="514"/>
      <c r="S182" s="514"/>
      <c r="T182" s="514"/>
      <c r="U182" s="514"/>
      <c r="V182" s="514"/>
      <c r="W182" s="514"/>
      <c r="X182" s="514"/>
      <c r="Y182" s="514"/>
      <c r="Z182" s="514"/>
      <c r="AA182" s="514"/>
      <c r="AB182" s="514"/>
    </row>
    <row r="183" spans="1:28" s="512" customFormat="1" ht="12.5" customHeight="1">
      <c r="A183" s="513" t="s">
        <v>944</v>
      </c>
      <c r="B183" s="513" t="s">
        <v>1030</v>
      </c>
      <c r="C183" s="514" t="s">
        <v>917</v>
      </c>
      <c r="D183" s="514" t="s">
        <v>1694</v>
      </c>
      <c r="E183" s="873" t="s">
        <v>3006</v>
      </c>
      <c r="F183" s="886" t="s">
        <v>1441</v>
      </c>
      <c r="G183" s="886" t="s">
        <v>1201</v>
      </c>
      <c r="H183" s="886" t="s">
        <v>3007</v>
      </c>
      <c r="I183" s="886" t="s">
        <v>3008</v>
      </c>
      <c r="J183" s="886" t="s">
        <v>3471</v>
      </c>
      <c r="K183" s="888" t="s">
        <v>3472</v>
      </c>
      <c r="L183" s="514"/>
      <c r="M183" s="514"/>
      <c r="N183" s="514"/>
      <c r="O183" s="514"/>
      <c r="P183" s="514"/>
      <c r="Q183" s="514"/>
      <c r="R183" s="514"/>
      <c r="S183" s="514"/>
      <c r="T183" s="514"/>
      <c r="U183" s="514"/>
      <c r="V183" s="514"/>
      <c r="W183" s="514"/>
      <c r="X183" s="514"/>
      <c r="Y183" s="514"/>
      <c r="Z183" s="514"/>
      <c r="AA183" s="514"/>
      <c r="AB183" s="514"/>
    </row>
    <row r="184" spans="1:28" s="512" customFormat="1" ht="12.5" customHeight="1">
      <c r="A184" s="513" t="s">
        <v>944</v>
      </c>
      <c r="B184" s="513" t="s">
        <v>1031</v>
      </c>
      <c r="C184" s="514" t="s">
        <v>1745</v>
      </c>
      <c r="D184" s="514" t="s">
        <v>1695</v>
      </c>
      <c r="E184" s="873" t="s">
        <v>3009</v>
      </c>
      <c r="F184" s="886" t="s">
        <v>1442</v>
      </c>
      <c r="G184" s="886" t="s">
        <v>1202</v>
      </c>
      <c r="H184" s="886" t="s">
        <v>3010</v>
      </c>
      <c r="I184" s="886" t="s">
        <v>3011</v>
      </c>
      <c r="J184" s="900" t="s">
        <v>3473</v>
      </c>
      <c r="K184" s="901" t="s">
        <v>3474</v>
      </c>
      <c r="L184" s="514"/>
      <c r="M184" s="514"/>
      <c r="N184" s="514"/>
      <c r="O184" s="514"/>
      <c r="P184" s="514"/>
      <c r="Q184" s="514"/>
      <c r="R184" s="514"/>
      <c r="S184" s="514"/>
      <c r="T184" s="514"/>
      <c r="U184" s="514"/>
      <c r="V184" s="514"/>
      <c r="W184" s="514"/>
      <c r="X184" s="514"/>
      <c r="Y184" s="514"/>
      <c r="Z184" s="514"/>
      <c r="AA184" s="514"/>
      <c r="AB184" s="514"/>
    </row>
    <row r="185" spans="1:28" s="512" customFormat="1" ht="12.5" customHeight="1">
      <c r="A185" s="513" t="s">
        <v>944</v>
      </c>
      <c r="B185" s="513" t="s">
        <v>1025</v>
      </c>
      <c r="C185" s="514" t="s">
        <v>916</v>
      </c>
      <c r="D185" s="514" t="s">
        <v>1696</v>
      </c>
      <c r="E185" s="873" t="s">
        <v>1339</v>
      </c>
      <c r="F185" s="886" t="s">
        <v>1443</v>
      </c>
      <c r="G185" s="886" t="s">
        <v>1203</v>
      </c>
      <c r="H185" s="886" t="s">
        <v>3012</v>
      </c>
      <c r="I185" s="886" t="s">
        <v>3013</v>
      </c>
      <c r="J185" s="886" t="s">
        <v>3475</v>
      </c>
      <c r="K185" s="888" t="s">
        <v>3476</v>
      </c>
      <c r="L185" s="514"/>
      <c r="M185" s="514"/>
      <c r="N185" s="514"/>
      <c r="O185" s="514"/>
      <c r="P185" s="514"/>
      <c r="Q185" s="514"/>
      <c r="R185" s="514"/>
      <c r="S185" s="514"/>
      <c r="T185" s="514"/>
      <c r="U185" s="514"/>
      <c r="V185" s="514"/>
      <c r="W185" s="514"/>
      <c r="X185" s="514"/>
      <c r="Y185" s="514"/>
      <c r="Z185" s="514"/>
      <c r="AA185" s="514"/>
      <c r="AB185" s="514"/>
    </row>
    <row r="186" spans="1:28" s="512" customFormat="1" ht="12.5" customHeight="1">
      <c r="A186" s="513" t="s">
        <v>944</v>
      </c>
      <c r="B186" s="513"/>
      <c r="C186" s="514" t="s">
        <v>1022</v>
      </c>
      <c r="D186" s="514" t="s">
        <v>1741</v>
      </c>
      <c r="E186" s="873" t="s">
        <v>3014</v>
      </c>
      <c r="F186" s="886" t="s">
        <v>3015</v>
      </c>
      <c r="G186" s="886" t="s">
        <v>3016</v>
      </c>
      <c r="H186" s="886" t="s">
        <v>3017</v>
      </c>
      <c r="I186" s="886" t="s">
        <v>3018</v>
      </c>
      <c r="J186" s="887" t="s">
        <v>3477</v>
      </c>
      <c r="K186" s="888" t="s">
        <v>3478</v>
      </c>
      <c r="L186" s="514"/>
      <c r="M186" s="514"/>
      <c r="N186" s="514"/>
      <c r="O186" s="514"/>
      <c r="P186" s="514"/>
      <c r="Q186" s="514"/>
      <c r="R186" s="514"/>
      <c r="S186" s="514"/>
      <c r="T186" s="514"/>
      <c r="U186" s="514"/>
      <c r="V186" s="514"/>
      <c r="W186" s="514"/>
      <c r="X186" s="514"/>
      <c r="Y186" s="514"/>
      <c r="Z186" s="514"/>
      <c r="AA186" s="514"/>
      <c r="AB186" s="514"/>
    </row>
    <row r="187" spans="1:28" s="512" customFormat="1" ht="12.5" customHeight="1">
      <c r="A187" s="513" t="s">
        <v>944</v>
      </c>
      <c r="B187" s="513"/>
      <c r="C187" s="514" t="s">
        <v>835</v>
      </c>
      <c r="D187" s="514" t="s">
        <v>1697</v>
      </c>
      <c r="E187" s="873" t="s">
        <v>3019</v>
      </c>
      <c r="F187" s="886" t="s">
        <v>3020</v>
      </c>
      <c r="G187" s="886" t="s">
        <v>3021</v>
      </c>
      <c r="H187" s="886" t="s">
        <v>3022</v>
      </c>
      <c r="I187" s="886" t="s">
        <v>3023</v>
      </c>
      <c r="J187" s="887" t="s">
        <v>3479</v>
      </c>
      <c r="K187" s="888" t="s">
        <v>3480</v>
      </c>
      <c r="L187" s="514"/>
      <c r="M187" s="514"/>
      <c r="N187" s="514"/>
      <c r="O187" s="514"/>
      <c r="P187" s="514"/>
      <c r="Q187" s="514"/>
      <c r="R187" s="514"/>
      <c r="S187" s="514"/>
      <c r="T187" s="514"/>
      <c r="U187" s="514"/>
      <c r="V187" s="514"/>
      <c r="W187" s="514"/>
      <c r="X187" s="514"/>
      <c r="Y187" s="514"/>
      <c r="Z187" s="514"/>
      <c r="AA187" s="514"/>
      <c r="AB187" s="514"/>
    </row>
    <row r="188" spans="1:28" s="518" customFormat="1" ht="12.5" customHeight="1">
      <c r="A188" s="515"/>
      <c r="B188" s="515"/>
      <c r="C188" s="516"/>
      <c r="D188" s="516"/>
      <c r="E188" s="877"/>
      <c r="F188" s="889"/>
      <c r="G188" s="889"/>
      <c r="H188" s="889"/>
      <c r="I188" s="889"/>
      <c r="J188" s="898"/>
      <c r="K188" s="882"/>
      <c r="L188" s="516"/>
      <c r="M188" s="516"/>
      <c r="N188" s="516"/>
      <c r="O188" s="516"/>
      <c r="P188" s="516"/>
      <c r="Q188" s="516"/>
      <c r="R188" s="516"/>
      <c r="S188" s="516"/>
      <c r="T188" s="516"/>
      <c r="U188" s="516"/>
      <c r="V188" s="516"/>
      <c r="W188" s="516"/>
      <c r="X188" s="516"/>
      <c r="Y188" s="516"/>
      <c r="Z188" s="516"/>
      <c r="AA188" s="516"/>
      <c r="AB188" s="516"/>
    </row>
    <row r="189" spans="1:28" s="518" customFormat="1" ht="12.5" customHeight="1">
      <c r="A189" s="515"/>
      <c r="B189" s="515"/>
      <c r="C189" s="516"/>
      <c r="D189" s="516"/>
      <c r="E189" s="877"/>
      <c r="F189" s="889"/>
      <c r="G189" s="889"/>
      <c r="H189" s="889"/>
      <c r="I189" s="889"/>
      <c r="J189" s="898"/>
      <c r="K189" s="882"/>
      <c r="L189" s="516"/>
      <c r="M189" s="516"/>
      <c r="N189" s="516"/>
      <c r="O189" s="516"/>
      <c r="P189" s="516"/>
      <c r="Q189" s="516"/>
      <c r="R189" s="516"/>
      <c r="S189" s="516"/>
      <c r="T189" s="516"/>
      <c r="U189" s="516"/>
      <c r="V189" s="516"/>
      <c r="W189" s="516"/>
      <c r="X189" s="516"/>
      <c r="Y189" s="516"/>
      <c r="Z189" s="516"/>
      <c r="AA189" s="516"/>
      <c r="AB189" s="516"/>
    </row>
    <row r="190" spans="1:28" s="512" customFormat="1" ht="12.5" customHeight="1">
      <c r="A190" s="513" t="s">
        <v>808</v>
      </c>
      <c r="B190" s="513"/>
      <c r="C190" s="514" t="s">
        <v>808</v>
      </c>
      <c r="D190" s="514" t="s">
        <v>915</v>
      </c>
      <c r="E190" s="873" t="s">
        <v>1235</v>
      </c>
      <c r="F190" s="886" t="s">
        <v>914</v>
      </c>
      <c r="G190" s="886" t="s">
        <v>1204</v>
      </c>
      <c r="H190" s="886" t="s">
        <v>3024</v>
      </c>
      <c r="I190" s="886" t="s">
        <v>3025</v>
      </c>
      <c r="J190" s="886" t="s">
        <v>3481</v>
      </c>
      <c r="K190" s="888" t="s">
        <v>3482</v>
      </c>
      <c r="L190" s="514"/>
      <c r="M190" s="514"/>
      <c r="N190" s="514"/>
      <c r="O190" s="514"/>
      <c r="P190" s="514"/>
      <c r="Q190" s="514"/>
      <c r="R190" s="514"/>
      <c r="S190" s="514"/>
      <c r="T190" s="514"/>
      <c r="U190" s="514"/>
      <c r="V190" s="514"/>
      <c r="W190" s="514"/>
      <c r="X190" s="514"/>
      <c r="Y190" s="514"/>
      <c r="Z190" s="514"/>
      <c r="AA190" s="514"/>
      <c r="AB190" s="514"/>
    </row>
    <row r="191" spans="1:28" s="512" customFormat="1" ht="12.5" customHeight="1">
      <c r="A191" s="513" t="s">
        <v>808</v>
      </c>
      <c r="B191" s="513"/>
      <c r="C191" s="514" t="s">
        <v>1032</v>
      </c>
      <c r="D191" s="514" t="s">
        <v>1698</v>
      </c>
      <c r="E191" s="873" t="s">
        <v>1236</v>
      </c>
      <c r="F191" s="886" t="s">
        <v>1237</v>
      </c>
      <c r="G191" s="886" t="s">
        <v>1205</v>
      </c>
      <c r="H191" s="886" t="s">
        <v>3026</v>
      </c>
      <c r="I191" s="886" t="s">
        <v>3027</v>
      </c>
      <c r="J191" s="886" t="s">
        <v>3483</v>
      </c>
      <c r="K191" s="888" t="s">
        <v>3484</v>
      </c>
      <c r="L191" s="514"/>
      <c r="M191" s="514"/>
      <c r="N191" s="514"/>
      <c r="O191" s="514"/>
      <c r="P191" s="514"/>
      <c r="Q191" s="514"/>
      <c r="R191" s="514"/>
      <c r="S191" s="514"/>
      <c r="T191" s="514"/>
      <c r="U191" s="514"/>
      <c r="V191" s="514"/>
      <c r="W191" s="514"/>
      <c r="X191" s="514"/>
      <c r="Y191" s="514"/>
      <c r="Z191" s="514"/>
      <c r="AA191" s="514"/>
      <c r="AB191" s="514"/>
    </row>
    <row r="192" spans="1:28" s="512" customFormat="1" ht="12.5" customHeight="1">
      <c r="A192" s="513" t="s">
        <v>808</v>
      </c>
      <c r="B192" s="513"/>
      <c r="C192" s="514" t="s">
        <v>1061</v>
      </c>
      <c r="D192" s="514" t="s">
        <v>1699</v>
      </c>
      <c r="E192" s="873" t="s">
        <v>1234</v>
      </c>
      <c r="F192" s="886" t="s">
        <v>1233</v>
      </c>
      <c r="G192" s="886" t="s">
        <v>1206</v>
      </c>
      <c r="H192" s="886" t="s">
        <v>3028</v>
      </c>
      <c r="I192" s="886" t="s">
        <v>3029</v>
      </c>
      <c r="J192" s="886" t="s">
        <v>3485</v>
      </c>
      <c r="K192" s="888" t="s">
        <v>3486</v>
      </c>
      <c r="L192" s="514"/>
      <c r="M192" s="514"/>
      <c r="N192" s="514"/>
      <c r="O192" s="514"/>
      <c r="P192" s="514"/>
      <c r="Q192" s="514"/>
      <c r="R192" s="514"/>
      <c r="S192" s="514"/>
      <c r="T192" s="514"/>
      <c r="U192" s="514"/>
      <c r="V192" s="514"/>
      <c r="W192" s="514"/>
      <c r="X192" s="514"/>
      <c r="Y192" s="514"/>
      <c r="Z192" s="514"/>
      <c r="AA192" s="514"/>
      <c r="AB192" s="514"/>
    </row>
    <row r="193" spans="1:28" s="512" customFormat="1" ht="12.5" customHeight="1">
      <c r="A193" s="513" t="s">
        <v>808</v>
      </c>
      <c r="B193" s="513"/>
      <c r="C193" s="514" t="s">
        <v>1060</v>
      </c>
      <c r="D193" s="514" t="s">
        <v>1700</v>
      </c>
      <c r="E193" s="873" t="s">
        <v>3030</v>
      </c>
      <c r="F193" s="886" t="s">
        <v>3031</v>
      </c>
      <c r="G193" s="886" t="s">
        <v>3032</v>
      </c>
      <c r="H193" s="886" t="s">
        <v>3033</v>
      </c>
      <c r="I193" s="886" t="s">
        <v>3034</v>
      </c>
      <c r="J193" s="887" t="s">
        <v>3487</v>
      </c>
      <c r="K193" s="888" t="s">
        <v>3488</v>
      </c>
      <c r="L193" s="514"/>
      <c r="M193" s="514"/>
      <c r="N193" s="514"/>
      <c r="O193" s="514"/>
      <c r="P193" s="514"/>
      <c r="Q193" s="514"/>
      <c r="R193" s="514"/>
      <c r="S193" s="514"/>
      <c r="T193" s="514"/>
      <c r="U193" s="514"/>
      <c r="V193" s="514"/>
      <c r="W193" s="514"/>
      <c r="X193" s="514"/>
      <c r="Y193" s="514"/>
      <c r="Z193" s="514"/>
      <c r="AA193" s="514"/>
      <c r="AB193" s="514"/>
    </row>
    <row r="194" spans="1:28" s="518" customFormat="1" ht="12.5" customHeight="1">
      <c r="A194" s="515" t="s">
        <v>808</v>
      </c>
      <c r="B194" s="515"/>
      <c r="C194" s="516"/>
      <c r="D194" s="516"/>
      <c r="E194" s="877"/>
      <c r="F194" s="889"/>
      <c r="G194" s="889"/>
      <c r="H194" s="889"/>
      <c r="I194" s="889"/>
      <c r="J194" s="898"/>
      <c r="K194" s="882"/>
      <c r="L194" s="516"/>
      <c r="M194" s="516"/>
      <c r="N194" s="516"/>
      <c r="O194" s="516"/>
      <c r="P194" s="516"/>
      <c r="Q194" s="516"/>
      <c r="R194" s="516"/>
      <c r="S194" s="516"/>
      <c r="T194" s="516"/>
      <c r="U194" s="516"/>
      <c r="V194" s="516"/>
      <c r="W194" s="516"/>
      <c r="X194" s="516"/>
      <c r="Y194" s="516"/>
      <c r="Z194" s="516"/>
      <c r="AA194" s="516"/>
      <c r="AB194" s="516"/>
    </row>
    <row r="195" spans="1:28" s="518" customFormat="1" ht="12.5" customHeight="1">
      <c r="A195" s="515" t="s">
        <v>808</v>
      </c>
      <c r="B195" s="515"/>
      <c r="C195" s="516"/>
      <c r="D195" s="516"/>
      <c r="E195" s="877"/>
      <c r="F195" s="889"/>
      <c r="G195" s="889"/>
      <c r="H195" s="889"/>
      <c r="I195" s="889"/>
      <c r="J195" s="898"/>
      <c r="K195" s="882"/>
      <c r="L195" s="516"/>
      <c r="M195" s="516"/>
      <c r="N195" s="516"/>
      <c r="O195" s="516"/>
      <c r="P195" s="516"/>
      <c r="Q195" s="516"/>
      <c r="R195" s="516"/>
      <c r="S195" s="516"/>
      <c r="T195" s="516"/>
      <c r="U195" s="516"/>
      <c r="V195" s="516"/>
      <c r="W195" s="516"/>
      <c r="X195" s="516"/>
      <c r="Y195" s="516"/>
      <c r="Z195" s="516"/>
      <c r="AA195" s="516"/>
      <c r="AB195" s="516"/>
    </row>
    <row r="196" spans="1:28" s="518" customFormat="1" ht="12.5" customHeight="1">
      <c r="A196" s="515" t="s">
        <v>808</v>
      </c>
      <c r="B196" s="515"/>
      <c r="C196" s="516"/>
      <c r="D196" s="516"/>
      <c r="E196" s="877"/>
      <c r="F196" s="889"/>
      <c r="G196" s="889"/>
      <c r="H196" s="889"/>
      <c r="I196" s="889"/>
      <c r="J196" s="898"/>
      <c r="K196" s="882"/>
      <c r="L196" s="516"/>
      <c r="M196" s="516"/>
      <c r="N196" s="516"/>
      <c r="O196" s="516"/>
      <c r="P196" s="516"/>
      <c r="Q196" s="516"/>
      <c r="R196" s="516"/>
      <c r="S196" s="516"/>
      <c r="T196" s="516"/>
      <c r="U196" s="516"/>
      <c r="V196" s="516"/>
      <c r="W196" s="516"/>
      <c r="X196" s="516"/>
      <c r="Y196" s="516"/>
      <c r="Z196" s="516"/>
      <c r="AA196" s="516"/>
      <c r="AB196" s="516"/>
    </row>
    <row r="197" spans="1:28" s="518" customFormat="1" ht="12.5" customHeight="1">
      <c r="A197" s="515" t="s">
        <v>808</v>
      </c>
      <c r="B197" s="515"/>
      <c r="C197" s="516"/>
      <c r="D197" s="516"/>
      <c r="E197" s="877"/>
      <c r="F197" s="889"/>
      <c r="G197" s="889"/>
      <c r="H197" s="889"/>
      <c r="I197" s="889"/>
      <c r="J197" s="898"/>
      <c r="K197" s="882"/>
      <c r="L197" s="516"/>
      <c r="M197" s="516"/>
      <c r="N197" s="516"/>
      <c r="O197" s="516"/>
      <c r="P197" s="516"/>
      <c r="Q197" s="516"/>
      <c r="R197" s="516"/>
      <c r="S197" s="516"/>
      <c r="T197" s="516"/>
      <c r="U197" s="516"/>
      <c r="V197" s="516"/>
      <c r="W197" s="516"/>
      <c r="X197" s="516"/>
      <c r="Y197" s="516"/>
      <c r="Z197" s="516"/>
      <c r="AA197" s="516"/>
      <c r="AB197" s="516"/>
    </row>
    <row r="198" spans="1:28" s="518" customFormat="1" ht="12.5" customHeight="1">
      <c r="A198" s="515" t="s">
        <v>808</v>
      </c>
      <c r="B198" s="515"/>
      <c r="C198" s="516"/>
      <c r="D198" s="516"/>
      <c r="E198" s="877"/>
      <c r="F198" s="889"/>
      <c r="G198" s="889"/>
      <c r="H198" s="889"/>
      <c r="I198" s="889"/>
      <c r="J198" s="898"/>
      <c r="K198" s="882"/>
      <c r="L198" s="516"/>
      <c r="M198" s="516"/>
      <c r="N198" s="516"/>
      <c r="O198" s="516"/>
      <c r="P198" s="516"/>
      <c r="Q198" s="516"/>
      <c r="R198" s="516"/>
      <c r="S198" s="516"/>
      <c r="T198" s="516"/>
      <c r="U198" s="516"/>
      <c r="V198" s="516"/>
      <c r="W198" s="516"/>
      <c r="X198" s="516"/>
      <c r="Y198" s="516"/>
      <c r="Z198" s="516"/>
      <c r="AA198" s="516"/>
      <c r="AB198" s="516"/>
    </row>
    <row r="199" spans="1:28" s="518" customFormat="1" ht="12.5" customHeight="1">
      <c r="A199" s="515" t="s">
        <v>808</v>
      </c>
      <c r="B199" s="515"/>
      <c r="C199" s="516"/>
      <c r="D199" s="516"/>
      <c r="E199" s="877"/>
      <c r="F199" s="889"/>
      <c r="G199" s="889"/>
      <c r="H199" s="889"/>
      <c r="I199" s="889"/>
      <c r="J199" s="898"/>
      <c r="K199" s="882"/>
      <c r="L199" s="516"/>
      <c r="M199" s="516"/>
      <c r="N199" s="516"/>
      <c r="O199" s="516"/>
      <c r="P199" s="516"/>
      <c r="Q199" s="516"/>
      <c r="R199" s="516"/>
      <c r="S199" s="516"/>
      <c r="T199" s="516"/>
      <c r="U199" s="516"/>
      <c r="V199" s="516"/>
      <c r="W199" s="516"/>
      <c r="X199" s="516"/>
      <c r="Y199" s="516"/>
      <c r="Z199" s="516"/>
      <c r="AA199" s="516"/>
      <c r="AB199" s="516"/>
    </row>
    <row r="200" spans="1:28" s="518" customFormat="1" ht="12.5" customHeight="1">
      <c r="A200" s="515" t="s">
        <v>808</v>
      </c>
      <c r="B200" s="515"/>
      <c r="C200" s="516"/>
      <c r="D200" s="516"/>
      <c r="E200" s="877"/>
      <c r="F200" s="889"/>
      <c r="G200" s="889"/>
      <c r="H200" s="889"/>
      <c r="I200" s="889"/>
      <c r="J200" s="898"/>
      <c r="K200" s="882"/>
      <c r="L200" s="516"/>
      <c r="M200" s="516"/>
      <c r="N200" s="516"/>
      <c r="O200" s="516"/>
      <c r="P200" s="516"/>
      <c r="Q200" s="516"/>
      <c r="R200" s="516"/>
      <c r="S200" s="516"/>
      <c r="T200" s="516"/>
      <c r="U200" s="516"/>
      <c r="V200" s="516"/>
      <c r="W200" s="516"/>
      <c r="X200" s="516"/>
      <c r="Y200" s="516"/>
      <c r="Z200" s="516"/>
      <c r="AA200" s="516"/>
      <c r="AB200" s="516"/>
    </row>
    <row r="201" spans="1:28" s="518" customFormat="1" ht="12.5" customHeight="1">
      <c r="A201" s="515" t="s">
        <v>808</v>
      </c>
      <c r="B201" s="515"/>
      <c r="C201" s="516"/>
      <c r="D201" s="516"/>
      <c r="E201" s="877"/>
      <c r="F201" s="889"/>
      <c r="G201" s="889"/>
      <c r="H201" s="889"/>
      <c r="I201" s="889"/>
      <c r="J201" s="898"/>
      <c r="K201" s="882"/>
      <c r="L201" s="516"/>
      <c r="M201" s="516"/>
      <c r="N201" s="516"/>
      <c r="O201" s="516"/>
      <c r="P201" s="516"/>
      <c r="Q201" s="516"/>
      <c r="R201" s="516"/>
      <c r="S201" s="516"/>
      <c r="T201" s="516"/>
      <c r="U201" s="516"/>
      <c r="V201" s="516"/>
      <c r="W201" s="516"/>
      <c r="X201" s="516"/>
      <c r="Y201" s="516"/>
      <c r="Z201" s="516"/>
      <c r="AA201" s="516"/>
      <c r="AB201" s="516"/>
    </row>
    <row r="202" spans="1:28" s="518" customFormat="1" ht="12.5" customHeight="1">
      <c r="A202" s="515"/>
      <c r="B202" s="515"/>
      <c r="C202" s="516"/>
      <c r="D202" s="516"/>
      <c r="E202" s="877"/>
      <c r="F202" s="889"/>
      <c r="G202" s="889"/>
      <c r="H202" s="889"/>
      <c r="I202" s="889"/>
      <c r="J202" s="898"/>
      <c r="K202" s="882"/>
      <c r="L202" s="516"/>
      <c r="M202" s="516"/>
      <c r="N202" s="516"/>
      <c r="O202" s="516"/>
      <c r="P202" s="516"/>
      <c r="Q202" s="516"/>
      <c r="R202" s="516"/>
      <c r="S202" s="516"/>
      <c r="T202" s="516"/>
      <c r="U202" s="516"/>
      <c r="V202" s="516"/>
      <c r="W202" s="516"/>
      <c r="X202" s="516"/>
      <c r="Y202" s="516"/>
      <c r="Z202" s="516"/>
      <c r="AA202" s="516"/>
      <c r="AB202" s="516"/>
    </row>
    <row r="203" spans="1:28" s="512" customFormat="1" ht="12.5" customHeight="1">
      <c r="A203" s="513" t="s">
        <v>731</v>
      </c>
      <c r="B203" s="513"/>
      <c r="C203" s="514" t="s">
        <v>731</v>
      </c>
      <c r="D203" s="514" t="s">
        <v>910</v>
      </c>
      <c r="E203" s="873" t="s">
        <v>910</v>
      </c>
      <c r="F203" s="886" t="s">
        <v>909</v>
      </c>
      <c r="G203" s="886" t="s">
        <v>1207</v>
      </c>
      <c r="H203" s="886" t="s">
        <v>3035</v>
      </c>
      <c r="I203" s="886" t="s">
        <v>3036</v>
      </c>
      <c r="J203" s="886" t="s">
        <v>3489</v>
      </c>
      <c r="K203" s="888" t="s">
        <v>3490</v>
      </c>
      <c r="L203" s="514"/>
      <c r="M203" s="514"/>
      <c r="N203" s="514"/>
      <c r="O203" s="514"/>
      <c r="P203" s="514"/>
      <c r="Q203" s="514"/>
      <c r="R203" s="514"/>
      <c r="S203" s="514"/>
      <c r="T203" s="514"/>
      <c r="U203" s="514"/>
      <c r="V203" s="514"/>
      <c r="W203" s="514"/>
      <c r="X203" s="514"/>
      <c r="Y203" s="514"/>
      <c r="Z203" s="514"/>
      <c r="AA203" s="514"/>
      <c r="AB203" s="514"/>
    </row>
    <row r="204" spans="1:28" s="523" customFormat="1" ht="13" customHeight="1">
      <c r="A204" s="521" t="s">
        <v>731</v>
      </c>
      <c r="B204" s="521" t="s">
        <v>1071</v>
      </c>
      <c r="C204" s="872" t="s">
        <v>2480</v>
      </c>
      <c r="D204" s="522" t="s">
        <v>2453</v>
      </c>
      <c r="E204" s="879" t="s">
        <v>3037</v>
      </c>
      <c r="F204" s="904" t="s">
        <v>3038</v>
      </c>
      <c r="G204" s="904" t="s">
        <v>3039</v>
      </c>
      <c r="H204" s="905" t="s">
        <v>3040</v>
      </c>
      <c r="I204" s="884" t="s">
        <v>3041</v>
      </c>
      <c r="J204" s="894" t="s">
        <v>3491</v>
      </c>
      <c r="K204" s="888" t="s">
        <v>3492</v>
      </c>
      <c r="L204" s="519"/>
      <c r="M204" s="519"/>
      <c r="N204" s="519"/>
      <c r="O204" s="519"/>
      <c r="P204" s="519"/>
      <c r="Q204" s="519"/>
      <c r="R204" s="519"/>
      <c r="S204" s="519"/>
      <c r="T204" s="519"/>
      <c r="U204" s="519"/>
      <c r="V204" s="519"/>
      <c r="W204" s="519"/>
      <c r="X204" s="519"/>
      <c r="Y204" s="519"/>
      <c r="Z204" s="519"/>
      <c r="AA204" s="519"/>
      <c r="AB204" s="519"/>
    </row>
    <row r="205" spans="1:28" s="526" customFormat="1" ht="47" customHeight="1">
      <c r="A205" s="524" t="s">
        <v>731</v>
      </c>
      <c r="B205" s="524" t="s">
        <v>1072</v>
      </c>
      <c r="C205" s="525" t="s">
        <v>1746</v>
      </c>
      <c r="D205" s="525" t="s">
        <v>1747</v>
      </c>
      <c r="E205" s="880" t="s">
        <v>3042</v>
      </c>
      <c r="F205" s="884" t="s">
        <v>3043</v>
      </c>
      <c r="G205" s="884" t="s">
        <v>3044</v>
      </c>
      <c r="H205" s="884" t="s">
        <v>3045</v>
      </c>
      <c r="I205" s="884" t="s">
        <v>3046</v>
      </c>
      <c r="J205" s="892" t="s">
        <v>3493</v>
      </c>
      <c r="K205" s="888" t="s">
        <v>3494</v>
      </c>
      <c r="L205" s="525"/>
      <c r="M205" s="525"/>
      <c r="N205" s="525"/>
      <c r="O205" s="525"/>
      <c r="P205" s="525"/>
      <c r="Q205" s="525"/>
      <c r="R205" s="525"/>
      <c r="S205" s="525"/>
      <c r="T205" s="525"/>
      <c r="U205" s="525"/>
      <c r="V205" s="525"/>
      <c r="W205" s="525"/>
      <c r="X205" s="525"/>
      <c r="Y205" s="525"/>
      <c r="Z205" s="525"/>
      <c r="AA205" s="525"/>
      <c r="AB205" s="525"/>
    </row>
    <row r="206" spans="1:28" s="518" customFormat="1" ht="12.5" customHeight="1">
      <c r="A206" s="515" t="s">
        <v>731</v>
      </c>
      <c r="B206" s="515"/>
      <c r="C206" s="516"/>
      <c r="D206" s="516"/>
      <c r="E206" s="877"/>
      <c r="F206" s="889"/>
      <c r="G206" s="889"/>
      <c r="H206" s="889"/>
      <c r="I206" s="889"/>
      <c r="J206" s="898"/>
      <c r="K206" s="882"/>
      <c r="L206" s="516"/>
      <c r="M206" s="516"/>
      <c r="N206" s="516"/>
      <c r="O206" s="516"/>
      <c r="P206" s="516"/>
      <c r="Q206" s="516"/>
      <c r="R206" s="516"/>
      <c r="S206" s="516"/>
      <c r="T206" s="516"/>
      <c r="U206" s="516"/>
      <c r="V206" s="516"/>
      <c r="W206" s="516"/>
      <c r="X206" s="516"/>
      <c r="Y206" s="516"/>
      <c r="Z206" s="516"/>
      <c r="AA206" s="516"/>
      <c r="AB206" s="516"/>
    </row>
    <row r="207" spans="1:28" s="512" customFormat="1" ht="12.5" customHeight="1">
      <c r="A207" s="513" t="s">
        <v>731</v>
      </c>
      <c r="B207" s="513"/>
      <c r="C207" s="514" t="s">
        <v>2505</v>
      </c>
      <c r="D207" s="514" t="s">
        <v>1701</v>
      </c>
      <c r="E207" s="873" t="s">
        <v>1340</v>
      </c>
      <c r="F207" s="886" t="s">
        <v>3047</v>
      </c>
      <c r="G207" s="886" t="s">
        <v>3048</v>
      </c>
      <c r="H207" s="886" t="s">
        <v>3049</v>
      </c>
      <c r="I207" s="886" t="s">
        <v>3050</v>
      </c>
      <c r="J207" s="906" t="s">
        <v>3495</v>
      </c>
      <c r="K207" s="907" t="s">
        <v>3496</v>
      </c>
      <c r="L207" s="514"/>
      <c r="M207" s="514"/>
      <c r="N207" s="514"/>
      <c r="O207" s="514"/>
      <c r="P207" s="514"/>
      <c r="Q207" s="514"/>
      <c r="R207" s="514"/>
      <c r="S207" s="514"/>
      <c r="T207" s="514"/>
      <c r="U207" s="514"/>
      <c r="V207" s="514"/>
      <c r="W207" s="514"/>
      <c r="X207" s="514"/>
      <c r="Y207" s="514"/>
      <c r="Z207" s="514"/>
      <c r="AA207" s="514"/>
      <c r="AB207" s="514"/>
    </row>
    <row r="208" spans="1:28" s="512" customFormat="1" ht="12.5" customHeight="1">
      <c r="A208" s="513" t="s">
        <v>731</v>
      </c>
      <c r="B208" s="513"/>
      <c r="C208" s="514" t="s">
        <v>1066</v>
      </c>
      <c r="D208" s="514" t="s">
        <v>2504</v>
      </c>
      <c r="E208" s="873" t="s">
        <v>3051</v>
      </c>
      <c r="F208" s="886" t="s">
        <v>3052</v>
      </c>
      <c r="G208" s="886" t="s">
        <v>3053</v>
      </c>
      <c r="H208" s="886" t="s">
        <v>3054</v>
      </c>
      <c r="I208" s="886" t="s">
        <v>3055</v>
      </c>
      <c r="J208" s="906" t="s">
        <v>3497</v>
      </c>
      <c r="K208" s="907" t="s">
        <v>3498</v>
      </c>
      <c r="L208" s="514"/>
      <c r="M208" s="514"/>
      <c r="N208" s="514"/>
      <c r="O208" s="514"/>
      <c r="P208" s="514"/>
      <c r="Q208" s="514"/>
      <c r="R208" s="514"/>
      <c r="S208" s="514"/>
      <c r="T208" s="514"/>
      <c r="U208" s="514"/>
      <c r="V208" s="514"/>
      <c r="W208" s="514"/>
      <c r="X208" s="514"/>
      <c r="Y208" s="514"/>
      <c r="Z208" s="514"/>
      <c r="AA208" s="514"/>
      <c r="AB208" s="514"/>
    </row>
    <row r="209" spans="1:28" s="518" customFormat="1" ht="12.5" customHeight="1">
      <c r="A209" s="515" t="s">
        <v>731</v>
      </c>
      <c r="B209" s="515"/>
      <c r="C209" s="516"/>
      <c r="D209" s="516"/>
      <c r="E209" s="877"/>
      <c r="F209" s="889"/>
      <c r="G209" s="889"/>
      <c r="H209" s="889"/>
      <c r="I209" s="889"/>
      <c r="J209" s="898"/>
      <c r="K209" s="882"/>
      <c r="L209" s="516"/>
      <c r="M209" s="516"/>
      <c r="N209" s="516"/>
      <c r="O209" s="516"/>
      <c r="P209" s="516"/>
      <c r="Q209" s="516"/>
      <c r="R209" s="516"/>
      <c r="S209" s="516"/>
      <c r="T209" s="516"/>
      <c r="U209" s="516"/>
      <c r="V209" s="516"/>
      <c r="W209" s="516"/>
      <c r="X209" s="516"/>
      <c r="Y209" s="516"/>
      <c r="Z209" s="516"/>
      <c r="AA209" s="516"/>
      <c r="AB209" s="516"/>
    </row>
    <row r="210" spans="1:28" s="512" customFormat="1" ht="12.5" customHeight="1">
      <c r="A210" s="513" t="s">
        <v>731</v>
      </c>
      <c r="B210" s="513"/>
      <c r="C210" s="514" t="s">
        <v>2481</v>
      </c>
      <c r="D210" s="514" t="s">
        <v>1702</v>
      </c>
      <c r="E210" s="873" t="s">
        <v>3056</v>
      </c>
      <c r="F210" s="886" t="s">
        <v>3057</v>
      </c>
      <c r="G210" s="886" t="s">
        <v>3058</v>
      </c>
      <c r="H210" s="886" t="s">
        <v>3059</v>
      </c>
      <c r="I210" s="886" t="s">
        <v>3060</v>
      </c>
      <c r="J210" s="894" t="s">
        <v>3499</v>
      </c>
      <c r="K210" s="888" t="s">
        <v>3500</v>
      </c>
      <c r="L210" s="514"/>
      <c r="M210" s="514"/>
      <c r="N210" s="514"/>
      <c r="O210" s="514"/>
      <c r="P210" s="514"/>
      <c r="Q210" s="514"/>
      <c r="R210" s="514"/>
      <c r="S210" s="514"/>
      <c r="T210" s="514"/>
      <c r="U210" s="514"/>
      <c r="V210" s="514"/>
      <c r="W210" s="514"/>
      <c r="X210" s="514"/>
      <c r="Y210" s="514"/>
      <c r="Z210" s="514"/>
      <c r="AA210" s="514"/>
      <c r="AB210" s="514"/>
    </row>
    <row r="211" spans="1:28" s="512" customFormat="1" ht="12.5" customHeight="1">
      <c r="A211" s="513" t="s">
        <v>731</v>
      </c>
      <c r="B211" s="513"/>
      <c r="C211" s="514" t="s">
        <v>2455</v>
      </c>
      <c r="D211" s="514" t="s">
        <v>1565</v>
      </c>
      <c r="E211" s="873" t="s">
        <v>2544</v>
      </c>
      <c r="F211" s="886" t="s">
        <v>2545</v>
      </c>
      <c r="G211" s="886" t="s">
        <v>2546</v>
      </c>
      <c r="H211" s="886" t="s">
        <v>2547</v>
      </c>
      <c r="I211" s="886" t="s">
        <v>2548</v>
      </c>
      <c r="J211" s="894" t="s">
        <v>3501</v>
      </c>
      <c r="K211" s="888" t="s">
        <v>3158</v>
      </c>
      <c r="L211" s="514"/>
      <c r="M211" s="514"/>
      <c r="N211" s="514"/>
      <c r="O211" s="514"/>
      <c r="P211" s="514"/>
      <c r="Q211" s="514"/>
      <c r="R211" s="514"/>
      <c r="S211" s="514"/>
      <c r="T211" s="514"/>
      <c r="U211" s="514"/>
      <c r="V211" s="514"/>
      <c r="W211" s="514"/>
      <c r="X211" s="514"/>
      <c r="Y211" s="514"/>
      <c r="Z211" s="514"/>
      <c r="AA211" s="514"/>
      <c r="AB211" s="514"/>
    </row>
    <row r="212" spans="1:28" s="512" customFormat="1" ht="12.5" customHeight="1">
      <c r="A212" s="513" t="s">
        <v>731</v>
      </c>
      <c r="B212" s="513"/>
      <c r="C212" s="514" t="s">
        <v>2457</v>
      </c>
      <c r="D212" s="514" t="s">
        <v>1703</v>
      </c>
      <c r="E212" s="873" t="s">
        <v>2559</v>
      </c>
      <c r="F212" s="886" t="s">
        <v>2560</v>
      </c>
      <c r="G212" s="886" t="s">
        <v>2561</v>
      </c>
      <c r="H212" s="886" t="s">
        <v>2562</v>
      </c>
      <c r="I212" s="886" t="s">
        <v>2563</v>
      </c>
      <c r="J212" s="894" t="s">
        <v>3502</v>
      </c>
      <c r="K212" s="888" t="s">
        <v>3168</v>
      </c>
      <c r="L212" s="514"/>
      <c r="M212" s="514"/>
      <c r="N212" s="514"/>
      <c r="O212" s="514"/>
      <c r="P212" s="514"/>
      <c r="Q212" s="514"/>
      <c r="R212" s="514"/>
      <c r="S212" s="514"/>
      <c r="T212" s="514"/>
      <c r="U212" s="514"/>
      <c r="V212" s="514"/>
      <c r="W212" s="514"/>
      <c r="X212" s="514"/>
      <c r="Y212" s="514"/>
      <c r="Z212" s="514"/>
      <c r="AA212" s="514"/>
      <c r="AB212" s="514"/>
    </row>
    <row r="213" spans="1:28" s="512" customFormat="1" ht="12.5" customHeight="1">
      <c r="A213" s="513" t="s">
        <v>731</v>
      </c>
      <c r="B213" s="513"/>
      <c r="C213" s="514" t="s">
        <v>905</v>
      </c>
      <c r="D213" s="514" t="s">
        <v>1704</v>
      </c>
      <c r="E213" s="873" t="s">
        <v>1238</v>
      </c>
      <c r="F213" s="886" t="s">
        <v>1239</v>
      </c>
      <c r="G213" s="886" t="s">
        <v>1208</v>
      </c>
      <c r="H213" s="886" t="s">
        <v>3061</v>
      </c>
      <c r="I213" s="886" t="s">
        <v>3062</v>
      </c>
      <c r="J213" s="894" t="s">
        <v>3503</v>
      </c>
      <c r="K213" s="888" t="s">
        <v>3504</v>
      </c>
      <c r="L213" s="514"/>
      <c r="M213" s="514"/>
      <c r="N213" s="514"/>
      <c r="O213" s="514"/>
      <c r="P213" s="514"/>
      <c r="Q213" s="514"/>
      <c r="R213" s="514"/>
      <c r="S213" s="514"/>
      <c r="T213" s="514"/>
      <c r="U213" s="514"/>
      <c r="V213" s="514"/>
      <c r="W213" s="514"/>
      <c r="X213" s="514"/>
      <c r="Y213" s="514"/>
      <c r="Z213" s="514"/>
      <c r="AA213" s="514"/>
      <c r="AB213" s="514"/>
    </row>
    <row r="214" spans="1:28" s="512" customFormat="1" ht="12.5" customHeight="1">
      <c r="A214" s="513" t="s">
        <v>731</v>
      </c>
      <c r="B214" s="513"/>
      <c r="C214" s="514" t="s">
        <v>2458</v>
      </c>
      <c r="D214" s="514" t="s">
        <v>1705</v>
      </c>
      <c r="E214" s="873" t="s">
        <v>2564</v>
      </c>
      <c r="F214" s="886" t="s">
        <v>2565</v>
      </c>
      <c r="G214" s="886" t="s">
        <v>2566</v>
      </c>
      <c r="H214" s="886" t="s">
        <v>2567</v>
      </c>
      <c r="I214" s="886" t="s">
        <v>2568</v>
      </c>
      <c r="J214" s="894" t="s">
        <v>3169</v>
      </c>
      <c r="K214" s="888" t="s">
        <v>3170</v>
      </c>
      <c r="L214" s="514"/>
      <c r="M214" s="514"/>
      <c r="N214" s="514"/>
      <c r="O214" s="514"/>
      <c r="P214" s="514"/>
      <c r="Q214" s="514"/>
      <c r="R214" s="514"/>
      <c r="S214" s="514"/>
      <c r="T214" s="514"/>
      <c r="U214" s="514"/>
      <c r="V214" s="514"/>
      <c r="W214" s="514"/>
      <c r="X214" s="514"/>
      <c r="Y214" s="514"/>
      <c r="Z214" s="514"/>
      <c r="AA214" s="514"/>
      <c r="AB214" s="514"/>
    </row>
    <row r="215" spans="1:28" s="512" customFormat="1" ht="12.5" customHeight="1">
      <c r="A215" s="513" t="s">
        <v>731</v>
      </c>
      <c r="B215" s="513"/>
      <c r="C215" s="514" t="s">
        <v>2482</v>
      </c>
      <c r="D215" s="514" t="s">
        <v>1706</v>
      </c>
      <c r="E215" s="873" t="s">
        <v>2569</v>
      </c>
      <c r="F215" s="886" t="s">
        <v>2570</v>
      </c>
      <c r="G215" s="886" t="s">
        <v>2571</v>
      </c>
      <c r="H215" s="886" t="s">
        <v>2572</v>
      </c>
      <c r="I215" s="886" t="s">
        <v>2573</v>
      </c>
      <c r="J215" s="894" t="s">
        <v>3505</v>
      </c>
      <c r="K215" s="888" t="s">
        <v>3172</v>
      </c>
      <c r="L215" s="514"/>
      <c r="M215" s="514"/>
      <c r="N215" s="514"/>
      <c r="O215" s="514"/>
      <c r="P215" s="514"/>
      <c r="Q215" s="514"/>
      <c r="R215" s="514"/>
      <c r="S215" s="514"/>
      <c r="T215" s="514"/>
      <c r="U215" s="514"/>
      <c r="V215" s="514"/>
      <c r="W215" s="514"/>
      <c r="X215" s="514"/>
      <c r="Y215" s="514"/>
      <c r="Z215" s="514"/>
      <c r="AA215" s="514"/>
      <c r="AB215" s="514"/>
    </row>
    <row r="216" spans="1:28" s="518" customFormat="1" ht="12.5" customHeight="1">
      <c r="A216" s="515" t="s">
        <v>731</v>
      </c>
      <c r="B216" s="515"/>
      <c r="C216" s="516"/>
      <c r="D216" s="516"/>
      <c r="E216" s="877"/>
      <c r="F216" s="889"/>
      <c r="G216" s="889"/>
      <c r="H216" s="889"/>
      <c r="I216" s="889"/>
      <c r="J216" s="898"/>
      <c r="K216" s="882"/>
      <c r="L216" s="516"/>
      <c r="M216" s="516"/>
      <c r="N216" s="516"/>
      <c r="O216" s="516"/>
      <c r="P216" s="516"/>
      <c r="Q216" s="516"/>
      <c r="R216" s="516"/>
      <c r="S216" s="516"/>
      <c r="T216" s="516"/>
      <c r="U216" s="516"/>
      <c r="V216" s="516"/>
      <c r="W216" s="516"/>
      <c r="X216" s="516"/>
      <c r="Y216" s="516"/>
      <c r="Z216" s="516"/>
      <c r="AA216" s="516"/>
      <c r="AB216" s="516"/>
    </row>
    <row r="217" spans="1:28" s="512" customFormat="1" ht="12.5" customHeight="1">
      <c r="A217" s="513" t="s">
        <v>731</v>
      </c>
      <c r="B217" s="513"/>
      <c r="C217" s="514" t="s">
        <v>661</v>
      </c>
      <c r="D217" s="514" t="s">
        <v>1707</v>
      </c>
      <c r="E217" s="873" t="s">
        <v>904</v>
      </c>
      <c r="F217" s="886" t="s">
        <v>1240</v>
      </c>
      <c r="G217" s="886" t="s">
        <v>1209</v>
      </c>
      <c r="H217" s="886" t="s">
        <v>3063</v>
      </c>
      <c r="I217" s="886" t="s">
        <v>3064</v>
      </c>
      <c r="J217" s="886" t="s">
        <v>3506</v>
      </c>
      <c r="K217" s="888" t="s">
        <v>3507</v>
      </c>
      <c r="L217" s="514"/>
      <c r="M217" s="514"/>
      <c r="N217" s="514"/>
      <c r="O217" s="514"/>
      <c r="P217" s="514"/>
      <c r="Q217" s="514"/>
      <c r="R217" s="514"/>
      <c r="S217" s="514"/>
      <c r="T217" s="514"/>
      <c r="U217" s="514"/>
      <c r="V217" s="514"/>
      <c r="W217" s="514"/>
      <c r="X217" s="514"/>
      <c r="Y217" s="514"/>
      <c r="Z217" s="514"/>
      <c r="AA217" s="514"/>
      <c r="AB217" s="514"/>
    </row>
    <row r="218" spans="1:28" s="512" customFormat="1" ht="12.5" customHeight="1">
      <c r="A218" s="513" t="s">
        <v>731</v>
      </c>
      <c r="B218" s="513"/>
      <c r="C218" s="514" t="s">
        <v>143</v>
      </c>
      <c r="D218" s="514" t="s">
        <v>1708</v>
      </c>
      <c r="E218" s="873" t="s">
        <v>1241</v>
      </c>
      <c r="F218" s="886" t="s">
        <v>1242</v>
      </c>
      <c r="G218" s="886" t="s">
        <v>1210</v>
      </c>
      <c r="H218" s="886" t="s">
        <v>3065</v>
      </c>
      <c r="I218" s="886" t="s">
        <v>3066</v>
      </c>
      <c r="J218" s="886" t="s">
        <v>3508</v>
      </c>
      <c r="K218" s="888" t="s">
        <v>3184</v>
      </c>
      <c r="L218" s="514"/>
      <c r="M218" s="514"/>
      <c r="N218" s="514"/>
      <c r="O218" s="514"/>
      <c r="P218" s="514"/>
      <c r="Q218" s="514"/>
      <c r="R218" s="514"/>
      <c r="S218" s="514"/>
      <c r="T218" s="514"/>
      <c r="U218" s="514"/>
      <c r="V218" s="514"/>
      <c r="W218" s="514"/>
      <c r="X218" s="514"/>
      <c r="Y218" s="514"/>
      <c r="Z218" s="514"/>
      <c r="AA218" s="514"/>
      <c r="AB218" s="514"/>
    </row>
    <row r="219" spans="1:28" s="512" customFormat="1" ht="12.5" customHeight="1">
      <c r="A219" s="513" t="s">
        <v>731</v>
      </c>
      <c r="B219" s="513"/>
      <c r="C219" s="514" t="s">
        <v>5</v>
      </c>
      <c r="D219" s="514" t="s">
        <v>1709</v>
      </c>
      <c r="E219" s="873" t="s">
        <v>1243</v>
      </c>
      <c r="F219" s="886" t="s">
        <v>1244</v>
      </c>
      <c r="G219" s="886" t="s">
        <v>1211</v>
      </c>
      <c r="H219" s="886" t="s">
        <v>3067</v>
      </c>
      <c r="I219" s="886" t="s">
        <v>3068</v>
      </c>
      <c r="J219" s="886" t="s">
        <v>3509</v>
      </c>
      <c r="K219" s="888" t="s">
        <v>3510</v>
      </c>
      <c r="L219" s="514"/>
      <c r="M219" s="514"/>
      <c r="N219" s="514"/>
      <c r="O219" s="514"/>
      <c r="P219" s="514"/>
      <c r="Q219" s="514"/>
      <c r="R219" s="514"/>
      <c r="S219" s="514"/>
      <c r="T219" s="514"/>
      <c r="U219" s="514"/>
      <c r="V219" s="514"/>
      <c r="W219" s="514"/>
      <c r="X219" s="514"/>
      <c r="Y219" s="514"/>
      <c r="Z219" s="514"/>
      <c r="AA219" s="514"/>
      <c r="AB219" s="514"/>
    </row>
    <row r="220" spans="1:28" s="512" customFormat="1" ht="12.5" customHeight="1">
      <c r="A220" s="513" t="s">
        <v>731</v>
      </c>
      <c r="B220" s="513"/>
      <c r="C220" s="514" t="s">
        <v>821</v>
      </c>
      <c r="D220" s="514" t="s">
        <v>1710</v>
      </c>
      <c r="E220" s="873" t="s">
        <v>966</v>
      </c>
      <c r="F220" s="886" t="s">
        <v>1357</v>
      </c>
      <c r="G220" s="886" t="s">
        <v>1103</v>
      </c>
      <c r="H220" s="886" t="s">
        <v>2589</v>
      </c>
      <c r="I220" s="886" t="s">
        <v>2590</v>
      </c>
      <c r="J220" s="886" t="s">
        <v>3187</v>
      </c>
      <c r="K220" s="888" t="s">
        <v>3188</v>
      </c>
      <c r="L220" s="514"/>
      <c r="M220" s="514"/>
      <c r="N220" s="514"/>
      <c r="O220" s="514"/>
      <c r="P220" s="514"/>
      <c r="Q220" s="514"/>
      <c r="R220" s="514"/>
      <c r="S220" s="514"/>
      <c r="T220" s="514"/>
      <c r="U220" s="514"/>
      <c r="V220" s="514"/>
      <c r="W220" s="514"/>
      <c r="X220" s="514"/>
      <c r="Y220" s="514"/>
      <c r="Z220" s="514"/>
      <c r="AA220" s="514"/>
      <c r="AB220" s="514"/>
    </row>
    <row r="221" spans="1:28" s="512" customFormat="1" ht="12.5" customHeight="1">
      <c r="A221" s="513" t="s">
        <v>731</v>
      </c>
      <c r="B221" s="513"/>
      <c r="C221" s="514" t="s">
        <v>2483</v>
      </c>
      <c r="D221" s="514" t="s">
        <v>1711</v>
      </c>
      <c r="E221" s="873" t="s">
        <v>1245</v>
      </c>
      <c r="F221" s="886" t="s">
        <v>3069</v>
      </c>
      <c r="G221" s="886" t="s">
        <v>3070</v>
      </c>
      <c r="H221" s="886" t="s">
        <v>3071</v>
      </c>
      <c r="I221" s="886" t="s">
        <v>3072</v>
      </c>
      <c r="J221" s="887" t="s">
        <v>3511</v>
      </c>
      <c r="K221" s="888" t="s">
        <v>3512</v>
      </c>
      <c r="L221" s="514"/>
      <c r="M221" s="514"/>
      <c r="N221" s="514"/>
      <c r="O221" s="514"/>
      <c r="P221" s="514"/>
      <c r="Q221" s="514"/>
      <c r="R221" s="514"/>
      <c r="S221" s="514"/>
      <c r="T221" s="514"/>
      <c r="U221" s="514"/>
      <c r="V221" s="514"/>
      <c r="W221" s="514"/>
      <c r="X221" s="514"/>
      <c r="Y221" s="514"/>
      <c r="Z221" s="514"/>
      <c r="AA221" s="514"/>
      <c r="AB221" s="514"/>
    </row>
    <row r="222" spans="1:28" s="518" customFormat="1" ht="12.5" customHeight="1">
      <c r="A222" s="515" t="s">
        <v>731</v>
      </c>
      <c r="B222" s="515"/>
      <c r="C222" s="516"/>
      <c r="D222" s="516"/>
      <c r="E222" s="877"/>
      <c r="F222" s="889"/>
      <c r="G222" s="889"/>
      <c r="H222" s="889"/>
      <c r="I222" s="889"/>
      <c r="J222" s="898"/>
      <c r="K222" s="882"/>
      <c r="L222" s="516"/>
      <c r="M222" s="516"/>
      <c r="N222" s="516"/>
      <c r="O222" s="516"/>
      <c r="P222" s="516"/>
      <c r="Q222" s="516"/>
      <c r="R222" s="516"/>
      <c r="S222" s="516"/>
      <c r="T222" s="516"/>
      <c r="U222" s="516"/>
      <c r="V222" s="516"/>
      <c r="W222" s="516"/>
      <c r="X222" s="516"/>
      <c r="Y222" s="516"/>
      <c r="Z222" s="516"/>
      <c r="AA222" s="516"/>
      <c r="AB222" s="516"/>
    </row>
    <row r="223" spans="1:28" s="512" customFormat="1" ht="12.5" customHeight="1">
      <c r="A223" s="513" t="s">
        <v>731</v>
      </c>
      <c r="B223" s="513"/>
      <c r="C223" s="514" t="s">
        <v>819</v>
      </c>
      <c r="D223" s="514" t="s">
        <v>1712</v>
      </c>
      <c r="E223" s="873" t="s">
        <v>902</v>
      </c>
      <c r="F223" s="886" t="s">
        <v>1444</v>
      </c>
      <c r="G223" s="886" t="s">
        <v>1212</v>
      </c>
      <c r="H223" s="886" t="s">
        <v>3073</v>
      </c>
      <c r="I223" s="886" t="s">
        <v>3074</v>
      </c>
      <c r="J223" s="899" t="s">
        <v>3513</v>
      </c>
      <c r="K223" s="883" t="s">
        <v>3514</v>
      </c>
      <c r="L223" s="514"/>
      <c r="M223" s="514"/>
      <c r="N223" s="514"/>
      <c r="O223" s="514"/>
      <c r="P223" s="514"/>
      <c r="Q223" s="514"/>
      <c r="R223" s="514"/>
      <c r="S223" s="514"/>
      <c r="T223" s="514"/>
      <c r="U223" s="514"/>
      <c r="V223" s="514"/>
      <c r="W223" s="514"/>
      <c r="X223" s="514"/>
      <c r="Y223" s="514"/>
      <c r="Z223" s="514"/>
      <c r="AA223" s="514"/>
      <c r="AB223" s="514"/>
    </row>
    <row r="224" spans="1:28" s="512" customFormat="1" ht="12.5" customHeight="1">
      <c r="A224" s="513" t="s">
        <v>731</v>
      </c>
      <c r="B224" s="513"/>
      <c r="C224" s="514" t="s">
        <v>702</v>
      </c>
      <c r="D224" s="514" t="s">
        <v>1713</v>
      </c>
      <c r="E224" s="873" t="s">
        <v>1341</v>
      </c>
      <c r="F224" s="886" t="s">
        <v>1445</v>
      </c>
      <c r="G224" s="886" t="s">
        <v>1213</v>
      </c>
      <c r="H224" s="886" t="s">
        <v>3075</v>
      </c>
      <c r="I224" s="886" t="s">
        <v>3076</v>
      </c>
      <c r="J224" s="899" t="s">
        <v>3515</v>
      </c>
      <c r="K224" s="883" t="s">
        <v>3516</v>
      </c>
      <c r="L224" s="514"/>
      <c r="M224" s="514"/>
      <c r="N224" s="514"/>
      <c r="O224" s="514"/>
      <c r="P224" s="514"/>
      <c r="Q224" s="514"/>
      <c r="R224" s="514"/>
      <c r="S224" s="514"/>
      <c r="T224" s="514"/>
      <c r="U224" s="514"/>
      <c r="V224" s="514"/>
      <c r="W224" s="514"/>
      <c r="X224" s="514"/>
      <c r="Y224" s="514"/>
      <c r="Z224" s="514"/>
      <c r="AA224" s="514"/>
      <c r="AB224" s="514"/>
    </row>
    <row r="225" spans="1:28" s="512" customFormat="1" ht="12.5" customHeight="1">
      <c r="A225" s="513" t="s">
        <v>731</v>
      </c>
      <c r="B225" s="513"/>
      <c r="C225" s="514" t="s">
        <v>703</v>
      </c>
      <c r="D225" s="514" t="s">
        <v>1714</v>
      </c>
      <c r="E225" s="873" t="s">
        <v>1342</v>
      </c>
      <c r="F225" s="886" t="s">
        <v>1446</v>
      </c>
      <c r="G225" s="886" t="s">
        <v>1214</v>
      </c>
      <c r="H225" s="886" t="s">
        <v>3077</v>
      </c>
      <c r="I225" s="886" t="s">
        <v>3078</v>
      </c>
      <c r="J225" s="899" t="s">
        <v>3517</v>
      </c>
      <c r="K225" s="883" t="s">
        <v>3518</v>
      </c>
      <c r="L225" s="514"/>
      <c r="M225" s="514"/>
      <c r="N225" s="514"/>
      <c r="O225" s="514"/>
      <c r="P225" s="514"/>
      <c r="Q225" s="514"/>
      <c r="R225" s="514"/>
      <c r="S225" s="514"/>
      <c r="T225" s="514"/>
      <c r="U225" s="514"/>
      <c r="V225" s="514"/>
      <c r="W225" s="514"/>
      <c r="X225" s="514"/>
      <c r="Y225" s="514"/>
      <c r="Z225" s="514"/>
      <c r="AA225" s="514"/>
      <c r="AB225" s="514"/>
    </row>
    <row r="226" spans="1:28" s="512" customFormat="1" ht="12.5" customHeight="1">
      <c r="A226" s="513" t="s">
        <v>731</v>
      </c>
      <c r="B226" s="513"/>
      <c r="C226" s="514" t="s">
        <v>816</v>
      </c>
      <c r="D226" s="514" t="s">
        <v>1715</v>
      </c>
      <c r="E226" s="873" t="s">
        <v>898</v>
      </c>
      <c r="F226" s="886" t="s">
        <v>897</v>
      </c>
      <c r="G226" s="886" t="s">
        <v>1215</v>
      </c>
      <c r="H226" s="886" t="s">
        <v>2757</v>
      </c>
      <c r="I226" s="886" t="s">
        <v>2758</v>
      </c>
      <c r="J226" s="899" t="s">
        <v>3519</v>
      </c>
      <c r="K226" s="883" t="s">
        <v>3294</v>
      </c>
      <c r="L226" s="514"/>
      <c r="M226" s="514"/>
      <c r="N226" s="514"/>
      <c r="O226" s="514"/>
      <c r="P226" s="514"/>
      <c r="Q226" s="514"/>
      <c r="R226" s="514"/>
      <c r="S226" s="514"/>
      <c r="T226" s="514"/>
      <c r="U226" s="514"/>
      <c r="V226" s="514"/>
      <c r="W226" s="514"/>
      <c r="X226" s="514"/>
      <c r="Y226" s="514"/>
      <c r="Z226" s="514"/>
      <c r="AA226" s="514"/>
      <c r="AB226" s="514"/>
    </row>
    <row r="227" spans="1:28" s="512" customFormat="1" ht="12.5" customHeight="1">
      <c r="A227" s="513" t="s">
        <v>731</v>
      </c>
      <c r="B227" s="513"/>
      <c r="C227" s="514" t="s">
        <v>652</v>
      </c>
      <c r="D227" s="514" t="s">
        <v>1716</v>
      </c>
      <c r="E227" s="873" t="s">
        <v>3079</v>
      </c>
      <c r="F227" s="886" t="s">
        <v>1447</v>
      </c>
      <c r="G227" s="886" t="s">
        <v>1216</v>
      </c>
      <c r="H227" s="886" t="s">
        <v>3080</v>
      </c>
      <c r="I227" s="886" t="s">
        <v>3081</v>
      </c>
      <c r="J227" s="899" t="s">
        <v>3520</v>
      </c>
      <c r="K227" s="883" t="s">
        <v>3521</v>
      </c>
      <c r="L227" s="514"/>
      <c r="M227" s="514"/>
      <c r="N227" s="514"/>
      <c r="O227" s="514"/>
      <c r="P227" s="514"/>
      <c r="Q227" s="514"/>
      <c r="R227" s="514"/>
      <c r="S227" s="514"/>
      <c r="T227" s="514"/>
      <c r="U227" s="514"/>
      <c r="V227" s="514"/>
      <c r="W227" s="514"/>
      <c r="X227" s="514"/>
      <c r="Y227" s="514"/>
      <c r="Z227" s="514"/>
      <c r="AA227" s="514"/>
      <c r="AB227" s="514"/>
    </row>
    <row r="228" spans="1:28" s="512" customFormat="1" ht="12.5" customHeight="1">
      <c r="A228" s="513" t="s">
        <v>731</v>
      </c>
      <c r="B228" s="513"/>
      <c r="C228" s="514" t="s">
        <v>651</v>
      </c>
      <c r="D228" s="514" t="s">
        <v>1717</v>
      </c>
      <c r="E228" s="873" t="s">
        <v>3082</v>
      </c>
      <c r="F228" s="886" t="s">
        <v>1448</v>
      </c>
      <c r="G228" s="886" t="s">
        <v>1217</v>
      </c>
      <c r="H228" s="886" t="s">
        <v>3083</v>
      </c>
      <c r="I228" s="886" t="s">
        <v>3084</v>
      </c>
      <c r="J228" s="899" t="s">
        <v>3522</v>
      </c>
      <c r="K228" s="883" t="s">
        <v>3523</v>
      </c>
      <c r="L228" s="514"/>
      <c r="M228" s="514"/>
      <c r="N228" s="514"/>
      <c r="O228" s="514"/>
      <c r="P228" s="514"/>
      <c r="Q228" s="514"/>
      <c r="R228" s="514"/>
      <c r="S228" s="514"/>
      <c r="T228" s="514"/>
      <c r="U228" s="514"/>
      <c r="V228" s="514"/>
      <c r="W228" s="514"/>
      <c r="X228" s="514"/>
      <c r="Y228" s="514"/>
      <c r="Z228" s="514"/>
      <c r="AA228" s="514"/>
      <c r="AB228" s="514"/>
    </row>
    <row r="229" spans="1:28" s="512" customFormat="1" ht="12.5" customHeight="1">
      <c r="A229" s="513" t="s">
        <v>731</v>
      </c>
      <c r="B229" s="513"/>
      <c r="C229" s="514" t="s">
        <v>842</v>
      </c>
      <c r="D229" s="514" t="s">
        <v>1718</v>
      </c>
      <c r="E229" s="873" t="s">
        <v>1343</v>
      </c>
      <c r="F229" s="886" t="s">
        <v>1449</v>
      </c>
      <c r="G229" s="886" t="s">
        <v>1218</v>
      </c>
      <c r="H229" s="886" t="s">
        <v>3085</v>
      </c>
      <c r="I229" s="886" t="s">
        <v>3086</v>
      </c>
      <c r="J229" s="899" t="s">
        <v>3524</v>
      </c>
      <c r="K229" s="883" t="s">
        <v>3525</v>
      </c>
      <c r="L229" s="514"/>
      <c r="M229" s="514"/>
      <c r="N229" s="514"/>
      <c r="O229" s="514"/>
      <c r="P229" s="514"/>
      <c r="Q229" s="514"/>
      <c r="R229" s="514"/>
      <c r="S229" s="514"/>
      <c r="T229" s="514"/>
      <c r="U229" s="514"/>
      <c r="V229" s="514"/>
      <c r="W229" s="514"/>
      <c r="X229" s="514"/>
      <c r="Y229" s="514"/>
      <c r="Z229" s="514"/>
      <c r="AA229" s="514"/>
      <c r="AB229" s="514"/>
    </row>
    <row r="230" spans="1:28" s="512" customFormat="1" ht="12.5" customHeight="1">
      <c r="A230" s="513" t="s">
        <v>731</v>
      </c>
      <c r="B230" s="513"/>
      <c r="C230" s="514" t="s">
        <v>843</v>
      </c>
      <c r="D230" s="514" t="s">
        <v>1719</v>
      </c>
      <c r="E230" s="873" t="s">
        <v>1344</v>
      </c>
      <c r="F230" s="886" t="s">
        <v>1450</v>
      </c>
      <c r="G230" s="886" t="s">
        <v>1219</v>
      </c>
      <c r="H230" s="886" t="s">
        <v>3087</v>
      </c>
      <c r="I230" s="886" t="s">
        <v>3088</v>
      </c>
      <c r="J230" s="899" t="s">
        <v>3526</v>
      </c>
      <c r="K230" s="883" t="s">
        <v>3527</v>
      </c>
      <c r="L230" s="514"/>
      <c r="M230" s="514"/>
      <c r="N230" s="514"/>
      <c r="O230" s="514"/>
      <c r="P230" s="514"/>
      <c r="Q230" s="514"/>
      <c r="R230" s="514"/>
      <c r="S230" s="514"/>
      <c r="T230" s="514"/>
      <c r="U230" s="514"/>
      <c r="V230" s="514"/>
      <c r="W230" s="514"/>
      <c r="X230" s="514"/>
      <c r="Y230" s="514"/>
      <c r="Z230" s="514"/>
      <c r="AA230" s="514"/>
      <c r="AB230" s="514"/>
    </row>
    <row r="231" spans="1:28" s="512" customFormat="1" ht="12.5" customHeight="1">
      <c r="A231" s="513" t="s">
        <v>731</v>
      </c>
      <c r="B231" s="513"/>
      <c r="C231" s="514" t="s">
        <v>847</v>
      </c>
      <c r="D231" s="514" t="s">
        <v>1720</v>
      </c>
      <c r="E231" s="873" t="s">
        <v>1345</v>
      </c>
      <c r="F231" s="886" t="s">
        <v>1451</v>
      </c>
      <c r="G231" s="886" t="s">
        <v>1220</v>
      </c>
      <c r="H231" s="886" t="s">
        <v>3089</v>
      </c>
      <c r="I231" s="886" t="s">
        <v>3090</v>
      </c>
      <c r="J231" s="899" t="s">
        <v>3528</v>
      </c>
      <c r="K231" s="883" t="s">
        <v>3529</v>
      </c>
      <c r="L231" s="514"/>
      <c r="M231" s="514"/>
      <c r="N231" s="514"/>
      <c r="O231" s="514"/>
      <c r="P231" s="514"/>
      <c r="Q231" s="514"/>
      <c r="R231" s="514"/>
      <c r="S231" s="514"/>
      <c r="T231" s="514"/>
      <c r="U231" s="514"/>
      <c r="V231" s="514"/>
      <c r="W231" s="514"/>
      <c r="X231" s="514"/>
      <c r="Y231" s="514"/>
      <c r="Z231" s="514"/>
      <c r="AA231" s="514"/>
      <c r="AB231" s="514"/>
    </row>
    <row r="232" spans="1:28" s="512" customFormat="1" ht="12.5" customHeight="1">
      <c r="A232" s="513" t="s">
        <v>731</v>
      </c>
      <c r="B232" s="513"/>
      <c r="C232" s="514" t="s">
        <v>846</v>
      </c>
      <c r="D232" s="514" t="s">
        <v>1721</v>
      </c>
      <c r="E232" s="873" t="s">
        <v>1346</v>
      </c>
      <c r="F232" s="886" t="s">
        <v>1452</v>
      </c>
      <c r="G232" s="886" t="s">
        <v>1221</v>
      </c>
      <c r="H232" s="886" t="s">
        <v>3091</v>
      </c>
      <c r="I232" s="886" t="s">
        <v>3092</v>
      </c>
      <c r="J232" s="899" t="s">
        <v>3530</v>
      </c>
      <c r="K232" s="883" t="s">
        <v>3531</v>
      </c>
      <c r="L232" s="514"/>
      <c r="M232" s="514"/>
      <c r="N232" s="514"/>
      <c r="O232" s="514"/>
      <c r="P232" s="514"/>
      <c r="Q232" s="514"/>
      <c r="R232" s="514"/>
      <c r="S232" s="514"/>
      <c r="T232" s="514"/>
      <c r="U232" s="514"/>
      <c r="V232" s="514"/>
      <c r="W232" s="514"/>
      <c r="X232" s="514"/>
      <c r="Y232" s="514"/>
      <c r="Z232" s="514"/>
      <c r="AA232" s="514"/>
      <c r="AB232" s="514"/>
    </row>
    <row r="233" spans="1:28" s="518" customFormat="1" ht="12.5" customHeight="1">
      <c r="A233" s="515" t="s">
        <v>731</v>
      </c>
      <c r="B233" s="515"/>
      <c r="C233" s="516"/>
      <c r="D233" s="516"/>
      <c r="E233" s="877"/>
      <c r="F233" s="889"/>
      <c r="G233" s="889"/>
      <c r="H233" s="889"/>
      <c r="I233" s="889"/>
      <c r="J233" s="898"/>
      <c r="K233" s="882"/>
      <c r="L233" s="516"/>
      <c r="M233" s="516"/>
      <c r="N233" s="516"/>
      <c r="O233" s="516"/>
      <c r="P233" s="516"/>
      <c r="Q233" s="516"/>
      <c r="R233" s="516"/>
      <c r="S233" s="516"/>
      <c r="T233" s="516"/>
      <c r="U233" s="516"/>
      <c r="V233" s="516"/>
      <c r="W233" s="516"/>
      <c r="X233" s="516"/>
      <c r="Y233" s="516"/>
      <c r="Z233" s="516"/>
      <c r="AA233" s="516"/>
      <c r="AB233" s="516"/>
    </row>
    <row r="234" spans="1:28" s="512" customFormat="1" ht="12.5" customHeight="1">
      <c r="A234" s="513" t="s">
        <v>731</v>
      </c>
      <c r="B234" s="513"/>
      <c r="C234" s="514" t="s">
        <v>815</v>
      </c>
      <c r="D234" s="514" t="s">
        <v>896</v>
      </c>
      <c r="E234" s="873" t="s">
        <v>1246</v>
      </c>
      <c r="F234" s="886" t="s">
        <v>1247</v>
      </c>
      <c r="G234" s="886" t="s">
        <v>1222</v>
      </c>
      <c r="H234" s="886" t="s">
        <v>3093</v>
      </c>
      <c r="I234" s="886" t="s">
        <v>3094</v>
      </c>
      <c r="J234" s="899" t="s">
        <v>3532</v>
      </c>
      <c r="K234" s="883" t="s">
        <v>3533</v>
      </c>
      <c r="L234" s="514"/>
      <c r="M234" s="514"/>
      <c r="N234" s="514"/>
      <c r="O234" s="514"/>
      <c r="P234" s="514"/>
      <c r="Q234" s="514"/>
      <c r="R234" s="514"/>
      <c r="S234" s="514"/>
      <c r="T234" s="514"/>
      <c r="U234" s="514"/>
      <c r="V234" s="514"/>
      <c r="W234" s="514"/>
      <c r="X234" s="514"/>
      <c r="Y234" s="514"/>
      <c r="Z234" s="514"/>
      <c r="AA234" s="514"/>
      <c r="AB234" s="514"/>
    </row>
    <row r="235" spans="1:28" s="512" customFormat="1" ht="12.5" customHeight="1">
      <c r="A235" s="513" t="s">
        <v>731</v>
      </c>
      <c r="B235" s="513"/>
      <c r="C235" s="514" t="s">
        <v>844</v>
      </c>
      <c r="D235" s="514" t="s">
        <v>1722</v>
      </c>
      <c r="E235" s="873" t="s">
        <v>895</v>
      </c>
      <c r="F235" s="886" t="s">
        <v>1248</v>
      </c>
      <c r="G235" s="886" t="s">
        <v>1223</v>
      </c>
      <c r="H235" s="886" t="s">
        <v>3095</v>
      </c>
      <c r="I235" s="886" t="s">
        <v>3096</v>
      </c>
      <c r="J235" s="899" t="s">
        <v>3534</v>
      </c>
      <c r="K235" s="883" t="s">
        <v>3535</v>
      </c>
      <c r="L235" s="514"/>
      <c r="M235" s="514"/>
      <c r="N235" s="514"/>
      <c r="O235" s="514"/>
      <c r="P235" s="514"/>
      <c r="Q235" s="514"/>
      <c r="R235" s="514"/>
      <c r="S235" s="514"/>
      <c r="T235" s="514"/>
      <c r="U235" s="514"/>
      <c r="V235" s="514"/>
      <c r="W235" s="514"/>
      <c r="X235" s="514"/>
      <c r="Y235" s="514"/>
      <c r="Z235" s="514"/>
      <c r="AA235" s="514"/>
      <c r="AB235" s="514"/>
    </row>
    <row r="236" spans="1:28" s="512" customFormat="1" ht="12.5" customHeight="1">
      <c r="A236" s="513" t="s">
        <v>731</v>
      </c>
      <c r="B236" s="513"/>
      <c r="C236" s="514" t="s">
        <v>845</v>
      </c>
      <c r="D236" s="514" t="s">
        <v>1723</v>
      </c>
      <c r="E236" s="873" t="s">
        <v>894</v>
      </c>
      <c r="F236" s="886" t="s">
        <v>893</v>
      </c>
      <c r="G236" s="886" t="s">
        <v>1224</v>
      </c>
      <c r="H236" s="886" t="s">
        <v>3097</v>
      </c>
      <c r="I236" s="886" t="s">
        <v>3098</v>
      </c>
      <c r="J236" s="899" t="s">
        <v>3536</v>
      </c>
      <c r="K236" s="883" t="s">
        <v>3537</v>
      </c>
      <c r="L236" s="514"/>
      <c r="M236" s="514"/>
      <c r="N236" s="514"/>
      <c r="O236" s="514"/>
      <c r="P236" s="514"/>
      <c r="Q236" s="514"/>
      <c r="R236" s="514"/>
      <c r="S236" s="514"/>
      <c r="T236" s="514"/>
      <c r="U236" s="514"/>
      <c r="V236" s="514"/>
      <c r="W236" s="514"/>
      <c r="X236" s="514"/>
      <c r="Y236" s="514"/>
      <c r="Z236" s="514"/>
      <c r="AA236" s="514"/>
      <c r="AB236" s="514"/>
    </row>
    <row r="237" spans="1:28" s="512" customFormat="1" ht="12.5" customHeight="1">
      <c r="A237" s="513" t="s">
        <v>731</v>
      </c>
      <c r="B237" s="513"/>
      <c r="C237" s="514" t="s">
        <v>692</v>
      </c>
      <c r="D237" s="514" t="s">
        <v>1724</v>
      </c>
      <c r="E237" s="873" t="s">
        <v>1249</v>
      </c>
      <c r="F237" s="886" t="s">
        <v>1250</v>
      </c>
      <c r="G237" s="886" t="s">
        <v>1225</v>
      </c>
      <c r="H237" s="886" t="s">
        <v>3099</v>
      </c>
      <c r="I237" s="886" t="s">
        <v>3100</v>
      </c>
      <c r="J237" s="899" t="s">
        <v>3538</v>
      </c>
      <c r="K237" s="883" t="s">
        <v>3539</v>
      </c>
      <c r="L237" s="514"/>
      <c r="M237" s="514"/>
      <c r="N237" s="514"/>
      <c r="O237" s="514"/>
      <c r="P237" s="514"/>
      <c r="Q237" s="514"/>
      <c r="R237" s="514"/>
      <c r="S237" s="514"/>
      <c r="T237" s="514"/>
      <c r="U237" s="514"/>
      <c r="V237" s="514"/>
      <c r="W237" s="514"/>
      <c r="X237" s="514"/>
      <c r="Y237" s="514"/>
      <c r="Z237" s="514"/>
      <c r="AA237" s="514"/>
      <c r="AB237" s="514"/>
    </row>
    <row r="238" spans="1:28" s="512" customFormat="1" ht="12.5" customHeight="1">
      <c r="A238" s="513" t="s">
        <v>731</v>
      </c>
      <c r="B238" s="513"/>
      <c r="C238" s="514" t="s">
        <v>693</v>
      </c>
      <c r="D238" s="514" t="s">
        <v>1725</v>
      </c>
      <c r="E238" s="873" t="s">
        <v>1251</v>
      </c>
      <c r="F238" s="886" t="s">
        <v>1252</v>
      </c>
      <c r="G238" s="886" t="s">
        <v>1226</v>
      </c>
      <c r="H238" s="886" t="s">
        <v>3101</v>
      </c>
      <c r="I238" s="886" t="s">
        <v>3102</v>
      </c>
      <c r="J238" s="899" t="s">
        <v>3540</v>
      </c>
      <c r="K238" s="883" t="s">
        <v>3541</v>
      </c>
      <c r="L238" s="514"/>
      <c r="M238" s="514"/>
      <c r="N238" s="514"/>
      <c r="O238" s="514"/>
      <c r="P238" s="514"/>
      <c r="Q238" s="514"/>
      <c r="R238" s="514"/>
      <c r="S238" s="514"/>
      <c r="T238" s="514"/>
      <c r="U238" s="514"/>
      <c r="V238" s="514"/>
      <c r="W238" s="514"/>
      <c r="X238" s="514"/>
      <c r="Y238" s="514"/>
      <c r="Z238" s="514"/>
      <c r="AA238" s="514"/>
      <c r="AB238" s="514"/>
    </row>
    <row r="239" spans="1:28" s="512" customFormat="1" ht="12.5" customHeight="1">
      <c r="A239" s="513" t="s">
        <v>731</v>
      </c>
      <c r="B239" s="513"/>
      <c r="C239" s="514" t="s">
        <v>698</v>
      </c>
      <c r="D239" s="514" t="s">
        <v>1726</v>
      </c>
      <c r="E239" s="873" t="s">
        <v>1253</v>
      </c>
      <c r="F239" s="886" t="s">
        <v>1254</v>
      </c>
      <c r="G239" s="886" t="s">
        <v>1227</v>
      </c>
      <c r="H239" s="886" t="s">
        <v>3103</v>
      </c>
      <c r="I239" s="886" t="s">
        <v>3104</v>
      </c>
      <c r="J239" s="899" t="s">
        <v>3542</v>
      </c>
      <c r="K239" s="883" t="s">
        <v>3543</v>
      </c>
      <c r="L239" s="514"/>
      <c r="M239" s="514"/>
      <c r="N239" s="514"/>
      <c r="O239" s="514"/>
      <c r="P239" s="514"/>
      <c r="Q239" s="514"/>
      <c r="R239" s="514"/>
      <c r="S239" s="514"/>
      <c r="T239" s="514"/>
      <c r="U239" s="514"/>
      <c r="V239" s="514"/>
      <c r="W239" s="514"/>
      <c r="X239" s="514"/>
      <c r="Y239" s="514"/>
      <c r="Z239" s="514"/>
      <c r="AA239" s="514"/>
      <c r="AB239" s="514"/>
    </row>
    <row r="240" spans="1:28" s="512" customFormat="1" ht="12.5" customHeight="1">
      <c r="A240" s="513" t="s">
        <v>731</v>
      </c>
      <c r="B240" s="513"/>
      <c r="C240" s="514" t="s">
        <v>699</v>
      </c>
      <c r="D240" s="514" t="s">
        <v>1727</v>
      </c>
      <c r="E240" s="873" t="s">
        <v>1255</v>
      </c>
      <c r="F240" s="886" t="s">
        <v>1256</v>
      </c>
      <c r="G240" s="886" t="s">
        <v>1228</v>
      </c>
      <c r="H240" s="886" t="s">
        <v>3105</v>
      </c>
      <c r="I240" s="886" t="s">
        <v>3106</v>
      </c>
      <c r="J240" s="899" t="s">
        <v>3544</v>
      </c>
      <c r="K240" s="883" t="s">
        <v>3545</v>
      </c>
      <c r="L240" s="514"/>
      <c r="M240" s="514"/>
      <c r="N240" s="514"/>
      <c r="O240" s="514"/>
      <c r="P240" s="514"/>
      <c r="Q240" s="514"/>
      <c r="R240" s="514"/>
      <c r="S240" s="514"/>
      <c r="T240" s="514"/>
      <c r="U240" s="514"/>
      <c r="V240" s="514"/>
      <c r="W240" s="514"/>
      <c r="X240" s="514"/>
      <c r="Y240" s="514"/>
      <c r="Z240" s="514"/>
      <c r="AA240" s="514"/>
      <c r="AB240" s="514"/>
    </row>
    <row r="241" spans="1:28" s="512" customFormat="1" ht="12.5" customHeight="1">
      <c r="A241" s="513" t="s">
        <v>731</v>
      </c>
      <c r="B241" s="513"/>
      <c r="C241" s="514" t="s">
        <v>658</v>
      </c>
      <c r="D241" s="514" t="s">
        <v>1728</v>
      </c>
      <c r="E241" s="873" t="s">
        <v>1257</v>
      </c>
      <c r="F241" s="886" t="s">
        <v>1258</v>
      </c>
      <c r="G241" s="886" t="s">
        <v>1229</v>
      </c>
      <c r="H241" s="886" t="s">
        <v>3107</v>
      </c>
      <c r="I241" s="886" t="s">
        <v>3108</v>
      </c>
      <c r="J241" s="899" t="s">
        <v>3546</v>
      </c>
      <c r="K241" s="883" t="s">
        <v>3547</v>
      </c>
      <c r="L241" s="514"/>
      <c r="M241" s="514"/>
      <c r="N241" s="514"/>
      <c r="O241" s="514"/>
      <c r="P241" s="514"/>
      <c r="Q241" s="514"/>
      <c r="R241" s="514"/>
      <c r="S241" s="514"/>
      <c r="T241" s="514"/>
      <c r="U241" s="514"/>
      <c r="V241" s="514"/>
      <c r="W241" s="514"/>
      <c r="X241" s="514"/>
      <c r="Y241" s="514"/>
      <c r="Z241" s="514"/>
      <c r="AA241" s="514"/>
      <c r="AB241" s="514"/>
    </row>
    <row r="242" spans="1:28" s="512" customFormat="1" ht="12.5" customHeight="1">
      <c r="A242" s="513" t="s">
        <v>731</v>
      </c>
      <c r="B242" s="513"/>
      <c r="C242" s="514" t="s">
        <v>659</v>
      </c>
      <c r="D242" s="514" t="s">
        <v>1729</v>
      </c>
      <c r="E242" s="873" t="s">
        <v>1259</v>
      </c>
      <c r="F242" s="886" t="s">
        <v>1260</v>
      </c>
      <c r="G242" s="886" t="s">
        <v>1230</v>
      </c>
      <c r="H242" s="886" t="s">
        <v>3109</v>
      </c>
      <c r="I242" s="886" t="s">
        <v>3110</v>
      </c>
      <c r="J242" s="899" t="s">
        <v>3548</v>
      </c>
      <c r="K242" s="883" t="s">
        <v>3549</v>
      </c>
      <c r="L242" s="514"/>
      <c r="M242" s="514"/>
      <c r="N242" s="514"/>
      <c r="O242" s="514"/>
      <c r="P242" s="514"/>
      <c r="Q242" s="514"/>
      <c r="R242" s="514"/>
      <c r="S242" s="514"/>
      <c r="T242" s="514"/>
      <c r="U242" s="514"/>
      <c r="V242" s="514"/>
      <c r="W242" s="514"/>
      <c r="X242" s="514"/>
      <c r="Y242" s="514"/>
      <c r="Z242" s="514"/>
      <c r="AA242" s="514"/>
      <c r="AB242" s="514"/>
    </row>
    <row r="243" spans="1:28" s="518" customFormat="1" ht="12.5" customHeight="1">
      <c r="A243" s="515" t="s">
        <v>731</v>
      </c>
      <c r="B243" s="515"/>
      <c r="C243" s="516"/>
      <c r="D243" s="516"/>
      <c r="E243" s="877"/>
      <c r="F243" s="889"/>
      <c r="G243" s="889"/>
      <c r="H243" s="889"/>
      <c r="I243" s="889"/>
      <c r="J243" s="898"/>
      <c r="K243" s="882"/>
      <c r="L243" s="516"/>
      <c r="M243" s="516"/>
      <c r="N243" s="516"/>
      <c r="O243" s="516"/>
      <c r="P243" s="516"/>
      <c r="Q243" s="516"/>
      <c r="R243" s="516"/>
      <c r="S243" s="516"/>
      <c r="T243" s="516"/>
      <c r="U243" s="516"/>
      <c r="V243" s="516"/>
      <c r="W243" s="516"/>
      <c r="X243" s="516"/>
      <c r="Y243" s="516"/>
      <c r="Z243" s="516"/>
      <c r="AA243" s="516"/>
      <c r="AB243" s="516"/>
    </row>
    <row r="244" spans="1:28" s="512" customFormat="1" ht="12.5" customHeight="1">
      <c r="A244" s="513" t="s">
        <v>731</v>
      </c>
      <c r="B244" s="513"/>
      <c r="C244" s="514" t="s">
        <v>811</v>
      </c>
      <c r="D244" s="514" t="s">
        <v>1730</v>
      </c>
      <c r="E244" s="873" t="s">
        <v>1347</v>
      </c>
      <c r="F244" s="886" t="s">
        <v>1261</v>
      </c>
      <c r="G244" s="886" t="s">
        <v>1231</v>
      </c>
      <c r="H244" s="886" t="s">
        <v>3111</v>
      </c>
      <c r="I244" s="886" t="s">
        <v>3112</v>
      </c>
      <c r="J244" s="899" t="s">
        <v>3550</v>
      </c>
      <c r="K244" s="883" t="s">
        <v>3551</v>
      </c>
      <c r="L244" s="514"/>
      <c r="M244" s="514"/>
      <c r="N244" s="514"/>
      <c r="O244" s="514"/>
      <c r="P244" s="514"/>
      <c r="Q244" s="514"/>
      <c r="R244" s="514"/>
      <c r="S244" s="514"/>
      <c r="T244" s="514"/>
      <c r="U244" s="514"/>
      <c r="V244" s="514"/>
      <c r="W244" s="514"/>
      <c r="X244" s="514"/>
      <c r="Y244" s="514"/>
      <c r="Z244" s="514"/>
      <c r="AA244" s="514"/>
      <c r="AB244" s="514"/>
    </row>
    <row r="245" spans="1:28" s="512" customFormat="1" ht="12.5" customHeight="1">
      <c r="A245" s="513" t="s">
        <v>731</v>
      </c>
      <c r="B245" s="513"/>
      <c r="C245" s="514" t="s">
        <v>2496</v>
      </c>
      <c r="D245" s="514" t="s">
        <v>2503</v>
      </c>
      <c r="E245" s="873" t="s">
        <v>3113</v>
      </c>
      <c r="F245" s="886" t="s">
        <v>3114</v>
      </c>
      <c r="G245" s="886" t="s">
        <v>3115</v>
      </c>
      <c r="H245" s="886" t="s">
        <v>3116</v>
      </c>
      <c r="I245" s="886" t="s">
        <v>3117</v>
      </c>
      <c r="J245" s="906" t="s">
        <v>3552</v>
      </c>
      <c r="K245" s="907" t="s">
        <v>3553</v>
      </c>
      <c r="L245" s="514"/>
      <c r="M245" s="514"/>
      <c r="N245" s="514"/>
      <c r="O245" s="514"/>
      <c r="P245" s="514"/>
      <c r="Q245" s="514"/>
      <c r="R245" s="514"/>
      <c r="S245" s="514"/>
      <c r="T245" s="514"/>
      <c r="U245" s="514"/>
      <c r="V245" s="514"/>
      <c r="W245" s="514"/>
      <c r="X245" s="514"/>
      <c r="Y245" s="514"/>
      <c r="Z245" s="514"/>
      <c r="AA245" s="514"/>
      <c r="AB245" s="514"/>
    </row>
    <row r="246" spans="1:28" s="512" customFormat="1" ht="12.5" customHeight="1">
      <c r="A246" s="513" t="s">
        <v>731</v>
      </c>
      <c r="B246" s="513"/>
      <c r="C246" s="514" t="s">
        <v>1068</v>
      </c>
      <c r="D246" s="514" t="s">
        <v>2497</v>
      </c>
      <c r="E246" s="873" t="s">
        <v>3118</v>
      </c>
      <c r="F246" s="886" t="s">
        <v>3119</v>
      </c>
      <c r="G246" s="886" t="s">
        <v>3120</v>
      </c>
      <c r="H246" s="886" t="s">
        <v>3121</v>
      </c>
      <c r="I246" s="886" t="s">
        <v>3122</v>
      </c>
      <c r="J246" s="906" t="s">
        <v>3554</v>
      </c>
      <c r="K246" s="907" t="s">
        <v>3555</v>
      </c>
      <c r="L246" s="514"/>
      <c r="M246" s="514"/>
      <c r="N246" s="514"/>
      <c r="O246" s="514"/>
      <c r="P246" s="514"/>
      <c r="Q246" s="514"/>
      <c r="R246" s="514"/>
      <c r="S246" s="514"/>
      <c r="T246" s="514"/>
      <c r="U246" s="514"/>
      <c r="V246" s="514"/>
      <c r="W246" s="514"/>
      <c r="X246" s="514"/>
      <c r="Y246" s="514"/>
      <c r="Z246" s="514"/>
      <c r="AA246" s="514"/>
      <c r="AB246" s="514"/>
    </row>
    <row r="247" spans="1:28" s="512" customFormat="1" ht="12.5" customHeight="1">
      <c r="A247" s="513" t="s">
        <v>731</v>
      </c>
      <c r="B247" s="513"/>
      <c r="C247" s="514" t="s">
        <v>1069</v>
      </c>
      <c r="D247" s="514" t="s">
        <v>4151</v>
      </c>
      <c r="E247" s="873" t="s">
        <v>3123</v>
      </c>
      <c r="F247" s="886" t="s">
        <v>3124</v>
      </c>
      <c r="G247" s="886" t="s">
        <v>3125</v>
      </c>
      <c r="H247" s="886" t="s">
        <v>3126</v>
      </c>
      <c r="I247" s="886" t="s">
        <v>3127</v>
      </c>
      <c r="J247" s="899" t="s">
        <v>3556</v>
      </c>
      <c r="K247" s="883" t="s">
        <v>3557</v>
      </c>
      <c r="L247" s="514"/>
      <c r="M247" s="514"/>
      <c r="N247" s="514"/>
      <c r="O247" s="514"/>
      <c r="P247" s="514"/>
      <c r="Q247" s="514"/>
      <c r="R247" s="514"/>
      <c r="S247" s="514"/>
      <c r="T247" s="514"/>
      <c r="U247" s="514"/>
      <c r="V247" s="514"/>
      <c r="W247" s="514"/>
      <c r="X247" s="514"/>
      <c r="Y247" s="514"/>
      <c r="Z247" s="514"/>
      <c r="AA247" s="514"/>
      <c r="AB247" s="514"/>
    </row>
    <row r="248" spans="1:28" s="512" customFormat="1" ht="12.5" customHeight="1">
      <c r="A248" s="513" t="s">
        <v>731</v>
      </c>
      <c r="B248" s="513"/>
      <c r="C248" s="514" t="s">
        <v>2484</v>
      </c>
      <c r="D248" s="514" t="s">
        <v>4152</v>
      </c>
      <c r="E248" s="873" t="s">
        <v>1348</v>
      </c>
      <c r="F248" s="886" t="s">
        <v>3128</v>
      </c>
      <c r="G248" s="886" t="s">
        <v>3129</v>
      </c>
      <c r="H248" s="886" t="s">
        <v>3130</v>
      </c>
      <c r="I248" s="886" t="s">
        <v>3131</v>
      </c>
      <c r="J248" s="906" t="s">
        <v>3558</v>
      </c>
      <c r="K248" s="907" t="s">
        <v>3559</v>
      </c>
      <c r="L248" s="514"/>
      <c r="M248" s="514"/>
      <c r="N248" s="514"/>
      <c r="O248" s="514"/>
      <c r="P248" s="514"/>
      <c r="Q248" s="514"/>
      <c r="R248" s="514"/>
      <c r="S248" s="514"/>
      <c r="T248" s="514"/>
      <c r="U248" s="514"/>
      <c r="V248" s="514"/>
      <c r="W248" s="514"/>
      <c r="X248" s="514"/>
      <c r="Y248" s="514"/>
      <c r="Z248" s="514"/>
      <c r="AA248" s="514"/>
      <c r="AB248" s="514"/>
    </row>
    <row r="249" spans="1:28" s="512" customFormat="1" ht="12.5" customHeight="1">
      <c r="A249" s="513" t="s">
        <v>731</v>
      </c>
      <c r="B249" s="513"/>
      <c r="C249" s="514" t="s">
        <v>736</v>
      </c>
      <c r="D249" s="514" t="s">
        <v>1731</v>
      </c>
      <c r="E249" s="873" t="s">
        <v>1349</v>
      </c>
      <c r="F249" s="886" t="s">
        <v>1263</v>
      </c>
      <c r="G249" s="886" t="s">
        <v>1232</v>
      </c>
      <c r="H249" s="886" t="s">
        <v>3132</v>
      </c>
      <c r="I249" s="886" t="s">
        <v>3133</v>
      </c>
      <c r="J249" s="899" t="s">
        <v>3560</v>
      </c>
      <c r="K249" s="883" t="s">
        <v>3561</v>
      </c>
      <c r="L249" s="514"/>
      <c r="M249" s="514"/>
      <c r="N249" s="514"/>
      <c r="O249" s="514"/>
      <c r="P249" s="514"/>
      <c r="Q249" s="514"/>
      <c r="R249" s="514"/>
      <c r="S249" s="514"/>
      <c r="T249" s="514"/>
      <c r="U249" s="514"/>
      <c r="V249" s="514"/>
      <c r="W249" s="514"/>
      <c r="X249" s="514"/>
      <c r="Y249" s="514"/>
      <c r="Z249" s="514"/>
      <c r="AA249" s="514"/>
      <c r="AB249" s="514"/>
    </row>
    <row r="250" spans="1:28" s="518" customFormat="1" ht="12.5" customHeight="1">
      <c r="A250" s="515"/>
      <c r="B250" s="515"/>
      <c r="C250" s="516"/>
      <c r="D250" s="516"/>
      <c r="E250" s="517"/>
      <c r="F250" s="517"/>
      <c r="G250" s="517"/>
      <c r="H250" s="517"/>
      <c r="I250" s="517"/>
      <c r="J250" s="517"/>
      <c r="K250" s="517"/>
      <c r="L250" s="516"/>
      <c r="M250" s="516"/>
      <c r="N250" s="516"/>
      <c r="O250" s="516"/>
      <c r="P250" s="516"/>
      <c r="Q250" s="516"/>
      <c r="R250" s="516"/>
      <c r="S250" s="516"/>
      <c r="T250" s="516"/>
      <c r="U250" s="516"/>
      <c r="V250" s="516"/>
      <c r="W250" s="516"/>
      <c r="X250" s="516"/>
      <c r="Y250" s="516"/>
      <c r="Z250" s="516"/>
      <c r="AA250" s="516"/>
      <c r="AB250" s="516"/>
    </row>
    <row r="251" spans="1:28" s="512" customFormat="1" ht="12.5" customHeight="1">
      <c r="A251" s="513" t="s">
        <v>731</v>
      </c>
      <c r="B251" s="513"/>
      <c r="C251" s="514" t="s">
        <v>4154</v>
      </c>
      <c r="D251" s="514" t="s">
        <v>4153</v>
      </c>
      <c r="E251" s="873" t="s">
        <v>3134</v>
      </c>
      <c r="F251" s="886" t="s">
        <v>1264</v>
      </c>
      <c r="G251" s="886" t="s">
        <v>3135</v>
      </c>
      <c r="H251" s="886" t="s">
        <v>3136</v>
      </c>
      <c r="I251" s="886" t="s">
        <v>3137</v>
      </c>
      <c r="J251" s="906" t="s">
        <v>3562</v>
      </c>
      <c r="K251" s="907" t="s">
        <v>3563</v>
      </c>
      <c r="L251" s="514"/>
      <c r="M251" s="514"/>
      <c r="N251" s="514"/>
      <c r="O251" s="514"/>
      <c r="P251" s="514"/>
      <c r="Q251" s="514"/>
      <c r="R251" s="514"/>
      <c r="S251" s="514"/>
      <c r="T251" s="514"/>
      <c r="U251" s="514"/>
      <c r="V251" s="514"/>
      <c r="W251" s="514"/>
      <c r="X251" s="514"/>
      <c r="Y251" s="514"/>
      <c r="Z251" s="514"/>
      <c r="AA251" s="514"/>
      <c r="AB251" s="514"/>
    </row>
    <row r="252" spans="1:28" s="529" customFormat="1" ht="12.5" customHeight="1">
      <c r="A252" s="527"/>
      <c r="B252" s="527"/>
      <c r="C252" s="528"/>
      <c r="D252" s="528"/>
      <c r="E252" s="528"/>
      <c r="F252" s="908"/>
      <c r="G252" s="908"/>
      <c r="H252" s="908"/>
      <c r="I252" s="908"/>
      <c r="J252" s="908"/>
      <c r="K252" s="908"/>
      <c r="L252" s="528"/>
      <c r="M252" s="528"/>
      <c r="N252" s="528"/>
      <c r="O252" s="528"/>
      <c r="P252" s="528"/>
      <c r="Q252" s="528"/>
      <c r="R252" s="528"/>
      <c r="S252" s="528"/>
      <c r="T252" s="528"/>
      <c r="U252" s="528"/>
      <c r="V252" s="528"/>
      <c r="W252" s="528"/>
      <c r="X252" s="528"/>
      <c r="Y252" s="528"/>
      <c r="Z252" s="528"/>
      <c r="AA252" s="528"/>
      <c r="AB252" s="528"/>
    </row>
    <row r="253" spans="1:28" s="529" customFormat="1" ht="12.5" customHeight="1">
      <c r="A253" s="527"/>
      <c r="B253" s="527"/>
      <c r="C253" s="528"/>
      <c r="D253" s="528"/>
      <c r="E253" s="528"/>
      <c r="F253" s="908"/>
      <c r="G253" s="908"/>
      <c r="H253" s="908"/>
      <c r="I253" s="908"/>
      <c r="J253" s="908"/>
      <c r="K253" s="908"/>
      <c r="L253" s="528"/>
      <c r="M253" s="528"/>
      <c r="N253" s="528"/>
      <c r="O253" s="528"/>
      <c r="P253" s="528"/>
      <c r="Q253" s="528"/>
      <c r="R253" s="528"/>
      <c r="S253" s="528"/>
      <c r="T253" s="528"/>
      <c r="U253" s="528"/>
      <c r="V253" s="528"/>
      <c r="W253" s="528"/>
      <c r="X253" s="528"/>
      <c r="Y253" s="528"/>
      <c r="Z253" s="528"/>
      <c r="AA253" s="528"/>
      <c r="AB253" s="528"/>
    </row>
    <row r="254" spans="1:28" s="529" customFormat="1" ht="12.5" customHeight="1">
      <c r="A254" s="527"/>
      <c r="B254" s="527"/>
      <c r="C254" s="528"/>
      <c r="D254" s="528"/>
      <c r="E254" s="528"/>
      <c r="F254" s="908"/>
      <c r="G254" s="908"/>
      <c r="H254" s="908"/>
      <c r="I254" s="908"/>
      <c r="J254" s="908"/>
      <c r="K254" s="908"/>
      <c r="L254" s="528"/>
      <c r="M254" s="528"/>
      <c r="N254" s="528"/>
      <c r="O254" s="528"/>
      <c r="P254" s="528"/>
      <c r="Q254" s="528"/>
      <c r="R254" s="528"/>
      <c r="S254" s="528"/>
      <c r="T254" s="528"/>
      <c r="U254" s="528"/>
      <c r="V254" s="528"/>
      <c r="W254" s="528"/>
      <c r="X254" s="528"/>
      <c r="Y254" s="528"/>
      <c r="Z254" s="528"/>
      <c r="AA254" s="528"/>
      <c r="AB254" s="528"/>
    </row>
    <row r="255" spans="1:28" s="529" customFormat="1" ht="12.5" customHeight="1">
      <c r="A255" s="527"/>
      <c r="B255" s="527"/>
      <c r="C255" s="528"/>
      <c r="D255" s="528"/>
      <c r="E255" s="528"/>
      <c r="F255" s="908"/>
      <c r="G255" s="908"/>
      <c r="H255" s="908"/>
      <c r="I255" s="908"/>
      <c r="J255" s="908"/>
      <c r="K255" s="908"/>
      <c r="L255" s="528"/>
      <c r="M255" s="528"/>
      <c r="N255" s="528"/>
      <c r="O255" s="528"/>
      <c r="P255" s="528"/>
      <c r="Q255" s="528"/>
      <c r="R255" s="528"/>
      <c r="S255" s="528"/>
      <c r="T255" s="528"/>
      <c r="U255" s="528"/>
      <c r="V255" s="528"/>
      <c r="W255" s="528"/>
      <c r="X255" s="528"/>
      <c r="Y255" s="528"/>
      <c r="Z255" s="528"/>
      <c r="AA255" s="528"/>
      <c r="AB255" s="528"/>
    </row>
    <row r="256" spans="1:28" s="529" customFormat="1" ht="12.5" customHeight="1">
      <c r="A256" s="527"/>
      <c r="B256" s="527"/>
      <c r="C256" s="528"/>
      <c r="D256" s="528"/>
      <c r="E256" s="528"/>
      <c r="F256" s="908"/>
      <c r="G256" s="908"/>
      <c r="H256" s="908"/>
      <c r="I256" s="908"/>
      <c r="J256" s="908"/>
      <c r="K256" s="908"/>
      <c r="L256" s="528"/>
      <c r="M256" s="528"/>
      <c r="N256" s="528"/>
      <c r="O256" s="528"/>
      <c r="P256" s="528"/>
      <c r="Q256" s="528"/>
      <c r="R256" s="528"/>
      <c r="S256" s="528"/>
      <c r="T256" s="528"/>
      <c r="U256" s="528"/>
      <c r="V256" s="528"/>
      <c r="W256" s="528"/>
      <c r="X256" s="528"/>
      <c r="Y256" s="528"/>
      <c r="Z256" s="528"/>
      <c r="AA256" s="528"/>
      <c r="AB256" s="528"/>
    </row>
    <row r="257" spans="1:28" s="529" customFormat="1" ht="12.5" customHeight="1">
      <c r="A257" s="527"/>
      <c r="B257" s="527"/>
      <c r="C257" s="528"/>
      <c r="D257" s="528"/>
      <c r="E257" s="528"/>
      <c r="F257" s="908"/>
      <c r="G257" s="908"/>
      <c r="H257" s="908"/>
      <c r="I257" s="908"/>
      <c r="J257" s="908"/>
      <c r="K257" s="908"/>
      <c r="L257" s="528"/>
      <c r="M257" s="528"/>
      <c r="N257" s="528"/>
      <c r="O257" s="528"/>
      <c r="P257" s="528"/>
      <c r="Q257" s="528"/>
      <c r="R257" s="528"/>
      <c r="S257" s="528"/>
      <c r="T257" s="528"/>
      <c r="U257" s="528"/>
      <c r="V257" s="528"/>
      <c r="W257" s="528"/>
      <c r="X257" s="528"/>
      <c r="Y257" s="528"/>
      <c r="Z257" s="528"/>
      <c r="AA257" s="528"/>
      <c r="AB257" s="528"/>
    </row>
    <row r="258" spans="1:28" s="529" customFormat="1" ht="12.5" customHeight="1">
      <c r="A258" s="527"/>
      <c r="B258" s="527"/>
      <c r="C258" s="528"/>
      <c r="D258" s="528"/>
      <c r="E258" s="528"/>
      <c r="F258" s="908"/>
      <c r="G258" s="908"/>
      <c r="H258" s="908"/>
      <c r="I258" s="908"/>
      <c r="J258" s="908"/>
      <c r="K258" s="908"/>
      <c r="L258" s="528"/>
      <c r="M258" s="528"/>
      <c r="N258" s="528"/>
      <c r="O258" s="528"/>
      <c r="P258" s="528"/>
      <c r="Q258" s="528"/>
      <c r="R258" s="528"/>
      <c r="S258" s="528"/>
      <c r="T258" s="528"/>
      <c r="U258" s="528"/>
      <c r="V258" s="528"/>
      <c r="W258" s="528"/>
      <c r="X258" s="528"/>
      <c r="Y258" s="528"/>
      <c r="Z258" s="528"/>
      <c r="AA258" s="528"/>
      <c r="AB258" s="528"/>
    </row>
    <row r="259" spans="1:28" s="529" customFormat="1" ht="12.5" customHeight="1">
      <c r="A259" s="527"/>
      <c r="B259" s="527"/>
      <c r="C259" s="528"/>
      <c r="D259" s="528"/>
      <c r="E259" s="528"/>
      <c r="F259" s="908"/>
      <c r="G259" s="908"/>
      <c r="H259" s="908"/>
      <c r="I259" s="908"/>
      <c r="J259" s="908"/>
      <c r="K259" s="908"/>
      <c r="L259" s="528"/>
      <c r="M259" s="528"/>
      <c r="N259" s="528"/>
      <c r="O259" s="528"/>
      <c r="P259" s="528"/>
      <c r="Q259" s="528"/>
      <c r="R259" s="528"/>
      <c r="S259" s="528"/>
      <c r="T259" s="528"/>
      <c r="U259" s="528"/>
      <c r="V259" s="528"/>
      <c r="W259" s="528"/>
      <c r="X259" s="528"/>
      <c r="Y259" s="528"/>
      <c r="Z259" s="528"/>
      <c r="AA259" s="528"/>
      <c r="AB259" s="528"/>
    </row>
    <row r="260" spans="1:28" s="529" customFormat="1" ht="12.5" customHeight="1">
      <c r="A260" s="527"/>
      <c r="B260" s="527"/>
      <c r="C260" s="528"/>
      <c r="D260" s="528"/>
      <c r="E260" s="528"/>
      <c r="F260" s="908"/>
      <c r="G260" s="908"/>
      <c r="H260" s="908"/>
      <c r="I260" s="908"/>
      <c r="J260" s="908"/>
      <c r="K260" s="908"/>
      <c r="L260" s="528"/>
      <c r="M260" s="528"/>
      <c r="N260" s="528"/>
      <c r="O260" s="528"/>
      <c r="P260" s="528"/>
      <c r="Q260" s="528"/>
      <c r="R260" s="528"/>
      <c r="S260" s="528"/>
      <c r="T260" s="528"/>
      <c r="U260" s="528"/>
      <c r="V260" s="528"/>
      <c r="W260" s="528"/>
      <c r="X260" s="528"/>
      <c r="Y260" s="528"/>
      <c r="Z260" s="528"/>
      <c r="AA260" s="528"/>
      <c r="AB260" s="528"/>
    </row>
    <row r="261" spans="1:28" s="529" customFormat="1" ht="12.5" customHeight="1">
      <c r="A261" s="527"/>
      <c r="B261" s="527"/>
      <c r="C261" s="528"/>
      <c r="D261" s="528"/>
      <c r="E261" s="528"/>
      <c r="F261" s="908"/>
      <c r="G261" s="908"/>
      <c r="H261" s="908"/>
      <c r="I261" s="908"/>
      <c r="J261" s="908"/>
      <c r="K261" s="908"/>
      <c r="L261" s="528"/>
      <c r="M261" s="528"/>
      <c r="N261" s="528"/>
      <c r="O261" s="528"/>
      <c r="P261" s="528"/>
      <c r="Q261" s="528"/>
      <c r="R261" s="528"/>
      <c r="S261" s="528"/>
      <c r="T261" s="528"/>
      <c r="U261" s="528"/>
      <c r="V261" s="528"/>
      <c r="W261" s="528"/>
      <c r="X261" s="528"/>
      <c r="Y261" s="528"/>
      <c r="Z261" s="528"/>
      <c r="AA261" s="528"/>
      <c r="AB261" s="528"/>
    </row>
    <row r="262" spans="1:28" s="529" customFormat="1" ht="12.5" customHeight="1">
      <c r="A262" s="527"/>
      <c r="B262" s="527"/>
      <c r="C262" s="528"/>
      <c r="D262" s="528"/>
      <c r="E262" s="528"/>
      <c r="F262" s="908"/>
      <c r="G262" s="908"/>
      <c r="H262" s="908"/>
      <c r="I262" s="908"/>
      <c r="J262" s="908"/>
      <c r="K262" s="908"/>
      <c r="L262" s="528"/>
      <c r="M262" s="528"/>
      <c r="N262" s="528"/>
      <c r="O262" s="528"/>
      <c r="P262" s="528"/>
      <c r="Q262" s="528"/>
      <c r="R262" s="528"/>
      <c r="S262" s="528"/>
      <c r="T262" s="528"/>
      <c r="U262" s="528"/>
      <c r="V262" s="528"/>
      <c r="W262" s="528"/>
      <c r="X262" s="528"/>
      <c r="Y262" s="528"/>
      <c r="Z262" s="528"/>
      <c r="AA262" s="528"/>
      <c r="AB262" s="528"/>
    </row>
    <row r="263" spans="1:28" s="529" customFormat="1" ht="12.5" customHeight="1">
      <c r="A263" s="527"/>
      <c r="B263" s="527"/>
      <c r="C263" s="528"/>
      <c r="D263" s="528"/>
      <c r="E263" s="528"/>
      <c r="F263" s="908"/>
      <c r="G263" s="908"/>
      <c r="H263" s="908"/>
      <c r="I263" s="908"/>
      <c r="J263" s="908"/>
      <c r="K263" s="908"/>
      <c r="L263" s="528"/>
      <c r="M263" s="528"/>
      <c r="N263" s="528"/>
      <c r="O263" s="528"/>
      <c r="P263" s="528"/>
      <c r="Q263" s="528"/>
      <c r="R263" s="528"/>
      <c r="S263" s="528"/>
      <c r="T263" s="528"/>
      <c r="U263" s="528"/>
      <c r="V263" s="528"/>
      <c r="W263" s="528"/>
      <c r="X263" s="528"/>
      <c r="Y263" s="528"/>
      <c r="Z263" s="528"/>
      <c r="AA263" s="528"/>
      <c r="AB263" s="528"/>
    </row>
    <row r="264" spans="1:28" s="529" customFormat="1" ht="12.5" customHeight="1">
      <c r="A264" s="527"/>
      <c r="B264" s="527"/>
      <c r="C264" s="528"/>
      <c r="D264" s="528"/>
      <c r="E264" s="528"/>
      <c r="F264" s="908"/>
      <c r="G264" s="908"/>
      <c r="H264" s="908"/>
      <c r="I264" s="908"/>
      <c r="J264" s="908"/>
      <c r="K264" s="908"/>
      <c r="L264" s="528"/>
      <c r="M264" s="528"/>
      <c r="N264" s="528"/>
      <c r="O264" s="528"/>
      <c r="P264" s="528"/>
      <c r="Q264" s="528"/>
      <c r="R264" s="528"/>
      <c r="S264" s="528"/>
      <c r="T264" s="528"/>
      <c r="U264" s="528"/>
      <c r="V264" s="528"/>
      <c r="W264" s="528"/>
      <c r="X264" s="528"/>
      <c r="Y264" s="528"/>
      <c r="Z264" s="528"/>
      <c r="AA264" s="528"/>
      <c r="AB264" s="528"/>
    </row>
    <row r="265" spans="1:28" s="529" customFormat="1" ht="12.5" customHeight="1">
      <c r="A265" s="527"/>
      <c r="B265" s="527"/>
      <c r="C265" s="528"/>
      <c r="D265" s="528"/>
      <c r="E265" s="528"/>
      <c r="F265" s="908"/>
      <c r="G265" s="908"/>
      <c r="H265" s="908"/>
      <c r="I265" s="908"/>
      <c r="J265" s="908"/>
      <c r="K265" s="908"/>
      <c r="L265" s="528"/>
      <c r="M265" s="528"/>
      <c r="N265" s="528"/>
      <c r="O265" s="528"/>
      <c r="P265" s="528"/>
      <c r="Q265" s="528"/>
      <c r="R265" s="528"/>
      <c r="S265" s="528"/>
      <c r="T265" s="528"/>
      <c r="U265" s="528"/>
      <c r="V265" s="528"/>
      <c r="W265" s="528"/>
      <c r="X265" s="528"/>
      <c r="Y265" s="528"/>
      <c r="Z265" s="528"/>
      <c r="AA265" s="528"/>
      <c r="AB265" s="528"/>
    </row>
    <row r="266" spans="1:28" s="529" customFormat="1" ht="12.5" customHeight="1">
      <c r="A266" s="527"/>
      <c r="B266" s="527"/>
      <c r="C266" s="528"/>
      <c r="D266" s="528"/>
      <c r="E266" s="528"/>
      <c r="F266" s="908"/>
      <c r="G266" s="908"/>
      <c r="H266" s="908"/>
      <c r="I266" s="908"/>
      <c r="J266" s="908"/>
      <c r="K266" s="908"/>
      <c r="L266" s="528"/>
      <c r="M266" s="528"/>
      <c r="N266" s="528"/>
      <c r="O266" s="528"/>
      <c r="P266" s="528"/>
      <c r="Q266" s="528"/>
      <c r="R266" s="528"/>
      <c r="S266" s="528"/>
      <c r="T266" s="528"/>
      <c r="U266" s="528"/>
      <c r="V266" s="528"/>
      <c r="W266" s="528"/>
      <c r="X266" s="528"/>
      <c r="Y266" s="528"/>
      <c r="Z266" s="528"/>
      <c r="AA266" s="528"/>
      <c r="AB266" s="528"/>
    </row>
    <row r="267" spans="1:28" s="529" customFormat="1" ht="12.5" customHeight="1">
      <c r="A267" s="527"/>
      <c r="B267" s="527"/>
      <c r="C267" s="528"/>
      <c r="D267" s="528"/>
      <c r="E267" s="528"/>
      <c r="F267" s="908"/>
      <c r="G267" s="908"/>
      <c r="H267" s="908"/>
      <c r="I267" s="908"/>
      <c r="J267" s="908"/>
      <c r="K267" s="908"/>
      <c r="L267" s="528"/>
      <c r="M267" s="528"/>
      <c r="N267" s="528"/>
      <c r="O267" s="528"/>
      <c r="P267" s="528"/>
      <c r="Q267" s="528"/>
      <c r="R267" s="528"/>
      <c r="S267" s="528"/>
      <c r="T267" s="528"/>
      <c r="U267" s="528"/>
      <c r="V267" s="528"/>
      <c r="W267" s="528"/>
      <c r="X267" s="528"/>
      <c r="Y267" s="528"/>
      <c r="Z267" s="528"/>
      <c r="AA267" s="528"/>
      <c r="AB267" s="528"/>
    </row>
    <row r="268" spans="1:28" s="529" customFormat="1" ht="12.5" customHeight="1">
      <c r="A268" s="527"/>
      <c r="B268" s="527"/>
      <c r="C268" s="528"/>
      <c r="D268" s="528"/>
      <c r="E268" s="528"/>
      <c r="F268" s="908"/>
      <c r="G268" s="908"/>
      <c r="H268" s="908"/>
      <c r="I268" s="908"/>
      <c r="J268" s="908"/>
      <c r="K268" s="908"/>
      <c r="L268" s="528"/>
      <c r="M268" s="528"/>
      <c r="N268" s="528"/>
      <c r="O268" s="528"/>
      <c r="P268" s="528"/>
      <c r="Q268" s="528"/>
      <c r="R268" s="528"/>
      <c r="S268" s="528"/>
      <c r="T268" s="528"/>
      <c r="U268" s="528"/>
      <c r="V268" s="528"/>
      <c r="W268" s="528"/>
      <c r="X268" s="528"/>
      <c r="Y268" s="528"/>
      <c r="Z268" s="528"/>
      <c r="AA268" s="528"/>
      <c r="AB268" s="528"/>
    </row>
    <row r="269" spans="1:28" s="529" customFormat="1" ht="12.5" customHeight="1">
      <c r="A269" s="527"/>
      <c r="B269" s="527"/>
      <c r="C269" s="528"/>
      <c r="D269" s="528"/>
      <c r="E269" s="528"/>
      <c r="F269" s="908"/>
      <c r="G269" s="908"/>
      <c r="H269" s="908"/>
      <c r="I269" s="908"/>
      <c r="J269" s="908"/>
      <c r="K269" s="908"/>
      <c r="L269" s="528"/>
      <c r="M269" s="528"/>
      <c r="N269" s="528"/>
      <c r="O269" s="528"/>
      <c r="P269" s="528"/>
      <c r="Q269" s="528"/>
      <c r="R269" s="528"/>
      <c r="S269" s="528"/>
      <c r="T269" s="528"/>
      <c r="U269" s="528"/>
      <c r="V269" s="528"/>
      <c r="W269" s="528"/>
      <c r="X269" s="528"/>
      <c r="Y269" s="528"/>
      <c r="Z269" s="528"/>
      <c r="AA269" s="528"/>
      <c r="AB269" s="528"/>
    </row>
    <row r="270" spans="1:28" s="529" customFormat="1" ht="12.5" customHeight="1">
      <c r="A270" s="527"/>
      <c r="B270" s="527"/>
      <c r="C270" s="528"/>
      <c r="D270" s="528"/>
      <c r="E270" s="528"/>
      <c r="F270" s="908"/>
      <c r="G270" s="908"/>
      <c r="H270" s="908"/>
      <c r="I270" s="908"/>
      <c r="J270" s="908"/>
      <c r="K270" s="908"/>
      <c r="L270" s="528"/>
      <c r="M270" s="528"/>
      <c r="N270" s="528"/>
      <c r="O270" s="528"/>
      <c r="P270" s="528"/>
      <c r="Q270" s="528"/>
      <c r="R270" s="528"/>
      <c r="S270" s="528"/>
      <c r="T270" s="528"/>
      <c r="U270" s="528"/>
      <c r="V270" s="528"/>
      <c r="W270" s="528"/>
      <c r="X270" s="528"/>
      <c r="Y270" s="528"/>
      <c r="Z270" s="528"/>
      <c r="AA270" s="528"/>
      <c r="AB270" s="528"/>
    </row>
    <row r="271" spans="1:28" s="529" customFormat="1" ht="12.5" customHeight="1">
      <c r="A271" s="527"/>
      <c r="B271" s="527"/>
      <c r="C271" s="528"/>
      <c r="D271" s="528"/>
      <c r="E271" s="528"/>
      <c r="F271" s="908"/>
      <c r="G271" s="908"/>
      <c r="H271" s="908"/>
      <c r="I271" s="908"/>
      <c r="J271" s="908"/>
      <c r="K271" s="908"/>
      <c r="L271" s="528"/>
      <c r="M271" s="528"/>
      <c r="N271" s="528"/>
      <c r="O271" s="528"/>
      <c r="P271" s="528"/>
      <c r="Q271" s="528"/>
      <c r="R271" s="528"/>
      <c r="S271" s="528"/>
      <c r="T271" s="528"/>
      <c r="U271" s="528"/>
      <c r="V271" s="528"/>
      <c r="W271" s="528"/>
      <c r="X271" s="528"/>
      <c r="Y271" s="528"/>
      <c r="Z271" s="528"/>
      <c r="AA271" s="528"/>
      <c r="AB271" s="528"/>
    </row>
    <row r="272" spans="1:28" s="529" customFormat="1" ht="12.5" customHeight="1">
      <c r="A272" s="527"/>
      <c r="B272" s="527"/>
      <c r="C272" s="528"/>
      <c r="D272" s="528"/>
      <c r="E272" s="528"/>
      <c r="F272" s="908"/>
      <c r="G272" s="908"/>
      <c r="H272" s="908"/>
      <c r="I272" s="908"/>
      <c r="J272" s="908"/>
      <c r="K272" s="908"/>
      <c r="L272" s="528"/>
      <c r="M272" s="528"/>
      <c r="N272" s="528"/>
      <c r="O272" s="528"/>
      <c r="P272" s="528"/>
      <c r="Q272" s="528"/>
      <c r="R272" s="528"/>
      <c r="S272" s="528"/>
      <c r="T272" s="528"/>
      <c r="U272" s="528"/>
      <c r="V272" s="528"/>
      <c r="W272" s="528"/>
      <c r="X272" s="528"/>
      <c r="Y272" s="528"/>
      <c r="Z272" s="528"/>
      <c r="AA272" s="528"/>
      <c r="AB272" s="528"/>
    </row>
    <row r="273" spans="1:28" s="529" customFormat="1" ht="12.5" customHeight="1">
      <c r="A273" s="527"/>
      <c r="B273" s="527"/>
      <c r="C273" s="528"/>
      <c r="D273" s="528"/>
      <c r="E273" s="528"/>
      <c r="F273" s="908"/>
      <c r="G273" s="908"/>
      <c r="H273" s="908"/>
      <c r="I273" s="908"/>
      <c r="J273" s="908"/>
      <c r="K273" s="908"/>
      <c r="L273" s="528"/>
      <c r="M273" s="528"/>
      <c r="N273" s="528"/>
      <c r="O273" s="528"/>
      <c r="P273" s="528"/>
      <c r="Q273" s="528"/>
      <c r="R273" s="528"/>
      <c r="S273" s="528"/>
      <c r="T273" s="528"/>
      <c r="U273" s="528"/>
      <c r="V273" s="528"/>
      <c r="W273" s="528"/>
      <c r="X273" s="528"/>
      <c r="Y273" s="528"/>
      <c r="Z273" s="528"/>
      <c r="AA273" s="528"/>
      <c r="AB273" s="528"/>
    </row>
    <row r="274" spans="1:28" s="529" customFormat="1" ht="12.5" customHeight="1">
      <c r="A274" s="527"/>
      <c r="B274" s="527"/>
      <c r="C274" s="528"/>
      <c r="D274" s="528"/>
      <c r="E274" s="528"/>
      <c r="F274" s="908"/>
      <c r="G274" s="908"/>
      <c r="H274" s="908"/>
      <c r="I274" s="908"/>
      <c r="J274" s="908"/>
      <c r="K274" s="908"/>
      <c r="L274" s="528"/>
      <c r="M274" s="528"/>
      <c r="N274" s="528"/>
      <c r="O274" s="528"/>
      <c r="P274" s="528"/>
      <c r="Q274" s="528"/>
      <c r="R274" s="528"/>
      <c r="S274" s="528"/>
      <c r="T274" s="528"/>
      <c r="U274" s="528"/>
      <c r="V274" s="528"/>
      <c r="W274" s="528"/>
      <c r="X274" s="528"/>
      <c r="Y274" s="528"/>
      <c r="Z274" s="528"/>
      <c r="AA274" s="528"/>
      <c r="AB274" s="528"/>
    </row>
    <row r="275" spans="1:28" s="529" customFormat="1" ht="12.5" customHeight="1">
      <c r="A275" s="527"/>
      <c r="B275" s="527"/>
      <c r="C275" s="528"/>
      <c r="D275" s="528"/>
      <c r="E275" s="528"/>
      <c r="F275" s="908"/>
      <c r="G275" s="908"/>
      <c r="H275" s="908"/>
      <c r="I275" s="908"/>
      <c r="J275" s="908"/>
      <c r="K275" s="908"/>
      <c r="L275" s="528"/>
      <c r="M275" s="528"/>
      <c r="N275" s="528"/>
      <c r="O275" s="528"/>
      <c r="P275" s="528"/>
      <c r="Q275" s="528"/>
      <c r="R275" s="528"/>
      <c r="S275" s="528"/>
      <c r="T275" s="528"/>
      <c r="U275" s="528"/>
      <c r="V275" s="528"/>
      <c r="W275" s="528"/>
      <c r="X275" s="528"/>
      <c r="Y275" s="528"/>
      <c r="Z275" s="528"/>
      <c r="AA275" s="528"/>
      <c r="AB275" s="528"/>
    </row>
    <row r="276" spans="1:28" s="529" customFormat="1" ht="12.5" customHeight="1">
      <c r="A276" s="527"/>
      <c r="B276" s="527"/>
      <c r="C276" s="528"/>
      <c r="D276" s="528"/>
      <c r="E276" s="528"/>
      <c r="F276" s="908"/>
      <c r="G276" s="908"/>
      <c r="H276" s="908"/>
      <c r="I276" s="908"/>
      <c r="J276" s="908"/>
      <c r="K276" s="908"/>
      <c r="L276" s="528"/>
      <c r="M276" s="528"/>
      <c r="N276" s="528"/>
      <c r="O276" s="528"/>
      <c r="P276" s="528"/>
      <c r="Q276" s="528"/>
      <c r="R276" s="528"/>
      <c r="S276" s="528"/>
      <c r="T276" s="528"/>
      <c r="U276" s="528"/>
      <c r="V276" s="528"/>
      <c r="W276" s="528"/>
      <c r="X276" s="528"/>
      <c r="Y276" s="528"/>
      <c r="Z276" s="528"/>
      <c r="AA276" s="528"/>
      <c r="AB276" s="528"/>
    </row>
    <row r="277" spans="1:28" s="529" customFormat="1" ht="12.5" customHeight="1">
      <c r="A277" s="527"/>
      <c r="B277" s="527"/>
      <c r="C277" s="528"/>
      <c r="D277" s="528"/>
      <c r="E277" s="528"/>
      <c r="F277" s="908"/>
      <c r="G277" s="908"/>
      <c r="H277" s="908"/>
      <c r="I277" s="908"/>
      <c r="J277" s="908"/>
      <c r="K277" s="908"/>
      <c r="L277" s="528"/>
      <c r="M277" s="528"/>
      <c r="N277" s="528"/>
      <c r="O277" s="528"/>
      <c r="P277" s="528"/>
      <c r="Q277" s="528"/>
      <c r="R277" s="528"/>
      <c r="S277" s="528"/>
      <c r="T277" s="528"/>
      <c r="U277" s="528"/>
      <c r="V277" s="528"/>
      <c r="W277" s="528"/>
      <c r="X277" s="528"/>
      <c r="Y277" s="528"/>
      <c r="Z277" s="528"/>
      <c r="AA277" s="528"/>
      <c r="AB277" s="528"/>
    </row>
    <row r="278" spans="1:28" s="529" customFormat="1" ht="12.5" customHeight="1">
      <c r="A278" s="527"/>
      <c r="B278" s="527"/>
      <c r="C278" s="528"/>
      <c r="D278" s="528"/>
      <c r="E278" s="528"/>
      <c r="F278" s="908"/>
      <c r="G278" s="908"/>
      <c r="H278" s="908"/>
      <c r="I278" s="908"/>
      <c r="J278" s="908"/>
      <c r="K278" s="908"/>
      <c r="L278" s="528"/>
      <c r="M278" s="528"/>
      <c r="N278" s="528"/>
      <c r="O278" s="528"/>
      <c r="P278" s="528"/>
      <c r="Q278" s="528"/>
      <c r="R278" s="528"/>
      <c r="S278" s="528"/>
      <c r="T278" s="528"/>
      <c r="U278" s="528"/>
      <c r="V278" s="528"/>
      <c r="W278" s="528"/>
      <c r="X278" s="528"/>
      <c r="Y278" s="528"/>
      <c r="Z278" s="528"/>
      <c r="AA278" s="528"/>
      <c r="AB278" s="528"/>
    </row>
    <row r="279" spans="1:28" s="529" customFormat="1" ht="12.5" customHeight="1">
      <c r="A279" s="527"/>
      <c r="B279" s="527"/>
      <c r="C279" s="528"/>
      <c r="D279" s="528"/>
      <c r="E279" s="528"/>
      <c r="F279" s="908"/>
      <c r="G279" s="908"/>
      <c r="H279" s="908"/>
      <c r="I279" s="908"/>
      <c r="J279" s="908"/>
      <c r="K279" s="908"/>
      <c r="L279" s="528"/>
      <c r="M279" s="528"/>
      <c r="N279" s="528"/>
      <c r="O279" s="528"/>
      <c r="P279" s="528"/>
      <c r="Q279" s="528"/>
      <c r="R279" s="528"/>
      <c r="S279" s="528"/>
      <c r="T279" s="528"/>
      <c r="U279" s="528"/>
      <c r="V279" s="528"/>
      <c r="W279" s="528"/>
      <c r="X279" s="528"/>
      <c r="Y279" s="528"/>
      <c r="Z279" s="528"/>
      <c r="AA279" s="528"/>
      <c r="AB279" s="528"/>
    </row>
    <row r="280" spans="1:28" s="529" customFormat="1" ht="12.5" customHeight="1">
      <c r="A280" s="527"/>
      <c r="B280" s="527"/>
      <c r="C280" s="528"/>
      <c r="D280" s="528"/>
      <c r="E280" s="528"/>
      <c r="F280" s="908"/>
      <c r="G280" s="908"/>
      <c r="H280" s="908"/>
      <c r="I280" s="908"/>
      <c r="J280" s="908"/>
      <c r="K280" s="908"/>
      <c r="L280" s="528"/>
      <c r="M280" s="528"/>
      <c r="N280" s="528"/>
      <c r="O280" s="528"/>
      <c r="P280" s="528"/>
      <c r="Q280" s="528"/>
      <c r="R280" s="528"/>
      <c r="S280" s="528"/>
      <c r="T280" s="528"/>
      <c r="U280" s="528"/>
      <c r="V280" s="528"/>
      <c r="W280" s="528"/>
      <c r="X280" s="528"/>
      <c r="Y280" s="528"/>
      <c r="Z280" s="528"/>
      <c r="AA280" s="528"/>
      <c r="AB280" s="528"/>
    </row>
    <row r="281" spans="1:28" s="529" customFormat="1" ht="12.5" customHeight="1">
      <c r="A281" s="527"/>
      <c r="B281" s="527"/>
      <c r="C281" s="528"/>
      <c r="D281" s="528"/>
      <c r="E281" s="528"/>
      <c r="F281" s="908"/>
      <c r="G281" s="908"/>
      <c r="H281" s="908"/>
      <c r="I281" s="908"/>
      <c r="J281" s="908"/>
      <c r="K281" s="908"/>
      <c r="L281" s="528"/>
      <c r="M281" s="528"/>
      <c r="N281" s="528"/>
      <c r="O281" s="528"/>
      <c r="P281" s="528"/>
      <c r="Q281" s="528"/>
      <c r="R281" s="528"/>
      <c r="S281" s="528"/>
      <c r="T281" s="528"/>
      <c r="U281" s="528"/>
      <c r="V281" s="528"/>
      <c r="W281" s="528"/>
      <c r="X281" s="528"/>
      <c r="Y281" s="528"/>
      <c r="Z281" s="528"/>
      <c r="AA281" s="528"/>
      <c r="AB281" s="528"/>
    </row>
    <row r="282" spans="1:28" s="529" customFormat="1" ht="12.5" customHeight="1">
      <c r="A282" s="527"/>
      <c r="B282" s="527"/>
      <c r="C282" s="528"/>
      <c r="D282" s="528"/>
      <c r="E282" s="528"/>
      <c r="F282" s="908"/>
      <c r="G282" s="908"/>
      <c r="H282" s="908"/>
      <c r="I282" s="908"/>
      <c r="J282" s="908"/>
      <c r="K282" s="908"/>
      <c r="L282" s="528"/>
      <c r="M282" s="528"/>
      <c r="N282" s="528"/>
      <c r="O282" s="528"/>
      <c r="P282" s="528"/>
      <c r="Q282" s="528"/>
      <c r="R282" s="528"/>
      <c r="S282" s="528"/>
      <c r="T282" s="528"/>
      <c r="U282" s="528"/>
      <c r="V282" s="528"/>
      <c r="W282" s="528"/>
      <c r="X282" s="528"/>
      <c r="Y282" s="528"/>
      <c r="Z282" s="528"/>
      <c r="AA282" s="528"/>
      <c r="AB282" s="528"/>
    </row>
    <row r="283" spans="1:28" s="529" customFormat="1" ht="12.5" customHeight="1">
      <c r="A283" s="527"/>
      <c r="B283" s="527"/>
      <c r="C283" s="528"/>
      <c r="D283" s="528"/>
      <c r="E283" s="528"/>
      <c r="F283" s="908"/>
      <c r="G283" s="908"/>
      <c r="H283" s="908"/>
      <c r="I283" s="908"/>
      <c r="J283" s="908"/>
      <c r="K283" s="908"/>
      <c r="L283" s="528"/>
      <c r="M283" s="528"/>
      <c r="N283" s="528"/>
      <c r="O283" s="528"/>
      <c r="P283" s="528"/>
      <c r="Q283" s="528"/>
      <c r="R283" s="528"/>
      <c r="S283" s="528"/>
      <c r="T283" s="528"/>
      <c r="U283" s="528"/>
      <c r="V283" s="528"/>
      <c r="W283" s="528"/>
      <c r="X283" s="528"/>
      <c r="Y283" s="528"/>
      <c r="Z283" s="528"/>
      <c r="AA283" s="528"/>
      <c r="AB283" s="528"/>
    </row>
    <row r="284" spans="1:28" s="529" customFormat="1" ht="12.5" customHeight="1">
      <c r="A284" s="527"/>
      <c r="B284" s="527"/>
      <c r="C284" s="528"/>
      <c r="D284" s="528"/>
      <c r="E284" s="528"/>
      <c r="F284" s="908"/>
      <c r="G284" s="908"/>
      <c r="H284" s="908"/>
      <c r="I284" s="908"/>
      <c r="J284" s="908"/>
      <c r="K284" s="908"/>
      <c r="L284" s="528"/>
      <c r="M284" s="528"/>
      <c r="N284" s="528"/>
      <c r="O284" s="528"/>
      <c r="P284" s="528"/>
      <c r="Q284" s="528"/>
      <c r="R284" s="528"/>
      <c r="S284" s="528"/>
      <c r="T284" s="528"/>
      <c r="U284" s="528"/>
      <c r="V284" s="528"/>
      <c r="W284" s="528"/>
      <c r="X284" s="528"/>
      <c r="Y284" s="528"/>
      <c r="Z284" s="528"/>
      <c r="AA284" s="528"/>
      <c r="AB284" s="528"/>
    </row>
    <row r="285" spans="1:28" s="529" customFormat="1" ht="12.5" customHeight="1">
      <c r="A285" s="527"/>
      <c r="B285" s="527"/>
      <c r="C285" s="528"/>
      <c r="D285" s="528"/>
      <c r="E285" s="528"/>
      <c r="F285" s="908"/>
      <c r="G285" s="908"/>
      <c r="H285" s="908"/>
      <c r="I285" s="908"/>
      <c r="J285" s="908"/>
      <c r="K285" s="908"/>
      <c r="L285" s="528"/>
      <c r="M285" s="528"/>
      <c r="N285" s="528"/>
      <c r="O285" s="528"/>
      <c r="P285" s="528"/>
      <c r="Q285" s="528"/>
      <c r="R285" s="528"/>
      <c r="S285" s="528"/>
      <c r="T285" s="528"/>
      <c r="U285" s="528"/>
      <c r="V285" s="528"/>
      <c r="W285" s="528"/>
      <c r="X285" s="528"/>
      <c r="Y285" s="528"/>
      <c r="Z285" s="528"/>
      <c r="AA285" s="528"/>
      <c r="AB285" s="528"/>
    </row>
    <row r="286" spans="1:28" s="529" customFormat="1" ht="12.5" customHeight="1">
      <c r="A286" s="527"/>
      <c r="B286" s="527"/>
      <c r="C286" s="528"/>
      <c r="D286" s="528"/>
      <c r="E286" s="528"/>
      <c r="F286" s="908"/>
      <c r="G286" s="908"/>
      <c r="H286" s="908"/>
      <c r="I286" s="908"/>
      <c r="J286" s="908"/>
      <c r="K286" s="908"/>
      <c r="L286" s="528"/>
      <c r="M286" s="528"/>
      <c r="N286" s="528"/>
      <c r="O286" s="528"/>
      <c r="P286" s="528"/>
      <c r="Q286" s="528"/>
      <c r="R286" s="528"/>
      <c r="S286" s="528"/>
      <c r="T286" s="528"/>
      <c r="U286" s="528"/>
      <c r="V286" s="528"/>
      <c r="W286" s="528"/>
      <c r="X286" s="528"/>
      <c r="Y286" s="528"/>
      <c r="Z286" s="528"/>
      <c r="AA286" s="528"/>
      <c r="AB286" s="528"/>
    </row>
    <row r="287" spans="1:28" s="529" customFormat="1" ht="12.5" customHeight="1">
      <c r="A287" s="527"/>
      <c r="B287" s="527"/>
      <c r="C287" s="528"/>
      <c r="D287" s="528"/>
      <c r="E287" s="528"/>
      <c r="F287" s="908"/>
      <c r="G287" s="908"/>
      <c r="H287" s="908"/>
      <c r="I287" s="908"/>
      <c r="J287" s="908"/>
      <c r="K287" s="908"/>
      <c r="L287" s="528"/>
      <c r="M287" s="528"/>
      <c r="N287" s="528"/>
      <c r="O287" s="528"/>
      <c r="P287" s="528"/>
      <c r="Q287" s="528"/>
      <c r="R287" s="528"/>
      <c r="S287" s="528"/>
      <c r="T287" s="528"/>
      <c r="U287" s="528"/>
      <c r="V287" s="528"/>
      <c r="W287" s="528"/>
      <c r="X287" s="528"/>
      <c r="Y287" s="528"/>
      <c r="Z287" s="528"/>
      <c r="AA287" s="528"/>
      <c r="AB287" s="528"/>
    </row>
    <row r="288" spans="1:28" s="529" customFormat="1" ht="12.5" customHeight="1">
      <c r="A288" s="527"/>
      <c r="B288" s="527"/>
      <c r="C288" s="528"/>
      <c r="D288" s="528"/>
      <c r="E288" s="528"/>
      <c r="F288" s="908"/>
      <c r="G288" s="908"/>
      <c r="H288" s="908"/>
      <c r="I288" s="908"/>
      <c r="J288" s="908"/>
      <c r="K288" s="908"/>
      <c r="L288" s="528"/>
      <c r="M288" s="528"/>
      <c r="N288" s="528"/>
      <c r="O288" s="528"/>
      <c r="P288" s="528"/>
      <c r="Q288" s="528"/>
      <c r="R288" s="528"/>
      <c r="S288" s="528"/>
      <c r="T288" s="528"/>
      <c r="U288" s="528"/>
      <c r="V288" s="528"/>
      <c r="W288" s="528"/>
      <c r="X288" s="528"/>
      <c r="Y288" s="528"/>
      <c r="Z288" s="528"/>
      <c r="AA288" s="528"/>
      <c r="AB288" s="528"/>
    </row>
    <row r="289" spans="1:28" s="529" customFormat="1" ht="12.5" customHeight="1">
      <c r="A289" s="527"/>
      <c r="B289" s="527"/>
      <c r="C289" s="528"/>
      <c r="D289" s="528"/>
      <c r="E289" s="528"/>
      <c r="F289" s="908"/>
      <c r="G289" s="908"/>
      <c r="H289" s="908"/>
      <c r="I289" s="908"/>
      <c r="J289" s="908"/>
      <c r="K289" s="908"/>
      <c r="L289" s="528"/>
      <c r="M289" s="528"/>
      <c r="N289" s="528"/>
      <c r="O289" s="528"/>
      <c r="P289" s="528"/>
      <c r="Q289" s="528"/>
      <c r="R289" s="528"/>
      <c r="S289" s="528"/>
      <c r="T289" s="528"/>
      <c r="U289" s="528"/>
      <c r="V289" s="528"/>
      <c r="W289" s="528"/>
      <c r="X289" s="528"/>
      <c r="Y289" s="528"/>
      <c r="Z289" s="528"/>
      <c r="AA289" s="528"/>
      <c r="AB289" s="528"/>
    </row>
    <row r="290" spans="1:28" s="529" customFormat="1" ht="12.5" customHeight="1">
      <c r="A290" s="527"/>
      <c r="B290" s="527"/>
      <c r="C290" s="528"/>
      <c r="D290" s="528"/>
      <c r="E290" s="528"/>
      <c r="F290" s="908"/>
      <c r="G290" s="908"/>
      <c r="H290" s="908"/>
      <c r="I290" s="908"/>
      <c r="J290" s="908"/>
      <c r="K290" s="908"/>
      <c r="L290" s="528"/>
      <c r="M290" s="528"/>
      <c r="N290" s="528"/>
      <c r="O290" s="528"/>
      <c r="P290" s="528"/>
      <c r="Q290" s="528"/>
      <c r="R290" s="528"/>
      <c r="S290" s="528"/>
      <c r="T290" s="528"/>
      <c r="U290" s="528"/>
      <c r="V290" s="528"/>
      <c r="W290" s="528"/>
      <c r="X290" s="528"/>
      <c r="Y290" s="528"/>
      <c r="Z290" s="528"/>
      <c r="AA290" s="528"/>
      <c r="AB290" s="528"/>
    </row>
    <row r="291" spans="1:28" s="529" customFormat="1" ht="12.5" customHeight="1">
      <c r="A291" s="527"/>
      <c r="B291" s="527"/>
      <c r="C291" s="528"/>
      <c r="D291" s="528"/>
      <c r="E291" s="528"/>
      <c r="F291" s="908"/>
      <c r="G291" s="908"/>
      <c r="H291" s="908"/>
      <c r="I291" s="908"/>
      <c r="J291" s="908"/>
      <c r="K291" s="908"/>
      <c r="L291" s="528"/>
      <c r="M291" s="528"/>
      <c r="N291" s="528"/>
      <c r="O291" s="528"/>
      <c r="P291" s="528"/>
      <c r="Q291" s="528"/>
      <c r="R291" s="528"/>
      <c r="S291" s="528"/>
      <c r="T291" s="528"/>
      <c r="U291" s="528"/>
      <c r="V291" s="528"/>
      <c r="W291" s="528"/>
      <c r="X291" s="528"/>
      <c r="Y291" s="528"/>
      <c r="Z291" s="528"/>
      <c r="AA291" s="528"/>
      <c r="AB291" s="528"/>
    </row>
    <row r="292" spans="1:28" s="529" customFormat="1" ht="12.5" customHeight="1">
      <c r="A292" s="527"/>
      <c r="B292" s="527"/>
      <c r="C292" s="528"/>
      <c r="D292" s="528"/>
      <c r="E292" s="528"/>
      <c r="F292" s="908"/>
      <c r="G292" s="908"/>
      <c r="H292" s="908"/>
      <c r="I292" s="908"/>
      <c r="J292" s="908"/>
      <c r="K292" s="908"/>
      <c r="L292" s="528"/>
      <c r="M292" s="528"/>
      <c r="N292" s="528"/>
      <c r="O292" s="528"/>
      <c r="P292" s="528"/>
      <c r="Q292" s="528"/>
      <c r="R292" s="528"/>
      <c r="S292" s="528"/>
      <c r="T292" s="528"/>
      <c r="U292" s="528"/>
      <c r="V292" s="528"/>
      <c r="W292" s="528"/>
      <c r="X292" s="528"/>
      <c r="Y292" s="528"/>
      <c r="Z292" s="528"/>
      <c r="AA292" s="528"/>
      <c r="AB292" s="528"/>
    </row>
    <row r="293" spans="1:28" s="529" customFormat="1" ht="12.5" customHeight="1">
      <c r="A293" s="527"/>
      <c r="B293" s="527"/>
      <c r="C293" s="528"/>
      <c r="D293" s="528"/>
      <c r="E293" s="528"/>
      <c r="F293" s="908"/>
      <c r="G293" s="908"/>
      <c r="H293" s="908"/>
      <c r="I293" s="908"/>
      <c r="J293" s="908"/>
      <c r="K293" s="908"/>
      <c r="L293" s="528"/>
      <c r="M293" s="528"/>
      <c r="N293" s="528"/>
      <c r="O293" s="528"/>
      <c r="P293" s="528"/>
      <c r="Q293" s="528"/>
      <c r="R293" s="528"/>
      <c r="S293" s="528"/>
      <c r="T293" s="528"/>
      <c r="U293" s="528"/>
      <c r="V293" s="528"/>
      <c r="W293" s="528"/>
      <c r="X293" s="528"/>
      <c r="Y293" s="528"/>
      <c r="Z293" s="528"/>
      <c r="AA293" s="528"/>
      <c r="AB293" s="528"/>
    </row>
    <row r="294" spans="1:28" s="529" customFormat="1" ht="12.5" customHeight="1">
      <c r="A294" s="527"/>
      <c r="B294" s="527"/>
      <c r="C294" s="528"/>
      <c r="D294" s="528"/>
      <c r="E294" s="528"/>
      <c r="F294" s="908"/>
      <c r="G294" s="908"/>
      <c r="H294" s="908"/>
      <c r="I294" s="908"/>
      <c r="J294" s="908"/>
      <c r="K294" s="908"/>
      <c r="L294" s="528"/>
      <c r="M294" s="528"/>
      <c r="N294" s="528"/>
      <c r="O294" s="528"/>
      <c r="P294" s="528"/>
      <c r="Q294" s="528"/>
      <c r="R294" s="528"/>
      <c r="S294" s="528"/>
      <c r="T294" s="528"/>
      <c r="U294" s="528"/>
      <c r="V294" s="528"/>
      <c r="W294" s="528"/>
      <c r="X294" s="528"/>
      <c r="Y294" s="528"/>
      <c r="Z294" s="528"/>
      <c r="AA294" s="528"/>
      <c r="AB294" s="528"/>
    </row>
    <row r="295" spans="1:28" s="529" customFormat="1" ht="12.5" customHeight="1">
      <c r="A295" s="527"/>
      <c r="B295" s="527"/>
      <c r="C295" s="528"/>
      <c r="D295" s="528"/>
      <c r="E295" s="528"/>
      <c r="F295" s="908"/>
      <c r="G295" s="908"/>
      <c r="H295" s="908"/>
      <c r="I295" s="908"/>
      <c r="J295" s="908"/>
      <c r="K295" s="908"/>
      <c r="L295" s="528"/>
      <c r="M295" s="528"/>
      <c r="N295" s="528"/>
      <c r="O295" s="528"/>
      <c r="P295" s="528"/>
      <c r="Q295" s="528"/>
      <c r="R295" s="528"/>
      <c r="S295" s="528"/>
      <c r="T295" s="528"/>
      <c r="U295" s="528"/>
      <c r="V295" s="528"/>
      <c r="W295" s="528"/>
      <c r="X295" s="528"/>
      <c r="Y295" s="528"/>
      <c r="Z295" s="528"/>
      <c r="AA295" s="528"/>
      <c r="AB295" s="528"/>
    </row>
    <row r="296" spans="1:28" s="529" customFormat="1" ht="12.5" customHeight="1">
      <c r="A296" s="527"/>
      <c r="B296" s="527"/>
      <c r="C296" s="528"/>
      <c r="D296" s="528"/>
      <c r="E296" s="528"/>
      <c r="F296" s="908"/>
      <c r="G296" s="908"/>
      <c r="H296" s="908"/>
      <c r="I296" s="908"/>
      <c r="J296" s="908"/>
      <c r="K296" s="908"/>
      <c r="L296" s="528"/>
      <c r="M296" s="528"/>
      <c r="N296" s="528"/>
      <c r="O296" s="528"/>
      <c r="P296" s="528"/>
      <c r="Q296" s="528"/>
      <c r="R296" s="528"/>
      <c r="S296" s="528"/>
      <c r="T296" s="528"/>
      <c r="U296" s="528"/>
      <c r="V296" s="528"/>
      <c r="W296" s="528"/>
      <c r="X296" s="528"/>
      <c r="Y296" s="528"/>
      <c r="Z296" s="528"/>
      <c r="AA296" s="528"/>
      <c r="AB296" s="528"/>
    </row>
    <row r="297" spans="1:28" s="529" customFormat="1" ht="12.5" customHeight="1">
      <c r="A297" s="527"/>
      <c r="B297" s="527"/>
      <c r="C297" s="528"/>
      <c r="D297" s="528"/>
      <c r="E297" s="528"/>
      <c r="F297" s="908"/>
      <c r="G297" s="908"/>
      <c r="H297" s="908"/>
      <c r="I297" s="908"/>
      <c r="J297" s="908"/>
      <c r="K297" s="908"/>
      <c r="L297" s="528"/>
      <c r="M297" s="528"/>
      <c r="N297" s="528"/>
      <c r="O297" s="528"/>
      <c r="P297" s="528"/>
      <c r="Q297" s="528"/>
      <c r="R297" s="528"/>
      <c r="S297" s="528"/>
      <c r="T297" s="528"/>
      <c r="U297" s="528"/>
      <c r="V297" s="528"/>
      <c r="W297" s="528"/>
      <c r="X297" s="528"/>
      <c r="Y297" s="528"/>
      <c r="Z297" s="528"/>
      <c r="AA297" s="528"/>
      <c r="AB297" s="528"/>
    </row>
    <row r="298" spans="1:28" s="529" customFormat="1" ht="12.5" customHeight="1">
      <c r="A298" s="527"/>
      <c r="B298" s="527"/>
      <c r="C298" s="528"/>
      <c r="D298" s="528"/>
      <c r="E298" s="528"/>
      <c r="F298" s="908"/>
      <c r="G298" s="908"/>
      <c r="H298" s="908"/>
      <c r="I298" s="908"/>
      <c r="J298" s="908"/>
      <c r="K298" s="908"/>
      <c r="L298" s="528"/>
      <c r="M298" s="528"/>
      <c r="N298" s="528"/>
      <c r="O298" s="528"/>
      <c r="P298" s="528"/>
      <c r="Q298" s="528"/>
      <c r="R298" s="528"/>
      <c r="S298" s="528"/>
      <c r="T298" s="528"/>
      <c r="U298" s="528"/>
      <c r="V298" s="528"/>
      <c r="W298" s="528"/>
      <c r="X298" s="528"/>
      <c r="Y298" s="528"/>
      <c r="Z298" s="528"/>
      <c r="AA298" s="528"/>
      <c r="AB298" s="528"/>
    </row>
    <row r="299" spans="1:28" s="529" customFormat="1" ht="12.5" customHeight="1">
      <c r="A299" s="527"/>
      <c r="B299" s="527"/>
      <c r="C299" s="528"/>
      <c r="D299" s="528"/>
      <c r="E299" s="528"/>
      <c r="F299" s="908"/>
      <c r="G299" s="908"/>
      <c r="H299" s="908"/>
      <c r="I299" s="908"/>
      <c r="J299" s="908"/>
      <c r="K299" s="908"/>
      <c r="L299" s="528"/>
      <c r="M299" s="528"/>
      <c r="N299" s="528"/>
      <c r="O299" s="528"/>
      <c r="P299" s="528"/>
      <c r="Q299" s="528"/>
      <c r="R299" s="528"/>
      <c r="S299" s="528"/>
      <c r="T299" s="528"/>
      <c r="U299" s="528"/>
      <c r="V299" s="528"/>
      <c r="W299" s="528"/>
      <c r="X299" s="528"/>
      <c r="Y299" s="528"/>
      <c r="Z299" s="528"/>
      <c r="AA299" s="528"/>
      <c r="AB299" s="528"/>
    </row>
    <row r="300" spans="1:28" s="529" customFormat="1" ht="12.5" customHeight="1">
      <c r="A300" s="527"/>
      <c r="B300" s="527"/>
      <c r="C300" s="528"/>
      <c r="D300" s="528"/>
      <c r="E300" s="528"/>
      <c r="F300" s="908"/>
      <c r="G300" s="908"/>
      <c r="H300" s="908"/>
      <c r="I300" s="908"/>
      <c r="J300" s="908"/>
      <c r="K300" s="908"/>
      <c r="L300" s="528"/>
      <c r="M300" s="528"/>
      <c r="N300" s="528"/>
      <c r="O300" s="528"/>
      <c r="P300" s="528"/>
      <c r="Q300" s="528"/>
      <c r="R300" s="528"/>
      <c r="S300" s="528"/>
      <c r="T300" s="528"/>
      <c r="U300" s="528"/>
      <c r="V300" s="528"/>
      <c r="W300" s="528"/>
      <c r="X300" s="528"/>
      <c r="Y300" s="528"/>
      <c r="Z300" s="528"/>
      <c r="AA300" s="528"/>
      <c r="AB300" s="528"/>
    </row>
    <row r="301" spans="1:28" s="529" customFormat="1" ht="12.5" customHeight="1">
      <c r="A301" s="527"/>
      <c r="B301" s="527"/>
      <c r="C301" s="528"/>
      <c r="D301" s="528"/>
      <c r="E301" s="528"/>
      <c r="F301" s="908"/>
      <c r="G301" s="908"/>
      <c r="H301" s="908"/>
      <c r="I301" s="908"/>
      <c r="J301" s="908"/>
      <c r="K301" s="908"/>
      <c r="L301" s="528"/>
      <c r="M301" s="528"/>
      <c r="N301" s="528"/>
      <c r="O301" s="528"/>
      <c r="P301" s="528"/>
      <c r="Q301" s="528"/>
      <c r="R301" s="528"/>
      <c r="S301" s="528"/>
      <c r="T301" s="528"/>
      <c r="U301" s="528"/>
      <c r="V301" s="528"/>
      <c r="W301" s="528"/>
      <c r="X301" s="528"/>
      <c r="Y301" s="528"/>
      <c r="Z301" s="528"/>
      <c r="AA301" s="528"/>
      <c r="AB301" s="528"/>
    </row>
    <row r="302" spans="1:28" s="529" customFormat="1" ht="12.5" customHeight="1">
      <c r="A302" s="527"/>
      <c r="B302" s="527"/>
      <c r="C302" s="528"/>
      <c r="D302" s="528"/>
      <c r="E302" s="528"/>
      <c r="F302" s="908"/>
      <c r="G302" s="908"/>
      <c r="H302" s="908"/>
      <c r="I302" s="908"/>
      <c r="J302" s="908"/>
      <c r="K302" s="908"/>
      <c r="L302" s="528"/>
      <c r="M302" s="528"/>
      <c r="N302" s="528"/>
      <c r="O302" s="528"/>
      <c r="P302" s="528"/>
      <c r="Q302" s="528"/>
      <c r="R302" s="528"/>
      <c r="S302" s="528"/>
      <c r="T302" s="528"/>
      <c r="U302" s="528"/>
      <c r="V302" s="528"/>
      <c r="W302" s="528"/>
      <c r="X302" s="528"/>
      <c r="Y302" s="528"/>
      <c r="Z302" s="528"/>
      <c r="AA302" s="528"/>
      <c r="AB302" s="528"/>
    </row>
    <row r="303" spans="1:28" s="529" customFormat="1" ht="12.5" customHeight="1">
      <c r="A303" s="527"/>
      <c r="B303" s="527"/>
      <c r="C303" s="528"/>
      <c r="D303" s="528"/>
      <c r="E303" s="528"/>
      <c r="F303" s="908"/>
      <c r="G303" s="908"/>
      <c r="H303" s="908"/>
      <c r="I303" s="908"/>
      <c r="J303" s="908"/>
      <c r="K303" s="908"/>
      <c r="L303" s="528"/>
      <c r="M303" s="528"/>
      <c r="N303" s="528"/>
      <c r="O303" s="528"/>
      <c r="P303" s="528"/>
      <c r="Q303" s="528"/>
      <c r="R303" s="528"/>
      <c r="S303" s="528"/>
      <c r="T303" s="528"/>
      <c r="U303" s="528"/>
      <c r="V303" s="528"/>
      <c r="W303" s="528"/>
      <c r="X303" s="528"/>
      <c r="Y303" s="528"/>
      <c r="Z303" s="528"/>
      <c r="AA303" s="528"/>
      <c r="AB303" s="528"/>
    </row>
    <row r="304" spans="1:28" s="529" customFormat="1" ht="12.5" customHeight="1">
      <c r="A304" s="527"/>
      <c r="B304" s="527"/>
      <c r="C304" s="528"/>
      <c r="D304" s="528"/>
      <c r="E304" s="528"/>
      <c r="F304" s="908"/>
      <c r="G304" s="908"/>
      <c r="H304" s="908"/>
      <c r="I304" s="908"/>
      <c r="J304" s="908"/>
      <c r="K304" s="908"/>
      <c r="L304" s="528"/>
      <c r="M304" s="528"/>
      <c r="N304" s="528"/>
      <c r="O304" s="528"/>
      <c r="P304" s="528"/>
      <c r="Q304" s="528"/>
      <c r="R304" s="528"/>
      <c r="S304" s="528"/>
      <c r="T304" s="528"/>
      <c r="U304" s="528"/>
      <c r="V304" s="528"/>
      <c r="W304" s="528"/>
      <c r="X304" s="528"/>
      <c r="Y304" s="528"/>
      <c r="Z304" s="528"/>
      <c r="AA304" s="528"/>
      <c r="AB304" s="528"/>
    </row>
    <row r="305" spans="1:28" s="529" customFormat="1" ht="12.5" customHeight="1">
      <c r="A305" s="527"/>
      <c r="B305" s="527"/>
      <c r="C305" s="528"/>
      <c r="D305" s="528"/>
      <c r="E305" s="528"/>
      <c r="F305" s="908"/>
      <c r="G305" s="908"/>
      <c r="H305" s="908"/>
      <c r="I305" s="908"/>
      <c r="J305" s="908"/>
      <c r="K305" s="908"/>
      <c r="L305" s="528"/>
      <c r="M305" s="528"/>
      <c r="N305" s="528"/>
      <c r="O305" s="528"/>
      <c r="P305" s="528"/>
      <c r="Q305" s="528"/>
      <c r="R305" s="528"/>
      <c r="S305" s="528"/>
      <c r="T305" s="528"/>
      <c r="U305" s="528"/>
      <c r="V305" s="528"/>
      <c r="W305" s="528"/>
      <c r="X305" s="528"/>
      <c r="Y305" s="528"/>
      <c r="Z305" s="528"/>
      <c r="AA305" s="528"/>
      <c r="AB305" s="528"/>
    </row>
    <row r="306" spans="1:28" s="529" customFormat="1" ht="12.5" customHeight="1">
      <c r="A306" s="527"/>
      <c r="B306" s="527"/>
      <c r="C306" s="528"/>
      <c r="D306" s="528"/>
      <c r="E306" s="528"/>
      <c r="F306" s="908"/>
      <c r="G306" s="908"/>
      <c r="H306" s="908"/>
      <c r="I306" s="908"/>
      <c r="J306" s="908"/>
      <c r="K306" s="908"/>
      <c r="L306" s="528"/>
      <c r="M306" s="528"/>
      <c r="N306" s="528"/>
      <c r="O306" s="528"/>
      <c r="P306" s="528"/>
      <c r="Q306" s="528"/>
      <c r="R306" s="528"/>
      <c r="S306" s="528"/>
      <c r="T306" s="528"/>
      <c r="U306" s="528"/>
      <c r="V306" s="528"/>
      <c r="W306" s="528"/>
      <c r="X306" s="528"/>
      <c r="Y306" s="528"/>
      <c r="Z306" s="528"/>
      <c r="AA306" s="528"/>
      <c r="AB306" s="528"/>
    </row>
    <row r="307" spans="1:28" s="529" customFormat="1" ht="12.5" customHeight="1">
      <c r="A307" s="527"/>
      <c r="B307" s="527"/>
      <c r="C307" s="528"/>
      <c r="D307" s="528"/>
      <c r="E307" s="528"/>
      <c r="F307" s="908"/>
      <c r="G307" s="908"/>
      <c r="H307" s="908"/>
      <c r="I307" s="908"/>
      <c r="J307" s="908"/>
      <c r="K307" s="908"/>
      <c r="L307" s="528"/>
      <c r="M307" s="528"/>
      <c r="N307" s="528"/>
      <c r="O307" s="528"/>
      <c r="P307" s="528"/>
      <c r="Q307" s="528"/>
      <c r="R307" s="528"/>
      <c r="S307" s="528"/>
      <c r="T307" s="528"/>
      <c r="U307" s="528"/>
      <c r="V307" s="528"/>
      <c r="W307" s="528"/>
      <c r="X307" s="528"/>
      <c r="Y307" s="528"/>
      <c r="Z307" s="528"/>
      <c r="AA307" s="528"/>
      <c r="AB307" s="528"/>
    </row>
    <row r="308" spans="1:28" s="529" customFormat="1" ht="12.5" customHeight="1">
      <c r="A308" s="527"/>
      <c r="B308" s="527"/>
      <c r="C308" s="528"/>
      <c r="D308" s="528"/>
      <c r="E308" s="528"/>
      <c r="F308" s="908"/>
      <c r="G308" s="908"/>
      <c r="H308" s="908"/>
      <c r="I308" s="908"/>
      <c r="J308" s="908"/>
      <c r="K308" s="908"/>
      <c r="L308" s="528"/>
      <c r="M308" s="528"/>
      <c r="N308" s="528"/>
      <c r="O308" s="528"/>
      <c r="P308" s="528"/>
      <c r="Q308" s="528"/>
      <c r="R308" s="528"/>
      <c r="S308" s="528"/>
      <c r="T308" s="528"/>
      <c r="U308" s="528"/>
      <c r="V308" s="528"/>
      <c r="W308" s="528"/>
      <c r="X308" s="528"/>
      <c r="Y308" s="528"/>
      <c r="Z308" s="528"/>
      <c r="AA308" s="528"/>
      <c r="AB308" s="528"/>
    </row>
    <row r="309" spans="1:28" s="529" customFormat="1" ht="12.5" customHeight="1">
      <c r="A309" s="527"/>
      <c r="B309" s="527"/>
      <c r="C309" s="528"/>
      <c r="D309" s="528"/>
      <c r="E309" s="528"/>
      <c r="F309" s="908"/>
      <c r="G309" s="908"/>
      <c r="H309" s="908"/>
      <c r="I309" s="908"/>
      <c r="J309" s="908"/>
      <c r="K309" s="908"/>
      <c r="L309" s="528"/>
      <c r="M309" s="528"/>
      <c r="N309" s="528"/>
      <c r="O309" s="528"/>
      <c r="P309" s="528"/>
      <c r="Q309" s="528"/>
      <c r="R309" s="528"/>
      <c r="S309" s="528"/>
      <c r="T309" s="528"/>
      <c r="U309" s="528"/>
      <c r="V309" s="528"/>
      <c r="W309" s="528"/>
      <c r="X309" s="528"/>
      <c r="Y309" s="528"/>
      <c r="Z309" s="528"/>
      <c r="AA309" s="528"/>
      <c r="AB309" s="528"/>
    </row>
    <row r="310" spans="1:28" s="529" customFormat="1" ht="12.5" customHeight="1">
      <c r="A310" s="527"/>
      <c r="B310" s="527"/>
      <c r="C310" s="528"/>
      <c r="D310" s="528"/>
      <c r="E310" s="528"/>
      <c r="F310" s="908"/>
      <c r="G310" s="908"/>
      <c r="H310" s="908"/>
      <c r="I310" s="908"/>
      <c r="J310" s="908"/>
      <c r="K310" s="908"/>
      <c r="L310" s="528"/>
      <c r="M310" s="528"/>
      <c r="N310" s="528"/>
      <c r="O310" s="528"/>
      <c r="P310" s="528"/>
      <c r="Q310" s="528"/>
      <c r="R310" s="528"/>
      <c r="S310" s="528"/>
      <c r="T310" s="528"/>
      <c r="U310" s="528"/>
      <c r="V310" s="528"/>
      <c r="W310" s="528"/>
      <c r="X310" s="528"/>
      <c r="Y310" s="528"/>
      <c r="Z310" s="528"/>
      <c r="AA310" s="528"/>
      <c r="AB310" s="528"/>
    </row>
    <row r="311" spans="1:28" s="529" customFormat="1" ht="12.5" customHeight="1">
      <c r="A311" s="527"/>
      <c r="B311" s="527"/>
      <c r="C311" s="528"/>
      <c r="D311" s="528"/>
      <c r="E311" s="528"/>
      <c r="F311" s="908"/>
      <c r="G311" s="908"/>
      <c r="H311" s="908"/>
      <c r="I311" s="908"/>
      <c r="J311" s="908"/>
      <c r="K311" s="908"/>
      <c r="L311" s="528"/>
      <c r="M311" s="528"/>
      <c r="N311" s="528"/>
      <c r="O311" s="528"/>
      <c r="P311" s="528"/>
      <c r="Q311" s="528"/>
      <c r="R311" s="528"/>
      <c r="S311" s="528"/>
      <c r="T311" s="528"/>
      <c r="U311" s="528"/>
      <c r="V311" s="528"/>
      <c r="W311" s="528"/>
      <c r="X311" s="528"/>
      <c r="Y311" s="528"/>
      <c r="Z311" s="528"/>
      <c r="AA311" s="528"/>
      <c r="AB311" s="528"/>
    </row>
    <row r="312" spans="1:28" s="529" customFormat="1" ht="12.5" customHeight="1">
      <c r="A312" s="527"/>
      <c r="B312" s="527"/>
      <c r="C312" s="528"/>
      <c r="D312" s="528"/>
      <c r="E312" s="528"/>
      <c r="F312" s="908"/>
      <c r="G312" s="908"/>
      <c r="H312" s="908"/>
      <c r="I312" s="908"/>
      <c r="J312" s="908"/>
      <c r="K312" s="908"/>
      <c r="L312" s="528"/>
      <c r="M312" s="528"/>
      <c r="N312" s="528"/>
      <c r="O312" s="528"/>
      <c r="P312" s="528"/>
      <c r="Q312" s="528"/>
      <c r="R312" s="528"/>
      <c r="S312" s="528"/>
      <c r="T312" s="528"/>
      <c r="U312" s="528"/>
      <c r="V312" s="528"/>
      <c r="W312" s="528"/>
      <c r="X312" s="528"/>
      <c r="Y312" s="528"/>
      <c r="Z312" s="528"/>
      <c r="AA312" s="528"/>
      <c r="AB312" s="528"/>
    </row>
    <row r="313" spans="1:28" s="529" customFormat="1" ht="12.5" customHeight="1">
      <c r="A313" s="527"/>
      <c r="B313" s="527"/>
      <c r="C313" s="528"/>
      <c r="D313" s="528"/>
      <c r="E313" s="528"/>
      <c r="F313" s="908"/>
      <c r="G313" s="908"/>
      <c r="H313" s="908"/>
      <c r="I313" s="908"/>
      <c r="J313" s="908"/>
      <c r="K313" s="908"/>
      <c r="L313" s="528"/>
      <c r="M313" s="528"/>
      <c r="N313" s="528"/>
      <c r="O313" s="528"/>
      <c r="P313" s="528"/>
      <c r="Q313" s="528"/>
      <c r="R313" s="528"/>
      <c r="S313" s="528"/>
      <c r="T313" s="528"/>
      <c r="U313" s="528"/>
      <c r="V313" s="528"/>
      <c r="W313" s="528"/>
      <c r="X313" s="528"/>
      <c r="Y313" s="528"/>
      <c r="Z313" s="528"/>
      <c r="AA313" s="528"/>
      <c r="AB313" s="528"/>
    </row>
    <row r="314" spans="1:28" s="529" customFormat="1" ht="12.5" customHeight="1">
      <c r="A314" s="527"/>
      <c r="B314" s="527"/>
      <c r="C314" s="528"/>
      <c r="D314" s="528"/>
      <c r="E314" s="528"/>
      <c r="F314" s="908"/>
      <c r="G314" s="908"/>
      <c r="H314" s="908"/>
      <c r="I314" s="908"/>
      <c r="J314" s="908"/>
      <c r="K314" s="908"/>
      <c r="L314" s="528"/>
      <c r="M314" s="528"/>
      <c r="N314" s="528"/>
      <c r="O314" s="528"/>
      <c r="P314" s="528"/>
      <c r="Q314" s="528"/>
      <c r="R314" s="528"/>
      <c r="S314" s="528"/>
      <c r="T314" s="528"/>
      <c r="U314" s="528"/>
      <c r="V314" s="528"/>
      <c r="W314" s="528"/>
      <c r="X314" s="528"/>
      <c r="Y314" s="528"/>
      <c r="Z314" s="528"/>
      <c r="AA314" s="528"/>
      <c r="AB314" s="528"/>
    </row>
    <row r="315" spans="1:28" s="529" customFormat="1" ht="12.5" customHeight="1">
      <c r="A315" s="527"/>
      <c r="B315" s="527"/>
      <c r="C315" s="528"/>
      <c r="D315" s="528"/>
      <c r="E315" s="528"/>
      <c r="F315" s="908"/>
      <c r="G315" s="908"/>
      <c r="H315" s="908"/>
      <c r="I315" s="908"/>
      <c r="J315" s="908"/>
      <c r="K315" s="908"/>
      <c r="L315" s="528"/>
      <c r="M315" s="528"/>
      <c r="N315" s="528"/>
      <c r="O315" s="528"/>
      <c r="P315" s="528"/>
      <c r="Q315" s="528"/>
      <c r="R315" s="528"/>
      <c r="S315" s="528"/>
      <c r="T315" s="528"/>
      <c r="U315" s="528"/>
      <c r="V315" s="528"/>
      <c r="W315" s="528"/>
      <c r="X315" s="528"/>
      <c r="Y315" s="528"/>
      <c r="Z315" s="528"/>
      <c r="AA315" s="528"/>
      <c r="AB315" s="528"/>
    </row>
    <row r="316" spans="1:28" s="529" customFormat="1" ht="12.5" customHeight="1">
      <c r="A316" s="527"/>
      <c r="B316" s="527"/>
      <c r="C316" s="528"/>
      <c r="D316" s="528"/>
      <c r="E316" s="528"/>
      <c r="F316" s="908"/>
      <c r="G316" s="908"/>
      <c r="H316" s="908"/>
      <c r="I316" s="908"/>
      <c r="J316" s="908"/>
      <c r="K316" s="908"/>
      <c r="L316" s="528"/>
      <c r="M316" s="528"/>
      <c r="N316" s="528"/>
      <c r="O316" s="528"/>
      <c r="P316" s="528"/>
      <c r="Q316" s="528"/>
      <c r="R316" s="528"/>
      <c r="S316" s="528"/>
      <c r="T316" s="528"/>
      <c r="U316" s="528"/>
      <c r="V316" s="528"/>
      <c r="W316" s="528"/>
      <c r="X316" s="528"/>
      <c r="Y316" s="528"/>
      <c r="Z316" s="528"/>
      <c r="AA316" s="528"/>
      <c r="AB316" s="528"/>
    </row>
    <row r="317" spans="1:28" s="529" customFormat="1" ht="12.5" customHeight="1">
      <c r="A317" s="527"/>
      <c r="B317" s="527"/>
      <c r="C317" s="528"/>
      <c r="D317" s="528"/>
      <c r="E317" s="528"/>
      <c r="F317" s="908"/>
      <c r="G317" s="908"/>
      <c r="H317" s="908"/>
      <c r="I317" s="908"/>
      <c r="J317" s="908"/>
      <c r="K317" s="908"/>
      <c r="L317" s="528"/>
      <c r="M317" s="528"/>
      <c r="N317" s="528"/>
      <c r="O317" s="528"/>
      <c r="P317" s="528"/>
      <c r="Q317" s="528"/>
      <c r="R317" s="528"/>
      <c r="S317" s="528"/>
      <c r="T317" s="528"/>
      <c r="U317" s="528"/>
      <c r="V317" s="528"/>
      <c r="W317" s="528"/>
      <c r="X317" s="528"/>
      <c r="Y317" s="528"/>
      <c r="Z317" s="528"/>
      <c r="AA317" s="528"/>
      <c r="AB317" s="528"/>
    </row>
    <row r="318" spans="1:28" s="529" customFormat="1" ht="12.5" customHeight="1">
      <c r="A318" s="527"/>
      <c r="B318" s="527"/>
      <c r="C318" s="528"/>
      <c r="D318" s="528"/>
      <c r="E318" s="528"/>
      <c r="F318" s="908"/>
      <c r="G318" s="908"/>
      <c r="H318" s="908"/>
      <c r="I318" s="908"/>
      <c r="J318" s="908"/>
      <c r="K318" s="908"/>
      <c r="L318" s="528"/>
      <c r="M318" s="528"/>
      <c r="N318" s="528"/>
      <c r="O318" s="528"/>
      <c r="P318" s="528"/>
      <c r="Q318" s="528"/>
      <c r="R318" s="528"/>
      <c r="S318" s="528"/>
      <c r="T318" s="528"/>
      <c r="U318" s="528"/>
      <c r="V318" s="528"/>
      <c r="W318" s="528"/>
      <c r="X318" s="528"/>
      <c r="Y318" s="528"/>
      <c r="Z318" s="528"/>
      <c r="AA318" s="528"/>
      <c r="AB318" s="528"/>
    </row>
    <row r="319" spans="1:28" s="529" customFormat="1" ht="12.5" customHeight="1">
      <c r="A319" s="527"/>
      <c r="B319" s="527"/>
      <c r="C319" s="528"/>
      <c r="D319" s="528"/>
      <c r="E319" s="528"/>
      <c r="F319" s="908"/>
      <c r="G319" s="908"/>
      <c r="H319" s="908"/>
      <c r="I319" s="908"/>
      <c r="J319" s="908"/>
      <c r="K319" s="908"/>
      <c r="L319" s="528"/>
      <c r="M319" s="528"/>
      <c r="N319" s="528"/>
      <c r="O319" s="528"/>
      <c r="P319" s="528"/>
      <c r="Q319" s="528"/>
      <c r="R319" s="528"/>
      <c r="S319" s="528"/>
      <c r="T319" s="528"/>
      <c r="U319" s="528"/>
      <c r="V319" s="528"/>
      <c r="W319" s="528"/>
      <c r="X319" s="528"/>
      <c r="Y319" s="528"/>
      <c r="Z319" s="528"/>
      <c r="AA319" s="528"/>
      <c r="AB319" s="528"/>
    </row>
    <row r="320" spans="1:28" s="529" customFormat="1" ht="12.5" customHeight="1">
      <c r="A320" s="527"/>
      <c r="B320" s="527"/>
      <c r="C320" s="528"/>
      <c r="D320" s="528"/>
      <c r="E320" s="528"/>
      <c r="F320" s="908"/>
      <c r="G320" s="908"/>
      <c r="H320" s="908"/>
      <c r="I320" s="908"/>
      <c r="J320" s="908"/>
      <c r="K320" s="908"/>
      <c r="L320" s="528"/>
      <c r="M320" s="528"/>
      <c r="N320" s="528"/>
      <c r="O320" s="528"/>
      <c r="P320" s="528"/>
      <c r="Q320" s="528"/>
      <c r="R320" s="528"/>
      <c r="S320" s="528"/>
      <c r="T320" s="528"/>
      <c r="U320" s="528"/>
      <c r="V320" s="528"/>
      <c r="W320" s="528"/>
      <c r="X320" s="528"/>
      <c r="Y320" s="528"/>
      <c r="Z320" s="528"/>
      <c r="AA320" s="528"/>
      <c r="AB320" s="528"/>
    </row>
    <row r="321" spans="1:28" s="529" customFormat="1" ht="12.5" customHeight="1">
      <c r="A321" s="527"/>
      <c r="B321" s="527"/>
      <c r="C321" s="528"/>
      <c r="D321" s="528"/>
      <c r="E321" s="528"/>
      <c r="F321" s="908"/>
      <c r="G321" s="908"/>
      <c r="H321" s="908"/>
      <c r="I321" s="908"/>
      <c r="J321" s="908"/>
      <c r="K321" s="908"/>
      <c r="L321" s="528"/>
      <c r="M321" s="528"/>
      <c r="N321" s="528"/>
      <c r="O321" s="528"/>
      <c r="P321" s="528"/>
      <c r="Q321" s="528"/>
      <c r="R321" s="528"/>
      <c r="S321" s="528"/>
      <c r="T321" s="528"/>
      <c r="U321" s="528"/>
      <c r="V321" s="528"/>
      <c r="W321" s="528"/>
      <c r="X321" s="528"/>
      <c r="Y321" s="528"/>
      <c r="Z321" s="528"/>
      <c r="AA321" s="528"/>
      <c r="AB321" s="528"/>
    </row>
    <row r="322" spans="1:28" s="529" customFormat="1" ht="12.5" customHeight="1">
      <c r="A322" s="527"/>
      <c r="B322" s="527"/>
      <c r="C322" s="528"/>
      <c r="D322" s="528"/>
      <c r="E322" s="528"/>
      <c r="F322" s="908"/>
      <c r="G322" s="908"/>
      <c r="H322" s="908"/>
      <c r="I322" s="908"/>
      <c r="J322" s="908"/>
      <c r="K322" s="908"/>
      <c r="L322" s="528"/>
      <c r="M322" s="528"/>
      <c r="N322" s="528"/>
      <c r="O322" s="528"/>
      <c r="P322" s="528"/>
      <c r="Q322" s="528"/>
      <c r="R322" s="528"/>
      <c r="S322" s="528"/>
      <c r="T322" s="528"/>
      <c r="U322" s="528"/>
      <c r="V322" s="528"/>
      <c r="W322" s="528"/>
      <c r="X322" s="528"/>
      <c r="Y322" s="528"/>
      <c r="Z322" s="528"/>
      <c r="AA322" s="528"/>
      <c r="AB322" s="528"/>
    </row>
    <row r="323" spans="1:28" s="529" customFormat="1" ht="12.5" customHeight="1">
      <c r="A323" s="527"/>
      <c r="B323" s="527"/>
      <c r="C323" s="528"/>
      <c r="D323" s="528"/>
      <c r="E323" s="528"/>
      <c r="F323" s="908"/>
      <c r="G323" s="908"/>
      <c r="H323" s="908"/>
      <c r="I323" s="908"/>
      <c r="J323" s="908"/>
      <c r="K323" s="908"/>
      <c r="L323" s="528"/>
      <c r="M323" s="528"/>
      <c r="N323" s="528"/>
      <c r="O323" s="528"/>
      <c r="P323" s="528"/>
      <c r="Q323" s="528"/>
      <c r="R323" s="528"/>
      <c r="S323" s="528"/>
      <c r="T323" s="528"/>
      <c r="U323" s="528"/>
      <c r="V323" s="528"/>
      <c r="W323" s="528"/>
      <c r="X323" s="528"/>
      <c r="Y323" s="528"/>
      <c r="Z323" s="528"/>
      <c r="AA323" s="528"/>
      <c r="AB323" s="528"/>
    </row>
    <row r="324" spans="1:28" s="529" customFormat="1" ht="12.5" customHeight="1">
      <c r="A324" s="527"/>
      <c r="B324" s="527"/>
      <c r="C324" s="528"/>
      <c r="D324" s="528"/>
      <c r="E324" s="528"/>
      <c r="F324" s="908"/>
      <c r="G324" s="908"/>
      <c r="H324" s="908"/>
      <c r="I324" s="908"/>
      <c r="J324" s="908"/>
      <c r="K324" s="908"/>
      <c r="L324" s="528"/>
      <c r="M324" s="528"/>
      <c r="N324" s="528"/>
      <c r="O324" s="528"/>
      <c r="P324" s="528"/>
      <c r="Q324" s="528"/>
      <c r="R324" s="528"/>
      <c r="S324" s="528"/>
      <c r="T324" s="528"/>
      <c r="U324" s="528"/>
      <c r="V324" s="528"/>
      <c r="W324" s="528"/>
      <c r="X324" s="528"/>
      <c r="Y324" s="528"/>
      <c r="Z324" s="528"/>
      <c r="AA324" s="528"/>
      <c r="AB324" s="528"/>
    </row>
    <row r="325" spans="1:28" s="529" customFormat="1" ht="12.5" customHeight="1">
      <c r="A325" s="527"/>
      <c r="B325" s="527"/>
      <c r="C325" s="528"/>
      <c r="D325" s="528"/>
      <c r="E325" s="528"/>
      <c r="F325" s="908"/>
      <c r="G325" s="908"/>
      <c r="H325" s="908"/>
      <c r="I325" s="908"/>
      <c r="J325" s="908"/>
      <c r="K325" s="908"/>
      <c r="L325" s="528"/>
      <c r="M325" s="528"/>
      <c r="N325" s="528"/>
      <c r="O325" s="528"/>
      <c r="P325" s="528"/>
      <c r="Q325" s="528"/>
      <c r="R325" s="528"/>
      <c r="S325" s="528"/>
      <c r="T325" s="528"/>
      <c r="U325" s="528"/>
      <c r="V325" s="528"/>
      <c r="W325" s="528"/>
      <c r="X325" s="528"/>
      <c r="Y325" s="528"/>
      <c r="Z325" s="528"/>
      <c r="AA325" s="528"/>
      <c r="AB325" s="528"/>
    </row>
    <row r="326" spans="1:28" s="529" customFormat="1" ht="12.5" customHeight="1">
      <c r="A326" s="527"/>
      <c r="B326" s="527"/>
      <c r="C326" s="528"/>
      <c r="D326" s="528"/>
      <c r="E326" s="528"/>
      <c r="F326" s="908"/>
      <c r="G326" s="908"/>
      <c r="H326" s="908"/>
      <c r="I326" s="908"/>
      <c r="J326" s="908"/>
      <c r="K326" s="908"/>
      <c r="L326" s="528"/>
      <c r="M326" s="528"/>
      <c r="N326" s="528"/>
      <c r="O326" s="528"/>
      <c r="P326" s="528"/>
      <c r="Q326" s="528"/>
      <c r="R326" s="528"/>
      <c r="S326" s="528"/>
      <c r="T326" s="528"/>
      <c r="U326" s="528"/>
      <c r="V326" s="528"/>
      <c r="W326" s="528"/>
      <c r="X326" s="528"/>
      <c r="Y326" s="528"/>
      <c r="Z326" s="528"/>
      <c r="AA326" s="528"/>
      <c r="AB326" s="528"/>
    </row>
    <row r="327" spans="1:28" s="529" customFormat="1" ht="12.5" customHeight="1">
      <c r="A327" s="527"/>
      <c r="B327" s="527"/>
      <c r="C327" s="528"/>
      <c r="D327" s="528"/>
      <c r="E327" s="528"/>
      <c r="F327" s="908"/>
      <c r="G327" s="908"/>
      <c r="H327" s="908"/>
      <c r="I327" s="908"/>
      <c r="J327" s="908"/>
      <c r="K327" s="908"/>
      <c r="L327" s="528"/>
      <c r="M327" s="528"/>
      <c r="N327" s="528"/>
      <c r="O327" s="528"/>
      <c r="P327" s="528"/>
      <c r="Q327" s="528"/>
      <c r="R327" s="528"/>
      <c r="S327" s="528"/>
      <c r="T327" s="528"/>
      <c r="U327" s="528"/>
      <c r="V327" s="528"/>
      <c r="W327" s="528"/>
      <c r="X327" s="528"/>
      <c r="Y327" s="528"/>
      <c r="Z327" s="528"/>
      <c r="AA327" s="528"/>
      <c r="AB327" s="528"/>
    </row>
    <row r="328" spans="1:28" s="529" customFormat="1" ht="12.5" customHeight="1">
      <c r="A328" s="527"/>
      <c r="B328" s="527"/>
      <c r="C328" s="528"/>
      <c r="D328" s="528"/>
      <c r="E328" s="528"/>
      <c r="F328" s="908"/>
      <c r="G328" s="908"/>
      <c r="H328" s="908"/>
      <c r="I328" s="908"/>
      <c r="J328" s="908"/>
      <c r="K328" s="908"/>
      <c r="L328" s="528"/>
      <c r="M328" s="528"/>
      <c r="N328" s="528"/>
      <c r="O328" s="528"/>
      <c r="P328" s="528"/>
      <c r="Q328" s="528"/>
      <c r="R328" s="528"/>
      <c r="S328" s="528"/>
      <c r="T328" s="528"/>
      <c r="U328" s="528"/>
      <c r="V328" s="528"/>
      <c r="W328" s="528"/>
      <c r="X328" s="528"/>
      <c r="Y328" s="528"/>
      <c r="Z328" s="528"/>
      <c r="AA328" s="528"/>
      <c r="AB328" s="528"/>
    </row>
    <row r="329" spans="1:28" s="529" customFormat="1" ht="12.5" customHeight="1">
      <c r="A329" s="527"/>
      <c r="B329" s="527"/>
      <c r="C329" s="528"/>
      <c r="D329" s="528"/>
      <c r="E329" s="528"/>
      <c r="F329" s="908"/>
      <c r="G329" s="908"/>
      <c r="H329" s="908"/>
      <c r="I329" s="908"/>
      <c r="J329" s="908"/>
      <c r="K329" s="908"/>
      <c r="L329" s="528"/>
      <c r="M329" s="528"/>
      <c r="N329" s="528"/>
      <c r="O329" s="528"/>
      <c r="P329" s="528"/>
      <c r="Q329" s="528"/>
      <c r="R329" s="528"/>
      <c r="S329" s="528"/>
      <c r="T329" s="528"/>
      <c r="U329" s="528"/>
      <c r="V329" s="528"/>
      <c r="W329" s="528"/>
      <c r="X329" s="528"/>
      <c r="Y329" s="528"/>
      <c r="Z329" s="528"/>
      <c r="AA329" s="528"/>
      <c r="AB329" s="528"/>
    </row>
    <row r="330" spans="1:28" s="529" customFormat="1" ht="12.5" customHeight="1">
      <c r="A330" s="527"/>
      <c r="B330" s="527"/>
      <c r="C330" s="528"/>
      <c r="D330" s="528"/>
      <c r="E330" s="528"/>
      <c r="F330" s="908"/>
      <c r="G330" s="908"/>
      <c r="H330" s="908"/>
      <c r="I330" s="908"/>
      <c r="J330" s="908"/>
      <c r="K330" s="908"/>
      <c r="L330" s="528"/>
      <c r="M330" s="528"/>
      <c r="N330" s="528"/>
      <c r="O330" s="528"/>
      <c r="P330" s="528"/>
      <c r="Q330" s="528"/>
      <c r="R330" s="528"/>
      <c r="S330" s="528"/>
      <c r="T330" s="528"/>
      <c r="U330" s="528"/>
      <c r="V330" s="528"/>
      <c r="W330" s="528"/>
      <c r="X330" s="528"/>
      <c r="Y330" s="528"/>
      <c r="Z330" s="528"/>
      <c r="AA330" s="528"/>
      <c r="AB330" s="528"/>
    </row>
    <row r="331" spans="1:28" s="529" customFormat="1" ht="12.5" customHeight="1">
      <c r="A331" s="527"/>
      <c r="B331" s="527"/>
      <c r="C331" s="528"/>
      <c r="D331" s="528"/>
      <c r="E331" s="528"/>
      <c r="F331" s="908"/>
      <c r="G331" s="908"/>
      <c r="H331" s="908"/>
      <c r="I331" s="908"/>
      <c r="J331" s="908"/>
      <c r="K331" s="908"/>
      <c r="L331" s="528"/>
      <c r="M331" s="528"/>
      <c r="N331" s="528"/>
      <c r="O331" s="528"/>
      <c r="P331" s="528"/>
      <c r="Q331" s="528"/>
      <c r="R331" s="528"/>
      <c r="S331" s="528"/>
      <c r="T331" s="528"/>
      <c r="U331" s="528"/>
      <c r="V331" s="528"/>
      <c r="W331" s="528"/>
      <c r="X331" s="528"/>
      <c r="Y331" s="528"/>
      <c r="Z331" s="528"/>
      <c r="AA331" s="528"/>
      <c r="AB331" s="528"/>
    </row>
    <row r="332" spans="1:28" s="529" customFormat="1" ht="12.5" customHeight="1">
      <c r="A332" s="527"/>
      <c r="B332" s="527"/>
      <c r="C332" s="528"/>
      <c r="D332" s="528"/>
      <c r="E332" s="528"/>
      <c r="F332" s="908"/>
      <c r="G332" s="908"/>
      <c r="H332" s="908"/>
      <c r="I332" s="908"/>
      <c r="J332" s="908"/>
      <c r="K332" s="908"/>
      <c r="L332" s="528"/>
      <c r="M332" s="528"/>
      <c r="N332" s="528"/>
      <c r="O332" s="528"/>
      <c r="P332" s="528"/>
      <c r="Q332" s="528"/>
      <c r="R332" s="528"/>
      <c r="S332" s="528"/>
      <c r="T332" s="528"/>
      <c r="U332" s="528"/>
      <c r="V332" s="528"/>
      <c r="W332" s="528"/>
      <c r="X332" s="528"/>
      <c r="Y332" s="528"/>
      <c r="Z332" s="528"/>
      <c r="AA332" s="528"/>
      <c r="AB332" s="528"/>
    </row>
    <row r="333" spans="1:28" s="529" customFormat="1" ht="12.5" customHeight="1">
      <c r="A333" s="527"/>
      <c r="B333" s="527"/>
      <c r="C333" s="528"/>
      <c r="D333" s="528"/>
      <c r="E333" s="528"/>
      <c r="F333" s="908"/>
      <c r="G333" s="908"/>
      <c r="H333" s="908"/>
      <c r="I333" s="908"/>
      <c r="J333" s="908"/>
      <c r="K333" s="908"/>
      <c r="L333" s="528"/>
      <c r="M333" s="528"/>
      <c r="N333" s="528"/>
      <c r="O333" s="528"/>
      <c r="P333" s="528"/>
      <c r="Q333" s="528"/>
      <c r="R333" s="528"/>
      <c r="S333" s="528"/>
      <c r="T333" s="528"/>
      <c r="U333" s="528"/>
      <c r="V333" s="528"/>
      <c r="W333" s="528"/>
      <c r="X333" s="528"/>
      <c r="Y333" s="528"/>
      <c r="Z333" s="528"/>
      <c r="AA333" s="528"/>
      <c r="AB333" s="528"/>
    </row>
    <row r="334" spans="1:28" s="529" customFormat="1" ht="12.5" customHeight="1">
      <c r="A334" s="527"/>
      <c r="B334" s="527"/>
      <c r="C334" s="528"/>
      <c r="D334" s="528"/>
      <c r="E334" s="528"/>
      <c r="F334" s="908"/>
      <c r="G334" s="908"/>
      <c r="H334" s="908"/>
      <c r="I334" s="908"/>
      <c r="J334" s="908"/>
      <c r="K334" s="908"/>
      <c r="L334" s="528"/>
      <c r="M334" s="528"/>
      <c r="N334" s="528"/>
      <c r="O334" s="528"/>
      <c r="P334" s="528"/>
      <c r="Q334" s="528"/>
      <c r="R334" s="528"/>
      <c r="S334" s="528"/>
      <c r="T334" s="528"/>
      <c r="U334" s="528"/>
      <c r="V334" s="528"/>
      <c r="W334" s="528"/>
      <c r="X334" s="528"/>
      <c r="Y334" s="528"/>
      <c r="Z334" s="528"/>
      <c r="AA334" s="528"/>
      <c r="AB334" s="528"/>
    </row>
    <row r="335" spans="1:28" s="529" customFormat="1" ht="12.5" customHeight="1">
      <c r="A335" s="527"/>
      <c r="B335" s="527"/>
      <c r="C335" s="528"/>
      <c r="D335" s="528"/>
      <c r="E335" s="528"/>
      <c r="F335" s="908"/>
      <c r="G335" s="908"/>
      <c r="H335" s="908"/>
      <c r="I335" s="908"/>
      <c r="J335" s="908"/>
      <c r="K335" s="908"/>
      <c r="L335" s="528"/>
      <c r="M335" s="528"/>
      <c r="N335" s="528"/>
      <c r="O335" s="528"/>
      <c r="P335" s="528"/>
      <c r="Q335" s="528"/>
      <c r="R335" s="528"/>
      <c r="S335" s="528"/>
      <c r="T335" s="528"/>
      <c r="U335" s="528"/>
      <c r="V335" s="528"/>
      <c r="W335" s="528"/>
      <c r="X335" s="528"/>
      <c r="Y335" s="528"/>
      <c r="Z335" s="528"/>
      <c r="AA335" s="528"/>
      <c r="AB335" s="528"/>
    </row>
    <row r="336" spans="1:28" s="529" customFormat="1" ht="12.5" customHeight="1">
      <c r="A336" s="527"/>
      <c r="B336" s="527"/>
      <c r="C336" s="528"/>
      <c r="D336" s="528"/>
      <c r="E336" s="528"/>
      <c r="F336" s="908"/>
      <c r="G336" s="908"/>
      <c r="H336" s="908"/>
      <c r="I336" s="908"/>
      <c r="J336" s="908"/>
      <c r="K336" s="908"/>
      <c r="L336" s="528"/>
      <c r="M336" s="528"/>
      <c r="N336" s="528"/>
      <c r="O336" s="528"/>
      <c r="P336" s="528"/>
      <c r="Q336" s="528"/>
      <c r="R336" s="528"/>
      <c r="S336" s="528"/>
      <c r="T336" s="528"/>
      <c r="U336" s="528"/>
      <c r="V336" s="528"/>
      <c r="W336" s="528"/>
      <c r="X336" s="528"/>
      <c r="Y336" s="528"/>
      <c r="Z336" s="528"/>
      <c r="AA336" s="528"/>
      <c r="AB336" s="528"/>
    </row>
    <row r="337" spans="1:28" s="529" customFormat="1" ht="12.5" customHeight="1">
      <c r="A337" s="527"/>
      <c r="B337" s="527"/>
      <c r="C337" s="528"/>
      <c r="D337" s="528"/>
      <c r="E337" s="528"/>
      <c r="F337" s="908"/>
      <c r="G337" s="908"/>
      <c r="H337" s="908"/>
      <c r="I337" s="908"/>
      <c r="J337" s="908"/>
      <c r="K337" s="908"/>
      <c r="L337" s="528"/>
      <c r="M337" s="528"/>
      <c r="N337" s="528"/>
      <c r="O337" s="528"/>
      <c r="P337" s="528"/>
      <c r="Q337" s="528"/>
      <c r="R337" s="528"/>
      <c r="S337" s="528"/>
      <c r="T337" s="528"/>
      <c r="U337" s="528"/>
      <c r="V337" s="528"/>
      <c r="W337" s="528"/>
      <c r="X337" s="528"/>
      <c r="Y337" s="528"/>
      <c r="Z337" s="528"/>
      <c r="AA337" s="528"/>
      <c r="AB337" s="528"/>
    </row>
    <row r="338" spans="1:28" s="529" customFormat="1" ht="12.5" customHeight="1">
      <c r="A338" s="527"/>
      <c r="B338" s="527"/>
      <c r="C338" s="528"/>
      <c r="D338" s="528"/>
      <c r="E338" s="528"/>
      <c r="F338" s="908"/>
      <c r="G338" s="908"/>
      <c r="H338" s="908"/>
      <c r="I338" s="908"/>
      <c r="J338" s="908"/>
      <c r="K338" s="908"/>
      <c r="L338" s="528"/>
      <c r="M338" s="528"/>
      <c r="N338" s="528"/>
      <c r="O338" s="528"/>
      <c r="P338" s="528"/>
      <c r="Q338" s="528"/>
      <c r="R338" s="528"/>
      <c r="S338" s="528"/>
      <c r="T338" s="528"/>
      <c r="U338" s="528"/>
      <c r="V338" s="528"/>
      <c r="W338" s="528"/>
      <c r="X338" s="528"/>
      <c r="Y338" s="528"/>
      <c r="Z338" s="528"/>
      <c r="AA338" s="528"/>
      <c r="AB338" s="528"/>
    </row>
    <row r="339" spans="1:28" s="529" customFormat="1" ht="12.5" customHeight="1">
      <c r="A339" s="527"/>
      <c r="B339" s="527"/>
      <c r="C339" s="528"/>
      <c r="D339" s="528"/>
      <c r="E339" s="528"/>
      <c r="F339" s="908"/>
      <c r="G339" s="908"/>
      <c r="H339" s="908"/>
      <c r="I339" s="908"/>
      <c r="J339" s="908"/>
      <c r="K339" s="908"/>
      <c r="L339" s="528"/>
      <c r="M339" s="528"/>
      <c r="N339" s="528"/>
      <c r="O339" s="528"/>
      <c r="P339" s="528"/>
      <c r="Q339" s="528"/>
      <c r="R339" s="528"/>
      <c r="S339" s="528"/>
      <c r="T339" s="528"/>
      <c r="U339" s="528"/>
      <c r="V339" s="528"/>
      <c r="W339" s="528"/>
      <c r="X339" s="528"/>
      <c r="Y339" s="528"/>
      <c r="Z339" s="528"/>
      <c r="AA339" s="528"/>
      <c r="AB339" s="528"/>
    </row>
    <row r="340" spans="1:28" s="529" customFormat="1" ht="12.5" customHeight="1">
      <c r="A340" s="527"/>
      <c r="B340" s="527"/>
      <c r="C340" s="528"/>
      <c r="D340" s="528"/>
      <c r="E340" s="528"/>
      <c r="F340" s="908"/>
      <c r="G340" s="908"/>
      <c r="H340" s="908"/>
      <c r="I340" s="908"/>
      <c r="J340" s="908"/>
      <c r="K340" s="908"/>
      <c r="L340" s="528"/>
      <c r="M340" s="528"/>
      <c r="N340" s="528"/>
      <c r="O340" s="528"/>
      <c r="P340" s="528"/>
      <c r="Q340" s="528"/>
      <c r="R340" s="528"/>
      <c r="S340" s="528"/>
      <c r="T340" s="528"/>
      <c r="U340" s="528"/>
      <c r="V340" s="528"/>
      <c r="W340" s="528"/>
      <c r="X340" s="528"/>
      <c r="Y340" s="528"/>
      <c r="Z340" s="528"/>
      <c r="AA340" s="528"/>
      <c r="AB340" s="528"/>
    </row>
    <row r="341" spans="1:28" s="529" customFormat="1" ht="12.5" customHeight="1">
      <c r="A341" s="527"/>
      <c r="B341" s="527"/>
      <c r="C341" s="528"/>
      <c r="D341" s="528"/>
      <c r="E341" s="528"/>
      <c r="F341" s="908"/>
      <c r="G341" s="908"/>
      <c r="H341" s="908"/>
      <c r="I341" s="908"/>
      <c r="J341" s="908"/>
      <c r="K341" s="908"/>
      <c r="L341" s="528"/>
      <c r="M341" s="528"/>
      <c r="N341" s="528"/>
      <c r="O341" s="528"/>
      <c r="P341" s="528"/>
      <c r="Q341" s="528"/>
      <c r="R341" s="528"/>
      <c r="S341" s="528"/>
      <c r="T341" s="528"/>
      <c r="U341" s="528"/>
      <c r="V341" s="528"/>
      <c r="W341" s="528"/>
      <c r="X341" s="528"/>
      <c r="Y341" s="528"/>
      <c r="Z341" s="528"/>
      <c r="AA341" s="528"/>
      <c r="AB341" s="528"/>
    </row>
    <row r="342" spans="1:28" s="529" customFormat="1" ht="12.5" customHeight="1">
      <c r="A342" s="527"/>
      <c r="B342" s="527"/>
      <c r="C342" s="528"/>
      <c r="D342" s="528"/>
      <c r="E342" s="528"/>
      <c r="F342" s="908"/>
      <c r="G342" s="908"/>
      <c r="H342" s="908"/>
      <c r="I342" s="908"/>
      <c r="J342" s="908"/>
      <c r="K342" s="908"/>
      <c r="L342" s="528"/>
      <c r="M342" s="528"/>
      <c r="N342" s="528"/>
      <c r="O342" s="528"/>
      <c r="P342" s="528"/>
      <c r="Q342" s="528"/>
      <c r="R342" s="528"/>
      <c r="S342" s="528"/>
      <c r="T342" s="528"/>
      <c r="U342" s="528"/>
      <c r="V342" s="528"/>
      <c r="W342" s="528"/>
      <c r="X342" s="528"/>
      <c r="Y342" s="528"/>
      <c r="Z342" s="528"/>
      <c r="AA342" s="528"/>
      <c r="AB342" s="528"/>
    </row>
    <row r="343" spans="1:28" s="529" customFormat="1" ht="12.5" customHeight="1">
      <c r="A343" s="527"/>
      <c r="B343" s="527"/>
      <c r="C343" s="528"/>
      <c r="D343" s="528"/>
      <c r="E343" s="528"/>
      <c r="F343" s="908"/>
      <c r="G343" s="908"/>
      <c r="H343" s="908"/>
      <c r="I343" s="908"/>
      <c r="J343" s="908"/>
      <c r="K343" s="908"/>
      <c r="L343" s="528"/>
      <c r="M343" s="528"/>
      <c r="N343" s="528"/>
      <c r="O343" s="528"/>
      <c r="P343" s="528"/>
      <c r="Q343" s="528"/>
      <c r="R343" s="528"/>
      <c r="S343" s="528"/>
      <c r="T343" s="528"/>
      <c r="U343" s="528"/>
      <c r="V343" s="528"/>
      <c r="W343" s="528"/>
      <c r="X343" s="528"/>
      <c r="Y343" s="528"/>
      <c r="Z343" s="528"/>
      <c r="AA343" s="528"/>
      <c r="AB343" s="528"/>
    </row>
    <row r="344" spans="1:28" s="529" customFormat="1" ht="12.5" customHeight="1">
      <c r="A344" s="527"/>
      <c r="B344" s="527"/>
      <c r="C344" s="528"/>
      <c r="D344" s="528"/>
      <c r="E344" s="528"/>
      <c r="F344" s="908"/>
      <c r="G344" s="908"/>
      <c r="H344" s="908"/>
      <c r="I344" s="908"/>
      <c r="J344" s="908"/>
      <c r="K344" s="908"/>
      <c r="L344" s="528"/>
      <c r="M344" s="528"/>
      <c r="N344" s="528"/>
      <c r="O344" s="528"/>
      <c r="P344" s="528"/>
      <c r="Q344" s="528"/>
      <c r="R344" s="528"/>
      <c r="S344" s="528"/>
      <c r="T344" s="528"/>
      <c r="U344" s="528"/>
      <c r="V344" s="528"/>
      <c r="W344" s="528"/>
      <c r="X344" s="528"/>
      <c r="Y344" s="528"/>
      <c r="Z344" s="528"/>
      <c r="AA344" s="528"/>
      <c r="AB344" s="528"/>
    </row>
    <row r="345" spans="1:28" s="529" customFormat="1" ht="12.5" customHeight="1">
      <c r="A345" s="527"/>
      <c r="B345" s="527"/>
      <c r="C345" s="528"/>
      <c r="D345" s="528"/>
      <c r="E345" s="528"/>
      <c r="F345" s="908"/>
      <c r="G345" s="908"/>
      <c r="H345" s="908"/>
      <c r="I345" s="908"/>
      <c r="J345" s="908"/>
      <c r="K345" s="908"/>
      <c r="L345" s="528"/>
      <c r="M345" s="528"/>
      <c r="N345" s="528"/>
      <c r="O345" s="528"/>
      <c r="P345" s="528"/>
      <c r="Q345" s="528"/>
      <c r="R345" s="528"/>
      <c r="S345" s="528"/>
      <c r="T345" s="528"/>
      <c r="U345" s="528"/>
      <c r="V345" s="528"/>
      <c r="W345" s="528"/>
      <c r="X345" s="528"/>
      <c r="Y345" s="528"/>
      <c r="Z345" s="528"/>
      <c r="AA345" s="528"/>
      <c r="AB345" s="528"/>
    </row>
    <row r="346" spans="1:28" s="529" customFormat="1" ht="12.5" customHeight="1">
      <c r="A346" s="527"/>
      <c r="B346" s="527"/>
      <c r="C346" s="528"/>
      <c r="D346" s="528"/>
      <c r="E346" s="528"/>
      <c r="F346" s="908"/>
      <c r="G346" s="908"/>
      <c r="H346" s="908"/>
      <c r="I346" s="908"/>
      <c r="J346" s="908"/>
      <c r="K346" s="908"/>
      <c r="L346" s="528"/>
      <c r="M346" s="528"/>
      <c r="N346" s="528"/>
      <c r="O346" s="528"/>
      <c r="P346" s="528"/>
      <c r="Q346" s="528"/>
      <c r="R346" s="528"/>
      <c r="S346" s="528"/>
      <c r="T346" s="528"/>
      <c r="U346" s="528"/>
      <c r="V346" s="528"/>
      <c r="W346" s="528"/>
      <c r="X346" s="528"/>
      <c r="Y346" s="528"/>
      <c r="Z346" s="528"/>
      <c r="AA346" s="528"/>
      <c r="AB346" s="528"/>
    </row>
    <row r="347" spans="1:28" s="529" customFormat="1" ht="12.5" customHeight="1">
      <c r="A347" s="527"/>
      <c r="B347" s="527"/>
      <c r="C347" s="528"/>
      <c r="D347" s="528"/>
      <c r="E347" s="528"/>
      <c r="F347" s="908"/>
      <c r="G347" s="908"/>
      <c r="H347" s="908"/>
      <c r="I347" s="908"/>
      <c r="J347" s="908"/>
      <c r="K347" s="908"/>
      <c r="L347" s="528"/>
      <c r="M347" s="528"/>
      <c r="N347" s="528"/>
      <c r="O347" s="528"/>
      <c r="P347" s="528"/>
      <c r="Q347" s="528"/>
      <c r="R347" s="528"/>
      <c r="S347" s="528"/>
      <c r="T347" s="528"/>
      <c r="U347" s="528"/>
      <c r="V347" s="528"/>
      <c r="W347" s="528"/>
      <c r="X347" s="528"/>
      <c r="Y347" s="528"/>
      <c r="Z347" s="528"/>
      <c r="AA347" s="528"/>
      <c r="AB347" s="528"/>
    </row>
    <row r="348" spans="1:28" s="529" customFormat="1" ht="12.5" customHeight="1">
      <c r="A348" s="527"/>
      <c r="B348" s="527"/>
      <c r="C348" s="528"/>
      <c r="D348" s="528"/>
      <c r="E348" s="528"/>
      <c r="F348" s="908"/>
      <c r="G348" s="908"/>
      <c r="H348" s="908"/>
      <c r="I348" s="908"/>
      <c r="J348" s="908"/>
      <c r="K348" s="908"/>
      <c r="L348" s="528"/>
      <c r="M348" s="528"/>
      <c r="N348" s="528"/>
      <c r="O348" s="528"/>
      <c r="P348" s="528"/>
      <c r="Q348" s="528"/>
      <c r="R348" s="528"/>
      <c r="S348" s="528"/>
      <c r="T348" s="528"/>
      <c r="U348" s="528"/>
      <c r="V348" s="528"/>
      <c r="W348" s="528"/>
      <c r="X348" s="528"/>
      <c r="Y348" s="528"/>
      <c r="Z348" s="528"/>
      <c r="AA348" s="528"/>
      <c r="AB348" s="528"/>
    </row>
    <row r="349" spans="1:28" s="529" customFormat="1" ht="12.5" customHeight="1">
      <c r="A349" s="527"/>
      <c r="B349" s="527"/>
      <c r="C349" s="528"/>
      <c r="D349" s="528"/>
      <c r="E349" s="528"/>
      <c r="F349" s="908"/>
      <c r="G349" s="908"/>
      <c r="H349" s="908"/>
      <c r="I349" s="908"/>
      <c r="J349" s="908"/>
      <c r="K349" s="908"/>
      <c r="L349" s="528"/>
      <c r="M349" s="528"/>
      <c r="N349" s="528"/>
      <c r="O349" s="528"/>
      <c r="P349" s="528"/>
      <c r="Q349" s="528"/>
      <c r="R349" s="528"/>
      <c r="S349" s="528"/>
      <c r="T349" s="528"/>
      <c r="U349" s="528"/>
      <c r="V349" s="528"/>
      <c r="W349" s="528"/>
      <c r="X349" s="528"/>
      <c r="Y349" s="528"/>
      <c r="Z349" s="528"/>
      <c r="AA349" s="528"/>
      <c r="AB349" s="528"/>
    </row>
    <row r="350" spans="1:28" s="529" customFormat="1" ht="12.5" customHeight="1">
      <c r="A350" s="527"/>
      <c r="B350" s="527"/>
      <c r="C350" s="528"/>
      <c r="D350" s="528"/>
      <c r="E350" s="528"/>
      <c r="F350" s="908"/>
      <c r="G350" s="908"/>
      <c r="H350" s="908"/>
      <c r="I350" s="908"/>
      <c r="J350" s="908"/>
      <c r="K350" s="908"/>
      <c r="L350" s="528"/>
      <c r="M350" s="528"/>
      <c r="N350" s="528"/>
      <c r="O350" s="528"/>
      <c r="P350" s="528"/>
      <c r="Q350" s="528"/>
      <c r="R350" s="528"/>
      <c r="S350" s="528"/>
      <c r="T350" s="528"/>
      <c r="U350" s="528"/>
      <c r="V350" s="528"/>
      <c r="W350" s="528"/>
      <c r="X350" s="528"/>
      <c r="Y350" s="528"/>
      <c r="Z350" s="528"/>
      <c r="AA350" s="528"/>
      <c r="AB350" s="528"/>
    </row>
    <row r="351" spans="1:28" s="529" customFormat="1" ht="12.5" customHeight="1">
      <c r="A351" s="527"/>
      <c r="B351" s="527"/>
      <c r="C351" s="528"/>
      <c r="D351" s="528"/>
      <c r="E351" s="528"/>
      <c r="F351" s="908"/>
      <c r="G351" s="908"/>
      <c r="H351" s="908"/>
      <c r="I351" s="908"/>
      <c r="J351" s="908"/>
      <c r="K351" s="908"/>
      <c r="L351" s="528"/>
      <c r="M351" s="528"/>
      <c r="N351" s="528"/>
      <c r="O351" s="528"/>
      <c r="P351" s="528"/>
      <c r="Q351" s="528"/>
      <c r="R351" s="528"/>
      <c r="S351" s="528"/>
      <c r="T351" s="528"/>
      <c r="U351" s="528"/>
      <c r="V351" s="528"/>
      <c r="W351" s="528"/>
      <c r="X351" s="528"/>
      <c r="Y351" s="528"/>
      <c r="Z351" s="528"/>
      <c r="AA351" s="528"/>
      <c r="AB351" s="528"/>
    </row>
    <row r="352" spans="1:28" s="529" customFormat="1" ht="12.5" customHeight="1">
      <c r="A352" s="527"/>
      <c r="B352" s="527"/>
      <c r="C352" s="528"/>
      <c r="D352" s="528"/>
      <c r="E352" s="528"/>
      <c r="F352" s="908"/>
      <c r="G352" s="908"/>
      <c r="H352" s="908"/>
      <c r="I352" s="908"/>
      <c r="J352" s="908"/>
      <c r="K352" s="908"/>
      <c r="L352" s="528"/>
      <c r="M352" s="528"/>
      <c r="N352" s="528"/>
      <c r="O352" s="528"/>
      <c r="P352" s="528"/>
      <c r="Q352" s="528"/>
      <c r="R352" s="528"/>
      <c r="S352" s="528"/>
      <c r="T352" s="528"/>
      <c r="U352" s="528"/>
      <c r="V352" s="528"/>
      <c r="W352" s="528"/>
      <c r="X352" s="528"/>
      <c r="Y352" s="528"/>
      <c r="Z352" s="528"/>
      <c r="AA352" s="528"/>
      <c r="AB352" s="528"/>
    </row>
    <row r="353" spans="1:28" s="529" customFormat="1" ht="12.5" customHeight="1">
      <c r="A353" s="527"/>
      <c r="B353" s="527"/>
      <c r="C353" s="528"/>
      <c r="D353" s="528"/>
      <c r="E353" s="528"/>
      <c r="F353" s="908"/>
      <c r="G353" s="908"/>
      <c r="H353" s="908"/>
      <c r="I353" s="908"/>
      <c r="J353" s="908"/>
      <c r="K353" s="908"/>
      <c r="L353" s="528"/>
      <c r="M353" s="528"/>
      <c r="N353" s="528"/>
      <c r="O353" s="528"/>
      <c r="P353" s="528"/>
      <c r="Q353" s="528"/>
      <c r="R353" s="528"/>
      <c r="S353" s="528"/>
      <c r="T353" s="528"/>
      <c r="U353" s="528"/>
      <c r="V353" s="528"/>
      <c r="W353" s="528"/>
      <c r="X353" s="528"/>
      <c r="Y353" s="528"/>
      <c r="Z353" s="528"/>
      <c r="AA353" s="528"/>
      <c r="AB353" s="528"/>
    </row>
    <row r="354" spans="1:28" s="529" customFormat="1" ht="12.5" customHeight="1">
      <c r="A354" s="527"/>
      <c r="B354" s="527"/>
      <c r="C354" s="528"/>
      <c r="D354" s="528"/>
      <c r="E354" s="528"/>
      <c r="F354" s="908"/>
      <c r="G354" s="908"/>
      <c r="H354" s="908"/>
      <c r="I354" s="908"/>
      <c r="J354" s="908"/>
      <c r="K354" s="908"/>
      <c r="L354" s="528"/>
      <c r="M354" s="528"/>
      <c r="N354" s="528"/>
      <c r="O354" s="528"/>
      <c r="P354" s="528"/>
      <c r="Q354" s="528"/>
      <c r="R354" s="528"/>
      <c r="S354" s="528"/>
      <c r="T354" s="528"/>
      <c r="U354" s="528"/>
      <c r="V354" s="528"/>
      <c r="W354" s="528"/>
      <c r="X354" s="528"/>
      <c r="Y354" s="528"/>
      <c r="Z354" s="528"/>
      <c r="AA354" s="528"/>
      <c r="AB354" s="528"/>
    </row>
    <row r="355" spans="1:28" s="529" customFormat="1" ht="12.5" customHeight="1">
      <c r="A355" s="527"/>
      <c r="B355" s="527"/>
      <c r="C355" s="528"/>
      <c r="D355" s="528"/>
      <c r="E355" s="528"/>
      <c r="F355" s="908"/>
      <c r="G355" s="908"/>
      <c r="H355" s="908"/>
      <c r="I355" s="908"/>
      <c r="J355" s="908"/>
      <c r="K355" s="908"/>
      <c r="L355" s="528"/>
      <c r="M355" s="528"/>
      <c r="N355" s="528"/>
      <c r="O355" s="528"/>
      <c r="P355" s="528"/>
      <c r="Q355" s="528"/>
      <c r="R355" s="528"/>
      <c r="S355" s="528"/>
      <c r="T355" s="528"/>
      <c r="U355" s="528"/>
      <c r="V355" s="528"/>
      <c r="W355" s="528"/>
      <c r="X355" s="528"/>
      <c r="Y355" s="528"/>
      <c r="Z355" s="528"/>
      <c r="AA355" s="528"/>
      <c r="AB355" s="528"/>
    </row>
    <row r="356" spans="1:28" s="529" customFormat="1" ht="12.5" customHeight="1">
      <c r="A356" s="527"/>
      <c r="B356" s="527"/>
      <c r="C356" s="528"/>
      <c r="D356" s="528"/>
      <c r="E356" s="528"/>
      <c r="F356" s="908"/>
      <c r="G356" s="908"/>
      <c r="H356" s="908"/>
      <c r="I356" s="908"/>
      <c r="J356" s="908"/>
      <c r="K356" s="908"/>
      <c r="L356" s="528"/>
      <c r="M356" s="528"/>
      <c r="N356" s="528"/>
      <c r="O356" s="528"/>
      <c r="P356" s="528"/>
      <c r="Q356" s="528"/>
      <c r="R356" s="528"/>
      <c r="S356" s="528"/>
      <c r="T356" s="528"/>
      <c r="U356" s="528"/>
      <c r="V356" s="528"/>
      <c r="W356" s="528"/>
      <c r="X356" s="528"/>
      <c r="Y356" s="528"/>
      <c r="Z356" s="528"/>
      <c r="AA356" s="528"/>
      <c r="AB356" s="528"/>
    </row>
    <row r="357" spans="1:28" s="529" customFormat="1" ht="12.5" customHeight="1">
      <c r="A357" s="527"/>
      <c r="B357" s="527"/>
      <c r="C357" s="528"/>
      <c r="D357" s="528"/>
      <c r="E357" s="528"/>
      <c r="F357" s="908"/>
      <c r="G357" s="908"/>
      <c r="H357" s="908"/>
      <c r="I357" s="908"/>
      <c r="J357" s="908"/>
      <c r="K357" s="908"/>
      <c r="L357" s="528"/>
      <c r="M357" s="528"/>
      <c r="N357" s="528"/>
      <c r="O357" s="528"/>
      <c r="P357" s="528"/>
      <c r="Q357" s="528"/>
      <c r="R357" s="528"/>
      <c r="S357" s="528"/>
      <c r="T357" s="528"/>
      <c r="U357" s="528"/>
      <c r="V357" s="528"/>
      <c r="W357" s="528"/>
      <c r="X357" s="528"/>
      <c r="Y357" s="528"/>
      <c r="Z357" s="528"/>
      <c r="AA357" s="528"/>
      <c r="AB357" s="528"/>
    </row>
    <row r="358" spans="1:28" s="529" customFormat="1" ht="12.5" customHeight="1">
      <c r="A358" s="527"/>
      <c r="B358" s="527"/>
      <c r="C358" s="528"/>
      <c r="D358" s="528"/>
      <c r="E358" s="528"/>
      <c r="F358" s="908"/>
      <c r="G358" s="908"/>
      <c r="H358" s="908"/>
      <c r="I358" s="908"/>
      <c r="J358" s="908"/>
      <c r="K358" s="908"/>
      <c r="L358" s="528"/>
      <c r="M358" s="528"/>
      <c r="N358" s="528"/>
      <c r="O358" s="528"/>
      <c r="P358" s="528"/>
      <c r="Q358" s="528"/>
      <c r="R358" s="528"/>
      <c r="S358" s="528"/>
      <c r="T358" s="528"/>
      <c r="U358" s="528"/>
      <c r="V358" s="528"/>
      <c r="W358" s="528"/>
      <c r="X358" s="528"/>
      <c r="Y358" s="528"/>
      <c r="Z358" s="528"/>
      <c r="AA358" s="528"/>
      <c r="AB358" s="528"/>
    </row>
    <row r="359" spans="1:28" s="529" customFormat="1" ht="12.5" customHeight="1">
      <c r="A359" s="527"/>
      <c r="B359" s="527"/>
      <c r="C359" s="528"/>
      <c r="D359" s="528"/>
      <c r="E359" s="528"/>
      <c r="F359" s="908"/>
      <c r="G359" s="908"/>
      <c r="H359" s="908"/>
      <c r="I359" s="908"/>
      <c r="J359" s="908"/>
      <c r="K359" s="908"/>
      <c r="L359" s="528"/>
      <c r="M359" s="528"/>
      <c r="N359" s="528"/>
      <c r="O359" s="528"/>
      <c r="P359" s="528"/>
      <c r="Q359" s="528"/>
      <c r="R359" s="528"/>
      <c r="S359" s="528"/>
      <c r="T359" s="528"/>
      <c r="U359" s="528"/>
      <c r="V359" s="528"/>
      <c r="W359" s="528"/>
      <c r="X359" s="528"/>
      <c r="Y359" s="528"/>
      <c r="Z359" s="528"/>
      <c r="AA359" s="528"/>
      <c r="AB359" s="528"/>
    </row>
    <row r="360" spans="1:28" s="529" customFormat="1" ht="12.5" customHeight="1">
      <c r="A360" s="527"/>
      <c r="B360" s="527"/>
      <c r="C360" s="528"/>
      <c r="D360" s="528"/>
      <c r="E360" s="528"/>
      <c r="F360" s="908"/>
      <c r="G360" s="908"/>
      <c r="H360" s="908"/>
      <c r="I360" s="908"/>
      <c r="J360" s="908"/>
      <c r="K360" s="908"/>
      <c r="L360" s="528"/>
      <c r="M360" s="528"/>
      <c r="N360" s="528"/>
      <c r="O360" s="528"/>
      <c r="P360" s="528"/>
      <c r="Q360" s="528"/>
      <c r="R360" s="528"/>
      <c r="S360" s="528"/>
      <c r="T360" s="528"/>
      <c r="U360" s="528"/>
      <c r="V360" s="528"/>
      <c r="W360" s="528"/>
      <c r="X360" s="528"/>
      <c r="Y360" s="528"/>
      <c r="Z360" s="528"/>
      <c r="AA360" s="528"/>
      <c r="AB360" s="528"/>
    </row>
    <row r="361" spans="1:28" s="529" customFormat="1" ht="12.5" customHeight="1">
      <c r="A361" s="527"/>
      <c r="B361" s="527"/>
      <c r="C361" s="528"/>
      <c r="D361" s="528"/>
      <c r="E361" s="528"/>
      <c r="F361" s="908"/>
      <c r="G361" s="908"/>
      <c r="H361" s="908"/>
      <c r="I361" s="908"/>
      <c r="J361" s="908"/>
      <c r="K361" s="908"/>
      <c r="L361" s="528"/>
      <c r="M361" s="528"/>
      <c r="N361" s="528"/>
      <c r="O361" s="528"/>
      <c r="P361" s="528"/>
      <c r="Q361" s="528"/>
      <c r="R361" s="528"/>
      <c r="S361" s="528"/>
      <c r="T361" s="528"/>
      <c r="U361" s="528"/>
      <c r="V361" s="528"/>
      <c r="W361" s="528"/>
      <c r="X361" s="528"/>
      <c r="Y361" s="528"/>
      <c r="Z361" s="528"/>
      <c r="AA361" s="528"/>
      <c r="AB361" s="528"/>
    </row>
    <row r="362" spans="1:28" s="529" customFormat="1" ht="12.5" customHeight="1">
      <c r="A362" s="527"/>
      <c r="B362" s="527"/>
      <c r="C362" s="528"/>
      <c r="D362" s="528"/>
      <c r="E362" s="528"/>
      <c r="F362" s="908"/>
      <c r="G362" s="908"/>
      <c r="H362" s="908"/>
      <c r="I362" s="908"/>
      <c r="J362" s="908"/>
      <c r="K362" s="908"/>
      <c r="L362" s="528"/>
      <c r="M362" s="528"/>
      <c r="N362" s="528"/>
      <c r="O362" s="528"/>
      <c r="P362" s="528"/>
      <c r="Q362" s="528"/>
      <c r="R362" s="528"/>
      <c r="S362" s="528"/>
      <c r="T362" s="528"/>
      <c r="U362" s="528"/>
      <c r="V362" s="528"/>
      <c r="W362" s="528"/>
      <c r="X362" s="528"/>
      <c r="Y362" s="528"/>
      <c r="Z362" s="528"/>
      <c r="AA362" s="528"/>
      <c r="AB362" s="528"/>
    </row>
    <row r="363" spans="1:28" s="529" customFormat="1" ht="12.5" customHeight="1">
      <c r="A363" s="527"/>
      <c r="B363" s="527"/>
      <c r="C363" s="528"/>
      <c r="D363" s="528"/>
      <c r="E363" s="528"/>
      <c r="F363" s="908"/>
      <c r="G363" s="908"/>
      <c r="H363" s="908"/>
      <c r="I363" s="908"/>
      <c r="J363" s="908"/>
      <c r="K363" s="908"/>
      <c r="L363" s="528"/>
      <c r="M363" s="528"/>
      <c r="N363" s="528"/>
      <c r="O363" s="528"/>
      <c r="P363" s="528"/>
      <c r="Q363" s="528"/>
      <c r="R363" s="528"/>
      <c r="S363" s="528"/>
      <c r="T363" s="528"/>
      <c r="U363" s="528"/>
      <c r="V363" s="528"/>
      <c r="W363" s="528"/>
      <c r="X363" s="528"/>
      <c r="Y363" s="528"/>
      <c r="Z363" s="528"/>
      <c r="AA363" s="528"/>
      <c r="AB363" s="528"/>
    </row>
    <row r="364" spans="1:28" s="529" customFormat="1" ht="12.5" customHeight="1">
      <c r="A364" s="527"/>
      <c r="B364" s="527"/>
      <c r="C364" s="528"/>
      <c r="D364" s="528"/>
      <c r="E364" s="528"/>
      <c r="F364" s="908"/>
      <c r="G364" s="908"/>
      <c r="H364" s="908"/>
      <c r="I364" s="908"/>
      <c r="J364" s="908"/>
      <c r="K364" s="908"/>
      <c r="L364" s="528"/>
      <c r="M364" s="528"/>
      <c r="N364" s="528"/>
      <c r="O364" s="528"/>
      <c r="P364" s="528"/>
      <c r="Q364" s="528"/>
      <c r="R364" s="528"/>
      <c r="S364" s="528"/>
      <c r="T364" s="528"/>
      <c r="U364" s="528"/>
      <c r="V364" s="528"/>
      <c r="W364" s="528"/>
      <c r="X364" s="528"/>
      <c r="Y364" s="528"/>
      <c r="Z364" s="528"/>
      <c r="AA364" s="528"/>
      <c r="AB364" s="528"/>
    </row>
    <row r="365" spans="1:28" s="529" customFormat="1" ht="12.5" customHeight="1">
      <c r="A365" s="527"/>
      <c r="B365" s="527"/>
      <c r="C365" s="528"/>
      <c r="D365" s="528"/>
      <c r="E365" s="528"/>
      <c r="F365" s="908"/>
      <c r="G365" s="908"/>
      <c r="H365" s="908"/>
      <c r="I365" s="908"/>
      <c r="J365" s="908"/>
      <c r="K365" s="908"/>
      <c r="L365" s="528"/>
      <c r="M365" s="528"/>
      <c r="N365" s="528"/>
      <c r="O365" s="528"/>
      <c r="P365" s="528"/>
      <c r="Q365" s="528"/>
      <c r="R365" s="528"/>
      <c r="S365" s="528"/>
      <c r="T365" s="528"/>
      <c r="U365" s="528"/>
      <c r="V365" s="528"/>
      <c r="W365" s="528"/>
      <c r="X365" s="528"/>
      <c r="Y365" s="528"/>
      <c r="Z365" s="528"/>
      <c r="AA365" s="528"/>
      <c r="AB365" s="528"/>
    </row>
    <row r="366" spans="1:28" s="529" customFormat="1" ht="12.5" customHeight="1">
      <c r="A366" s="527"/>
      <c r="B366" s="527"/>
      <c r="C366" s="528"/>
      <c r="D366" s="528"/>
      <c r="E366" s="528"/>
      <c r="F366" s="908"/>
      <c r="G366" s="908"/>
      <c r="H366" s="908"/>
      <c r="I366" s="908"/>
      <c r="J366" s="908"/>
      <c r="K366" s="908"/>
      <c r="L366" s="528"/>
      <c r="M366" s="528"/>
      <c r="N366" s="528"/>
      <c r="O366" s="528"/>
      <c r="P366" s="528"/>
      <c r="Q366" s="528"/>
      <c r="R366" s="528"/>
      <c r="S366" s="528"/>
      <c r="T366" s="528"/>
      <c r="U366" s="528"/>
      <c r="V366" s="528"/>
      <c r="W366" s="528"/>
      <c r="X366" s="528"/>
      <c r="Y366" s="528"/>
      <c r="Z366" s="528"/>
      <c r="AA366" s="528"/>
      <c r="AB366" s="528"/>
    </row>
    <row r="367" spans="1:28" s="529" customFormat="1" ht="12.5" customHeight="1">
      <c r="A367" s="527"/>
      <c r="B367" s="527"/>
      <c r="C367" s="528"/>
      <c r="D367" s="528"/>
      <c r="E367" s="528"/>
      <c r="F367" s="908"/>
      <c r="G367" s="908"/>
      <c r="H367" s="908"/>
      <c r="I367" s="908"/>
      <c r="J367" s="908"/>
      <c r="K367" s="908"/>
      <c r="L367" s="528"/>
      <c r="M367" s="528"/>
      <c r="N367" s="528"/>
      <c r="O367" s="528"/>
      <c r="P367" s="528"/>
      <c r="Q367" s="528"/>
      <c r="R367" s="528"/>
      <c r="S367" s="528"/>
      <c r="T367" s="528"/>
      <c r="U367" s="528"/>
      <c r="V367" s="528"/>
      <c r="W367" s="528"/>
      <c r="X367" s="528"/>
      <c r="Y367" s="528"/>
      <c r="Z367" s="528"/>
      <c r="AA367" s="528"/>
      <c r="AB367" s="528"/>
    </row>
    <row r="368" spans="1:28" s="529" customFormat="1" ht="12.5" customHeight="1">
      <c r="A368" s="527"/>
      <c r="B368" s="527"/>
      <c r="C368" s="528"/>
      <c r="D368" s="528"/>
      <c r="E368" s="528"/>
      <c r="F368" s="908"/>
      <c r="G368" s="908"/>
      <c r="H368" s="908"/>
      <c r="I368" s="908"/>
      <c r="J368" s="908"/>
      <c r="K368" s="908"/>
      <c r="L368" s="528"/>
      <c r="M368" s="528"/>
      <c r="N368" s="528"/>
      <c r="O368" s="528"/>
      <c r="P368" s="528"/>
      <c r="Q368" s="528"/>
      <c r="R368" s="528"/>
      <c r="S368" s="528"/>
      <c r="T368" s="528"/>
      <c r="U368" s="528"/>
      <c r="V368" s="528"/>
      <c r="W368" s="528"/>
      <c r="X368" s="528"/>
      <c r="Y368" s="528"/>
      <c r="Z368" s="528"/>
      <c r="AA368" s="528"/>
      <c r="AB368" s="528"/>
    </row>
    <row r="369" spans="1:28" s="529" customFormat="1" ht="12.5" customHeight="1">
      <c r="A369" s="527"/>
      <c r="B369" s="527"/>
      <c r="C369" s="528"/>
      <c r="D369" s="528"/>
      <c r="E369" s="528"/>
      <c r="F369" s="908"/>
      <c r="G369" s="908"/>
      <c r="H369" s="908"/>
      <c r="I369" s="908"/>
      <c r="J369" s="908"/>
      <c r="K369" s="908"/>
      <c r="L369" s="528"/>
      <c r="M369" s="528"/>
      <c r="N369" s="528"/>
      <c r="O369" s="528"/>
      <c r="P369" s="528"/>
      <c r="Q369" s="528"/>
      <c r="R369" s="528"/>
      <c r="S369" s="528"/>
      <c r="T369" s="528"/>
      <c r="U369" s="528"/>
      <c r="V369" s="528"/>
      <c r="W369" s="528"/>
      <c r="X369" s="528"/>
      <c r="Y369" s="528"/>
      <c r="Z369" s="528"/>
      <c r="AA369" s="528"/>
      <c r="AB369" s="528"/>
    </row>
    <row r="370" spans="1:28" s="529" customFormat="1" ht="12.5" customHeight="1">
      <c r="A370" s="527"/>
      <c r="B370" s="527"/>
      <c r="C370" s="528"/>
      <c r="D370" s="528"/>
      <c r="E370" s="528"/>
      <c r="F370" s="908"/>
      <c r="G370" s="908"/>
      <c r="H370" s="908"/>
      <c r="I370" s="908"/>
      <c r="J370" s="908"/>
      <c r="K370" s="908"/>
      <c r="L370" s="528"/>
      <c r="M370" s="528"/>
      <c r="N370" s="528"/>
      <c r="O370" s="528"/>
      <c r="P370" s="528"/>
      <c r="Q370" s="528"/>
      <c r="R370" s="528"/>
      <c r="S370" s="528"/>
      <c r="T370" s="528"/>
      <c r="U370" s="528"/>
      <c r="V370" s="528"/>
      <c r="W370" s="528"/>
      <c r="X370" s="528"/>
      <c r="Y370" s="528"/>
      <c r="Z370" s="528"/>
      <c r="AA370" s="528"/>
      <c r="AB370" s="528"/>
    </row>
    <row r="371" spans="1:28" s="529" customFormat="1" ht="12.5" customHeight="1">
      <c r="A371" s="527"/>
      <c r="B371" s="527"/>
      <c r="C371" s="528"/>
      <c r="D371" s="528"/>
      <c r="E371" s="528"/>
      <c r="F371" s="908"/>
      <c r="G371" s="908"/>
      <c r="H371" s="908"/>
      <c r="I371" s="908"/>
      <c r="J371" s="908"/>
      <c r="K371" s="908"/>
      <c r="L371" s="528"/>
      <c r="M371" s="528"/>
      <c r="N371" s="528"/>
      <c r="O371" s="528"/>
      <c r="P371" s="528"/>
      <c r="Q371" s="528"/>
      <c r="R371" s="528"/>
      <c r="S371" s="528"/>
      <c r="T371" s="528"/>
      <c r="U371" s="528"/>
      <c r="V371" s="528"/>
      <c r="W371" s="528"/>
      <c r="X371" s="528"/>
      <c r="Y371" s="528"/>
      <c r="Z371" s="528"/>
      <c r="AA371" s="528"/>
      <c r="AB371" s="528"/>
    </row>
    <row r="372" spans="1:28" s="529" customFormat="1" ht="12.5" customHeight="1">
      <c r="A372" s="527"/>
      <c r="B372" s="527"/>
      <c r="C372" s="528"/>
      <c r="D372" s="528"/>
      <c r="E372" s="528"/>
      <c r="F372" s="908"/>
      <c r="G372" s="908"/>
      <c r="H372" s="908"/>
      <c r="I372" s="908"/>
      <c r="J372" s="908"/>
      <c r="K372" s="908"/>
      <c r="L372" s="528"/>
      <c r="M372" s="528"/>
      <c r="N372" s="528"/>
      <c r="O372" s="528"/>
      <c r="P372" s="528"/>
      <c r="Q372" s="528"/>
      <c r="R372" s="528"/>
      <c r="S372" s="528"/>
      <c r="T372" s="528"/>
      <c r="U372" s="528"/>
      <c r="V372" s="528"/>
      <c r="W372" s="528"/>
      <c r="X372" s="528"/>
      <c r="Y372" s="528"/>
      <c r="Z372" s="528"/>
      <c r="AA372" s="528"/>
      <c r="AB372" s="528"/>
    </row>
    <row r="373" spans="1:28" s="529" customFormat="1" ht="12.5" customHeight="1">
      <c r="A373" s="527"/>
      <c r="B373" s="527"/>
      <c r="C373" s="528"/>
      <c r="D373" s="528"/>
      <c r="E373" s="528"/>
      <c r="F373" s="908"/>
      <c r="G373" s="908"/>
      <c r="H373" s="908"/>
      <c r="I373" s="908"/>
      <c r="J373" s="908"/>
      <c r="K373" s="908"/>
      <c r="L373" s="528"/>
      <c r="M373" s="528"/>
      <c r="N373" s="528"/>
      <c r="O373" s="528"/>
      <c r="P373" s="528"/>
      <c r="Q373" s="528"/>
      <c r="R373" s="528"/>
      <c r="S373" s="528"/>
      <c r="T373" s="528"/>
      <c r="U373" s="528"/>
      <c r="V373" s="528"/>
      <c r="W373" s="528"/>
      <c r="X373" s="528"/>
      <c r="Y373" s="528"/>
      <c r="Z373" s="528"/>
      <c r="AA373" s="528"/>
      <c r="AB373" s="528"/>
    </row>
    <row r="374" spans="1:28" s="529" customFormat="1" ht="12.5" customHeight="1">
      <c r="A374" s="527"/>
      <c r="B374" s="527"/>
      <c r="C374" s="528"/>
      <c r="D374" s="528"/>
      <c r="E374" s="528"/>
      <c r="F374" s="908"/>
      <c r="G374" s="908"/>
      <c r="H374" s="908"/>
      <c r="I374" s="908"/>
      <c r="J374" s="908"/>
      <c r="K374" s="908"/>
      <c r="L374" s="528"/>
      <c r="M374" s="528"/>
      <c r="N374" s="528"/>
      <c r="O374" s="528"/>
      <c r="P374" s="528"/>
      <c r="Q374" s="528"/>
      <c r="R374" s="528"/>
      <c r="S374" s="528"/>
      <c r="T374" s="528"/>
      <c r="U374" s="528"/>
      <c r="V374" s="528"/>
      <c r="W374" s="528"/>
      <c r="X374" s="528"/>
      <c r="Y374" s="528"/>
      <c r="Z374" s="528"/>
      <c r="AA374" s="528"/>
      <c r="AB374" s="528"/>
    </row>
    <row r="375" spans="1:28" s="529" customFormat="1" ht="12.5" customHeight="1">
      <c r="A375" s="527"/>
      <c r="B375" s="527"/>
      <c r="C375" s="528"/>
      <c r="D375" s="528"/>
      <c r="E375" s="528"/>
      <c r="F375" s="908"/>
      <c r="G375" s="908"/>
      <c r="H375" s="908"/>
      <c r="I375" s="908"/>
      <c r="J375" s="908"/>
      <c r="K375" s="908"/>
      <c r="L375" s="528"/>
      <c r="M375" s="528"/>
      <c r="N375" s="528"/>
      <c r="O375" s="528"/>
      <c r="P375" s="528"/>
      <c r="Q375" s="528"/>
      <c r="R375" s="528"/>
      <c r="S375" s="528"/>
      <c r="T375" s="528"/>
      <c r="U375" s="528"/>
      <c r="V375" s="528"/>
      <c r="W375" s="528"/>
      <c r="X375" s="528"/>
      <c r="Y375" s="528"/>
      <c r="Z375" s="528"/>
      <c r="AA375" s="528"/>
      <c r="AB375" s="528"/>
    </row>
    <row r="376" spans="1:28" s="529" customFormat="1" ht="12.5" customHeight="1">
      <c r="A376" s="527"/>
      <c r="B376" s="527"/>
      <c r="C376" s="528"/>
      <c r="D376" s="528"/>
      <c r="E376" s="528"/>
      <c r="F376" s="908"/>
      <c r="G376" s="908"/>
      <c r="H376" s="908"/>
      <c r="I376" s="908"/>
      <c r="J376" s="908"/>
      <c r="K376" s="908"/>
      <c r="L376" s="528"/>
      <c r="M376" s="528"/>
      <c r="N376" s="528"/>
      <c r="O376" s="528"/>
      <c r="P376" s="528"/>
      <c r="Q376" s="528"/>
      <c r="R376" s="528"/>
      <c r="S376" s="528"/>
      <c r="T376" s="528"/>
      <c r="U376" s="528"/>
      <c r="V376" s="528"/>
      <c r="W376" s="528"/>
      <c r="X376" s="528"/>
      <c r="Y376" s="528"/>
      <c r="Z376" s="528"/>
      <c r="AA376" s="528"/>
      <c r="AB376" s="528"/>
    </row>
    <row r="377" spans="1:28" s="529" customFormat="1" ht="12.5" customHeight="1">
      <c r="A377" s="527"/>
      <c r="B377" s="527"/>
      <c r="C377" s="528"/>
      <c r="D377" s="528"/>
      <c r="E377" s="528"/>
      <c r="F377" s="908"/>
      <c r="G377" s="908"/>
      <c r="H377" s="908"/>
      <c r="I377" s="908"/>
      <c r="J377" s="908"/>
      <c r="K377" s="908"/>
      <c r="L377" s="528"/>
      <c r="M377" s="528"/>
      <c r="N377" s="528"/>
      <c r="O377" s="528"/>
      <c r="P377" s="528"/>
      <c r="Q377" s="528"/>
      <c r="R377" s="528"/>
      <c r="S377" s="528"/>
      <c r="T377" s="528"/>
      <c r="U377" s="528"/>
      <c r="V377" s="528"/>
      <c r="W377" s="528"/>
      <c r="X377" s="528"/>
      <c r="Y377" s="528"/>
      <c r="Z377" s="528"/>
      <c r="AA377" s="528"/>
      <c r="AB377" s="528"/>
    </row>
    <row r="378" spans="1:28" s="529" customFormat="1" ht="12.5" customHeight="1">
      <c r="A378" s="527"/>
      <c r="B378" s="527"/>
      <c r="C378" s="528"/>
      <c r="D378" s="528"/>
      <c r="E378" s="528"/>
      <c r="F378" s="908"/>
      <c r="G378" s="908"/>
      <c r="H378" s="908"/>
      <c r="I378" s="908"/>
      <c r="J378" s="908"/>
      <c r="K378" s="908"/>
      <c r="L378" s="528"/>
      <c r="M378" s="528"/>
      <c r="N378" s="528"/>
      <c r="O378" s="528"/>
      <c r="P378" s="528"/>
      <c r="Q378" s="528"/>
      <c r="R378" s="528"/>
      <c r="S378" s="528"/>
      <c r="T378" s="528"/>
      <c r="U378" s="528"/>
      <c r="V378" s="528"/>
      <c r="W378" s="528"/>
      <c r="X378" s="528"/>
      <c r="Y378" s="528"/>
      <c r="Z378" s="528"/>
      <c r="AA378" s="528"/>
      <c r="AB378" s="528"/>
    </row>
    <row r="379" spans="1:28" s="529" customFormat="1" ht="12.5" customHeight="1">
      <c r="A379" s="527"/>
      <c r="B379" s="527"/>
      <c r="C379" s="528"/>
      <c r="D379" s="528"/>
      <c r="E379" s="528"/>
      <c r="F379" s="908"/>
      <c r="G379" s="908"/>
      <c r="H379" s="908"/>
      <c r="I379" s="908"/>
      <c r="J379" s="908"/>
      <c r="K379" s="908"/>
      <c r="L379" s="528"/>
      <c r="M379" s="528"/>
      <c r="N379" s="528"/>
      <c r="O379" s="528"/>
      <c r="P379" s="528"/>
      <c r="Q379" s="528"/>
      <c r="R379" s="528"/>
      <c r="S379" s="528"/>
      <c r="T379" s="528"/>
      <c r="U379" s="528"/>
      <c r="V379" s="528"/>
      <c r="W379" s="528"/>
      <c r="X379" s="528"/>
      <c r="Y379" s="528"/>
      <c r="Z379" s="528"/>
      <c r="AA379" s="528"/>
      <c r="AB379" s="528"/>
    </row>
    <row r="380" spans="1:28" s="529" customFormat="1" ht="12.5" customHeight="1">
      <c r="A380" s="527"/>
      <c r="B380" s="527"/>
      <c r="C380" s="528"/>
      <c r="D380" s="528"/>
      <c r="E380" s="528"/>
      <c r="F380" s="908"/>
      <c r="G380" s="908"/>
      <c r="H380" s="908"/>
      <c r="I380" s="908"/>
      <c r="J380" s="908"/>
      <c r="K380" s="908"/>
      <c r="L380" s="528"/>
      <c r="M380" s="528"/>
      <c r="N380" s="528"/>
      <c r="O380" s="528"/>
      <c r="P380" s="528"/>
      <c r="Q380" s="528"/>
      <c r="R380" s="528"/>
      <c r="S380" s="528"/>
      <c r="T380" s="528"/>
      <c r="U380" s="528"/>
      <c r="V380" s="528"/>
      <c r="W380" s="528"/>
      <c r="X380" s="528"/>
      <c r="Y380" s="528"/>
      <c r="Z380" s="528"/>
      <c r="AA380" s="528"/>
      <c r="AB380" s="528"/>
    </row>
    <row r="381" spans="1:28" s="529" customFormat="1" ht="12.5" customHeight="1">
      <c r="A381" s="527"/>
      <c r="B381" s="527"/>
      <c r="C381" s="528"/>
      <c r="D381" s="528"/>
      <c r="E381" s="528"/>
      <c r="F381" s="908"/>
      <c r="G381" s="908"/>
      <c r="H381" s="908"/>
      <c r="I381" s="908"/>
      <c r="J381" s="908"/>
      <c r="K381" s="908"/>
      <c r="L381" s="528"/>
      <c r="M381" s="528"/>
      <c r="N381" s="528"/>
      <c r="O381" s="528"/>
      <c r="P381" s="528"/>
      <c r="Q381" s="528"/>
      <c r="R381" s="528"/>
      <c r="S381" s="528"/>
      <c r="T381" s="528"/>
      <c r="U381" s="528"/>
      <c r="V381" s="528"/>
      <c r="W381" s="528"/>
      <c r="X381" s="528"/>
      <c r="Y381" s="528"/>
      <c r="Z381" s="528"/>
      <c r="AA381" s="528"/>
      <c r="AB381" s="528"/>
    </row>
    <row r="382" spans="1:28" s="529" customFormat="1" ht="12.5" customHeight="1">
      <c r="A382" s="527"/>
      <c r="B382" s="527"/>
      <c r="C382" s="528"/>
      <c r="D382" s="528"/>
      <c r="E382" s="528"/>
      <c r="F382" s="908"/>
      <c r="G382" s="908"/>
      <c r="H382" s="908"/>
      <c r="I382" s="908"/>
      <c r="J382" s="908"/>
      <c r="K382" s="908"/>
      <c r="L382" s="528"/>
      <c r="M382" s="528"/>
      <c r="N382" s="528"/>
      <c r="O382" s="528"/>
      <c r="P382" s="528"/>
      <c r="Q382" s="528"/>
      <c r="R382" s="528"/>
      <c r="S382" s="528"/>
      <c r="T382" s="528"/>
      <c r="U382" s="528"/>
      <c r="V382" s="528"/>
      <c r="W382" s="528"/>
      <c r="X382" s="528"/>
      <c r="Y382" s="528"/>
      <c r="Z382" s="528"/>
      <c r="AA382" s="528"/>
      <c r="AB382" s="528"/>
    </row>
    <row r="383" spans="1:28" s="529" customFormat="1" ht="12.5" customHeight="1">
      <c r="A383" s="527"/>
      <c r="B383" s="527"/>
      <c r="C383" s="528"/>
      <c r="D383" s="528"/>
      <c r="E383" s="528"/>
      <c r="F383" s="908"/>
      <c r="G383" s="908"/>
      <c r="H383" s="908"/>
      <c r="I383" s="908"/>
      <c r="J383" s="908"/>
      <c r="K383" s="908"/>
      <c r="L383" s="528"/>
      <c r="M383" s="528"/>
      <c r="N383" s="528"/>
      <c r="O383" s="528"/>
      <c r="P383" s="528"/>
      <c r="Q383" s="528"/>
      <c r="R383" s="528"/>
      <c r="S383" s="528"/>
      <c r="T383" s="528"/>
      <c r="U383" s="528"/>
      <c r="V383" s="528"/>
      <c r="W383" s="528"/>
      <c r="X383" s="528"/>
      <c r="Y383" s="528"/>
      <c r="Z383" s="528"/>
      <c r="AA383" s="528"/>
      <c r="AB383" s="528"/>
    </row>
    <row r="384" spans="1:28" s="529" customFormat="1" ht="12.5" customHeight="1">
      <c r="A384" s="527"/>
      <c r="B384" s="527"/>
      <c r="C384" s="528"/>
      <c r="D384" s="528"/>
      <c r="E384" s="528"/>
      <c r="F384" s="908"/>
      <c r="G384" s="908"/>
      <c r="H384" s="908"/>
      <c r="I384" s="908"/>
      <c r="J384" s="908"/>
      <c r="K384" s="908"/>
      <c r="L384" s="528"/>
      <c r="M384" s="528"/>
      <c r="N384" s="528"/>
      <c r="O384" s="528"/>
      <c r="P384" s="528"/>
      <c r="Q384" s="528"/>
      <c r="R384" s="528"/>
      <c r="S384" s="528"/>
      <c r="T384" s="528"/>
      <c r="U384" s="528"/>
      <c r="V384" s="528"/>
      <c r="W384" s="528"/>
      <c r="X384" s="528"/>
      <c r="Y384" s="528"/>
      <c r="Z384" s="528"/>
      <c r="AA384" s="528"/>
      <c r="AB384" s="528"/>
    </row>
    <row r="385" spans="1:28" s="529" customFormat="1" ht="12.5" customHeight="1">
      <c r="A385" s="527"/>
      <c r="B385" s="527"/>
      <c r="C385" s="528"/>
      <c r="D385" s="528"/>
      <c r="E385" s="528"/>
      <c r="F385" s="908"/>
      <c r="G385" s="908"/>
      <c r="H385" s="908"/>
      <c r="I385" s="908"/>
      <c r="J385" s="908"/>
      <c r="K385" s="908"/>
      <c r="L385" s="528"/>
      <c r="M385" s="528"/>
      <c r="N385" s="528"/>
      <c r="O385" s="528"/>
      <c r="P385" s="528"/>
      <c r="Q385" s="528"/>
      <c r="R385" s="528"/>
      <c r="S385" s="528"/>
      <c r="T385" s="528"/>
      <c r="U385" s="528"/>
      <c r="V385" s="528"/>
      <c r="W385" s="528"/>
      <c r="X385" s="528"/>
      <c r="Y385" s="528"/>
      <c r="Z385" s="528"/>
      <c r="AA385" s="528"/>
      <c r="AB385" s="528"/>
    </row>
    <row r="386" spans="1:28" s="529" customFormat="1" ht="12.5" customHeight="1">
      <c r="A386" s="527"/>
      <c r="B386" s="527"/>
      <c r="C386" s="528"/>
      <c r="D386" s="528"/>
      <c r="E386" s="528"/>
      <c r="F386" s="908"/>
      <c r="G386" s="908"/>
      <c r="H386" s="908"/>
      <c r="I386" s="908"/>
      <c r="J386" s="908"/>
      <c r="K386" s="908"/>
      <c r="L386" s="528"/>
      <c r="M386" s="528"/>
      <c r="N386" s="528"/>
      <c r="O386" s="528"/>
      <c r="P386" s="528"/>
      <c r="Q386" s="528"/>
      <c r="R386" s="528"/>
      <c r="S386" s="528"/>
      <c r="T386" s="528"/>
      <c r="U386" s="528"/>
      <c r="V386" s="528"/>
      <c r="W386" s="528"/>
      <c r="X386" s="528"/>
      <c r="Y386" s="528"/>
      <c r="Z386" s="528"/>
      <c r="AA386" s="528"/>
      <c r="AB386" s="528"/>
    </row>
    <row r="387" spans="1:28" s="529" customFormat="1" ht="12.5" customHeight="1">
      <c r="A387" s="527"/>
      <c r="B387" s="527"/>
      <c r="C387" s="528"/>
      <c r="D387" s="528"/>
      <c r="E387" s="528"/>
      <c r="F387" s="908"/>
      <c r="G387" s="908"/>
      <c r="H387" s="908"/>
      <c r="I387" s="908"/>
      <c r="J387" s="908"/>
      <c r="K387" s="908"/>
      <c r="L387" s="528"/>
      <c r="M387" s="528"/>
      <c r="N387" s="528"/>
      <c r="O387" s="528"/>
      <c r="P387" s="528"/>
      <c r="Q387" s="528"/>
      <c r="R387" s="528"/>
      <c r="S387" s="528"/>
      <c r="T387" s="528"/>
      <c r="U387" s="528"/>
      <c r="V387" s="528"/>
      <c r="W387" s="528"/>
      <c r="X387" s="528"/>
      <c r="Y387" s="528"/>
      <c r="Z387" s="528"/>
      <c r="AA387" s="528"/>
      <c r="AB387" s="528"/>
    </row>
    <row r="388" spans="1:28" s="529" customFormat="1" ht="12.5" customHeight="1">
      <c r="A388" s="527"/>
      <c r="B388" s="527"/>
      <c r="C388" s="528"/>
      <c r="D388" s="528"/>
      <c r="E388" s="528"/>
      <c r="F388" s="908"/>
      <c r="G388" s="908"/>
      <c r="H388" s="908"/>
      <c r="I388" s="908"/>
      <c r="J388" s="908"/>
      <c r="K388" s="908"/>
      <c r="L388" s="528"/>
      <c r="M388" s="528"/>
      <c r="N388" s="528"/>
      <c r="O388" s="528"/>
      <c r="P388" s="528"/>
      <c r="Q388" s="528"/>
      <c r="R388" s="528"/>
      <c r="S388" s="528"/>
      <c r="T388" s="528"/>
      <c r="U388" s="528"/>
      <c r="V388" s="528"/>
      <c r="W388" s="528"/>
      <c r="X388" s="528"/>
      <c r="Y388" s="528"/>
      <c r="Z388" s="528"/>
      <c r="AA388" s="528"/>
      <c r="AB388" s="528"/>
    </row>
    <row r="389" spans="1:28" s="529" customFormat="1" ht="12.5" customHeight="1">
      <c r="A389" s="527"/>
      <c r="B389" s="527"/>
      <c r="C389" s="528"/>
      <c r="D389" s="528"/>
      <c r="E389" s="528"/>
      <c r="F389" s="908"/>
      <c r="G389" s="908"/>
      <c r="H389" s="908"/>
      <c r="I389" s="908"/>
      <c r="J389" s="908"/>
      <c r="K389" s="908"/>
      <c r="L389" s="528"/>
      <c r="M389" s="528"/>
      <c r="N389" s="528"/>
      <c r="O389" s="528"/>
      <c r="P389" s="528"/>
      <c r="Q389" s="528"/>
      <c r="R389" s="528"/>
      <c r="S389" s="528"/>
      <c r="T389" s="528"/>
      <c r="U389" s="528"/>
      <c r="V389" s="528"/>
      <c r="W389" s="528"/>
      <c r="X389" s="528"/>
      <c r="Y389" s="528"/>
      <c r="Z389" s="528"/>
      <c r="AA389" s="528"/>
      <c r="AB389" s="528"/>
    </row>
    <row r="390" spans="1:28" s="529" customFormat="1" ht="12.5" customHeight="1">
      <c r="A390" s="527"/>
      <c r="B390" s="527"/>
      <c r="C390" s="528"/>
      <c r="D390" s="528"/>
      <c r="E390" s="528"/>
      <c r="F390" s="908"/>
      <c r="G390" s="908"/>
      <c r="H390" s="908"/>
      <c r="I390" s="908"/>
      <c r="J390" s="908"/>
      <c r="K390" s="908"/>
      <c r="L390" s="528"/>
      <c r="M390" s="528"/>
      <c r="N390" s="528"/>
      <c r="O390" s="528"/>
      <c r="P390" s="528"/>
      <c r="Q390" s="528"/>
      <c r="R390" s="528"/>
      <c r="S390" s="528"/>
      <c r="T390" s="528"/>
      <c r="U390" s="528"/>
      <c r="V390" s="528"/>
      <c r="W390" s="528"/>
      <c r="X390" s="528"/>
      <c r="Y390" s="528"/>
      <c r="Z390" s="528"/>
      <c r="AA390" s="528"/>
      <c r="AB390" s="528"/>
    </row>
    <row r="391" spans="1:28" s="529" customFormat="1" ht="12.5" customHeight="1">
      <c r="A391" s="527"/>
      <c r="B391" s="527"/>
      <c r="C391" s="528"/>
      <c r="D391" s="528"/>
      <c r="E391" s="528"/>
      <c r="F391" s="908"/>
      <c r="G391" s="908"/>
      <c r="H391" s="908"/>
      <c r="I391" s="908"/>
      <c r="J391" s="908"/>
      <c r="K391" s="908"/>
      <c r="L391" s="528"/>
      <c r="M391" s="528"/>
      <c r="N391" s="528"/>
      <c r="O391" s="528"/>
      <c r="P391" s="528"/>
      <c r="Q391" s="528"/>
      <c r="R391" s="528"/>
      <c r="S391" s="528"/>
      <c r="T391" s="528"/>
      <c r="U391" s="528"/>
      <c r="V391" s="528"/>
      <c r="W391" s="528"/>
      <c r="X391" s="528"/>
      <c r="Y391" s="528"/>
      <c r="Z391" s="528"/>
      <c r="AA391" s="528"/>
      <c r="AB391" s="528"/>
    </row>
    <row r="392" spans="1:28" s="529" customFormat="1" ht="12.5" customHeight="1">
      <c r="A392" s="527"/>
      <c r="B392" s="527"/>
      <c r="C392" s="528"/>
      <c r="D392" s="528"/>
      <c r="E392" s="528"/>
      <c r="F392" s="908"/>
      <c r="G392" s="908"/>
      <c r="H392" s="908"/>
      <c r="I392" s="908"/>
      <c r="J392" s="908"/>
      <c r="K392" s="908"/>
      <c r="L392" s="528"/>
      <c r="M392" s="528"/>
      <c r="N392" s="528"/>
      <c r="O392" s="528"/>
      <c r="P392" s="528"/>
      <c r="Q392" s="528"/>
      <c r="R392" s="528"/>
      <c r="S392" s="528"/>
      <c r="T392" s="528"/>
      <c r="U392" s="528"/>
      <c r="V392" s="528"/>
      <c r="W392" s="528"/>
      <c r="X392" s="528"/>
      <c r="Y392" s="528"/>
      <c r="Z392" s="528"/>
      <c r="AA392" s="528"/>
      <c r="AB392" s="528"/>
    </row>
    <row r="393" spans="1:28" s="529" customFormat="1" ht="12.5" customHeight="1">
      <c r="A393" s="527"/>
      <c r="B393" s="527"/>
      <c r="C393" s="528"/>
      <c r="D393" s="528"/>
      <c r="E393" s="528"/>
      <c r="F393" s="908"/>
      <c r="G393" s="908"/>
      <c r="H393" s="908"/>
      <c r="I393" s="908"/>
      <c r="J393" s="908"/>
      <c r="K393" s="908"/>
      <c r="L393" s="528"/>
      <c r="M393" s="528"/>
      <c r="N393" s="528"/>
      <c r="O393" s="528"/>
      <c r="P393" s="528"/>
      <c r="Q393" s="528"/>
      <c r="R393" s="528"/>
      <c r="S393" s="528"/>
      <c r="T393" s="528"/>
      <c r="U393" s="528"/>
      <c r="V393" s="528"/>
      <c r="W393" s="528"/>
      <c r="X393" s="528"/>
      <c r="Y393" s="528"/>
      <c r="Z393" s="528"/>
      <c r="AA393" s="528"/>
      <c r="AB393" s="528"/>
    </row>
    <row r="394" spans="1:28" s="529" customFormat="1" ht="12.5" customHeight="1">
      <c r="A394" s="527"/>
      <c r="B394" s="527"/>
      <c r="C394" s="528"/>
      <c r="D394" s="528"/>
      <c r="E394" s="528"/>
      <c r="F394" s="908"/>
      <c r="G394" s="908"/>
      <c r="H394" s="908"/>
      <c r="I394" s="908"/>
      <c r="J394" s="908"/>
      <c r="K394" s="908"/>
      <c r="L394" s="528"/>
      <c r="M394" s="528"/>
      <c r="N394" s="528"/>
      <c r="O394" s="528"/>
      <c r="P394" s="528"/>
      <c r="Q394" s="528"/>
      <c r="R394" s="528"/>
      <c r="S394" s="528"/>
      <c r="T394" s="528"/>
      <c r="U394" s="528"/>
      <c r="V394" s="528"/>
      <c r="W394" s="528"/>
      <c r="X394" s="528"/>
      <c r="Y394" s="528"/>
      <c r="Z394" s="528"/>
      <c r="AA394" s="528"/>
      <c r="AB394" s="528"/>
    </row>
    <row r="395" spans="1:28" s="529" customFormat="1" ht="12.5" customHeight="1">
      <c r="A395" s="527"/>
      <c r="B395" s="527"/>
      <c r="C395" s="528"/>
      <c r="D395" s="528"/>
      <c r="E395" s="528"/>
      <c r="F395" s="908"/>
      <c r="G395" s="908"/>
      <c r="H395" s="908"/>
      <c r="I395" s="908"/>
      <c r="J395" s="908"/>
      <c r="K395" s="908"/>
      <c r="L395" s="528"/>
      <c r="M395" s="528"/>
      <c r="N395" s="528"/>
      <c r="O395" s="528"/>
      <c r="P395" s="528"/>
      <c r="Q395" s="528"/>
      <c r="R395" s="528"/>
      <c r="S395" s="528"/>
      <c r="T395" s="528"/>
      <c r="U395" s="528"/>
      <c r="V395" s="528"/>
      <c r="W395" s="528"/>
      <c r="X395" s="528"/>
      <c r="Y395" s="528"/>
      <c r="Z395" s="528"/>
      <c r="AA395" s="528"/>
      <c r="AB395" s="528"/>
    </row>
    <row r="396" spans="1:28" s="529" customFormat="1" ht="12.5" customHeight="1">
      <c r="A396" s="527"/>
      <c r="B396" s="527"/>
      <c r="C396" s="528"/>
      <c r="D396" s="528"/>
      <c r="E396" s="528"/>
      <c r="F396" s="908"/>
      <c r="G396" s="908"/>
      <c r="H396" s="908"/>
      <c r="I396" s="908"/>
      <c r="J396" s="908"/>
      <c r="K396" s="908"/>
      <c r="L396" s="528"/>
      <c r="M396" s="528"/>
      <c r="N396" s="528"/>
      <c r="O396" s="528"/>
      <c r="P396" s="528"/>
      <c r="Q396" s="528"/>
      <c r="R396" s="528"/>
      <c r="S396" s="528"/>
      <c r="T396" s="528"/>
      <c r="U396" s="528"/>
      <c r="V396" s="528"/>
      <c r="W396" s="528"/>
      <c r="X396" s="528"/>
      <c r="Y396" s="528"/>
      <c r="Z396" s="528"/>
      <c r="AA396" s="528"/>
      <c r="AB396" s="528"/>
    </row>
    <row r="397" spans="1:28" s="529" customFormat="1" ht="12.5" customHeight="1">
      <c r="A397" s="527"/>
      <c r="B397" s="527"/>
      <c r="C397" s="528"/>
      <c r="D397" s="528"/>
      <c r="E397" s="528"/>
      <c r="F397" s="908"/>
      <c r="G397" s="908"/>
      <c r="H397" s="908"/>
      <c r="I397" s="908"/>
      <c r="J397" s="908"/>
      <c r="K397" s="908"/>
      <c r="L397" s="528"/>
      <c r="M397" s="528"/>
      <c r="N397" s="528"/>
      <c r="O397" s="528"/>
      <c r="P397" s="528"/>
      <c r="Q397" s="528"/>
      <c r="R397" s="528"/>
      <c r="S397" s="528"/>
      <c r="T397" s="528"/>
      <c r="U397" s="528"/>
      <c r="V397" s="528"/>
      <c r="W397" s="528"/>
      <c r="X397" s="528"/>
      <c r="Y397" s="528"/>
      <c r="Z397" s="528"/>
      <c r="AA397" s="528"/>
      <c r="AB397" s="528"/>
    </row>
    <row r="398" spans="1:28" s="529" customFormat="1" ht="12.5" customHeight="1">
      <c r="A398" s="527"/>
      <c r="B398" s="527"/>
      <c r="C398" s="528"/>
      <c r="D398" s="528"/>
      <c r="E398" s="528"/>
      <c r="F398" s="908"/>
      <c r="G398" s="908"/>
      <c r="H398" s="908"/>
      <c r="I398" s="908"/>
      <c r="J398" s="908"/>
      <c r="K398" s="908"/>
      <c r="L398" s="528"/>
      <c r="M398" s="528"/>
      <c r="N398" s="528"/>
      <c r="O398" s="528"/>
      <c r="P398" s="528"/>
      <c r="Q398" s="528"/>
      <c r="R398" s="528"/>
      <c r="S398" s="528"/>
      <c r="T398" s="528"/>
      <c r="U398" s="528"/>
      <c r="V398" s="528"/>
      <c r="W398" s="528"/>
      <c r="X398" s="528"/>
      <c r="Y398" s="528"/>
      <c r="Z398" s="528"/>
      <c r="AA398" s="528"/>
      <c r="AB398" s="528"/>
    </row>
    <row r="399" spans="1:28" s="529" customFormat="1" ht="12.5" customHeight="1">
      <c r="A399" s="527"/>
      <c r="B399" s="527"/>
      <c r="C399" s="528"/>
      <c r="D399" s="528"/>
      <c r="E399" s="528"/>
      <c r="F399" s="908"/>
      <c r="G399" s="908"/>
      <c r="H399" s="908"/>
      <c r="I399" s="908"/>
      <c r="J399" s="908"/>
      <c r="K399" s="908"/>
      <c r="L399" s="528"/>
      <c r="M399" s="528"/>
      <c r="N399" s="528"/>
      <c r="O399" s="528"/>
      <c r="P399" s="528"/>
      <c r="Q399" s="528"/>
      <c r="R399" s="528"/>
      <c r="S399" s="528"/>
      <c r="T399" s="528"/>
      <c r="U399" s="528"/>
      <c r="V399" s="528"/>
      <c r="W399" s="528"/>
      <c r="X399" s="528"/>
      <c r="Y399" s="528"/>
      <c r="Z399" s="528"/>
      <c r="AA399" s="528"/>
      <c r="AB399" s="528"/>
    </row>
    <row r="400" spans="1:28" s="529" customFormat="1" ht="12.5" customHeight="1">
      <c r="A400" s="527"/>
      <c r="B400" s="527"/>
      <c r="C400" s="528"/>
      <c r="D400" s="528"/>
      <c r="E400" s="528"/>
      <c r="F400" s="908"/>
      <c r="G400" s="908"/>
      <c r="H400" s="908"/>
      <c r="I400" s="908"/>
      <c r="J400" s="908"/>
      <c r="K400" s="908"/>
      <c r="L400" s="528"/>
      <c r="M400" s="528"/>
      <c r="N400" s="528"/>
      <c r="O400" s="528"/>
      <c r="P400" s="528"/>
      <c r="Q400" s="528"/>
      <c r="R400" s="528"/>
      <c r="S400" s="528"/>
      <c r="T400" s="528"/>
      <c r="U400" s="528"/>
      <c r="V400" s="528"/>
      <c r="W400" s="528"/>
      <c r="X400" s="528"/>
      <c r="Y400" s="528"/>
      <c r="Z400" s="528"/>
      <c r="AA400" s="528"/>
      <c r="AB400" s="528"/>
    </row>
    <row r="401" spans="1:28" s="529" customFormat="1" ht="12.5" customHeight="1">
      <c r="A401" s="527"/>
      <c r="B401" s="527"/>
      <c r="C401" s="528"/>
      <c r="D401" s="528"/>
      <c r="E401" s="528"/>
      <c r="F401" s="908"/>
      <c r="G401" s="908"/>
      <c r="H401" s="908"/>
      <c r="I401" s="908"/>
      <c r="J401" s="908"/>
      <c r="K401" s="908"/>
      <c r="L401" s="528"/>
      <c r="M401" s="528"/>
      <c r="N401" s="528"/>
      <c r="O401" s="528"/>
      <c r="P401" s="528"/>
      <c r="Q401" s="528"/>
      <c r="R401" s="528"/>
      <c r="S401" s="528"/>
      <c r="T401" s="528"/>
      <c r="U401" s="528"/>
      <c r="V401" s="528"/>
      <c r="W401" s="528"/>
      <c r="X401" s="528"/>
      <c r="Y401" s="528"/>
      <c r="Z401" s="528"/>
      <c r="AA401" s="528"/>
      <c r="AB401" s="528"/>
    </row>
    <row r="402" spans="1:28" s="529" customFormat="1" ht="12.5" customHeight="1">
      <c r="A402" s="527"/>
      <c r="B402" s="527"/>
      <c r="C402" s="528"/>
      <c r="D402" s="528"/>
      <c r="E402" s="528"/>
      <c r="F402" s="908"/>
      <c r="G402" s="908"/>
      <c r="H402" s="908"/>
      <c r="I402" s="908"/>
      <c r="J402" s="908"/>
      <c r="K402" s="908"/>
      <c r="L402" s="528"/>
      <c r="M402" s="528"/>
      <c r="N402" s="528"/>
      <c r="O402" s="528"/>
      <c r="P402" s="528"/>
      <c r="Q402" s="528"/>
      <c r="R402" s="528"/>
      <c r="S402" s="528"/>
      <c r="T402" s="528"/>
      <c r="U402" s="528"/>
      <c r="V402" s="528"/>
      <c r="W402" s="528"/>
      <c r="X402" s="528"/>
      <c r="Y402" s="528"/>
      <c r="Z402" s="528"/>
      <c r="AA402" s="528"/>
      <c r="AB402" s="528"/>
    </row>
    <row r="403" spans="1:28" s="529" customFormat="1" ht="12.5" customHeight="1">
      <c r="A403" s="527"/>
      <c r="B403" s="527"/>
      <c r="C403" s="528"/>
      <c r="D403" s="528"/>
      <c r="E403" s="528"/>
      <c r="F403" s="908"/>
      <c r="G403" s="908"/>
      <c r="H403" s="908"/>
      <c r="I403" s="908"/>
      <c r="J403" s="908"/>
      <c r="K403" s="908"/>
      <c r="L403" s="528"/>
      <c r="M403" s="528"/>
      <c r="N403" s="528"/>
      <c r="O403" s="528"/>
      <c r="P403" s="528"/>
      <c r="Q403" s="528"/>
      <c r="R403" s="528"/>
      <c r="S403" s="528"/>
      <c r="T403" s="528"/>
      <c r="U403" s="528"/>
      <c r="V403" s="528"/>
      <c r="W403" s="528"/>
      <c r="X403" s="528"/>
      <c r="Y403" s="528"/>
      <c r="Z403" s="528"/>
      <c r="AA403" s="528"/>
      <c r="AB403" s="528"/>
    </row>
    <row r="404" spans="1:28" s="529" customFormat="1" ht="12.5" customHeight="1">
      <c r="A404" s="527"/>
      <c r="B404" s="527"/>
      <c r="C404" s="528"/>
      <c r="D404" s="528"/>
      <c r="E404" s="528"/>
      <c r="F404" s="908"/>
      <c r="G404" s="908"/>
      <c r="H404" s="908"/>
      <c r="I404" s="908"/>
      <c r="J404" s="908"/>
      <c r="K404" s="908"/>
      <c r="L404" s="528"/>
      <c r="M404" s="528"/>
      <c r="N404" s="528"/>
      <c r="O404" s="528"/>
      <c r="P404" s="528"/>
      <c r="Q404" s="528"/>
      <c r="R404" s="528"/>
      <c r="S404" s="528"/>
      <c r="T404" s="528"/>
      <c r="U404" s="528"/>
      <c r="V404" s="528"/>
      <c r="W404" s="528"/>
      <c r="X404" s="528"/>
      <c r="Y404" s="528"/>
      <c r="Z404" s="528"/>
      <c r="AA404" s="528"/>
      <c r="AB404" s="528"/>
    </row>
    <row r="405" spans="1:28" s="529" customFormat="1" ht="12.5" customHeight="1">
      <c r="A405" s="527"/>
      <c r="B405" s="527"/>
      <c r="C405" s="528"/>
      <c r="D405" s="528"/>
      <c r="E405" s="528"/>
      <c r="F405" s="908"/>
      <c r="G405" s="908"/>
      <c r="H405" s="908"/>
      <c r="I405" s="908"/>
      <c r="J405" s="908"/>
      <c r="K405" s="908"/>
      <c r="L405" s="528"/>
      <c r="M405" s="528"/>
      <c r="N405" s="528"/>
      <c r="O405" s="528"/>
      <c r="P405" s="528"/>
      <c r="Q405" s="528"/>
      <c r="R405" s="528"/>
      <c r="S405" s="528"/>
      <c r="T405" s="528"/>
      <c r="U405" s="528"/>
      <c r="V405" s="528"/>
      <c r="W405" s="528"/>
      <c r="X405" s="528"/>
      <c r="Y405" s="528"/>
      <c r="Z405" s="528"/>
      <c r="AA405" s="528"/>
      <c r="AB405" s="528"/>
    </row>
    <row r="406" spans="1:28" s="529" customFormat="1" ht="12.5" customHeight="1">
      <c r="A406" s="527"/>
      <c r="B406" s="527"/>
      <c r="C406" s="528"/>
      <c r="D406" s="528"/>
      <c r="E406" s="528"/>
      <c r="F406" s="908"/>
      <c r="G406" s="908"/>
      <c r="H406" s="908"/>
      <c r="I406" s="908"/>
      <c r="J406" s="908"/>
      <c r="K406" s="908"/>
      <c r="L406" s="528"/>
      <c r="M406" s="528"/>
      <c r="N406" s="528"/>
      <c r="O406" s="528"/>
      <c r="P406" s="528"/>
      <c r="Q406" s="528"/>
      <c r="R406" s="528"/>
      <c r="S406" s="528"/>
      <c r="T406" s="528"/>
      <c r="U406" s="528"/>
      <c r="V406" s="528"/>
      <c r="W406" s="528"/>
      <c r="X406" s="528"/>
      <c r="Y406" s="528"/>
      <c r="Z406" s="528"/>
      <c r="AA406" s="528"/>
      <c r="AB406" s="528"/>
    </row>
    <row r="407" spans="1:28" s="529" customFormat="1" ht="12.5" customHeight="1">
      <c r="A407" s="527"/>
      <c r="B407" s="527"/>
      <c r="C407" s="528"/>
      <c r="D407" s="528"/>
      <c r="E407" s="528"/>
      <c r="F407" s="908"/>
      <c r="G407" s="908"/>
      <c r="H407" s="908"/>
      <c r="I407" s="908"/>
      <c r="J407" s="908"/>
      <c r="K407" s="908"/>
      <c r="L407" s="528"/>
      <c r="M407" s="528"/>
      <c r="N407" s="528"/>
      <c r="O407" s="528"/>
      <c r="P407" s="528"/>
      <c r="Q407" s="528"/>
      <c r="R407" s="528"/>
      <c r="S407" s="528"/>
      <c r="T407" s="528"/>
      <c r="U407" s="528"/>
      <c r="V407" s="528"/>
      <c r="W407" s="528"/>
      <c r="X407" s="528"/>
      <c r="Y407" s="528"/>
      <c r="Z407" s="528"/>
      <c r="AA407" s="528"/>
      <c r="AB407" s="528"/>
    </row>
    <row r="408" spans="1:28" s="529" customFormat="1" ht="12.5" customHeight="1">
      <c r="A408" s="527"/>
      <c r="B408" s="527"/>
      <c r="C408" s="528"/>
      <c r="D408" s="528"/>
      <c r="E408" s="528"/>
      <c r="F408" s="908"/>
      <c r="G408" s="908"/>
      <c r="H408" s="908"/>
      <c r="I408" s="908"/>
      <c r="J408" s="908"/>
      <c r="K408" s="908"/>
      <c r="L408" s="528"/>
      <c r="M408" s="528"/>
      <c r="N408" s="528"/>
      <c r="O408" s="528"/>
      <c r="P408" s="528"/>
      <c r="Q408" s="528"/>
      <c r="R408" s="528"/>
      <c r="S408" s="528"/>
      <c r="T408" s="528"/>
      <c r="U408" s="528"/>
      <c r="V408" s="528"/>
      <c r="W408" s="528"/>
      <c r="X408" s="528"/>
      <c r="Y408" s="528"/>
      <c r="Z408" s="528"/>
      <c r="AA408" s="528"/>
      <c r="AB408" s="528"/>
    </row>
    <row r="409" spans="1:28" s="529" customFormat="1" ht="12.5" customHeight="1">
      <c r="A409" s="527"/>
      <c r="B409" s="527"/>
      <c r="C409" s="528"/>
      <c r="D409" s="528"/>
      <c r="E409" s="528"/>
      <c r="F409" s="908"/>
      <c r="G409" s="908"/>
      <c r="H409" s="908"/>
      <c r="I409" s="908"/>
      <c r="J409" s="908"/>
      <c r="K409" s="908"/>
      <c r="L409" s="528"/>
      <c r="M409" s="528"/>
      <c r="N409" s="528"/>
      <c r="O409" s="528"/>
      <c r="P409" s="528"/>
      <c r="Q409" s="528"/>
      <c r="R409" s="528"/>
      <c r="S409" s="528"/>
      <c r="T409" s="528"/>
      <c r="U409" s="528"/>
      <c r="V409" s="528"/>
      <c r="W409" s="528"/>
      <c r="X409" s="528"/>
      <c r="Y409" s="528"/>
      <c r="Z409" s="528"/>
      <c r="AA409" s="528"/>
      <c r="AB409" s="528"/>
    </row>
    <row r="410" spans="1:28" s="529" customFormat="1" ht="12.5" customHeight="1">
      <c r="A410" s="527"/>
      <c r="B410" s="527"/>
      <c r="C410" s="528"/>
      <c r="D410" s="528"/>
      <c r="E410" s="528"/>
      <c r="F410" s="908"/>
      <c r="G410" s="908"/>
      <c r="H410" s="908"/>
      <c r="I410" s="908"/>
      <c r="J410" s="908"/>
      <c r="K410" s="908"/>
      <c r="L410" s="528"/>
      <c r="M410" s="528"/>
      <c r="N410" s="528"/>
      <c r="O410" s="528"/>
      <c r="P410" s="528"/>
      <c r="Q410" s="528"/>
      <c r="R410" s="528"/>
      <c r="S410" s="528"/>
      <c r="T410" s="528"/>
      <c r="U410" s="528"/>
      <c r="V410" s="528"/>
      <c r="W410" s="528"/>
      <c r="X410" s="528"/>
      <c r="Y410" s="528"/>
      <c r="Z410" s="528"/>
      <c r="AA410" s="528"/>
      <c r="AB410" s="528"/>
    </row>
    <row r="411" spans="1:28" s="529" customFormat="1" ht="12.5" customHeight="1">
      <c r="A411" s="527"/>
      <c r="B411" s="527"/>
      <c r="C411" s="528"/>
      <c r="D411" s="528"/>
      <c r="E411" s="528"/>
      <c r="F411" s="908"/>
      <c r="G411" s="908"/>
      <c r="H411" s="908"/>
      <c r="I411" s="908"/>
      <c r="J411" s="908"/>
      <c r="K411" s="908"/>
      <c r="L411" s="528"/>
      <c r="M411" s="528"/>
      <c r="N411" s="528"/>
      <c r="O411" s="528"/>
      <c r="P411" s="528"/>
      <c r="Q411" s="528"/>
      <c r="R411" s="528"/>
      <c r="S411" s="528"/>
      <c r="T411" s="528"/>
      <c r="U411" s="528"/>
      <c r="V411" s="528"/>
      <c r="W411" s="528"/>
      <c r="X411" s="528"/>
      <c r="Y411" s="528"/>
      <c r="Z411" s="528"/>
      <c r="AA411" s="528"/>
      <c r="AB411" s="528"/>
    </row>
    <row r="412" spans="1:28" s="529" customFormat="1" ht="12.5" customHeight="1">
      <c r="A412" s="527"/>
      <c r="B412" s="527"/>
      <c r="C412" s="528"/>
      <c r="D412" s="528"/>
      <c r="E412" s="528"/>
      <c r="F412" s="908"/>
      <c r="G412" s="908"/>
      <c r="H412" s="908"/>
      <c r="I412" s="908"/>
      <c r="J412" s="908"/>
      <c r="K412" s="908"/>
      <c r="L412" s="528"/>
      <c r="M412" s="528"/>
      <c r="N412" s="528"/>
      <c r="O412" s="528"/>
      <c r="P412" s="528"/>
      <c r="Q412" s="528"/>
      <c r="R412" s="528"/>
      <c r="S412" s="528"/>
      <c r="T412" s="528"/>
      <c r="U412" s="528"/>
      <c r="V412" s="528"/>
      <c r="W412" s="528"/>
      <c r="X412" s="528"/>
      <c r="Y412" s="528"/>
      <c r="Z412" s="528"/>
      <c r="AA412" s="528"/>
      <c r="AB412" s="528"/>
    </row>
    <row r="413" spans="1:28" s="529" customFormat="1" ht="12.5" customHeight="1">
      <c r="A413" s="527"/>
      <c r="B413" s="527"/>
      <c r="C413" s="528"/>
      <c r="D413" s="528"/>
      <c r="E413" s="528"/>
      <c r="F413" s="908"/>
      <c r="G413" s="908"/>
      <c r="H413" s="908"/>
      <c r="I413" s="908"/>
      <c r="J413" s="908"/>
      <c r="K413" s="908"/>
      <c r="L413" s="528"/>
      <c r="M413" s="528"/>
      <c r="N413" s="528"/>
      <c r="O413" s="528"/>
      <c r="P413" s="528"/>
      <c r="Q413" s="528"/>
      <c r="R413" s="528"/>
      <c r="S413" s="528"/>
      <c r="T413" s="528"/>
      <c r="U413" s="528"/>
      <c r="V413" s="528"/>
      <c r="W413" s="528"/>
      <c r="X413" s="528"/>
      <c r="Y413" s="528"/>
      <c r="Z413" s="528"/>
      <c r="AA413" s="528"/>
      <c r="AB413" s="528"/>
    </row>
    <row r="414" spans="1:28" s="529" customFormat="1" ht="12.5" customHeight="1">
      <c r="A414" s="527"/>
      <c r="B414" s="527"/>
      <c r="C414" s="528"/>
      <c r="D414" s="528"/>
      <c r="E414" s="528"/>
      <c r="F414" s="908"/>
      <c r="G414" s="908"/>
      <c r="H414" s="908"/>
      <c r="I414" s="908"/>
      <c r="J414" s="908"/>
      <c r="K414" s="908"/>
      <c r="L414" s="528"/>
      <c r="M414" s="528"/>
      <c r="N414" s="528"/>
      <c r="O414" s="528"/>
      <c r="P414" s="528"/>
      <c r="Q414" s="528"/>
      <c r="R414" s="528"/>
      <c r="S414" s="528"/>
      <c r="T414" s="528"/>
      <c r="U414" s="528"/>
      <c r="V414" s="528"/>
      <c r="W414" s="528"/>
      <c r="X414" s="528"/>
      <c r="Y414" s="528"/>
      <c r="Z414" s="528"/>
      <c r="AA414" s="528"/>
      <c r="AB414" s="528"/>
    </row>
    <row r="415" spans="1:28" s="529" customFormat="1" ht="12.5" customHeight="1">
      <c r="A415" s="527"/>
      <c r="B415" s="527"/>
      <c r="C415" s="528"/>
      <c r="D415" s="528"/>
      <c r="E415" s="528"/>
      <c r="F415" s="908"/>
      <c r="G415" s="908"/>
      <c r="H415" s="908"/>
      <c r="I415" s="908"/>
      <c r="J415" s="908"/>
      <c r="K415" s="908"/>
      <c r="L415" s="528"/>
      <c r="M415" s="528"/>
      <c r="N415" s="528"/>
      <c r="O415" s="528"/>
      <c r="P415" s="528"/>
      <c r="Q415" s="528"/>
      <c r="R415" s="528"/>
      <c r="S415" s="528"/>
      <c r="T415" s="528"/>
      <c r="U415" s="528"/>
      <c r="V415" s="528"/>
      <c r="W415" s="528"/>
      <c r="X415" s="528"/>
      <c r="Y415" s="528"/>
      <c r="Z415" s="528"/>
      <c r="AA415" s="528"/>
      <c r="AB415" s="528"/>
    </row>
    <row r="416" spans="1:28" s="529" customFormat="1" ht="12.5" customHeight="1">
      <c r="A416" s="527"/>
      <c r="B416" s="527"/>
      <c r="C416" s="528"/>
      <c r="D416" s="528"/>
      <c r="E416" s="528"/>
      <c r="F416" s="908"/>
      <c r="G416" s="908"/>
      <c r="H416" s="908"/>
      <c r="I416" s="908"/>
      <c r="J416" s="908"/>
      <c r="K416" s="908"/>
      <c r="L416" s="528"/>
      <c r="M416" s="528"/>
      <c r="N416" s="528"/>
      <c r="O416" s="528"/>
      <c r="P416" s="528"/>
      <c r="Q416" s="528"/>
      <c r="R416" s="528"/>
      <c r="S416" s="528"/>
      <c r="T416" s="528"/>
      <c r="U416" s="528"/>
      <c r="V416" s="528"/>
      <c r="W416" s="528"/>
      <c r="X416" s="528"/>
      <c r="Y416" s="528"/>
      <c r="Z416" s="528"/>
      <c r="AA416" s="528"/>
      <c r="AB416" s="528"/>
    </row>
    <row r="417" spans="1:28" s="529" customFormat="1" ht="12.5" customHeight="1">
      <c r="A417" s="527"/>
      <c r="B417" s="527"/>
      <c r="C417" s="528"/>
      <c r="D417" s="528"/>
      <c r="E417" s="528"/>
      <c r="F417" s="908"/>
      <c r="G417" s="908"/>
      <c r="H417" s="908"/>
      <c r="I417" s="908"/>
      <c r="J417" s="908"/>
      <c r="K417" s="908"/>
      <c r="L417" s="528"/>
      <c r="M417" s="528"/>
      <c r="N417" s="528"/>
      <c r="O417" s="528"/>
      <c r="P417" s="528"/>
      <c r="Q417" s="528"/>
      <c r="R417" s="528"/>
      <c r="S417" s="528"/>
      <c r="T417" s="528"/>
      <c r="U417" s="528"/>
      <c r="V417" s="528"/>
      <c r="W417" s="528"/>
      <c r="X417" s="528"/>
      <c r="Y417" s="528"/>
      <c r="Z417" s="528"/>
      <c r="AA417" s="528"/>
      <c r="AB417" s="528"/>
    </row>
    <row r="418" spans="1:28" s="529" customFormat="1" ht="12.5" customHeight="1">
      <c r="A418" s="527"/>
      <c r="B418" s="527"/>
      <c r="C418" s="528"/>
      <c r="D418" s="528"/>
      <c r="E418" s="528"/>
      <c r="F418" s="908"/>
      <c r="G418" s="908"/>
      <c r="H418" s="908"/>
      <c r="I418" s="908"/>
      <c r="J418" s="908"/>
      <c r="K418" s="908"/>
      <c r="L418" s="528"/>
      <c r="M418" s="528"/>
      <c r="N418" s="528"/>
      <c r="O418" s="528"/>
      <c r="P418" s="528"/>
      <c r="Q418" s="528"/>
      <c r="R418" s="528"/>
      <c r="S418" s="528"/>
      <c r="T418" s="528"/>
      <c r="U418" s="528"/>
      <c r="V418" s="528"/>
      <c r="W418" s="528"/>
      <c r="X418" s="528"/>
      <c r="Y418" s="528"/>
      <c r="Z418" s="528"/>
      <c r="AA418" s="528"/>
      <c r="AB418" s="528"/>
    </row>
    <row r="419" spans="1:28" s="529" customFormat="1" ht="12.5" customHeight="1">
      <c r="A419" s="527"/>
      <c r="B419" s="527"/>
      <c r="C419" s="528"/>
      <c r="D419" s="528"/>
      <c r="E419" s="528"/>
      <c r="F419" s="908"/>
      <c r="G419" s="908"/>
      <c r="H419" s="908"/>
      <c r="I419" s="908"/>
      <c r="J419" s="908"/>
      <c r="K419" s="908"/>
      <c r="L419" s="528"/>
      <c r="M419" s="528"/>
      <c r="N419" s="528"/>
      <c r="O419" s="528"/>
      <c r="P419" s="528"/>
      <c r="Q419" s="528"/>
      <c r="R419" s="528"/>
      <c r="S419" s="528"/>
      <c r="T419" s="528"/>
      <c r="U419" s="528"/>
      <c r="V419" s="528"/>
      <c r="W419" s="528"/>
      <c r="X419" s="528"/>
      <c r="Y419" s="528"/>
      <c r="Z419" s="528"/>
      <c r="AA419" s="528"/>
      <c r="AB419" s="528"/>
    </row>
    <row r="420" spans="1:28" s="529" customFormat="1" ht="12.5" customHeight="1">
      <c r="A420" s="527"/>
      <c r="B420" s="527"/>
      <c r="C420" s="528"/>
      <c r="D420" s="528"/>
      <c r="E420" s="528"/>
      <c r="F420" s="908"/>
      <c r="G420" s="908"/>
      <c r="H420" s="908"/>
      <c r="I420" s="908"/>
      <c r="J420" s="908"/>
      <c r="K420" s="908"/>
      <c r="L420" s="528"/>
      <c r="M420" s="528"/>
      <c r="N420" s="528"/>
      <c r="O420" s="528"/>
      <c r="P420" s="528"/>
      <c r="Q420" s="528"/>
      <c r="R420" s="528"/>
      <c r="S420" s="528"/>
      <c r="T420" s="528"/>
      <c r="U420" s="528"/>
      <c r="V420" s="528"/>
      <c r="W420" s="528"/>
      <c r="X420" s="528"/>
      <c r="Y420" s="528"/>
      <c r="Z420" s="528"/>
      <c r="AA420" s="528"/>
      <c r="AB420" s="528"/>
    </row>
    <row r="421" spans="1:28" s="529" customFormat="1" ht="12.5" customHeight="1">
      <c r="A421" s="527"/>
      <c r="B421" s="527"/>
      <c r="C421" s="528"/>
      <c r="D421" s="528"/>
      <c r="E421" s="528"/>
      <c r="F421" s="908"/>
      <c r="G421" s="908"/>
      <c r="H421" s="908"/>
      <c r="I421" s="908"/>
      <c r="J421" s="908"/>
      <c r="K421" s="908"/>
      <c r="L421" s="528"/>
      <c r="M421" s="528"/>
      <c r="N421" s="528"/>
      <c r="O421" s="528"/>
      <c r="P421" s="528"/>
      <c r="Q421" s="528"/>
      <c r="R421" s="528"/>
      <c r="S421" s="528"/>
      <c r="T421" s="528"/>
      <c r="U421" s="528"/>
      <c r="V421" s="528"/>
      <c r="W421" s="528"/>
      <c r="X421" s="528"/>
      <c r="Y421" s="528"/>
      <c r="Z421" s="528"/>
      <c r="AA421" s="528"/>
      <c r="AB421" s="528"/>
    </row>
    <row r="422" spans="1:28" s="529" customFormat="1" ht="12.5" customHeight="1">
      <c r="A422" s="527"/>
      <c r="B422" s="527"/>
      <c r="C422" s="528"/>
      <c r="D422" s="528"/>
      <c r="E422" s="528"/>
      <c r="F422" s="908"/>
      <c r="G422" s="908"/>
      <c r="H422" s="908"/>
      <c r="I422" s="908"/>
      <c r="J422" s="908"/>
      <c r="K422" s="908"/>
      <c r="L422" s="528"/>
      <c r="M422" s="528"/>
      <c r="N422" s="528"/>
      <c r="O422" s="528"/>
      <c r="P422" s="528"/>
      <c r="Q422" s="528"/>
      <c r="R422" s="528"/>
      <c r="S422" s="528"/>
      <c r="T422" s="528"/>
      <c r="U422" s="528"/>
      <c r="V422" s="528"/>
      <c r="W422" s="528"/>
      <c r="X422" s="528"/>
      <c r="Y422" s="528"/>
      <c r="Z422" s="528"/>
      <c r="AA422" s="528"/>
      <c r="AB422" s="528"/>
    </row>
    <row r="423" spans="1:28" s="529" customFormat="1" ht="12.5" customHeight="1">
      <c r="A423" s="527"/>
      <c r="B423" s="527"/>
      <c r="C423" s="528"/>
      <c r="D423" s="528"/>
      <c r="E423" s="528"/>
      <c r="F423" s="908"/>
      <c r="G423" s="908"/>
      <c r="H423" s="908"/>
      <c r="I423" s="908"/>
      <c r="J423" s="908"/>
      <c r="K423" s="908"/>
      <c r="L423" s="528"/>
      <c r="M423" s="528"/>
      <c r="N423" s="528"/>
      <c r="O423" s="528"/>
      <c r="P423" s="528"/>
      <c r="Q423" s="528"/>
      <c r="R423" s="528"/>
      <c r="S423" s="528"/>
      <c r="T423" s="528"/>
      <c r="U423" s="528"/>
      <c r="V423" s="528"/>
      <c r="W423" s="528"/>
      <c r="X423" s="528"/>
      <c r="Y423" s="528"/>
      <c r="Z423" s="528"/>
      <c r="AA423" s="528"/>
      <c r="AB423" s="528"/>
    </row>
    <row r="424" spans="1:28" s="529" customFormat="1" ht="12.5" customHeight="1">
      <c r="A424" s="527"/>
      <c r="B424" s="527"/>
      <c r="C424" s="528"/>
      <c r="D424" s="528"/>
      <c r="E424" s="528"/>
      <c r="F424" s="908"/>
      <c r="G424" s="908"/>
      <c r="H424" s="908"/>
      <c r="I424" s="908"/>
      <c r="J424" s="908"/>
      <c r="K424" s="908"/>
      <c r="L424" s="528"/>
      <c r="M424" s="528"/>
      <c r="N424" s="528"/>
      <c r="O424" s="528"/>
      <c r="P424" s="528"/>
      <c r="Q424" s="528"/>
      <c r="R424" s="528"/>
      <c r="S424" s="528"/>
      <c r="T424" s="528"/>
      <c r="U424" s="528"/>
      <c r="V424" s="528"/>
      <c r="W424" s="528"/>
      <c r="X424" s="528"/>
      <c r="Y424" s="528"/>
      <c r="Z424" s="528"/>
      <c r="AA424" s="528"/>
      <c r="AB424" s="528"/>
    </row>
    <row r="425" spans="1:28" s="529" customFormat="1" ht="12.5" customHeight="1">
      <c r="A425" s="527"/>
      <c r="B425" s="527"/>
      <c r="C425" s="528"/>
      <c r="D425" s="528"/>
      <c r="E425" s="528"/>
      <c r="F425" s="908"/>
      <c r="G425" s="908"/>
      <c r="H425" s="908"/>
      <c r="I425" s="908"/>
      <c r="J425" s="908"/>
      <c r="K425" s="908"/>
      <c r="L425" s="528"/>
      <c r="M425" s="528"/>
      <c r="N425" s="528"/>
      <c r="O425" s="528"/>
      <c r="P425" s="528"/>
      <c r="Q425" s="528"/>
      <c r="R425" s="528"/>
      <c r="S425" s="528"/>
      <c r="T425" s="528"/>
      <c r="U425" s="528"/>
      <c r="V425" s="528"/>
      <c r="W425" s="528"/>
      <c r="X425" s="528"/>
      <c r="Y425" s="528"/>
      <c r="Z425" s="528"/>
      <c r="AA425" s="528"/>
      <c r="AB425" s="528"/>
    </row>
    <row r="426" spans="1:28" s="529" customFormat="1" ht="12.5" customHeight="1">
      <c r="A426" s="527"/>
      <c r="B426" s="527"/>
      <c r="C426" s="528"/>
      <c r="D426" s="528"/>
      <c r="E426" s="528"/>
      <c r="F426" s="908"/>
      <c r="G426" s="908"/>
      <c r="H426" s="908"/>
      <c r="I426" s="908"/>
      <c r="J426" s="908"/>
      <c r="K426" s="908"/>
      <c r="L426" s="528"/>
      <c r="M426" s="528"/>
      <c r="N426" s="528"/>
      <c r="O426" s="528"/>
      <c r="P426" s="528"/>
      <c r="Q426" s="528"/>
      <c r="R426" s="528"/>
      <c r="S426" s="528"/>
      <c r="T426" s="528"/>
      <c r="U426" s="528"/>
      <c r="V426" s="528"/>
      <c r="W426" s="528"/>
      <c r="X426" s="528"/>
      <c r="Y426" s="528"/>
      <c r="Z426" s="528"/>
      <c r="AA426" s="528"/>
      <c r="AB426" s="528"/>
    </row>
    <row r="427" spans="1:28" s="529" customFormat="1" ht="12.5" customHeight="1">
      <c r="A427" s="527"/>
      <c r="B427" s="527"/>
      <c r="C427" s="528"/>
      <c r="D427" s="528"/>
      <c r="E427" s="528"/>
      <c r="F427" s="908"/>
      <c r="G427" s="908"/>
      <c r="H427" s="908"/>
      <c r="I427" s="908"/>
      <c r="J427" s="908"/>
      <c r="K427" s="908"/>
      <c r="L427" s="528"/>
      <c r="M427" s="528"/>
      <c r="N427" s="528"/>
      <c r="O427" s="528"/>
      <c r="P427" s="528"/>
      <c r="Q427" s="528"/>
      <c r="R427" s="528"/>
      <c r="S427" s="528"/>
      <c r="T427" s="528"/>
      <c r="U427" s="528"/>
      <c r="V427" s="528"/>
      <c r="W427" s="528"/>
      <c r="X427" s="528"/>
      <c r="Y427" s="528"/>
      <c r="Z427" s="528"/>
      <c r="AA427" s="528"/>
      <c r="AB427" s="528"/>
    </row>
    <row r="428" spans="1:28" s="529" customFormat="1" ht="12.5" customHeight="1">
      <c r="A428" s="527"/>
      <c r="B428" s="527"/>
      <c r="C428" s="528"/>
      <c r="D428" s="528"/>
      <c r="E428" s="528"/>
      <c r="F428" s="908"/>
      <c r="G428" s="908"/>
      <c r="H428" s="908"/>
      <c r="I428" s="908"/>
      <c r="J428" s="908"/>
      <c r="K428" s="908"/>
      <c r="L428" s="528"/>
      <c r="M428" s="528"/>
      <c r="N428" s="528"/>
      <c r="O428" s="528"/>
      <c r="P428" s="528"/>
      <c r="Q428" s="528"/>
      <c r="R428" s="528"/>
      <c r="S428" s="528"/>
      <c r="T428" s="528"/>
      <c r="U428" s="528"/>
      <c r="V428" s="528"/>
      <c r="W428" s="528"/>
      <c r="X428" s="528"/>
      <c r="Y428" s="528"/>
      <c r="Z428" s="528"/>
      <c r="AA428" s="528"/>
      <c r="AB428" s="528"/>
    </row>
    <row r="429" spans="1:28" s="529" customFormat="1" ht="12.5" customHeight="1">
      <c r="A429" s="527"/>
      <c r="B429" s="527"/>
      <c r="C429" s="528"/>
      <c r="D429" s="528"/>
      <c r="E429" s="528"/>
      <c r="F429" s="908"/>
      <c r="G429" s="908"/>
      <c r="H429" s="908"/>
      <c r="I429" s="908"/>
      <c r="J429" s="908"/>
      <c r="K429" s="908"/>
      <c r="L429" s="528"/>
      <c r="M429" s="528"/>
      <c r="N429" s="528"/>
      <c r="O429" s="528"/>
      <c r="P429" s="528"/>
      <c r="Q429" s="528"/>
      <c r="R429" s="528"/>
      <c r="S429" s="528"/>
      <c r="T429" s="528"/>
      <c r="U429" s="528"/>
      <c r="V429" s="528"/>
      <c r="W429" s="528"/>
      <c r="X429" s="528"/>
      <c r="Y429" s="528"/>
      <c r="Z429" s="528"/>
      <c r="AA429" s="528"/>
      <c r="AB429" s="528"/>
    </row>
    <row r="430" spans="1:28" s="529" customFormat="1" ht="12.5" customHeight="1">
      <c r="A430" s="527"/>
      <c r="B430" s="527"/>
      <c r="C430" s="528"/>
      <c r="D430" s="528"/>
      <c r="E430" s="528"/>
      <c r="F430" s="908"/>
      <c r="G430" s="908"/>
      <c r="H430" s="908"/>
      <c r="I430" s="908"/>
      <c r="J430" s="908"/>
      <c r="K430" s="908"/>
      <c r="L430" s="528"/>
      <c r="M430" s="528"/>
      <c r="N430" s="528"/>
      <c r="O430" s="528"/>
      <c r="P430" s="528"/>
      <c r="Q430" s="528"/>
      <c r="R430" s="528"/>
      <c r="S430" s="528"/>
      <c r="T430" s="528"/>
      <c r="U430" s="528"/>
      <c r="V430" s="528"/>
      <c r="W430" s="528"/>
      <c r="X430" s="528"/>
      <c r="Y430" s="528"/>
      <c r="Z430" s="528"/>
      <c r="AA430" s="528"/>
      <c r="AB430" s="528"/>
    </row>
    <row r="431" spans="1:28" s="529" customFormat="1" ht="12.5" customHeight="1">
      <c r="A431" s="527"/>
      <c r="B431" s="527"/>
      <c r="C431" s="528"/>
      <c r="D431" s="528"/>
      <c r="E431" s="528"/>
      <c r="F431" s="908"/>
      <c r="G431" s="908"/>
      <c r="H431" s="908"/>
      <c r="I431" s="908"/>
      <c r="J431" s="908"/>
      <c r="K431" s="908"/>
      <c r="L431" s="528"/>
      <c r="M431" s="528"/>
      <c r="N431" s="528"/>
      <c r="O431" s="528"/>
      <c r="P431" s="528"/>
      <c r="Q431" s="528"/>
      <c r="R431" s="528"/>
      <c r="S431" s="528"/>
      <c r="T431" s="528"/>
      <c r="U431" s="528"/>
      <c r="V431" s="528"/>
      <c r="W431" s="528"/>
      <c r="X431" s="528"/>
      <c r="Y431" s="528"/>
      <c r="Z431" s="528"/>
      <c r="AA431" s="528"/>
      <c r="AB431" s="528"/>
    </row>
    <row r="432" spans="1:28" s="529" customFormat="1" ht="12.5" customHeight="1">
      <c r="A432" s="527"/>
      <c r="B432" s="527"/>
      <c r="C432" s="528"/>
      <c r="D432" s="528"/>
      <c r="E432" s="528"/>
      <c r="F432" s="908"/>
      <c r="G432" s="908"/>
      <c r="H432" s="908"/>
      <c r="I432" s="908"/>
      <c r="J432" s="908"/>
      <c r="K432" s="908"/>
      <c r="L432" s="528"/>
      <c r="M432" s="528"/>
      <c r="N432" s="528"/>
      <c r="O432" s="528"/>
      <c r="P432" s="528"/>
      <c r="Q432" s="528"/>
      <c r="R432" s="528"/>
      <c r="S432" s="528"/>
      <c r="T432" s="528"/>
      <c r="U432" s="528"/>
      <c r="V432" s="528"/>
      <c r="W432" s="528"/>
      <c r="X432" s="528"/>
      <c r="Y432" s="528"/>
      <c r="Z432" s="528"/>
      <c r="AA432" s="528"/>
      <c r="AB432" s="528"/>
    </row>
    <row r="433" spans="1:28" s="529" customFormat="1" ht="12.5" customHeight="1">
      <c r="A433" s="527"/>
      <c r="B433" s="527"/>
      <c r="C433" s="528"/>
      <c r="D433" s="528"/>
      <c r="E433" s="528"/>
      <c r="F433" s="908"/>
      <c r="G433" s="908"/>
      <c r="H433" s="908"/>
      <c r="I433" s="908"/>
      <c r="J433" s="908"/>
      <c r="K433" s="908"/>
      <c r="L433" s="528"/>
      <c r="M433" s="528"/>
      <c r="N433" s="528"/>
      <c r="O433" s="528"/>
      <c r="P433" s="528"/>
      <c r="Q433" s="528"/>
      <c r="R433" s="528"/>
      <c r="S433" s="528"/>
      <c r="T433" s="528"/>
      <c r="U433" s="528"/>
      <c r="V433" s="528"/>
      <c r="W433" s="528"/>
      <c r="X433" s="528"/>
      <c r="Y433" s="528"/>
      <c r="Z433" s="528"/>
      <c r="AA433" s="528"/>
      <c r="AB433" s="528"/>
    </row>
    <row r="434" spans="1:28" s="529" customFormat="1" ht="12.5" customHeight="1">
      <c r="A434" s="527"/>
      <c r="B434" s="527"/>
      <c r="C434" s="528"/>
      <c r="D434" s="528"/>
      <c r="E434" s="528"/>
      <c r="F434" s="908"/>
      <c r="G434" s="908"/>
      <c r="H434" s="908"/>
      <c r="I434" s="908"/>
      <c r="J434" s="908"/>
      <c r="K434" s="908"/>
      <c r="L434" s="528"/>
      <c r="M434" s="528"/>
      <c r="N434" s="528"/>
      <c r="O434" s="528"/>
      <c r="P434" s="528"/>
      <c r="Q434" s="528"/>
      <c r="R434" s="528"/>
      <c r="S434" s="528"/>
      <c r="T434" s="528"/>
      <c r="U434" s="528"/>
      <c r="V434" s="528"/>
      <c r="W434" s="528"/>
      <c r="X434" s="528"/>
      <c r="Y434" s="528"/>
      <c r="Z434" s="528"/>
      <c r="AA434" s="528"/>
      <c r="AB434" s="528"/>
    </row>
    <row r="435" spans="1:28" s="529" customFormat="1" ht="12.5" customHeight="1">
      <c r="A435" s="527"/>
      <c r="B435" s="527"/>
      <c r="C435" s="528"/>
      <c r="D435" s="528"/>
      <c r="E435" s="528"/>
      <c r="F435" s="908"/>
      <c r="G435" s="908"/>
      <c r="H435" s="908"/>
      <c r="I435" s="908"/>
      <c r="J435" s="908"/>
      <c r="K435" s="908"/>
      <c r="L435" s="528"/>
      <c r="M435" s="528"/>
      <c r="N435" s="528"/>
      <c r="O435" s="528"/>
      <c r="P435" s="528"/>
      <c r="Q435" s="528"/>
      <c r="R435" s="528"/>
      <c r="S435" s="528"/>
      <c r="T435" s="528"/>
      <c r="U435" s="528"/>
      <c r="V435" s="528"/>
      <c r="W435" s="528"/>
      <c r="X435" s="528"/>
      <c r="Y435" s="528"/>
      <c r="Z435" s="528"/>
      <c r="AA435" s="528"/>
      <c r="AB435" s="528"/>
    </row>
    <row r="436" spans="1:28" s="529" customFormat="1" ht="12.5" customHeight="1">
      <c r="A436" s="527"/>
      <c r="B436" s="527"/>
      <c r="C436" s="528"/>
      <c r="D436" s="528"/>
      <c r="E436" s="528"/>
      <c r="F436" s="908"/>
      <c r="G436" s="908"/>
      <c r="H436" s="908"/>
      <c r="I436" s="908"/>
      <c r="J436" s="908"/>
      <c r="K436" s="908"/>
      <c r="L436" s="528"/>
      <c r="M436" s="528"/>
      <c r="N436" s="528"/>
      <c r="O436" s="528"/>
      <c r="P436" s="528"/>
      <c r="Q436" s="528"/>
      <c r="R436" s="528"/>
      <c r="S436" s="528"/>
      <c r="T436" s="528"/>
      <c r="U436" s="528"/>
      <c r="V436" s="528"/>
      <c r="W436" s="528"/>
      <c r="X436" s="528"/>
      <c r="Y436" s="528"/>
      <c r="Z436" s="528"/>
      <c r="AA436" s="528"/>
      <c r="AB436" s="528"/>
    </row>
    <row r="437" spans="1:28" s="529" customFormat="1" ht="12.5" customHeight="1">
      <c r="A437" s="527"/>
      <c r="B437" s="527"/>
      <c r="C437" s="528"/>
      <c r="D437" s="528"/>
      <c r="E437" s="528"/>
      <c r="F437" s="908"/>
      <c r="G437" s="908"/>
      <c r="H437" s="908"/>
      <c r="I437" s="908"/>
      <c r="J437" s="908"/>
      <c r="K437" s="908"/>
      <c r="L437" s="528"/>
      <c r="M437" s="528"/>
      <c r="N437" s="528"/>
      <c r="O437" s="528"/>
      <c r="P437" s="528"/>
      <c r="Q437" s="528"/>
      <c r="R437" s="528"/>
      <c r="S437" s="528"/>
      <c r="T437" s="528"/>
      <c r="U437" s="528"/>
      <c r="V437" s="528"/>
      <c r="W437" s="528"/>
      <c r="X437" s="528"/>
      <c r="Y437" s="528"/>
      <c r="Z437" s="528"/>
      <c r="AA437" s="528"/>
      <c r="AB437" s="528"/>
    </row>
    <row r="438" spans="1:28" s="529" customFormat="1" ht="12.5" customHeight="1">
      <c r="A438" s="527"/>
      <c r="B438" s="527"/>
      <c r="C438" s="528"/>
      <c r="D438" s="528"/>
      <c r="E438" s="528"/>
      <c r="F438" s="908"/>
      <c r="G438" s="908"/>
      <c r="H438" s="908"/>
      <c r="I438" s="908"/>
      <c r="J438" s="908"/>
      <c r="K438" s="908"/>
      <c r="L438" s="528"/>
      <c r="M438" s="528"/>
      <c r="N438" s="528"/>
      <c r="O438" s="528"/>
      <c r="P438" s="528"/>
      <c r="Q438" s="528"/>
      <c r="R438" s="528"/>
      <c r="S438" s="528"/>
      <c r="T438" s="528"/>
      <c r="U438" s="528"/>
      <c r="V438" s="528"/>
      <c r="W438" s="528"/>
      <c r="X438" s="528"/>
      <c r="Y438" s="528"/>
      <c r="Z438" s="528"/>
      <c r="AA438" s="528"/>
      <c r="AB438" s="528"/>
    </row>
    <row r="439" spans="1:28" s="529" customFormat="1" ht="12.5" customHeight="1">
      <c r="A439" s="527"/>
      <c r="B439" s="527"/>
      <c r="C439" s="528"/>
      <c r="D439" s="528"/>
      <c r="E439" s="528"/>
      <c r="F439" s="908"/>
      <c r="G439" s="908"/>
      <c r="H439" s="908"/>
      <c r="I439" s="908"/>
      <c r="J439" s="908"/>
      <c r="K439" s="908"/>
      <c r="L439" s="528"/>
      <c r="M439" s="528"/>
      <c r="N439" s="528"/>
      <c r="O439" s="528"/>
      <c r="P439" s="528"/>
      <c r="Q439" s="528"/>
      <c r="R439" s="528"/>
      <c r="S439" s="528"/>
      <c r="T439" s="528"/>
      <c r="U439" s="528"/>
      <c r="V439" s="528"/>
      <c r="W439" s="528"/>
      <c r="X439" s="528"/>
      <c r="Y439" s="528"/>
      <c r="Z439" s="528"/>
      <c r="AA439" s="528"/>
      <c r="AB439" s="528"/>
    </row>
    <row r="440" spans="1:28" s="529" customFormat="1" ht="12.5" customHeight="1">
      <c r="A440" s="527"/>
      <c r="B440" s="527"/>
      <c r="C440" s="528"/>
      <c r="D440" s="528"/>
      <c r="E440" s="528"/>
      <c r="F440" s="908"/>
      <c r="G440" s="908"/>
      <c r="H440" s="908"/>
      <c r="I440" s="908"/>
      <c r="J440" s="908"/>
      <c r="K440" s="908"/>
      <c r="L440" s="528"/>
      <c r="M440" s="528"/>
      <c r="N440" s="528"/>
      <c r="O440" s="528"/>
      <c r="P440" s="528"/>
      <c r="Q440" s="528"/>
      <c r="R440" s="528"/>
      <c r="S440" s="528"/>
      <c r="T440" s="528"/>
      <c r="U440" s="528"/>
      <c r="V440" s="528"/>
      <c r="W440" s="528"/>
      <c r="X440" s="528"/>
      <c r="Y440" s="528"/>
      <c r="Z440" s="528"/>
      <c r="AA440" s="528"/>
      <c r="AB440" s="528"/>
    </row>
    <row r="441" spans="1:28" s="529" customFormat="1" ht="12.5" customHeight="1">
      <c r="A441" s="527"/>
      <c r="B441" s="527"/>
      <c r="C441" s="528"/>
      <c r="D441" s="528"/>
      <c r="E441" s="528"/>
      <c r="F441" s="908"/>
      <c r="G441" s="908"/>
      <c r="H441" s="908"/>
      <c r="I441" s="908"/>
      <c r="J441" s="908"/>
      <c r="K441" s="908"/>
      <c r="L441" s="528"/>
      <c r="M441" s="528"/>
      <c r="N441" s="528"/>
      <c r="O441" s="528"/>
      <c r="P441" s="528"/>
      <c r="Q441" s="528"/>
      <c r="R441" s="528"/>
      <c r="S441" s="528"/>
      <c r="T441" s="528"/>
      <c r="U441" s="528"/>
      <c r="V441" s="528"/>
      <c r="W441" s="528"/>
      <c r="X441" s="528"/>
      <c r="Y441" s="528"/>
      <c r="Z441" s="528"/>
      <c r="AA441" s="528"/>
      <c r="AB441" s="528"/>
    </row>
    <row r="442" spans="1:28" s="529" customFormat="1" ht="12.5" customHeight="1">
      <c r="A442" s="527"/>
      <c r="B442" s="527"/>
      <c r="C442" s="528"/>
      <c r="D442" s="528"/>
      <c r="E442" s="528"/>
      <c r="F442" s="908"/>
      <c r="G442" s="908"/>
      <c r="H442" s="908"/>
      <c r="I442" s="908"/>
      <c r="J442" s="908"/>
      <c r="K442" s="908"/>
      <c r="L442" s="528"/>
      <c r="M442" s="528"/>
      <c r="N442" s="528"/>
      <c r="O442" s="528"/>
      <c r="P442" s="528"/>
      <c r="Q442" s="528"/>
      <c r="R442" s="528"/>
      <c r="S442" s="528"/>
      <c r="T442" s="528"/>
      <c r="U442" s="528"/>
      <c r="V442" s="528"/>
      <c r="W442" s="528"/>
      <c r="X442" s="528"/>
      <c r="Y442" s="528"/>
      <c r="Z442" s="528"/>
      <c r="AA442" s="528"/>
      <c r="AB442" s="528"/>
    </row>
    <row r="443" spans="1:28" s="529" customFormat="1" ht="12.5" customHeight="1">
      <c r="A443" s="527"/>
      <c r="B443" s="527"/>
      <c r="C443" s="528"/>
      <c r="D443" s="528"/>
      <c r="E443" s="528"/>
      <c r="F443" s="908"/>
      <c r="G443" s="908"/>
      <c r="H443" s="908"/>
      <c r="I443" s="908"/>
      <c r="J443" s="908"/>
      <c r="K443" s="908"/>
      <c r="L443" s="528"/>
      <c r="M443" s="528"/>
      <c r="N443" s="528"/>
      <c r="O443" s="528"/>
      <c r="P443" s="528"/>
      <c r="Q443" s="528"/>
      <c r="R443" s="528"/>
      <c r="S443" s="528"/>
      <c r="T443" s="528"/>
      <c r="U443" s="528"/>
      <c r="V443" s="528"/>
      <c r="W443" s="528"/>
      <c r="X443" s="528"/>
      <c r="Y443" s="528"/>
      <c r="Z443" s="528"/>
      <c r="AA443" s="528"/>
      <c r="AB443" s="528"/>
    </row>
    <row r="444" spans="1:28" s="529" customFormat="1" ht="12.5" customHeight="1">
      <c r="A444" s="527"/>
      <c r="B444" s="527"/>
      <c r="C444" s="528"/>
      <c r="D444" s="528"/>
      <c r="E444" s="528"/>
      <c r="F444" s="908"/>
      <c r="G444" s="908"/>
      <c r="H444" s="908"/>
      <c r="I444" s="908"/>
      <c r="J444" s="908"/>
      <c r="K444" s="908"/>
      <c r="L444" s="528"/>
      <c r="M444" s="528"/>
      <c r="N444" s="528"/>
      <c r="O444" s="528"/>
      <c r="P444" s="528"/>
      <c r="Q444" s="528"/>
      <c r="R444" s="528"/>
      <c r="S444" s="528"/>
      <c r="T444" s="528"/>
      <c r="U444" s="528"/>
      <c r="V444" s="528"/>
      <c r="W444" s="528"/>
      <c r="X444" s="528"/>
      <c r="Y444" s="528"/>
      <c r="Z444" s="528"/>
      <c r="AA444" s="528"/>
      <c r="AB444" s="528"/>
    </row>
    <row r="445" spans="1:28" s="529" customFormat="1" ht="12.5" customHeight="1">
      <c r="A445" s="527"/>
      <c r="B445" s="527"/>
      <c r="C445" s="528"/>
      <c r="D445" s="528"/>
      <c r="E445" s="528"/>
      <c r="F445" s="908"/>
      <c r="G445" s="908"/>
      <c r="H445" s="908"/>
      <c r="I445" s="908"/>
      <c r="J445" s="908"/>
      <c r="K445" s="908"/>
      <c r="L445" s="528"/>
      <c r="M445" s="528"/>
      <c r="N445" s="528"/>
      <c r="O445" s="528"/>
      <c r="P445" s="528"/>
      <c r="Q445" s="528"/>
      <c r="R445" s="528"/>
      <c r="S445" s="528"/>
      <c r="T445" s="528"/>
      <c r="U445" s="528"/>
      <c r="V445" s="528"/>
      <c r="W445" s="528"/>
      <c r="X445" s="528"/>
      <c r="Y445" s="528"/>
      <c r="Z445" s="528"/>
      <c r="AA445" s="528"/>
      <c r="AB445" s="528"/>
    </row>
    <row r="446" spans="1:28" s="529" customFormat="1" ht="12.5" customHeight="1">
      <c r="A446" s="527"/>
      <c r="B446" s="527"/>
      <c r="C446" s="528"/>
      <c r="D446" s="528"/>
      <c r="E446" s="528"/>
      <c r="F446" s="908"/>
      <c r="G446" s="908"/>
      <c r="H446" s="908"/>
      <c r="I446" s="908"/>
      <c r="J446" s="908"/>
      <c r="K446" s="908"/>
      <c r="L446" s="528"/>
      <c r="M446" s="528"/>
      <c r="N446" s="528"/>
      <c r="O446" s="528"/>
      <c r="P446" s="528"/>
      <c r="Q446" s="528"/>
      <c r="R446" s="528"/>
      <c r="S446" s="528"/>
      <c r="T446" s="528"/>
      <c r="U446" s="528"/>
      <c r="V446" s="528"/>
      <c r="W446" s="528"/>
      <c r="X446" s="528"/>
      <c r="Y446" s="528"/>
      <c r="Z446" s="528"/>
      <c r="AA446" s="528"/>
      <c r="AB446" s="528"/>
    </row>
    <row r="447" spans="1:28" s="529" customFormat="1" ht="12.5" customHeight="1">
      <c r="A447" s="527"/>
      <c r="B447" s="527"/>
      <c r="C447" s="528"/>
      <c r="D447" s="528"/>
      <c r="E447" s="528"/>
      <c r="F447" s="908"/>
      <c r="G447" s="908"/>
      <c r="H447" s="908"/>
      <c r="I447" s="908"/>
      <c r="J447" s="908"/>
      <c r="K447" s="908"/>
      <c r="L447" s="528"/>
      <c r="M447" s="528"/>
      <c r="N447" s="528"/>
      <c r="O447" s="528"/>
      <c r="P447" s="528"/>
      <c r="Q447" s="528"/>
      <c r="R447" s="528"/>
      <c r="S447" s="528"/>
      <c r="T447" s="528"/>
      <c r="U447" s="528"/>
      <c r="V447" s="528"/>
      <c r="W447" s="528"/>
      <c r="X447" s="528"/>
      <c r="Y447" s="528"/>
      <c r="Z447" s="528"/>
      <c r="AA447" s="528"/>
      <c r="AB447" s="528"/>
    </row>
    <row r="448" spans="1:28" s="529" customFormat="1" ht="12.5" customHeight="1">
      <c r="A448" s="527"/>
      <c r="B448" s="527"/>
      <c r="C448" s="528"/>
      <c r="D448" s="528"/>
      <c r="E448" s="528"/>
      <c r="F448" s="908"/>
      <c r="G448" s="908"/>
      <c r="H448" s="908"/>
      <c r="I448" s="908"/>
      <c r="J448" s="908"/>
      <c r="K448" s="908"/>
      <c r="L448" s="528"/>
      <c r="M448" s="528"/>
      <c r="N448" s="528"/>
      <c r="O448" s="528"/>
      <c r="P448" s="528"/>
      <c r="Q448" s="528"/>
      <c r="R448" s="528"/>
      <c r="S448" s="528"/>
      <c r="T448" s="528"/>
      <c r="U448" s="528"/>
      <c r="V448" s="528"/>
      <c r="W448" s="528"/>
      <c r="X448" s="528"/>
      <c r="Y448" s="528"/>
      <c r="Z448" s="528"/>
      <c r="AA448" s="528"/>
      <c r="AB448" s="528"/>
    </row>
    <row r="449" spans="1:28" s="529" customFormat="1" ht="12.5" customHeight="1">
      <c r="A449" s="527"/>
      <c r="B449" s="527"/>
      <c r="C449" s="528"/>
      <c r="D449" s="528"/>
      <c r="E449" s="528"/>
      <c r="F449" s="908"/>
      <c r="G449" s="908"/>
      <c r="H449" s="908"/>
      <c r="I449" s="908"/>
      <c r="J449" s="908"/>
      <c r="K449" s="908"/>
      <c r="L449" s="528"/>
      <c r="M449" s="528"/>
      <c r="N449" s="528"/>
      <c r="O449" s="528"/>
      <c r="P449" s="528"/>
      <c r="Q449" s="528"/>
      <c r="R449" s="528"/>
      <c r="S449" s="528"/>
      <c r="T449" s="528"/>
      <c r="U449" s="528"/>
      <c r="V449" s="528"/>
      <c r="W449" s="528"/>
      <c r="X449" s="528"/>
      <c r="Y449" s="528"/>
      <c r="Z449" s="528"/>
      <c r="AA449" s="528"/>
      <c r="AB449" s="528"/>
    </row>
    <row r="450" spans="1:28" s="529" customFormat="1" ht="12.5" customHeight="1">
      <c r="A450" s="527"/>
      <c r="B450" s="527"/>
      <c r="C450" s="528"/>
      <c r="D450" s="528"/>
      <c r="E450" s="528"/>
      <c r="F450" s="908"/>
      <c r="G450" s="908"/>
      <c r="H450" s="908"/>
      <c r="I450" s="908"/>
      <c r="J450" s="908"/>
      <c r="K450" s="908"/>
      <c r="L450" s="528"/>
      <c r="M450" s="528"/>
      <c r="N450" s="528"/>
      <c r="O450" s="528"/>
      <c r="P450" s="528"/>
      <c r="Q450" s="528"/>
      <c r="R450" s="528"/>
      <c r="S450" s="528"/>
      <c r="T450" s="528"/>
      <c r="U450" s="528"/>
      <c r="V450" s="528"/>
      <c r="W450" s="528"/>
      <c r="X450" s="528"/>
      <c r="Y450" s="528"/>
      <c r="Z450" s="528"/>
      <c r="AA450" s="528"/>
      <c r="AB450" s="528"/>
    </row>
    <row r="451" spans="1:28" s="529" customFormat="1" ht="12.5" customHeight="1">
      <c r="A451" s="527"/>
      <c r="B451" s="527"/>
      <c r="C451" s="528"/>
      <c r="D451" s="528"/>
      <c r="E451" s="528"/>
      <c r="F451" s="908"/>
      <c r="G451" s="908"/>
      <c r="H451" s="908"/>
      <c r="I451" s="908"/>
      <c r="J451" s="908"/>
      <c r="K451" s="908"/>
      <c r="L451" s="528"/>
      <c r="M451" s="528"/>
      <c r="N451" s="528"/>
      <c r="O451" s="528"/>
      <c r="P451" s="528"/>
      <c r="Q451" s="528"/>
      <c r="R451" s="528"/>
      <c r="S451" s="528"/>
      <c r="T451" s="528"/>
      <c r="U451" s="528"/>
      <c r="V451" s="528"/>
      <c r="W451" s="528"/>
      <c r="X451" s="528"/>
      <c r="Y451" s="528"/>
      <c r="Z451" s="528"/>
      <c r="AA451" s="528"/>
      <c r="AB451" s="528"/>
    </row>
    <row r="452" spans="1:28" s="529" customFormat="1" ht="12.5" customHeight="1">
      <c r="A452" s="527"/>
      <c r="B452" s="527"/>
      <c r="C452" s="528"/>
      <c r="D452" s="528"/>
      <c r="E452" s="528"/>
      <c r="F452" s="908"/>
      <c r="G452" s="908"/>
      <c r="H452" s="908"/>
      <c r="I452" s="908"/>
      <c r="J452" s="908"/>
      <c r="K452" s="908"/>
      <c r="L452" s="528"/>
      <c r="M452" s="528"/>
      <c r="N452" s="528"/>
      <c r="O452" s="528"/>
      <c r="P452" s="528"/>
      <c r="Q452" s="528"/>
      <c r="R452" s="528"/>
      <c r="S452" s="528"/>
      <c r="T452" s="528"/>
      <c r="U452" s="528"/>
      <c r="V452" s="528"/>
      <c r="W452" s="528"/>
      <c r="X452" s="528"/>
      <c r="Y452" s="528"/>
      <c r="Z452" s="528"/>
      <c r="AA452" s="528"/>
      <c r="AB452" s="528"/>
    </row>
    <row r="453" spans="1:28" s="529" customFormat="1" ht="12.5" customHeight="1">
      <c r="A453" s="527"/>
      <c r="B453" s="527"/>
      <c r="C453" s="528"/>
      <c r="D453" s="528"/>
      <c r="E453" s="528"/>
      <c r="F453" s="908"/>
      <c r="G453" s="908"/>
      <c r="H453" s="908"/>
      <c r="I453" s="908"/>
      <c r="J453" s="908"/>
      <c r="K453" s="908"/>
      <c r="L453" s="528"/>
      <c r="M453" s="528"/>
      <c r="N453" s="528"/>
      <c r="O453" s="528"/>
      <c r="P453" s="528"/>
      <c r="Q453" s="528"/>
      <c r="R453" s="528"/>
      <c r="S453" s="528"/>
      <c r="T453" s="528"/>
      <c r="U453" s="528"/>
      <c r="V453" s="528"/>
      <c r="W453" s="528"/>
      <c r="X453" s="528"/>
      <c r="Y453" s="528"/>
      <c r="Z453" s="528"/>
      <c r="AA453" s="528"/>
      <c r="AB453" s="528"/>
    </row>
    <row r="454" spans="1:28" s="529" customFormat="1" ht="12.5" customHeight="1">
      <c r="A454" s="527"/>
      <c r="B454" s="527"/>
      <c r="C454" s="528"/>
      <c r="D454" s="528"/>
      <c r="E454" s="528"/>
      <c r="F454" s="908"/>
      <c r="G454" s="908"/>
      <c r="H454" s="908"/>
      <c r="I454" s="908"/>
      <c r="J454" s="908"/>
      <c r="K454" s="908"/>
      <c r="L454" s="528"/>
      <c r="M454" s="528"/>
      <c r="N454" s="528"/>
      <c r="O454" s="528"/>
      <c r="P454" s="528"/>
      <c r="Q454" s="528"/>
      <c r="R454" s="528"/>
      <c r="S454" s="528"/>
      <c r="T454" s="528"/>
      <c r="U454" s="528"/>
      <c r="V454" s="528"/>
      <c r="W454" s="528"/>
      <c r="X454" s="528"/>
      <c r="Y454" s="528"/>
      <c r="Z454" s="528"/>
      <c r="AA454" s="528"/>
      <c r="AB454" s="528"/>
    </row>
    <row r="455" spans="1:28" s="529" customFormat="1" ht="12.5" customHeight="1">
      <c r="A455" s="527"/>
      <c r="B455" s="527"/>
      <c r="C455" s="528"/>
      <c r="D455" s="528"/>
      <c r="E455" s="528"/>
      <c r="F455" s="908"/>
      <c r="G455" s="908"/>
      <c r="H455" s="908"/>
      <c r="I455" s="908"/>
      <c r="J455" s="908"/>
      <c r="K455" s="908"/>
      <c r="L455" s="528"/>
      <c r="M455" s="528"/>
      <c r="N455" s="528"/>
      <c r="O455" s="528"/>
      <c r="P455" s="528"/>
      <c r="Q455" s="528"/>
      <c r="R455" s="528"/>
      <c r="S455" s="528"/>
      <c r="T455" s="528"/>
      <c r="U455" s="528"/>
      <c r="V455" s="528"/>
      <c r="W455" s="528"/>
      <c r="X455" s="528"/>
      <c r="Y455" s="528"/>
      <c r="Z455" s="528"/>
      <c r="AA455" s="528"/>
      <c r="AB455" s="528"/>
    </row>
    <row r="456" spans="1:28" s="529" customFormat="1" ht="12.5" customHeight="1">
      <c r="A456" s="527"/>
      <c r="B456" s="527"/>
      <c r="C456" s="528"/>
      <c r="D456" s="528"/>
      <c r="E456" s="528"/>
      <c r="F456" s="908"/>
      <c r="G456" s="908"/>
      <c r="H456" s="908"/>
      <c r="I456" s="908"/>
      <c r="J456" s="908"/>
      <c r="K456" s="908"/>
      <c r="L456" s="528"/>
      <c r="M456" s="528"/>
      <c r="N456" s="528"/>
      <c r="O456" s="528"/>
      <c r="P456" s="528"/>
      <c r="Q456" s="528"/>
      <c r="R456" s="528"/>
      <c r="S456" s="528"/>
      <c r="T456" s="528"/>
      <c r="U456" s="528"/>
      <c r="V456" s="528"/>
      <c r="W456" s="528"/>
      <c r="X456" s="528"/>
      <c r="Y456" s="528"/>
      <c r="Z456" s="528"/>
      <c r="AA456" s="528"/>
      <c r="AB456" s="528"/>
    </row>
    <row r="457" spans="1:28" s="529" customFormat="1" ht="12.5" customHeight="1">
      <c r="A457" s="527"/>
      <c r="B457" s="527"/>
      <c r="C457" s="528"/>
      <c r="D457" s="528"/>
      <c r="E457" s="528"/>
      <c r="F457" s="908"/>
      <c r="G457" s="908"/>
      <c r="H457" s="908"/>
      <c r="I457" s="908"/>
      <c r="J457" s="908"/>
      <c r="K457" s="908"/>
      <c r="L457" s="528"/>
      <c r="M457" s="528"/>
      <c r="N457" s="528"/>
      <c r="O457" s="528"/>
      <c r="P457" s="528"/>
      <c r="Q457" s="528"/>
      <c r="R457" s="528"/>
      <c r="S457" s="528"/>
      <c r="T457" s="528"/>
      <c r="U457" s="528"/>
      <c r="V457" s="528"/>
      <c r="W457" s="528"/>
      <c r="X457" s="528"/>
      <c r="Y457" s="528"/>
      <c r="Z457" s="528"/>
      <c r="AA457" s="528"/>
      <c r="AB457" s="528"/>
    </row>
    <row r="458" spans="1:28" s="529" customFormat="1" ht="12.5" customHeight="1">
      <c r="A458" s="527"/>
      <c r="B458" s="527"/>
      <c r="C458" s="528"/>
      <c r="D458" s="528"/>
      <c r="E458" s="528"/>
      <c r="F458" s="908"/>
      <c r="G458" s="908"/>
      <c r="H458" s="908"/>
      <c r="I458" s="908"/>
      <c r="J458" s="908"/>
      <c r="K458" s="908"/>
      <c r="L458" s="528"/>
      <c r="M458" s="528"/>
      <c r="N458" s="528"/>
      <c r="O458" s="528"/>
      <c r="P458" s="528"/>
      <c r="Q458" s="528"/>
      <c r="R458" s="528"/>
      <c r="S458" s="528"/>
      <c r="T458" s="528"/>
      <c r="U458" s="528"/>
      <c r="V458" s="528"/>
      <c r="W458" s="528"/>
      <c r="X458" s="528"/>
      <c r="Y458" s="528"/>
      <c r="Z458" s="528"/>
      <c r="AA458" s="528"/>
      <c r="AB458" s="528"/>
    </row>
    <row r="459" spans="1:28" s="529" customFormat="1" ht="12.5" customHeight="1">
      <c r="A459" s="527"/>
      <c r="B459" s="527"/>
      <c r="C459" s="528"/>
      <c r="D459" s="528"/>
      <c r="E459" s="528"/>
      <c r="F459" s="908"/>
      <c r="G459" s="908"/>
      <c r="H459" s="908"/>
      <c r="I459" s="908"/>
      <c r="J459" s="908"/>
      <c r="K459" s="908"/>
      <c r="L459" s="528"/>
      <c r="M459" s="528"/>
      <c r="N459" s="528"/>
      <c r="O459" s="528"/>
      <c r="P459" s="528"/>
      <c r="Q459" s="528"/>
      <c r="R459" s="528"/>
      <c r="S459" s="528"/>
      <c r="T459" s="528"/>
      <c r="U459" s="528"/>
      <c r="V459" s="528"/>
      <c r="W459" s="528"/>
      <c r="X459" s="528"/>
      <c r="Y459" s="528"/>
      <c r="Z459" s="528"/>
      <c r="AA459" s="528"/>
      <c r="AB459" s="528"/>
    </row>
    <row r="460" spans="1:28" s="529" customFormat="1" ht="12.5" customHeight="1">
      <c r="A460" s="527"/>
      <c r="B460" s="527"/>
      <c r="C460" s="528"/>
      <c r="D460" s="528"/>
      <c r="E460" s="528"/>
      <c r="F460" s="908"/>
      <c r="G460" s="908"/>
      <c r="H460" s="908"/>
      <c r="I460" s="908"/>
      <c r="J460" s="908"/>
      <c r="K460" s="908"/>
      <c r="L460" s="528"/>
      <c r="M460" s="528"/>
      <c r="N460" s="528"/>
      <c r="O460" s="528"/>
      <c r="P460" s="528"/>
      <c r="Q460" s="528"/>
      <c r="R460" s="528"/>
      <c r="S460" s="528"/>
      <c r="T460" s="528"/>
      <c r="U460" s="528"/>
      <c r="V460" s="528"/>
      <c r="W460" s="528"/>
      <c r="X460" s="528"/>
      <c r="Y460" s="528"/>
      <c r="Z460" s="528"/>
      <c r="AA460" s="528"/>
      <c r="AB460" s="528"/>
    </row>
    <row r="461" spans="1:28" s="529" customFormat="1" ht="12.5" customHeight="1">
      <c r="A461" s="527"/>
      <c r="B461" s="527"/>
      <c r="C461" s="528"/>
      <c r="D461" s="528"/>
      <c r="E461" s="528"/>
      <c r="F461" s="908"/>
      <c r="G461" s="908"/>
      <c r="H461" s="908"/>
      <c r="I461" s="908"/>
      <c r="J461" s="908"/>
      <c r="K461" s="908"/>
      <c r="L461" s="528"/>
      <c r="M461" s="528"/>
      <c r="N461" s="528"/>
      <c r="O461" s="528"/>
      <c r="P461" s="528"/>
      <c r="Q461" s="528"/>
      <c r="R461" s="528"/>
      <c r="S461" s="528"/>
      <c r="T461" s="528"/>
      <c r="U461" s="528"/>
      <c r="V461" s="528"/>
      <c r="W461" s="528"/>
      <c r="X461" s="528"/>
      <c r="Y461" s="528"/>
      <c r="Z461" s="528"/>
      <c r="AA461" s="528"/>
      <c r="AB461" s="528"/>
    </row>
    <row r="462" spans="1:28" s="529" customFormat="1" ht="12.5" customHeight="1">
      <c r="A462" s="527"/>
      <c r="B462" s="527"/>
      <c r="C462" s="528"/>
      <c r="D462" s="528"/>
      <c r="E462" s="528"/>
      <c r="F462" s="908"/>
      <c r="G462" s="908"/>
      <c r="H462" s="908"/>
      <c r="I462" s="908"/>
      <c r="J462" s="908"/>
      <c r="K462" s="908"/>
      <c r="L462" s="528"/>
      <c r="M462" s="528"/>
      <c r="N462" s="528"/>
      <c r="O462" s="528"/>
      <c r="P462" s="528"/>
      <c r="Q462" s="528"/>
      <c r="R462" s="528"/>
      <c r="S462" s="528"/>
      <c r="T462" s="528"/>
      <c r="U462" s="528"/>
      <c r="V462" s="528"/>
      <c r="W462" s="528"/>
      <c r="X462" s="528"/>
      <c r="Y462" s="528"/>
      <c r="Z462" s="528"/>
      <c r="AA462" s="528"/>
      <c r="AB462" s="528"/>
    </row>
    <row r="463" spans="1:28" s="529" customFormat="1" ht="12.5" customHeight="1">
      <c r="A463" s="527"/>
      <c r="B463" s="527"/>
      <c r="C463" s="528"/>
      <c r="D463" s="528"/>
      <c r="E463" s="528"/>
      <c r="F463" s="908"/>
      <c r="G463" s="908"/>
      <c r="H463" s="908"/>
      <c r="I463" s="908"/>
      <c r="J463" s="908"/>
      <c r="K463" s="908"/>
      <c r="L463" s="528"/>
      <c r="M463" s="528"/>
      <c r="N463" s="528"/>
      <c r="O463" s="528"/>
      <c r="P463" s="528"/>
      <c r="Q463" s="528"/>
      <c r="R463" s="528"/>
      <c r="S463" s="528"/>
      <c r="T463" s="528"/>
      <c r="U463" s="528"/>
      <c r="V463" s="528"/>
      <c r="W463" s="528"/>
      <c r="X463" s="528"/>
      <c r="Y463" s="528"/>
      <c r="Z463" s="528"/>
      <c r="AA463" s="528"/>
      <c r="AB463" s="528"/>
    </row>
    <row r="464" spans="1:28" s="529" customFormat="1" ht="12.5" customHeight="1">
      <c r="A464" s="527"/>
      <c r="B464" s="527"/>
      <c r="C464" s="528"/>
      <c r="D464" s="528"/>
      <c r="E464" s="528"/>
      <c r="F464" s="908"/>
      <c r="G464" s="908"/>
      <c r="H464" s="908"/>
      <c r="I464" s="908"/>
      <c r="J464" s="908"/>
      <c r="K464" s="908"/>
      <c r="L464" s="528"/>
      <c r="M464" s="528"/>
      <c r="N464" s="528"/>
      <c r="O464" s="528"/>
      <c r="P464" s="528"/>
      <c r="Q464" s="528"/>
      <c r="R464" s="528"/>
      <c r="S464" s="528"/>
      <c r="T464" s="528"/>
      <c r="U464" s="528"/>
      <c r="V464" s="528"/>
      <c r="W464" s="528"/>
      <c r="X464" s="528"/>
      <c r="Y464" s="528"/>
      <c r="Z464" s="528"/>
      <c r="AA464" s="528"/>
      <c r="AB464" s="528"/>
    </row>
    <row r="465" spans="1:28" s="529" customFormat="1" ht="12.5" customHeight="1">
      <c r="A465" s="527"/>
      <c r="B465" s="527"/>
      <c r="C465" s="528"/>
      <c r="D465" s="528"/>
      <c r="E465" s="528"/>
      <c r="F465" s="908"/>
      <c r="G465" s="908"/>
      <c r="H465" s="908"/>
      <c r="I465" s="908"/>
      <c r="J465" s="908"/>
      <c r="K465" s="908"/>
      <c r="L465" s="528"/>
      <c r="M465" s="528"/>
      <c r="N465" s="528"/>
      <c r="O465" s="528"/>
      <c r="P465" s="528"/>
      <c r="Q465" s="528"/>
      <c r="R465" s="528"/>
      <c r="S465" s="528"/>
      <c r="T465" s="528"/>
      <c r="U465" s="528"/>
      <c r="V465" s="528"/>
      <c r="W465" s="528"/>
      <c r="X465" s="528"/>
      <c r="Y465" s="528"/>
      <c r="Z465" s="528"/>
      <c r="AA465" s="528"/>
      <c r="AB465" s="528"/>
    </row>
    <row r="466" spans="1:28" s="529" customFormat="1" ht="12.5" customHeight="1">
      <c r="A466" s="527"/>
      <c r="B466" s="527"/>
      <c r="C466" s="528"/>
      <c r="D466" s="528"/>
      <c r="E466" s="528"/>
      <c r="F466" s="908"/>
      <c r="G466" s="908"/>
      <c r="H466" s="908"/>
      <c r="I466" s="908"/>
      <c r="J466" s="908"/>
      <c r="K466" s="908"/>
      <c r="L466" s="528"/>
      <c r="M466" s="528"/>
      <c r="N466" s="528"/>
      <c r="O466" s="528"/>
      <c r="P466" s="528"/>
      <c r="Q466" s="528"/>
      <c r="R466" s="528"/>
      <c r="S466" s="528"/>
      <c r="T466" s="528"/>
      <c r="U466" s="528"/>
      <c r="V466" s="528"/>
      <c r="W466" s="528"/>
      <c r="X466" s="528"/>
      <c r="Y466" s="528"/>
      <c r="Z466" s="528"/>
      <c r="AA466" s="528"/>
      <c r="AB466" s="528"/>
    </row>
    <row r="467" spans="1:28" s="529" customFormat="1" ht="12.5" customHeight="1">
      <c r="A467" s="527"/>
      <c r="B467" s="527"/>
      <c r="C467" s="528"/>
      <c r="D467" s="528"/>
      <c r="E467" s="528"/>
      <c r="F467" s="908"/>
      <c r="G467" s="908"/>
      <c r="H467" s="908"/>
      <c r="I467" s="908"/>
      <c r="J467" s="908"/>
      <c r="K467" s="908"/>
      <c r="L467" s="528"/>
      <c r="M467" s="528"/>
      <c r="N467" s="528"/>
      <c r="O467" s="528"/>
      <c r="P467" s="528"/>
      <c r="Q467" s="528"/>
      <c r="R467" s="528"/>
      <c r="S467" s="528"/>
      <c r="T467" s="528"/>
      <c r="U467" s="528"/>
      <c r="V467" s="528"/>
      <c r="W467" s="528"/>
      <c r="X467" s="528"/>
      <c r="Y467" s="528"/>
      <c r="Z467" s="528"/>
      <c r="AA467" s="528"/>
      <c r="AB467" s="528"/>
    </row>
    <row r="468" spans="1:28" s="529" customFormat="1" ht="12.5" customHeight="1">
      <c r="A468" s="527"/>
      <c r="B468" s="527"/>
      <c r="C468" s="528"/>
      <c r="D468" s="528"/>
      <c r="E468" s="528"/>
      <c r="F468" s="908"/>
      <c r="G468" s="908"/>
      <c r="H468" s="908"/>
      <c r="I468" s="908"/>
      <c r="J468" s="908"/>
      <c r="K468" s="908"/>
      <c r="L468" s="528"/>
      <c r="M468" s="528"/>
      <c r="N468" s="528"/>
      <c r="O468" s="528"/>
      <c r="P468" s="528"/>
      <c r="Q468" s="528"/>
      <c r="R468" s="528"/>
      <c r="S468" s="528"/>
      <c r="T468" s="528"/>
      <c r="U468" s="528"/>
      <c r="V468" s="528"/>
      <c r="W468" s="528"/>
      <c r="X468" s="528"/>
      <c r="Y468" s="528"/>
      <c r="Z468" s="528"/>
      <c r="AA468" s="528"/>
      <c r="AB468" s="528"/>
    </row>
    <row r="469" spans="1:28" s="529" customFormat="1" ht="12.5" customHeight="1">
      <c r="A469" s="527"/>
      <c r="B469" s="527"/>
      <c r="C469" s="528"/>
      <c r="D469" s="528"/>
      <c r="E469" s="528"/>
      <c r="F469" s="908"/>
      <c r="G469" s="908"/>
      <c r="H469" s="908"/>
      <c r="I469" s="908"/>
      <c r="J469" s="908"/>
      <c r="K469" s="908"/>
      <c r="L469" s="528"/>
      <c r="M469" s="528"/>
      <c r="N469" s="528"/>
      <c r="O469" s="528"/>
      <c r="P469" s="528"/>
      <c r="Q469" s="528"/>
      <c r="R469" s="528"/>
      <c r="S469" s="528"/>
      <c r="T469" s="528"/>
      <c r="U469" s="528"/>
      <c r="V469" s="528"/>
      <c r="W469" s="528"/>
      <c r="X469" s="528"/>
      <c r="Y469" s="528"/>
      <c r="Z469" s="528"/>
      <c r="AA469" s="528"/>
      <c r="AB469" s="528"/>
    </row>
    <row r="470" spans="1:28" s="529" customFormat="1" ht="12.5" customHeight="1">
      <c r="A470" s="527"/>
      <c r="B470" s="527"/>
      <c r="C470" s="528"/>
      <c r="D470" s="528"/>
      <c r="E470" s="528"/>
      <c r="F470" s="908"/>
      <c r="G470" s="908"/>
      <c r="H470" s="908"/>
      <c r="I470" s="908"/>
      <c r="J470" s="908"/>
      <c r="K470" s="908"/>
      <c r="L470" s="528"/>
      <c r="M470" s="528"/>
      <c r="N470" s="528"/>
      <c r="O470" s="528"/>
      <c r="P470" s="528"/>
      <c r="Q470" s="528"/>
      <c r="R470" s="528"/>
      <c r="S470" s="528"/>
      <c r="T470" s="528"/>
      <c r="U470" s="528"/>
      <c r="V470" s="528"/>
      <c r="W470" s="528"/>
      <c r="X470" s="528"/>
      <c r="Y470" s="528"/>
      <c r="Z470" s="528"/>
      <c r="AA470" s="528"/>
      <c r="AB470" s="528"/>
    </row>
    <row r="471" spans="1:28" s="529" customFormat="1" ht="12.5" customHeight="1">
      <c r="A471" s="527"/>
      <c r="B471" s="527"/>
      <c r="C471" s="528"/>
      <c r="D471" s="528"/>
      <c r="E471" s="528"/>
      <c r="F471" s="908"/>
      <c r="G471" s="908"/>
      <c r="H471" s="908"/>
      <c r="I471" s="908"/>
      <c r="J471" s="908"/>
      <c r="K471" s="908"/>
      <c r="L471" s="528"/>
      <c r="M471" s="528"/>
      <c r="N471" s="528"/>
      <c r="O471" s="528"/>
      <c r="P471" s="528"/>
      <c r="Q471" s="528"/>
      <c r="R471" s="528"/>
      <c r="S471" s="528"/>
      <c r="T471" s="528"/>
      <c r="U471" s="528"/>
      <c r="V471" s="528"/>
      <c r="W471" s="528"/>
      <c r="X471" s="528"/>
      <c r="Y471" s="528"/>
      <c r="Z471" s="528"/>
      <c r="AA471" s="528"/>
      <c r="AB471" s="528"/>
    </row>
    <row r="472" spans="1:28" s="529" customFormat="1" ht="12.5" customHeight="1">
      <c r="A472" s="527"/>
      <c r="B472" s="527"/>
      <c r="C472" s="528"/>
      <c r="D472" s="528"/>
      <c r="E472" s="528"/>
      <c r="F472" s="908"/>
      <c r="G472" s="908"/>
      <c r="H472" s="908"/>
      <c r="I472" s="908"/>
      <c r="J472" s="908"/>
      <c r="K472" s="908"/>
      <c r="L472" s="528"/>
      <c r="M472" s="528"/>
      <c r="N472" s="528"/>
      <c r="O472" s="528"/>
      <c r="P472" s="528"/>
      <c r="Q472" s="528"/>
      <c r="R472" s="528"/>
      <c r="S472" s="528"/>
      <c r="T472" s="528"/>
      <c r="U472" s="528"/>
      <c r="V472" s="528"/>
      <c r="W472" s="528"/>
      <c r="X472" s="528"/>
      <c r="Y472" s="528"/>
      <c r="Z472" s="528"/>
      <c r="AA472" s="528"/>
      <c r="AB472" s="528"/>
    </row>
    <row r="473" spans="1:28" s="529" customFormat="1" ht="12.5" customHeight="1">
      <c r="A473" s="527"/>
      <c r="B473" s="527"/>
      <c r="C473" s="528"/>
      <c r="D473" s="528"/>
      <c r="E473" s="528"/>
      <c r="F473" s="908"/>
      <c r="G473" s="908"/>
      <c r="H473" s="908"/>
      <c r="I473" s="908"/>
      <c r="J473" s="908"/>
      <c r="K473" s="908"/>
      <c r="L473" s="528"/>
      <c r="M473" s="528"/>
      <c r="N473" s="528"/>
      <c r="O473" s="528"/>
      <c r="P473" s="528"/>
      <c r="Q473" s="528"/>
      <c r="R473" s="528"/>
      <c r="S473" s="528"/>
      <c r="T473" s="528"/>
      <c r="U473" s="528"/>
      <c r="V473" s="528"/>
      <c r="W473" s="528"/>
      <c r="X473" s="528"/>
      <c r="Y473" s="528"/>
      <c r="Z473" s="528"/>
      <c r="AA473" s="528"/>
      <c r="AB473" s="528"/>
    </row>
    <row r="474" spans="1:28" s="529" customFormat="1" ht="12.5" customHeight="1">
      <c r="A474" s="527"/>
      <c r="B474" s="527"/>
      <c r="C474" s="528"/>
      <c r="D474" s="528"/>
      <c r="E474" s="528"/>
      <c r="F474" s="908"/>
      <c r="G474" s="908"/>
      <c r="H474" s="908"/>
      <c r="I474" s="908"/>
      <c r="J474" s="908"/>
      <c r="K474" s="908"/>
      <c r="L474" s="528"/>
      <c r="M474" s="528"/>
      <c r="N474" s="528"/>
      <c r="O474" s="528"/>
      <c r="P474" s="528"/>
      <c r="Q474" s="528"/>
      <c r="R474" s="528"/>
      <c r="S474" s="528"/>
      <c r="T474" s="528"/>
      <c r="U474" s="528"/>
      <c r="V474" s="528"/>
      <c r="W474" s="528"/>
      <c r="X474" s="528"/>
      <c r="Y474" s="528"/>
      <c r="Z474" s="528"/>
      <c r="AA474" s="528"/>
      <c r="AB474" s="528"/>
    </row>
    <row r="475" spans="1:28" s="529" customFormat="1" ht="12.5" customHeight="1">
      <c r="A475" s="527"/>
      <c r="B475" s="527"/>
      <c r="C475" s="528"/>
      <c r="D475" s="528"/>
      <c r="E475" s="528"/>
      <c r="F475" s="908"/>
      <c r="G475" s="908"/>
      <c r="H475" s="908"/>
      <c r="I475" s="908"/>
      <c r="J475" s="908"/>
      <c r="K475" s="908"/>
      <c r="L475" s="528"/>
      <c r="M475" s="528"/>
      <c r="N475" s="528"/>
      <c r="O475" s="528"/>
      <c r="P475" s="528"/>
      <c r="Q475" s="528"/>
      <c r="R475" s="528"/>
      <c r="S475" s="528"/>
      <c r="T475" s="528"/>
      <c r="U475" s="528"/>
      <c r="V475" s="528"/>
      <c r="W475" s="528"/>
      <c r="X475" s="528"/>
      <c r="Y475" s="528"/>
      <c r="Z475" s="528"/>
      <c r="AA475" s="528"/>
      <c r="AB475" s="528"/>
    </row>
    <row r="476" spans="1:28" s="529" customFormat="1" ht="12.5" customHeight="1">
      <c r="A476" s="527"/>
      <c r="B476" s="527"/>
      <c r="C476" s="528"/>
      <c r="D476" s="528"/>
      <c r="E476" s="528"/>
      <c r="F476" s="908"/>
      <c r="G476" s="908"/>
      <c r="H476" s="908"/>
      <c r="I476" s="908"/>
      <c r="J476" s="908"/>
      <c r="K476" s="908"/>
      <c r="L476" s="528"/>
      <c r="M476" s="528"/>
      <c r="N476" s="528"/>
      <c r="O476" s="528"/>
      <c r="P476" s="528"/>
      <c r="Q476" s="528"/>
      <c r="R476" s="528"/>
      <c r="S476" s="528"/>
      <c r="T476" s="528"/>
      <c r="U476" s="528"/>
      <c r="V476" s="528"/>
      <c r="W476" s="528"/>
      <c r="X476" s="528"/>
      <c r="Y476" s="528"/>
      <c r="Z476" s="528"/>
      <c r="AA476" s="528"/>
      <c r="AB476" s="528"/>
    </row>
    <row r="477" spans="1:28" s="529" customFormat="1" ht="12.5" customHeight="1">
      <c r="A477" s="527"/>
      <c r="B477" s="527"/>
      <c r="C477" s="528"/>
      <c r="D477" s="528"/>
      <c r="E477" s="528"/>
      <c r="F477" s="908"/>
      <c r="G477" s="908"/>
      <c r="H477" s="908"/>
      <c r="I477" s="908"/>
      <c r="J477" s="908"/>
      <c r="K477" s="908"/>
      <c r="L477" s="528"/>
      <c r="M477" s="528"/>
      <c r="N477" s="528"/>
      <c r="O477" s="528"/>
      <c r="P477" s="528"/>
      <c r="Q477" s="528"/>
      <c r="R477" s="528"/>
      <c r="S477" s="528"/>
      <c r="T477" s="528"/>
      <c r="U477" s="528"/>
      <c r="V477" s="528"/>
      <c r="W477" s="528"/>
      <c r="X477" s="528"/>
      <c r="Y477" s="528"/>
      <c r="Z477" s="528"/>
      <c r="AA477" s="528"/>
      <c r="AB477" s="528"/>
    </row>
    <row r="478" spans="1:28" s="529" customFormat="1" ht="12.5" customHeight="1">
      <c r="A478" s="527"/>
      <c r="B478" s="527"/>
      <c r="C478" s="528"/>
      <c r="D478" s="528"/>
      <c r="E478" s="528"/>
      <c r="F478" s="908"/>
      <c r="G478" s="908"/>
      <c r="H478" s="908"/>
      <c r="I478" s="908"/>
      <c r="J478" s="908"/>
      <c r="K478" s="908"/>
      <c r="L478" s="528"/>
      <c r="M478" s="528"/>
      <c r="N478" s="528"/>
      <c r="O478" s="528"/>
      <c r="P478" s="528"/>
      <c r="Q478" s="528"/>
      <c r="R478" s="528"/>
      <c r="S478" s="528"/>
      <c r="T478" s="528"/>
      <c r="U478" s="528"/>
      <c r="V478" s="528"/>
      <c r="W478" s="528"/>
      <c r="X478" s="528"/>
      <c r="Y478" s="528"/>
      <c r="Z478" s="528"/>
      <c r="AA478" s="528"/>
      <c r="AB478" s="528"/>
    </row>
    <row r="479" spans="1:28" s="529" customFormat="1" ht="12.5" customHeight="1">
      <c r="A479" s="527"/>
      <c r="B479" s="527"/>
      <c r="C479" s="528"/>
      <c r="D479" s="528"/>
      <c r="E479" s="528"/>
      <c r="F479" s="908"/>
      <c r="G479" s="908"/>
      <c r="H479" s="908"/>
      <c r="I479" s="908"/>
      <c r="J479" s="908"/>
      <c r="K479" s="908"/>
      <c r="L479" s="528"/>
      <c r="M479" s="528"/>
      <c r="N479" s="528"/>
      <c r="O479" s="528"/>
      <c r="P479" s="528"/>
      <c r="Q479" s="528"/>
      <c r="R479" s="528"/>
      <c r="S479" s="528"/>
      <c r="T479" s="528"/>
      <c r="U479" s="528"/>
      <c r="V479" s="528"/>
      <c r="W479" s="528"/>
      <c r="X479" s="528"/>
      <c r="Y479" s="528"/>
      <c r="Z479" s="528"/>
      <c r="AA479" s="528"/>
      <c r="AB479" s="528"/>
    </row>
    <row r="480" spans="1:28" s="529" customFormat="1" ht="12.5" customHeight="1">
      <c r="A480" s="527"/>
      <c r="B480" s="527"/>
      <c r="C480" s="528"/>
      <c r="D480" s="528"/>
      <c r="E480" s="528"/>
      <c r="F480" s="908"/>
      <c r="G480" s="908"/>
      <c r="H480" s="908"/>
      <c r="I480" s="908"/>
      <c r="J480" s="908"/>
      <c r="K480" s="908"/>
      <c r="L480" s="528"/>
      <c r="M480" s="528"/>
      <c r="N480" s="528"/>
      <c r="O480" s="528"/>
      <c r="P480" s="528"/>
      <c r="Q480" s="528"/>
      <c r="R480" s="528"/>
      <c r="S480" s="528"/>
      <c r="T480" s="528"/>
      <c r="U480" s="528"/>
      <c r="V480" s="528"/>
      <c r="W480" s="528"/>
      <c r="X480" s="528"/>
      <c r="Y480" s="528"/>
      <c r="Z480" s="528"/>
      <c r="AA480" s="528"/>
      <c r="AB480" s="528"/>
    </row>
    <row r="481" spans="1:28" s="529" customFormat="1" ht="12.5" customHeight="1">
      <c r="A481" s="527"/>
      <c r="B481" s="527"/>
      <c r="C481" s="528"/>
      <c r="D481" s="528"/>
      <c r="E481" s="528"/>
      <c r="F481" s="908"/>
      <c r="G481" s="908"/>
      <c r="H481" s="908"/>
      <c r="I481" s="908"/>
      <c r="J481" s="908"/>
      <c r="K481" s="908"/>
      <c r="L481" s="528"/>
      <c r="M481" s="528"/>
      <c r="N481" s="528"/>
      <c r="O481" s="528"/>
      <c r="P481" s="528"/>
      <c r="Q481" s="528"/>
      <c r="R481" s="528"/>
      <c r="S481" s="528"/>
      <c r="T481" s="528"/>
      <c r="U481" s="528"/>
      <c r="V481" s="528"/>
      <c r="W481" s="528"/>
      <c r="X481" s="528"/>
      <c r="Y481" s="528"/>
      <c r="Z481" s="528"/>
      <c r="AA481" s="528"/>
      <c r="AB481" s="528"/>
    </row>
    <row r="482" spans="1:28" s="529" customFormat="1" ht="12.5" customHeight="1">
      <c r="A482" s="527"/>
      <c r="B482" s="527"/>
      <c r="C482" s="528"/>
      <c r="D482" s="528"/>
      <c r="E482" s="528"/>
      <c r="F482" s="908"/>
      <c r="G482" s="908"/>
      <c r="H482" s="908"/>
      <c r="I482" s="908"/>
      <c r="J482" s="908"/>
      <c r="K482" s="908"/>
      <c r="L482" s="528"/>
      <c r="M482" s="528"/>
      <c r="N482" s="528"/>
      <c r="O482" s="528"/>
      <c r="P482" s="528"/>
      <c r="Q482" s="528"/>
      <c r="R482" s="528"/>
      <c r="S482" s="528"/>
      <c r="T482" s="528"/>
      <c r="U482" s="528"/>
      <c r="V482" s="528"/>
      <c r="W482" s="528"/>
      <c r="X482" s="528"/>
      <c r="Y482" s="528"/>
      <c r="Z482" s="528"/>
      <c r="AA482" s="528"/>
      <c r="AB482" s="528"/>
    </row>
    <row r="483" spans="1:28" s="529" customFormat="1" ht="12.5" customHeight="1">
      <c r="A483" s="527"/>
      <c r="B483" s="527"/>
      <c r="C483" s="528"/>
      <c r="D483" s="528"/>
      <c r="E483" s="528"/>
      <c r="F483" s="908"/>
      <c r="G483" s="908"/>
      <c r="H483" s="908"/>
      <c r="I483" s="908"/>
      <c r="J483" s="908"/>
      <c r="K483" s="908"/>
      <c r="L483" s="528"/>
      <c r="M483" s="528"/>
      <c r="N483" s="528"/>
      <c r="O483" s="528"/>
      <c r="P483" s="528"/>
      <c r="Q483" s="528"/>
      <c r="R483" s="528"/>
      <c r="S483" s="528"/>
      <c r="T483" s="528"/>
      <c r="U483" s="528"/>
      <c r="V483" s="528"/>
      <c r="W483" s="528"/>
      <c r="X483" s="528"/>
      <c r="Y483" s="528"/>
      <c r="Z483" s="528"/>
      <c r="AA483" s="528"/>
      <c r="AB483" s="528"/>
    </row>
    <row r="484" spans="1:28" s="529" customFormat="1" ht="12.5" customHeight="1">
      <c r="A484" s="527"/>
      <c r="B484" s="527"/>
      <c r="C484" s="528"/>
      <c r="D484" s="528"/>
      <c r="E484" s="528"/>
      <c r="F484" s="908"/>
      <c r="G484" s="908"/>
      <c r="H484" s="908"/>
      <c r="I484" s="908"/>
      <c r="J484" s="908"/>
      <c r="K484" s="908"/>
      <c r="L484" s="528"/>
      <c r="M484" s="528"/>
      <c r="N484" s="528"/>
      <c r="O484" s="528"/>
      <c r="P484" s="528"/>
      <c r="Q484" s="528"/>
      <c r="R484" s="528"/>
      <c r="S484" s="528"/>
      <c r="T484" s="528"/>
      <c r="U484" s="528"/>
      <c r="V484" s="528"/>
      <c r="W484" s="528"/>
      <c r="X484" s="528"/>
      <c r="Y484" s="528"/>
      <c r="Z484" s="528"/>
      <c r="AA484" s="528"/>
      <c r="AB484" s="528"/>
    </row>
    <row r="485" spans="1:28" s="529" customFormat="1" ht="12.5" customHeight="1">
      <c r="A485" s="527"/>
      <c r="B485" s="527"/>
      <c r="C485" s="528"/>
      <c r="D485" s="528"/>
      <c r="E485" s="528"/>
      <c r="F485" s="908"/>
      <c r="G485" s="908"/>
      <c r="H485" s="908"/>
      <c r="I485" s="908"/>
      <c r="J485" s="908"/>
      <c r="K485" s="908"/>
      <c r="L485" s="528"/>
      <c r="M485" s="528"/>
      <c r="N485" s="528"/>
      <c r="O485" s="528"/>
      <c r="P485" s="528"/>
      <c r="Q485" s="528"/>
      <c r="R485" s="528"/>
      <c r="S485" s="528"/>
      <c r="T485" s="528"/>
      <c r="U485" s="528"/>
      <c r="V485" s="528"/>
      <c r="W485" s="528"/>
      <c r="X485" s="528"/>
      <c r="Y485" s="528"/>
      <c r="Z485" s="528"/>
      <c r="AA485" s="528"/>
      <c r="AB485" s="528"/>
    </row>
    <row r="486" spans="1:28" s="529" customFormat="1" ht="12.5" customHeight="1">
      <c r="A486" s="527"/>
      <c r="B486" s="527"/>
      <c r="C486" s="528"/>
      <c r="D486" s="528"/>
      <c r="E486" s="528"/>
      <c r="F486" s="908"/>
      <c r="G486" s="908"/>
      <c r="H486" s="908"/>
      <c r="I486" s="908"/>
      <c r="J486" s="908"/>
      <c r="K486" s="908"/>
      <c r="L486" s="528"/>
      <c r="M486" s="528"/>
      <c r="N486" s="528"/>
      <c r="O486" s="528"/>
      <c r="P486" s="528"/>
      <c r="Q486" s="528"/>
      <c r="R486" s="528"/>
      <c r="S486" s="528"/>
      <c r="T486" s="528"/>
      <c r="U486" s="528"/>
      <c r="V486" s="528"/>
      <c r="W486" s="528"/>
      <c r="X486" s="528"/>
      <c r="Y486" s="528"/>
      <c r="Z486" s="528"/>
      <c r="AA486" s="528"/>
      <c r="AB486" s="528"/>
    </row>
    <row r="487" spans="1:28" s="529" customFormat="1" ht="12.5" customHeight="1">
      <c r="A487" s="527"/>
      <c r="B487" s="527"/>
      <c r="C487" s="528"/>
      <c r="D487" s="528"/>
      <c r="E487" s="528"/>
      <c r="F487" s="908"/>
      <c r="G487" s="908"/>
      <c r="H487" s="908"/>
      <c r="I487" s="908"/>
      <c r="J487" s="908"/>
      <c r="K487" s="908"/>
      <c r="L487" s="528"/>
      <c r="M487" s="528"/>
      <c r="N487" s="528"/>
      <c r="O487" s="528"/>
      <c r="P487" s="528"/>
      <c r="Q487" s="528"/>
      <c r="R487" s="528"/>
      <c r="S487" s="528"/>
      <c r="T487" s="528"/>
      <c r="U487" s="528"/>
      <c r="V487" s="528"/>
      <c r="W487" s="528"/>
      <c r="X487" s="528"/>
      <c r="Y487" s="528"/>
      <c r="Z487" s="528"/>
      <c r="AA487" s="528"/>
      <c r="AB487" s="528"/>
    </row>
    <row r="488" spans="1:28" s="529" customFormat="1" ht="12.5" customHeight="1">
      <c r="A488" s="527"/>
      <c r="B488" s="527"/>
      <c r="C488" s="528"/>
      <c r="D488" s="528"/>
      <c r="E488" s="528"/>
      <c r="F488" s="908"/>
      <c r="G488" s="908"/>
      <c r="H488" s="908"/>
      <c r="I488" s="908"/>
      <c r="J488" s="908"/>
      <c r="K488" s="908"/>
      <c r="L488" s="528"/>
      <c r="M488" s="528"/>
      <c r="N488" s="528"/>
      <c r="O488" s="528"/>
      <c r="P488" s="528"/>
      <c r="Q488" s="528"/>
      <c r="R488" s="528"/>
      <c r="S488" s="528"/>
      <c r="T488" s="528"/>
      <c r="U488" s="528"/>
      <c r="V488" s="528"/>
      <c r="W488" s="528"/>
      <c r="X488" s="528"/>
      <c r="Y488" s="528"/>
      <c r="Z488" s="528"/>
      <c r="AA488" s="528"/>
      <c r="AB488" s="528"/>
    </row>
    <row r="489" spans="1:28" s="529" customFormat="1" ht="12.5" customHeight="1">
      <c r="A489" s="527"/>
      <c r="B489" s="527"/>
      <c r="C489" s="528"/>
      <c r="D489" s="528"/>
      <c r="E489" s="528"/>
      <c r="F489" s="908"/>
      <c r="G489" s="908"/>
      <c r="H489" s="908"/>
      <c r="I489" s="908"/>
      <c r="J489" s="908"/>
      <c r="K489" s="908"/>
      <c r="L489" s="528"/>
      <c r="M489" s="528"/>
      <c r="N489" s="528"/>
      <c r="O489" s="528"/>
      <c r="P489" s="528"/>
      <c r="Q489" s="528"/>
      <c r="R489" s="528"/>
      <c r="S489" s="528"/>
      <c r="T489" s="528"/>
      <c r="U489" s="528"/>
      <c r="V489" s="528"/>
      <c r="W489" s="528"/>
      <c r="X489" s="528"/>
      <c r="Y489" s="528"/>
      <c r="Z489" s="528"/>
      <c r="AA489" s="528"/>
      <c r="AB489" s="528"/>
    </row>
    <row r="490" spans="1:28" s="529" customFormat="1" ht="12.5" customHeight="1">
      <c r="A490" s="527"/>
      <c r="B490" s="527"/>
      <c r="C490" s="528"/>
      <c r="D490" s="528"/>
      <c r="E490" s="528"/>
      <c r="F490" s="908"/>
      <c r="G490" s="908"/>
      <c r="H490" s="908"/>
      <c r="I490" s="908"/>
      <c r="J490" s="908"/>
      <c r="K490" s="908"/>
      <c r="L490" s="528"/>
      <c r="M490" s="528"/>
      <c r="N490" s="528"/>
      <c r="O490" s="528"/>
      <c r="P490" s="528"/>
      <c r="Q490" s="528"/>
      <c r="R490" s="528"/>
      <c r="S490" s="528"/>
      <c r="T490" s="528"/>
      <c r="U490" s="528"/>
      <c r="V490" s="528"/>
      <c r="W490" s="528"/>
      <c r="X490" s="528"/>
      <c r="Y490" s="528"/>
      <c r="Z490" s="528"/>
      <c r="AA490" s="528"/>
      <c r="AB490" s="528"/>
    </row>
    <row r="491" spans="1:28" s="529" customFormat="1" ht="12.5" customHeight="1">
      <c r="A491" s="527"/>
      <c r="B491" s="527"/>
      <c r="C491" s="528"/>
      <c r="D491" s="528"/>
      <c r="E491" s="528"/>
      <c r="F491" s="908"/>
      <c r="G491" s="908"/>
      <c r="H491" s="908"/>
      <c r="I491" s="908"/>
      <c r="J491" s="908"/>
      <c r="K491" s="908"/>
      <c r="L491" s="528"/>
      <c r="M491" s="528"/>
      <c r="N491" s="528"/>
      <c r="O491" s="528"/>
      <c r="P491" s="528"/>
      <c r="Q491" s="528"/>
      <c r="R491" s="528"/>
      <c r="S491" s="528"/>
      <c r="T491" s="528"/>
      <c r="U491" s="528"/>
      <c r="V491" s="528"/>
      <c r="W491" s="528"/>
      <c r="X491" s="528"/>
      <c r="Y491" s="528"/>
      <c r="Z491" s="528"/>
      <c r="AA491" s="528"/>
      <c r="AB491" s="528"/>
    </row>
    <row r="492" spans="1:28" s="529" customFormat="1" ht="12.5" customHeight="1">
      <c r="A492" s="527"/>
      <c r="B492" s="527"/>
      <c r="C492" s="528"/>
      <c r="D492" s="528"/>
      <c r="E492" s="528"/>
      <c r="F492" s="908"/>
      <c r="G492" s="908"/>
      <c r="H492" s="908"/>
      <c r="I492" s="908"/>
      <c r="J492" s="908"/>
      <c r="K492" s="908"/>
      <c r="L492" s="528"/>
      <c r="M492" s="528"/>
      <c r="N492" s="528"/>
      <c r="O492" s="528"/>
      <c r="P492" s="528"/>
      <c r="Q492" s="528"/>
      <c r="R492" s="528"/>
      <c r="S492" s="528"/>
      <c r="T492" s="528"/>
      <c r="U492" s="528"/>
      <c r="V492" s="528"/>
      <c r="W492" s="528"/>
      <c r="X492" s="528"/>
      <c r="Y492" s="528"/>
      <c r="Z492" s="528"/>
      <c r="AA492" s="528"/>
      <c r="AB492" s="528"/>
    </row>
    <row r="493" spans="1:28" s="529" customFormat="1" ht="12.5" customHeight="1">
      <c r="A493" s="527"/>
      <c r="B493" s="527"/>
      <c r="C493" s="528"/>
      <c r="D493" s="528"/>
      <c r="E493" s="528"/>
      <c r="F493" s="908"/>
      <c r="G493" s="908"/>
      <c r="H493" s="908"/>
      <c r="I493" s="908"/>
      <c r="J493" s="908"/>
      <c r="K493" s="908"/>
      <c r="L493" s="528"/>
      <c r="M493" s="528"/>
      <c r="N493" s="528"/>
      <c r="O493" s="528"/>
      <c r="P493" s="528"/>
      <c r="Q493" s="528"/>
      <c r="R493" s="528"/>
      <c r="S493" s="528"/>
      <c r="T493" s="528"/>
      <c r="U493" s="528"/>
      <c r="V493" s="528"/>
      <c r="W493" s="528"/>
      <c r="X493" s="528"/>
      <c r="Y493" s="528"/>
      <c r="Z493" s="528"/>
      <c r="AA493" s="528"/>
      <c r="AB493" s="528"/>
    </row>
    <row r="494" spans="1:28" s="529" customFormat="1" ht="12.5" customHeight="1">
      <c r="A494" s="527"/>
      <c r="B494" s="527"/>
      <c r="C494" s="528"/>
      <c r="D494" s="528"/>
      <c r="E494" s="528"/>
      <c r="F494" s="908"/>
      <c r="G494" s="908"/>
      <c r="H494" s="908"/>
      <c r="I494" s="908"/>
      <c r="J494" s="908"/>
      <c r="K494" s="908"/>
      <c r="L494" s="528"/>
      <c r="M494" s="528"/>
      <c r="N494" s="528"/>
      <c r="O494" s="528"/>
      <c r="P494" s="528"/>
      <c r="Q494" s="528"/>
      <c r="R494" s="528"/>
      <c r="S494" s="528"/>
      <c r="T494" s="528"/>
      <c r="U494" s="528"/>
      <c r="V494" s="528"/>
      <c r="W494" s="528"/>
      <c r="X494" s="528"/>
      <c r="Y494" s="528"/>
      <c r="Z494" s="528"/>
      <c r="AA494" s="528"/>
      <c r="AB494" s="528"/>
    </row>
    <row r="495" spans="1:28" s="529" customFormat="1" ht="12.5" customHeight="1">
      <c r="A495" s="527"/>
      <c r="B495" s="527"/>
      <c r="C495" s="528"/>
      <c r="D495" s="528"/>
      <c r="E495" s="528"/>
      <c r="F495" s="908"/>
      <c r="G495" s="908"/>
      <c r="H495" s="908"/>
      <c r="I495" s="908"/>
      <c r="J495" s="908"/>
      <c r="K495" s="908"/>
      <c r="L495" s="528"/>
      <c r="M495" s="528"/>
      <c r="N495" s="528"/>
      <c r="O495" s="528"/>
      <c r="P495" s="528"/>
      <c r="Q495" s="528"/>
      <c r="R495" s="528"/>
      <c r="S495" s="528"/>
      <c r="T495" s="528"/>
      <c r="U495" s="528"/>
      <c r="V495" s="528"/>
      <c r="W495" s="528"/>
      <c r="X495" s="528"/>
      <c r="Y495" s="528"/>
      <c r="Z495" s="528"/>
      <c r="AA495" s="528"/>
      <c r="AB495" s="528"/>
    </row>
    <row r="496" spans="1:28" s="529" customFormat="1" ht="12.5" customHeight="1">
      <c r="A496" s="527"/>
      <c r="B496" s="527"/>
      <c r="C496" s="528"/>
      <c r="D496" s="528"/>
      <c r="E496" s="528"/>
      <c r="F496" s="908"/>
      <c r="G496" s="908"/>
      <c r="H496" s="908"/>
      <c r="I496" s="908"/>
      <c r="J496" s="908"/>
      <c r="K496" s="908"/>
      <c r="L496" s="528"/>
      <c r="M496" s="528"/>
      <c r="N496" s="528"/>
      <c r="O496" s="528"/>
      <c r="P496" s="528"/>
      <c r="Q496" s="528"/>
      <c r="R496" s="528"/>
      <c r="S496" s="528"/>
      <c r="T496" s="528"/>
      <c r="U496" s="528"/>
      <c r="V496" s="528"/>
      <c r="W496" s="528"/>
      <c r="X496" s="528"/>
      <c r="Y496" s="528"/>
      <c r="Z496" s="528"/>
      <c r="AA496" s="528"/>
      <c r="AB496" s="528"/>
    </row>
    <row r="497" spans="1:28" s="529" customFormat="1" ht="12.5" customHeight="1">
      <c r="A497" s="527"/>
      <c r="B497" s="527"/>
      <c r="C497" s="528"/>
      <c r="D497" s="528"/>
      <c r="E497" s="528"/>
      <c r="F497" s="908"/>
      <c r="G497" s="908"/>
      <c r="H497" s="908"/>
      <c r="I497" s="908"/>
      <c r="J497" s="908"/>
      <c r="K497" s="908"/>
      <c r="L497" s="528"/>
      <c r="M497" s="528"/>
      <c r="N497" s="528"/>
      <c r="O497" s="528"/>
      <c r="P497" s="528"/>
      <c r="Q497" s="528"/>
      <c r="R497" s="528"/>
      <c r="S497" s="528"/>
      <c r="T497" s="528"/>
      <c r="U497" s="528"/>
      <c r="V497" s="528"/>
      <c r="W497" s="528"/>
      <c r="X497" s="528"/>
      <c r="Y497" s="528"/>
      <c r="Z497" s="528"/>
      <c r="AA497" s="528"/>
      <c r="AB497" s="528"/>
    </row>
    <row r="498" spans="1:28" s="529" customFormat="1" ht="12.5" customHeight="1">
      <c r="A498" s="527"/>
      <c r="B498" s="527"/>
      <c r="C498" s="528"/>
      <c r="D498" s="528"/>
      <c r="E498" s="528"/>
      <c r="F498" s="908"/>
      <c r="G498" s="908"/>
      <c r="H498" s="908"/>
      <c r="I498" s="908"/>
      <c r="J498" s="908"/>
      <c r="K498" s="908"/>
      <c r="L498" s="528"/>
      <c r="M498" s="528"/>
      <c r="N498" s="528"/>
      <c r="O498" s="528"/>
      <c r="P498" s="528"/>
      <c r="Q498" s="528"/>
      <c r="R498" s="528"/>
      <c r="S498" s="528"/>
      <c r="T498" s="528"/>
      <c r="U498" s="528"/>
      <c r="V498" s="528"/>
      <c r="W498" s="528"/>
      <c r="X498" s="528"/>
      <c r="Y498" s="528"/>
      <c r="Z498" s="528"/>
      <c r="AA498" s="528"/>
      <c r="AB498" s="528"/>
    </row>
    <row r="499" spans="1:28" s="529" customFormat="1" ht="12.5" customHeight="1">
      <c r="A499" s="527"/>
      <c r="B499" s="527"/>
      <c r="C499" s="528"/>
      <c r="D499" s="528"/>
      <c r="E499" s="528"/>
      <c r="F499" s="908"/>
      <c r="G499" s="908"/>
      <c r="H499" s="908"/>
      <c r="I499" s="908"/>
      <c r="J499" s="908"/>
      <c r="K499" s="908"/>
      <c r="L499" s="528"/>
      <c r="M499" s="528"/>
      <c r="N499" s="528"/>
      <c r="O499" s="528"/>
      <c r="P499" s="528"/>
      <c r="Q499" s="528"/>
      <c r="R499" s="528"/>
      <c r="S499" s="528"/>
      <c r="T499" s="528"/>
      <c r="U499" s="528"/>
      <c r="V499" s="528"/>
      <c r="W499" s="528"/>
      <c r="X499" s="528"/>
      <c r="Y499" s="528"/>
      <c r="Z499" s="528"/>
      <c r="AA499" s="528"/>
      <c r="AB499" s="528"/>
    </row>
    <row r="500" spans="1:28" s="529" customFormat="1" ht="12.5" customHeight="1">
      <c r="A500" s="527"/>
      <c r="B500" s="527"/>
      <c r="C500" s="528"/>
      <c r="D500" s="528"/>
      <c r="E500" s="528"/>
      <c r="F500" s="908"/>
      <c r="G500" s="908"/>
      <c r="H500" s="908"/>
      <c r="I500" s="908"/>
      <c r="J500" s="908"/>
      <c r="K500" s="908"/>
      <c r="L500" s="528"/>
      <c r="M500" s="528"/>
      <c r="N500" s="528"/>
      <c r="O500" s="528"/>
      <c r="P500" s="528"/>
      <c r="Q500" s="528"/>
      <c r="R500" s="528"/>
      <c r="S500" s="528"/>
      <c r="T500" s="528"/>
      <c r="U500" s="528"/>
      <c r="V500" s="528"/>
      <c r="W500" s="528"/>
      <c r="X500" s="528"/>
      <c r="Y500" s="528"/>
      <c r="Z500" s="528"/>
      <c r="AA500" s="528"/>
      <c r="AB500" s="528"/>
    </row>
    <row r="501" spans="1:28" s="529" customFormat="1" ht="12.5" customHeight="1">
      <c r="A501" s="527"/>
      <c r="B501" s="527"/>
      <c r="C501" s="528"/>
      <c r="D501" s="528"/>
      <c r="E501" s="528"/>
      <c r="F501" s="908"/>
      <c r="G501" s="908"/>
      <c r="H501" s="908"/>
      <c r="I501" s="908"/>
      <c r="J501" s="908"/>
      <c r="K501" s="908"/>
      <c r="L501" s="528"/>
      <c r="M501" s="528"/>
      <c r="N501" s="528"/>
      <c r="O501" s="528"/>
      <c r="P501" s="528"/>
      <c r="Q501" s="528"/>
      <c r="R501" s="528"/>
      <c r="S501" s="528"/>
      <c r="T501" s="528"/>
      <c r="U501" s="528"/>
      <c r="V501" s="528"/>
      <c r="W501" s="528"/>
      <c r="X501" s="528"/>
      <c r="Y501" s="528"/>
      <c r="Z501" s="528"/>
      <c r="AA501" s="528"/>
      <c r="AB501" s="528"/>
    </row>
    <row r="502" spans="1:28" s="529" customFormat="1" ht="12.5" customHeight="1">
      <c r="A502" s="527"/>
      <c r="B502" s="527"/>
      <c r="C502" s="528"/>
      <c r="D502" s="528"/>
      <c r="E502" s="528"/>
      <c r="F502" s="908"/>
      <c r="G502" s="908"/>
      <c r="H502" s="908"/>
      <c r="I502" s="908"/>
      <c r="J502" s="908"/>
      <c r="K502" s="908"/>
      <c r="L502" s="528"/>
      <c r="M502" s="528"/>
      <c r="N502" s="528"/>
      <c r="O502" s="528"/>
      <c r="P502" s="528"/>
      <c r="Q502" s="528"/>
      <c r="R502" s="528"/>
      <c r="S502" s="528"/>
      <c r="T502" s="528"/>
      <c r="U502" s="528"/>
      <c r="V502" s="528"/>
      <c r="W502" s="528"/>
      <c r="X502" s="528"/>
      <c r="Y502" s="528"/>
      <c r="Z502" s="528"/>
      <c r="AA502" s="528"/>
      <c r="AB502" s="528"/>
    </row>
    <row r="503" spans="1:28" s="529" customFormat="1" ht="12.5" customHeight="1">
      <c r="A503" s="527"/>
      <c r="B503" s="527"/>
      <c r="C503" s="528"/>
      <c r="D503" s="528"/>
      <c r="E503" s="528"/>
      <c r="F503" s="908"/>
      <c r="G503" s="908"/>
      <c r="H503" s="908"/>
      <c r="I503" s="908"/>
      <c r="J503" s="908"/>
      <c r="K503" s="908"/>
      <c r="L503" s="528"/>
      <c r="M503" s="528"/>
      <c r="N503" s="528"/>
      <c r="O503" s="528"/>
      <c r="P503" s="528"/>
      <c r="Q503" s="528"/>
      <c r="R503" s="528"/>
      <c r="S503" s="528"/>
      <c r="T503" s="528"/>
      <c r="U503" s="528"/>
      <c r="V503" s="528"/>
      <c r="W503" s="528"/>
      <c r="X503" s="528"/>
      <c r="Y503" s="528"/>
      <c r="Z503" s="528"/>
      <c r="AA503" s="528"/>
      <c r="AB503" s="528"/>
    </row>
    <row r="504" spans="1:28" s="529" customFormat="1" ht="12.5" customHeight="1">
      <c r="A504" s="527"/>
      <c r="B504" s="527"/>
      <c r="C504" s="528"/>
      <c r="D504" s="528"/>
      <c r="E504" s="528"/>
      <c r="F504" s="908"/>
      <c r="G504" s="908"/>
      <c r="H504" s="908"/>
      <c r="I504" s="908"/>
      <c r="J504" s="908"/>
      <c r="K504" s="908"/>
      <c r="L504" s="528"/>
      <c r="M504" s="528"/>
      <c r="N504" s="528"/>
      <c r="O504" s="528"/>
      <c r="P504" s="528"/>
      <c r="Q504" s="528"/>
      <c r="R504" s="528"/>
      <c r="S504" s="528"/>
      <c r="T504" s="528"/>
      <c r="U504" s="528"/>
      <c r="V504" s="528"/>
      <c r="W504" s="528"/>
      <c r="X504" s="528"/>
      <c r="Y504" s="528"/>
      <c r="Z504" s="528"/>
      <c r="AA504" s="528"/>
      <c r="AB504" s="528"/>
    </row>
    <row r="505" spans="1:28" s="529" customFormat="1" ht="12.5" customHeight="1">
      <c r="A505" s="527"/>
      <c r="B505" s="527"/>
      <c r="C505" s="528"/>
      <c r="D505" s="528"/>
      <c r="E505" s="528"/>
      <c r="F505" s="908"/>
      <c r="G505" s="908"/>
      <c r="H505" s="908"/>
      <c r="I505" s="908"/>
      <c r="J505" s="908"/>
      <c r="K505" s="908"/>
      <c r="L505" s="528"/>
      <c r="M505" s="528"/>
      <c r="N505" s="528"/>
      <c r="O505" s="528"/>
      <c r="P505" s="528"/>
      <c r="Q505" s="528"/>
      <c r="R505" s="528"/>
      <c r="S505" s="528"/>
      <c r="T505" s="528"/>
      <c r="U505" s="528"/>
      <c r="V505" s="528"/>
      <c r="W505" s="528"/>
      <c r="X505" s="528"/>
      <c r="Y505" s="528"/>
      <c r="Z505" s="528"/>
      <c r="AA505" s="528"/>
      <c r="AB505" s="528"/>
    </row>
    <row r="506" spans="1:28" s="529" customFormat="1" ht="12.5" customHeight="1">
      <c r="A506" s="527"/>
      <c r="B506" s="527"/>
      <c r="C506" s="528"/>
      <c r="D506" s="528"/>
      <c r="E506" s="528"/>
      <c r="F506" s="908"/>
      <c r="G506" s="908"/>
      <c r="H506" s="908"/>
      <c r="I506" s="908"/>
      <c r="J506" s="908"/>
      <c r="K506" s="908"/>
      <c r="L506" s="528"/>
      <c r="M506" s="528"/>
      <c r="N506" s="528"/>
      <c r="O506" s="528"/>
      <c r="P506" s="528"/>
      <c r="Q506" s="528"/>
      <c r="R506" s="528"/>
      <c r="S506" s="528"/>
      <c r="T506" s="528"/>
      <c r="U506" s="528"/>
      <c r="V506" s="528"/>
      <c r="W506" s="528"/>
      <c r="X506" s="528"/>
      <c r="Y506" s="528"/>
      <c r="Z506" s="528"/>
      <c r="AA506" s="528"/>
      <c r="AB506" s="528"/>
    </row>
    <row r="507" spans="1:28" s="529" customFormat="1" ht="12.5" customHeight="1">
      <c r="A507" s="527"/>
      <c r="B507" s="527"/>
      <c r="C507" s="528"/>
      <c r="D507" s="528"/>
      <c r="E507" s="528"/>
      <c r="F507" s="908"/>
      <c r="G507" s="908"/>
      <c r="H507" s="908"/>
      <c r="I507" s="908"/>
      <c r="J507" s="908"/>
      <c r="K507" s="908"/>
      <c r="L507" s="528"/>
      <c r="M507" s="528"/>
      <c r="N507" s="528"/>
      <c r="O507" s="528"/>
      <c r="P507" s="528"/>
      <c r="Q507" s="528"/>
      <c r="R507" s="528"/>
      <c r="S507" s="528"/>
      <c r="T507" s="528"/>
      <c r="U507" s="528"/>
      <c r="V507" s="528"/>
      <c r="W507" s="528"/>
      <c r="X507" s="528"/>
      <c r="Y507" s="528"/>
      <c r="Z507" s="528"/>
      <c r="AA507" s="528"/>
      <c r="AB507" s="528"/>
    </row>
    <row r="508" spans="1:28" s="529" customFormat="1" ht="12.5" customHeight="1">
      <c r="A508" s="527"/>
      <c r="B508" s="527"/>
      <c r="C508" s="528"/>
      <c r="D508" s="528"/>
      <c r="E508" s="528"/>
      <c r="F508" s="908"/>
      <c r="G508" s="908"/>
      <c r="H508" s="908"/>
      <c r="I508" s="908"/>
      <c r="J508" s="908"/>
      <c r="K508" s="908"/>
      <c r="L508" s="528"/>
      <c r="M508" s="528"/>
      <c r="N508" s="528"/>
      <c r="O508" s="528"/>
      <c r="P508" s="528"/>
      <c r="Q508" s="528"/>
      <c r="R508" s="528"/>
      <c r="S508" s="528"/>
      <c r="T508" s="528"/>
      <c r="U508" s="528"/>
      <c r="V508" s="528"/>
      <c r="W508" s="528"/>
      <c r="X508" s="528"/>
      <c r="Y508" s="528"/>
      <c r="Z508" s="528"/>
      <c r="AA508" s="528"/>
      <c r="AB508" s="528"/>
    </row>
    <row r="509" spans="1:28" s="529" customFormat="1" ht="12.5" customHeight="1">
      <c r="A509" s="527"/>
      <c r="B509" s="527"/>
      <c r="C509" s="528"/>
      <c r="D509" s="528"/>
      <c r="E509" s="528"/>
      <c r="F509" s="908"/>
      <c r="G509" s="908"/>
      <c r="H509" s="908"/>
      <c r="I509" s="908"/>
      <c r="J509" s="908"/>
      <c r="K509" s="908"/>
      <c r="L509" s="528"/>
      <c r="M509" s="528"/>
      <c r="N509" s="528"/>
      <c r="O509" s="528"/>
      <c r="P509" s="528"/>
      <c r="Q509" s="528"/>
      <c r="R509" s="528"/>
      <c r="S509" s="528"/>
      <c r="T509" s="528"/>
      <c r="U509" s="528"/>
      <c r="V509" s="528"/>
      <c r="W509" s="528"/>
      <c r="X509" s="528"/>
      <c r="Y509" s="528"/>
      <c r="Z509" s="528"/>
      <c r="AA509" s="528"/>
      <c r="AB509" s="528"/>
    </row>
    <row r="510" spans="1:28" s="529" customFormat="1" ht="12.5" customHeight="1">
      <c r="A510" s="527"/>
      <c r="B510" s="527"/>
      <c r="C510" s="528"/>
      <c r="D510" s="528"/>
      <c r="E510" s="528"/>
      <c r="F510" s="908"/>
      <c r="G510" s="908"/>
      <c r="H510" s="908"/>
      <c r="I510" s="908"/>
      <c r="J510" s="908"/>
      <c r="K510" s="908"/>
      <c r="L510" s="528"/>
      <c r="M510" s="528"/>
      <c r="N510" s="528"/>
      <c r="O510" s="528"/>
      <c r="P510" s="528"/>
      <c r="Q510" s="528"/>
      <c r="R510" s="528"/>
      <c r="S510" s="528"/>
      <c r="T510" s="528"/>
      <c r="U510" s="528"/>
      <c r="V510" s="528"/>
      <c r="W510" s="528"/>
      <c r="X510" s="528"/>
      <c r="Y510" s="528"/>
      <c r="Z510" s="528"/>
      <c r="AA510" s="528"/>
      <c r="AB510" s="528"/>
    </row>
    <row r="511" spans="1:28" s="529" customFormat="1" ht="12.5" customHeight="1">
      <c r="A511" s="527"/>
      <c r="B511" s="527"/>
      <c r="C511" s="528"/>
      <c r="D511" s="528"/>
      <c r="E511" s="528"/>
      <c r="F511" s="908"/>
      <c r="G511" s="908"/>
      <c r="H511" s="908"/>
      <c r="I511" s="908"/>
      <c r="J511" s="908"/>
      <c r="K511" s="908"/>
      <c r="L511" s="528"/>
      <c r="M511" s="528"/>
      <c r="N511" s="528"/>
      <c r="O511" s="528"/>
      <c r="P511" s="528"/>
      <c r="Q511" s="528"/>
      <c r="R511" s="528"/>
      <c r="S511" s="528"/>
      <c r="T511" s="528"/>
      <c r="U511" s="528"/>
      <c r="V511" s="528"/>
      <c r="W511" s="528"/>
      <c r="X511" s="528"/>
      <c r="Y511" s="528"/>
      <c r="Z511" s="528"/>
      <c r="AA511" s="528"/>
      <c r="AB511" s="528"/>
    </row>
    <row r="512" spans="1:28" s="529" customFormat="1" ht="12.5" customHeight="1">
      <c r="A512" s="527"/>
      <c r="B512" s="527"/>
      <c r="C512" s="528"/>
      <c r="D512" s="528"/>
      <c r="E512" s="528"/>
      <c r="F512" s="908"/>
      <c r="G512" s="908"/>
      <c r="H512" s="908"/>
      <c r="I512" s="908"/>
      <c r="J512" s="908"/>
      <c r="K512" s="908"/>
      <c r="L512" s="528"/>
      <c r="M512" s="528"/>
      <c r="N512" s="528"/>
      <c r="O512" s="528"/>
      <c r="P512" s="528"/>
      <c r="Q512" s="528"/>
      <c r="R512" s="528"/>
      <c r="S512" s="528"/>
      <c r="T512" s="528"/>
      <c r="U512" s="528"/>
      <c r="V512" s="528"/>
      <c r="W512" s="528"/>
      <c r="X512" s="528"/>
      <c r="Y512" s="528"/>
      <c r="Z512" s="528"/>
      <c r="AA512" s="528"/>
      <c r="AB512" s="528"/>
    </row>
    <row r="513" spans="1:28" s="529" customFormat="1" ht="12.5" customHeight="1">
      <c r="A513" s="527"/>
      <c r="B513" s="527"/>
      <c r="C513" s="528"/>
      <c r="D513" s="528"/>
      <c r="E513" s="528"/>
      <c r="F513" s="908"/>
      <c r="G513" s="908"/>
      <c r="H513" s="908"/>
      <c r="I513" s="908"/>
      <c r="J513" s="908"/>
      <c r="K513" s="908"/>
      <c r="L513" s="528"/>
      <c r="M513" s="528"/>
      <c r="N513" s="528"/>
      <c r="O513" s="528"/>
      <c r="P513" s="528"/>
      <c r="Q513" s="528"/>
      <c r="R513" s="528"/>
      <c r="S513" s="528"/>
      <c r="T513" s="528"/>
      <c r="U513" s="528"/>
      <c r="V513" s="528"/>
      <c r="W513" s="528"/>
      <c r="X513" s="528"/>
      <c r="Y513" s="528"/>
      <c r="Z513" s="528"/>
      <c r="AA513" s="528"/>
      <c r="AB513" s="528"/>
    </row>
    <row r="514" spans="1:28" s="529" customFormat="1" ht="12.5" customHeight="1">
      <c r="A514" s="527"/>
      <c r="B514" s="527"/>
      <c r="C514" s="528"/>
      <c r="D514" s="528"/>
      <c r="E514" s="528"/>
      <c r="F514" s="908"/>
      <c r="G514" s="908"/>
      <c r="H514" s="908"/>
      <c r="I514" s="908"/>
      <c r="J514" s="908"/>
      <c r="K514" s="908"/>
      <c r="L514" s="528"/>
      <c r="M514" s="528"/>
      <c r="N514" s="528"/>
      <c r="O514" s="528"/>
      <c r="P514" s="528"/>
      <c r="Q514" s="528"/>
      <c r="R514" s="528"/>
      <c r="S514" s="528"/>
      <c r="T514" s="528"/>
      <c r="U514" s="528"/>
      <c r="V514" s="528"/>
      <c r="W514" s="528"/>
      <c r="X514" s="528"/>
      <c r="Y514" s="528"/>
      <c r="Z514" s="528"/>
      <c r="AA514" s="528"/>
      <c r="AB514" s="528"/>
    </row>
    <row r="515" spans="1:28" s="529" customFormat="1" ht="12.5" customHeight="1">
      <c r="A515" s="527"/>
      <c r="B515" s="527"/>
      <c r="C515" s="528"/>
      <c r="D515" s="528"/>
      <c r="E515" s="528"/>
      <c r="F515" s="908"/>
      <c r="G515" s="908"/>
      <c r="H515" s="908"/>
      <c r="I515" s="908"/>
      <c r="J515" s="908"/>
      <c r="K515" s="908"/>
      <c r="L515" s="528"/>
      <c r="M515" s="528"/>
      <c r="N515" s="528"/>
      <c r="O515" s="528"/>
      <c r="P515" s="528"/>
      <c r="Q515" s="528"/>
      <c r="R515" s="528"/>
      <c r="S515" s="528"/>
      <c r="T515" s="528"/>
      <c r="U515" s="528"/>
      <c r="V515" s="528"/>
      <c r="W515" s="528"/>
      <c r="X515" s="528"/>
      <c r="Y515" s="528"/>
      <c r="Z515" s="528"/>
      <c r="AA515" s="528"/>
      <c r="AB515" s="528"/>
    </row>
    <row r="516" spans="1:28" s="529" customFormat="1" ht="12.5" customHeight="1">
      <c r="A516" s="527"/>
      <c r="B516" s="527"/>
      <c r="C516" s="528"/>
      <c r="D516" s="528"/>
      <c r="E516" s="528"/>
      <c r="F516" s="908"/>
      <c r="G516" s="908"/>
      <c r="H516" s="908"/>
      <c r="I516" s="908"/>
      <c r="J516" s="908"/>
      <c r="K516" s="908"/>
      <c r="L516" s="528"/>
      <c r="M516" s="528"/>
      <c r="N516" s="528"/>
      <c r="O516" s="528"/>
      <c r="P516" s="528"/>
      <c r="Q516" s="528"/>
      <c r="R516" s="528"/>
      <c r="S516" s="528"/>
      <c r="T516" s="528"/>
      <c r="U516" s="528"/>
      <c r="V516" s="528"/>
      <c r="W516" s="528"/>
      <c r="X516" s="528"/>
      <c r="Y516" s="528"/>
      <c r="Z516" s="528"/>
      <c r="AA516" s="528"/>
      <c r="AB516" s="528"/>
    </row>
    <row r="517" spans="1:28" s="529" customFormat="1" ht="12.5" customHeight="1">
      <c r="A517" s="527"/>
      <c r="B517" s="527"/>
      <c r="C517" s="528"/>
      <c r="D517" s="528"/>
      <c r="E517" s="528"/>
      <c r="F517" s="908"/>
      <c r="G517" s="908"/>
      <c r="H517" s="908"/>
      <c r="I517" s="908"/>
      <c r="J517" s="908"/>
      <c r="K517" s="908"/>
      <c r="L517" s="528"/>
      <c r="M517" s="528"/>
      <c r="N517" s="528"/>
      <c r="O517" s="528"/>
      <c r="P517" s="528"/>
      <c r="Q517" s="528"/>
      <c r="R517" s="528"/>
      <c r="S517" s="528"/>
      <c r="T517" s="528"/>
      <c r="U517" s="528"/>
      <c r="V517" s="528"/>
      <c r="W517" s="528"/>
      <c r="X517" s="528"/>
      <c r="Y517" s="528"/>
      <c r="Z517" s="528"/>
      <c r="AA517" s="528"/>
      <c r="AB517" s="528"/>
    </row>
    <row r="518" spans="1:28" s="529" customFormat="1" ht="12.5" customHeight="1">
      <c r="A518" s="527"/>
      <c r="B518" s="527"/>
      <c r="C518" s="528"/>
      <c r="D518" s="528"/>
      <c r="E518" s="528"/>
      <c r="F518" s="908"/>
      <c r="G518" s="908"/>
      <c r="H518" s="908"/>
      <c r="I518" s="908"/>
      <c r="J518" s="908"/>
      <c r="K518" s="908"/>
      <c r="L518" s="528"/>
      <c r="M518" s="528"/>
      <c r="N518" s="528"/>
      <c r="O518" s="528"/>
      <c r="P518" s="528"/>
      <c r="Q518" s="528"/>
      <c r="R518" s="528"/>
      <c r="S518" s="528"/>
      <c r="T518" s="528"/>
      <c r="U518" s="528"/>
      <c r="V518" s="528"/>
      <c r="W518" s="528"/>
      <c r="X518" s="528"/>
      <c r="Y518" s="528"/>
      <c r="Z518" s="528"/>
      <c r="AA518" s="528"/>
      <c r="AB518" s="528"/>
    </row>
    <row r="519" spans="1:28" s="529" customFormat="1" ht="12.5" customHeight="1">
      <c r="A519" s="527"/>
      <c r="B519" s="527"/>
      <c r="C519" s="528"/>
      <c r="D519" s="528"/>
      <c r="E519" s="528"/>
      <c r="F519" s="908"/>
      <c r="G519" s="908"/>
      <c r="H519" s="908"/>
      <c r="I519" s="908"/>
      <c r="J519" s="908"/>
      <c r="K519" s="908"/>
      <c r="L519" s="528"/>
      <c r="M519" s="528"/>
      <c r="N519" s="528"/>
      <c r="O519" s="528"/>
      <c r="P519" s="528"/>
      <c r="Q519" s="528"/>
      <c r="R519" s="528"/>
      <c r="S519" s="528"/>
      <c r="T519" s="528"/>
      <c r="U519" s="528"/>
      <c r="V519" s="528"/>
      <c r="W519" s="528"/>
      <c r="X519" s="528"/>
      <c r="Y519" s="528"/>
      <c r="Z519" s="528"/>
      <c r="AA519" s="528"/>
      <c r="AB519" s="528"/>
    </row>
    <row r="520" spans="1:28" s="529" customFormat="1" ht="12.5" customHeight="1">
      <c r="A520" s="527"/>
      <c r="B520" s="527"/>
      <c r="C520" s="528"/>
      <c r="D520" s="528"/>
      <c r="E520" s="528"/>
      <c r="F520" s="908"/>
      <c r="G520" s="908"/>
      <c r="H520" s="908"/>
      <c r="I520" s="908"/>
      <c r="J520" s="908"/>
      <c r="K520" s="908"/>
      <c r="L520" s="528"/>
      <c r="M520" s="528"/>
      <c r="N520" s="528"/>
      <c r="O520" s="528"/>
      <c r="P520" s="528"/>
      <c r="Q520" s="528"/>
      <c r="R520" s="528"/>
      <c r="S520" s="528"/>
      <c r="T520" s="528"/>
      <c r="U520" s="528"/>
      <c r="V520" s="528"/>
      <c r="W520" s="528"/>
      <c r="X520" s="528"/>
      <c r="Y520" s="528"/>
      <c r="Z520" s="528"/>
      <c r="AA520" s="528"/>
      <c r="AB520" s="528"/>
    </row>
    <row r="521" spans="1:28" s="529" customFormat="1" ht="12.5" customHeight="1">
      <c r="A521" s="527"/>
      <c r="B521" s="527"/>
      <c r="C521" s="528"/>
      <c r="D521" s="528"/>
      <c r="E521" s="528"/>
      <c r="F521" s="908"/>
      <c r="G521" s="908"/>
      <c r="H521" s="908"/>
      <c r="I521" s="908"/>
      <c r="J521" s="908"/>
      <c r="K521" s="908"/>
      <c r="L521" s="528"/>
      <c r="M521" s="528"/>
      <c r="N521" s="528"/>
      <c r="O521" s="528"/>
      <c r="P521" s="528"/>
      <c r="Q521" s="528"/>
      <c r="R521" s="528"/>
      <c r="S521" s="528"/>
      <c r="T521" s="528"/>
      <c r="U521" s="528"/>
      <c r="V521" s="528"/>
      <c r="W521" s="528"/>
      <c r="X521" s="528"/>
      <c r="Y521" s="528"/>
      <c r="Z521" s="528"/>
      <c r="AA521" s="528"/>
      <c r="AB521" s="528"/>
    </row>
    <row r="522" spans="1:28" s="529" customFormat="1" ht="12.5" customHeight="1">
      <c r="A522" s="527"/>
      <c r="B522" s="527"/>
      <c r="C522" s="528"/>
      <c r="D522" s="528"/>
      <c r="E522" s="528"/>
      <c r="F522" s="908"/>
      <c r="G522" s="908"/>
      <c r="H522" s="908"/>
      <c r="I522" s="908"/>
      <c r="J522" s="908"/>
      <c r="K522" s="908"/>
      <c r="L522" s="528"/>
      <c r="M522" s="528"/>
      <c r="N522" s="528"/>
      <c r="O522" s="528"/>
      <c r="P522" s="528"/>
      <c r="Q522" s="528"/>
      <c r="R522" s="528"/>
      <c r="S522" s="528"/>
      <c r="T522" s="528"/>
      <c r="U522" s="528"/>
      <c r="V522" s="528"/>
      <c r="W522" s="528"/>
      <c r="X522" s="528"/>
      <c r="Y522" s="528"/>
      <c r="Z522" s="528"/>
      <c r="AA522" s="528"/>
      <c r="AB522" s="528"/>
    </row>
    <row r="523" spans="1:28" s="529" customFormat="1" ht="12.5" customHeight="1">
      <c r="A523" s="527"/>
      <c r="B523" s="527"/>
      <c r="C523" s="528"/>
      <c r="D523" s="528"/>
      <c r="E523" s="528"/>
      <c r="F523" s="908"/>
      <c r="G523" s="908"/>
      <c r="H523" s="908"/>
      <c r="I523" s="908"/>
      <c r="J523" s="908"/>
      <c r="K523" s="908"/>
      <c r="L523" s="528"/>
      <c r="M523" s="528"/>
      <c r="N523" s="528"/>
      <c r="O523" s="528"/>
      <c r="P523" s="528"/>
      <c r="Q523" s="528"/>
      <c r="R523" s="528"/>
      <c r="S523" s="528"/>
      <c r="T523" s="528"/>
      <c r="U523" s="528"/>
      <c r="V523" s="528"/>
      <c r="W523" s="528"/>
      <c r="X523" s="528"/>
      <c r="Y523" s="528"/>
      <c r="Z523" s="528"/>
      <c r="AA523" s="528"/>
      <c r="AB523" s="528"/>
    </row>
    <row r="524" spans="1:28" s="529" customFormat="1" ht="12.5" customHeight="1">
      <c r="A524" s="527"/>
      <c r="B524" s="527"/>
      <c r="C524" s="528"/>
      <c r="D524" s="528"/>
      <c r="E524" s="528"/>
      <c r="F524" s="908"/>
      <c r="G524" s="908"/>
      <c r="H524" s="908"/>
      <c r="I524" s="908"/>
      <c r="J524" s="908"/>
      <c r="K524" s="908"/>
      <c r="L524" s="528"/>
      <c r="M524" s="528"/>
      <c r="N524" s="528"/>
      <c r="O524" s="528"/>
      <c r="P524" s="528"/>
      <c r="Q524" s="528"/>
      <c r="R524" s="528"/>
      <c r="S524" s="528"/>
      <c r="T524" s="528"/>
      <c r="U524" s="528"/>
      <c r="V524" s="528"/>
      <c r="W524" s="528"/>
      <c r="X524" s="528"/>
      <c r="Y524" s="528"/>
      <c r="Z524" s="528"/>
      <c r="AA524" s="528"/>
      <c r="AB524" s="528"/>
    </row>
    <row r="525" spans="1:28" s="529" customFormat="1" ht="12.5" customHeight="1">
      <c r="A525" s="527"/>
      <c r="B525" s="527"/>
      <c r="C525" s="528"/>
      <c r="D525" s="528"/>
      <c r="E525" s="528"/>
      <c r="F525" s="908"/>
      <c r="G525" s="908"/>
      <c r="H525" s="908"/>
      <c r="I525" s="908"/>
      <c r="J525" s="908"/>
      <c r="K525" s="908"/>
      <c r="L525" s="528"/>
      <c r="M525" s="528"/>
      <c r="N525" s="528"/>
      <c r="O525" s="528"/>
      <c r="P525" s="528"/>
      <c r="Q525" s="528"/>
      <c r="R525" s="528"/>
      <c r="S525" s="528"/>
      <c r="T525" s="528"/>
      <c r="U525" s="528"/>
      <c r="V525" s="528"/>
      <c r="W525" s="528"/>
      <c r="X525" s="528"/>
      <c r="Y525" s="528"/>
      <c r="Z525" s="528"/>
      <c r="AA525" s="528"/>
      <c r="AB525" s="528"/>
    </row>
    <row r="526" spans="1:28" s="529" customFormat="1" ht="12.5" customHeight="1">
      <c r="A526" s="527"/>
      <c r="B526" s="527"/>
      <c r="C526" s="528"/>
      <c r="D526" s="528"/>
      <c r="E526" s="528"/>
      <c r="F526" s="908"/>
      <c r="G526" s="908"/>
      <c r="H526" s="908"/>
      <c r="I526" s="908"/>
      <c r="J526" s="908"/>
      <c r="K526" s="908"/>
      <c r="L526" s="528"/>
      <c r="M526" s="528"/>
      <c r="N526" s="528"/>
      <c r="O526" s="528"/>
      <c r="P526" s="528"/>
      <c r="Q526" s="528"/>
      <c r="R526" s="528"/>
      <c r="S526" s="528"/>
      <c r="T526" s="528"/>
      <c r="U526" s="528"/>
      <c r="V526" s="528"/>
      <c r="W526" s="528"/>
      <c r="X526" s="528"/>
      <c r="Y526" s="528"/>
      <c r="Z526" s="528"/>
      <c r="AA526" s="528"/>
      <c r="AB526" s="528"/>
    </row>
    <row r="527" spans="1:28" s="529" customFormat="1" ht="12.5" customHeight="1">
      <c r="A527" s="527"/>
      <c r="B527" s="527"/>
      <c r="C527" s="528"/>
      <c r="D527" s="528"/>
      <c r="E527" s="528"/>
      <c r="F527" s="908"/>
      <c r="G527" s="908"/>
      <c r="H527" s="908"/>
      <c r="I527" s="908"/>
      <c r="J527" s="908"/>
      <c r="K527" s="908"/>
      <c r="L527" s="528"/>
      <c r="M527" s="528"/>
      <c r="N527" s="528"/>
      <c r="O527" s="528"/>
      <c r="P527" s="528"/>
      <c r="Q527" s="528"/>
      <c r="R527" s="528"/>
      <c r="S527" s="528"/>
      <c r="T527" s="528"/>
      <c r="U527" s="528"/>
      <c r="V527" s="528"/>
      <c r="W527" s="528"/>
      <c r="X527" s="528"/>
      <c r="Y527" s="528"/>
      <c r="Z527" s="528"/>
      <c r="AA527" s="528"/>
      <c r="AB527" s="528"/>
    </row>
    <row r="528" spans="1:28" s="529" customFormat="1" ht="12.5" customHeight="1">
      <c r="A528" s="527"/>
      <c r="B528" s="527"/>
      <c r="C528" s="528"/>
      <c r="D528" s="528"/>
      <c r="E528" s="528"/>
      <c r="F528" s="908"/>
      <c r="G528" s="908"/>
      <c r="H528" s="908"/>
      <c r="I528" s="908"/>
      <c r="J528" s="908"/>
      <c r="K528" s="908"/>
      <c r="L528" s="528"/>
      <c r="M528" s="528"/>
      <c r="N528" s="528"/>
      <c r="O528" s="528"/>
      <c r="P528" s="528"/>
      <c r="Q528" s="528"/>
      <c r="R528" s="528"/>
      <c r="S528" s="528"/>
      <c r="T528" s="528"/>
      <c r="U528" s="528"/>
      <c r="V528" s="528"/>
      <c r="W528" s="528"/>
      <c r="X528" s="528"/>
      <c r="Y528" s="528"/>
      <c r="Z528" s="528"/>
      <c r="AA528" s="528"/>
      <c r="AB528" s="528"/>
    </row>
    <row r="529" spans="1:28" s="529" customFormat="1" ht="12.5" customHeight="1">
      <c r="A529" s="527"/>
      <c r="B529" s="527"/>
      <c r="C529" s="528"/>
      <c r="D529" s="528"/>
      <c r="E529" s="528"/>
      <c r="F529" s="908"/>
      <c r="G529" s="908"/>
      <c r="H529" s="908"/>
      <c r="I529" s="908"/>
      <c r="J529" s="908"/>
      <c r="K529" s="908"/>
      <c r="L529" s="528"/>
      <c r="M529" s="528"/>
      <c r="N529" s="528"/>
      <c r="O529" s="528"/>
      <c r="P529" s="528"/>
      <c r="Q529" s="528"/>
      <c r="R529" s="528"/>
      <c r="S529" s="528"/>
      <c r="T529" s="528"/>
      <c r="U529" s="528"/>
      <c r="V529" s="528"/>
      <c r="W529" s="528"/>
      <c r="X529" s="528"/>
      <c r="Y529" s="528"/>
      <c r="Z529" s="528"/>
      <c r="AA529" s="528"/>
      <c r="AB529" s="528"/>
    </row>
    <row r="530" spans="1:28" s="529" customFormat="1" ht="12.5" customHeight="1">
      <c r="A530" s="527"/>
      <c r="B530" s="527"/>
      <c r="C530" s="528"/>
      <c r="D530" s="528"/>
      <c r="E530" s="528"/>
      <c r="F530" s="908"/>
      <c r="G530" s="908"/>
      <c r="H530" s="908"/>
      <c r="I530" s="908"/>
      <c r="J530" s="908"/>
      <c r="K530" s="908"/>
      <c r="L530" s="528"/>
      <c r="M530" s="528"/>
      <c r="N530" s="528"/>
      <c r="O530" s="528"/>
      <c r="P530" s="528"/>
      <c r="Q530" s="528"/>
      <c r="R530" s="528"/>
      <c r="S530" s="528"/>
      <c r="T530" s="528"/>
      <c r="U530" s="528"/>
      <c r="V530" s="528"/>
      <c r="W530" s="528"/>
      <c r="X530" s="528"/>
      <c r="Y530" s="528"/>
      <c r="Z530" s="528"/>
      <c r="AA530" s="528"/>
      <c r="AB530" s="528"/>
    </row>
    <row r="531" spans="1:28" s="529" customFormat="1" ht="12.5" customHeight="1">
      <c r="A531" s="527"/>
      <c r="B531" s="527"/>
      <c r="C531" s="528"/>
      <c r="D531" s="528"/>
      <c r="E531" s="528"/>
      <c r="F531" s="908"/>
      <c r="G531" s="908"/>
      <c r="H531" s="908"/>
      <c r="I531" s="908"/>
      <c r="J531" s="908"/>
      <c r="K531" s="908"/>
      <c r="L531" s="528"/>
      <c r="M531" s="528"/>
      <c r="N531" s="528"/>
      <c r="O531" s="528"/>
      <c r="P531" s="528"/>
      <c r="Q531" s="528"/>
      <c r="R531" s="528"/>
      <c r="S531" s="528"/>
      <c r="T531" s="528"/>
      <c r="U531" s="528"/>
      <c r="V531" s="528"/>
      <c r="W531" s="528"/>
      <c r="X531" s="528"/>
      <c r="Y531" s="528"/>
      <c r="Z531" s="528"/>
      <c r="AA531" s="528"/>
      <c r="AB531" s="528"/>
    </row>
    <row r="532" spans="1:28" s="529" customFormat="1" ht="12.5" customHeight="1">
      <c r="A532" s="527"/>
      <c r="B532" s="527"/>
      <c r="C532" s="528"/>
      <c r="D532" s="528"/>
      <c r="E532" s="528"/>
      <c r="F532" s="908"/>
      <c r="G532" s="908"/>
      <c r="H532" s="908"/>
      <c r="I532" s="908"/>
      <c r="J532" s="908"/>
      <c r="K532" s="908"/>
      <c r="L532" s="528"/>
      <c r="M532" s="528"/>
      <c r="N532" s="528"/>
      <c r="O532" s="528"/>
      <c r="P532" s="528"/>
      <c r="Q532" s="528"/>
      <c r="R532" s="528"/>
      <c r="S532" s="528"/>
      <c r="T532" s="528"/>
      <c r="U532" s="528"/>
      <c r="V532" s="528"/>
      <c r="W532" s="528"/>
      <c r="X532" s="528"/>
      <c r="Y532" s="528"/>
      <c r="Z532" s="528"/>
      <c r="AA532" s="528"/>
      <c r="AB532" s="528"/>
    </row>
    <row r="533" spans="1:28" s="529" customFormat="1" ht="12.5" customHeight="1">
      <c r="A533" s="527"/>
      <c r="B533" s="527"/>
      <c r="C533" s="528"/>
      <c r="D533" s="528"/>
      <c r="E533" s="528"/>
      <c r="F533" s="908"/>
      <c r="G533" s="908"/>
      <c r="H533" s="908"/>
      <c r="I533" s="908"/>
      <c r="J533" s="908"/>
      <c r="K533" s="908"/>
      <c r="L533" s="528"/>
      <c r="M533" s="528"/>
      <c r="N533" s="528"/>
      <c r="O533" s="528"/>
      <c r="P533" s="528"/>
      <c r="Q533" s="528"/>
      <c r="R533" s="528"/>
      <c r="S533" s="528"/>
      <c r="T533" s="528"/>
      <c r="U533" s="528"/>
      <c r="V533" s="528"/>
      <c r="W533" s="528"/>
      <c r="X533" s="528"/>
      <c r="Y533" s="528"/>
      <c r="Z533" s="528"/>
      <c r="AA533" s="528"/>
      <c r="AB533" s="528"/>
    </row>
    <row r="534" spans="1:28" s="529" customFormat="1" ht="12.5" customHeight="1">
      <c r="A534" s="527"/>
      <c r="B534" s="527"/>
      <c r="C534" s="528"/>
      <c r="D534" s="528"/>
      <c r="E534" s="528"/>
      <c r="F534" s="908"/>
      <c r="G534" s="908"/>
      <c r="H534" s="908"/>
      <c r="I534" s="908"/>
      <c r="J534" s="908"/>
      <c r="K534" s="908"/>
      <c r="L534" s="528"/>
      <c r="M534" s="528"/>
      <c r="N534" s="528"/>
      <c r="O534" s="528"/>
      <c r="P534" s="528"/>
      <c r="Q534" s="528"/>
      <c r="R534" s="528"/>
      <c r="S534" s="528"/>
      <c r="T534" s="528"/>
      <c r="U534" s="528"/>
      <c r="V534" s="528"/>
      <c r="W534" s="528"/>
      <c r="X534" s="528"/>
      <c r="Y534" s="528"/>
      <c r="Z534" s="528"/>
      <c r="AA534" s="528"/>
      <c r="AB534" s="528"/>
    </row>
    <row r="535" spans="1:28" s="529" customFormat="1" ht="12.5" customHeight="1">
      <c r="A535" s="527"/>
      <c r="B535" s="527"/>
      <c r="C535" s="528"/>
      <c r="D535" s="528"/>
      <c r="E535" s="528"/>
      <c r="F535" s="908"/>
      <c r="G535" s="908"/>
      <c r="H535" s="908"/>
      <c r="I535" s="908"/>
      <c r="J535" s="908"/>
      <c r="K535" s="908"/>
      <c r="L535" s="528"/>
      <c r="M535" s="528"/>
      <c r="N535" s="528"/>
      <c r="O535" s="528"/>
      <c r="P535" s="528"/>
      <c r="Q535" s="528"/>
      <c r="R535" s="528"/>
      <c r="S535" s="528"/>
      <c r="T535" s="528"/>
      <c r="U535" s="528"/>
      <c r="V535" s="528"/>
      <c r="W535" s="528"/>
      <c r="X535" s="528"/>
      <c r="Y535" s="528"/>
      <c r="Z535" s="528"/>
      <c r="AA535" s="528"/>
      <c r="AB535" s="528"/>
    </row>
    <row r="536" spans="1:28" s="529" customFormat="1" ht="12.5" customHeight="1">
      <c r="A536" s="527"/>
      <c r="B536" s="527"/>
      <c r="C536" s="528"/>
      <c r="D536" s="528"/>
      <c r="E536" s="528"/>
      <c r="F536" s="908"/>
      <c r="G536" s="908"/>
      <c r="H536" s="908"/>
      <c r="I536" s="908"/>
      <c r="J536" s="908"/>
      <c r="K536" s="908"/>
      <c r="L536" s="528"/>
      <c r="M536" s="528"/>
      <c r="N536" s="528"/>
      <c r="O536" s="528"/>
      <c r="P536" s="528"/>
      <c r="Q536" s="528"/>
      <c r="R536" s="528"/>
      <c r="S536" s="528"/>
      <c r="T536" s="528"/>
      <c r="U536" s="528"/>
      <c r="V536" s="528"/>
      <c r="W536" s="528"/>
      <c r="X536" s="528"/>
      <c r="Y536" s="528"/>
      <c r="Z536" s="528"/>
      <c r="AA536" s="528"/>
      <c r="AB536" s="528"/>
    </row>
    <row r="537" spans="1:28" s="529" customFormat="1" ht="12.5" customHeight="1">
      <c r="A537" s="527"/>
      <c r="B537" s="527"/>
      <c r="C537" s="528"/>
      <c r="D537" s="528"/>
      <c r="E537" s="528"/>
      <c r="F537" s="908"/>
      <c r="G537" s="908"/>
      <c r="H537" s="908"/>
      <c r="I537" s="908"/>
      <c r="J537" s="908"/>
      <c r="K537" s="908"/>
      <c r="L537" s="528"/>
      <c r="M537" s="528"/>
      <c r="N537" s="528"/>
      <c r="O537" s="528"/>
      <c r="P537" s="528"/>
      <c r="Q537" s="528"/>
      <c r="R537" s="528"/>
      <c r="S537" s="528"/>
      <c r="T537" s="528"/>
      <c r="U537" s="528"/>
      <c r="V537" s="528"/>
      <c r="W537" s="528"/>
      <c r="X537" s="528"/>
      <c r="Y537" s="528"/>
      <c r="Z537" s="528"/>
      <c r="AA537" s="528"/>
      <c r="AB537" s="528"/>
    </row>
    <row r="538" spans="1:28" s="529" customFormat="1" ht="12.5" customHeight="1">
      <c r="A538" s="527"/>
      <c r="B538" s="527"/>
      <c r="C538" s="528"/>
      <c r="D538" s="528"/>
      <c r="E538" s="528"/>
      <c r="F538" s="908"/>
      <c r="G538" s="908"/>
      <c r="H538" s="908"/>
      <c r="I538" s="908"/>
      <c r="J538" s="908"/>
      <c r="K538" s="908"/>
      <c r="L538" s="528"/>
      <c r="M538" s="528"/>
      <c r="N538" s="528"/>
      <c r="O538" s="528"/>
      <c r="P538" s="528"/>
      <c r="Q538" s="528"/>
      <c r="R538" s="528"/>
      <c r="S538" s="528"/>
      <c r="T538" s="528"/>
      <c r="U538" s="528"/>
      <c r="V538" s="528"/>
      <c r="W538" s="528"/>
      <c r="X538" s="528"/>
      <c r="Y538" s="528"/>
      <c r="Z538" s="528"/>
      <c r="AA538" s="528"/>
      <c r="AB538" s="528"/>
    </row>
    <row r="539" spans="1:28" s="529" customFormat="1" ht="12.5" customHeight="1">
      <c r="A539" s="527"/>
      <c r="B539" s="527"/>
      <c r="C539" s="528"/>
      <c r="D539" s="528"/>
      <c r="E539" s="528"/>
      <c r="F539" s="908"/>
      <c r="G539" s="908"/>
      <c r="H539" s="908"/>
      <c r="I539" s="908"/>
      <c r="J539" s="908"/>
      <c r="K539" s="908"/>
      <c r="L539" s="528"/>
      <c r="M539" s="528"/>
      <c r="N539" s="528"/>
      <c r="O539" s="528"/>
      <c r="P539" s="528"/>
      <c r="Q539" s="528"/>
      <c r="R539" s="528"/>
      <c r="S539" s="528"/>
      <c r="T539" s="528"/>
      <c r="U539" s="528"/>
      <c r="V539" s="528"/>
      <c r="W539" s="528"/>
      <c r="X539" s="528"/>
      <c r="Y539" s="528"/>
      <c r="Z539" s="528"/>
      <c r="AA539" s="528"/>
      <c r="AB539" s="528"/>
    </row>
    <row r="540" spans="1:28" s="529" customFormat="1" ht="12.5" customHeight="1">
      <c r="A540" s="527"/>
      <c r="B540" s="527"/>
      <c r="C540" s="528"/>
      <c r="D540" s="528"/>
      <c r="E540" s="528"/>
      <c r="F540" s="908"/>
      <c r="G540" s="908"/>
      <c r="H540" s="908"/>
      <c r="I540" s="908"/>
      <c r="J540" s="908"/>
      <c r="K540" s="908"/>
      <c r="L540" s="528"/>
      <c r="M540" s="528"/>
      <c r="N540" s="528"/>
      <c r="O540" s="528"/>
      <c r="P540" s="528"/>
      <c r="Q540" s="528"/>
      <c r="R540" s="528"/>
      <c r="S540" s="528"/>
      <c r="T540" s="528"/>
      <c r="U540" s="528"/>
      <c r="V540" s="528"/>
      <c r="W540" s="528"/>
      <c r="X540" s="528"/>
      <c r="Y540" s="528"/>
      <c r="Z540" s="528"/>
      <c r="AA540" s="528"/>
      <c r="AB540" s="528"/>
    </row>
    <row r="541" spans="1:28" s="529" customFormat="1" ht="12.5" customHeight="1">
      <c r="A541" s="527"/>
      <c r="B541" s="527"/>
      <c r="C541" s="528"/>
      <c r="D541" s="528"/>
      <c r="E541" s="528"/>
      <c r="F541" s="908"/>
      <c r="G541" s="908"/>
      <c r="H541" s="908"/>
      <c r="I541" s="908"/>
      <c r="J541" s="908"/>
      <c r="K541" s="908"/>
      <c r="L541" s="528"/>
      <c r="M541" s="528"/>
      <c r="N541" s="528"/>
      <c r="O541" s="528"/>
      <c r="P541" s="528"/>
      <c r="Q541" s="528"/>
      <c r="R541" s="528"/>
      <c r="S541" s="528"/>
      <c r="T541" s="528"/>
      <c r="U541" s="528"/>
      <c r="V541" s="528"/>
      <c r="W541" s="528"/>
      <c r="X541" s="528"/>
      <c r="Y541" s="528"/>
      <c r="Z541" s="528"/>
      <c r="AA541" s="528"/>
      <c r="AB541" s="528"/>
    </row>
    <row r="542" spans="1:28" s="529" customFormat="1" ht="12.5" customHeight="1">
      <c r="A542" s="527"/>
      <c r="B542" s="527"/>
      <c r="C542" s="528"/>
      <c r="D542" s="528"/>
      <c r="E542" s="528"/>
      <c r="F542" s="908"/>
      <c r="G542" s="908"/>
      <c r="H542" s="908"/>
      <c r="I542" s="908"/>
      <c r="J542" s="908"/>
      <c r="K542" s="908"/>
      <c r="L542" s="528"/>
      <c r="M542" s="528"/>
      <c r="N542" s="528"/>
      <c r="O542" s="528"/>
      <c r="P542" s="528"/>
      <c r="Q542" s="528"/>
      <c r="R542" s="528"/>
      <c r="S542" s="528"/>
      <c r="T542" s="528"/>
      <c r="U542" s="528"/>
      <c r="V542" s="528"/>
      <c r="W542" s="528"/>
      <c r="X542" s="528"/>
      <c r="Y542" s="528"/>
      <c r="Z542" s="528"/>
      <c r="AA542" s="528"/>
      <c r="AB542" s="528"/>
    </row>
    <row r="543" spans="1:28" s="529" customFormat="1" ht="12.5" customHeight="1">
      <c r="A543" s="527"/>
      <c r="B543" s="527"/>
      <c r="C543" s="528"/>
      <c r="D543" s="528"/>
      <c r="E543" s="528"/>
      <c r="F543" s="908"/>
      <c r="G543" s="908"/>
      <c r="H543" s="908"/>
      <c r="I543" s="908"/>
      <c r="J543" s="908"/>
      <c r="K543" s="908"/>
      <c r="L543" s="528"/>
      <c r="M543" s="528"/>
      <c r="N543" s="528"/>
      <c r="O543" s="528"/>
      <c r="P543" s="528"/>
      <c r="Q543" s="528"/>
      <c r="R543" s="528"/>
      <c r="S543" s="528"/>
      <c r="T543" s="528"/>
      <c r="U543" s="528"/>
      <c r="V543" s="528"/>
      <c r="W543" s="528"/>
      <c r="X543" s="528"/>
      <c r="Y543" s="528"/>
      <c r="Z543" s="528"/>
      <c r="AA543" s="528"/>
      <c r="AB543" s="528"/>
    </row>
    <row r="544" spans="1:28" s="529" customFormat="1" ht="12.5" customHeight="1">
      <c r="A544" s="527"/>
      <c r="B544" s="527"/>
      <c r="C544" s="528"/>
      <c r="D544" s="528"/>
      <c r="E544" s="528"/>
      <c r="F544" s="908"/>
      <c r="G544" s="908"/>
      <c r="H544" s="908"/>
      <c r="I544" s="908"/>
      <c r="J544" s="908"/>
      <c r="K544" s="908"/>
      <c r="L544" s="528"/>
      <c r="M544" s="528"/>
      <c r="N544" s="528"/>
      <c r="O544" s="528"/>
      <c r="P544" s="528"/>
      <c r="Q544" s="528"/>
      <c r="R544" s="528"/>
      <c r="S544" s="528"/>
      <c r="T544" s="528"/>
      <c r="U544" s="528"/>
      <c r="V544" s="528"/>
      <c r="W544" s="528"/>
      <c r="X544" s="528"/>
      <c r="Y544" s="528"/>
      <c r="Z544" s="528"/>
      <c r="AA544" s="528"/>
      <c r="AB544" s="528"/>
    </row>
    <row r="545" spans="1:28" s="529" customFormat="1" ht="12.5" customHeight="1">
      <c r="A545" s="527"/>
      <c r="B545" s="527"/>
      <c r="C545" s="528"/>
      <c r="D545" s="528"/>
      <c r="E545" s="528"/>
      <c r="F545" s="908"/>
      <c r="G545" s="908"/>
      <c r="H545" s="908"/>
      <c r="I545" s="908"/>
      <c r="J545" s="908"/>
      <c r="K545" s="908"/>
      <c r="L545" s="528"/>
      <c r="M545" s="528"/>
      <c r="N545" s="528"/>
      <c r="O545" s="528"/>
      <c r="P545" s="528"/>
      <c r="Q545" s="528"/>
      <c r="R545" s="528"/>
      <c r="S545" s="528"/>
      <c r="T545" s="528"/>
      <c r="U545" s="528"/>
      <c r="V545" s="528"/>
      <c r="W545" s="528"/>
      <c r="X545" s="528"/>
      <c r="Y545" s="528"/>
      <c r="Z545" s="528"/>
      <c r="AA545" s="528"/>
      <c r="AB545" s="528"/>
    </row>
    <row r="546" spans="1:28" s="529" customFormat="1" ht="12.5" customHeight="1">
      <c r="A546" s="527"/>
      <c r="B546" s="527"/>
      <c r="C546" s="528"/>
      <c r="D546" s="528"/>
      <c r="E546" s="528"/>
      <c r="F546" s="908"/>
      <c r="G546" s="908"/>
      <c r="H546" s="908"/>
      <c r="I546" s="908"/>
      <c r="J546" s="908"/>
      <c r="K546" s="908"/>
      <c r="L546" s="528"/>
      <c r="M546" s="528"/>
      <c r="N546" s="528"/>
      <c r="O546" s="528"/>
      <c r="P546" s="528"/>
      <c r="Q546" s="528"/>
      <c r="R546" s="528"/>
      <c r="S546" s="528"/>
      <c r="T546" s="528"/>
      <c r="U546" s="528"/>
      <c r="V546" s="528"/>
      <c r="W546" s="528"/>
      <c r="X546" s="528"/>
      <c r="Y546" s="528"/>
      <c r="Z546" s="528"/>
      <c r="AA546" s="528"/>
      <c r="AB546" s="528"/>
    </row>
    <row r="547" spans="1:28" s="529" customFormat="1" ht="12.5" customHeight="1">
      <c r="A547" s="527"/>
      <c r="B547" s="527"/>
      <c r="C547" s="528"/>
      <c r="D547" s="528"/>
      <c r="E547" s="528"/>
      <c r="F547" s="908"/>
      <c r="G547" s="908"/>
      <c r="H547" s="908"/>
      <c r="I547" s="908"/>
      <c r="J547" s="908"/>
      <c r="K547" s="908"/>
      <c r="L547" s="528"/>
      <c r="M547" s="528"/>
      <c r="N547" s="528"/>
      <c r="O547" s="528"/>
      <c r="P547" s="528"/>
      <c r="Q547" s="528"/>
      <c r="R547" s="528"/>
      <c r="S547" s="528"/>
      <c r="T547" s="528"/>
      <c r="U547" s="528"/>
      <c r="V547" s="528"/>
      <c r="W547" s="528"/>
      <c r="X547" s="528"/>
      <c r="Y547" s="528"/>
      <c r="Z547" s="528"/>
      <c r="AA547" s="528"/>
      <c r="AB547" s="528"/>
    </row>
    <row r="548" spans="1:28" s="529" customFormat="1" ht="12.5" customHeight="1">
      <c r="A548" s="527"/>
      <c r="B548" s="527"/>
      <c r="C548" s="528"/>
      <c r="D548" s="528"/>
      <c r="E548" s="528"/>
      <c r="F548" s="908"/>
      <c r="G548" s="908"/>
      <c r="H548" s="908"/>
      <c r="I548" s="908"/>
      <c r="J548" s="908"/>
      <c r="K548" s="908"/>
      <c r="L548" s="528"/>
      <c r="M548" s="528"/>
      <c r="N548" s="528"/>
      <c r="O548" s="528"/>
      <c r="P548" s="528"/>
      <c r="Q548" s="528"/>
      <c r="R548" s="528"/>
      <c r="S548" s="528"/>
      <c r="T548" s="528"/>
      <c r="U548" s="528"/>
      <c r="V548" s="528"/>
      <c r="W548" s="528"/>
      <c r="X548" s="528"/>
      <c r="Y548" s="528"/>
      <c r="Z548" s="528"/>
      <c r="AA548" s="528"/>
      <c r="AB548" s="528"/>
    </row>
    <row r="549" spans="1:28" s="529" customFormat="1" ht="12.5" customHeight="1">
      <c r="A549" s="527"/>
      <c r="B549" s="527"/>
      <c r="C549" s="528"/>
      <c r="D549" s="528"/>
      <c r="E549" s="528"/>
      <c r="F549" s="908"/>
      <c r="G549" s="908"/>
      <c r="H549" s="908"/>
      <c r="I549" s="908"/>
      <c r="J549" s="908"/>
      <c r="K549" s="908"/>
      <c r="L549" s="528"/>
      <c r="M549" s="528"/>
      <c r="N549" s="528"/>
      <c r="O549" s="528"/>
      <c r="P549" s="528"/>
      <c r="Q549" s="528"/>
      <c r="R549" s="528"/>
      <c r="S549" s="528"/>
      <c r="T549" s="528"/>
      <c r="U549" s="528"/>
      <c r="V549" s="528"/>
      <c r="W549" s="528"/>
      <c r="X549" s="528"/>
      <c r="Y549" s="528"/>
      <c r="Z549" s="528"/>
      <c r="AA549" s="528"/>
      <c r="AB549" s="528"/>
    </row>
    <row r="550" spans="1:28" s="529" customFormat="1" ht="12.5" customHeight="1">
      <c r="A550" s="527"/>
      <c r="B550" s="527"/>
      <c r="C550" s="528"/>
      <c r="D550" s="528"/>
      <c r="E550" s="528"/>
      <c r="F550" s="908"/>
      <c r="G550" s="908"/>
      <c r="H550" s="908"/>
      <c r="I550" s="908"/>
      <c r="J550" s="908"/>
      <c r="K550" s="908"/>
      <c r="L550" s="528"/>
      <c r="M550" s="528"/>
      <c r="N550" s="528"/>
      <c r="O550" s="528"/>
      <c r="P550" s="528"/>
      <c r="Q550" s="528"/>
      <c r="R550" s="528"/>
      <c r="S550" s="528"/>
      <c r="T550" s="528"/>
      <c r="U550" s="528"/>
      <c r="V550" s="528"/>
      <c r="W550" s="528"/>
      <c r="X550" s="528"/>
      <c r="Y550" s="528"/>
      <c r="Z550" s="528"/>
      <c r="AA550" s="528"/>
      <c r="AB550" s="528"/>
    </row>
    <row r="551" spans="1:28" s="529" customFormat="1" ht="12.5" customHeight="1">
      <c r="A551" s="527"/>
      <c r="B551" s="527"/>
      <c r="C551" s="528"/>
      <c r="D551" s="528"/>
      <c r="E551" s="528"/>
      <c r="F551" s="908"/>
      <c r="G551" s="908"/>
      <c r="H551" s="908"/>
      <c r="I551" s="908"/>
      <c r="J551" s="908"/>
      <c r="K551" s="908"/>
      <c r="L551" s="528"/>
      <c r="M551" s="528"/>
      <c r="N551" s="528"/>
      <c r="O551" s="528"/>
      <c r="P551" s="528"/>
      <c r="Q551" s="528"/>
      <c r="R551" s="528"/>
      <c r="S551" s="528"/>
      <c r="T551" s="528"/>
      <c r="U551" s="528"/>
      <c r="V551" s="528"/>
      <c r="W551" s="528"/>
      <c r="X551" s="528"/>
      <c r="Y551" s="528"/>
      <c r="Z551" s="528"/>
      <c r="AA551" s="528"/>
      <c r="AB551" s="528"/>
    </row>
    <row r="552" spans="1:28" s="529" customFormat="1" ht="12.5" customHeight="1">
      <c r="A552" s="527"/>
      <c r="B552" s="527"/>
      <c r="C552" s="528"/>
      <c r="D552" s="528"/>
      <c r="E552" s="528"/>
      <c r="F552" s="908"/>
      <c r="G552" s="908"/>
      <c r="H552" s="908"/>
      <c r="I552" s="908"/>
      <c r="J552" s="908"/>
      <c r="K552" s="908"/>
      <c r="L552" s="528"/>
      <c r="M552" s="528"/>
      <c r="N552" s="528"/>
      <c r="O552" s="528"/>
      <c r="P552" s="528"/>
      <c r="Q552" s="528"/>
      <c r="R552" s="528"/>
      <c r="S552" s="528"/>
      <c r="T552" s="528"/>
      <c r="U552" s="528"/>
      <c r="V552" s="528"/>
      <c r="W552" s="528"/>
      <c r="X552" s="528"/>
      <c r="Y552" s="528"/>
      <c r="Z552" s="528"/>
      <c r="AA552" s="528"/>
      <c r="AB552" s="528"/>
    </row>
    <row r="553" spans="1:28" s="529" customFormat="1" ht="12.5" customHeight="1">
      <c r="A553" s="527"/>
      <c r="B553" s="527"/>
      <c r="C553" s="528"/>
      <c r="D553" s="528"/>
      <c r="E553" s="528"/>
      <c r="F553" s="908"/>
      <c r="G553" s="908"/>
      <c r="H553" s="908"/>
      <c r="I553" s="908"/>
      <c r="J553" s="908"/>
      <c r="K553" s="908"/>
      <c r="L553" s="528"/>
      <c r="M553" s="528"/>
      <c r="N553" s="528"/>
      <c r="O553" s="528"/>
      <c r="P553" s="528"/>
      <c r="Q553" s="528"/>
      <c r="R553" s="528"/>
      <c r="S553" s="528"/>
      <c r="T553" s="528"/>
      <c r="U553" s="528"/>
      <c r="V553" s="528"/>
      <c r="W553" s="528"/>
      <c r="X553" s="528"/>
      <c r="Y553" s="528"/>
      <c r="Z553" s="528"/>
      <c r="AA553" s="528"/>
      <c r="AB553" s="528"/>
    </row>
    <row r="554" spans="1:28" s="529" customFormat="1" ht="12.5" customHeight="1">
      <c r="A554" s="527"/>
      <c r="B554" s="527"/>
      <c r="C554" s="528"/>
      <c r="D554" s="528"/>
      <c r="E554" s="528"/>
      <c r="F554" s="908"/>
      <c r="G554" s="908"/>
      <c r="H554" s="908"/>
      <c r="I554" s="908"/>
      <c r="J554" s="908"/>
      <c r="K554" s="908"/>
      <c r="L554" s="528"/>
      <c r="M554" s="528"/>
      <c r="N554" s="528"/>
      <c r="O554" s="528"/>
      <c r="P554" s="528"/>
      <c r="Q554" s="528"/>
      <c r="R554" s="528"/>
      <c r="S554" s="528"/>
      <c r="T554" s="528"/>
      <c r="U554" s="528"/>
      <c r="V554" s="528"/>
      <c r="W554" s="528"/>
      <c r="X554" s="528"/>
      <c r="Y554" s="528"/>
      <c r="Z554" s="528"/>
      <c r="AA554" s="528"/>
      <c r="AB554" s="528"/>
    </row>
    <row r="555" spans="1:28" s="529" customFormat="1" ht="12.5" customHeight="1">
      <c r="A555" s="527"/>
      <c r="B555" s="527"/>
      <c r="C555" s="528"/>
      <c r="D555" s="528"/>
      <c r="E555" s="528"/>
      <c r="F555" s="908"/>
      <c r="G555" s="908"/>
      <c r="H555" s="908"/>
      <c r="I555" s="908"/>
      <c r="J555" s="908"/>
      <c r="K555" s="908"/>
      <c r="L555" s="528"/>
      <c r="M555" s="528"/>
      <c r="N555" s="528"/>
      <c r="O555" s="528"/>
      <c r="P555" s="528"/>
      <c r="Q555" s="528"/>
      <c r="R555" s="528"/>
      <c r="S555" s="528"/>
      <c r="T555" s="528"/>
      <c r="U555" s="528"/>
      <c r="V555" s="528"/>
      <c r="W555" s="528"/>
      <c r="X555" s="528"/>
      <c r="Y555" s="528"/>
      <c r="Z555" s="528"/>
      <c r="AA555" s="528"/>
      <c r="AB555" s="528"/>
    </row>
    <row r="556" spans="1:28" s="529" customFormat="1" ht="12.5" customHeight="1">
      <c r="A556" s="527"/>
      <c r="B556" s="527"/>
      <c r="C556" s="528"/>
      <c r="D556" s="528"/>
      <c r="E556" s="528"/>
      <c r="F556" s="908"/>
      <c r="G556" s="908"/>
      <c r="H556" s="908"/>
      <c r="I556" s="908"/>
      <c r="J556" s="908"/>
      <c r="K556" s="908"/>
      <c r="L556" s="528"/>
      <c r="M556" s="528"/>
      <c r="N556" s="528"/>
      <c r="O556" s="528"/>
      <c r="P556" s="528"/>
      <c r="Q556" s="528"/>
      <c r="R556" s="528"/>
      <c r="S556" s="528"/>
      <c r="T556" s="528"/>
      <c r="U556" s="528"/>
      <c r="V556" s="528"/>
      <c r="W556" s="528"/>
      <c r="X556" s="528"/>
      <c r="Y556" s="528"/>
      <c r="Z556" s="528"/>
      <c r="AA556" s="528"/>
      <c r="AB556" s="528"/>
    </row>
    <row r="557" spans="1:28" s="529" customFormat="1" ht="12.5" customHeight="1">
      <c r="A557" s="527"/>
      <c r="B557" s="527"/>
      <c r="C557" s="528"/>
      <c r="D557" s="528"/>
      <c r="E557" s="528"/>
      <c r="F557" s="908"/>
      <c r="G557" s="908"/>
      <c r="H557" s="908"/>
      <c r="I557" s="908"/>
      <c r="J557" s="908"/>
      <c r="K557" s="908"/>
      <c r="L557" s="528"/>
      <c r="M557" s="528"/>
      <c r="N557" s="528"/>
      <c r="O557" s="528"/>
      <c r="P557" s="528"/>
      <c r="Q557" s="528"/>
      <c r="R557" s="528"/>
      <c r="S557" s="528"/>
      <c r="T557" s="528"/>
      <c r="U557" s="528"/>
      <c r="V557" s="528"/>
      <c r="W557" s="528"/>
      <c r="X557" s="528"/>
      <c r="Y557" s="528"/>
      <c r="Z557" s="528"/>
      <c r="AA557" s="528"/>
      <c r="AB557" s="528"/>
    </row>
    <row r="558" spans="1:28" s="529" customFormat="1" ht="12.5" customHeight="1">
      <c r="A558" s="527"/>
      <c r="B558" s="527"/>
      <c r="C558" s="528"/>
      <c r="D558" s="528"/>
      <c r="E558" s="528"/>
      <c r="F558" s="908"/>
      <c r="G558" s="908"/>
      <c r="H558" s="908"/>
      <c r="I558" s="908"/>
      <c r="J558" s="908"/>
      <c r="K558" s="908"/>
      <c r="L558" s="528"/>
      <c r="M558" s="528"/>
      <c r="N558" s="528"/>
      <c r="O558" s="528"/>
      <c r="P558" s="528"/>
      <c r="Q558" s="528"/>
      <c r="R558" s="528"/>
      <c r="S558" s="528"/>
      <c r="T558" s="528"/>
      <c r="U558" s="528"/>
      <c r="V558" s="528"/>
      <c r="W558" s="528"/>
      <c r="X558" s="528"/>
      <c r="Y558" s="528"/>
      <c r="Z558" s="528"/>
      <c r="AA558" s="528"/>
      <c r="AB558" s="528"/>
    </row>
    <row r="559" spans="1:28" s="529" customFormat="1" ht="12.5" customHeight="1">
      <c r="A559" s="527"/>
      <c r="B559" s="527"/>
      <c r="C559" s="528"/>
      <c r="D559" s="528"/>
      <c r="E559" s="528"/>
      <c r="F559" s="908"/>
      <c r="G559" s="908"/>
      <c r="H559" s="908"/>
      <c r="I559" s="908"/>
      <c r="J559" s="908"/>
      <c r="K559" s="908"/>
      <c r="L559" s="528"/>
      <c r="M559" s="528"/>
      <c r="N559" s="528"/>
      <c r="O559" s="528"/>
      <c r="P559" s="528"/>
      <c r="Q559" s="528"/>
      <c r="R559" s="528"/>
      <c r="S559" s="528"/>
      <c r="T559" s="528"/>
      <c r="U559" s="528"/>
      <c r="V559" s="528"/>
      <c r="W559" s="528"/>
      <c r="X559" s="528"/>
      <c r="Y559" s="528"/>
      <c r="Z559" s="528"/>
      <c r="AA559" s="528"/>
      <c r="AB559" s="528"/>
    </row>
    <row r="560" spans="1:28" s="529" customFormat="1" ht="12.5" customHeight="1">
      <c r="A560" s="527"/>
      <c r="B560" s="527"/>
      <c r="C560" s="528"/>
      <c r="D560" s="528"/>
      <c r="E560" s="528"/>
      <c r="F560" s="908"/>
      <c r="G560" s="908"/>
      <c r="H560" s="908"/>
      <c r="I560" s="908"/>
      <c r="J560" s="908"/>
      <c r="K560" s="908"/>
      <c r="L560" s="528"/>
      <c r="M560" s="528"/>
      <c r="N560" s="528"/>
      <c r="O560" s="528"/>
      <c r="P560" s="528"/>
      <c r="Q560" s="528"/>
      <c r="R560" s="528"/>
      <c r="S560" s="528"/>
      <c r="T560" s="528"/>
      <c r="U560" s="528"/>
      <c r="V560" s="528"/>
      <c r="W560" s="528"/>
      <c r="X560" s="528"/>
      <c r="Y560" s="528"/>
      <c r="Z560" s="528"/>
      <c r="AA560" s="528"/>
      <c r="AB560" s="528"/>
    </row>
    <row r="561" spans="1:28" s="529" customFormat="1" ht="12.5" customHeight="1">
      <c r="A561" s="527"/>
      <c r="B561" s="527"/>
      <c r="C561" s="528"/>
      <c r="D561" s="528"/>
      <c r="E561" s="528"/>
      <c r="F561" s="908"/>
      <c r="G561" s="908"/>
      <c r="H561" s="908"/>
      <c r="I561" s="908"/>
      <c r="J561" s="908"/>
      <c r="K561" s="908"/>
      <c r="L561" s="528"/>
      <c r="M561" s="528"/>
      <c r="N561" s="528"/>
      <c r="O561" s="528"/>
      <c r="P561" s="528"/>
      <c r="Q561" s="528"/>
      <c r="R561" s="528"/>
      <c r="S561" s="528"/>
      <c r="T561" s="528"/>
      <c r="U561" s="528"/>
      <c r="V561" s="528"/>
      <c r="W561" s="528"/>
      <c r="X561" s="528"/>
      <c r="Y561" s="528"/>
      <c r="Z561" s="528"/>
      <c r="AA561" s="528"/>
      <c r="AB561" s="528"/>
    </row>
    <row r="562" spans="1:28" s="529" customFormat="1" ht="12.5" customHeight="1">
      <c r="A562" s="527"/>
      <c r="B562" s="527"/>
      <c r="C562" s="528"/>
      <c r="D562" s="528"/>
      <c r="E562" s="528"/>
      <c r="F562" s="908"/>
      <c r="G562" s="908"/>
      <c r="H562" s="908"/>
      <c r="I562" s="908"/>
      <c r="J562" s="908"/>
      <c r="K562" s="908"/>
      <c r="L562" s="528"/>
      <c r="M562" s="528"/>
      <c r="N562" s="528"/>
      <c r="O562" s="528"/>
      <c r="P562" s="528"/>
      <c r="Q562" s="528"/>
      <c r="R562" s="528"/>
      <c r="S562" s="528"/>
      <c r="T562" s="528"/>
      <c r="U562" s="528"/>
      <c r="V562" s="528"/>
      <c r="W562" s="528"/>
      <c r="X562" s="528"/>
      <c r="Y562" s="528"/>
      <c r="Z562" s="528"/>
      <c r="AA562" s="528"/>
      <c r="AB562" s="528"/>
    </row>
    <row r="563" spans="1:28" s="529" customFormat="1" ht="12.5" customHeight="1">
      <c r="A563" s="527"/>
      <c r="B563" s="527"/>
      <c r="C563" s="528"/>
      <c r="D563" s="528"/>
      <c r="E563" s="528"/>
      <c r="F563" s="908"/>
      <c r="G563" s="908"/>
      <c r="H563" s="908"/>
      <c r="I563" s="908"/>
      <c r="J563" s="908"/>
      <c r="K563" s="908"/>
      <c r="L563" s="528"/>
      <c r="M563" s="528"/>
      <c r="N563" s="528"/>
      <c r="O563" s="528"/>
      <c r="P563" s="528"/>
      <c r="Q563" s="528"/>
      <c r="R563" s="528"/>
      <c r="S563" s="528"/>
      <c r="T563" s="528"/>
      <c r="U563" s="528"/>
      <c r="V563" s="528"/>
      <c r="W563" s="528"/>
      <c r="X563" s="528"/>
      <c r="Y563" s="528"/>
      <c r="Z563" s="528"/>
      <c r="AA563" s="528"/>
      <c r="AB563" s="528"/>
    </row>
    <row r="564" spans="1:28" s="529" customFormat="1" ht="12.5" customHeight="1">
      <c r="A564" s="527"/>
      <c r="B564" s="527"/>
      <c r="C564" s="528"/>
      <c r="D564" s="528"/>
      <c r="E564" s="528"/>
      <c r="F564" s="908"/>
      <c r="G564" s="908"/>
      <c r="H564" s="908"/>
      <c r="I564" s="908"/>
      <c r="J564" s="908"/>
      <c r="K564" s="908"/>
      <c r="L564" s="528"/>
      <c r="M564" s="528"/>
      <c r="N564" s="528"/>
      <c r="O564" s="528"/>
      <c r="P564" s="528"/>
      <c r="Q564" s="528"/>
      <c r="R564" s="528"/>
      <c r="S564" s="528"/>
      <c r="T564" s="528"/>
      <c r="U564" s="528"/>
      <c r="V564" s="528"/>
      <c r="W564" s="528"/>
      <c r="X564" s="528"/>
      <c r="Y564" s="528"/>
      <c r="Z564" s="528"/>
      <c r="AA564" s="528"/>
      <c r="AB564" s="528"/>
    </row>
    <row r="565" spans="1:28" s="529" customFormat="1" ht="12.5" customHeight="1">
      <c r="A565" s="527"/>
      <c r="B565" s="527"/>
      <c r="C565" s="528"/>
      <c r="D565" s="528"/>
      <c r="E565" s="528"/>
      <c r="F565" s="908"/>
      <c r="G565" s="908"/>
      <c r="H565" s="908"/>
      <c r="I565" s="908"/>
      <c r="J565" s="908"/>
      <c r="K565" s="908"/>
      <c r="L565" s="528"/>
      <c r="M565" s="528"/>
      <c r="N565" s="528"/>
      <c r="O565" s="528"/>
      <c r="P565" s="528"/>
      <c r="Q565" s="528"/>
      <c r="R565" s="528"/>
      <c r="S565" s="528"/>
      <c r="T565" s="528"/>
      <c r="U565" s="528"/>
      <c r="V565" s="528"/>
      <c r="W565" s="528"/>
      <c r="X565" s="528"/>
      <c r="Y565" s="528"/>
      <c r="Z565" s="528"/>
      <c r="AA565" s="528"/>
      <c r="AB565" s="528"/>
    </row>
    <row r="566" spans="1:28" s="529" customFormat="1" ht="12.5" customHeight="1">
      <c r="A566" s="527"/>
      <c r="B566" s="527"/>
      <c r="C566" s="528"/>
      <c r="D566" s="528"/>
      <c r="E566" s="528"/>
      <c r="F566" s="908"/>
      <c r="G566" s="908"/>
      <c r="H566" s="908"/>
      <c r="I566" s="908"/>
      <c r="J566" s="908"/>
      <c r="K566" s="908"/>
      <c r="L566" s="528"/>
      <c r="M566" s="528"/>
      <c r="N566" s="528"/>
      <c r="O566" s="528"/>
      <c r="P566" s="528"/>
      <c r="Q566" s="528"/>
      <c r="R566" s="528"/>
      <c r="S566" s="528"/>
      <c r="T566" s="528"/>
      <c r="U566" s="528"/>
      <c r="V566" s="528"/>
      <c r="W566" s="528"/>
      <c r="X566" s="528"/>
      <c r="Y566" s="528"/>
      <c r="Z566" s="528"/>
      <c r="AA566" s="528"/>
      <c r="AB566" s="528"/>
    </row>
    <row r="567" spans="1:28" s="529" customFormat="1" ht="12.5" customHeight="1">
      <c r="A567" s="527"/>
      <c r="B567" s="527"/>
      <c r="C567" s="528"/>
      <c r="D567" s="528"/>
      <c r="E567" s="528"/>
      <c r="F567" s="908"/>
      <c r="G567" s="908"/>
      <c r="H567" s="908"/>
      <c r="I567" s="908"/>
      <c r="J567" s="908"/>
      <c r="K567" s="908"/>
      <c r="L567" s="528"/>
      <c r="M567" s="528"/>
      <c r="N567" s="528"/>
      <c r="O567" s="528"/>
      <c r="P567" s="528"/>
      <c r="Q567" s="528"/>
      <c r="R567" s="528"/>
      <c r="S567" s="528"/>
      <c r="T567" s="528"/>
      <c r="U567" s="528"/>
      <c r="V567" s="528"/>
      <c r="W567" s="528"/>
      <c r="X567" s="528"/>
      <c r="Y567" s="528"/>
      <c r="Z567" s="528"/>
      <c r="AA567" s="528"/>
      <c r="AB567" s="528"/>
    </row>
    <row r="568" spans="1:28" s="529" customFormat="1" ht="12.5" customHeight="1">
      <c r="A568" s="527"/>
      <c r="B568" s="527"/>
      <c r="C568" s="528"/>
      <c r="D568" s="528"/>
      <c r="E568" s="528"/>
      <c r="F568" s="908"/>
      <c r="G568" s="908"/>
      <c r="H568" s="908"/>
      <c r="I568" s="908"/>
      <c r="J568" s="908"/>
      <c r="K568" s="908"/>
      <c r="L568" s="528"/>
      <c r="M568" s="528"/>
      <c r="N568" s="528"/>
      <c r="O568" s="528"/>
      <c r="P568" s="528"/>
      <c r="Q568" s="528"/>
      <c r="R568" s="528"/>
      <c r="S568" s="528"/>
      <c r="T568" s="528"/>
      <c r="U568" s="528"/>
      <c r="V568" s="528"/>
      <c r="W568" s="528"/>
      <c r="X568" s="528"/>
      <c r="Y568" s="528"/>
      <c r="Z568" s="528"/>
      <c r="AA568" s="528"/>
      <c r="AB568" s="528"/>
    </row>
    <row r="569" spans="1:28" s="529" customFormat="1" ht="12.5" customHeight="1">
      <c r="A569" s="527"/>
      <c r="B569" s="527"/>
      <c r="C569" s="528"/>
      <c r="D569" s="528"/>
      <c r="E569" s="528"/>
      <c r="F569" s="908"/>
      <c r="G569" s="908"/>
      <c r="H569" s="908"/>
      <c r="I569" s="908"/>
      <c r="J569" s="908"/>
      <c r="K569" s="908"/>
      <c r="L569" s="528"/>
      <c r="M569" s="528"/>
      <c r="N569" s="528"/>
      <c r="O569" s="528"/>
      <c r="P569" s="528"/>
      <c r="Q569" s="528"/>
      <c r="R569" s="528"/>
      <c r="S569" s="528"/>
      <c r="T569" s="528"/>
      <c r="U569" s="528"/>
      <c r="V569" s="528"/>
      <c r="W569" s="528"/>
      <c r="X569" s="528"/>
      <c r="Y569" s="528"/>
      <c r="Z569" s="528"/>
      <c r="AA569" s="528"/>
      <c r="AB569" s="528"/>
    </row>
    <row r="570" spans="1:28" s="529" customFormat="1" ht="12.5" customHeight="1">
      <c r="A570" s="527"/>
      <c r="B570" s="527"/>
      <c r="C570" s="528"/>
      <c r="D570" s="528"/>
      <c r="E570" s="528"/>
      <c r="F570" s="908"/>
      <c r="G570" s="908"/>
      <c r="H570" s="908"/>
      <c r="I570" s="908"/>
      <c r="J570" s="908"/>
      <c r="K570" s="908"/>
      <c r="L570" s="528"/>
      <c r="M570" s="528"/>
      <c r="N570" s="528"/>
      <c r="O570" s="528"/>
      <c r="P570" s="528"/>
      <c r="Q570" s="528"/>
      <c r="R570" s="528"/>
      <c r="S570" s="528"/>
      <c r="T570" s="528"/>
      <c r="U570" s="528"/>
      <c r="V570" s="528"/>
      <c r="W570" s="528"/>
      <c r="X570" s="528"/>
      <c r="Y570" s="528"/>
      <c r="Z570" s="528"/>
      <c r="AA570" s="528"/>
      <c r="AB570" s="528"/>
    </row>
    <row r="571" spans="1:28" s="529" customFormat="1" ht="12.5" customHeight="1">
      <c r="A571" s="527"/>
      <c r="B571" s="527"/>
      <c r="C571" s="528"/>
      <c r="D571" s="528"/>
      <c r="E571" s="528"/>
      <c r="F571" s="908"/>
      <c r="G571" s="908"/>
      <c r="H571" s="908"/>
      <c r="I571" s="908"/>
      <c r="J571" s="908"/>
      <c r="K571" s="908"/>
      <c r="L571" s="528"/>
      <c r="M571" s="528"/>
      <c r="N571" s="528"/>
      <c r="O571" s="528"/>
      <c r="P571" s="528"/>
      <c r="Q571" s="528"/>
      <c r="R571" s="528"/>
      <c r="S571" s="528"/>
      <c r="T571" s="528"/>
      <c r="U571" s="528"/>
      <c r="V571" s="528"/>
      <c r="W571" s="528"/>
      <c r="X571" s="528"/>
      <c r="Y571" s="528"/>
      <c r="Z571" s="528"/>
      <c r="AA571" s="528"/>
      <c r="AB571" s="528"/>
    </row>
    <row r="572" spans="1:28" s="529" customFormat="1" ht="12.5" customHeight="1">
      <c r="A572" s="527"/>
      <c r="B572" s="527"/>
      <c r="C572" s="528"/>
      <c r="D572" s="528"/>
      <c r="E572" s="528"/>
      <c r="F572" s="908"/>
      <c r="G572" s="908"/>
      <c r="H572" s="908"/>
      <c r="I572" s="908"/>
      <c r="J572" s="908"/>
      <c r="K572" s="908"/>
      <c r="L572" s="528"/>
      <c r="M572" s="528"/>
      <c r="N572" s="528"/>
      <c r="O572" s="528"/>
      <c r="P572" s="528"/>
      <c r="Q572" s="528"/>
      <c r="R572" s="528"/>
      <c r="S572" s="528"/>
      <c r="T572" s="528"/>
      <c r="U572" s="528"/>
      <c r="V572" s="528"/>
      <c r="W572" s="528"/>
      <c r="X572" s="528"/>
      <c r="Y572" s="528"/>
      <c r="Z572" s="528"/>
      <c r="AA572" s="528"/>
      <c r="AB572" s="528"/>
    </row>
    <row r="573" spans="1:28" s="529" customFormat="1" ht="12.5" customHeight="1">
      <c r="A573" s="527"/>
      <c r="B573" s="527"/>
      <c r="C573" s="528"/>
      <c r="D573" s="528"/>
      <c r="E573" s="528"/>
      <c r="F573" s="908"/>
      <c r="G573" s="908"/>
      <c r="H573" s="908"/>
      <c r="I573" s="908"/>
      <c r="J573" s="908"/>
      <c r="K573" s="908"/>
      <c r="L573" s="528"/>
      <c r="M573" s="528"/>
      <c r="N573" s="528"/>
      <c r="O573" s="528"/>
      <c r="P573" s="528"/>
      <c r="Q573" s="528"/>
      <c r="R573" s="528"/>
      <c r="S573" s="528"/>
      <c r="T573" s="528"/>
      <c r="U573" s="528"/>
      <c r="V573" s="528"/>
      <c r="W573" s="528"/>
      <c r="X573" s="528"/>
      <c r="Y573" s="528"/>
      <c r="Z573" s="528"/>
      <c r="AA573" s="528"/>
      <c r="AB573" s="528"/>
    </row>
    <row r="574" spans="1:28" s="529" customFormat="1" ht="12.5" customHeight="1">
      <c r="A574" s="527"/>
      <c r="B574" s="527"/>
      <c r="C574" s="528"/>
      <c r="D574" s="528"/>
      <c r="E574" s="528"/>
      <c r="F574" s="908"/>
      <c r="G574" s="908"/>
      <c r="H574" s="908"/>
      <c r="I574" s="908"/>
      <c r="J574" s="908"/>
      <c r="K574" s="908"/>
      <c r="L574" s="528"/>
      <c r="M574" s="528"/>
      <c r="N574" s="528"/>
      <c r="O574" s="528"/>
      <c r="P574" s="528"/>
      <c r="Q574" s="528"/>
      <c r="R574" s="528"/>
      <c r="S574" s="528"/>
      <c r="T574" s="528"/>
      <c r="U574" s="528"/>
      <c r="V574" s="528"/>
      <c r="W574" s="528"/>
      <c r="X574" s="528"/>
      <c r="Y574" s="528"/>
      <c r="Z574" s="528"/>
      <c r="AA574" s="528"/>
      <c r="AB574" s="528"/>
    </row>
    <row r="575" spans="1:28" s="529" customFormat="1" ht="12.5" customHeight="1">
      <c r="A575" s="527"/>
      <c r="B575" s="527"/>
      <c r="C575" s="528"/>
      <c r="D575" s="528"/>
      <c r="E575" s="528"/>
      <c r="F575" s="908"/>
      <c r="G575" s="908"/>
      <c r="H575" s="908"/>
      <c r="I575" s="908"/>
      <c r="J575" s="908"/>
      <c r="K575" s="908"/>
      <c r="L575" s="528"/>
      <c r="M575" s="528"/>
      <c r="N575" s="528"/>
      <c r="O575" s="528"/>
      <c r="P575" s="528"/>
      <c r="Q575" s="528"/>
      <c r="R575" s="528"/>
      <c r="S575" s="528"/>
      <c r="T575" s="528"/>
      <c r="U575" s="528"/>
      <c r="V575" s="528"/>
      <c r="W575" s="528"/>
      <c r="X575" s="528"/>
      <c r="Y575" s="528"/>
      <c r="Z575" s="528"/>
      <c r="AA575" s="528"/>
      <c r="AB575" s="528"/>
    </row>
    <row r="576" spans="1:28" s="529" customFormat="1" ht="12.5" customHeight="1">
      <c r="A576" s="527"/>
      <c r="B576" s="527"/>
      <c r="C576" s="528"/>
      <c r="D576" s="528"/>
      <c r="E576" s="528"/>
      <c r="F576" s="908"/>
      <c r="G576" s="908"/>
      <c r="H576" s="908"/>
      <c r="I576" s="908"/>
      <c r="J576" s="908"/>
      <c r="K576" s="908"/>
      <c r="L576" s="528"/>
      <c r="M576" s="528"/>
      <c r="N576" s="528"/>
      <c r="O576" s="528"/>
      <c r="P576" s="528"/>
      <c r="Q576" s="528"/>
      <c r="R576" s="528"/>
      <c r="S576" s="528"/>
      <c r="T576" s="528"/>
      <c r="U576" s="528"/>
      <c r="V576" s="528"/>
      <c r="W576" s="528"/>
      <c r="X576" s="528"/>
      <c r="Y576" s="528"/>
      <c r="Z576" s="528"/>
      <c r="AA576" s="528"/>
      <c r="AB576" s="528"/>
    </row>
    <row r="577" spans="1:28" s="529" customFormat="1" ht="12.5" customHeight="1">
      <c r="A577" s="527"/>
      <c r="B577" s="527"/>
      <c r="C577" s="528"/>
      <c r="D577" s="528"/>
      <c r="E577" s="528"/>
      <c r="F577" s="908"/>
      <c r="G577" s="908"/>
      <c r="H577" s="908"/>
      <c r="I577" s="908"/>
      <c r="J577" s="908"/>
      <c r="K577" s="908"/>
      <c r="L577" s="528"/>
      <c r="M577" s="528"/>
      <c r="N577" s="528"/>
      <c r="O577" s="528"/>
      <c r="P577" s="528"/>
      <c r="Q577" s="528"/>
      <c r="R577" s="528"/>
      <c r="S577" s="528"/>
      <c r="T577" s="528"/>
      <c r="U577" s="528"/>
      <c r="V577" s="528"/>
      <c r="W577" s="528"/>
      <c r="X577" s="528"/>
      <c r="Y577" s="528"/>
      <c r="Z577" s="528"/>
      <c r="AA577" s="528"/>
      <c r="AB577" s="528"/>
    </row>
    <row r="578" spans="1:28" s="529" customFormat="1" ht="12.5" customHeight="1">
      <c r="A578" s="527"/>
      <c r="B578" s="527"/>
      <c r="C578" s="528"/>
      <c r="D578" s="528"/>
      <c r="E578" s="528"/>
      <c r="F578" s="908"/>
      <c r="G578" s="908"/>
      <c r="H578" s="908"/>
      <c r="I578" s="908"/>
      <c r="J578" s="908"/>
      <c r="K578" s="908"/>
      <c r="L578" s="528"/>
      <c r="M578" s="528"/>
      <c r="N578" s="528"/>
      <c r="O578" s="528"/>
      <c r="P578" s="528"/>
      <c r="Q578" s="528"/>
      <c r="R578" s="528"/>
      <c r="S578" s="528"/>
      <c r="T578" s="528"/>
      <c r="U578" s="528"/>
      <c r="V578" s="528"/>
      <c r="W578" s="528"/>
      <c r="X578" s="528"/>
      <c r="Y578" s="528"/>
      <c r="Z578" s="528"/>
      <c r="AA578" s="528"/>
      <c r="AB578" s="528"/>
    </row>
    <row r="579" spans="1:28" s="529" customFormat="1" ht="12.5" customHeight="1">
      <c r="A579" s="527"/>
      <c r="B579" s="527"/>
      <c r="C579" s="528"/>
      <c r="D579" s="528"/>
      <c r="E579" s="528"/>
      <c r="F579" s="908"/>
      <c r="G579" s="908"/>
      <c r="H579" s="908"/>
      <c r="I579" s="908"/>
      <c r="J579" s="908"/>
      <c r="K579" s="908"/>
      <c r="L579" s="528"/>
      <c r="M579" s="528"/>
      <c r="N579" s="528"/>
      <c r="O579" s="528"/>
      <c r="P579" s="528"/>
      <c r="Q579" s="528"/>
      <c r="R579" s="528"/>
      <c r="S579" s="528"/>
      <c r="T579" s="528"/>
      <c r="U579" s="528"/>
      <c r="V579" s="528"/>
      <c r="W579" s="528"/>
      <c r="X579" s="528"/>
      <c r="Y579" s="528"/>
      <c r="Z579" s="528"/>
      <c r="AA579" s="528"/>
      <c r="AB579" s="528"/>
    </row>
    <row r="580" spans="1:28" s="529" customFormat="1" ht="12.5" customHeight="1">
      <c r="A580" s="527"/>
      <c r="B580" s="527"/>
      <c r="C580" s="528"/>
      <c r="D580" s="528"/>
      <c r="E580" s="528"/>
      <c r="F580" s="908"/>
      <c r="G580" s="908"/>
      <c r="H580" s="908"/>
      <c r="I580" s="908"/>
      <c r="J580" s="908"/>
      <c r="K580" s="908"/>
      <c r="L580" s="528"/>
      <c r="M580" s="528"/>
      <c r="N580" s="528"/>
      <c r="O580" s="528"/>
      <c r="P580" s="528"/>
      <c r="Q580" s="528"/>
      <c r="R580" s="528"/>
      <c r="S580" s="528"/>
      <c r="T580" s="528"/>
      <c r="U580" s="528"/>
      <c r="V580" s="528"/>
      <c r="W580" s="528"/>
      <c r="X580" s="528"/>
      <c r="Y580" s="528"/>
      <c r="Z580" s="528"/>
      <c r="AA580" s="528"/>
      <c r="AB580" s="528"/>
    </row>
    <row r="581" spans="1:28" s="529" customFormat="1" ht="12.5" customHeight="1">
      <c r="A581" s="527"/>
      <c r="B581" s="527"/>
      <c r="C581" s="528"/>
      <c r="D581" s="528"/>
      <c r="E581" s="528"/>
      <c r="F581" s="908"/>
      <c r="G581" s="908"/>
      <c r="H581" s="908"/>
      <c r="I581" s="908"/>
      <c r="J581" s="908"/>
      <c r="K581" s="908"/>
      <c r="L581" s="528"/>
      <c r="M581" s="528"/>
      <c r="N581" s="528"/>
      <c r="O581" s="528"/>
      <c r="P581" s="528"/>
      <c r="Q581" s="528"/>
      <c r="R581" s="528"/>
      <c r="S581" s="528"/>
      <c r="T581" s="528"/>
      <c r="U581" s="528"/>
      <c r="V581" s="528"/>
      <c r="W581" s="528"/>
      <c r="X581" s="528"/>
      <c r="Y581" s="528"/>
      <c r="Z581" s="528"/>
      <c r="AA581" s="528"/>
      <c r="AB581" s="528"/>
    </row>
    <row r="582" spans="1:28" s="529" customFormat="1" ht="12.5" customHeight="1">
      <c r="A582" s="527"/>
      <c r="B582" s="527"/>
      <c r="C582" s="528"/>
      <c r="D582" s="528"/>
      <c r="E582" s="528"/>
      <c r="F582" s="908"/>
      <c r="G582" s="908"/>
      <c r="H582" s="908"/>
      <c r="I582" s="908"/>
      <c r="J582" s="908"/>
      <c r="K582" s="908"/>
      <c r="L582" s="528"/>
      <c r="M582" s="528"/>
      <c r="N582" s="528"/>
      <c r="O582" s="528"/>
      <c r="P582" s="528"/>
      <c r="Q582" s="528"/>
      <c r="R582" s="528"/>
      <c r="S582" s="528"/>
      <c r="T582" s="528"/>
      <c r="U582" s="528"/>
      <c r="V582" s="528"/>
      <c r="W582" s="528"/>
      <c r="X582" s="528"/>
      <c r="Y582" s="528"/>
      <c r="Z582" s="528"/>
      <c r="AA582" s="528"/>
      <c r="AB582" s="528"/>
    </row>
    <row r="583" spans="1:28" s="529" customFormat="1" ht="12.5" customHeight="1">
      <c r="A583" s="527"/>
      <c r="B583" s="527"/>
      <c r="C583" s="528"/>
      <c r="D583" s="528"/>
      <c r="E583" s="528"/>
      <c r="F583" s="908"/>
      <c r="G583" s="908"/>
      <c r="H583" s="908"/>
      <c r="I583" s="908"/>
      <c r="J583" s="908"/>
      <c r="K583" s="908"/>
      <c r="L583" s="528"/>
      <c r="M583" s="528"/>
      <c r="N583" s="528"/>
      <c r="O583" s="528"/>
      <c r="P583" s="528"/>
      <c r="Q583" s="528"/>
      <c r="R583" s="528"/>
      <c r="S583" s="528"/>
      <c r="T583" s="528"/>
      <c r="U583" s="528"/>
      <c r="V583" s="528"/>
      <c r="W583" s="528"/>
      <c r="X583" s="528"/>
      <c r="Y583" s="528"/>
      <c r="Z583" s="528"/>
      <c r="AA583" s="528"/>
      <c r="AB583" s="528"/>
    </row>
    <row r="584" spans="1:28" s="529" customFormat="1" ht="12.5" customHeight="1">
      <c r="A584" s="527"/>
      <c r="B584" s="527"/>
      <c r="C584" s="528"/>
      <c r="D584" s="528"/>
      <c r="E584" s="528"/>
      <c r="F584" s="908"/>
      <c r="G584" s="908"/>
      <c r="H584" s="908"/>
      <c r="I584" s="908"/>
      <c r="J584" s="908"/>
      <c r="K584" s="908"/>
      <c r="L584" s="528"/>
      <c r="M584" s="528"/>
      <c r="N584" s="528"/>
      <c r="O584" s="528"/>
      <c r="P584" s="528"/>
      <c r="Q584" s="528"/>
      <c r="R584" s="528"/>
      <c r="S584" s="528"/>
      <c r="T584" s="528"/>
      <c r="U584" s="528"/>
      <c r="V584" s="528"/>
      <c r="W584" s="528"/>
      <c r="X584" s="528"/>
      <c r="Y584" s="528"/>
      <c r="Z584" s="528"/>
      <c r="AA584" s="528"/>
      <c r="AB584" s="528"/>
    </row>
    <row r="585" spans="1:28" s="529" customFormat="1" ht="12.5" customHeight="1">
      <c r="A585" s="527"/>
      <c r="B585" s="527"/>
      <c r="C585" s="528"/>
      <c r="D585" s="528"/>
      <c r="E585" s="528"/>
      <c r="F585" s="908"/>
      <c r="G585" s="908"/>
      <c r="H585" s="908"/>
      <c r="I585" s="908"/>
      <c r="J585" s="908"/>
      <c r="K585" s="908"/>
      <c r="L585" s="528"/>
      <c r="M585" s="528"/>
      <c r="N585" s="528"/>
      <c r="O585" s="528"/>
      <c r="P585" s="528"/>
      <c r="Q585" s="528"/>
      <c r="R585" s="528"/>
      <c r="S585" s="528"/>
      <c r="T585" s="528"/>
      <c r="U585" s="528"/>
      <c r="V585" s="528"/>
      <c r="W585" s="528"/>
      <c r="X585" s="528"/>
      <c r="Y585" s="528"/>
      <c r="Z585" s="528"/>
      <c r="AA585" s="528"/>
      <c r="AB585" s="528"/>
    </row>
    <row r="586" spans="1:28" s="529" customFormat="1" ht="12.5" customHeight="1">
      <c r="A586" s="527"/>
      <c r="B586" s="527"/>
      <c r="C586" s="528"/>
      <c r="D586" s="528"/>
      <c r="E586" s="528"/>
      <c r="F586" s="908"/>
      <c r="G586" s="908"/>
      <c r="H586" s="908"/>
      <c r="I586" s="908"/>
      <c r="J586" s="908"/>
      <c r="K586" s="908"/>
      <c r="L586" s="528"/>
      <c r="M586" s="528"/>
      <c r="N586" s="528"/>
      <c r="O586" s="528"/>
      <c r="P586" s="528"/>
      <c r="Q586" s="528"/>
      <c r="R586" s="528"/>
      <c r="S586" s="528"/>
      <c r="T586" s="528"/>
      <c r="U586" s="528"/>
      <c r="V586" s="528"/>
      <c r="W586" s="528"/>
      <c r="X586" s="528"/>
      <c r="Y586" s="528"/>
      <c r="Z586" s="528"/>
      <c r="AA586" s="528"/>
      <c r="AB586" s="528"/>
    </row>
    <row r="587" spans="1:28" s="529" customFormat="1" ht="12.5" customHeight="1">
      <c r="A587" s="527"/>
      <c r="B587" s="527"/>
      <c r="C587" s="528"/>
      <c r="D587" s="528"/>
      <c r="E587" s="528"/>
      <c r="F587" s="908"/>
      <c r="G587" s="908"/>
      <c r="H587" s="908"/>
      <c r="I587" s="908"/>
      <c r="J587" s="908"/>
      <c r="K587" s="908"/>
      <c r="L587" s="528"/>
      <c r="M587" s="528"/>
      <c r="N587" s="528"/>
      <c r="O587" s="528"/>
      <c r="P587" s="528"/>
      <c r="Q587" s="528"/>
      <c r="R587" s="528"/>
      <c r="S587" s="528"/>
      <c r="T587" s="528"/>
      <c r="U587" s="528"/>
      <c r="V587" s="528"/>
      <c r="W587" s="528"/>
      <c r="X587" s="528"/>
      <c r="Y587" s="528"/>
      <c r="Z587" s="528"/>
      <c r="AA587" s="528"/>
      <c r="AB587" s="528"/>
    </row>
    <row r="588" spans="1:28" s="529" customFormat="1" ht="12.5" customHeight="1">
      <c r="A588" s="527"/>
      <c r="B588" s="527"/>
      <c r="C588" s="528"/>
      <c r="D588" s="528"/>
      <c r="E588" s="528"/>
      <c r="F588" s="908"/>
      <c r="G588" s="908"/>
      <c r="H588" s="908"/>
      <c r="I588" s="908"/>
      <c r="J588" s="908"/>
      <c r="K588" s="908"/>
      <c r="L588" s="528"/>
      <c r="M588" s="528"/>
      <c r="N588" s="528"/>
      <c r="O588" s="528"/>
      <c r="P588" s="528"/>
      <c r="Q588" s="528"/>
      <c r="R588" s="528"/>
      <c r="S588" s="528"/>
      <c r="T588" s="528"/>
      <c r="U588" s="528"/>
      <c r="V588" s="528"/>
      <c r="W588" s="528"/>
      <c r="X588" s="528"/>
      <c r="Y588" s="528"/>
      <c r="Z588" s="528"/>
      <c r="AA588" s="528"/>
      <c r="AB588" s="528"/>
    </row>
    <row r="589" spans="1:28" s="529" customFormat="1" ht="12.5" customHeight="1">
      <c r="A589" s="527"/>
      <c r="B589" s="527"/>
      <c r="C589" s="528"/>
      <c r="D589" s="528"/>
      <c r="E589" s="528"/>
      <c r="F589" s="908"/>
      <c r="G589" s="908"/>
      <c r="H589" s="908"/>
      <c r="I589" s="908"/>
      <c r="J589" s="908"/>
      <c r="K589" s="908"/>
      <c r="L589" s="528"/>
      <c r="M589" s="528"/>
      <c r="N589" s="528"/>
      <c r="O589" s="528"/>
      <c r="P589" s="528"/>
      <c r="Q589" s="528"/>
      <c r="R589" s="528"/>
      <c r="S589" s="528"/>
      <c r="T589" s="528"/>
      <c r="U589" s="528"/>
      <c r="V589" s="528"/>
      <c r="W589" s="528"/>
      <c r="X589" s="528"/>
      <c r="Y589" s="528"/>
      <c r="Z589" s="528"/>
      <c r="AA589" s="528"/>
      <c r="AB589" s="528"/>
    </row>
    <row r="590" spans="1:28" s="529" customFormat="1" ht="12.5" customHeight="1">
      <c r="A590" s="527"/>
      <c r="B590" s="527"/>
      <c r="C590" s="528"/>
      <c r="D590" s="528"/>
      <c r="E590" s="528"/>
      <c r="F590" s="908"/>
      <c r="G590" s="908"/>
      <c r="H590" s="908"/>
      <c r="I590" s="908"/>
      <c r="J590" s="908"/>
      <c r="K590" s="908"/>
      <c r="L590" s="528"/>
      <c r="M590" s="528"/>
      <c r="N590" s="528"/>
      <c r="O590" s="528"/>
      <c r="P590" s="528"/>
      <c r="Q590" s="528"/>
      <c r="R590" s="528"/>
      <c r="S590" s="528"/>
      <c r="T590" s="528"/>
      <c r="U590" s="528"/>
      <c r="V590" s="528"/>
      <c r="W590" s="528"/>
      <c r="X590" s="528"/>
      <c r="Y590" s="528"/>
      <c r="Z590" s="528"/>
      <c r="AA590" s="528"/>
      <c r="AB590" s="528"/>
    </row>
    <row r="591" spans="1:28" s="529" customFormat="1" ht="12.5" customHeight="1">
      <c r="A591" s="527"/>
      <c r="B591" s="527"/>
      <c r="C591" s="528"/>
      <c r="D591" s="528"/>
      <c r="E591" s="528"/>
      <c r="F591" s="908"/>
      <c r="G591" s="908"/>
      <c r="H591" s="908"/>
      <c r="I591" s="908"/>
      <c r="J591" s="908"/>
      <c r="K591" s="908"/>
      <c r="L591" s="528"/>
      <c r="M591" s="528"/>
      <c r="N591" s="528"/>
      <c r="O591" s="528"/>
      <c r="P591" s="528"/>
      <c r="Q591" s="528"/>
      <c r="R591" s="528"/>
      <c r="S591" s="528"/>
      <c r="T591" s="528"/>
      <c r="U591" s="528"/>
      <c r="V591" s="528"/>
      <c r="W591" s="528"/>
      <c r="X591" s="528"/>
      <c r="Y591" s="528"/>
      <c r="Z591" s="528"/>
      <c r="AA591" s="528"/>
      <c r="AB591" s="528"/>
    </row>
    <row r="592" spans="1:28" s="529" customFormat="1" ht="12.5" customHeight="1">
      <c r="A592" s="527"/>
      <c r="B592" s="527"/>
      <c r="C592" s="528"/>
      <c r="D592" s="528"/>
      <c r="E592" s="528"/>
      <c r="F592" s="908"/>
      <c r="G592" s="908"/>
      <c r="H592" s="908"/>
      <c r="I592" s="908"/>
      <c r="J592" s="908"/>
      <c r="K592" s="908"/>
      <c r="L592" s="528"/>
      <c r="M592" s="528"/>
      <c r="N592" s="528"/>
      <c r="O592" s="528"/>
      <c r="P592" s="528"/>
      <c r="Q592" s="528"/>
      <c r="R592" s="528"/>
      <c r="S592" s="528"/>
      <c r="T592" s="528"/>
      <c r="U592" s="528"/>
      <c r="V592" s="528"/>
      <c r="W592" s="528"/>
      <c r="X592" s="528"/>
      <c r="Y592" s="528"/>
      <c r="Z592" s="528"/>
      <c r="AA592" s="528"/>
      <c r="AB592" s="528"/>
    </row>
    <row r="593" spans="1:28" s="529" customFormat="1" ht="12.5" customHeight="1">
      <c r="A593" s="527"/>
      <c r="B593" s="527"/>
      <c r="C593" s="528"/>
      <c r="D593" s="528"/>
      <c r="E593" s="528"/>
      <c r="F593" s="908"/>
      <c r="G593" s="908"/>
      <c r="H593" s="908"/>
      <c r="I593" s="908"/>
      <c r="J593" s="908"/>
      <c r="K593" s="908"/>
      <c r="L593" s="528"/>
      <c r="M593" s="528"/>
      <c r="N593" s="528"/>
      <c r="O593" s="528"/>
      <c r="P593" s="528"/>
      <c r="Q593" s="528"/>
      <c r="R593" s="528"/>
      <c r="S593" s="528"/>
      <c r="T593" s="528"/>
      <c r="U593" s="528"/>
      <c r="V593" s="528"/>
      <c r="W593" s="528"/>
      <c r="X593" s="528"/>
      <c r="Y593" s="528"/>
      <c r="Z593" s="528"/>
      <c r="AA593" s="528"/>
      <c r="AB593" s="528"/>
    </row>
    <row r="594" spans="1:28" s="529" customFormat="1" ht="12.5" customHeight="1">
      <c r="A594" s="527"/>
      <c r="B594" s="527"/>
      <c r="C594" s="528"/>
      <c r="D594" s="528"/>
      <c r="E594" s="528"/>
      <c r="F594" s="908"/>
      <c r="G594" s="908"/>
      <c r="H594" s="908"/>
      <c r="I594" s="908"/>
      <c r="J594" s="908"/>
      <c r="K594" s="908"/>
      <c r="L594" s="528"/>
      <c r="M594" s="528"/>
      <c r="N594" s="528"/>
      <c r="O594" s="528"/>
      <c r="P594" s="528"/>
      <c r="Q594" s="528"/>
      <c r="R594" s="528"/>
      <c r="S594" s="528"/>
      <c r="T594" s="528"/>
      <c r="U594" s="528"/>
      <c r="V594" s="528"/>
      <c r="W594" s="528"/>
      <c r="X594" s="528"/>
      <c r="Y594" s="528"/>
      <c r="Z594" s="528"/>
      <c r="AA594" s="528"/>
      <c r="AB594" s="528"/>
    </row>
    <row r="595" spans="1:28" s="529" customFormat="1" ht="12.5" customHeight="1">
      <c r="A595" s="527"/>
      <c r="B595" s="527"/>
      <c r="C595" s="528"/>
      <c r="D595" s="528"/>
      <c r="E595" s="528"/>
      <c r="F595" s="908"/>
      <c r="G595" s="908"/>
      <c r="H595" s="908"/>
      <c r="I595" s="908"/>
      <c r="J595" s="908"/>
      <c r="K595" s="908"/>
      <c r="L595" s="528"/>
      <c r="M595" s="528"/>
      <c r="N595" s="528"/>
      <c r="O595" s="528"/>
      <c r="P595" s="528"/>
      <c r="Q595" s="528"/>
      <c r="R595" s="528"/>
      <c r="S595" s="528"/>
      <c r="T595" s="528"/>
      <c r="U595" s="528"/>
      <c r="V595" s="528"/>
      <c r="W595" s="528"/>
      <c r="X595" s="528"/>
      <c r="Y595" s="528"/>
      <c r="Z595" s="528"/>
      <c r="AA595" s="528"/>
      <c r="AB595" s="528"/>
    </row>
    <row r="596" spans="1:28" s="529" customFormat="1" ht="12.5" customHeight="1">
      <c r="A596" s="527"/>
      <c r="B596" s="527"/>
      <c r="C596" s="528"/>
      <c r="D596" s="528"/>
      <c r="E596" s="528"/>
      <c r="F596" s="908"/>
      <c r="G596" s="908"/>
      <c r="H596" s="908"/>
      <c r="I596" s="908"/>
      <c r="J596" s="908"/>
      <c r="K596" s="908"/>
      <c r="L596" s="528"/>
      <c r="M596" s="528"/>
      <c r="N596" s="528"/>
      <c r="O596" s="528"/>
      <c r="P596" s="528"/>
      <c r="Q596" s="528"/>
      <c r="R596" s="528"/>
      <c r="S596" s="528"/>
      <c r="T596" s="528"/>
      <c r="U596" s="528"/>
      <c r="V596" s="528"/>
      <c r="W596" s="528"/>
      <c r="X596" s="528"/>
      <c r="Y596" s="528"/>
      <c r="Z596" s="528"/>
      <c r="AA596" s="528"/>
      <c r="AB596" s="528"/>
    </row>
    <row r="597" spans="1:28" s="529" customFormat="1" ht="12.5" customHeight="1">
      <c r="A597" s="527"/>
      <c r="B597" s="527"/>
      <c r="C597" s="528"/>
      <c r="D597" s="528"/>
      <c r="E597" s="528"/>
      <c r="F597" s="908"/>
      <c r="G597" s="908"/>
      <c r="H597" s="908"/>
      <c r="I597" s="908"/>
      <c r="J597" s="908"/>
      <c r="K597" s="908"/>
      <c r="L597" s="528"/>
      <c r="M597" s="528"/>
      <c r="N597" s="528"/>
      <c r="O597" s="528"/>
      <c r="P597" s="528"/>
      <c r="Q597" s="528"/>
      <c r="R597" s="528"/>
      <c r="S597" s="528"/>
      <c r="T597" s="528"/>
      <c r="U597" s="528"/>
      <c r="V597" s="528"/>
      <c r="W597" s="528"/>
      <c r="X597" s="528"/>
      <c r="Y597" s="528"/>
      <c r="Z597" s="528"/>
      <c r="AA597" s="528"/>
      <c r="AB597" s="528"/>
    </row>
    <row r="598" spans="1:28" s="529" customFormat="1" ht="12.5" customHeight="1">
      <c r="A598" s="527"/>
      <c r="B598" s="527"/>
      <c r="C598" s="528"/>
      <c r="D598" s="528"/>
      <c r="E598" s="528"/>
      <c r="F598" s="908"/>
      <c r="G598" s="908"/>
      <c r="H598" s="908"/>
      <c r="I598" s="908"/>
      <c r="J598" s="908"/>
      <c r="K598" s="908"/>
      <c r="L598" s="528"/>
      <c r="M598" s="528"/>
      <c r="N598" s="528"/>
      <c r="O598" s="528"/>
      <c r="P598" s="528"/>
      <c r="Q598" s="528"/>
      <c r="R598" s="528"/>
      <c r="S598" s="528"/>
      <c r="T598" s="528"/>
      <c r="U598" s="528"/>
      <c r="V598" s="528"/>
      <c r="W598" s="528"/>
      <c r="X598" s="528"/>
      <c r="Y598" s="528"/>
      <c r="Z598" s="528"/>
      <c r="AA598" s="528"/>
      <c r="AB598" s="528"/>
    </row>
    <row r="599" spans="1:28" s="529" customFormat="1" ht="12.5" customHeight="1">
      <c r="A599" s="527"/>
      <c r="B599" s="527"/>
      <c r="C599" s="528"/>
      <c r="D599" s="528"/>
      <c r="E599" s="528"/>
      <c r="F599" s="908"/>
      <c r="G599" s="908"/>
      <c r="H599" s="908"/>
      <c r="I599" s="908"/>
      <c r="J599" s="908"/>
      <c r="K599" s="908"/>
      <c r="L599" s="528"/>
      <c r="M599" s="528"/>
      <c r="N599" s="528"/>
      <c r="O599" s="528"/>
      <c r="P599" s="528"/>
      <c r="Q599" s="528"/>
      <c r="R599" s="528"/>
      <c r="S599" s="528"/>
      <c r="T599" s="528"/>
      <c r="U599" s="528"/>
      <c r="V599" s="528"/>
      <c r="W599" s="528"/>
      <c r="X599" s="528"/>
      <c r="Y599" s="528"/>
      <c r="Z599" s="528"/>
      <c r="AA599" s="528"/>
      <c r="AB599" s="528"/>
    </row>
    <row r="600" spans="1:28" s="529" customFormat="1" ht="12.5" customHeight="1">
      <c r="A600" s="527"/>
      <c r="B600" s="527"/>
      <c r="C600" s="528"/>
      <c r="D600" s="528"/>
      <c r="E600" s="528"/>
      <c r="F600" s="908"/>
      <c r="G600" s="908"/>
      <c r="H600" s="908"/>
      <c r="I600" s="908"/>
      <c r="J600" s="908"/>
      <c r="K600" s="908"/>
      <c r="L600" s="528"/>
      <c r="M600" s="528"/>
      <c r="N600" s="528"/>
      <c r="O600" s="528"/>
      <c r="P600" s="528"/>
      <c r="Q600" s="528"/>
      <c r="R600" s="528"/>
      <c r="S600" s="528"/>
      <c r="T600" s="528"/>
      <c r="U600" s="528"/>
      <c r="V600" s="528"/>
      <c r="W600" s="528"/>
      <c r="X600" s="528"/>
      <c r="Y600" s="528"/>
      <c r="Z600" s="528"/>
      <c r="AA600" s="528"/>
      <c r="AB600" s="528"/>
    </row>
    <row r="601" spans="1:28" s="529" customFormat="1" ht="12.5" customHeight="1">
      <c r="A601" s="527"/>
      <c r="B601" s="527"/>
      <c r="C601" s="528"/>
      <c r="D601" s="528"/>
      <c r="E601" s="528"/>
      <c r="F601" s="908"/>
      <c r="G601" s="908"/>
      <c r="H601" s="908"/>
      <c r="I601" s="908"/>
      <c r="J601" s="908"/>
      <c r="K601" s="908"/>
      <c r="L601" s="528"/>
      <c r="M601" s="528"/>
      <c r="N601" s="528"/>
      <c r="O601" s="528"/>
      <c r="P601" s="528"/>
      <c r="Q601" s="528"/>
      <c r="R601" s="528"/>
      <c r="S601" s="528"/>
      <c r="T601" s="528"/>
      <c r="U601" s="528"/>
      <c r="V601" s="528"/>
      <c r="W601" s="528"/>
      <c r="X601" s="528"/>
      <c r="Y601" s="528"/>
      <c r="Z601" s="528"/>
      <c r="AA601" s="528"/>
      <c r="AB601" s="528"/>
    </row>
    <row r="602" spans="1:28" s="529" customFormat="1" ht="12.5" customHeight="1">
      <c r="A602" s="527"/>
      <c r="B602" s="527"/>
      <c r="C602" s="528"/>
      <c r="D602" s="528"/>
      <c r="E602" s="528"/>
      <c r="F602" s="908"/>
      <c r="G602" s="908"/>
      <c r="H602" s="908"/>
      <c r="I602" s="908"/>
      <c r="J602" s="908"/>
      <c r="K602" s="908"/>
      <c r="L602" s="528"/>
      <c r="M602" s="528"/>
      <c r="N602" s="528"/>
      <c r="O602" s="528"/>
      <c r="P602" s="528"/>
      <c r="Q602" s="528"/>
      <c r="R602" s="528"/>
      <c r="S602" s="528"/>
      <c r="T602" s="528"/>
      <c r="U602" s="528"/>
      <c r="V602" s="528"/>
      <c r="W602" s="528"/>
      <c r="X602" s="528"/>
      <c r="Y602" s="528"/>
      <c r="Z602" s="528"/>
      <c r="AA602" s="528"/>
      <c r="AB602" s="528"/>
    </row>
    <row r="603" spans="1:28" s="529" customFormat="1" ht="12.5" customHeight="1">
      <c r="A603" s="527"/>
      <c r="B603" s="527"/>
      <c r="C603" s="528"/>
      <c r="D603" s="528"/>
      <c r="E603" s="528"/>
      <c r="F603" s="908"/>
      <c r="G603" s="908"/>
      <c r="H603" s="908"/>
      <c r="I603" s="908"/>
      <c r="J603" s="908"/>
      <c r="K603" s="908"/>
      <c r="L603" s="528"/>
      <c r="M603" s="528"/>
      <c r="N603" s="528"/>
      <c r="O603" s="528"/>
      <c r="P603" s="528"/>
      <c r="Q603" s="528"/>
      <c r="R603" s="528"/>
      <c r="S603" s="528"/>
      <c r="T603" s="528"/>
      <c r="U603" s="528"/>
      <c r="V603" s="528"/>
      <c r="W603" s="528"/>
      <c r="X603" s="528"/>
      <c r="Y603" s="528"/>
      <c r="Z603" s="528"/>
      <c r="AA603" s="528"/>
      <c r="AB603" s="528"/>
    </row>
    <row r="604" spans="1:28" s="529" customFormat="1" ht="12.5" customHeight="1">
      <c r="A604" s="527"/>
      <c r="B604" s="527"/>
      <c r="C604" s="528"/>
      <c r="D604" s="528"/>
      <c r="E604" s="528"/>
      <c r="F604" s="908"/>
      <c r="G604" s="908"/>
      <c r="H604" s="908"/>
      <c r="I604" s="908"/>
      <c r="J604" s="908"/>
      <c r="K604" s="908"/>
      <c r="L604" s="528"/>
      <c r="M604" s="528"/>
      <c r="N604" s="528"/>
      <c r="O604" s="528"/>
      <c r="P604" s="528"/>
      <c r="Q604" s="528"/>
      <c r="R604" s="528"/>
      <c r="S604" s="528"/>
      <c r="T604" s="528"/>
      <c r="U604" s="528"/>
      <c r="V604" s="528"/>
      <c r="W604" s="528"/>
      <c r="X604" s="528"/>
      <c r="Y604" s="528"/>
      <c r="Z604" s="528"/>
      <c r="AA604" s="528"/>
      <c r="AB604" s="528"/>
    </row>
    <row r="605" spans="1:28" s="529" customFormat="1" ht="12.5" customHeight="1">
      <c r="A605" s="527"/>
      <c r="B605" s="527"/>
      <c r="C605" s="528"/>
      <c r="D605" s="528"/>
      <c r="E605" s="528"/>
      <c r="F605" s="908"/>
      <c r="G605" s="908"/>
      <c r="H605" s="908"/>
      <c r="I605" s="908"/>
      <c r="J605" s="908"/>
      <c r="K605" s="908"/>
      <c r="L605" s="528"/>
      <c r="M605" s="528"/>
      <c r="N605" s="528"/>
      <c r="O605" s="528"/>
      <c r="P605" s="528"/>
      <c r="Q605" s="528"/>
      <c r="R605" s="528"/>
      <c r="S605" s="528"/>
      <c r="T605" s="528"/>
      <c r="U605" s="528"/>
      <c r="V605" s="528"/>
      <c r="W605" s="528"/>
      <c r="X605" s="528"/>
      <c r="Y605" s="528"/>
      <c r="Z605" s="528"/>
      <c r="AA605" s="528"/>
      <c r="AB605" s="528"/>
    </row>
    <row r="606" spans="1:28" s="529" customFormat="1" ht="12.5" customHeight="1">
      <c r="A606" s="527"/>
      <c r="B606" s="527"/>
      <c r="C606" s="528"/>
      <c r="D606" s="528"/>
      <c r="E606" s="528"/>
      <c r="F606" s="908"/>
      <c r="G606" s="908"/>
      <c r="H606" s="908"/>
      <c r="I606" s="908"/>
      <c r="J606" s="908"/>
      <c r="K606" s="908"/>
      <c r="L606" s="528"/>
      <c r="M606" s="528"/>
      <c r="N606" s="528"/>
      <c r="O606" s="528"/>
      <c r="P606" s="528"/>
      <c r="Q606" s="528"/>
      <c r="R606" s="528"/>
      <c r="S606" s="528"/>
      <c r="T606" s="528"/>
      <c r="U606" s="528"/>
      <c r="V606" s="528"/>
      <c r="W606" s="528"/>
      <c r="X606" s="528"/>
      <c r="Y606" s="528"/>
      <c r="Z606" s="528"/>
      <c r="AA606" s="528"/>
      <c r="AB606" s="528"/>
    </row>
    <row r="607" spans="1:28" ht="12.5" customHeight="1">
      <c r="C607" s="531"/>
      <c r="D607" s="531"/>
      <c r="E607" s="531"/>
      <c r="F607" s="909"/>
      <c r="G607" s="909"/>
      <c r="H607" s="909"/>
      <c r="I607" s="909"/>
      <c r="J607" s="909"/>
      <c r="K607" s="909"/>
      <c r="L607" s="531"/>
      <c r="M607" s="531"/>
      <c r="N607" s="531"/>
      <c r="O607" s="531"/>
      <c r="P607" s="531"/>
      <c r="Q607" s="531"/>
      <c r="R607" s="531"/>
      <c r="S607" s="531"/>
      <c r="T607" s="531"/>
      <c r="U607" s="531"/>
      <c r="V607" s="531"/>
      <c r="W607" s="531"/>
      <c r="X607" s="531"/>
      <c r="Y607" s="531"/>
      <c r="Z607" s="531"/>
      <c r="AA607" s="531"/>
      <c r="AB607" s="531"/>
    </row>
    <row r="608" spans="1:28" ht="12.5" customHeight="1">
      <c r="C608" s="531"/>
      <c r="D608" s="531"/>
      <c r="E608" s="531"/>
      <c r="F608" s="909"/>
      <c r="G608" s="909"/>
      <c r="H608" s="909"/>
      <c r="I608" s="909"/>
      <c r="J608" s="909"/>
      <c r="K608" s="909"/>
      <c r="L608" s="531"/>
      <c r="M608" s="531"/>
      <c r="N608" s="531"/>
      <c r="O608" s="531"/>
      <c r="P608" s="531"/>
      <c r="Q608" s="531"/>
      <c r="R608" s="531"/>
      <c r="S608" s="531"/>
      <c r="T608" s="531"/>
      <c r="U608" s="531"/>
      <c r="V608" s="531"/>
      <c r="W608" s="531"/>
      <c r="X608" s="531"/>
      <c r="Y608" s="531"/>
      <c r="Z608" s="531"/>
      <c r="AA608" s="531"/>
      <c r="AB608" s="531"/>
    </row>
    <row r="609" spans="3:28" ht="12.5" customHeight="1">
      <c r="C609" s="531"/>
      <c r="D609" s="531"/>
      <c r="E609" s="531"/>
      <c r="F609" s="909"/>
      <c r="G609" s="909"/>
      <c r="H609" s="909"/>
      <c r="I609" s="909"/>
      <c r="J609" s="909"/>
      <c r="K609" s="909"/>
      <c r="L609" s="531"/>
      <c r="M609" s="531"/>
      <c r="N609" s="531"/>
      <c r="O609" s="531"/>
      <c r="P609" s="531"/>
      <c r="Q609" s="531"/>
      <c r="R609" s="531"/>
      <c r="S609" s="531"/>
      <c r="T609" s="531"/>
      <c r="U609" s="531"/>
      <c r="V609" s="531"/>
      <c r="W609" s="531"/>
      <c r="X609" s="531"/>
      <c r="Y609" s="531"/>
      <c r="Z609" s="531"/>
      <c r="AA609" s="531"/>
      <c r="AB609" s="531"/>
    </row>
    <row r="610" spans="3:28" ht="12.5" customHeight="1">
      <c r="C610" s="531"/>
      <c r="D610" s="531"/>
      <c r="E610" s="531"/>
      <c r="F610" s="909"/>
      <c r="G610" s="909"/>
      <c r="H610" s="909"/>
      <c r="I610" s="909"/>
      <c r="J610" s="909"/>
      <c r="K610" s="909"/>
      <c r="L610" s="531"/>
      <c r="M610" s="531"/>
      <c r="N610" s="531"/>
      <c r="O610" s="531"/>
      <c r="P610" s="531"/>
      <c r="Q610" s="531"/>
      <c r="R610" s="531"/>
      <c r="S610" s="531"/>
      <c r="T610" s="531"/>
      <c r="U610" s="531"/>
      <c r="V610" s="531"/>
      <c r="W610" s="531"/>
      <c r="X610" s="531"/>
      <c r="Y610" s="531"/>
      <c r="Z610" s="531"/>
      <c r="AA610" s="531"/>
      <c r="AB610" s="531"/>
    </row>
    <row r="611" spans="3:28" ht="12.5" customHeight="1">
      <c r="C611" s="531"/>
      <c r="D611" s="531"/>
      <c r="E611" s="531"/>
      <c r="F611" s="909"/>
      <c r="G611" s="909"/>
      <c r="H611" s="909"/>
      <c r="I611" s="909"/>
      <c r="J611" s="909"/>
      <c r="K611" s="909"/>
      <c r="L611" s="531"/>
      <c r="M611" s="531"/>
      <c r="N611" s="531"/>
      <c r="O611" s="531"/>
      <c r="P611" s="531"/>
      <c r="Q611" s="531"/>
      <c r="R611" s="531"/>
      <c r="S611" s="531"/>
      <c r="T611" s="531"/>
      <c r="U611" s="531"/>
      <c r="V611" s="531"/>
      <c r="W611" s="531"/>
      <c r="X611" s="531"/>
      <c r="Y611" s="531"/>
      <c r="Z611" s="531"/>
      <c r="AA611" s="531"/>
      <c r="AB611" s="531"/>
    </row>
    <row r="612" spans="3:28" ht="12.5" customHeight="1">
      <c r="C612" s="531"/>
      <c r="D612" s="531"/>
      <c r="E612" s="531"/>
      <c r="F612" s="909"/>
      <c r="G612" s="909"/>
      <c r="H612" s="909"/>
      <c r="I612" s="909"/>
      <c r="J612" s="909"/>
      <c r="K612" s="909"/>
      <c r="L612" s="531"/>
      <c r="M612" s="531"/>
      <c r="N612" s="531"/>
      <c r="O612" s="531"/>
      <c r="P612" s="531"/>
      <c r="Q612" s="531"/>
      <c r="R612" s="531"/>
      <c r="S612" s="531"/>
      <c r="T612" s="531"/>
      <c r="U612" s="531"/>
      <c r="V612" s="531"/>
      <c r="W612" s="531"/>
      <c r="X612" s="531"/>
      <c r="Y612" s="531"/>
      <c r="Z612" s="531"/>
      <c r="AA612" s="531"/>
      <c r="AB612" s="531"/>
    </row>
    <row r="613" spans="3:28" ht="12.5" customHeight="1">
      <c r="C613" s="531"/>
      <c r="D613" s="531"/>
      <c r="E613" s="531"/>
      <c r="F613" s="909"/>
      <c r="G613" s="909"/>
      <c r="H613" s="909"/>
      <c r="I613" s="909"/>
      <c r="J613" s="909"/>
      <c r="K613" s="909"/>
      <c r="L613" s="531"/>
      <c r="M613" s="531"/>
      <c r="N613" s="531"/>
      <c r="O613" s="531"/>
      <c r="P613" s="531"/>
      <c r="Q613" s="531"/>
      <c r="R613" s="531"/>
      <c r="S613" s="531"/>
      <c r="T613" s="531"/>
      <c r="U613" s="531"/>
      <c r="V613" s="531"/>
      <c r="W613" s="531"/>
      <c r="X613" s="531"/>
      <c r="Y613" s="531"/>
      <c r="Z613" s="531"/>
      <c r="AA613" s="531"/>
      <c r="AB613" s="531"/>
    </row>
    <row r="614" spans="3:28" ht="12.5" customHeight="1">
      <c r="C614" s="531"/>
      <c r="D614" s="531"/>
      <c r="E614" s="531"/>
      <c r="F614" s="909"/>
      <c r="G614" s="909"/>
      <c r="H614" s="909"/>
      <c r="I614" s="909"/>
      <c r="J614" s="909"/>
      <c r="K614" s="909"/>
      <c r="L614" s="531"/>
      <c r="M614" s="531"/>
      <c r="N614" s="531"/>
      <c r="O614" s="531"/>
      <c r="P614" s="531"/>
      <c r="Q614" s="531"/>
      <c r="R614" s="531"/>
      <c r="S614" s="531"/>
      <c r="T614" s="531"/>
      <c r="U614" s="531"/>
      <c r="V614" s="531"/>
      <c r="W614" s="531"/>
      <c r="X614" s="531"/>
      <c r="Y614" s="531"/>
      <c r="Z614" s="531"/>
      <c r="AA614" s="531"/>
      <c r="AB614" s="531"/>
    </row>
    <row r="615" spans="3:28" ht="12.5" customHeight="1">
      <c r="C615" s="531"/>
      <c r="D615" s="531"/>
      <c r="E615" s="531"/>
      <c r="F615" s="909"/>
      <c r="G615" s="909"/>
      <c r="H615" s="909"/>
      <c r="I615" s="909"/>
      <c r="J615" s="909"/>
      <c r="K615" s="909"/>
      <c r="L615" s="531"/>
      <c r="M615" s="531"/>
      <c r="N615" s="531"/>
      <c r="O615" s="531"/>
      <c r="P615" s="531"/>
      <c r="Q615" s="531"/>
      <c r="R615" s="531"/>
      <c r="S615" s="531"/>
      <c r="T615" s="531"/>
      <c r="U615" s="531"/>
      <c r="V615" s="531"/>
      <c r="W615" s="531"/>
      <c r="X615" s="531"/>
      <c r="Y615" s="531"/>
      <c r="Z615" s="531"/>
      <c r="AA615" s="531"/>
      <c r="AB615" s="531"/>
    </row>
    <row r="616" spans="3:28" ht="12.5" customHeight="1">
      <c r="C616" s="531"/>
      <c r="D616" s="531"/>
      <c r="E616" s="531"/>
      <c r="F616" s="909"/>
      <c r="G616" s="909"/>
      <c r="H616" s="909"/>
      <c r="I616" s="909"/>
      <c r="J616" s="909"/>
      <c r="K616" s="909"/>
      <c r="L616" s="531"/>
      <c r="M616" s="531"/>
      <c r="N616" s="531"/>
      <c r="O616" s="531"/>
      <c r="P616" s="531"/>
      <c r="Q616" s="531"/>
      <c r="R616" s="531"/>
      <c r="S616" s="531"/>
      <c r="T616" s="531"/>
      <c r="U616" s="531"/>
      <c r="V616" s="531"/>
      <c r="W616" s="531"/>
      <c r="X616" s="531"/>
      <c r="Y616" s="531"/>
      <c r="Z616" s="531"/>
      <c r="AA616" s="531"/>
      <c r="AB616" s="531"/>
    </row>
    <row r="617" spans="3:28" ht="12.5" customHeight="1">
      <c r="C617" s="531"/>
      <c r="D617" s="531"/>
      <c r="E617" s="531"/>
      <c r="F617" s="909"/>
      <c r="G617" s="909"/>
      <c r="H617" s="909"/>
      <c r="I617" s="909"/>
      <c r="J617" s="909"/>
      <c r="K617" s="909"/>
      <c r="L617" s="531"/>
      <c r="M617" s="531"/>
      <c r="N617" s="531"/>
      <c r="O617" s="531"/>
      <c r="P617" s="531"/>
      <c r="Q617" s="531"/>
      <c r="R617" s="531"/>
      <c r="S617" s="531"/>
      <c r="T617" s="531"/>
      <c r="U617" s="531"/>
      <c r="V617" s="531"/>
      <c r="W617" s="531"/>
      <c r="X617" s="531"/>
      <c r="Y617" s="531"/>
      <c r="Z617" s="531"/>
      <c r="AA617" s="531"/>
      <c r="AB617" s="531"/>
    </row>
    <row r="618" spans="3:28" ht="12.5" customHeight="1">
      <c r="C618" s="531"/>
      <c r="D618" s="531"/>
      <c r="E618" s="531"/>
      <c r="F618" s="909"/>
      <c r="G618" s="909"/>
      <c r="H618" s="909"/>
      <c r="I618" s="909"/>
      <c r="J618" s="909"/>
      <c r="K618" s="909"/>
      <c r="L618" s="531"/>
      <c r="M618" s="531"/>
      <c r="N618" s="531"/>
      <c r="O618" s="531"/>
      <c r="P618" s="531"/>
      <c r="Q618" s="531"/>
      <c r="R618" s="531"/>
      <c r="S618" s="531"/>
      <c r="T618" s="531"/>
      <c r="U618" s="531"/>
      <c r="V618" s="531"/>
      <c r="W618" s="531"/>
      <c r="X618" s="531"/>
      <c r="Y618" s="531"/>
      <c r="Z618" s="531"/>
      <c r="AA618" s="531"/>
      <c r="AB618" s="531"/>
    </row>
    <row r="619" spans="3:28" ht="12.5" customHeight="1">
      <c r="C619" s="531"/>
      <c r="D619" s="531"/>
      <c r="E619" s="531"/>
      <c r="F619" s="909"/>
      <c r="G619" s="909"/>
      <c r="H619" s="909"/>
      <c r="I619" s="909"/>
      <c r="J619" s="909"/>
      <c r="K619" s="909"/>
      <c r="L619" s="531"/>
      <c r="M619" s="531"/>
      <c r="N619" s="531"/>
      <c r="O619" s="531"/>
      <c r="P619" s="531"/>
      <c r="Q619" s="531"/>
      <c r="R619" s="531"/>
      <c r="S619" s="531"/>
      <c r="T619" s="531"/>
      <c r="U619" s="531"/>
      <c r="V619" s="531"/>
      <c r="W619" s="531"/>
      <c r="X619" s="531"/>
      <c r="Y619" s="531"/>
      <c r="Z619" s="531"/>
      <c r="AA619" s="531"/>
      <c r="AB619" s="531"/>
    </row>
    <row r="620" spans="3:28" ht="12.5" customHeight="1">
      <c r="C620" s="531"/>
      <c r="D620" s="531"/>
      <c r="E620" s="531"/>
      <c r="F620" s="909"/>
      <c r="G620" s="909"/>
      <c r="H620" s="909"/>
      <c r="I620" s="909"/>
      <c r="J620" s="909"/>
      <c r="K620" s="909"/>
      <c r="L620" s="531"/>
      <c r="M620" s="531"/>
      <c r="N620" s="531"/>
      <c r="O620" s="531"/>
      <c r="P620" s="531"/>
      <c r="Q620" s="531"/>
      <c r="R620" s="531"/>
      <c r="S620" s="531"/>
      <c r="T620" s="531"/>
      <c r="U620" s="531"/>
      <c r="V620" s="531"/>
      <c r="W620" s="531"/>
      <c r="X620" s="531"/>
      <c r="Y620" s="531"/>
      <c r="Z620" s="531"/>
      <c r="AA620" s="531"/>
      <c r="AB620" s="531"/>
    </row>
    <row r="621" spans="3:28" ht="12.5" customHeight="1">
      <c r="C621" s="531"/>
      <c r="D621" s="531"/>
      <c r="E621" s="531"/>
      <c r="F621" s="909"/>
      <c r="G621" s="909"/>
      <c r="H621" s="909"/>
      <c r="I621" s="909"/>
      <c r="J621" s="909"/>
      <c r="K621" s="909"/>
      <c r="L621" s="531"/>
      <c r="M621" s="531"/>
      <c r="N621" s="531"/>
      <c r="O621" s="531"/>
      <c r="P621" s="531"/>
      <c r="Q621" s="531"/>
      <c r="R621" s="531"/>
      <c r="S621" s="531"/>
      <c r="T621" s="531"/>
      <c r="U621" s="531"/>
      <c r="V621" s="531"/>
      <c r="W621" s="531"/>
      <c r="X621" s="531"/>
      <c r="Y621" s="531"/>
      <c r="Z621" s="531"/>
      <c r="AA621" s="531"/>
      <c r="AB621" s="531"/>
    </row>
    <row r="622" spans="3:28" ht="12.5" customHeight="1">
      <c r="C622" s="531"/>
      <c r="D622" s="531"/>
      <c r="E622" s="531"/>
      <c r="F622" s="909"/>
      <c r="G622" s="909"/>
      <c r="H622" s="909"/>
      <c r="I622" s="909"/>
      <c r="J622" s="909"/>
      <c r="K622" s="909"/>
      <c r="L622" s="531"/>
      <c r="M622" s="531"/>
      <c r="N622" s="531"/>
      <c r="O622" s="531"/>
      <c r="P622" s="531"/>
      <c r="Q622" s="531"/>
      <c r="R622" s="531"/>
      <c r="S622" s="531"/>
      <c r="T622" s="531"/>
      <c r="U622" s="531"/>
      <c r="V622" s="531"/>
      <c r="W622" s="531"/>
      <c r="X622" s="531"/>
      <c r="Y622" s="531"/>
      <c r="Z622" s="531"/>
      <c r="AA622" s="531"/>
      <c r="AB622" s="531"/>
    </row>
    <row r="623" spans="3:28" ht="12.5" customHeight="1">
      <c r="C623" s="531"/>
      <c r="D623" s="531"/>
      <c r="E623" s="531"/>
      <c r="F623" s="909"/>
      <c r="G623" s="909"/>
      <c r="H623" s="909"/>
      <c r="I623" s="909"/>
      <c r="J623" s="909"/>
      <c r="K623" s="909"/>
      <c r="L623" s="531"/>
      <c r="M623" s="531"/>
      <c r="N623" s="531"/>
      <c r="O623" s="531"/>
      <c r="P623" s="531"/>
      <c r="Q623" s="531"/>
      <c r="R623" s="531"/>
      <c r="S623" s="531"/>
      <c r="T623" s="531"/>
      <c r="U623" s="531"/>
      <c r="V623" s="531"/>
      <c r="W623" s="531"/>
      <c r="X623" s="531"/>
      <c r="Y623" s="531"/>
      <c r="Z623" s="531"/>
      <c r="AA623" s="531"/>
      <c r="AB623" s="531"/>
    </row>
    <row r="624" spans="3:28" ht="12.5" customHeight="1">
      <c r="C624" s="531"/>
      <c r="D624" s="531"/>
      <c r="E624" s="531"/>
      <c r="F624" s="909"/>
      <c r="G624" s="909"/>
      <c r="H624" s="909"/>
      <c r="I624" s="909"/>
      <c r="J624" s="909"/>
      <c r="K624" s="909"/>
      <c r="L624" s="531"/>
      <c r="M624" s="531"/>
      <c r="N624" s="531"/>
      <c r="O624" s="531"/>
      <c r="P624" s="531"/>
      <c r="Q624" s="531"/>
      <c r="R624" s="531"/>
      <c r="S624" s="531"/>
      <c r="T624" s="531"/>
      <c r="U624" s="531"/>
      <c r="V624" s="531"/>
      <c r="W624" s="531"/>
      <c r="X624" s="531"/>
      <c r="Y624" s="531"/>
      <c r="Z624" s="531"/>
      <c r="AA624" s="531"/>
      <c r="AB624" s="531"/>
    </row>
    <row r="625" spans="3:28" ht="12.5" customHeight="1">
      <c r="C625" s="531"/>
      <c r="D625" s="531"/>
      <c r="E625" s="531"/>
      <c r="F625" s="909"/>
      <c r="G625" s="909"/>
      <c r="H625" s="909"/>
      <c r="I625" s="909"/>
      <c r="J625" s="909"/>
      <c r="K625" s="909"/>
      <c r="L625" s="531"/>
      <c r="M625" s="531"/>
      <c r="N625" s="531"/>
      <c r="O625" s="531"/>
      <c r="P625" s="531"/>
      <c r="Q625" s="531"/>
      <c r="R625" s="531"/>
      <c r="S625" s="531"/>
      <c r="T625" s="531"/>
      <c r="U625" s="531"/>
      <c r="V625" s="531"/>
      <c r="W625" s="531"/>
      <c r="X625" s="531"/>
      <c r="Y625" s="531"/>
      <c r="Z625" s="531"/>
      <c r="AA625" s="531"/>
      <c r="AB625" s="531"/>
    </row>
    <row r="626" spans="3:28" ht="12.5" customHeight="1">
      <c r="C626" s="531"/>
      <c r="D626" s="531"/>
      <c r="E626" s="531"/>
      <c r="F626" s="909"/>
      <c r="G626" s="909"/>
      <c r="H626" s="909"/>
      <c r="I626" s="909"/>
      <c r="J626" s="909"/>
      <c r="K626" s="909"/>
      <c r="L626" s="531"/>
      <c r="M626" s="531"/>
      <c r="N626" s="531"/>
      <c r="O626" s="531"/>
      <c r="P626" s="531"/>
      <c r="Q626" s="531"/>
      <c r="R626" s="531"/>
      <c r="S626" s="531"/>
      <c r="T626" s="531"/>
      <c r="U626" s="531"/>
      <c r="V626" s="531"/>
      <c r="W626" s="531"/>
      <c r="X626" s="531"/>
      <c r="Y626" s="531"/>
      <c r="Z626" s="531"/>
      <c r="AA626" s="531"/>
      <c r="AB626" s="531"/>
    </row>
    <row r="627" spans="3:28" ht="12.5" customHeight="1">
      <c r="C627" s="531"/>
      <c r="D627" s="531"/>
      <c r="E627" s="531"/>
      <c r="F627" s="909"/>
      <c r="G627" s="909"/>
      <c r="H627" s="909"/>
      <c r="I627" s="909"/>
      <c r="J627" s="909"/>
      <c r="K627" s="909"/>
      <c r="L627" s="531"/>
      <c r="M627" s="531"/>
      <c r="N627" s="531"/>
      <c r="O627" s="531"/>
      <c r="P627" s="531"/>
      <c r="Q627" s="531"/>
      <c r="R627" s="531"/>
      <c r="S627" s="531"/>
      <c r="T627" s="531"/>
      <c r="U627" s="531"/>
      <c r="V627" s="531"/>
      <c r="W627" s="531"/>
      <c r="X627" s="531"/>
      <c r="Y627" s="531"/>
      <c r="Z627" s="531"/>
      <c r="AA627" s="531"/>
      <c r="AB627" s="531"/>
    </row>
    <row r="628" spans="3:28" ht="12.5" customHeight="1">
      <c r="C628" s="531"/>
      <c r="D628" s="531"/>
      <c r="E628" s="531"/>
      <c r="F628" s="909"/>
      <c r="G628" s="909"/>
      <c r="H628" s="909"/>
      <c r="I628" s="909"/>
      <c r="J628" s="909"/>
      <c r="K628" s="909"/>
      <c r="L628" s="531"/>
      <c r="M628" s="531"/>
      <c r="N628" s="531"/>
      <c r="O628" s="531"/>
      <c r="P628" s="531"/>
      <c r="Q628" s="531"/>
      <c r="R628" s="531"/>
      <c r="S628" s="531"/>
      <c r="T628" s="531"/>
      <c r="U628" s="531"/>
      <c r="V628" s="531"/>
      <c r="W628" s="531"/>
      <c r="X628" s="531"/>
      <c r="Y628" s="531"/>
      <c r="Z628" s="531"/>
      <c r="AA628" s="531"/>
      <c r="AB628" s="531"/>
    </row>
    <row r="629" spans="3:28" ht="12.5" customHeight="1">
      <c r="C629" s="531"/>
      <c r="D629" s="531"/>
      <c r="E629" s="531"/>
      <c r="F629" s="909"/>
      <c r="G629" s="909"/>
      <c r="H629" s="909"/>
      <c r="I629" s="909"/>
      <c r="J629" s="909"/>
      <c r="K629" s="909"/>
      <c r="L629" s="531"/>
      <c r="M629" s="531"/>
      <c r="N629" s="531"/>
      <c r="O629" s="531"/>
      <c r="P629" s="531"/>
      <c r="Q629" s="531"/>
      <c r="R629" s="531"/>
      <c r="S629" s="531"/>
      <c r="T629" s="531"/>
      <c r="U629" s="531"/>
      <c r="V629" s="531"/>
      <c r="W629" s="531"/>
      <c r="X629" s="531"/>
      <c r="Y629" s="531"/>
      <c r="Z629" s="531"/>
      <c r="AA629" s="531"/>
      <c r="AB629" s="531"/>
    </row>
    <row r="630" spans="3:28" ht="12.5" customHeight="1">
      <c r="C630" s="531"/>
      <c r="D630" s="531"/>
      <c r="E630" s="531"/>
      <c r="F630" s="909"/>
      <c r="G630" s="909"/>
      <c r="H630" s="909"/>
      <c r="I630" s="909"/>
      <c r="J630" s="909"/>
      <c r="K630" s="909"/>
      <c r="L630" s="531"/>
      <c r="M630" s="531"/>
      <c r="N630" s="531"/>
      <c r="O630" s="531"/>
      <c r="P630" s="531"/>
      <c r="Q630" s="531"/>
      <c r="R630" s="531"/>
      <c r="S630" s="531"/>
      <c r="T630" s="531"/>
      <c r="U630" s="531"/>
      <c r="V630" s="531"/>
      <c r="W630" s="531"/>
      <c r="X630" s="531"/>
      <c r="Y630" s="531"/>
      <c r="Z630" s="531"/>
      <c r="AA630" s="531"/>
      <c r="AB630" s="531"/>
    </row>
    <row r="631" spans="3:28" ht="12.5" customHeight="1">
      <c r="C631" s="531"/>
      <c r="D631" s="531"/>
      <c r="E631" s="531"/>
      <c r="F631" s="909"/>
      <c r="G631" s="909"/>
      <c r="H631" s="909"/>
      <c r="I631" s="909"/>
      <c r="J631" s="909"/>
      <c r="K631" s="909"/>
      <c r="L631" s="531"/>
      <c r="M631" s="531"/>
      <c r="N631" s="531"/>
      <c r="O631" s="531"/>
      <c r="P631" s="531"/>
      <c r="Q631" s="531"/>
      <c r="R631" s="531"/>
      <c r="S631" s="531"/>
      <c r="T631" s="531"/>
      <c r="U631" s="531"/>
      <c r="V631" s="531"/>
      <c r="W631" s="531"/>
      <c r="X631" s="531"/>
      <c r="Y631" s="531"/>
      <c r="Z631" s="531"/>
      <c r="AA631" s="531"/>
      <c r="AB631" s="531"/>
    </row>
    <row r="632" spans="3:28" ht="12.5" customHeight="1">
      <c r="C632" s="531"/>
      <c r="D632" s="531"/>
      <c r="E632" s="531"/>
      <c r="F632" s="909"/>
      <c r="G632" s="909"/>
      <c r="H632" s="909"/>
      <c r="I632" s="909"/>
      <c r="J632" s="909"/>
      <c r="K632" s="909"/>
      <c r="L632" s="531"/>
      <c r="M632" s="531"/>
      <c r="N632" s="531"/>
      <c r="O632" s="531"/>
      <c r="P632" s="531"/>
      <c r="Q632" s="531"/>
      <c r="R632" s="531"/>
      <c r="S632" s="531"/>
      <c r="T632" s="531"/>
      <c r="U632" s="531"/>
      <c r="V632" s="531"/>
      <c r="W632" s="531"/>
      <c r="X632" s="531"/>
      <c r="Y632" s="531"/>
      <c r="Z632" s="531"/>
      <c r="AA632" s="531"/>
      <c r="AB632" s="531"/>
    </row>
    <row r="633" spans="3:28" ht="12.5" customHeight="1">
      <c r="C633" s="531"/>
      <c r="D633" s="531"/>
      <c r="E633" s="531"/>
      <c r="F633" s="909"/>
      <c r="G633" s="909"/>
      <c r="H633" s="909"/>
      <c r="I633" s="909"/>
      <c r="J633" s="909"/>
      <c r="K633" s="909"/>
      <c r="L633" s="531"/>
      <c r="M633" s="531"/>
      <c r="N633" s="531"/>
      <c r="O633" s="531"/>
      <c r="P633" s="531"/>
      <c r="Q633" s="531"/>
      <c r="R633" s="531"/>
      <c r="S633" s="531"/>
      <c r="T633" s="531"/>
      <c r="U633" s="531"/>
      <c r="V633" s="531"/>
      <c r="W633" s="531"/>
      <c r="X633" s="531"/>
      <c r="Y633" s="531"/>
      <c r="Z633" s="531"/>
      <c r="AA633" s="531"/>
      <c r="AB633" s="531"/>
    </row>
    <row r="634" spans="3:28" ht="12.5" customHeight="1">
      <c r="C634" s="531"/>
      <c r="D634" s="531"/>
      <c r="E634" s="531"/>
      <c r="F634" s="909"/>
      <c r="G634" s="909"/>
      <c r="H634" s="909"/>
      <c r="I634" s="909"/>
      <c r="J634" s="909"/>
      <c r="K634" s="909"/>
      <c r="L634" s="531"/>
      <c r="M634" s="531"/>
      <c r="N634" s="531"/>
      <c r="O634" s="531"/>
      <c r="P634" s="531"/>
      <c r="Q634" s="531"/>
      <c r="R634" s="531"/>
      <c r="S634" s="531"/>
      <c r="T634" s="531"/>
      <c r="U634" s="531"/>
      <c r="V634" s="531"/>
      <c r="W634" s="531"/>
      <c r="X634" s="531"/>
      <c r="Y634" s="531"/>
      <c r="Z634" s="531"/>
      <c r="AA634" s="531"/>
      <c r="AB634" s="531"/>
    </row>
    <row r="635" spans="3:28" ht="12.5" customHeight="1">
      <c r="C635" s="531"/>
      <c r="D635" s="531"/>
      <c r="E635" s="531"/>
      <c r="F635" s="909"/>
      <c r="G635" s="909"/>
      <c r="H635" s="909"/>
      <c r="I635" s="909"/>
      <c r="J635" s="909"/>
      <c r="K635" s="909"/>
      <c r="L635" s="531"/>
      <c r="M635" s="531"/>
      <c r="N635" s="531"/>
      <c r="O635" s="531"/>
      <c r="P635" s="531"/>
      <c r="Q635" s="531"/>
      <c r="R635" s="531"/>
      <c r="S635" s="531"/>
      <c r="T635" s="531"/>
      <c r="U635" s="531"/>
      <c r="V635" s="531"/>
      <c r="W635" s="531"/>
      <c r="X635" s="531"/>
      <c r="Y635" s="531"/>
      <c r="Z635" s="531"/>
      <c r="AA635" s="531"/>
      <c r="AB635" s="531"/>
    </row>
    <row r="636" spans="3:28" ht="12.5" customHeight="1">
      <c r="C636" s="531"/>
      <c r="D636" s="531"/>
      <c r="E636" s="531"/>
      <c r="F636" s="909"/>
      <c r="G636" s="909"/>
      <c r="H636" s="909"/>
      <c r="I636" s="909"/>
      <c r="J636" s="909"/>
      <c r="K636" s="909"/>
      <c r="L636" s="531"/>
      <c r="M636" s="531"/>
      <c r="N636" s="531"/>
      <c r="O636" s="531"/>
      <c r="P636" s="531"/>
      <c r="Q636" s="531"/>
      <c r="R636" s="531"/>
      <c r="S636" s="531"/>
      <c r="T636" s="531"/>
      <c r="U636" s="531"/>
      <c r="V636" s="531"/>
      <c r="W636" s="531"/>
      <c r="X636" s="531"/>
      <c r="Y636" s="531"/>
      <c r="Z636" s="531"/>
      <c r="AA636" s="531"/>
      <c r="AB636" s="531"/>
    </row>
    <row r="637" spans="3:28" ht="12.5" customHeight="1">
      <c r="C637" s="531"/>
      <c r="D637" s="531"/>
      <c r="E637" s="531"/>
      <c r="F637" s="909"/>
      <c r="G637" s="909"/>
      <c r="H637" s="909"/>
      <c r="I637" s="909"/>
      <c r="J637" s="909"/>
      <c r="K637" s="909"/>
      <c r="L637" s="531"/>
      <c r="M637" s="531"/>
      <c r="N637" s="531"/>
      <c r="O637" s="531"/>
      <c r="P637" s="531"/>
      <c r="Q637" s="531"/>
      <c r="R637" s="531"/>
      <c r="S637" s="531"/>
      <c r="T637" s="531"/>
      <c r="U637" s="531"/>
      <c r="V637" s="531"/>
      <c r="W637" s="531"/>
      <c r="X637" s="531"/>
      <c r="Y637" s="531"/>
      <c r="Z637" s="531"/>
      <c r="AA637" s="531"/>
      <c r="AB637" s="531"/>
    </row>
    <row r="638" spans="3:28" ht="12.5" customHeight="1">
      <c r="C638" s="531"/>
      <c r="D638" s="531"/>
      <c r="E638" s="531"/>
      <c r="F638" s="909"/>
      <c r="G638" s="909"/>
      <c r="H638" s="909"/>
      <c r="I638" s="909"/>
      <c r="J638" s="909"/>
      <c r="K638" s="909"/>
      <c r="L638" s="531"/>
      <c r="M638" s="531"/>
      <c r="N638" s="531"/>
      <c r="O638" s="531"/>
      <c r="P638" s="531"/>
      <c r="Q638" s="531"/>
      <c r="R638" s="531"/>
      <c r="S638" s="531"/>
      <c r="T638" s="531"/>
      <c r="U638" s="531"/>
      <c r="V638" s="531"/>
      <c r="W638" s="531"/>
      <c r="X638" s="531"/>
      <c r="Y638" s="531"/>
      <c r="Z638" s="531"/>
      <c r="AA638" s="531"/>
      <c r="AB638" s="531"/>
    </row>
    <row r="639" spans="3:28" ht="12.5" customHeight="1">
      <c r="C639" s="531"/>
      <c r="D639" s="531"/>
      <c r="E639" s="531"/>
      <c r="F639" s="909"/>
      <c r="G639" s="909"/>
      <c r="H639" s="909"/>
      <c r="I639" s="909"/>
      <c r="J639" s="909"/>
      <c r="K639" s="909"/>
      <c r="L639" s="531"/>
      <c r="M639" s="531"/>
      <c r="N639" s="531"/>
      <c r="O639" s="531"/>
      <c r="P639" s="531"/>
      <c r="Q639" s="531"/>
      <c r="R639" s="531"/>
      <c r="S639" s="531"/>
      <c r="T639" s="531"/>
      <c r="U639" s="531"/>
      <c r="V639" s="531"/>
      <c r="W639" s="531"/>
      <c r="X639" s="531"/>
      <c r="Y639" s="531"/>
      <c r="Z639" s="531"/>
      <c r="AA639" s="531"/>
      <c r="AB639" s="531"/>
    </row>
    <row r="640" spans="3:28" ht="12.5" customHeight="1">
      <c r="C640" s="531"/>
      <c r="D640" s="531"/>
      <c r="E640" s="531"/>
      <c r="F640" s="909"/>
      <c r="G640" s="909"/>
      <c r="H640" s="909"/>
      <c r="I640" s="909"/>
      <c r="J640" s="909"/>
      <c r="K640" s="909"/>
      <c r="L640" s="531"/>
      <c r="M640" s="531"/>
      <c r="N640" s="531"/>
      <c r="O640" s="531"/>
      <c r="P640" s="531"/>
      <c r="Q640" s="531"/>
      <c r="R640" s="531"/>
      <c r="S640" s="531"/>
      <c r="T640" s="531"/>
      <c r="U640" s="531"/>
      <c r="V640" s="531"/>
      <c r="W640" s="531"/>
      <c r="X640" s="531"/>
      <c r="Y640" s="531"/>
      <c r="Z640" s="531"/>
      <c r="AA640" s="531"/>
      <c r="AB640" s="531"/>
    </row>
    <row r="641" spans="3:28" ht="12.5" customHeight="1">
      <c r="C641" s="531"/>
      <c r="D641" s="531"/>
      <c r="E641" s="531"/>
      <c r="F641" s="909"/>
      <c r="G641" s="909"/>
      <c r="H641" s="909"/>
      <c r="I641" s="909"/>
      <c r="J641" s="909"/>
      <c r="K641" s="909"/>
      <c r="L641" s="531"/>
      <c r="M641" s="531"/>
      <c r="N641" s="531"/>
      <c r="O641" s="531"/>
      <c r="P641" s="531"/>
      <c r="Q641" s="531"/>
      <c r="R641" s="531"/>
      <c r="S641" s="531"/>
      <c r="T641" s="531"/>
      <c r="U641" s="531"/>
      <c r="V641" s="531"/>
      <c r="W641" s="531"/>
      <c r="X641" s="531"/>
      <c r="Y641" s="531"/>
      <c r="Z641" s="531"/>
      <c r="AA641" s="531"/>
      <c r="AB641" s="531"/>
    </row>
    <row r="642" spans="3:28" ht="12.5" customHeight="1">
      <c r="C642" s="531"/>
      <c r="D642" s="531"/>
      <c r="E642" s="531"/>
      <c r="F642" s="909"/>
      <c r="G642" s="909"/>
      <c r="H642" s="909"/>
      <c r="I642" s="909"/>
      <c r="J642" s="909"/>
      <c r="K642" s="909"/>
      <c r="L642" s="531"/>
      <c r="M642" s="531"/>
      <c r="N642" s="531"/>
      <c r="O642" s="531"/>
      <c r="P642" s="531"/>
      <c r="Q642" s="531"/>
      <c r="R642" s="531"/>
      <c r="S642" s="531"/>
      <c r="T642" s="531"/>
      <c r="U642" s="531"/>
      <c r="V642" s="531"/>
      <c r="W642" s="531"/>
      <c r="X642" s="531"/>
      <c r="Y642" s="531"/>
      <c r="Z642" s="531"/>
      <c r="AA642" s="531"/>
      <c r="AB642" s="531"/>
    </row>
    <row r="643" spans="3:28" ht="12.5" customHeight="1">
      <c r="C643" s="531"/>
      <c r="D643" s="531"/>
      <c r="E643" s="531"/>
      <c r="F643" s="909"/>
      <c r="G643" s="909"/>
      <c r="H643" s="909"/>
      <c r="I643" s="909"/>
      <c r="J643" s="909"/>
      <c r="K643" s="909"/>
      <c r="L643" s="531"/>
      <c r="M643" s="531"/>
      <c r="N643" s="531"/>
      <c r="O643" s="531"/>
      <c r="P643" s="531"/>
      <c r="Q643" s="531"/>
      <c r="R643" s="531"/>
      <c r="S643" s="531"/>
      <c r="T643" s="531"/>
      <c r="U643" s="531"/>
      <c r="V643" s="531"/>
      <c r="W643" s="531"/>
      <c r="X643" s="531"/>
      <c r="Y643" s="531"/>
      <c r="Z643" s="531"/>
      <c r="AA643" s="531"/>
      <c r="AB643" s="531"/>
    </row>
    <row r="644" spans="3:28" ht="12.5" customHeight="1">
      <c r="C644" s="531"/>
      <c r="D644" s="531"/>
      <c r="E644" s="531"/>
      <c r="F644" s="909"/>
      <c r="G644" s="909"/>
      <c r="H644" s="909"/>
      <c r="I644" s="909"/>
      <c r="J644" s="909"/>
      <c r="K644" s="909"/>
      <c r="L644" s="531"/>
      <c r="M644" s="531"/>
      <c r="N644" s="531"/>
      <c r="O644" s="531"/>
      <c r="P644" s="531"/>
      <c r="Q644" s="531"/>
      <c r="R644" s="531"/>
      <c r="S644" s="531"/>
      <c r="T644" s="531"/>
      <c r="U644" s="531"/>
      <c r="V644" s="531"/>
      <c r="W644" s="531"/>
      <c r="X644" s="531"/>
      <c r="Y644" s="531"/>
      <c r="Z644" s="531"/>
      <c r="AA644" s="531"/>
      <c r="AB644" s="531"/>
    </row>
    <row r="645" spans="3:28" ht="12.5" customHeight="1">
      <c r="C645" s="531"/>
      <c r="D645" s="531"/>
      <c r="E645" s="531"/>
      <c r="F645" s="909"/>
      <c r="G645" s="909"/>
      <c r="H645" s="909"/>
      <c r="I645" s="909"/>
      <c r="J645" s="909"/>
      <c r="K645" s="909"/>
      <c r="L645" s="531"/>
      <c r="M645" s="531"/>
      <c r="N645" s="531"/>
      <c r="O645" s="531"/>
      <c r="P645" s="531"/>
      <c r="Q645" s="531"/>
      <c r="R645" s="531"/>
      <c r="S645" s="531"/>
      <c r="T645" s="531"/>
      <c r="U645" s="531"/>
      <c r="V645" s="531"/>
      <c r="W645" s="531"/>
      <c r="X645" s="531"/>
      <c r="Y645" s="531"/>
      <c r="Z645" s="531"/>
      <c r="AA645" s="531"/>
      <c r="AB645" s="531"/>
    </row>
    <row r="646" spans="3:28" ht="12.5" customHeight="1">
      <c r="C646" s="531"/>
      <c r="D646" s="531"/>
      <c r="E646" s="531"/>
      <c r="F646" s="909"/>
      <c r="G646" s="909"/>
      <c r="H646" s="909"/>
      <c r="I646" s="909"/>
      <c r="J646" s="909"/>
      <c r="K646" s="909"/>
      <c r="L646" s="531"/>
      <c r="M646" s="531"/>
      <c r="N646" s="531"/>
      <c r="O646" s="531"/>
      <c r="P646" s="531"/>
      <c r="Q646" s="531"/>
      <c r="R646" s="531"/>
      <c r="S646" s="531"/>
      <c r="T646" s="531"/>
      <c r="U646" s="531"/>
      <c r="V646" s="531"/>
      <c r="W646" s="531"/>
      <c r="X646" s="531"/>
      <c r="Y646" s="531"/>
      <c r="Z646" s="531"/>
      <c r="AA646" s="531"/>
      <c r="AB646" s="531"/>
    </row>
    <row r="647" spans="3:28" ht="12.5" customHeight="1">
      <c r="C647" s="531"/>
      <c r="D647" s="531"/>
      <c r="E647" s="531"/>
      <c r="F647" s="909"/>
      <c r="G647" s="909"/>
      <c r="H647" s="909"/>
      <c r="I647" s="909"/>
      <c r="J647" s="909"/>
      <c r="K647" s="909"/>
      <c r="L647" s="531"/>
      <c r="M647" s="531"/>
      <c r="N647" s="531"/>
      <c r="O647" s="531"/>
      <c r="P647" s="531"/>
      <c r="Q647" s="531"/>
      <c r="R647" s="531"/>
      <c r="S647" s="531"/>
      <c r="T647" s="531"/>
      <c r="U647" s="531"/>
      <c r="V647" s="531"/>
      <c r="W647" s="531"/>
      <c r="X647" s="531"/>
      <c r="Y647" s="531"/>
      <c r="Z647" s="531"/>
      <c r="AA647" s="531"/>
      <c r="AB647" s="531"/>
    </row>
    <row r="648" spans="3:28" ht="12.5" customHeight="1">
      <c r="C648" s="531"/>
      <c r="D648" s="531"/>
      <c r="E648" s="531"/>
      <c r="F648" s="909"/>
      <c r="G648" s="909"/>
      <c r="H648" s="909"/>
      <c r="I648" s="909"/>
      <c r="J648" s="909"/>
      <c r="K648" s="909"/>
      <c r="L648" s="531"/>
      <c r="M648" s="531"/>
      <c r="N648" s="531"/>
      <c r="O648" s="531"/>
      <c r="P648" s="531"/>
      <c r="Q648" s="531"/>
      <c r="R648" s="531"/>
      <c r="S648" s="531"/>
      <c r="T648" s="531"/>
      <c r="U648" s="531"/>
      <c r="V648" s="531"/>
      <c r="W648" s="531"/>
      <c r="X648" s="531"/>
      <c r="Y648" s="531"/>
      <c r="Z648" s="531"/>
      <c r="AA648" s="531"/>
      <c r="AB648" s="531"/>
    </row>
    <row r="649" spans="3:28" ht="12.5" customHeight="1">
      <c r="C649" s="531"/>
      <c r="D649" s="531"/>
      <c r="E649" s="531"/>
      <c r="F649" s="909"/>
      <c r="G649" s="909"/>
      <c r="H649" s="909"/>
      <c r="I649" s="909"/>
      <c r="J649" s="909"/>
      <c r="K649" s="909"/>
      <c r="L649" s="531"/>
      <c r="M649" s="531"/>
      <c r="N649" s="531"/>
      <c r="O649" s="531"/>
      <c r="P649" s="531"/>
      <c r="Q649" s="531"/>
      <c r="R649" s="531"/>
      <c r="S649" s="531"/>
      <c r="T649" s="531"/>
      <c r="U649" s="531"/>
      <c r="V649" s="531"/>
      <c r="W649" s="531"/>
      <c r="X649" s="531"/>
      <c r="Y649" s="531"/>
      <c r="Z649" s="531"/>
      <c r="AA649" s="531"/>
      <c r="AB649" s="531"/>
    </row>
    <row r="650" spans="3:28" ht="12.5" customHeight="1">
      <c r="C650" s="531"/>
      <c r="D650" s="531"/>
      <c r="E650" s="531"/>
      <c r="F650" s="909"/>
      <c r="G650" s="909"/>
      <c r="H650" s="909"/>
      <c r="I650" s="909"/>
      <c r="J650" s="909"/>
      <c r="K650" s="909"/>
      <c r="L650" s="531"/>
      <c r="M650" s="531"/>
      <c r="N650" s="531"/>
      <c r="O650" s="531"/>
      <c r="P650" s="531"/>
      <c r="Q650" s="531"/>
      <c r="R650" s="531"/>
      <c r="S650" s="531"/>
      <c r="T650" s="531"/>
      <c r="U650" s="531"/>
      <c r="V650" s="531"/>
      <c r="W650" s="531"/>
      <c r="X650" s="531"/>
      <c r="Y650" s="531"/>
      <c r="Z650" s="531"/>
      <c r="AA650" s="531"/>
      <c r="AB650" s="531"/>
    </row>
    <row r="651" spans="3:28" ht="12.5" customHeight="1">
      <c r="C651" s="531"/>
      <c r="D651" s="531"/>
      <c r="E651" s="531"/>
      <c r="F651" s="909"/>
      <c r="G651" s="909"/>
      <c r="H651" s="909"/>
      <c r="I651" s="909"/>
      <c r="J651" s="909"/>
      <c r="K651" s="909"/>
      <c r="L651" s="531"/>
      <c r="M651" s="531"/>
      <c r="N651" s="531"/>
      <c r="O651" s="531"/>
      <c r="P651" s="531"/>
      <c r="Q651" s="531"/>
      <c r="R651" s="531"/>
      <c r="S651" s="531"/>
      <c r="T651" s="531"/>
      <c r="U651" s="531"/>
      <c r="V651" s="531"/>
      <c r="W651" s="531"/>
      <c r="X651" s="531"/>
      <c r="Y651" s="531"/>
      <c r="Z651" s="531"/>
      <c r="AA651" s="531"/>
      <c r="AB651" s="531"/>
    </row>
    <row r="652" spans="3:28" ht="12.5" customHeight="1">
      <c r="C652" s="531"/>
      <c r="D652" s="531"/>
      <c r="E652" s="531"/>
      <c r="F652" s="909"/>
      <c r="G652" s="909"/>
      <c r="H652" s="909"/>
      <c r="I652" s="909"/>
      <c r="J652" s="909"/>
      <c r="K652" s="909"/>
      <c r="L652" s="531"/>
      <c r="M652" s="531"/>
      <c r="N652" s="531"/>
      <c r="O652" s="531"/>
      <c r="P652" s="531"/>
      <c r="Q652" s="531"/>
      <c r="R652" s="531"/>
      <c r="S652" s="531"/>
      <c r="T652" s="531"/>
      <c r="U652" s="531"/>
      <c r="V652" s="531"/>
      <c r="W652" s="531"/>
      <c r="X652" s="531"/>
      <c r="Y652" s="531"/>
      <c r="Z652" s="531"/>
      <c r="AA652" s="531"/>
      <c r="AB652" s="531"/>
    </row>
    <row r="653" spans="3:28" ht="12.5" customHeight="1">
      <c r="C653" s="531"/>
      <c r="D653" s="531"/>
      <c r="E653" s="531"/>
      <c r="F653" s="909"/>
      <c r="G653" s="909"/>
      <c r="H653" s="909"/>
      <c r="I653" s="909"/>
      <c r="J653" s="909"/>
      <c r="K653" s="909"/>
      <c r="L653" s="531"/>
      <c r="M653" s="531"/>
      <c r="N653" s="531"/>
      <c r="O653" s="531"/>
      <c r="P653" s="531"/>
      <c r="Q653" s="531"/>
      <c r="R653" s="531"/>
      <c r="S653" s="531"/>
      <c r="T653" s="531"/>
      <c r="U653" s="531"/>
      <c r="V653" s="531"/>
      <c r="W653" s="531"/>
      <c r="X653" s="531"/>
      <c r="Y653" s="531"/>
      <c r="Z653" s="531"/>
      <c r="AA653" s="531"/>
      <c r="AB653" s="531"/>
    </row>
    <row r="654" spans="3:28" ht="12.5" customHeight="1">
      <c r="C654" s="531"/>
      <c r="D654" s="531"/>
      <c r="E654" s="531"/>
      <c r="F654" s="909"/>
      <c r="G654" s="909"/>
      <c r="H654" s="909"/>
      <c r="I654" s="909"/>
      <c r="J654" s="909"/>
      <c r="K654" s="909"/>
      <c r="L654" s="531"/>
      <c r="M654" s="531"/>
      <c r="N654" s="531"/>
      <c r="O654" s="531"/>
      <c r="P654" s="531"/>
      <c r="Q654" s="531"/>
      <c r="R654" s="531"/>
      <c r="S654" s="531"/>
      <c r="T654" s="531"/>
      <c r="U654" s="531"/>
      <c r="V654" s="531"/>
      <c r="W654" s="531"/>
      <c r="X654" s="531"/>
      <c r="Y654" s="531"/>
      <c r="Z654" s="531"/>
      <c r="AA654" s="531"/>
      <c r="AB654" s="531"/>
    </row>
    <row r="655" spans="3:28" ht="12.5" customHeight="1">
      <c r="C655" s="531"/>
      <c r="D655" s="531"/>
      <c r="E655" s="531"/>
      <c r="F655" s="909"/>
      <c r="G655" s="909"/>
      <c r="H655" s="909"/>
      <c r="I655" s="909"/>
      <c r="J655" s="909"/>
      <c r="K655" s="909"/>
      <c r="L655" s="531"/>
      <c r="M655" s="531"/>
      <c r="N655" s="531"/>
      <c r="O655" s="531"/>
      <c r="P655" s="531"/>
      <c r="Q655" s="531"/>
      <c r="R655" s="531"/>
      <c r="S655" s="531"/>
      <c r="T655" s="531"/>
      <c r="U655" s="531"/>
      <c r="V655" s="531"/>
      <c r="W655" s="531"/>
      <c r="X655" s="531"/>
      <c r="Y655" s="531"/>
      <c r="Z655" s="531"/>
      <c r="AA655" s="531"/>
      <c r="AB655" s="531"/>
    </row>
    <row r="656" spans="3:28" ht="12.5" customHeight="1">
      <c r="C656" s="531"/>
      <c r="D656" s="531"/>
      <c r="E656" s="531"/>
      <c r="F656" s="909"/>
      <c r="G656" s="909"/>
      <c r="H656" s="909"/>
      <c r="I656" s="909"/>
      <c r="J656" s="909"/>
      <c r="K656" s="909"/>
      <c r="L656" s="531"/>
      <c r="M656" s="531"/>
      <c r="N656" s="531"/>
      <c r="O656" s="531"/>
      <c r="P656" s="531"/>
      <c r="Q656" s="531"/>
      <c r="R656" s="531"/>
      <c r="S656" s="531"/>
      <c r="T656" s="531"/>
      <c r="U656" s="531"/>
      <c r="V656" s="531"/>
      <c r="W656" s="531"/>
      <c r="X656" s="531"/>
      <c r="Y656" s="531"/>
      <c r="Z656" s="531"/>
      <c r="AA656" s="531"/>
      <c r="AB656" s="531"/>
    </row>
    <row r="657" spans="3:28" ht="12.5" customHeight="1">
      <c r="C657" s="531"/>
      <c r="D657" s="531"/>
      <c r="E657" s="531"/>
      <c r="F657" s="909"/>
      <c r="G657" s="909"/>
      <c r="H657" s="909"/>
      <c r="I657" s="909"/>
      <c r="J657" s="909"/>
      <c r="K657" s="909"/>
      <c r="L657" s="531"/>
      <c r="M657" s="531"/>
      <c r="N657" s="531"/>
      <c r="O657" s="531"/>
      <c r="P657" s="531"/>
      <c r="Q657" s="531"/>
      <c r="R657" s="531"/>
      <c r="S657" s="531"/>
      <c r="T657" s="531"/>
      <c r="U657" s="531"/>
      <c r="V657" s="531"/>
      <c r="W657" s="531"/>
      <c r="X657" s="531"/>
      <c r="Y657" s="531"/>
      <c r="Z657" s="531"/>
      <c r="AA657" s="531"/>
      <c r="AB657" s="531"/>
    </row>
    <row r="658" spans="3:28" ht="12.5" customHeight="1">
      <c r="C658" s="531"/>
      <c r="D658" s="531"/>
      <c r="E658" s="531"/>
      <c r="F658" s="909"/>
      <c r="G658" s="909"/>
      <c r="H658" s="909"/>
      <c r="I658" s="909"/>
      <c r="J658" s="909"/>
      <c r="K658" s="909"/>
      <c r="L658" s="531"/>
      <c r="M658" s="531"/>
      <c r="N658" s="531"/>
      <c r="O658" s="531"/>
      <c r="P658" s="531"/>
      <c r="Q658" s="531"/>
      <c r="R658" s="531"/>
      <c r="S658" s="531"/>
      <c r="T658" s="531"/>
      <c r="U658" s="531"/>
      <c r="V658" s="531"/>
      <c r="W658" s="531"/>
      <c r="X658" s="531"/>
      <c r="Y658" s="531"/>
      <c r="Z658" s="531"/>
      <c r="AA658" s="531"/>
      <c r="AB658" s="531"/>
    </row>
    <row r="659" spans="3:28" ht="12.5" customHeight="1">
      <c r="C659" s="531"/>
      <c r="D659" s="531"/>
      <c r="E659" s="531"/>
      <c r="F659" s="909"/>
      <c r="G659" s="909"/>
      <c r="H659" s="909"/>
      <c r="I659" s="909"/>
      <c r="J659" s="909"/>
      <c r="K659" s="909"/>
      <c r="L659" s="531"/>
      <c r="M659" s="531"/>
      <c r="N659" s="531"/>
      <c r="O659" s="531"/>
      <c r="P659" s="531"/>
      <c r="Q659" s="531"/>
      <c r="R659" s="531"/>
      <c r="S659" s="531"/>
      <c r="T659" s="531"/>
      <c r="U659" s="531"/>
      <c r="V659" s="531"/>
      <c r="W659" s="531"/>
      <c r="X659" s="531"/>
      <c r="Y659" s="531"/>
      <c r="Z659" s="531"/>
      <c r="AA659" s="531"/>
      <c r="AB659" s="531"/>
    </row>
    <row r="660" spans="3:28" ht="12.5" customHeight="1">
      <c r="C660" s="531"/>
      <c r="D660" s="531"/>
      <c r="E660" s="531"/>
      <c r="F660" s="909"/>
      <c r="G660" s="909"/>
      <c r="H660" s="909"/>
      <c r="I660" s="909"/>
      <c r="J660" s="909"/>
      <c r="K660" s="909"/>
      <c r="L660" s="531"/>
      <c r="M660" s="531"/>
      <c r="N660" s="531"/>
      <c r="O660" s="531"/>
      <c r="P660" s="531"/>
      <c r="Q660" s="531"/>
      <c r="R660" s="531"/>
      <c r="S660" s="531"/>
      <c r="T660" s="531"/>
      <c r="U660" s="531"/>
      <c r="V660" s="531"/>
      <c r="W660" s="531"/>
      <c r="X660" s="531"/>
      <c r="Y660" s="531"/>
      <c r="Z660" s="531"/>
      <c r="AA660" s="531"/>
      <c r="AB660" s="531"/>
    </row>
    <row r="661" spans="3:28" ht="12.5" customHeight="1">
      <c r="C661" s="531"/>
      <c r="D661" s="531"/>
      <c r="E661" s="531"/>
      <c r="F661" s="909"/>
      <c r="G661" s="909"/>
      <c r="H661" s="909"/>
      <c r="I661" s="909"/>
      <c r="J661" s="909"/>
      <c r="K661" s="909"/>
      <c r="L661" s="531"/>
      <c r="M661" s="531"/>
      <c r="N661" s="531"/>
      <c r="O661" s="531"/>
      <c r="P661" s="531"/>
      <c r="Q661" s="531"/>
      <c r="R661" s="531"/>
      <c r="S661" s="531"/>
      <c r="T661" s="531"/>
      <c r="U661" s="531"/>
      <c r="V661" s="531"/>
      <c r="W661" s="531"/>
      <c r="X661" s="531"/>
      <c r="Y661" s="531"/>
      <c r="Z661" s="531"/>
      <c r="AA661" s="531"/>
      <c r="AB661" s="531"/>
    </row>
    <row r="662" spans="3:28" ht="12.5" customHeight="1">
      <c r="C662" s="531"/>
      <c r="D662" s="531"/>
      <c r="E662" s="531"/>
      <c r="F662" s="909"/>
      <c r="G662" s="909"/>
      <c r="H662" s="909"/>
      <c r="I662" s="909"/>
      <c r="J662" s="909"/>
      <c r="K662" s="909"/>
      <c r="L662" s="531"/>
      <c r="M662" s="531"/>
      <c r="N662" s="531"/>
      <c r="O662" s="531"/>
      <c r="P662" s="531"/>
      <c r="Q662" s="531"/>
      <c r="R662" s="531"/>
      <c r="S662" s="531"/>
      <c r="T662" s="531"/>
      <c r="U662" s="531"/>
      <c r="V662" s="531"/>
      <c r="W662" s="531"/>
      <c r="X662" s="531"/>
      <c r="Y662" s="531"/>
      <c r="Z662" s="531"/>
      <c r="AA662" s="531"/>
      <c r="AB662" s="531"/>
    </row>
    <row r="663" spans="3:28" ht="12.5" customHeight="1">
      <c r="C663" s="531"/>
      <c r="D663" s="531"/>
      <c r="E663" s="531"/>
      <c r="F663" s="909"/>
      <c r="G663" s="909"/>
      <c r="H663" s="909"/>
      <c r="I663" s="909"/>
      <c r="J663" s="909"/>
      <c r="K663" s="909"/>
      <c r="L663" s="531"/>
      <c r="M663" s="531"/>
      <c r="N663" s="531"/>
      <c r="O663" s="531"/>
      <c r="P663" s="531"/>
      <c r="Q663" s="531"/>
      <c r="R663" s="531"/>
      <c r="S663" s="531"/>
      <c r="T663" s="531"/>
      <c r="U663" s="531"/>
      <c r="V663" s="531"/>
      <c r="W663" s="531"/>
      <c r="X663" s="531"/>
      <c r="Y663" s="531"/>
      <c r="Z663" s="531"/>
      <c r="AA663" s="531"/>
      <c r="AB663" s="531"/>
    </row>
    <row r="664" spans="3:28" ht="12.5" customHeight="1">
      <c r="C664" s="531"/>
      <c r="D664" s="531"/>
      <c r="E664" s="531"/>
      <c r="F664" s="909"/>
      <c r="G664" s="909"/>
      <c r="H664" s="909"/>
      <c r="I664" s="909"/>
      <c r="J664" s="909"/>
      <c r="K664" s="909"/>
      <c r="L664" s="531"/>
      <c r="M664" s="531"/>
      <c r="N664" s="531"/>
      <c r="O664" s="531"/>
      <c r="P664" s="531"/>
      <c r="Q664" s="531"/>
      <c r="R664" s="531"/>
      <c r="S664" s="531"/>
      <c r="T664" s="531"/>
      <c r="U664" s="531"/>
      <c r="V664" s="531"/>
      <c r="W664" s="531"/>
      <c r="X664" s="531"/>
      <c r="Y664" s="531"/>
      <c r="Z664" s="531"/>
      <c r="AA664" s="531"/>
      <c r="AB664" s="531"/>
    </row>
    <row r="665" spans="3:28" ht="12.5" customHeight="1">
      <c r="C665" s="531"/>
      <c r="D665" s="531"/>
      <c r="E665" s="531"/>
      <c r="F665" s="909"/>
      <c r="G665" s="909"/>
      <c r="H665" s="909"/>
      <c r="I665" s="909"/>
      <c r="J665" s="909"/>
      <c r="K665" s="909"/>
      <c r="L665" s="531"/>
      <c r="M665" s="531"/>
      <c r="N665" s="531"/>
      <c r="O665" s="531"/>
      <c r="P665" s="531"/>
      <c r="Q665" s="531"/>
      <c r="R665" s="531"/>
      <c r="S665" s="531"/>
      <c r="T665" s="531"/>
      <c r="U665" s="531"/>
      <c r="V665" s="531"/>
      <c r="W665" s="531"/>
      <c r="X665" s="531"/>
      <c r="Y665" s="531"/>
      <c r="Z665" s="531"/>
      <c r="AA665" s="531"/>
      <c r="AB665" s="531"/>
    </row>
    <row r="666" spans="3:28" ht="12.5" customHeight="1">
      <c r="C666" s="531"/>
      <c r="D666" s="531"/>
      <c r="E666" s="531"/>
      <c r="F666" s="909"/>
      <c r="G666" s="909"/>
      <c r="H666" s="909"/>
      <c r="I666" s="909"/>
      <c r="J666" s="909"/>
      <c r="K666" s="909"/>
      <c r="L666" s="531"/>
      <c r="M666" s="531"/>
      <c r="N666" s="531"/>
      <c r="O666" s="531"/>
      <c r="P666" s="531"/>
      <c r="Q666" s="531"/>
      <c r="R666" s="531"/>
      <c r="S666" s="531"/>
      <c r="T666" s="531"/>
      <c r="U666" s="531"/>
      <c r="V666" s="531"/>
      <c r="W666" s="531"/>
      <c r="X666" s="531"/>
      <c r="Y666" s="531"/>
      <c r="Z666" s="531"/>
      <c r="AA666" s="531"/>
      <c r="AB666" s="531"/>
    </row>
    <row r="667" spans="3:28" ht="12.5" customHeight="1">
      <c r="C667" s="531"/>
      <c r="D667" s="531"/>
      <c r="E667" s="531"/>
      <c r="F667" s="909"/>
      <c r="G667" s="909"/>
      <c r="H667" s="909"/>
      <c r="I667" s="909"/>
      <c r="J667" s="909"/>
      <c r="K667" s="909"/>
      <c r="L667" s="531"/>
      <c r="M667" s="531"/>
      <c r="N667" s="531"/>
      <c r="O667" s="531"/>
      <c r="P667" s="531"/>
      <c r="Q667" s="531"/>
      <c r="R667" s="531"/>
      <c r="S667" s="531"/>
      <c r="T667" s="531"/>
      <c r="U667" s="531"/>
      <c r="V667" s="531"/>
      <c r="W667" s="531"/>
      <c r="X667" s="531"/>
      <c r="Y667" s="531"/>
      <c r="Z667" s="531"/>
      <c r="AA667" s="531"/>
      <c r="AB667" s="531"/>
    </row>
    <row r="668" spans="3:28" ht="12.5" customHeight="1">
      <c r="C668" s="531"/>
      <c r="D668" s="531"/>
      <c r="E668" s="531"/>
      <c r="F668" s="909"/>
      <c r="G668" s="909"/>
      <c r="H668" s="909"/>
      <c r="I668" s="909"/>
      <c r="J668" s="909"/>
      <c r="K668" s="909"/>
      <c r="L668" s="531"/>
      <c r="M668" s="531"/>
      <c r="N668" s="531"/>
      <c r="O668" s="531"/>
      <c r="P668" s="531"/>
      <c r="Q668" s="531"/>
      <c r="R668" s="531"/>
      <c r="S668" s="531"/>
      <c r="T668" s="531"/>
      <c r="U668" s="531"/>
      <c r="V668" s="531"/>
      <c r="W668" s="531"/>
      <c r="X668" s="531"/>
      <c r="Y668" s="531"/>
      <c r="Z668" s="531"/>
      <c r="AA668" s="531"/>
      <c r="AB668" s="531"/>
    </row>
    <row r="669" spans="3:28" ht="12.5" customHeight="1">
      <c r="C669" s="531"/>
      <c r="D669" s="531"/>
      <c r="E669" s="531"/>
      <c r="F669" s="909"/>
      <c r="G669" s="909"/>
      <c r="H669" s="909"/>
      <c r="I669" s="909"/>
      <c r="J669" s="909"/>
      <c r="K669" s="909"/>
      <c r="L669" s="531"/>
      <c r="M669" s="531"/>
      <c r="N669" s="531"/>
      <c r="O669" s="531"/>
      <c r="P669" s="531"/>
      <c r="Q669" s="531"/>
      <c r="R669" s="531"/>
      <c r="S669" s="531"/>
      <c r="T669" s="531"/>
      <c r="U669" s="531"/>
      <c r="V669" s="531"/>
      <c r="W669" s="531"/>
      <c r="X669" s="531"/>
      <c r="Y669" s="531"/>
      <c r="Z669" s="531"/>
      <c r="AA669" s="531"/>
      <c r="AB669" s="531"/>
    </row>
    <row r="670" spans="3:28" ht="12.5" customHeight="1">
      <c r="C670" s="531"/>
      <c r="D670" s="531"/>
      <c r="E670" s="531"/>
      <c r="F670" s="909"/>
      <c r="G670" s="909"/>
      <c r="H670" s="909"/>
      <c r="I670" s="909"/>
      <c r="J670" s="909"/>
      <c r="K670" s="909"/>
      <c r="L670" s="531"/>
      <c r="M670" s="531"/>
      <c r="N670" s="531"/>
      <c r="O670" s="531"/>
      <c r="P670" s="531"/>
      <c r="Q670" s="531"/>
      <c r="R670" s="531"/>
      <c r="S670" s="531"/>
      <c r="T670" s="531"/>
      <c r="U670" s="531"/>
      <c r="V670" s="531"/>
      <c r="W670" s="531"/>
      <c r="X670" s="531"/>
      <c r="Y670" s="531"/>
      <c r="Z670" s="531"/>
      <c r="AA670" s="531"/>
      <c r="AB670" s="531"/>
    </row>
    <row r="671" spans="3:28" ht="12.5" customHeight="1">
      <c r="C671" s="531"/>
      <c r="D671" s="531"/>
      <c r="E671" s="531"/>
      <c r="F671" s="909"/>
      <c r="G671" s="909"/>
      <c r="H671" s="909"/>
      <c r="I671" s="909"/>
      <c r="J671" s="909"/>
      <c r="K671" s="909"/>
      <c r="L671" s="531"/>
      <c r="M671" s="531"/>
      <c r="N671" s="531"/>
      <c r="O671" s="531"/>
      <c r="P671" s="531"/>
      <c r="Q671" s="531"/>
      <c r="R671" s="531"/>
      <c r="S671" s="531"/>
      <c r="T671" s="531"/>
      <c r="U671" s="531"/>
      <c r="V671" s="531"/>
      <c r="W671" s="531"/>
      <c r="X671" s="531"/>
      <c r="Y671" s="531"/>
      <c r="Z671" s="531"/>
      <c r="AA671" s="531"/>
      <c r="AB671" s="531"/>
    </row>
    <row r="672" spans="3:28" ht="12.5" customHeight="1">
      <c r="C672" s="531"/>
      <c r="D672" s="531"/>
      <c r="E672" s="531"/>
      <c r="F672" s="909"/>
      <c r="G672" s="909"/>
      <c r="H672" s="909"/>
      <c r="I672" s="909"/>
      <c r="J672" s="909"/>
      <c r="K672" s="909"/>
      <c r="L672" s="531"/>
      <c r="M672" s="531"/>
      <c r="N672" s="531"/>
      <c r="O672" s="531"/>
      <c r="P672" s="531"/>
      <c r="Q672" s="531"/>
      <c r="R672" s="531"/>
      <c r="S672" s="531"/>
      <c r="T672" s="531"/>
      <c r="U672" s="531"/>
      <c r="V672" s="531"/>
      <c r="W672" s="531"/>
      <c r="X672" s="531"/>
      <c r="Y672" s="531"/>
      <c r="Z672" s="531"/>
      <c r="AA672" s="531"/>
      <c r="AB672" s="531"/>
    </row>
    <row r="673" spans="3:28" ht="12.5" customHeight="1">
      <c r="C673" s="531"/>
      <c r="D673" s="531"/>
      <c r="E673" s="531"/>
      <c r="F673" s="909"/>
      <c r="G673" s="909"/>
      <c r="H673" s="909"/>
      <c r="I673" s="909"/>
      <c r="J673" s="909"/>
      <c r="K673" s="909"/>
      <c r="L673" s="531"/>
      <c r="M673" s="531"/>
      <c r="N673" s="531"/>
      <c r="O673" s="531"/>
      <c r="P673" s="531"/>
      <c r="Q673" s="531"/>
      <c r="R673" s="531"/>
      <c r="S673" s="531"/>
      <c r="T673" s="531"/>
      <c r="U673" s="531"/>
      <c r="V673" s="531"/>
      <c r="W673" s="531"/>
      <c r="X673" s="531"/>
      <c r="Y673" s="531"/>
      <c r="Z673" s="531"/>
      <c r="AA673" s="531"/>
      <c r="AB673" s="531"/>
    </row>
    <row r="674" spans="3:28" ht="12.5" customHeight="1">
      <c r="C674" s="531"/>
      <c r="D674" s="531"/>
      <c r="E674" s="531"/>
      <c r="F674" s="909"/>
      <c r="G674" s="909"/>
      <c r="H674" s="909"/>
      <c r="I674" s="909"/>
      <c r="J674" s="909"/>
      <c r="K674" s="909"/>
      <c r="L674" s="531"/>
      <c r="M674" s="531"/>
      <c r="N674" s="531"/>
      <c r="O674" s="531"/>
      <c r="P674" s="531"/>
      <c r="Q674" s="531"/>
      <c r="R674" s="531"/>
      <c r="S674" s="531"/>
      <c r="T674" s="531"/>
      <c r="U674" s="531"/>
      <c r="V674" s="531"/>
      <c r="W674" s="531"/>
      <c r="X674" s="531"/>
      <c r="Y674" s="531"/>
      <c r="Z674" s="531"/>
      <c r="AA674" s="531"/>
      <c r="AB674" s="531"/>
    </row>
    <row r="675" spans="3:28" ht="12.5" customHeight="1">
      <c r="C675" s="531"/>
      <c r="D675" s="531"/>
      <c r="E675" s="531"/>
      <c r="F675" s="909"/>
      <c r="G675" s="909"/>
      <c r="H675" s="909"/>
      <c r="I675" s="909"/>
      <c r="J675" s="909"/>
      <c r="K675" s="909"/>
      <c r="L675" s="531"/>
      <c r="M675" s="531"/>
      <c r="N675" s="531"/>
      <c r="O675" s="531"/>
      <c r="P675" s="531"/>
      <c r="Q675" s="531"/>
      <c r="R675" s="531"/>
      <c r="S675" s="531"/>
      <c r="T675" s="531"/>
      <c r="U675" s="531"/>
      <c r="V675" s="531"/>
      <c r="W675" s="531"/>
      <c r="X675" s="531"/>
      <c r="Y675" s="531"/>
      <c r="Z675" s="531"/>
      <c r="AA675" s="531"/>
      <c r="AB675" s="531"/>
    </row>
    <row r="676" spans="3:28" ht="12.5" customHeight="1">
      <c r="C676" s="531"/>
      <c r="D676" s="531"/>
      <c r="E676" s="531"/>
      <c r="F676" s="909"/>
      <c r="G676" s="909"/>
      <c r="H676" s="909"/>
      <c r="I676" s="909"/>
      <c r="J676" s="909"/>
      <c r="K676" s="909"/>
      <c r="L676" s="531"/>
      <c r="M676" s="531"/>
      <c r="N676" s="531"/>
      <c r="O676" s="531"/>
      <c r="P676" s="531"/>
      <c r="Q676" s="531"/>
      <c r="R676" s="531"/>
      <c r="S676" s="531"/>
      <c r="T676" s="531"/>
      <c r="U676" s="531"/>
      <c r="V676" s="531"/>
      <c r="W676" s="531"/>
      <c r="X676" s="531"/>
      <c r="Y676" s="531"/>
      <c r="Z676" s="531"/>
      <c r="AA676" s="531"/>
      <c r="AB676" s="531"/>
    </row>
    <row r="677" spans="3:28" ht="12.5" customHeight="1">
      <c r="C677" s="531"/>
      <c r="D677" s="531"/>
      <c r="E677" s="531"/>
      <c r="F677" s="909"/>
      <c r="G677" s="909"/>
      <c r="H677" s="909"/>
      <c r="I677" s="909"/>
      <c r="J677" s="909"/>
      <c r="K677" s="909"/>
      <c r="L677" s="531"/>
      <c r="M677" s="531"/>
      <c r="N677" s="531"/>
      <c r="O677" s="531"/>
      <c r="P677" s="531"/>
      <c r="Q677" s="531"/>
      <c r="R677" s="531"/>
      <c r="S677" s="531"/>
      <c r="T677" s="531"/>
      <c r="U677" s="531"/>
      <c r="V677" s="531"/>
      <c r="W677" s="531"/>
      <c r="X677" s="531"/>
      <c r="Y677" s="531"/>
      <c r="Z677" s="531"/>
      <c r="AA677" s="531"/>
      <c r="AB677" s="531"/>
    </row>
    <row r="678" spans="3:28" ht="12.5" customHeight="1">
      <c r="C678" s="531"/>
      <c r="D678" s="531"/>
      <c r="E678" s="531"/>
      <c r="F678" s="909"/>
      <c r="G678" s="909"/>
      <c r="H678" s="909"/>
      <c r="I678" s="909"/>
      <c r="J678" s="909"/>
      <c r="K678" s="909"/>
      <c r="L678" s="531"/>
      <c r="M678" s="531"/>
      <c r="N678" s="531"/>
      <c r="O678" s="531"/>
      <c r="P678" s="531"/>
      <c r="Q678" s="531"/>
      <c r="R678" s="531"/>
      <c r="S678" s="531"/>
      <c r="T678" s="531"/>
      <c r="U678" s="531"/>
      <c r="V678" s="531"/>
      <c r="W678" s="531"/>
      <c r="X678" s="531"/>
      <c r="Y678" s="531"/>
      <c r="Z678" s="531"/>
      <c r="AA678" s="531"/>
      <c r="AB678" s="531"/>
    </row>
    <row r="679" spans="3:28" ht="12.5" customHeight="1">
      <c r="C679" s="531"/>
      <c r="D679" s="531"/>
      <c r="E679" s="531"/>
      <c r="F679" s="909"/>
      <c r="G679" s="909"/>
      <c r="H679" s="909"/>
      <c r="I679" s="909"/>
      <c r="J679" s="909"/>
      <c r="K679" s="909"/>
      <c r="L679" s="531"/>
      <c r="M679" s="531"/>
      <c r="N679" s="531"/>
      <c r="O679" s="531"/>
      <c r="P679" s="531"/>
      <c r="Q679" s="531"/>
      <c r="R679" s="531"/>
      <c r="S679" s="531"/>
      <c r="T679" s="531"/>
      <c r="U679" s="531"/>
      <c r="V679" s="531"/>
      <c r="W679" s="531"/>
      <c r="X679" s="531"/>
      <c r="Y679" s="531"/>
      <c r="Z679" s="531"/>
      <c r="AA679" s="531"/>
      <c r="AB679" s="531"/>
    </row>
    <row r="680" spans="3:28" ht="12.5" customHeight="1">
      <c r="C680" s="531"/>
      <c r="D680" s="531"/>
      <c r="E680" s="531"/>
      <c r="F680" s="909"/>
      <c r="G680" s="909"/>
      <c r="H680" s="909"/>
      <c r="I680" s="909"/>
      <c r="J680" s="909"/>
      <c r="K680" s="909"/>
      <c r="L680" s="531"/>
      <c r="M680" s="531"/>
      <c r="N680" s="531"/>
      <c r="O680" s="531"/>
      <c r="P680" s="531"/>
      <c r="Q680" s="531"/>
      <c r="R680" s="531"/>
      <c r="S680" s="531"/>
      <c r="T680" s="531"/>
      <c r="U680" s="531"/>
      <c r="V680" s="531"/>
      <c r="W680" s="531"/>
      <c r="X680" s="531"/>
      <c r="Y680" s="531"/>
      <c r="Z680" s="531"/>
      <c r="AA680" s="531"/>
      <c r="AB680" s="531"/>
    </row>
    <row r="681" spans="3:28" ht="12.5" customHeight="1">
      <c r="C681" s="531"/>
      <c r="D681" s="531"/>
      <c r="E681" s="531"/>
      <c r="F681" s="909"/>
      <c r="G681" s="909"/>
      <c r="H681" s="909"/>
      <c r="I681" s="909"/>
      <c r="J681" s="909"/>
      <c r="K681" s="909"/>
      <c r="L681" s="531"/>
      <c r="M681" s="531"/>
      <c r="N681" s="531"/>
      <c r="O681" s="531"/>
      <c r="P681" s="531"/>
      <c r="Q681" s="531"/>
      <c r="R681" s="531"/>
      <c r="S681" s="531"/>
      <c r="T681" s="531"/>
      <c r="U681" s="531"/>
      <c r="V681" s="531"/>
      <c r="W681" s="531"/>
      <c r="X681" s="531"/>
      <c r="Y681" s="531"/>
      <c r="Z681" s="531"/>
      <c r="AA681" s="531"/>
      <c r="AB681" s="531"/>
    </row>
    <row r="682" spans="3:28" ht="12.5" customHeight="1">
      <c r="C682" s="531"/>
      <c r="D682" s="531"/>
      <c r="E682" s="531"/>
      <c r="F682" s="909"/>
      <c r="G682" s="909"/>
      <c r="H682" s="909"/>
      <c r="I682" s="909"/>
      <c r="J682" s="909"/>
      <c r="K682" s="909"/>
      <c r="L682" s="531"/>
      <c r="M682" s="531"/>
      <c r="N682" s="531"/>
      <c r="O682" s="531"/>
      <c r="P682" s="531"/>
      <c r="Q682" s="531"/>
      <c r="R682" s="531"/>
      <c r="S682" s="531"/>
      <c r="T682" s="531"/>
      <c r="U682" s="531"/>
      <c r="V682" s="531"/>
      <c r="W682" s="531"/>
      <c r="X682" s="531"/>
      <c r="Y682" s="531"/>
      <c r="Z682" s="531"/>
      <c r="AA682" s="531"/>
      <c r="AB682" s="531"/>
    </row>
    <row r="683" spans="3:28" ht="12.5" customHeight="1">
      <c r="C683" s="531"/>
      <c r="D683" s="531"/>
      <c r="E683" s="531"/>
      <c r="F683" s="909"/>
      <c r="G683" s="909"/>
      <c r="H683" s="909"/>
      <c r="I683" s="909"/>
      <c r="J683" s="909"/>
      <c r="K683" s="909"/>
      <c r="L683" s="531"/>
      <c r="M683" s="531"/>
      <c r="N683" s="531"/>
      <c r="O683" s="531"/>
      <c r="P683" s="531"/>
      <c r="Q683" s="531"/>
      <c r="R683" s="531"/>
      <c r="S683" s="531"/>
      <c r="T683" s="531"/>
      <c r="U683" s="531"/>
      <c r="V683" s="531"/>
      <c r="W683" s="531"/>
      <c r="X683" s="531"/>
      <c r="Y683" s="531"/>
      <c r="Z683" s="531"/>
      <c r="AA683" s="531"/>
      <c r="AB683" s="531"/>
    </row>
    <row r="684" spans="3:28" ht="12.5" customHeight="1">
      <c r="C684" s="531"/>
      <c r="D684" s="531"/>
      <c r="E684" s="531"/>
      <c r="F684" s="909"/>
      <c r="G684" s="909"/>
      <c r="H684" s="909"/>
      <c r="I684" s="909"/>
      <c r="J684" s="909"/>
      <c r="K684" s="909"/>
      <c r="L684" s="531"/>
      <c r="M684" s="531"/>
      <c r="N684" s="531"/>
      <c r="O684" s="531"/>
      <c r="P684" s="531"/>
      <c r="Q684" s="531"/>
      <c r="R684" s="531"/>
      <c r="S684" s="531"/>
      <c r="T684" s="531"/>
      <c r="U684" s="531"/>
      <c r="V684" s="531"/>
      <c r="W684" s="531"/>
      <c r="X684" s="531"/>
      <c r="Y684" s="531"/>
      <c r="Z684" s="531"/>
      <c r="AA684" s="531"/>
      <c r="AB684" s="531"/>
    </row>
    <row r="685" spans="3:28" ht="12.5" customHeight="1">
      <c r="C685" s="531"/>
      <c r="D685" s="531"/>
      <c r="E685" s="531"/>
      <c r="F685" s="909"/>
      <c r="G685" s="909"/>
      <c r="H685" s="909"/>
      <c r="I685" s="909"/>
      <c r="J685" s="909"/>
      <c r="K685" s="909"/>
      <c r="L685" s="531"/>
      <c r="M685" s="531"/>
      <c r="N685" s="531"/>
      <c r="O685" s="531"/>
      <c r="P685" s="531"/>
      <c r="Q685" s="531"/>
      <c r="R685" s="531"/>
      <c r="S685" s="531"/>
      <c r="T685" s="531"/>
      <c r="U685" s="531"/>
      <c r="V685" s="531"/>
      <c r="W685" s="531"/>
      <c r="X685" s="531"/>
      <c r="Y685" s="531"/>
      <c r="Z685" s="531"/>
      <c r="AA685" s="531"/>
      <c r="AB685" s="531"/>
    </row>
    <row r="686" spans="3:28" ht="12.5" customHeight="1">
      <c r="C686" s="531"/>
      <c r="D686" s="531"/>
      <c r="E686" s="531"/>
      <c r="F686" s="909"/>
      <c r="G686" s="909"/>
      <c r="H686" s="909"/>
      <c r="I686" s="909"/>
      <c r="J686" s="909"/>
      <c r="K686" s="909"/>
      <c r="L686" s="531"/>
      <c r="M686" s="531"/>
      <c r="N686" s="531"/>
      <c r="O686" s="531"/>
      <c r="P686" s="531"/>
      <c r="Q686" s="531"/>
      <c r="R686" s="531"/>
      <c r="S686" s="531"/>
      <c r="T686" s="531"/>
      <c r="U686" s="531"/>
      <c r="V686" s="531"/>
      <c r="W686" s="531"/>
      <c r="X686" s="531"/>
      <c r="Y686" s="531"/>
      <c r="Z686" s="531"/>
      <c r="AA686" s="531"/>
      <c r="AB686" s="531"/>
    </row>
    <row r="687" spans="3:28" ht="12.5" customHeight="1">
      <c r="C687" s="531"/>
      <c r="D687" s="531"/>
      <c r="E687" s="531"/>
      <c r="F687" s="909"/>
      <c r="G687" s="909"/>
      <c r="H687" s="909"/>
      <c r="I687" s="909"/>
      <c r="J687" s="909"/>
      <c r="K687" s="909"/>
      <c r="L687" s="531"/>
      <c r="M687" s="531"/>
      <c r="N687" s="531"/>
      <c r="O687" s="531"/>
      <c r="P687" s="531"/>
      <c r="Q687" s="531"/>
      <c r="R687" s="531"/>
      <c r="S687" s="531"/>
      <c r="T687" s="531"/>
      <c r="U687" s="531"/>
      <c r="V687" s="531"/>
      <c r="W687" s="531"/>
      <c r="X687" s="531"/>
      <c r="Y687" s="531"/>
      <c r="Z687" s="531"/>
      <c r="AA687" s="531"/>
      <c r="AB687" s="531"/>
    </row>
    <row r="688" spans="3:28" ht="12.5" customHeight="1">
      <c r="C688" s="531"/>
      <c r="D688" s="531"/>
      <c r="E688" s="531"/>
      <c r="F688" s="909"/>
      <c r="G688" s="909"/>
      <c r="H688" s="909"/>
      <c r="I688" s="909"/>
      <c r="J688" s="909"/>
      <c r="K688" s="909"/>
      <c r="L688" s="531"/>
      <c r="M688" s="531"/>
      <c r="N688" s="531"/>
      <c r="O688" s="531"/>
      <c r="P688" s="531"/>
      <c r="Q688" s="531"/>
      <c r="R688" s="531"/>
      <c r="S688" s="531"/>
      <c r="T688" s="531"/>
      <c r="U688" s="531"/>
      <c r="V688" s="531"/>
      <c r="W688" s="531"/>
      <c r="X688" s="531"/>
      <c r="Y688" s="531"/>
      <c r="Z688" s="531"/>
      <c r="AA688" s="531"/>
      <c r="AB688" s="531"/>
    </row>
    <row r="689" spans="3:28" ht="12.5" customHeight="1">
      <c r="C689" s="531"/>
      <c r="D689" s="531"/>
      <c r="E689" s="531"/>
      <c r="F689" s="909"/>
      <c r="G689" s="909"/>
      <c r="H689" s="909"/>
      <c r="I689" s="909"/>
      <c r="J689" s="909"/>
      <c r="K689" s="909"/>
      <c r="L689" s="531"/>
      <c r="M689" s="531"/>
      <c r="N689" s="531"/>
      <c r="O689" s="531"/>
      <c r="P689" s="531"/>
      <c r="Q689" s="531"/>
      <c r="R689" s="531"/>
      <c r="S689" s="531"/>
      <c r="T689" s="531"/>
      <c r="U689" s="531"/>
      <c r="V689" s="531"/>
      <c r="W689" s="531"/>
      <c r="X689" s="531"/>
      <c r="Y689" s="531"/>
      <c r="Z689" s="531"/>
      <c r="AA689" s="531"/>
      <c r="AB689" s="531"/>
    </row>
    <row r="690" spans="3:28" ht="12.5" customHeight="1">
      <c r="C690" s="531"/>
      <c r="D690" s="531"/>
      <c r="E690" s="531"/>
      <c r="F690" s="909"/>
      <c r="G690" s="909"/>
      <c r="H690" s="909"/>
      <c r="I690" s="909"/>
      <c r="J690" s="909"/>
      <c r="K690" s="909"/>
      <c r="L690" s="531"/>
      <c r="M690" s="531"/>
      <c r="N690" s="531"/>
      <c r="O690" s="531"/>
      <c r="P690" s="531"/>
      <c r="Q690" s="531"/>
      <c r="R690" s="531"/>
      <c r="S690" s="531"/>
      <c r="T690" s="531"/>
      <c r="U690" s="531"/>
      <c r="V690" s="531"/>
      <c r="W690" s="531"/>
      <c r="X690" s="531"/>
      <c r="Y690" s="531"/>
      <c r="Z690" s="531"/>
      <c r="AA690" s="531"/>
      <c r="AB690" s="531"/>
    </row>
    <row r="691" spans="3:28" ht="12.5" customHeight="1">
      <c r="C691" s="531"/>
      <c r="D691" s="531"/>
      <c r="E691" s="531"/>
      <c r="F691" s="909"/>
      <c r="G691" s="909"/>
      <c r="H691" s="909"/>
      <c r="I691" s="909"/>
      <c r="J691" s="909"/>
      <c r="K691" s="909"/>
      <c r="L691" s="531"/>
      <c r="M691" s="531"/>
      <c r="N691" s="531"/>
      <c r="O691" s="531"/>
      <c r="P691" s="531"/>
      <c r="Q691" s="531"/>
      <c r="R691" s="531"/>
      <c r="S691" s="531"/>
      <c r="T691" s="531"/>
      <c r="U691" s="531"/>
      <c r="V691" s="531"/>
      <c r="W691" s="531"/>
      <c r="X691" s="531"/>
      <c r="Y691" s="531"/>
      <c r="Z691" s="531"/>
      <c r="AA691" s="531"/>
      <c r="AB691" s="531"/>
    </row>
    <row r="692" spans="3:28" ht="12.5" customHeight="1">
      <c r="C692" s="531"/>
      <c r="D692" s="531"/>
      <c r="E692" s="531"/>
      <c r="F692" s="909"/>
      <c r="G692" s="909"/>
      <c r="H692" s="909"/>
      <c r="I692" s="909"/>
      <c r="J692" s="909"/>
      <c r="K692" s="909"/>
      <c r="L692" s="531"/>
      <c r="M692" s="531"/>
      <c r="N692" s="531"/>
      <c r="O692" s="531"/>
      <c r="P692" s="531"/>
      <c r="Q692" s="531"/>
      <c r="R692" s="531"/>
      <c r="S692" s="531"/>
      <c r="T692" s="531"/>
      <c r="U692" s="531"/>
      <c r="V692" s="531"/>
      <c r="W692" s="531"/>
      <c r="X692" s="531"/>
      <c r="Y692" s="531"/>
      <c r="Z692" s="531"/>
      <c r="AA692" s="531"/>
      <c r="AB692" s="531"/>
    </row>
    <row r="693" spans="3:28" ht="12.5" customHeight="1">
      <c r="C693" s="531"/>
      <c r="D693" s="531"/>
      <c r="E693" s="531"/>
      <c r="F693" s="909"/>
      <c r="G693" s="909"/>
      <c r="H693" s="909"/>
      <c r="I693" s="909"/>
      <c r="J693" s="909"/>
      <c r="K693" s="909"/>
      <c r="L693" s="531"/>
      <c r="M693" s="531"/>
      <c r="N693" s="531"/>
      <c r="O693" s="531"/>
      <c r="P693" s="531"/>
      <c r="Q693" s="531"/>
      <c r="R693" s="531"/>
      <c r="S693" s="531"/>
      <c r="T693" s="531"/>
      <c r="U693" s="531"/>
      <c r="V693" s="531"/>
      <c r="W693" s="531"/>
      <c r="X693" s="531"/>
      <c r="Y693" s="531"/>
      <c r="Z693" s="531"/>
      <c r="AA693" s="531"/>
      <c r="AB693" s="531"/>
    </row>
    <row r="694" spans="3:28" ht="12.5" customHeight="1">
      <c r="C694" s="531"/>
      <c r="D694" s="531"/>
      <c r="E694" s="531"/>
      <c r="F694" s="909"/>
      <c r="G694" s="909"/>
      <c r="H694" s="909"/>
      <c r="I694" s="909"/>
      <c r="J694" s="909"/>
      <c r="K694" s="909"/>
      <c r="L694" s="531"/>
      <c r="M694" s="531"/>
      <c r="N694" s="531"/>
      <c r="O694" s="531"/>
      <c r="P694" s="531"/>
      <c r="Q694" s="531"/>
      <c r="R694" s="531"/>
      <c r="S694" s="531"/>
      <c r="T694" s="531"/>
      <c r="U694" s="531"/>
      <c r="V694" s="531"/>
      <c r="W694" s="531"/>
      <c r="X694" s="531"/>
      <c r="Y694" s="531"/>
      <c r="Z694" s="531"/>
      <c r="AA694" s="531"/>
      <c r="AB694" s="531"/>
    </row>
    <row r="695" spans="3:28" ht="12.5" customHeight="1">
      <c r="C695" s="531"/>
      <c r="D695" s="531"/>
      <c r="E695" s="531"/>
      <c r="F695" s="909"/>
      <c r="G695" s="909"/>
      <c r="H695" s="909"/>
      <c r="I695" s="909"/>
      <c r="J695" s="909"/>
      <c r="K695" s="909"/>
      <c r="L695" s="531"/>
      <c r="M695" s="531"/>
      <c r="N695" s="531"/>
      <c r="O695" s="531"/>
      <c r="P695" s="531"/>
      <c r="Q695" s="531"/>
      <c r="R695" s="531"/>
      <c r="S695" s="531"/>
      <c r="T695" s="531"/>
      <c r="U695" s="531"/>
      <c r="V695" s="531"/>
      <c r="W695" s="531"/>
      <c r="X695" s="531"/>
      <c r="Y695" s="531"/>
      <c r="Z695" s="531"/>
      <c r="AA695" s="531"/>
      <c r="AB695" s="531"/>
    </row>
    <row r="696" spans="3:28" ht="12.5" customHeight="1">
      <c r="C696" s="531"/>
      <c r="D696" s="531"/>
      <c r="E696" s="531"/>
      <c r="F696" s="909"/>
      <c r="G696" s="909"/>
      <c r="H696" s="909"/>
      <c r="I696" s="909"/>
      <c r="J696" s="909"/>
      <c r="K696" s="909"/>
      <c r="L696" s="531"/>
      <c r="M696" s="531"/>
      <c r="N696" s="531"/>
      <c r="O696" s="531"/>
      <c r="P696" s="531"/>
      <c r="Q696" s="531"/>
      <c r="R696" s="531"/>
      <c r="S696" s="531"/>
      <c r="T696" s="531"/>
      <c r="U696" s="531"/>
      <c r="V696" s="531"/>
      <c r="W696" s="531"/>
      <c r="X696" s="531"/>
      <c r="Y696" s="531"/>
      <c r="Z696" s="531"/>
      <c r="AA696" s="531"/>
      <c r="AB696" s="531"/>
    </row>
    <row r="697" spans="3:28" ht="12.5" customHeight="1">
      <c r="C697" s="531"/>
      <c r="D697" s="531"/>
      <c r="E697" s="531"/>
      <c r="F697" s="909"/>
      <c r="G697" s="909"/>
      <c r="H697" s="909"/>
      <c r="I697" s="909"/>
      <c r="J697" s="909"/>
      <c r="K697" s="909"/>
      <c r="L697" s="531"/>
      <c r="M697" s="531"/>
      <c r="N697" s="531"/>
      <c r="O697" s="531"/>
      <c r="P697" s="531"/>
      <c r="Q697" s="531"/>
      <c r="R697" s="531"/>
      <c r="S697" s="531"/>
      <c r="T697" s="531"/>
      <c r="U697" s="531"/>
      <c r="V697" s="531"/>
      <c r="W697" s="531"/>
      <c r="X697" s="531"/>
      <c r="Y697" s="531"/>
      <c r="Z697" s="531"/>
      <c r="AA697" s="531"/>
      <c r="AB697" s="531"/>
    </row>
    <row r="698" spans="3:28" ht="12.5" customHeight="1">
      <c r="C698" s="531"/>
      <c r="D698" s="531"/>
      <c r="E698" s="531"/>
      <c r="F698" s="909"/>
      <c r="G698" s="909"/>
      <c r="H698" s="909"/>
      <c r="I698" s="909"/>
      <c r="J698" s="909"/>
      <c r="K698" s="909"/>
      <c r="L698" s="531"/>
      <c r="M698" s="531"/>
      <c r="N698" s="531"/>
      <c r="O698" s="531"/>
      <c r="P698" s="531"/>
      <c r="Q698" s="531"/>
      <c r="R698" s="531"/>
      <c r="S698" s="531"/>
      <c r="T698" s="531"/>
      <c r="U698" s="531"/>
      <c r="V698" s="531"/>
      <c r="W698" s="531"/>
      <c r="X698" s="531"/>
      <c r="Y698" s="531"/>
      <c r="Z698" s="531"/>
      <c r="AA698" s="531"/>
      <c r="AB698" s="531"/>
    </row>
    <row r="699" spans="3:28" ht="12.5" customHeight="1">
      <c r="C699" s="531"/>
      <c r="D699" s="531"/>
      <c r="E699" s="531"/>
      <c r="F699" s="909"/>
      <c r="G699" s="909"/>
      <c r="H699" s="909"/>
      <c r="I699" s="909"/>
      <c r="J699" s="909"/>
      <c r="K699" s="909"/>
      <c r="L699" s="531"/>
      <c r="M699" s="531"/>
      <c r="N699" s="531"/>
      <c r="O699" s="531"/>
      <c r="P699" s="531"/>
      <c r="Q699" s="531"/>
      <c r="R699" s="531"/>
      <c r="S699" s="531"/>
      <c r="T699" s="531"/>
      <c r="U699" s="531"/>
      <c r="V699" s="531"/>
      <c r="W699" s="531"/>
      <c r="X699" s="531"/>
      <c r="Y699" s="531"/>
      <c r="Z699" s="531"/>
      <c r="AA699" s="531"/>
      <c r="AB699" s="531"/>
    </row>
    <row r="700" spans="3:28" ht="12.5" customHeight="1">
      <c r="C700" s="531"/>
      <c r="D700" s="531"/>
      <c r="E700" s="531"/>
      <c r="F700" s="909"/>
      <c r="G700" s="909"/>
      <c r="H700" s="909"/>
      <c r="I700" s="909"/>
      <c r="J700" s="909"/>
      <c r="K700" s="909"/>
      <c r="L700" s="531"/>
      <c r="M700" s="531"/>
      <c r="N700" s="531"/>
      <c r="O700" s="531"/>
      <c r="P700" s="531"/>
      <c r="Q700" s="531"/>
      <c r="R700" s="531"/>
      <c r="S700" s="531"/>
      <c r="T700" s="531"/>
      <c r="U700" s="531"/>
      <c r="V700" s="531"/>
      <c r="W700" s="531"/>
      <c r="X700" s="531"/>
      <c r="Y700" s="531"/>
      <c r="Z700" s="531"/>
      <c r="AA700" s="531"/>
      <c r="AB700" s="531"/>
    </row>
    <row r="701" spans="3:28" ht="12.5" customHeight="1">
      <c r="C701" s="531"/>
      <c r="D701" s="531"/>
      <c r="E701" s="531"/>
      <c r="F701" s="909"/>
      <c r="G701" s="909"/>
      <c r="H701" s="909"/>
      <c r="I701" s="909"/>
      <c r="J701" s="909"/>
      <c r="K701" s="909"/>
      <c r="L701" s="531"/>
      <c r="M701" s="531"/>
      <c r="N701" s="531"/>
      <c r="O701" s="531"/>
      <c r="P701" s="531"/>
      <c r="Q701" s="531"/>
      <c r="R701" s="531"/>
      <c r="S701" s="531"/>
      <c r="T701" s="531"/>
      <c r="U701" s="531"/>
      <c r="V701" s="531"/>
      <c r="W701" s="531"/>
      <c r="X701" s="531"/>
      <c r="Y701" s="531"/>
      <c r="Z701" s="531"/>
      <c r="AA701" s="531"/>
      <c r="AB701" s="531"/>
    </row>
    <row r="702" spans="3:28" ht="12.5" customHeight="1">
      <c r="C702" s="531"/>
      <c r="D702" s="531"/>
      <c r="E702" s="531"/>
      <c r="F702" s="909"/>
      <c r="G702" s="909"/>
      <c r="H702" s="909"/>
      <c r="I702" s="909"/>
      <c r="J702" s="909"/>
      <c r="K702" s="909"/>
      <c r="L702" s="531"/>
      <c r="M702" s="531"/>
      <c r="N702" s="531"/>
      <c r="O702" s="531"/>
      <c r="P702" s="531"/>
      <c r="Q702" s="531"/>
      <c r="R702" s="531"/>
      <c r="S702" s="531"/>
      <c r="T702" s="531"/>
      <c r="U702" s="531"/>
      <c r="V702" s="531"/>
      <c r="W702" s="531"/>
      <c r="X702" s="531"/>
      <c r="Y702" s="531"/>
      <c r="Z702" s="531"/>
      <c r="AA702" s="531"/>
      <c r="AB702" s="531"/>
    </row>
    <row r="703" spans="3:28" ht="12.5" customHeight="1">
      <c r="C703" s="531"/>
      <c r="D703" s="531"/>
      <c r="E703" s="531"/>
      <c r="F703" s="909"/>
      <c r="G703" s="909"/>
      <c r="H703" s="909"/>
      <c r="I703" s="909"/>
      <c r="J703" s="909"/>
      <c r="K703" s="909"/>
      <c r="L703" s="531"/>
      <c r="M703" s="531"/>
      <c r="N703" s="531"/>
      <c r="O703" s="531"/>
      <c r="P703" s="531"/>
      <c r="Q703" s="531"/>
      <c r="R703" s="531"/>
      <c r="S703" s="531"/>
      <c r="T703" s="531"/>
      <c r="U703" s="531"/>
      <c r="V703" s="531"/>
      <c r="W703" s="531"/>
      <c r="X703" s="531"/>
      <c r="Y703" s="531"/>
      <c r="Z703" s="531"/>
      <c r="AA703" s="531"/>
      <c r="AB703" s="531"/>
    </row>
    <row r="704" spans="3:28" ht="12.5" customHeight="1">
      <c r="C704" s="531"/>
      <c r="D704" s="531"/>
      <c r="E704" s="531"/>
      <c r="F704" s="909"/>
      <c r="G704" s="909"/>
      <c r="H704" s="909"/>
      <c r="I704" s="909"/>
      <c r="J704" s="909"/>
      <c r="K704" s="909"/>
      <c r="L704" s="531"/>
      <c r="M704" s="531"/>
      <c r="N704" s="531"/>
      <c r="O704" s="531"/>
      <c r="P704" s="531"/>
      <c r="Q704" s="531"/>
      <c r="R704" s="531"/>
      <c r="S704" s="531"/>
      <c r="T704" s="531"/>
      <c r="U704" s="531"/>
      <c r="V704" s="531"/>
      <c r="W704" s="531"/>
      <c r="X704" s="531"/>
      <c r="Y704" s="531"/>
      <c r="Z704" s="531"/>
      <c r="AA704" s="531"/>
      <c r="AB704" s="531"/>
    </row>
    <row r="705" spans="3:28" ht="12.5" customHeight="1">
      <c r="C705" s="531"/>
      <c r="D705" s="531"/>
      <c r="E705" s="531"/>
      <c r="F705" s="909"/>
      <c r="G705" s="909"/>
      <c r="H705" s="909"/>
      <c r="I705" s="909"/>
      <c r="J705" s="909"/>
      <c r="K705" s="909"/>
      <c r="L705" s="531"/>
      <c r="M705" s="531"/>
      <c r="N705" s="531"/>
      <c r="O705" s="531"/>
      <c r="P705" s="531"/>
      <c r="Q705" s="531"/>
      <c r="R705" s="531"/>
      <c r="S705" s="531"/>
      <c r="T705" s="531"/>
      <c r="U705" s="531"/>
      <c r="V705" s="531"/>
      <c r="W705" s="531"/>
      <c r="X705" s="531"/>
      <c r="Y705" s="531"/>
      <c r="Z705" s="531"/>
      <c r="AA705" s="531"/>
      <c r="AB705" s="531"/>
    </row>
    <row r="706" spans="3:28" ht="12.5" customHeight="1">
      <c r="C706" s="531"/>
      <c r="D706" s="531"/>
      <c r="E706" s="531"/>
      <c r="F706" s="909"/>
      <c r="G706" s="909"/>
      <c r="H706" s="909"/>
      <c r="I706" s="909"/>
      <c r="J706" s="909"/>
      <c r="K706" s="909"/>
      <c r="L706" s="531"/>
      <c r="M706" s="531"/>
      <c r="N706" s="531"/>
      <c r="O706" s="531"/>
      <c r="P706" s="531"/>
      <c r="Q706" s="531"/>
      <c r="R706" s="531"/>
      <c r="S706" s="531"/>
      <c r="T706" s="531"/>
      <c r="U706" s="531"/>
      <c r="V706" s="531"/>
      <c r="W706" s="531"/>
      <c r="X706" s="531"/>
      <c r="Y706" s="531"/>
      <c r="Z706" s="531"/>
      <c r="AA706" s="531"/>
      <c r="AB706" s="531"/>
    </row>
    <row r="707" spans="3:28" ht="12.5" customHeight="1">
      <c r="C707" s="531"/>
      <c r="D707" s="531"/>
      <c r="E707" s="531"/>
      <c r="F707" s="909"/>
      <c r="G707" s="909"/>
      <c r="H707" s="909"/>
      <c r="I707" s="909"/>
      <c r="J707" s="909"/>
      <c r="K707" s="909"/>
      <c r="L707" s="531"/>
      <c r="M707" s="531"/>
      <c r="N707" s="531"/>
      <c r="O707" s="531"/>
      <c r="P707" s="531"/>
      <c r="Q707" s="531"/>
      <c r="R707" s="531"/>
      <c r="S707" s="531"/>
      <c r="T707" s="531"/>
      <c r="U707" s="531"/>
      <c r="V707" s="531"/>
      <c r="W707" s="531"/>
      <c r="X707" s="531"/>
      <c r="Y707" s="531"/>
      <c r="Z707" s="531"/>
      <c r="AA707" s="531"/>
      <c r="AB707" s="531"/>
    </row>
    <row r="708" spans="3:28" ht="12.5" customHeight="1">
      <c r="C708" s="531"/>
      <c r="D708" s="531"/>
      <c r="E708" s="531"/>
      <c r="F708" s="909"/>
      <c r="G708" s="909"/>
      <c r="H708" s="909"/>
      <c r="I708" s="909"/>
      <c r="J708" s="909"/>
      <c r="K708" s="909"/>
      <c r="L708" s="531"/>
      <c r="M708" s="531"/>
      <c r="N708" s="531"/>
      <c r="O708" s="531"/>
      <c r="P708" s="531"/>
      <c r="Q708" s="531"/>
      <c r="R708" s="531"/>
      <c r="S708" s="531"/>
      <c r="T708" s="531"/>
      <c r="U708" s="531"/>
      <c r="V708" s="531"/>
      <c r="W708" s="531"/>
      <c r="X708" s="531"/>
      <c r="Y708" s="531"/>
      <c r="Z708" s="531"/>
      <c r="AA708" s="531"/>
      <c r="AB708" s="531"/>
    </row>
    <row r="709" spans="3:28" ht="12.5" customHeight="1">
      <c r="C709" s="531"/>
      <c r="D709" s="531"/>
      <c r="E709" s="531"/>
      <c r="F709" s="909"/>
      <c r="G709" s="909"/>
      <c r="H709" s="909"/>
      <c r="I709" s="909"/>
      <c r="J709" s="909"/>
      <c r="K709" s="909"/>
      <c r="L709" s="531"/>
      <c r="M709" s="531"/>
      <c r="N709" s="531"/>
      <c r="O709" s="531"/>
      <c r="P709" s="531"/>
      <c r="Q709" s="531"/>
      <c r="R709" s="531"/>
      <c r="S709" s="531"/>
      <c r="T709" s="531"/>
      <c r="U709" s="531"/>
      <c r="V709" s="531"/>
      <c r="W709" s="531"/>
      <c r="X709" s="531"/>
      <c r="Y709" s="531"/>
      <c r="Z709" s="531"/>
      <c r="AA709" s="531"/>
      <c r="AB709" s="531"/>
    </row>
    <row r="710" spans="3:28" ht="12.5" customHeight="1">
      <c r="C710" s="531"/>
      <c r="D710" s="531"/>
      <c r="E710" s="531"/>
      <c r="F710" s="909"/>
      <c r="G710" s="909"/>
      <c r="H710" s="909"/>
      <c r="I710" s="909"/>
      <c r="J710" s="909"/>
      <c r="K710" s="909"/>
      <c r="L710" s="531"/>
      <c r="M710" s="531"/>
      <c r="N710" s="531"/>
      <c r="O710" s="531"/>
      <c r="P710" s="531"/>
      <c r="Q710" s="531"/>
      <c r="R710" s="531"/>
      <c r="S710" s="531"/>
      <c r="T710" s="531"/>
      <c r="U710" s="531"/>
      <c r="V710" s="531"/>
      <c r="W710" s="531"/>
      <c r="X710" s="531"/>
      <c r="Y710" s="531"/>
      <c r="Z710" s="531"/>
      <c r="AA710" s="531"/>
      <c r="AB710" s="531"/>
    </row>
    <row r="711" spans="3:28" ht="12.5" customHeight="1">
      <c r="C711" s="531"/>
      <c r="D711" s="531"/>
      <c r="E711" s="531"/>
      <c r="F711" s="909"/>
      <c r="G711" s="909"/>
      <c r="H711" s="909"/>
      <c r="I711" s="909"/>
      <c r="J711" s="909"/>
      <c r="K711" s="909"/>
      <c r="L711" s="531"/>
      <c r="M711" s="531"/>
      <c r="N711" s="531"/>
      <c r="O711" s="531"/>
      <c r="P711" s="531"/>
      <c r="Q711" s="531"/>
      <c r="R711" s="531"/>
      <c r="S711" s="531"/>
      <c r="T711" s="531"/>
      <c r="U711" s="531"/>
      <c r="V711" s="531"/>
      <c r="W711" s="531"/>
      <c r="X711" s="531"/>
      <c r="Y711" s="531"/>
      <c r="Z711" s="531"/>
      <c r="AA711" s="531"/>
      <c r="AB711" s="531"/>
    </row>
    <row r="712" spans="3:28" ht="12.5" customHeight="1">
      <c r="C712" s="531"/>
      <c r="D712" s="531"/>
      <c r="E712" s="531"/>
      <c r="F712" s="909"/>
      <c r="G712" s="909"/>
      <c r="H712" s="909"/>
      <c r="I712" s="909"/>
      <c r="J712" s="909"/>
      <c r="K712" s="909"/>
      <c r="L712" s="531"/>
      <c r="M712" s="531"/>
      <c r="N712" s="531"/>
      <c r="O712" s="531"/>
      <c r="P712" s="531"/>
      <c r="Q712" s="531"/>
      <c r="R712" s="531"/>
      <c r="S712" s="531"/>
      <c r="T712" s="531"/>
      <c r="U712" s="531"/>
      <c r="V712" s="531"/>
      <c r="W712" s="531"/>
      <c r="X712" s="531"/>
      <c r="Y712" s="531"/>
      <c r="Z712" s="531"/>
      <c r="AA712" s="531"/>
      <c r="AB712" s="531"/>
    </row>
    <row r="713" spans="3:28" ht="12.5" customHeight="1">
      <c r="C713" s="531"/>
      <c r="D713" s="531"/>
      <c r="E713" s="531"/>
      <c r="F713" s="909"/>
      <c r="G713" s="909"/>
      <c r="H713" s="909"/>
      <c r="I713" s="909"/>
      <c r="J713" s="909"/>
      <c r="K713" s="909"/>
      <c r="L713" s="531"/>
      <c r="M713" s="531"/>
      <c r="N713" s="531"/>
      <c r="O713" s="531"/>
      <c r="P713" s="531"/>
      <c r="Q713" s="531"/>
      <c r="R713" s="531"/>
      <c r="S713" s="531"/>
      <c r="T713" s="531"/>
      <c r="U713" s="531"/>
      <c r="V713" s="531"/>
      <c r="W713" s="531"/>
      <c r="X713" s="531"/>
      <c r="Y713" s="531"/>
      <c r="Z713" s="531"/>
      <c r="AA713" s="531"/>
      <c r="AB713" s="531"/>
    </row>
    <row r="714" spans="3:28" ht="12.5" customHeight="1">
      <c r="C714" s="531"/>
      <c r="D714" s="531"/>
      <c r="E714" s="531"/>
      <c r="F714" s="909"/>
      <c r="G714" s="909"/>
      <c r="H714" s="909"/>
      <c r="I714" s="909"/>
      <c r="J714" s="909"/>
      <c r="K714" s="909"/>
      <c r="L714" s="531"/>
      <c r="M714" s="531"/>
      <c r="N714" s="531"/>
      <c r="O714" s="531"/>
      <c r="P714" s="531"/>
      <c r="Q714" s="531"/>
      <c r="R714" s="531"/>
      <c r="S714" s="531"/>
      <c r="T714" s="531"/>
      <c r="U714" s="531"/>
      <c r="V714" s="531"/>
      <c r="W714" s="531"/>
      <c r="X714" s="531"/>
      <c r="Y714" s="531"/>
      <c r="Z714" s="531"/>
      <c r="AA714" s="531"/>
      <c r="AB714" s="531"/>
    </row>
    <row r="715" spans="3:28" ht="12.5" customHeight="1">
      <c r="C715" s="531"/>
      <c r="D715" s="531"/>
      <c r="E715" s="531"/>
      <c r="F715" s="909"/>
      <c r="G715" s="909"/>
      <c r="H715" s="909"/>
      <c r="I715" s="909"/>
      <c r="J715" s="909"/>
      <c r="K715" s="909"/>
      <c r="L715" s="531"/>
      <c r="M715" s="531"/>
      <c r="N715" s="531"/>
      <c r="O715" s="531"/>
      <c r="P715" s="531"/>
      <c r="Q715" s="531"/>
      <c r="R715" s="531"/>
      <c r="S715" s="531"/>
      <c r="T715" s="531"/>
      <c r="U715" s="531"/>
      <c r="V715" s="531"/>
      <c r="W715" s="531"/>
      <c r="X715" s="531"/>
      <c r="Y715" s="531"/>
      <c r="Z715" s="531"/>
      <c r="AA715" s="531"/>
      <c r="AB715" s="531"/>
    </row>
    <row r="716" spans="3:28" ht="12.5" customHeight="1">
      <c r="C716" s="531"/>
      <c r="D716" s="531"/>
      <c r="E716" s="531"/>
      <c r="F716" s="909"/>
      <c r="G716" s="909"/>
      <c r="H716" s="909"/>
      <c r="I716" s="909"/>
      <c r="J716" s="909"/>
      <c r="K716" s="909"/>
      <c r="L716" s="531"/>
      <c r="M716" s="531"/>
      <c r="N716" s="531"/>
      <c r="O716" s="531"/>
      <c r="P716" s="531"/>
      <c r="Q716" s="531"/>
      <c r="R716" s="531"/>
      <c r="S716" s="531"/>
      <c r="T716" s="531"/>
      <c r="U716" s="531"/>
      <c r="V716" s="531"/>
      <c r="W716" s="531"/>
      <c r="X716" s="531"/>
      <c r="Y716" s="531"/>
      <c r="Z716" s="531"/>
      <c r="AA716" s="531"/>
      <c r="AB716" s="531"/>
    </row>
    <row r="717" spans="3:28" ht="12.5" customHeight="1">
      <c r="C717" s="531"/>
      <c r="D717" s="531"/>
      <c r="E717" s="531"/>
      <c r="F717" s="909"/>
      <c r="G717" s="909"/>
      <c r="H717" s="909"/>
      <c r="I717" s="909"/>
      <c r="J717" s="909"/>
      <c r="K717" s="909"/>
      <c r="L717" s="531"/>
      <c r="M717" s="531"/>
      <c r="N717" s="531"/>
      <c r="O717" s="531"/>
      <c r="P717" s="531"/>
      <c r="Q717" s="531"/>
      <c r="R717" s="531"/>
      <c r="S717" s="531"/>
      <c r="T717" s="531"/>
      <c r="U717" s="531"/>
      <c r="V717" s="531"/>
      <c r="W717" s="531"/>
      <c r="X717" s="531"/>
      <c r="Y717" s="531"/>
      <c r="Z717" s="531"/>
      <c r="AA717" s="531"/>
      <c r="AB717" s="531"/>
    </row>
    <row r="718" spans="3:28" ht="12.5" customHeight="1">
      <c r="C718" s="531"/>
      <c r="D718" s="531"/>
      <c r="E718" s="531"/>
      <c r="F718" s="909"/>
      <c r="G718" s="909"/>
      <c r="H718" s="909"/>
      <c r="I718" s="909"/>
      <c r="J718" s="909"/>
      <c r="K718" s="909"/>
      <c r="L718" s="531"/>
      <c r="M718" s="531"/>
      <c r="N718" s="531"/>
      <c r="O718" s="531"/>
      <c r="P718" s="531"/>
      <c r="Q718" s="531"/>
      <c r="R718" s="531"/>
      <c r="S718" s="531"/>
      <c r="T718" s="531"/>
      <c r="U718" s="531"/>
      <c r="V718" s="531"/>
      <c r="W718" s="531"/>
      <c r="X718" s="531"/>
      <c r="Y718" s="531"/>
      <c r="Z718" s="531"/>
      <c r="AA718" s="531"/>
      <c r="AB718" s="531"/>
    </row>
    <row r="719" spans="3:28" ht="12.5" customHeight="1">
      <c r="C719" s="531"/>
      <c r="D719" s="531"/>
      <c r="E719" s="531"/>
      <c r="F719" s="909"/>
      <c r="G719" s="909"/>
      <c r="H719" s="909"/>
      <c r="I719" s="909"/>
      <c r="J719" s="909"/>
      <c r="K719" s="909"/>
      <c r="L719" s="531"/>
      <c r="M719" s="531"/>
      <c r="N719" s="531"/>
      <c r="O719" s="531"/>
      <c r="P719" s="531"/>
      <c r="Q719" s="531"/>
      <c r="R719" s="531"/>
      <c r="S719" s="531"/>
      <c r="T719" s="531"/>
      <c r="U719" s="531"/>
      <c r="V719" s="531"/>
      <c r="W719" s="531"/>
      <c r="X719" s="531"/>
      <c r="Y719" s="531"/>
      <c r="Z719" s="531"/>
      <c r="AA719" s="531"/>
      <c r="AB719" s="531"/>
    </row>
    <row r="720" spans="3:28" ht="12.5" customHeight="1">
      <c r="C720" s="531"/>
      <c r="D720" s="531"/>
      <c r="E720" s="531"/>
      <c r="F720" s="909"/>
      <c r="G720" s="909"/>
      <c r="H720" s="909"/>
      <c r="I720" s="909"/>
      <c r="J720" s="909"/>
      <c r="K720" s="909"/>
      <c r="L720" s="531"/>
      <c r="M720" s="531"/>
      <c r="N720" s="531"/>
      <c r="O720" s="531"/>
      <c r="P720" s="531"/>
      <c r="Q720" s="531"/>
      <c r="R720" s="531"/>
      <c r="S720" s="531"/>
      <c r="T720" s="531"/>
      <c r="U720" s="531"/>
      <c r="V720" s="531"/>
      <c r="W720" s="531"/>
      <c r="X720" s="531"/>
      <c r="Y720" s="531"/>
      <c r="Z720" s="531"/>
      <c r="AA720" s="531"/>
      <c r="AB720" s="531"/>
    </row>
    <row r="721" spans="3:28" ht="12.5" customHeight="1">
      <c r="C721" s="531"/>
      <c r="D721" s="531"/>
      <c r="E721" s="531"/>
      <c r="F721" s="909"/>
      <c r="G721" s="909"/>
      <c r="H721" s="909"/>
      <c r="I721" s="909"/>
      <c r="J721" s="909"/>
      <c r="K721" s="909"/>
      <c r="L721" s="531"/>
      <c r="M721" s="531"/>
      <c r="N721" s="531"/>
      <c r="O721" s="531"/>
      <c r="P721" s="531"/>
      <c r="Q721" s="531"/>
      <c r="R721" s="531"/>
      <c r="S721" s="531"/>
      <c r="T721" s="531"/>
      <c r="U721" s="531"/>
      <c r="V721" s="531"/>
      <c r="W721" s="531"/>
      <c r="X721" s="531"/>
      <c r="Y721" s="531"/>
      <c r="Z721" s="531"/>
      <c r="AA721" s="531"/>
      <c r="AB721" s="531"/>
    </row>
    <row r="722" spans="3:28" ht="12.5" customHeight="1">
      <c r="C722" s="531"/>
      <c r="D722" s="531"/>
      <c r="E722" s="531"/>
      <c r="F722" s="909"/>
      <c r="G722" s="909"/>
      <c r="H722" s="909"/>
      <c r="I722" s="909"/>
      <c r="J722" s="909"/>
      <c r="K722" s="909"/>
      <c r="L722" s="531"/>
      <c r="M722" s="531"/>
      <c r="N722" s="531"/>
      <c r="O722" s="531"/>
      <c r="P722" s="531"/>
      <c r="Q722" s="531"/>
      <c r="R722" s="531"/>
      <c r="S722" s="531"/>
      <c r="T722" s="531"/>
      <c r="U722" s="531"/>
      <c r="V722" s="531"/>
      <c r="W722" s="531"/>
      <c r="X722" s="531"/>
      <c r="Y722" s="531"/>
      <c r="Z722" s="531"/>
      <c r="AA722" s="531"/>
      <c r="AB722" s="531"/>
    </row>
    <row r="723" spans="3:28" ht="12.5" customHeight="1">
      <c r="C723" s="531"/>
      <c r="D723" s="531"/>
      <c r="E723" s="531"/>
      <c r="F723" s="909"/>
      <c r="G723" s="909"/>
      <c r="H723" s="909"/>
      <c r="I723" s="909"/>
      <c r="J723" s="909"/>
      <c r="K723" s="909"/>
      <c r="L723" s="531"/>
      <c r="M723" s="531"/>
      <c r="N723" s="531"/>
      <c r="O723" s="531"/>
      <c r="P723" s="531"/>
      <c r="Q723" s="531"/>
      <c r="R723" s="531"/>
      <c r="S723" s="531"/>
      <c r="T723" s="531"/>
      <c r="U723" s="531"/>
      <c r="V723" s="531"/>
      <c r="W723" s="531"/>
      <c r="X723" s="531"/>
      <c r="Y723" s="531"/>
      <c r="Z723" s="531"/>
      <c r="AA723" s="531"/>
      <c r="AB723" s="531"/>
    </row>
    <row r="724" spans="3:28" ht="12.5" customHeight="1">
      <c r="C724" s="531"/>
      <c r="D724" s="531"/>
      <c r="E724" s="531"/>
      <c r="F724" s="909"/>
      <c r="G724" s="909"/>
      <c r="H724" s="909"/>
      <c r="I724" s="909"/>
      <c r="J724" s="909"/>
      <c r="K724" s="909"/>
      <c r="L724" s="531"/>
      <c r="M724" s="531"/>
      <c r="N724" s="531"/>
      <c r="O724" s="531"/>
      <c r="P724" s="531"/>
      <c r="Q724" s="531"/>
      <c r="R724" s="531"/>
      <c r="S724" s="531"/>
      <c r="T724" s="531"/>
      <c r="U724" s="531"/>
      <c r="V724" s="531"/>
      <c r="W724" s="531"/>
      <c r="X724" s="531"/>
      <c r="Y724" s="531"/>
      <c r="Z724" s="531"/>
      <c r="AA724" s="531"/>
      <c r="AB724" s="531"/>
    </row>
    <row r="725" spans="3:28" ht="12.5" customHeight="1">
      <c r="C725" s="531"/>
      <c r="D725" s="531"/>
      <c r="E725" s="531"/>
      <c r="F725" s="909"/>
      <c r="G725" s="909"/>
      <c r="H725" s="909"/>
      <c r="I725" s="909"/>
      <c r="J725" s="909"/>
      <c r="K725" s="909"/>
      <c r="L725" s="531"/>
      <c r="M725" s="531"/>
      <c r="N725" s="531"/>
      <c r="O725" s="531"/>
      <c r="P725" s="531"/>
      <c r="Q725" s="531"/>
      <c r="R725" s="531"/>
      <c r="S725" s="531"/>
      <c r="T725" s="531"/>
      <c r="U725" s="531"/>
      <c r="V725" s="531"/>
      <c r="W725" s="531"/>
      <c r="X725" s="531"/>
      <c r="Y725" s="531"/>
      <c r="Z725" s="531"/>
      <c r="AA725" s="531"/>
      <c r="AB725" s="531"/>
    </row>
    <row r="726" spans="3:28" ht="12.5" customHeight="1">
      <c r="C726" s="531"/>
      <c r="D726" s="531"/>
      <c r="E726" s="531"/>
      <c r="F726" s="909"/>
      <c r="G726" s="909"/>
      <c r="H726" s="909"/>
      <c r="I726" s="909"/>
      <c r="J726" s="909"/>
      <c r="K726" s="909"/>
      <c r="L726" s="531"/>
      <c r="M726" s="531"/>
      <c r="N726" s="531"/>
      <c r="O726" s="531"/>
      <c r="P726" s="531"/>
      <c r="Q726" s="531"/>
      <c r="R726" s="531"/>
      <c r="S726" s="531"/>
      <c r="T726" s="531"/>
      <c r="U726" s="531"/>
      <c r="V726" s="531"/>
      <c r="W726" s="531"/>
      <c r="X726" s="531"/>
      <c r="Y726" s="531"/>
      <c r="Z726" s="531"/>
      <c r="AA726" s="531"/>
      <c r="AB726" s="531"/>
    </row>
    <row r="727" spans="3:28" ht="12.5" customHeight="1">
      <c r="C727" s="531"/>
      <c r="D727" s="531"/>
      <c r="E727" s="531"/>
      <c r="F727" s="909"/>
      <c r="G727" s="909"/>
      <c r="H727" s="909"/>
      <c r="I727" s="909"/>
      <c r="J727" s="909"/>
      <c r="K727" s="909"/>
      <c r="L727" s="531"/>
      <c r="M727" s="531"/>
      <c r="N727" s="531"/>
      <c r="O727" s="531"/>
      <c r="P727" s="531"/>
      <c r="Q727" s="531"/>
      <c r="R727" s="531"/>
      <c r="S727" s="531"/>
      <c r="T727" s="531"/>
      <c r="U727" s="531"/>
      <c r="V727" s="531"/>
      <c r="W727" s="531"/>
      <c r="X727" s="531"/>
      <c r="Y727" s="531"/>
      <c r="Z727" s="531"/>
      <c r="AA727" s="531"/>
      <c r="AB727" s="531"/>
    </row>
    <row r="728" spans="3:28" ht="12.5" customHeight="1">
      <c r="C728" s="531"/>
      <c r="D728" s="531"/>
      <c r="E728" s="531"/>
      <c r="F728" s="909"/>
      <c r="G728" s="909"/>
      <c r="H728" s="909"/>
      <c r="I728" s="909"/>
      <c r="J728" s="909"/>
      <c r="K728" s="909"/>
      <c r="L728" s="531"/>
      <c r="M728" s="531"/>
      <c r="N728" s="531"/>
      <c r="O728" s="531"/>
      <c r="P728" s="531"/>
      <c r="Q728" s="531"/>
      <c r="R728" s="531"/>
      <c r="S728" s="531"/>
      <c r="T728" s="531"/>
      <c r="U728" s="531"/>
      <c r="V728" s="531"/>
      <c r="W728" s="531"/>
      <c r="X728" s="531"/>
      <c r="Y728" s="531"/>
      <c r="Z728" s="531"/>
      <c r="AA728" s="531"/>
      <c r="AB728" s="531"/>
    </row>
    <row r="729" spans="3:28" ht="12.5" customHeight="1">
      <c r="C729" s="531"/>
      <c r="D729" s="531"/>
      <c r="E729" s="531"/>
      <c r="F729" s="909"/>
      <c r="G729" s="909"/>
      <c r="H729" s="909"/>
      <c r="I729" s="909"/>
      <c r="J729" s="909"/>
      <c r="K729" s="909"/>
      <c r="L729" s="531"/>
      <c r="M729" s="531"/>
      <c r="N729" s="531"/>
      <c r="O729" s="531"/>
      <c r="P729" s="531"/>
      <c r="Q729" s="531"/>
      <c r="R729" s="531"/>
      <c r="S729" s="531"/>
      <c r="T729" s="531"/>
      <c r="U729" s="531"/>
      <c r="V729" s="531"/>
      <c r="W729" s="531"/>
      <c r="X729" s="531"/>
      <c r="Y729" s="531"/>
      <c r="Z729" s="531"/>
      <c r="AA729" s="531"/>
      <c r="AB729" s="531"/>
    </row>
    <row r="730" spans="3:28" ht="12.5" customHeight="1">
      <c r="C730" s="531"/>
      <c r="D730" s="531"/>
      <c r="E730" s="531"/>
      <c r="F730" s="909"/>
      <c r="G730" s="909"/>
      <c r="H730" s="909"/>
      <c r="I730" s="909"/>
      <c r="J730" s="909"/>
      <c r="K730" s="909"/>
      <c r="L730" s="531"/>
      <c r="M730" s="531"/>
      <c r="N730" s="531"/>
      <c r="O730" s="531"/>
      <c r="P730" s="531"/>
      <c r="Q730" s="531"/>
      <c r="R730" s="531"/>
      <c r="S730" s="531"/>
      <c r="T730" s="531"/>
      <c r="U730" s="531"/>
      <c r="V730" s="531"/>
      <c r="W730" s="531"/>
      <c r="X730" s="531"/>
      <c r="Y730" s="531"/>
      <c r="Z730" s="531"/>
      <c r="AA730" s="531"/>
      <c r="AB730" s="531"/>
    </row>
    <row r="731" spans="3:28" ht="12.5" customHeight="1">
      <c r="C731" s="531"/>
      <c r="D731" s="531"/>
      <c r="E731" s="531"/>
      <c r="F731" s="909"/>
      <c r="G731" s="909"/>
      <c r="H731" s="909"/>
      <c r="I731" s="909"/>
      <c r="J731" s="909"/>
      <c r="K731" s="909"/>
      <c r="L731" s="531"/>
      <c r="M731" s="531"/>
      <c r="N731" s="531"/>
      <c r="O731" s="531"/>
      <c r="P731" s="531"/>
      <c r="Q731" s="531"/>
      <c r="R731" s="531"/>
      <c r="S731" s="531"/>
      <c r="T731" s="531"/>
      <c r="U731" s="531"/>
      <c r="V731" s="531"/>
      <c r="W731" s="531"/>
      <c r="X731" s="531"/>
      <c r="Y731" s="531"/>
      <c r="Z731" s="531"/>
      <c r="AA731" s="531"/>
      <c r="AB731" s="531"/>
    </row>
    <row r="732" spans="3:28" ht="12.5" customHeight="1">
      <c r="C732" s="531"/>
      <c r="D732" s="531"/>
      <c r="E732" s="531"/>
      <c r="F732" s="909"/>
      <c r="G732" s="909"/>
      <c r="H732" s="909"/>
      <c r="I732" s="909"/>
      <c r="J732" s="909"/>
      <c r="K732" s="909"/>
      <c r="L732" s="531"/>
      <c r="M732" s="531"/>
      <c r="N732" s="531"/>
      <c r="O732" s="531"/>
      <c r="P732" s="531"/>
      <c r="Q732" s="531"/>
      <c r="R732" s="531"/>
      <c r="S732" s="531"/>
      <c r="T732" s="531"/>
      <c r="U732" s="531"/>
      <c r="V732" s="531"/>
      <c r="W732" s="531"/>
      <c r="X732" s="531"/>
      <c r="Y732" s="531"/>
      <c r="Z732" s="531"/>
      <c r="AA732" s="531"/>
      <c r="AB732" s="531"/>
    </row>
    <row r="733" spans="3:28" ht="12.5" customHeight="1">
      <c r="C733" s="531"/>
      <c r="D733" s="531"/>
      <c r="E733" s="531"/>
      <c r="F733" s="909"/>
      <c r="G733" s="909"/>
      <c r="H733" s="909"/>
      <c r="I733" s="909"/>
      <c r="J733" s="909"/>
      <c r="K733" s="909"/>
      <c r="L733" s="531"/>
      <c r="M733" s="531"/>
      <c r="N733" s="531"/>
      <c r="O733" s="531"/>
      <c r="P733" s="531"/>
      <c r="Q733" s="531"/>
      <c r="R733" s="531"/>
      <c r="S733" s="531"/>
      <c r="T733" s="531"/>
      <c r="U733" s="531"/>
      <c r="V733" s="531"/>
      <c r="W733" s="531"/>
      <c r="X733" s="531"/>
      <c r="Y733" s="531"/>
      <c r="Z733" s="531"/>
      <c r="AA733" s="531"/>
      <c r="AB733" s="531"/>
    </row>
    <row r="734" spans="3:28" ht="12.5" customHeight="1">
      <c r="C734" s="531"/>
      <c r="D734" s="531"/>
      <c r="E734" s="531"/>
      <c r="F734" s="909"/>
      <c r="G734" s="909"/>
      <c r="H734" s="909"/>
      <c r="I734" s="909"/>
      <c r="J734" s="909"/>
      <c r="K734" s="909"/>
      <c r="L734" s="531"/>
      <c r="M734" s="531"/>
      <c r="N734" s="531"/>
      <c r="O734" s="531"/>
      <c r="P734" s="531"/>
      <c r="Q734" s="531"/>
      <c r="R734" s="531"/>
      <c r="S734" s="531"/>
      <c r="T734" s="531"/>
      <c r="U734" s="531"/>
      <c r="V734" s="531"/>
      <c r="W734" s="531"/>
      <c r="X734" s="531"/>
      <c r="Y734" s="531"/>
      <c r="Z734" s="531"/>
      <c r="AA734" s="531"/>
      <c r="AB734" s="531"/>
    </row>
    <row r="735" spans="3:28" ht="12.5" customHeight="1">
      <c r="C735" s="531"/>
      <c r="D735" s="531"/>
      <c r="E735" s="531"/>
      <c r="F735" s="909"/>
      <c r="G735" s="909"/>
      <c r="H735" s="909"/>
      <c r="I735" s="909"/>
      <c r="J735" s="909"/>
      <c r="K735" s="909"/>
      <c r="L735" s="531"/>
      <c r="M735" s="531"/>
      <c r="N735" s="531"/>
      <c r="O735" s="531"/>
      <c r="P735" s="531"/>
      <c r="Q735" s="531"/>
      <c r="R735" s="531"/>
      <c r="S735" s="531"/>
      <c r="T735" s="531"/>
      <c r="U735" s="531"/>
      <c r="V735" s="531"/>
      <c r="W735" s="531"/>
      <c r="X735" s="531"/>
      <c r="Y735" s="531"/>
      <c r="Z735" s="531"/>
      <c r="AA735" s="531"/>
      <c r="AB735" s="531"/>
    </row>
    <row r="736" spans="3:28" ht="12.5" customHeight="1">
      <c r="C736" s="531"/>
      <c r="D736" s="531"/>
      <c r="E736" s="531"/>
      <c r="F736" s="909"/>
      <c r="G736" s="909"/>
      <c r="H736" s="909"/>
      <c r="I736" s="909"/>
      <c r="J736" s="909"/>
      <c r="K736" s="909"/>
      <c r="L736" s="531"/>
      <c r="M736" s="531"/>
      <c r="N736" s="531"/>
      <c r="O736" s="531"/>
      <c r="P736" s="531"/>
      <c r="Q736" s="531"/>
      <c r="R736" s="531"/>
      <c r="S736" s="531"/>
      <c r="T736" s="531"/>
      <c r="U736" s="531"/>
      <c r="V736" s="531"/>
      <c r="W736" s="531"/>
      <c r="X736" s="531"/>
      <c r="Y736" s="531"/>
      <c r="Z736" s="531"/>
      <c r="AA736" s="531"/>
      <c r="AB736" s="531"/>
    </row>
    <row r="737" spans="3:28" ht="12.5" customHeight="1">
      <c r="C737" s="531"/>
      <c r="D737" s="531"/>
      <c r="E737" s="531"/>
      <c r="F737" s="909"/>
      <c r="G737" s="909"/>
      <c r="H737" s="909"/>
      <c r="I737" s="909"/>
      <c r="J737" s="909"/>
      <c r="K737" s="909"/>
      <c r="L737" s="531"/>
      <c r="M737" s="531"/>
      <c r="N737" s="531"/>
      <c r="O737" s="531"/>
      <c r="P737" s="531"/>
      <c r="Q737" s="531"/>
      <c r="R737" s="531"/>
      <c r="S737" s="531"/>
      <c r="T737" s="531"/>
      <c r="U737" s="531"/>
      <c r="V737" s="531"/>
      <c r="W737" s="531"/>
      <c r="X737" s="531"/>
      <c r="Y737" s="531"/>
      <c r="Z737" s="531"/>
      <c r="AA737" s="531"/>
      <c r="AB737" s="531"/>
    </row>
    <row r="738" spans="3:28" ht="12.5" customHeight="1">
      <c r="C738" s="531"/>
      <c r="D738" s="531"/>
      <c r="E738" s="531"/>
      <c r="F738" s="909"/>
      <c r="G738" s="909"/>
      <c r="H738" s="909"/>
      <c r="I738" s="909"/>
      <c r="J738" s="909"/>
      <c r="K738" s="909"/>
      <c r="L738" s="531"/>
      <c r="M738" s="531"/>
      <c r="N738" s="531"/>
      <c r="O738" s="531"/>
      <c r="P738" s="531"/>
      <c r="Q738" s="531"/>
      <c r="R738" s="531"/>
      <c r="S738" s="531"/>
      <c r="T738" s="531"/>
      <c r="U738" s="531"/>
      <c r="V738" s="531"/>
      <c r="W738" s="531"/>
      <c r="X738" s="531"/>
      <c r="Y738" s="531"/>
      <c r="Z738" s="531"/>
      <c r="AA738" s="531"/>
      <c r="AB738" s="531"/>
    </row>
    <row r="739" spans="3:28" ht="12.5" customHeight="1">
      <c r="C739" s="531"/>
      <c r="D739" s="531"/>
      <c r="E739" s="531"/>
      <c r="F739" s="909"/>
      <c r="G739" s="909"/>
      <c r="H739" s="909"/>
      <c r="I739" s="909"/>
      <c r="J739" s="909"/>
      <c r="K739" s="909"/>
      <c r="L739" s="531"/>
      <c r="M739" s="531"/>
      <c r="N739" s="531"/>
      <c r="O739" s="531"/>
      <c r="P739" s="531"/>
      <c r="Q739" s="531"/>
      <c r="R739" s="531"/>
      <c r="S739" s="531"/>
      <c r="T739" s="531"/>
      <c r="U739" s="531"/>
      <c r="V739" s="531"/>
      <c r="W739" s="531"/>
      <c r="X739" s="531"/>
      <c r="Y739" s="531"/>
      <c r="Z739" s="531"/>
      <c r="AA739" s="531"/>
      <c r="AB739" s="531"/>
    </row>
    <row r="740" spans="3:28" ht="12.5" customHeight="1">
      <c r="C740" s="531"/>
      <c r="D740" s="531"/>
      <c r="E740" s="531"/>
      <c r="F740" s="909"/>
      <c r="G740" s="909"/>
      <c r="H740" s="909"/>
      <c r="I740" s="909"/>
      <c r="J740" s="909"/>
      <c r="K740" s="909"/>
      <c r="L740" s="531"/>
      <c r="M740" s="531"/>
      <c r="N740" s="531"/>
      <c r="O740" s="531"/>
      <c r="P740" s="531"/>
      <c r="Q740" s="531"/>
      <c r="R740" s="531"/>
      <c r="S740" s="531"/>
      <c r="T740" s="531"/>
      <c r="U740" s="531"/>
      <c r="V740" s="531"/>
      <c r="W740" s="531"/>
      <c r="X740" s="531"/>
      <c r="Y740" s="531"/>
      <c r="Z740" s="531"/>
      <c r="AA740" s="531"/>
      <c r="AB740" s="531"/>
    </row>
    <row r="741" spans="3:28" ht="12.5" customHeight="1">
      <c r="C741" s="531"/>
      <c r="D741" s="531"/>
      <c r="E741" s="531"/>
      <c r="F741" s="909"/>
      <c r="G741" s="909"/>
      <c r="H741" s="909"/>
      <c r="I741" s="909"/>
      <c r="J741" s="909"/>
      <c r="K741" s="909"/>
      <c r="L741" s="531"/>
      <c r="M741" s="531"/>
      <c r="N741" s="531"/>
      <c r="O741" s="531"/>
      <c r="P741" s="531"/>
      <c r="Q741" s="531"/>
      <c r="R741" s="531"/>
      <c r="S741" s="531"/>
      <c r="T741" s="531"/>
      <c r="U741" s="531"/>
      <c r="V741" s="531"/>
      <c r="W741" s="531"/>
      <c r="X741" s="531"/>
      <c r="Y741" s="531"/>
      <c r="Z741" s="531"/>
      <c r="AA741" s="531"/>
      <c r="AB741" s="531"/>
    </row>
    <row r="742" spans="3:28" ht="12.5" customHeight="1">
      <c r="C742" s="531"/>
      <c r="D742" s="531"/>
      <c r="E742" s="531"/>
      <c r="F742" s="909"/>
      <c r="G742" s="909"/>
      <c r="H742" s="909"/>
      <c r="I742" s="909"/>
      <c r="J742" s="909"/>
      <c r="K742" s="909"/>
      <c r="L742" s="531"/>
      <c r="M742" s="531"/>
      <c r="N742" s="531"/>
      <c r="O742" s="531"/>
      <c r="P742" s="531"/>
      <c r="Q742" s="531"/>
      <c r="R742" s="531"/>
      <c r="S742" s="531"/>
      <c r="T742" s="531"/>
      <c r="U742" s="531"/>
      <c r="V742" s="531"/>
      <c r="W742" s="531"/>
      <c r="X742" s="531"/>
      <c r="Y742" s="531"/>
      <c r="Z742" s="531"/>
      <c r="AA742" s="531"/>
      <c r="AB742" s="531"/>
    </row>
    <row r="743" spans="3:28" ht="12.5" customHeight="1">
      <c r="C743" s="531"/>
      <c r="D743" s="531"/>
      <c r="E743" s="531"/>
      <c r="F743" s="909"/>
      <c r="G743" s="909"/>
      <c r="H743" s="909"/>
      <c r="I743" s="909"/>
      <c r="J743" s="909"/>
      <c r="K743" s="909"/>
      <c r="L743" s="531"/>
      <c r="M743" s="531"/>
      <c r="N743" s="531"/>
      <c r="O743" s="531"/>
      <c r="P743" s="531"/>
      <c r="Q743" s="531"/>
      <c r="R743" s="531"/>
      <c r="S743" s="531"/>
      <c r="T743" s="531"/>
      <c r="U743" s="531"/>
      <c r="V743" s="531"/>
      <c r="W743" s="531"/>
      <c r="X743" s="531"/>
      <c r="Y743" s="531"/>
      <c r="Z743" s="531"/>
      <c r="AA743" s="531"/>
      <c r="AB743" s="531"/>
    </row>
    <row r="744" spans="3:28" ht="12.5" customHeight="1">
      <c r="C744" s="531"/>
      <c r="D744" s="531"/>
      <c r="E744" s="531"/>
      <c r="F744" s="909"/>
      <c r="G744" s="909"/>
      <c r="H744" s="909"/>
      <c r="I744" s="909"/>
      <c r="J744" s="909"/>
      <c r="K744" s="909"/>
      <c r="L744" s="531"/>
      <c r="M744" s="531"/>
      <c r="N744" s="531"/>
      <c r="O744" s="531"/>
      <c r="P744" s="531"/>
      <c r="Q744" s="531"/>
      <c r="R744" s="531"/>
      <c r="S744" s="531"/>
      <c r="T744" s="531"/>
      <c r="U744" s="531"/>
      <c r="V744" s="531"/>
      <c r="W744" s="531"/>
      <c r="X744" s="531"/>
      <c r="Y744" s="531"/>
      <c r="Z744" s="531"/>
      <c r="AA744" s="531"/>
      <c r="AB744" s="531"/>
    </row>
    <row r="745" spans="3:28" ht="12.5" customHeight="1">
      <c r="C745" s="531"/>
      <c r="D745" s="531"/>
      <c r="E745" s="531"/>
      <c r="F745" s="909"/>
      <c r="G745" s="909"/>
      <c r="H745" s="909"/>
      <c r="I745" s="909"/>
      <c r="J745" s="909"/>
      <c r="K745" s="909"/>
      <c r="L745" s="531"/>
      <c r="M745" s="531"/>
      <c r="N745" s="531"/>
      <c r="O745" s="531"/>
      <c r="P745" s="531"/>
      <c r="Q745" s="531"/>
      <c r="R745" s="531"/>
      <c r="S745" s="531"/>
      <c r="T745" s="531"/>
      <c r="U745" s="531"/>
      <c r="V745" s="531"/>
      <c r="W745" s="531"/>
      <c r="X745" s="531"/>
      <c r="Y745" s="531"/>
      <c r="Z745" s="531"/>
      <c r="AA745" s="531"/>
      <c r="AB745" s="531"/>
    </row>
    <row r="746" spans="3:28" ht="12.5" customHeight="1">
      <c r="C746" s="531"/>
      <c r="D746" s="531"/>
      <c r="E746" s="531"/>
      <c r="F746" s="909"/>
      <c r="G746" s="909"/>
      <c r="H746" s="909"/>
      <c r="I746" s="909"/>
      <c r="J746" s="909"/>
      <c r="K746" s="909"/>
      <c r="L746" s="531"/>
      <c r="M746" s="531"/>
      <c r="N746" s="531"/>
      <c r="O746" s="531"/>
      <c r="P746" s="531"/>
      <c r="Q746" s="531"/>
      <c r="R746" s="531"/>
      <c r="S746" s="531"/>
      <c r="T746" s="531"/>
      <c r="U746" s="531"/>
      <c r="V746" s="531"/>
      <c r="W746" s="531"/>
      <c r="X746" s="531"/>
      <c r="Y746" s="531"/>
      <c r="Z746" s="531"/>
      <c r="AA746" s="531"/>
      <c r="AB746" s="531"/>
    </row>
    <row r="747" spans="3:28" ht="12.5" customHeight="1">
      <c r="C747" s="531"/>
      <c r="D747" s="531"/>
      <c r="E747" s="531"/>
      <c r="F747" s="909"/>
      <c r="G747" s="909"/>
      <c r="H747" s="909"/>
      <c r="I747" s="909"/>
      <c r="J747" s="909"/>
      <c r="K747" s="909"/>
      <c r="L747" s="531"/>
      <c r="M747" s="531"/>
      <c r="N747" s="531"/>
      <c r="O747" s="531"/>
      <c r="P747" s="531"/>
      <c r="Q747" s="531"/>
      <c r="R747" s="531"/>
      <c r="S747" s="531"/>
      <c r="T747" s="531"/>
      <c r="U747" s="531"/>
      <c r="V747" s="531"/>
      <c r="W747" s="531"/>
      <c r="X747" s="531"/>
      <c r="Y747" s="531"/>
      <c r="Z747" s="531"/>
      <c r="AA747" s="531"/>
      <c r="AB747" s="531"/>
    </row>
    <row r="748" spans="3:28" ht="12.5" customHeight="1">
      <c r="C748" s="531"/>
      <c r="D748" s="531"/>
      <c r="E748" s="531"/>
      <c r="F748" s="909"/>
      <c r="G748" s="909"/>
      <c r="H748" s="909"/>
      <c r="I748" s="909"/>
      <c r="J748" s="909"/>
      <c r="K748" s="909"/>
      <c r="L748" s="531"/>
      <c r="M748" s="531"/>
      <c r="N748" s="531"/>
      <c r="O748" s="531"/>
      <c r="P748" s="531"/>
      <c r="Q748" s="531"/>
      <c r="R748" s="531"/>
      <c r="S748" s="531"/>
      <c r="T748" s="531"/>
      <c r="U748" s="531"/>
      <c r="V748" s="531"/>
      <c r="W748" s="531"/>
      <c r="X748" s="531"/>
      <c r="Y748" s="531"/>
      <c r="Z748" s="531"/>
      <c r="AA748" s="531"/>
      <c r="AB748" s="531"/>
    </row>
    <row r="749" spans="3:28" ht="12.5" customHeight="1">
      <c r="C749" s="531"/>
      <c r="D749" s="531"/>
      <c r="E749" s="531"/>
      <c r="F749" s="909"/>
      <c r="G749" s="909"/>
      <c r="H749" s="909"/>
      <c r="I749" s="909"/>
      <c r="J749" s="909"/>
      <c r="K749" s="909"/>
      <c r="L749" s="531"/>
      <c r="M749" s="531"/>
      <c r="N749" s="531"/>
      <c r="O749" s="531"/>
      <c r="P749" s="531"/>
      <c r="Q749" s="531"/>
      <c r="R749" s="531"/>
      <c r="S749" s="531"/>
      <c r="T749" s="531"/>
      <c r="U749" s="531"/>
      <c r="V749" s="531"/>
      <c r="W749" s="531"/>
      <c r="X749" s="531"/>
      <c r="Y749" s="531"/>
      <c r="Z749" s="531"/>
      <c r="AA749" s="531"/>
      <c r="AB749" s="531"/>
    </row>
    <row r="750" spans="3:28" ht="12.5" customHeight="1">
      <c r="C750" s="531"/>
      <c r="D750" s="531"/>
      <c r="E750" s="531"/>
      <c r="F750" s="909"/>
      <c r="G750" s="909"/>
      <c r="H750" s="909"/>
      <c r="I750" s="909"/>
      <c r="J750" s="909"/>
      <c r="K750" s="909"/>
      <c r="L750" s="531"/>
      <c r="M750" s="531"/>
      <c r="N750" s="531"/>
      <c r="O750" s="531"/>
      <c r="P750" s="531"/>
      <c r="Q750" s="531"/>
      <c r="R750" s="531"/>
      <c r="S750" s="531"/>
      <c r="T750" s="531"/>
      <c r="U750" s="531"/>
      <c r="V750" s="531"/>
      <c r="W750" s="531"/>
      <c r="X750" s="531"/>
      <c r="Y750" s="531"/>
      <c r="Z750" s="531"/>
      <c r="AA750" s="531"/>
      <c r="AB750" s="531"/>
    </row>
    <row r="751" spans="3:28" ht="12.5" customHeight="1">
      <c r="C751" s="531"/>
      <c r="D751" s="531"/>
      <c r="E751" s="531"/>
      <c r="F751" s="909"/>
      <c r="G751" s="909"/>
      <c r="H751" s="909"/>
      <c r="I751" s="909"/>
      <c r="J751" s="909"/>
      <c r="K751" s="909"/>
      <c r="L751" s="531"/>
      <c r="M751" s="531"/>
      <c r="N751" s="531"/>
      <c r="O751" s="531"/>
      <c r="P751" s="531"/>
      <c r="Q751" s="531"/>
      <c r="R751" s="531"/>
      <c r="S751" s="531"/>
      <c r="T751" s="531"/>
      <c r="U751" s="531"/>
      <c r="V751" s="531"/>
      <c r="W751" s="531"/>
      <c r="X751" s="531"/>
      <c r="Y751" s="531"/>
      <c r="Z751" s="531"/>
      <c r="AA751" s="531"/>
      <c r="AB751" s="531"/>
    </row>
    <row r="752" spans="3:28" ht="12.5" customHeight="1">
      <c r="C752" s="531"/>
      <c r="D752" s="531"/>
      <c r="E752" s="531"/>
      <c r="F752" s="909"/>
      <c r="G752" s="909"/>
      <c r="H752" s="909"/>
      <c r="I752" s="909"/>
      <c r="J752" s="909"/>
      <c r="K752" s="909"/>
      <c r="L752" s="531"/>
      <c r="M752" s="531"/>
      <c r="N752" s="531"/>
      <c r="O752" s="531"/>
      <c r="P752" s="531"/>
      <c r="Q752" s="531"/>
      <c r="R752" s="531"/>
      <c r="S752" s="531"/>
      <c r="T752" s="531"/>
      <c r="U752" s="531"/>
      <c r="V752" s="531"/>
      <c r="W752" s="531"/>
      <c r="X752" s="531"/>
      <c r="Y752" s="531"/>
      <c r="Z752" s="531"/>
      <c r="AA752" s="531"/>
      <c r="AB752" s="531"/>
    </row>
    <row r="753" spans="3:28" ht="12.5" customHeight="1">
      <c r="C753" s="531"/>
      <c r="D753" s="531"/>
      <c r="E753" s="531"/>
      <c r="F753" s="909"/>
      <c r="G753" s="909"/>
      <c r="H753" s="909"/>
      <c r="I753" s="909"/>
      <c r="J753" s="909"/>
      <c r="K753" s="909"/>
      <c r="L753" s="531"/>
      <c r="M753" s="531"/>
      <c r="N753" s="531"/>
      <c r="O753" s="531"/>
      <c r="P753" s="531"/>
      <c r="Q753" s="531"/>
      <c r="R753" s="531"/>
      <c r="S753" s="531"/>
      <c r="T753" s="531"/>
      <c r="U753" s="531"/>
      <c r="V753" s="531"/>
      <c r="W753" s="531"/>
      <c r="X753" s="531"/>
      <c r="Y753" s="531"/>
      <c r="Z753" s="531"/>
      <c r="AA753" s="531"/>
      <c r="AB753" s="531"/>
    </row>
    <row r="754" spans="3:28" ht="12.5" customHeight="1">
      <c r="C754" s="531"/>
      <c r="D754" s="531"/>
      <c r="E754" s="531"/>
      <c r="F754" s="909"/>
      <c r="G754" s="909"/>
      <c r="H754" s="909"/>
      <c r="I754" s="909"/>
      <c r="J754" s="909"/>
      <c r="K754" s="909"/>
      <c r="L754" s="531"/>
      <c r="M754" s="531"/>
      <c r="N754" s="531"/>
      <c r="O754" s="531"/>
      <c r="P754" s="531"/>
      <c r="Q754" s="531"/>
      <c r="R754" s="531"/>
      <c r="S754" s="531"/>
      <c r="T754" s="531"/>
      <c r="U754" s="531"/>
      <c r="V754" s="531"/>
      <c r="W754" s="531"/>
      <c r="X754" s="531"/>
      <c r="Y754" s="531"/>
      <c r="Z754" s="531"/>
      <c r="AA754" s="531"/>
      <c r="AB754" s="531"/>
    </row>
    <row r="755" spans="3:28" ht="12.5" customHeight="1">
      <c r="C755" s="531"/>
      <c r="D755" s="531"/>
      <c r="E755" s="531"/>
      <c r="F755" s="909"/>
      <c r="G755" s="909"/>
      <c r="H755" s="909"/>
      <c r="I755" s="909"/>
      <c r="J755" s="909"/>
      <c r="K755" s="909"/>
      <c r="L755" s="531"/>
      <c r="M755" s="531"/>
      <c r="N755" s="531"/>
      <c r="O755" s="531"/>
      <c r="P755" s="531"/>
      <c r="Q755" s="531"/>
      <c r="R755" s="531"/>
      <c r="S755" s="531"/>
      <c r="T755" s="531"/>
      <c r="U755" s="531"/>
      <c r="V755" s="531"/>
      <c r="W755" s="531"/>
      <c r="X755" s="531"/>
      <c r="Y755" s="531"/>
      <c r="Z755" s="531"/>
      <c r="AA755" s="531"/>
      <c r="AB755" s="531"/>
    </row>
    <row r="756" spans="3:28" ht="12.5" customHeight="1">
      <c r="C756" s="531"/>
      <c r="D756" s="531"/>
      <c r="E756" s="531"/>
      <c r="F756" s="909"/>
      <c r="G756" s="909"/>
      <c r="H756" s="909"/>
      <c r="I756" s="909"/>
      <c r="J756" s="909"/>
      <c r="K756" s="909"/>
      <c r="L756" s="531"/>
      <c r="M756" s="531"/>
      <c r="N756" s="531"/>
      <c r="O756" s="531"/>
      <c r="P756" s="531"/>
      <c r="Q756" s="531"/>
      <c r="R756" s="531"/>
      <c r="S756" s="531"/>
      <c r="T756" s="531"/>
      <c r="U756" s="531"/>
      <c r="V756" s="531"/>
      <c r="W756" s="531"/>
      <c r="X756" s="531"/>
      <c r="Y756" s="531"/>
      <c r="Z756" s="531"/>
      <c r="AA756" s="531"/>
      <c r="AB756" s="531"/>
    </row>
    <row r="757" spans="3:28" ht="12.5" customHeight="1">
      <c r="C757" s="531"/>
      <c r="D757" s="531"/>
      <c r="E757" s="531"/>
      <c r="F757" s="909"/>
      <c r="G757" s="909"/>
      <c r="H757" s="909"/>
      <c r="I757" s="909"/>
      <c r="J757" s="909"/>
      <c r="K757" s="909"/>
      <c r="L757" s="531"/>
      <c r="M757" s="531"/>
      <c r="N757" s="531"/>
      <c r="O757" s="531"/>
      <c r="P757" s="531"/>
      <c r="Q757" s="531"/>
      <c r="R757" s="531"/>
      <c r="S757" s="531"/>
      <c r="T757" s="531"/>
      <c r="U757" s="531"/>
      <c r="V757" s="531"/>
      <c r="W757" s="531"/>
      <c r="X757" s="531"/>
      <c r="Y757" s="531"/>
      <c r="Z757" s="531"/>
      <c r="AA757" s="531"/>
      <c r="AB757" s="531"/>
    </row>
    <row r="758" spans="3:28" ht="12.5" customHeight="1">
      <c r="C758" s="531"/>
      <c r="D758" s="531"/>
      <c r="E758" s="531"/>
      <c r="F758" s="909"/>
      <c r="G758" s="909"/>
      <c r="H758" s="909"/>
      <c r="I758" s="909"/>
      <c r="J758" s="909"/>
      <c r="K758" s="909"/>
      <c r="L758" s="531"/>
      <c r="M758" s="531"/>
      <c r="N758" s="531"/>
      <c r="O758" s="531"/>
      <c r="P758" s="531"/>
      <c r="Q758" s="531"/>
      <c r="R758" s="531"/>
      <c r="S758" s="531"/>
      <c r="T758" s="531"/>
      <c r="U758" s="531"/>
      <c r="V758" s="531"/>
      <c r="W758" s="531"/>
      <c r="X758" s="531"/>
      <c r="Y758" s="531"/>
      <c r="Z758" s="531"/>
      <c r="AA758" s="531"/>
      <c r="AB758" s="531"/>
    </row>
    <row r="759" spans="3:28" ht="12.5" customHeight="1">
      <c r="C759" s="531"/>
      <c r="D759" s="531"/>
      <c r="E759" s="531"/>
      <c r="F759" s="909"/>
      <c r="G759" s="909"/>
      <c r="H759" s="909"/>
      <c r="I759" s="909"/>
      <c r="J759" s="909"/>
      <c r="K759" s="909"/>
      <c r="L759" s="531"/>
      <c r="M759" s="531"/>
      <c r="N759" s="531"/>
      <c r="O759" s="531"/>
      <c r="P759" s="531"/>
      <c r="Q759" s="531"/>
      <c r="R759" s="531"/>
      <c r="S759" s="531"/>
      <c r="T759" s="531"/>
      <c r="U759" s="531"/>
      <c r="V759" s="531"/>
      <c r="W759" s="531"/>
      <c r="X759" s="531"/>
      <c r="Y759" s="531"/>
      <c r="Z759" s="531"/>
      <c r="AA759" s="531"/>
      <c r="AB759" s="531"/>
    </row>
    <row r="760" spans="3:28" ht="12.5" customHeight="1">
      <c r="C760" s="531"/>
      <c r="D760" s="531"/>
      <c r="E760" s="531"/>
      <c r="F760" s="909"/>
      <c r="G760" s="909"/>
      <c r="H760" s="909"/>
      <c r="I760" s="909"/>
      <c r="J760" s="909"/>
      <c r="K760" s="909"/>
      <c r="L760" s="531"/>
      <c r="M760" s="531"/>
      <c r="N760" s="531"/>
      <c r="O760" s="531"/>
      <c r="P760" s="531"/>
      <c r="Q760" s="531"/>
      <c r="R760" s="531"/>
      <c r="S760" s="531"/>
      <c r="T760" s="531"/>
      <c r="U760" s="531"/>
      <c r="V760" s="531"/>
      <c r="W760" s="531"/>
      <c r="X760" s="531"/>
      <c r="Y760" s="531"/>
      <c r="Z760" s="531"/>
      <c r="AA760" s="531"/>
      <c r="AB760" s="531"/>
    </row>
    <row r="761" spans="3:28" ht="12.5" customHeight="1">
      <c r="C761" s="531"/>
      <c r="D761" s="531"/>
      <c r="E761" s="531"/>
      <c r="F761" s="909"/>
      <c r="G761" s="909"/>
      <c r="H761" s="909"/>
      <c r="I761" s="909"/>
      <c r="J761" s="909"/>
      <c r="K761" s="909"/>
      <c r="L761" s="531"/>
      <c r="M761" s="531"/>
      <c r="N761" s="531"/>
      <c r="O761" s="531"/>
      <c r="P761" s="531"/>
      <c r="Q761" s="531"/>
      <c r="R761" s="531"/>
      <c r="S761" s="531"/>
      <c r="T761" s="531"/>
      <c r="U761" s="531"/>
      <c r="V761" s="531"/>
      <c r="W761" s="531"/>
      <c r="X761" s="531"/>
      <c r="Y761" s="531"/>
      <c r="Z761" s="531"/>
      <c r="AA761" s="531"/>
      <c r="AB761" s="531"/>
    </row>
    <row r="762" spans="3:28" ht="12.5" customHeight="1">
      <c r="C762" s="531"/>
      <c r="D762" s="531"/>
      <c r="E762" s="531"/>
      <c r="F762" s="909"/>
      <c r="G762" s="909"/>
      <c r="H762" s="909"/>
      <c r="I762" s="909"/>
      <c r="J762" s="909"/>
      <c r="K762" s="909"/>
      <c r="L762" s="531"/>
      <c r="M762" s="531"/>
      <c r="N762" s="531"/>
      <c r="O762" s="531"/>
      <c r="P762" s="531"/>
      <c r="Q762" s="531"/>
      <c r="R762" s="531"/>
      <c r="S762" s="531"/>
      <c r="T762" s="531"/>
      <c r="U762" s="531"/>
      <c r="V762" s="531"/>
      <c r="W762" s="531"/>
      <c r="X762" s="531"/>
      <c r="Y762" s="531"/>
      <c r="Z762" s="531"/>
      <c r="AA762" s="531"/>
      <c r="AB762" s="531"/>
    </row>
    <row r="763" spans="3:28" ht="12.5" customHeight="1">
      <c r="C763" s="531"/>
      <c r="D763" s="531"/>
      <c r="E763" s="531"/>
      <c r="F763" s="909"/>
      <c r="G763" s="909"/>
      <c r="H763" s="909"/>
      <c r="I763" s="909"/>
      <c r="J763" s="909"/>
      <c r="K763" s="909"/>
      <c r="L763" s="531"/>
      <c r="M763" s="531"/>
      <c r="N763" s="531"/>
      <c r="O763" s="531"/>
      <c r="P763" s="531"/>
      <c r="Q763" s="531"/>
      <c r="R763" s="531"/>
      <c r="S763" s="531"/>
      <c r="T763" s="531"/>
      <c r="U763" s="531"/>
      <c r="V763" s="531"/>
      <c r="W763" s="531"/>
      <c r="X763" s="531"/>
      <c r="Y763" s="531"/>
      <c r="Z763" s="531"/>
      <c r="AA763" s="531"/>
      <c r="AB763" s="531"/>
    </row>
    <row r="764" spans="3:28" ht="12.5" customHeight="1">
      <c r="C764" s="531"/>
      <c r="D764" s="531"/>
      <c r="E764" s="531"/>
      <c r="F764" s="909"/>
      <c r="G764" s="909"/>
      <c r="H764" s="909"/>
      <c r="I764" s="909"/>
      <c r="J764" s="909"/>
      <c r="K764" s="909"/>
      <c r="L764" s="531"/>
      <c r="M764" s="531"/>
      <c r="N764" s="531"/>
      <c r="O764" s="531"/>
      <c r="P764" s="531"/>
      <c r="Q764" s="531"/>
      <c r="R764" s="531"/>
      <c r="S764" s="531"/>
      <c r="T764" s="531"/>
      <c r="U764" s="531"/>
      <c r="V764" s="531"/>
      <c r="W764" s="531"/>
      <c r="X764" s="531"/>
      <c r="Y764" s="531"/>
      <c r="Z764" s="531"/>
      <c r="AA764" s="531"/>
      <c r="AB764" s="531"/>
    </row>
    <row r="765" spans="3:28" ht="12.5" customHeight="1">
      <c r="C765" s="531"/>
      <c r="D765" s="531"/>
      <c r="E765" s="531"/>
      <c r="F765" s="909"/>
      <c r="G765" s="909"/>
      <c r="H765" s="909"/>
      <c r="I765" s="909"/>
      <c r="J765" s="909"/>
      <c r="K765" s="909"/>
      <c r="L765" s="531"/>
      <c r="M765" s="531"/>
      <c r="N765" s="531"/>
      <c r="O765" s="531"/>
      <c r="P765" s="531"/>
      <c r="Q765" s="531"/>
      <c r="R765" s="531"/>
      <c r="S765" s="531"/>
      <c r="T765" s="531"/>
      <c r="U765" s="531"/>
      <c r="V765" s="531"/>
      <c r="W765" s="531"/>
      <c r="X765" s="531"/>
      <c r="Y765" s="531"/>
      <c r="Z765" s="531"/>
      <c r="AA765" s="531"/>
      <c r="AB765" s="531"/>
    </row>
    <row r="766" spans="3:28" ht="12.5" customHeight="1">
      <c r="C766" s="531"/>
      <c r="D766" s="531"/>
      <c r="E766" s="531"/>
      <c r="F766" s="909"/>
      <c r="G766" s="909"/>
      <c r="H766" s="909"/>
      <c r="I766" s="909"/>
      <c r="J766" s="909"/>
      <c r="K766" s="909"/>
      <c r="L766" s="531"/>
      <c r="M766" s="531"/>
      <c r="N766" s="531"/>
      <c r="O766" s="531"/>
      <c r="P766" s="531"/>
      <c r="Q766" s="531"/>
      <c r="R766" s="531"/>
      <c r="S766" s="531"/>
      <c r="T766" s="531"/>
      <c r="U766" s="531"/>
      <c r="V766" s="531"/>
      <c r="W766" s="531"/>
      <c r="X766" s="531"/>
      <c r="Y766" s="531"/>
      <c r="Z766" s="531"/>
      <c r="AA766" s="531"/>
      <c r="AB766" s="531"/>
    </row>
    <row r="767" spans="3:28" ht="12.5" customHeight="1">
      <c r="C767" s="531"/>
      <c r="D767" s="531"/>
      <c r="E767" s="531"/>
      <c r="F767" s="909"/>
      <c r="G767" s="909"/>
      <c r="H767" s="909"/>
      <c r="I767" s="909"/>
      <c r="J767" s="909"/>
      <c r="K767" s="909"/>
      <c r="L767" s="531"/>
      <c r="M767" s="531"/>
      <c r="N767" s="531"/>
      <c r="O767" s="531"/>
      <c r="P767" s="531"/>
      <c r="Q767" s="531"/>
      <c r="R767" s="531"/>
      <c r="S767" s="531"/>
      <c r="T767" s="531"/>
      <c r="U767" s="531"/>
      <c r="V767" s="531"/>
      <c r="W767" s="531"/>
      <c r="X767" s="531"/>
      <c r="Y767" s="531"/>
      <c r="Z767" s="531"/>
      <c r="AA767" s="531"/>
      <c r="AB767" s="531"/>
    </row>
    <row r="768" spans="3:28" ht="12.5" customHeight="1">
      <c r="C768" s="531"/>
      <c r="D768" s="531"/>
      <c r="E768" s="531"/>
      <c r="F768" s="909"/>
      <c r="G768" s="909"/>
      <c r="H768" s="909"/>
      <c r="I768" s="909"/>
      <c r="J768" s="909"/>
      <c r="K768" s="909"/>
      <c r="L768" s="531"/>
      <c r="M768" s="531"/>
      <c r="N768" s="531"/>
      <c r="O768" s="531"/>
      <c r="P768" s="531"/>
      <c r="Q768" s="531"/>
      <c r="R768" s="531"/>
      <c r="S768" s="531"/>
      <c r="T768" s="531"/>
      <c r="U768" s="531"/>
      <c r="V768" s="531"/>
      <c r="W768" s="531"/>
      <c r="X768" s="531"/>
      <c r="Y768" s="531"/>
      <c r="Z768" s="531"/>
      <c r="AA768" s="531"/>
      <c r="AB768" s="531"/>
    </row>
    <row r="769" spans="3:28" ht="12.5" customHeight="1">
      <c r="C769" s="531"/>
      <c r="D769" s="531"/>
      <c r="E769" s="531"/>
      <c r="F769" s="909"/>
      <c r="G769" s="909"/>
      <c r="H769" s="909"/>
      <c r="I769" s="909"/>
      <c r="J769" s="909"/>
      <c r="K769" s="909"/>
      <c r="L769" s="531"/>
      <c r="M769" s="531"/>
      <c r="N769" s="531"/>
      <c r="O769" s="531"/>
      <c r="P769" s="531"/>
      <c r="Q769" s="531"/>
      <c r="R769" s="531"/>
      <c r="S769" s="531"/>
      <c r="T769" s="531"/>
      <c r="U769" s="531"/>
      <c r="V769" s="531"/>
      <c r="W769" s="531"/>
      <c r="X769" s="531"/>
      <c r="Y769" s="531"/>
      <c r="Z769" s="531"/>
      <c r="AA769" s="531"/>
      <c r="AB769" s="531"/>
    </row>
    <row r="770" spans="3:28" ht="12.5" customHeight="1">
      <c r="C770" s="531"/>
      <c r="D770" s="531"/>
      <c r="E770" s="531"/>
      <c r="F770" s="909"/>
      <c r="G770" s="909"/>
      <c r="H770" s="909"/>
      <c r="I770" s="909"/>
      <c r="J770" s="909"/>
      <c r="K770" s="909"/>
      <c r="L770" s="531"/>
      <c r="M770" s="531"/>
      <c r="N770" s="531"/>
      <c r="O770" s="531"/>
      <c r="P770" s="531"/>
      <c r="Q770" s="531"/>
      <c r="R770" s="531"/>
      <c r="S770" s="531"/>
      <c r="T770" s="531"/>
      <c r="U770" s="531"/>
      <c r="V770" s="531"/>
      <c r="W770" s="531"/>
      <c r="X770" s="531"/>
      <c r="Y770" s="531"/>
      <c r="Z770" s="531"/>
      <c r="AA770" s="531"/>
      <c r="AB770" s="531"/>
    </row>
    <row r="771" spans="3:28" ht="12.5" customHeight="1">
      <c r="C771" s="531"/>
      <c r="D771" s="531"/>
      <c r="E771" s="531"/>
      <c r="F771" s="909"/>
      <c r="G771" s="909"/>
      <c r="H771" s="909"/>
      <c r="I771" s="909"/>
      <c r="J771" s="909"/>
      <c r="K771" s="909"/>
      <c r="L771" s="531"/>
      <c r="M771" s="531"/>
      <c r="N771" s="531"/>
      <c r="O771" s="531"/>
      <c r="P771" s="531"/>
      <c r="Q771" s="531"/>
      <c r="R771" s="531"/>
      <c r="S771" s="531"/>
      <c r="T771" s="531"/>
      <c r="U771" s="531"/>
      <c r="V771" s="531"/>
      <c r="W771" s="531"/>
      <c r="X771" s="531"/>
      <c r="Y771" s="531"/>
      <c r="Z771" s="531"/>
      <c r="AA771" s="531"/>
      <c r="AB771" s="531"/>
    </row>
    <row r="772" spans="3:28" ht="12.5" customHeight="1">
      <c r="C772" s="531"/>
      <c r="D772" s="531"/>
      <c r="E772" s="531"/>
      <c r="F772" s="909"/>
      <c r="G772" s="909"/>
      <c r="H772" s="909"/>
      <c r="I772" s="909"/>
      <c r="J772" s="909"/>
      <c r="K772" s="909"/>
      <c r="L772" s="531"/>
      <c r="M772" s="531"/>
      <c r="N772" s="531"/>
      <c r="O772" s="531"/>
      <c r="P772" s="531"/>
      <c r="Q772" s="531"/>
      <c r="R772" s="531"/>
      <c r="S772" s="531"/>
      <c r="T772" s="531"/>
      <c r="U772" s="531"/>
      <c r="V772" s="531"/>
      <c r="W772" s="531"/>
      <c r="X772" s="531"/>
      <c r="Y772" s="531"/>
      <c r="Z772" s="531"/>
      <c r="AA772" s="531"/>
      <c r="AB772" s="531"/>
    </row>
    <row r="773" spans="3:28" ht="12.5" customHeight="1">
      <c r="C773" s="531"/>
      <c r="D773" s="531"/>
      <c r="E773" s="531"/>
      <c r="F773" s="909"/>
      <c r="G773" s="909"/>
      <c r="H773" s="909"/>
      <c r="I773" s="909"/>
      <c r="J773" s="909"/>
      <c r="K773" s="909"/>
      <c r="L773" s="531"/>
      <c r="M773" s="531"/>
      <c r="N773" s="531"/>
      <c r="O773" s="531"/>
      <c r="P773" s="531"/>
      <c r="Q773" s="531"/>
      <c r="R773" s="531"/>
      <c r="S773" s="531"/>
      <c r="T773" s="531"/>
      <c r="U773" s="531"/>
      <c r="V773" s="531"/>
      <c r="W773" s="531"/>
      <c r="X773" s="531"/>
      <c r="Y773" s="531"/>
      <c r="Z773" s="531"/>
      <c r="AA773" s="531"/>
      <c r="AB773" s="531"/>
    </row>
    <row r="774" spans="3:28" ht="12.5" customHeight="1">
      <c r="C774" s="531"/>
      <c r="D774" s="531"/>
      <c r="E774" s="531"/>
      <c r="F774" s="909"/>
      <c r="G774" s="909"/>
      <c r="H774" s="909"/>
      <c r="I774" s="909"/>
      <c r="J774" s="909"/>
      <c r="K774" s="909"/>
      <c r="L774" s="531"/>
      <c r="M774" s="531"/>
      <c r="N774" s="531"/>
      <c r="O774" s="531"/>
      <c r="P774" s="531"/>
      <c r="Q774" s="531"/>
      <c r="R774" s="531"/>
      <c r="S774" s="531"/>
      <c r="T774" s="531"/>
      <c r="U774" s="531"/>
      <c r="V774" s="531"/>
      <c r="W774" s="531"/>
      <c r="X774" s="531"/>
      <c r="Y774" s="531"/>
      <c r="Z774" s="531"/>
      <c r="AA774" s="531"/>
      <c r="AB774" s="531"/>
    </row>
    <row r="775" spans="3:28" ht="12.5" customHeight="1">
      <c r="C775" s="531"/>
      <c r="D775" s="531"/>
      <c r="E775" s="531"/>
      <c r="F775" s="909"/>
      <c r="G775" s="909"/>
      <c r="H775" s="909"/>
      <c r="I775" s="909"/>
      <c r="J775" s="909"/>
      <c r="K775" s="909"/>
      <c r="L775" s="531"/>
      <c r="M775" s="531"/>
      <c r="N775" s="531"/>
      <c r="O775" s="531"/>
      <c r="P775" s="531"/>
      <c r="Q775" s="531"/>
      <c r="R775" s="531"/>
      <c r="S775" s="531"/>
      <c r="T775" s="531"/>
      <c r="U775" s="531"/>
      <c r="V775" s="531"/>
      <c r="W775" s="531"/>
      <c r="X775" s="531"/>
      <c r="Y775" s="531"/>
      <c r="Z775" s="531"/>
      <c r="AA775" s="531"/>
      <c r="AB775" s="531"/>
    </row>
    <row r="776" spans="3:28" ht="12.5" customHeight="1">
      <c r="C776" s="531"/>
      <c r="D776" s="531"/>
      <c r="E776" s="531"/>
      <c r="F776" s="909"/>
      <c r="G776" s="909"/>
      <c r="H776" s="909"/>
      <c r="I776" s="909"/>
      <c r="J776" s="909"/>
      <c r="K776" s="909"/>
      <c r="L776" s="531"/>
      <c r="M776" s="531"/>
      <c r="N776" s="531"/>
      <c r="O776" s="531"/>
      <c r="P776" s="531"/>
      <c r="Q776" s="531"/>
      <c r="R776" s="531"/>
      <c r="S776" s="531"/>
      <c r="T776" s="531"/>
      <c r="U776" s="531"/>
      <c r="V776" s="531"/>
      <c r="W776" s="531"/>
      <c r="X776" s="531"/>
      <c r="Y776" s="531"/>
      <c r="Z776" s="531"/>
      <c r="AA776" s="531"/>
      <c r="AB776" s="531"/>
    </row>
    <row r="777" spans="3:28" ht="12.5" customHeight="1">
      <c r="C777" s="531"/>
      <c r="D777" s="531"/>
      <c r="E777" s="531"/>
      <c r="F777" s="909"/>
      <c r="G777" s="909"/>
      <c r="H777" s="909"/>
      <c r="I777" s="909"/>
      <c r="J777" s="909"/>
      <c r="K777" s="909"/>
      <c r="L777" s="531"/>
      <c r="M777" s="531"/>
      <c r="N777" s="531"/>
      <c r="O777" s="531"/>
      <c r="P777" s="531"/>
      <c r="Q777" s="531"/>
      <c r="R777" s="531"/>
      <c r="S777" s="531"/>
      <c r="T777" s="531"/>
      <c r="U777" s="531"/>
      <c r="V777" s="531"/>
      <c r="W777" s="531"/>
      <c r="X777" s="531"/>
      <c r="Y777" s="531"/>
      <c r="Z777" s="531"/>
      <c r="AA777" s="531"/>
      <c r="AB777" s="531"/>
    </row>
    <row r="778" spans="3:28" ht="12.5" customHeight="1">
      <c r="C778" s="531"/>
      <c r="D778" s="531"/>
      <c r="E778" s="531"/>
      <c r="F778" s="909"/>
      <c r="G778" s="909"/>
      <c r="H778" s="909"/>
      <c r="I778" s="909"/>
      <c r="J778" s="909"/>
      <c r="K778" s="909"/>
      <c r="L778" s="531"/>
      <c r="M778" s="531"/>
      <c r="N778" s="531"/>
      <c r="O778" s="531"/>
      <c r="P778" s="531"/>
      <c r="Q778" s="531"/>
      <c r="R778" s="531"/>
      <c r="S778" s="531"/>
      <c r="T778" s="531"/>
      <c r="U778" s="531"/>
      <c r="V778" s="531"/>
      <c r="W778" s="531"/>
      <c r="X778" s="531"/>
      <c r="Y778" s="531"/>
      <c r="Z778" s="531"/>
      <c r="AA778" s="531"/>
      <c r="AB778" s="531"/>
    </row>
    <row r="779" spans="3:28" ht="12.5" customHeight="1">
      <c r="C779" s="531"/>
      <c r="D779" s="531"/>
      <c r="E779" s="531"/>
      <c r="F779" s="909"/>
      <c r="G779" s="909"/>
      <c r="H779" s="909"/>
      <c r="I779" s="909"/>
      <c r="J779" s="909"/>
      <c r="K779" s="909"/>
      <c r="L779" s="531"/>
      <c r="M779" s="531"/>
      <c r="N779" s="531"/>
      <c r="O779" s="531"/>
      <c r="P779" s="531"/>
      <c r="Q779" s="531"/>
      <c r="R779" s="531"/>
      <c r="S779" s="531"/>
      <c r="T779" s="531"/>
      <c r="U779" s="531"/>
      <c r="V779" s="531"/>
      <c r="W779" s="531"/>
      <c r="X779" s="531"/>
      <c r="Y779" s="531"/>
      <c r="Z779" s="531"/>
      <c r="AA779" s="531"/>
      <c r="AB779" s="531"/>
    </row>
    <row r="780" spans="3:28" ht="12.5" customHeight="1">
      <c r="C780" s="531"/>
      <c r="D780" s="531"/>
      <c r="E780" s="531"/>
      <c r="F780" s="909"/>
      <c r="G780" s="909"/>
      <c r="H780" s="909"/>
      <c r="I780" s="909"/>
      <c r="J780" s="909"/>
      <c r="K780" s="909"/>
      <c r="L780" s="531"/>
      <c r="M780" s="531"/>
      <c r="N780" s="531"/>
      <c r="O780" s="531"/>
      <c r="P780" s="531"/>
      <c r="Q780" s="531"/>
      <c r="R780" s="531"/>
      <c r="S780" s="531"/>
      <c r="T780" s="531"/>
      <c r="U780" s="531"/>
      <c r="V780" s="531"/>
      <c r="W780" s="531"/>
      <c r="X780" s="531"/>
      <c r="Y780" s="531"/>
      <c r="Z780" s="531"/>
      <c r="AA780" s="531"/>
      <c r="AB780" s="531"/>
    </row>
    <row r="781" spans="3:28" ht="12.5" customHeight="1">
      <c r="C781" s="531"/>
      <c r="D781" s="531"/>
      <c r="E781" s="531"/>
      <c r="F781" s="909"/>
      <c r="G781" s="909"/>
      <c r="H781" s="909"/>
      <c r="I781" s="909"/>
      <c r="J781" s="909"/>
      <c r="K781" s="909"/>
      <c r="L781" s="531"/>
      <c r="M781" s="531"/>
      <c r="N781" s="531"/>
      <c r="O781" s="531"/>
      <c r="P781" s="531"/>
      <c r="Q781" s="531"/>
      <c r="R781" s="531"/>
      <c r="S781" s="531"/>
      <c r="T781" s="531"/>
      <c r="U781" s="531"/>
      <c r="V781" s="531"/>
      <c r="W781" s="531"/>
      <c r="X781" s="531"/>
      <c r="Y781" s="531"/>
      <c r="Z781" s="531"/>
      <c r="AA781" s="531"/>
      <c r="AB781" s="531"/>
    </row>
    <row r="782" spans="3:28" ht="12.5" customHeight="1">
      <c r="C782" s="531"/>
      <c r="D782" s="531"/>
      <c r="E782" s="531"/>
      <c r="F782" s="909"/>
      <c r="G782" s="909"/>
      <c r="H782" s="909"/>
      <c r="I782" s="909"/>
      <c r="J782" s="909"/>
      <c r="K782" s="909"/>
      <c r="L782" s="531"/>
      <c r="M782" s="531"/>
      <c r="N782" s="531"/>
      <c r="O782" s="531"/>
      <c r="P782" s="531"/>
      <c r="Q782" s="531"/>
      <c r="R782" s="531"/>
      <c r="S782" s="531"/>
      <c r="T782" s="531"/>
      <c r="U782" s="531"/>
      <c r="V782" s="531"/>
      <c r="W782" s="531"/>
      <c r="X782" s="531"/>
      <c r="Y782" s="531"/>
      <c r="Z782" s="531"/>
      <c r="AA782" s="531"/>
      <c r="AB782" s="531"/>
    </row>
    <row r="783" spans="3:28" ht="12.5" customHeight="1">
      <c r="C783" s="531"/>
      <c r="D783" s="531"/>
      <c r="E783" s="531"/>
      <c r="F783" s="909"/>
      <c r="G783" s="909"/>
      <c r="H783" s="909"/>
      <c r="I783" s="909"/>
      <c r="J783" s="909"/>
      <c r="K783" s="909"/>
      <c r="L783" s="531"/>
      <c r="M783" s="531"/>
      <c r="N783" s="531"/>
      <c r="O783" s="531"/>
      <c r="P783" s="531"/>
      <c r="Q783" s="531"/>
      <c r="R783" s="531"/>
      <c r="S783" s="531"/>
      <c r="T783" s="531"/>
      <c r="U783" s="531"/>
      <c r="V783" s="531"/>
      <c r="W783" s="531"/>
      <c r="X783" s="531"/>
      <c r="Y783" s="531"/>
      <c r="Z783" s="531"/>
      <c r="AA783" s="531"/>
      <c r="AB783" s="531"/>
    </row>
    <row r="784" spans="3:28" ht="12.5" customHeight="1">
      <c r="C784" s="531"/>
      <c r="D784" s="531"/>
      <c r="E784" s="531"/>
      <c r="F784" s="909"/>
      <c r="G784" s="909"/>
      <c r="H784" s="909"/>
      <c r="I784" s="909"/>
      <c r="J784" s="909"/>
      <c r="K784" s="909"/>
      <c r="L784" s="531"/>
      <c r="M784" s="531"/>
      <c r="N784" s="531"/>
      <c r="O784" s="531"/>
      <c r="P784" s="531"/>
      <c r="Q784" s="531"/>
      <c r="R784" s="531"/>
      <c r="S784" s="531"/>
      <c r="T784" s="531"/>
      <c r="U784" s="531"/>
      <c r="V784" s="531"/>
      <c r="W784" s="531"/>
      <c r="X784" s="531"/>
      <c r="Y784" s="531"/>
      <c r="Z784" s="531"/>
      <c r="AA784" s="531"/>
      <c r="AB784" s="531"/>
    </row>
    <row r="785" spans="3:28" ht="12.5" customHeight="1">
      <c r="C785" s="531"/>
      <c r="D785" s="531"/>
      <c r="E785" s="531"/>
      <c r="F785" s="909"/>
      <c r="G785" s="909"/>
      <c r="H785" s="909"/>
      <c r="I785" s="909"/>
      <c r="J785" s="909"/>
      <c r="K785" s="909"/>
      <c r="L785" s="531"/>
      <c r="M785" s="531"/>
      <c r="N785" s="531"/>
      <c r="O785" s="531"/>
      <c r="P785" s="531"/>
      <c r="Q785" s="531"/>
      <c r="R785" s="531"/>
      <c r="S785" s="531"/>
      <c r="T785" s="531"/>
      <c r="U785" s="531"/>
      <c r="V785" s="531"/>
      <c r="W785" s="531"/>
      <c r="X785" s="531"/>
      <c r="Y785" s="531"/>
      <c r="Z785" s="531"/>
      <c r="AA785" s="531"/>
      <c r="AB785" s="531"/>
    </row>
    <row r="786" spans="3:28" ht="12.5" customHeight="1">
      <c r="C786" s="531"/>
      <c r="D786" s="531"/>
      <c r="E786" s="531"/>
      <c r="F786" s="909"/>
      <c r="G786" s="909"/>
      <c r="H786" s="909"/>
      <c r="I786" s="909"/>
      <c r="J786" s="909"/>
      <c r="K786" s="909"/>
      <c r="L786" s="531"/>
      <c r="M786" s="531"/>
      <c r="N786" s="531"/>
      <c r="O786" s="531"/>
      <c r="P786" s="531"/>
      <c r="Q786" s="531"/>
      <c r="R786" s="531"/>
      <c r="S786" s="531"/>
      <c r="T786" s="531"/>
      <c r="U786" s="531"/>
      <c r="V786" s="531"/>
      <c r="W786" s="531"/>
      <c r="X786" s="531"/>
      <c r="Y786" s="531"/>
      <c r="Z786" s="531"/>
      <c r="AA786" s="531"/>
      <c r="AB786" s="531"/>
    </row>
    <row r="787" spans="3:28" ht="12.5" customHeight="1">
      <c r="C787" s="531"/>
      <c r="D787" s="531"/>
      <c r="E787" s="531"/>
      <c r="F787" s="909"/>
      <c r="G787" s="909"/>
      <c r="H787" s="909"/>
      <c r="I787" s="909"/>
      <c r="J787" s="909"/>
      <c r="K787" s="909"/>
      <c r="L787" s="531"/>
      <c r="M787" s="531"/>
      <c r="N787" s="531"/>
      <c r="O787" s="531"/>
      <c r="P787" s="531"/>
      <c r="Q787" s="531"/>
      <c r="R787" s="531"/>
      <c r="S787" s="531"/>
      <c r="T787" s="531"/>
      <c r="U787" s="531"/>
      <c r="V787" s="531"/>
      <c r="W787" s="531"/>
      <c r="X787" s="531"/>
      <c r="Y787" s="531"/>
      <c r="Z787" s="531"/>
      <c r="AA787" s="531"/>
      <c r="AB787" s="531"/>
    </row>
    <row r="788" spans="3:28" ht="12.5" customHeight="1">
      <c r="C788" s="531"/>
      <c r="D788" s="531"/>
      <c r="E788" s="531"/>
      <c r="F788" s="909"/>
      <c r="G788" s="909"/>
      <c r="H788" s="909"/>
      <c r="I788" s="909"/>
      <c r="J788" s="909"/>
      <c r="K788" s="909"/>
      <c r="L788" s="531"/>
      <c r="M788" s="531"/>
      <c r="N788" s="531"/>
      <c r="O788" s="531"/>
      <c r="P788" s="531"/>
      <c r="Q788" s="531"/>
      <c r="R788" s="531"/>
      <c r="S788" s="531"/>
      <c r="T788" s="531"/>
      <c r="U788" s="531"/>
      <c r="V788" s="531"/>
      <c r="W788" s="531"/>
      <c r="X788" s="531"/>
      <c r="Y788" s="531"/>
      <c r="Z788" s="531"/>
      <c r="AA788" s="531"/>
      <c r="AB788" s="531"/>
    </row>
    <row r="789" spans="3:28" ht="12.5" customHeight="1">
      <c r="C789" s="531"/>
      <c r="D789" s="531"/>
      <c r="E789" s="531"/>
      <c r="F789" s="909"/>
      <c r="G789" s="909"/>
      <c r="H789" s="909"/>
      <c r="I789" s="909"/>
      <c r="J789" s="909"/>
      <c r="K789" s="909"/>
      <c r="L789" s="531"/>
      <c r="M789" s="531"/>
      <c r="N789" s="531"/>
      <c r="O789" s="531"/>
      <c r="P789" s="531"/>
      <c r="Q789" s="531"/>
      <c r="R789" s="531"/>
      <c r="S789" s="531"/>
      <c r="T789" s="531"/>
      <c r="U789" s="531"/>
      <c r="V789" s="531"/>
      <c r="W789" s="531"/>
      <c r="X789" s="531"/>
      <c r="Y789" s="531"/>
      <c r="Z789" s="531"/>
      <c r="AA789" s="531"/>
      <c r="AB789" s="531"/>
    </row>
    <row r="790" spans="3:28" ht="12.5" customHeight="1">
      <c r="C790" s="531"/>
      <c r="D790" s="531"/>
      <c r="E790" s="531"/>
      <c r="F790" s="909"/>
      <c r="G790" s="909"/>
      <c r="H790" s="909"/>
      <c r="I790" s="909"/>
      <c r="J790" s="909"/>
      <c r="K790" s="909"/>
      <c r="L790" s="531"/>
      <c r="M790" s="531"/>
      <c r="N790" s="531"/>
      <c r="O790" s="531"/>
      <c r="P790" s="531"/>
      <c r="Q790" s="531"/>
      <c r="R790" s="531"/>
      <c r="S790" s="531"/>
      <c r="T790" s="531"/>
      <c r="U790" s="531"/>
      <c r="V790" s="531"/>
      <c r="W790" s="531"/>
      <c r="X790" s="531"/>
      <c r="Y790" s="531"/>
      <c r="Z790" s="531"/>
      <c r="AA790" s="531"/>
      <c r="AB790" s="531"/>
    </row>
    <row r="791" spans="3:28" ht="12.5" customHeight="1">
      <c r="C791" s="531"/>
      <c r="D791" s="531"/>
      <c r="E791" s="531"/>
      <c r="F791" s="909"/>
      <c r="G791" s="909"/>
      <c r="H791" s="909"/>
      <c r="I791" s="909"/>
      <c r="J791" s="909"/>
      <c r="K791" s="909"/>
      <c r="L791" s="531"/>
      <c r="M791" s="531"/>
      <c r="N791" s="531"/>
      <c r="O791" s="531"/>
      <c r="P791" s="531"/>
      <c r="Q791" s="531"/>
      <c r="R791" s="531"/>
      <c r="S791" s="531"/>
      <c r="T791" s="531"/>
      <c r="U791" s="531"/>
      <c r="V791" s="531"/>
      <c r="W791" s="531"/>
      <c r="X791" s="531"/>
      <c r="Y791" s="531"/>
      <c r="Z791" s="531"/>
      <c r="AA791" s="531"/>
      <c r="AB791" s="531"/>
    </row>
    <row r="792" spans="3:28" ht="12.5" customHeight="1">
      <c r="C792" s="531"/>
      <c r="D792" s="531"/>
      <c r="E792" s="531"/>
      <c r="F792" s="909"/>
      <c r="G792" s="909"/>
      <c r="H792" s="909"/>
      <c r="I792" s="909"/>
      <c r="J792" s="909"/>
      <c r="K792" s="909"/>
      <c r="L792" s="531"/>
      <c r="M792" s="531"/>
      <c r="N792" s="531"/>
      <c r="O792" s="531"/>
      <c r="P792" s="531"/>
      <c r="Q792" s="531"/>
      <c r="R792" s="531"/>
      <c r="S792" s="531"/>
      <c r="T792" s="531"/>
      <c r="U792" s="531"/>
      <c r="V792" s="531"/>
      <c r="W792" s="531"/>
      <c r="X792" s="531"/>
      <c r="Y792" s="531"/>
      <c r="Z792" s="531"/>
      <c r="AA792" s="531"/>
      <c r="AB792" s="531"/>
    </row>
    <row r="793" spans="3:28" ht="12.5" customHeight="1">
      <c r="C793" s="531"/>
      <c r="D793" s="531"/>
      <c r="E793" s="531"/>
      <c r="F793" s="909"/>
      <c r="G793" s="909"/>
      <c r="H793" s="909"/>
      <c r="I793" s="909"/>
      <c r="J793" s="909"/>
      <c r="K793" s="909"/>
      <c r="L793" s="531"/>
      <c r="M793" s="531"/>
      <c r="N793" s="531"/>
      <c r="O793" s="531"/>
      <c r="P793" s="531"/>
      <c r="Q793" s="531"/>
      <c r="R793" s="531"/>
      <c r="S793" s="531"/>
      <c r="T793" s="531"/>
      <c r="U793" s="531"/>
      <c r="V793" s="531"/>
      <c r="W793" s="531"/>
      <c r="X793" s="531"/>
      <c r="Y793" s="531"/>
      <c r="Z793" s="531"/>
      <c r="AA793" s="531"/>
      <c r="AB793" s="531"/>
    </row>
    <row r="794" spans="3:28" ht="12.5" customHeight="1">
      <c r="C794" s="531"/>
      <c r="D794" s="531"/>
      <c r="E794" s="531"/>
      <c r="F794" s="909"/>
      <c r="G794" s="909"/>
      <c r="H794" s="909"/>
      <c r="I794" s="909"/>
      <c r="J794" s="909"/>
      <c r="K794" s="909"/>
      <c r="L794" s="531"/>
      <c r="M794" s="531"/>
      <c r="N794" s="531"/>
      <c r="O794" s="531"/>
      <c r="P794" s="531"/>
      <c r="Q794" s="531"/>
      <c r="R794" s="531"/>
      <c r="S794" s="531"/>
      <c r="T794" s="531"/>
      <c r="U794" s="531"/>
      <c r="V794" s="531"/>
      <c r="W794" s="531"/>
      <c r="X794" s="531"/>
      <c r="Y794" s="531"/>
      <c r="Z794" s="531"/>
      <c r="AA794" s="531"/>
      <c r="AB794" s="531"/>
    </row>
    <row r="795" spans="3:28" ht="12.5" customHeight="1">
      <c r="C795" s="531"/>
      <c r="D795" s="531"/>
      <c r="E795" s="531"/>
      <c r="F795" s="909"/>
      <c r="G795" s="909"/>
      <c r="H795" s="909"/>
      <c r="I795" s="909"/>
      <c r="J795" s="909"/>
      <c r="K795" s="909"/>
      <c r="L795" s="531"/>
      <c r="M795" s="531"/>
      <c r="N795" s="531"/>
      <c r="O795" s="531"/>
      <c r="P795" s="531"/>
      <c r="Q795" s="531"/>
      <c r="R795" s="531"/>
      <c r="S795" s="531"/>
      <c r="T795" s="531"/>
      <c r="U795" s="531"/>
      <c r="V795" s="531"/>
      <c r="W795" s="531"/>
      <c r="X795" s="531"/>
      <c r="Y795" s="531"/>
      <c r="Z795" s="531"/>
      <c r="AA795" s="531"/>
      <c r="AB795" s="531"/>
    </row>
    <row r="796" spans="3:28" ht="12.5" customHeight="1">
      <c r="C796" s="531"/>
      <c r="D796" s="531"/>
      <c r="E796" s="531"/>
      <c r="F796" s="909"/>
      <c r="G796" s="909"/>
      <c r="H796" s="909"/>
      <c r="I796" s="909"/>
      <c r="J796" s="909"/>
      <c r="K796" s="909"/>
      <c r="L796" s="531"/>
      <c r="M796" s="531"/>
      <c r="N796" s="531"/>
      <c r="O796" s="531"/>
      <c r="P796" s="531"/>
      <c r="Q796" s="531"/>
      <c r="R796" s="531"/>
      <c r="S796" s="531"/>
      <c r="T796" s="531"/>
      <c r="U796" s="531"/>
      <c r="V796" s="531"/>
      <c r="W796" s="531"/>
      <c r="X796" s="531"/>
      <c r="Y796" s="531"/>
      <c r="Z796" s="531"/>
      <c r="AA796" s="531"/>
      <c r="AB796" s="531"/>
    </row>
    <row r="797" spans="3:28" ht="12.5" customHeight="1">
      <c r="C797" s="531"/>
      <c r="D797" s="531"/>
      <c r="E797" s="531"/>
      <c r="F797" s="909"/>
      <c r="G797" s="909"/>
      <c r="H797" s="909"/>
      <c r="I797" s="909"/>
      <c r="J797" s="909"/>
      <c r="K797" s="909"/>
      <c r="L797" s="531"/>
      <c r="M797" s="531"/>
      <c r="N797" s="531"/>
      <c r="O797" s="531"/>
      <c r="P797" s="531"/>
      <c r="Q797" s="531"/>
      <c r="R797" s="531"/>
      <c r="S797" s="531"/>
      <c r="T797" s="531"/>
      <c r="U797" s="531"/>
      <c r="V797" s="531"/>
      <c r="W797" s="531"/>
      <c r="X797" s="531"/>
      <c r="Y797" s="531"/>
      <c r="Z797" s="531"/>
      <c r="AA797" s="531"/>
      <c r="AB797" s="531"/>
    </row>
    <row r="798" spans="3:28" ht="12.5" customHeight="1">
      <c r="C798" s="531"/>
      <c r="D798" s="531"/>
      <c r="E798" s="531"/>
      <c r="F798" s="909"/>
      <c r="G798" s="909"/>
      <c r="H798" s="909"/>
      <c r="I798" s="909"/>
      <c r="J798" s="909"/>
      <c r="K798" s="909"/>
      <c r="L798" s="531"/>
      <c r="M798" s="531"/>
      <c r="N798" s="531"/>
      <c r="O798" s="531"/>
      <c r="P798" s="531"/>
      <c r="Q798" s="531"/>
      <c r="R798" s="531"/>
      <c r="S798" s="531"/>
      <c r="T798" s="531"/>
      <c r="U798" s="531"/>
      <c r="V798" s="531"/>
      <c r="W798" s="531"/>
      <c r="X798" s="531"/>
      <c r="Y798" s="531"/>
      <c r="Z798" s="531"/>
      <c r="AA798" s="531"/>
      <c r="AB798" s="531"/>
    </row>
    <row r="799" spans="3:28" ht="12.5" customHeight="1">
      <c r="C799" s="531"/>
      <c r="D799" s="531"/>
      <c r="E799" s="531"/>
      <c r="F799" s="909"/>
      <c r="G799" s="909"/>
      <c r="H799" s="909"/>
      <c r="I799" s="909"/>
      <c r="J799" s="909"/>
      <c r="K799" s="909"/>
      <c r="L799" s="531"/>
      <c r="M799" s="531"/>
      <c r="N799" s="531"/>
      <c r="O799" s="531"/>
      <c r="P799" s="531"/>
      <c r="Q799" s="531"/>
      <c r="R799" s="531"/>
      <c r="S799" s="531"/>
      <c r="T799" s="531"/>
      <c r="U799" s="531"/>
      <c r="V799" s="531"/>
      <c r="W799" s="531"/>
      <c r="X799" s="531"/>
      <c r="Y799" s="531"/>
      <c r="Z799" s="531"/>
      <c r="AA799" s="531"/>
      <c r="AB799" s="531"/>
    </row>
    <row r="800" spans="3:28" ht="12.5" customHeight="1">
      <c r="C800" s="531"/>
      <c r="D800" s="531"/>
      <c r="E800" s="531"/>
      <c r="F800" s="909"/>
      <c r="G800" s="909"/>
      <c r="H800" s="909"/>
      <c r="I800" s="909"/>
      <c r="J800" s="909"/>
      <c r="K800" s="909"/>
      <c r="L800" s="531"/>
      <c r="M800" s="531"/>
      <c r="N800" s="531"/>
      <c r="O800" s="531"/>
      <c r="P800" s="531"/>
      <c r="Q800" s="531"/>
      <c r="R800" s="531"/>
      <c r="S800" s="531"/>
      <c r="T800" s="531"/>
      <c r="U800" s="531"/>
      <c r="V800" s="531"/>
      <c r="W800" s="531"/>
      <c r="X800" s="531"/>
      <c r="Y800" s="531"/>
      <c r="Z800" s="531"/>
      <c r="AA800" s="531"/>
      <c r="AB800" s="531"/>
    </row>
    <row r="801" spans="3:28" ht="12.5" customHeight="1">
      <c r="C801" s="531"/>
      <c r="D801" s="531"/>
      <c r="E801" s="531"/>
      <c r="F801" s="909"/>
      <c r="G801" s="909"/>
      <c r="H801" s="909"/>
      <c r="I801" s="909"/>
      <c r="J801" s="909"/>
      <c r="K801" s="909"/>
      <c r="L801" s="531"/>
      <c r="M801" s="531"/>
      <c r="N801" s="531"/>
      <c r="O801" s="531"/>
      <c r="P801" s="531"/>
      <c r="Q801" s="531"/>
      <c r="R801" s="531"/>
      <c r="S801" s="531"/>
      <c r="T801" s="531"/>
      <c r="U801" s="531"/>
      <c r="V801" s="531"/>
      <c r="W801" s="531"/>
      <c r="X801" s="531"/>
      <c r="Y801" s="531"/>
      <c r="Z801" s="531"/>
      <c r="AA801" s="531"/>
      <c r="AB801" s="531"/>
    </row>
    <row r="802" spans="3:28" ht="12.5" customHeight="1">
      <c r="C802" s="531"/>
      <c r="D802" s="531"/>
      <c r="E802" s="531"/>
      <c r="F802" s="909"/>
      <c r="G802" s="909"/>
      <c r="H802" s="909"/>
      <c r="I802" s="909"/>
      <c r="J802" s="909"/>
      <c r="K802" s="909"/>
      <c r="L802" s="531"/>
      <c r="M802" s="531"/>
      <c r="N802" s="531"/>
      <c r="O802" s="531"/>
      <c r="P802" s="531"/>
      <c r="Q802" s="531"/>
      <c r="R802" s="531"/>
      <c r="S802" s="531"/>
      <c r="T802" s="531"/>
      <c r="U802" s="531"/>
      <c r="V802" s="531"/>
      <c r="W802" s="531"/>
      <c r="X802" s="531"/>
      <c r="Y802" s="531"/>
      <c r="Z802" s="531"/>
      <c r="AA802" s="531"/>
      <c r="AB802" s="531"/>
    </row>
    <row r="803" spans="3:28" ht="12.5" customHeight="1">
      <c r="C803" s="531"/>
      <c r="D803" s="531"/>
      <c r="E803" s="531"/>
      <c r="F803" s="909"/>
      <c r="G803" s="909"/>
      <c r="H803" s="909"/>
      <c r="I803" s="909"/>
      <c r="J803" s="909"/>
      <c r="K803" s="909"/>
      <c r="L803" s="531"/>
      <c r="M803" s="531"/>
      <c r="N803" s="531"/>
      <c r="O803" s="531"/>
      <c r="P803" s="531"/>
      <c r="Q803" s="531"/>
      <c r="R803" s="531"/>
      <c r="S803" s="531"/>
      <c r="T803" s="531"/>
      <c r="U803" s="531"/>
      <c r="V803" s="531"/>
      <c r="W803" s="531"/>
      <c r="X803" s="531"/>
      <c r="Y803" s="531"/>
      <c r="Z803" s="531"/>
      <c r="AA803" s="531"/>
      <c r="AB803" s="531"/>
    </row>
    <row r="804" spans="3:28" ht="12.5" customHeight="1">
      <c r="C804" s="531"/>
      <c r="D804" s="531"/>
      <c r="E804" s="531"/>
      <c r="F804" s="909"/>
      <c r="G804" s="909"/>
      <c r="H804" s="909"/>
      <c r="I804" s="909"/>
      <c r="J804" s="909"/>
      <c r="K804" s="909"/>
      <c r="L804" s="531"/>
      <c r="M804" s="531"/>
      <c r="N804" s="531"/>
      <c r="O804" s="531"/>
      <c r="P804" s="531"/>
      <c r="Q804" s="531"/>
      <c r="R804" s="531"/>
      <c r="S804" s="531"/>
      <c r="T804" s="531"/>
      <c r="U804" s="531"/>
      <c r="V804" s="531"/>
      <c r="W804" s="531"/>
      <c r="X804" s="531"/>
      <c r="Y804" s="531"/>
      <c r="Z804" s="531"/>
      <c r="AA804" s="531"/>
      <c r="AB804" s="531"/>
    </row>
    <row r="805" spans="3:28" ht="12.5" customHeight="1">
      <c r="C805" s="531"/>
      <c r="D805" s="531"/>
      <c r="E805" s="531"/>
      <c r="F805" s="909"/>
      <c r="G805" s="909"/>
      <c r="H805" s="909"/>
      <c r="I805" s="909"/>
      <c r="J805" s="909"/>
      <c r="K805" s="909"/>
      <c r="L805" s="531"/>
      <c r="M805" s="531"/>
      <c r="N805" s="531"/>
      <c r="O805" s="531"/>
      <c r="P805" s="531"/>
      <c r="Q805" s="531"/>
      <c r="R805" s="531"/>
      <c r="S805" s="531"/>
      <c r="T805" s="531"/>
      <c r="U805" s="531"/>
      <c r="V805" s="531"/>
      <c r="W805" s="531"/>
      <c r="X805" s="531"/>
      <c r="Y805" s="531"/>
      <c r="Z805" s="531"/>
      <c r="AA805" s="531"/>
      <c r="AB805" s="531"/>
    </row>
    <row r="806" spans="3:28" ht="12.5" customHeight="1">
      <c r="C806" s="531"/>
      <c r="D806" s="531"/>
      <c r="E806" s="531"/>
      <c r="F806" s="909"/>
      <c r="G806" s="909"/>
      <c r="H806" s="909"/>
      <c r="I806" s="909"/>
      <c r="J806" s="909"/>
      <c r="K806" s="909"/>
      <c r="L806" s="531"/>
      <c r="M806" s="531"/>
      <c r="N806" s="531"/>
      <c r="O806" s="531"/>
      <c r="P806" s="531"/>
      <c r="Q806" s="531"/>
      <c r="R806" s="531"/>
      <c r="S806" s="531"/>
      <c r="T806" s="531"/>
      <c r="U806" s="531"/>
      <c r="V806" s="531"/>
      <c r="W806" s="531"/>
      <c r="X806" s="531"/>
      <c r="Y806" s="531"/>
      <c r="Z806" s="531"/>
      <c r="AA806" s="531"/>
      <c r="AB806" s="531"/>
    </row>
    <row r="807" spans="3:28" ht="12.5" customHeight="1">
      <c r="C807" s="531"/>
      <c r="D807" s="531"/>
      <c r="E807" s="531"/>
      <c r="F807" s="909"/>
      <c r="G807" s="909"/>
      <c r="H807" s="909"/>
      <c r="I807" s="909"/>
      <c r="J807" s="909"/>
      <c r="K807" s="909"/>
      <c r="L807" s="531"/>
      <c r="M807" s="531"/>
      <c r="N807" s="531"/>
      <c r="O807" s="531"/>
      <c r="P807" s="531"/>
      <c r="Q807" s="531"/>
      <c r="R807" s="531"/>
      <c r="S807" s="531"/>
      <c r="T807" s="531"/>
      <c r="U807" s="531"/>
      <c r="V807" s="531"/>
      <c r="W807" s="531"/>
      <c r="X807" s="531"/>
      <c r="Y807" s="531"/>
      <c r="Z807" s="531"/>
      <c r="AA807" s="531"/>
      <c r="AB807" s="531"/>
    </row>
    <row r="808" spans="3:28" ht="12.5" customHeight="1">
      <c r="C808" s="531"/>
      <c r="D808" s="531"/>
      <c r="E808" s="531"/>
      <c r="F808" s="909"/>
      <c r="G808" s="909"/>
      <c r="H808" s="909"/>
      <c r="I808" s="909"/>
      <c r="J808" s="909"/>
      <c r="K808" s="909"/>
      <c r="L808" s="531"/>
      <c r="M808" s="531"/>
      <c r="N808" s="531"/>
      <c r="O808" s="531"/>
      <c r="P808" s="531"/>
      <c r="Q808" s="531"/>
      <c r="R808" s="531"/>
      <c r="S808" s="531"/>
      <c r="T808" s="531"/>
      <c r="U808" s="531"/>
      <c r="V808" s="531"/>
      <c r="W808" s="531"/>
      <c r="X808" s="531"/>
      <c r="Y808" s="531"/>
      <c r="Z808" s="531"/>
      <c r="AA808" s="531"/>
      <c r="AB808" s="531"/>
    </row>
    <row r="809" spans="3:28" ht="12.5" customHeight="1">
      <c r="C809" s="531"/>
      <c r="D809" s="531"/>
      <c r="E809" s="531"/>
      <c r="F809" s="909"/>
      <c r="G809" s="909"/>
      <c r="H809" s="909"/>
      <c r="I809" s="909"/>
      <c r="J809" s="909"/>
      <c r="K809" s="909"/>
      <c r="L809" s="531"/>
      <c r="M809" s="531"/>
      <c r="N809" s="531"/>
      <c r="O809" s="531"/>
      <c r="P809" s="531"/>
      <c r="Q809" s="531"/>
      <c r="R809" s="531"/>
      <c r="S809" s="531"/>
      <c r="T809" s="531"/>
      <c r="U809" s="531"/>
      <c r="V809" s="531"/>
      <c r="W809" s="531"/>
      <c r="X809" s="531"/>
      <c r="Y809" s="531"/>
      <c r="Z809" s="531"/>
      <c r="AA809" s="531"/>
      <c r="AB809" s="531"/>
    </row>
    <row r="810" spans="3:28" ht="12.5" customHeight="1">
      <c r="C810" s="531"/>
      <c r="D810" s="531"/>
      <c r="E810" s="531"/>
      <c r="F810" s="909"/>
      <c r="G810" s="909"/>
      <c r="H810" s="909"/>
      <c r="I810" s="909"/>
      <c r="J810" s="909"/>
      <c r="K810" s="909"/>
      <c r="L810" s="531"/>
      <c r="M810" s="531"/>
      <c r="N810" s="531"/>
      <c r="O810" s="531"/>
      <c r="P810" s="531"/>
      <c r="Q810" s="531"/>
      <c r="R810" s="531"/>
      <c r="S810" s="531"/>
      <c r="T810" s="531"/>
      <c r="U810" s="531"/>
      <c r="V810" s="531"/>
      <c r="W810" s="531"/>
      <c r="X810" s="531"/>
      <c r="Y810" s="531"/>
      <c r="Z810" s="531"/>
      <c r="AA810" s="531"/>
      <c r="AB810" s="531"/>
    </row>
    <row r="811" spans="3:28" ht="12.5" customHeight="1">
      <c r="C811" s="531"/>
      <c r="D811" s="531"/>
      <c r="E811" s="531"/>
      <c r="F811" s="909"/>
      <c r="G811" s="909"/>
      <c r="H811" s="909"/>
      <c r="I811" s="909"/>
      <c r="J811" s="909"/>
      <c r="K811" s="909"/>
      <c r="L811" s="531"/>
      <c r="M811" s="531"/>
      <c r="N811" s="531"/>
      <c r="O811" s="531"/>
      <c r="P811" s="531"/>
      <c r="Q811" s="531"/>
      <c r="R811" s="531"/>
      <c r="S811" s="531"/>
      <c r="T811" s="531"/>
      <c r="U811" s="531"/>
      <c r="V811" s="531"/>
      <c r="W811" s="531"/>
      <c r="X811" s="531"/>
      <c r="Y811" s="531"/>
      <c r="Z811" s="531"/>
      <c r="AA811" s="531"/>
      <c r="AB811" s="531"/>
    </row>
    <row r="812" spans="3:28" ht="12.5" customHeight="1">
      <c r="C812" s="531"/>
      <c r="D812" s="531"/>
      <c r="E812" s="531"/>
      <c r="F812" s="909"/>
      <c r="G812" s="909"/>
      <c r="H812" s="909"/>
      <c r="I812" s="909"/>
      <c r="J812" s="909"/>
      <c r="K812" s="909"/>
      <c r="L812" s="531"/>
      <c r="M812" s="531"/>
      <c r="N812" s="531"/>
      <c r="O812" s="531"/>
      <c r="P812" s="531"/>
      <c r="Q812" s="531"/>
      <c r="R812" s="531"/>
      <c r="S812" s="531"/>
      <c r="T812" s="531"/>
      <c r="U812" s="531"/>
      <c r="V812" s="531"/>
      <c r="W812" s="531"/>
      <c r="X812" s="531"/>
      <c r="Y812" s="531"/>
      <c r="Z812" s="531"/>
      <c r="AA812" s="531"/>
      <c r="AB812" s="531"/>
    </row>
    <row r="813" spans="3:28" ht="12.5" customHeight="1">
      <c r="C813" s="531"/>
      <c r="D813" s="531"/>
      <c r="E813" s="531"/>
      <c r="F813" s="909"/>
      <c r="G813" s="909"/>
      <c r="H813" s="909"/>
      <c r="I813" s="909"/>
      <c r="J813" s="909"/>
      <c r="K813" s="909"/>
      <c r="L813" s="531"/>
      <c r="M813" s="531"/>
      <c r="N813" s="531"/>
      <c r="O813" s="531"/>
      <c r="P813" s="531"/>
      <c r="Q813" s="531"/>
      <c r="R813" s="531"/>
      <c r="S813" s="531"/>
      <c r="T813" s="531"/>
      <c r="U813" s="531"/>
      <c r="V813" s="531"/>
      <c r="W813" s="531"/>
      <c r="X813" s="531"/>
      <c r="Y813" s="531"/>
      <c r="Z813" s="531"/>
      <c r="AA813" s="531"/>
      <c r="AB813" s="531"/>
    </row>
    <row r="814" spans="3:28" ht="12.5" customHeight="1">
      <c r="C814" s="531"/>
      <c r="D814" s="531"/>
      <c r="E814" s="531"/>
      <c r="F814" s="909"/>
      <c r="G814" s="909"/>
      <c r="H814" s="909"/>
      <c r="I814" s="909"/>
      <c r="J814" s="909"/>
      <c r="K814" s="909"/>
      <c r="L814" s="531"/>
      <c r="M814" s="531"/>
      <c r="N814" s="531"/>
      <c r="O814" s="531"/>
      <c r="P814" s="531"/>
      <c r="Q814" s="531"/>
      <c r="R814" s="531"/>
      <c r="S814" s="531"/>
      <c r="T814" s="531"/>
      <c r="U814" s="531"/>
      <c r="V814" s="531"/>
      <c r="W814" s="531"/>
      <c r="X814" s="531"/>
      <c r="Y814" s="531"/>
      <c r="Z814" s="531"/>
      <c r="AA814" s="531"/>
      <c r="AB814" s="531"/>
    </row>
    <row r="815" spans="3:28" ht="12.5" customHeight="1">
      <c r="C815" s="531"/>
      <c r="D815" s="531"/>
      <c r="E815" s="531"/>
      <c r="F815" s="909"/>
      <c r="G815" s="909"/>
      <c r="H815" s="909"/>
      <c r="I815" s="909"/>
      <c r="J815" s="909"/>
      <c r="K815" s="909"/>
      <c r="L815" s="531"/>
      <c r="M815" s="531"/>
      <c r="N815" s="531"/>
      <c r="O815" s="531"/>
      <c r="P815" s="531"/>
      <c r="Q815" s="531"/>
      <c r="R815" s="531"/>
      <c r="S815" s="531"/>
      <c r="T815" s="531"/>
      <c r="U815" s="531"/>
      <c r="V815" s="531"/>
      <c r="W815" s="531"/>
      <c r="X815" s="531"/>
      <c r="Y815" s="531"/>
      <c r="Z815" s="531"/>
      <c r="AA815" s="531"/>
      <c r="AB815" s="531"/>
    </row>
    <row r="816" spans="3:28" ht="12.5" customHeight="1">
      <c r="C816" s="531"/>
      <c r="D816" s="531"/>
      <c r="E816" s="531"/>
      <c r="F816" s="909"/>
      <c r="G816" s="909"/>
      <c r="H816" s="909"/>
      <c r="I816" s="909"/>
      <c r="J816" s="909"/>
      <c r="K816" s="909"/>
      <c r="L816" s="531"/>
      <c r="M816" s="531"/>
      <c r="N816" s="531"/>
      <c r="O816" s="531"/>
      <c r="P816" s="531"/>
      <c r="Q816" s="531"/>
      <c r="R816" s="531"/>
      <c r="S816" s="531"/>
      <c r="T816" s="531"/>
      <c r="U816" s="531"/>
      <c r="V816" s="531"/>
      <c r="W816" s="531"/>
      <c r="X816" s="531"/>
      <c r="Y816" s="531"/>
      <c r="Z816" s="531"/>
      <c r="AA816" s="531"/>
      <c r="AB816" s="531"/>
    </row>
    <row r="817" spans="3:28" ht="12.5" customHeight="1">
      <c r="C817" s="531"/>
      <c r="D817" s="531"/>
      <c r="E817" s="531"/>
      <c r="F817" s="909"/>
      <c r="G817" s="909"/>
      <c r="H817" s="909"/>
      <c r="I817" s="909"/>
      <c r="J817" s="909"/>
      <c r="K817" s="909"/>
      <c r="L817" s="531"/>
      <c r="M817" s="531"/>
      <c r="N817" s="531"/>
      <c r="O817" s="531"/>
      <c r="P817" s="531"/>
      <c r="Q817" s="531"/>
      <c r="R817" s="531"/>
      <c r="S817" s="531"/>
      <c r="T817" s="531"/>
      <c r="U817" s="531"/>
      <c r="V817" s="531"/>
      <c r="W817" s="531"/>
      <c r="X817" s="531"/>
      <c r="Y817" s="531"/>
      <c r="Z817" s="531"/>
      <c r="AA817" s="531"/>
      <c r="AB817" s="531"/>
    </row>
    <row r="818" spans="3:28" ht="12.5" customHeight="1">
      <c r="C818" s="531"/>
      <c r="D818" s="531"/>
      <c r="E818" s="531"/>
      <c r="F818" s="909"/>
      <c r="G818" s="909"/>
      <c r="H818" s="909"/>
      <c r="I818" s="909"/>
      <c r="J818" s="909"/>
      <c r="K818" s="909"/>
      <c r="L818" s="531"/>
      <c r="M818" s="531"/>
      <c r="N818" s="531"/>
      <c r="O818" s="531"/>
      <c r="P818" s="531"/>
      <c r="Q818" s="531"/>
      <c r="R818" s="531"/>
      <c r="S818" s="531"/>
      <c r="T818" s="531"/>
      <c r="U818" s="531"/>
      <c r="V818" s="531"/>
      <c r="W818" s="531"/>
      <c r="X818" s="531"/>
      <c r="Y818" s="531"/>
      <c r="Z818" s="531"/>
      <c r="AA818" s="531"/>
      <c r="AB818" s="531"/>
    </row>
    <row r="819" spans="3:28" ht="12.5" customHeight="1">
      <c r="C819" s="531"/>
      <c r="D819" s="531"/>
      <c r="E819" s="531"/>
      <c r="F819" s="909"/>
      <c r="G819" s="909"/>
      <c r="H819" s="909"/>
      <c r="I819" s="909"/>
      <c r="J819" s="909"/>
      <c r="K819" s="909"/>
      <c r="L819" s="531"/>
      <c r="M819" s="531"/>
      <c r="N819" s="531"/>
      <c r="O819" s="531"/>
      <c r="P819" s="531"/>
      <c r="Q819" s="531"/>
      <c r="R819" s="531"/>
      <c r="S819" s="531"/>
      <c r="T819" s="531"/>
      <c r="U819" s="531"/>
      <c r="V819" s="531"/>
      <c r="W819" s="531"/>
      <c r="X819" s="531"/>
      <c r="Y819" s="531"/>
      <c r="Z819" s="531"/>
      <c r="AA819" s="531"/>
      <c r="AB819" s="531"/>
    </row>
    <row r="820" spans="3:28" ht="12.5" customHeight="1">
      <c r="C820" s="531"/>
      <c r="D820" s="531"/>
      <c r="E820" s="531"/>
      <c r="F820" s="909"/>
      <c r="G820" s="909"/>
      <c r="H820" s="909"/>
      <c r="I820" s="909"/>
      <c r="J820" s="909"/>
      <c r="K820" s="909"/>
      <c r="L820" s="531"/>
      <c r="M820" s="531"/>
      <c r="N820" s="531"/>
      <c r="O820" s="531"/>
      <c r="P820" s="531"/>
      <c r="Q820" s="531"/>
      <c r="R820" s="531"/>
      <c r="S820" s="531"/>
      <c r="T820" s="531"/>
      <c r="U820" s="531"/>
      <c r="V820" s="531"/>
      <c r="W820" s="531"/>
      <c r="X820" s="531"/>
      <c r="Y820" s="531"/>
      <c r="Z820" s="531"/>
      <c r="AA820" s="531"/>
      <c r="AB820" s="531"/>
    </row>
    <row r="821" spans="3:28" ht="12.5" customHeight="1">
      <c r="C821" s="531"/>
      <c r="D821" s="531"/>
      <c r="E821" s="531"/>
      <c r="F821" s="909"/>
      <c r="G821" s="909"/>
      <c r="H821" s="909"/>
      <c r="I821" s="909"/>
      <c r="J821" s="909"/>
      <c r="K821" s="909"/>
      <c r="L821" s="531"/>
      <c r="M821" s="531"/>
      <c r="N821" s="531"/>
      <c r="O821" s="531"/>
      <c r="P821" s="531"/>
      <c r="Q821" s="531"/>
      <c r="R821" s="531"/>
      <c r="S821" s="531"/>
      <c r="T821" s="531"/>
      <c r="U821" s="531"/>
      <c r="V821" s="531"/>
      <c r="W821" s="531"/>
      <c r="X821" s="531"/>
      <c r="Y821" s="531"/>
      <c r="Z821" s="531"/>
      <c r="AA821" s="531"/>
      <c r="AB821" s="531"/>
    </row>
    <row r="822" spans="3:28" ht="12.5" customHeight="1">
      <c r="C822" s="531"/>
      <c r="D822" s="531"/>
      <c r="E822" s="531"/>
      <c r="F822" s="909"/>
      <c r="G822" s="909"/>
      <c r="H822" s="909"/>
      <c r="I822" s="909"/>
      <c r="J822" s="909"/>
      <c r="K822" s="909"/>
      <c r="L822" s="531"/>
      <c r="M822" s="531"/>
      <c r="N822" s="531"/>
      <c r="O822" s="531"/>
      <c r="P822" s="531"/>
      <c r="Q822" s="531"/>
      <c r="R822" s="531"/>
      <c r="S822" s="531"/>
      <c r="T822" s="531"/>
      <c r="U822" s="531"/>
      <c r="V822" s="531"/>
      <c r="W822" s="531"/>
      <c r="X822" s="531"/>
      <c r="Y822" s="531"/>
      <c r="Z822" s="531"/>
      <c r="AA822" s="531"/>
      <c r="AB822" s="531"/>
    </row>
    <row r="823" spans="3:28" ht="12.5" customHeight="1">
      <c r="C823" s="531"/>
      <c r="D823" s="531"/>
      <c r="E823" s="531"/>
      <c r="F823" s="909"/>
      <c r="G823" s="909"/>
      <c r="H823" s="909"/>
      <c r="I823" s="909"/>
      <c r="J823" s="909"/>
      <c r="K823" s="909"/>
      <c r="L823" s="531"/>
      <c r="M823" s="531"/>
      <c r="N823" s="531"/>
      <c r="O823" s="531"/>
      <c r="P823" s="531"/>
      <c r="Q823" s="531"/>
      <c r="R823" s="531"/>
      <c r="S823" s="531"/>
      <c r="T823" s="531"/>
      <c r="U823" s="531"/>
      <c r="V823" s="531"/>
      <c r="W823" s="531"/>
      <c r="X823" s="531"/>
      <c r="Y823" s="531"/>
      <c r="Z823" s="531"/>
      <c r="AA823" s="531"/>
      <c r="AB823" s="531"/>
    </row>
    <row r="824" spans="3:28" ht="12.5" customHeight="1">
      <c r="C824" s="531"/>
      <c r="D824" s="531"/>
      <c r="E824" s="531"/>
      <c r="F824" s="909"/>
      <c r="G824" s="909"/>
      <c r="H824" s="909"/>
      <c r="I824" s="909"/>
      <c r="J824" s="909"/>
      <c r="K824" s="909"/>
      <c r="L824" s="531"/>
      <c r="M824" s="531"/>
      <c r="N824" s="531"/>
      <c r="O824" s="531"/>
      <c r="P824" s="531"/>
      <c r="Q824" s="531"/>
      <c r="R824" s="531"/>
      <c r="S824" s="531"/>
      <c r="T824" s="531"/>
      <c r="U824" s="531"/>
      <c r="V824" s="531"/>
      <c r="W824" s="531"/>
      <c r="X824" s="531"/>
      <c r="Y824" s="531"/>
      <c r="Z824" s="531"/>
      <c r="AA824" s="531"/>
      <c r="AB824" s="531"/>
    </row>
    <row r="825" spans="3:28" ht="12.5" customHeight="1">
      <c r="C825" s="531"/>
      <c r="D825" s="531"/>
      <c r="E825" s="531"/>
      <c r="F825" s="909"/>
      <c r="G825" s="909"/>
      <c r="H825" s="909"/>
      <c r="I825" s="909"/>
      <c r="J825" s="909"/>
      <c r="K825" s="909"/>
      <c r="L825" s="531"/>
      <c r="M825" s="531"/>
      <c r="N825" s="531"/>
      <c r="O825" s="531"/>
      <c r="P825" s="531"/>
      <c r="Q825" s="531"/>
      <c r="R825" s="531"/>
      <c r="S825" s="531"/>
      <c r="T825" s="531"/>
      <c r="U825" s="531"/>
      <c r="V825" s="531"/>
      <c r="W825" s="531"/>
      <c r="X825" s="531"/>
      <c r="Y825" s="531"/>
      <c r="Z825" s="531"/>
      <c r="AA825" s="531"/>
      <c r="AB825" s="531"/>
    </row>
    <row r="826" spans="3:28" ht="12.5" customHeight="1">
      <c r="C826" s="531"/>
      <c r="D826" s="531"/>
      <c r="E826" s="531"/>
      <c r="F826" s="909"/>
      <c r="G826" s="909"/>
      <c r="H826" s="909"/>
      <c r="I826" s="909"/>
      <c r="J826" s="909"/>
      <c r="K826" s="909"/>
      <c r="L826" s="531"/>
      <c r="M826" s="531"/>
      <c r="N826" s="531"/>
      <c r="O826" s="531"/>
      <c r="P826" s="531"/>
      <c r="Q826" s="531"/>
      <c r="R826" s="531"/>
      <c r="S826" s="531"/>
      <c r="T826" s="531"/>
      <c r="U826" s="531"/>
      <c r="V826" s="531"/>
      <c r="W826" s="531"/>
      <c r="X826" s="531"/>
      <c r="Y826" s="531"/>
      <c r="Z826" s="531"/>
      <c r="AA826" s="531"/>
      <c r="AB826" s="531"/>
    </row>
    <row r="827" spans="3:28" ht="12.5" customHeight="1">
      <c r="C827" s="531"/>
      <c r="D827" s="531"/>
      <c r="E827" s="531"/>
      <c r="F827" s="909"/>
      <c r="G827" s="909"/>
      <c r="H827" s="909"/>
      <c r="I827" s="909"/>
      <c r="J827" s="909"/>
      <c r="K827" s="909"/>
      <c r="L827" s="531"/>
      <c r="M827" s="531"/>
      <c r="N827" s="531"/>
      <c r="O827" s="531"/>
      <c r="P827" s="531"/>
      <c r="Q827" s="531"/>
      <c r="R827" s="531"/>
      <c r="S827" s="531"/>
      <c r="T827" s="531"/>
      <c r="U827" s="531"/>
      <c r="V827" s="531"/>
      <c r="W827" s="531"/>
      <c r="X827" s="531"/>
      <c r="Y827" s="531"/>
      <c r="Z827" s="531"/>
      <c r="AA827" s="531"/>
      <c r="AB827" s="531"/>
    </row>
    <row r="828" spans="3:28" ht="12.5" customHeight="1">
      <c r="C828" s="531"/>
      <c r="D828" s="531"/>
      <c r="E828" s="531"/>
      <c r="F828" s="909"/>
      <c r="G828" s="909"/>
      <c r="H828" s="909"/>
      <c r="I828" s="909"/>
      <c r="J828" s="909"/>
      <c r="K828" s="909"/>
      <c r="L828" s="531"/>
      <c r="M828" s="531"/>
      <c r="N828" s="531"/>
      <c r="O828" s="531"/>
      <c r="P828" s="531"/>
      <c r="Q828" s="531"/>
      <c r="R828" s="531"/>
      <c r="S828" s="531"/>
      <c r="T828" s="531"/>
      <c r="U828" s="531"/>
      <c r="V828" s="531"/>
      <c r="W828" s="531"/>
      <c r="X828" s="531"/>
      <c r="Y828" s="531"/>
      <c r="Z828" s="531"/>
      <c r="AA828" s="531"/>
      <c r="AB828" s="531"/>
    </row>
    <row r="829" spans="3:28" ht="12.5" customHeight="1">
      <c r="C829" s="531"/>
      <c r="D829" s="531"/>
      <c r="E829" s="531"/>
      <c r="F829" s="909"/>
      <c r="G829" s="909"/>
      <c r="H829" s="909"/>
      <c r="I829" s="909"/>
      <c r="J829" s="909"/>
      <c r="K829" s="909"/>
      <c r="L829" s="531"/>
      <c r="M829" s="531"/>
      <c r="N829" s="531"/>
      <c r="O829" s="531"/>
      <c r="P829" s="531"/>
      <c r="Q829" s="531"/>
      <c r="R829" s="531"/>
      <c r="S829" s="531"/>
      <c r="T829" s="531"/>
      <c r="U829" s="531"/>
      <c r="V829" s="531"/>
      <c r="W829" s="531"/>
      <c r="X829" s="531"/>
      <c r="Y829" s="531"/>
      <c r="Z829" s="531"/>
      <c r="AA829" s="531"/>
      <c r="AB829" s="531"/>
    </row>
    <row r="830" spans="3:28" ht="12.5" customHeight="1">
      <c r="C830" s="531"/>
      <c r="D830" s="531"/>
      <c r="E830" s="531"/>
      <c r="F830" s="909"/>
      <c r="G830" s="909"/>
      <c r="H830" s="909"/>
      <c r="I830" s="909"/>
      <c r="J830" s="909"/>
      <c r="K830" s="909"/>
      <c r="L830" s="531"/>
      <c r="M830" s="531"/>
      <c r="N830" s="531"/>
      <c r="O830" s="531"/>
      <c r="P830" s="531"/>
      <c r="Q830" s="531"/>
      <c r="R830" s="531"/>
      <c r="S830" s="531"/>
      <c r="T830" s="531"/>
      <c r="U830" s="531"/>
      <c r="V830" s="531"/>
      <c r="W830" s="531"/>
      <c r="X830" s="531"/>
      <c r="Y830" s="531"/>
      <c r="Z830" s="531"/>
      <c r="AA830" s="531"/>
      <c r="AB830" s="531"/>
    </row>
    <row r="831" spans="3:28" ht="12.5" customHeight="1">
      <c r="C831" s="531"/>
      <c r="D831" s="531"/>
      <c r="E831" s="531"/>
      <c r="F831" s="909"/>
      <c r="G831" s="909"/>
      <c r="H831" s="909"/>
      <c r="I831" s="909"/>
      <c r="J831" s="909"/>
      <c r="K831" s="909"/>
      <c r="L831" s="531"/>
      <c r="M831" s="531"/>
      <c r="N831" s="531"/>
      <c r="O831" s="531"/>
      <c r="P831" s="531"/>
      <c r="Q831" s="531"/>
      <c r="R831" s="531"/>
      <c r="S831" s="531"/>
      <c r="T831" s="531"/>
      <c r="U831" s="531"/>
      <c r="V831" s="531"/>
      <c r="W831" s="531"/>
      <c r="X831" s="531"/>
      <c r="Y831" s="531"/>
      <c r="Z831" s="531"/>
      <c r="AA831" s="531"/>
      <c r="AB831" s="531"/>
    </row>
    <row r="832" spans="3:28" ht="12.5" customHeight="1">
      <c r="C832" s="531"/>
      <c r="D832" s="531"/>
      <c r="E832" s="531"/>
      <c r="F832" s="909"/>
      <c r="G832" s="909"/>
      <c r="H832" s="909"/>
      <c r="I832" s="909"/>
      <c r="J832" s="909"/>
      <c r="K832" s="909"/>
      <c r="L832" s="531"/>
      <c r="M832" s="531"/>
      <c r="N832" s="531"/>
      <c r="O832" s="531"/>
      <c r="P832" s="531"/>
      <c r="Q832" s="531"/>
      <c r="R832" s="531"/>
      <c r="S832" s="531"/>
      <c r="T832" s="531"/>
      <c r="U832" s="531"/>
      <c r="V832" s="531"/>
      <c r="W832" s="531"/>
      <c r="X832" s="531"/>
      <c r="Y832" s="531"/>
      <c r="Z832" s="531"/>
      <c r="AA832" s="531"/>
      <c r="AB832" s="531"/>
    </row>
    <row r="833" spans="3:28" ht="12.5" customHeight="1">
      <c r="C833" s="531"/>
      <c r="D833" s="531"/>
      <c r="E833" s="531"/>
      <c r="F833" s="909"/>
      <c r="G833" s="909"/>
      <c r="H833" s="909"/>
      <c r="I833" s="909"/>
      <c r="J833" s="909"/>
      <c r="K833" s="909"/>
      <c r="L833" s="531"/>
      <c r="M833" s="531"/>
      <c r="N833" s="531"/>
      <c r="O833" s="531"/>
      <c r="P833" s="531"/>
      <c r="Q833" s="531"/>
      <c r="R833" s="531"/>
      <c r="S833" s="531"/>
      <c r="T833" s="531"/>
      <c r="U833" s="531"/>
      <c r="V833" s="531"/>
      <c r="W833" s="531"/>
      <c r="X833" s="531"/>
      <c r="Y833" s="531"/>
      <c r="Z833" s="531"/>
      <c r="AA833" s="531"/>
      <c r="AB833" s="531"/>
    </row>
    <row r="834" spans="3:28" ht="12.5" customHeight="1">
      <c r="C834" s="531"/>
      <c r="D834" s="531"/>
      <c r="E834" s="531"/>
      <c r="F834" s="909"/>
      <c r="G834" s="909"/>
      <c r="H834" s="909"/>
      <c r="I834" s="909"/>
      <c r="J834" s="909"/>
      <c r="K834" s="909"/>
      <c r="L834" s="531"/>
      <c r="M834" s="531"/>
      <c r="N834" s="531"/>
      <c r="O834" s="531"/>
      <c r="P834" s="531"/>
      <c r="Q834" s="531"/>
      <c r="R834" s="531"/>
      <c r="S834" s="531"/>
      <c r="T834" s="531"/>
      <c r="U834" s="531"/>
      <c r="V834" s="531"/>
      <c r="W834" s="531"/>
      <c r="X834" s="531"/>
      <c r="Y834" s="531"/>
      <c r="Z834" s="531"/>
      <c r="AA834" s="531"/>
      <c r="AB834" s="531"/>
    </row>
    <row r="835" spans="3:28" ht="12.5" customHeight="1">
      <c r="C835" s="531"/>
      <c r="D835" s="531"/>
      <c r="E835" s="531"/>
      <c r="F835" s="909"/>
      <c r="G835" s="909"/>
      <c r="H835" s="909"/>
      <c r="I835" s="909"/>
      <c r="J835" s="909"/>
      <c r="K835" s="909"/>
      <c r="L835" s="531"/>
      <c r="M835" s="531"/>
      <c r="N835" s="531"/>
      <c r="O835" s="531"/>
      <c r="P835" s="531"/>
      <c r="Q835" s="531"/>
      <c r="R835" s="531"/>
      <c r="S835" s="531"/>
      <c r="T835" s="531"/>
      <c r="U835" s="531"/>
      <c r="V835" s="531"/>
      <c r="W835" s="531"/>
      <c r="X835" s="531"/>
      <c r="Y835" s="531"/>
      <c r="Z835" s="531"/>
      <c r="AA835" s="531"/>
      <c r="AB835" s="531"/>
    </row>
    <row r="836" spans="3:28" ht="12.5" customHeight="1">
      <c r="C836" s="531"/>
      <c r="D836" s="531"/>
      <c r="E836" s="531"/>
      <c r="F836" s="909"/>
      <c r="G836" s="909"/>
      <c r="H836" s="909"/>
      <c r="I836" s="909"/>
      <c r="J836" s="909"/>
      <c r="K836" s="909"/>
      <c r="L836" s="531"/>
      <c r="M836" s="531"/>
      <c r="N836" s="531"/>
      <c r="O836" s="531"/>
      <c r="P836" s="531"/>
      <c r="Q836" s="531"/>
      <c r="R836" s="531"/>
      <c r="S836" s="531"/>
      <c r="T836" s="531"/>
      <c r="U836" s="531"/>
      <c r="V836" s="531"/>
      <c r="W836" s="531"/>
      <c r="X836" s="531"/>
      <c r="Y836" s="531"/>
      <c r="Z836" s="531"/>
      <c r="AA836" s="531"/>
      <c r="AB836" s="531"/>
    </row>
    <row r="837" spans="3:28" ht="12.5" customHeight="1">
      <c r="C837" s="531"/>
      <c r="D837" s="531"/>
      <c r="E837" s="531"/>
      <c r="F837" s="909"/>
      <c r="G837" s="909"/>
      <c r="H837" s="909"/>
      <c r="I837" s="909"/>
      <c r="J837" s="909"/>
      <c r="K837" s="909"/>
      <c r="L837" s="531"/>
      <c r="M837" s="531"/>
      <c r="N837" s="531"/>
      <c r="O837" s="531"/>
      <c r="P837" s="531"/>
      <c r="Q837" s="531"/>
      <c r="R837" s="531"/>
      <c r="S837" s="531"/>
      <c r="T837" s="531"/>
      <c r="U837" s="531"/>
      <c r="V837" s="531"/>
      <c r="W837" s="531"/>
      <c r="X837" s="531"/>
      <c r="Y837" s="531"/>
      <c r="Z837" s="531"/>
      <c r="AA837" s="531"/>
      <c r="AB837" s="531"/>
    </row>
    <row r="838" spans="3:28" ht="12.5" customHeight="1">
      <c r="C838" s="531"/>
      <c r="D838" s="531"/>
      <c r="E838" s="531"/>
      <c r="F838" s="909"/>
      <c r="G838" s="909"/>
      <c r="H838" s="909"/>
      <c r="I838" s="909"/>
      <c r="J838" s="909"/>
      <c r="K838" s="909"/>
      <c r="L838" s="531"/>
      <c r="M838" s="531"/>
      <c r="N838" s="531"/>
      <c r="O838" s="531"/>
      <c r="P838" s="531"/>
      <c r="Q838" s="531"/>
      <c r="R838" s="531"/>
      <c r="S838" s="531"/>
      <c r="T838" s="531"/>
      <c r="U838" s="531"/>
      <c r="V838" s="531"/>
      <c r="W838" s="531"/>
      <c r="X838" s="531"/>
      <c r="Y838" s="531"/>
      <c r="Z838" s="531"/>
      <c r="AA838" s="531"/>
      <c r="AB838" s="531"/>
    </row>
    <row r="839" spans="3:28" ht="12.5" customHeight="1">
      <c r="C839" s="531"/>
      <c r="D839" s="531"/>
      <c r="E839" s="531"/>
      <c r="F839" s="909"/>
      <c r="G839" s="909"/>
      <c r="H839" s="909"/>
      <c r="I839" s="909"/>
      <c r="J839" s="909"/>
      <c r="K839" s="909"/>
      <c r="L839" s="531"/>
      <c r="M839" s="531"/>
      <c r="N839" s="531"/>
      <c r="O839" s="531"/>
      <c r="P839" s="531"/>
      <c r="Q839" s="531"/>
      <c r="R839" s="531"/>
      <c r="S839" s="531"/>
      <c r="T839" s="531"/>
      <c r="U839" s="531"/>
      <c r="V839" s="531"/>
      <c r="W839" s="531"/>
      <c r="X839" s="531"/>
      <c r="Y839" s="531"/>
      <c r="Z839" s="531"/>
      <c r="AA839" s="531"/>
      <c r="AB839" s="531"/>
    </row>
    <row r="840" spans="3:28" ht="12.5" customHeight="1">
      <c r="C840" s="531"/>
      <c r="D840" s="531"/>
      <c r="E840" s="531"/>
      <c r="F840" s="909"/>
      <c r="G840" s="909"/>
      <c r="H840" s="909"/>
      <c r="I840" s="909"/>
      <c r="J840" s="909"/>
      <c r="K840" s="909"/>
      <c r="L840" s="531"/>
      <c r="M840" s="531"/>
      <c r="N840" s="531"/>
      <c r="O840" s="531"/>
      <c r="P840" s="531"/>
      <c r="Q840" s="531"/>
      <c r="R840" s="531"/>
      <c r="S840" s="531"/>
      <c r="T840" s="531"/>
      <c r="U840" s="531"/>
      <c r="V840" s="531"/>
      <c r="W840" s="531"/>
      <c r="X840" s="531"/>
      <c r="Y840" s="531"/>
      <c r="Z840" s="531"/>
      <c r="AA840" s="531"/>
      <c r="AB840" s="531"/>
    </row>
    <row r="841" spans="3:28" ht="12.5" customHeight="1">
      <c r="C841" s="531"/>
      <c r="D841" s="531"/>
      <c r="E841" s="531"/>
      <c r="F841" s="909"/>
      <c r="G841" s="909"/>
      <c r="H841" s="909"/>
      <c r="I841" s="909"/>
      <c r="J841" s="909"/>
      <c r="K841" s="909"/>
      <c r="L841" s="531"/>
      <c r="M841" s="531"/>
      <c r="N841" s="531"/>
      <c r="O841" s="531"/>
      <c r="P841" s="531"/>
      <c r="Q841" s="531"/>
      <c r="R841" s="531"/>
      <c r="S841" s="531"/>
      <c r="T841" s="531"/>
      <c r="U841" s="531"/>
      <c r="V841" s="531"/>
      <c r="W841" s="531"/>
      <c r="X841" s="531"/>
      <c r="Y841" s="531"/>
      <c r="Z841" s="531"/>
      <c r="AA841" s="531"/>
      <c r="AB841" s="531"/>
    </row>
    <row r="842" spans="3:28" ht="12.5" customHeight="1">
      <c r="C842" s="531"/>
      <c r="D842" s="531"/>
      <c r="E842" s="531"/>
      <c r="F842" s="909"/>
      <c r="G842" s="909"/>
      <c r="H842" s="909"/>
      <c r="I842" s="909"/>
      <c r="J842" s="909"/>
      <c r="K842" s="909"/>
      <c r="L842" s="531"/>
      <c r="M842" s="531"/>
      <c r="N842" s="531"/>
      <c r="O842" s="531"/>
      <c r="P842" s="531"/>
      <c r="Q842" s="531"/>
      <c r="R842" s="531"/>
      <c r="S842" s="531"/>
      <c r="T842" s="531"/>
      <c r="U842" s="531"/>
      <c r="V842" s="531"/>
      <c r="W842" s="531"/>
      <c r="X842" s="531"/>
      <c r="Y842" s="531"/>
      <c r="Z842" s="531"/>
      <c r="AA842" s="531"/>
      <c r="AB842" s="531"/>
    </row>
    <row r="843" spans="3:28" ht="12.5" customHeight="1">
      <c r="C843" s="531"/>
      <c r="D843" s="531"/>
      <c r="E843" s="531"/>
      <c r="F843" s="909"/>
      <c r="G843" s="909"/>
      <c r="H843" s="909"/>
      <c r="I843" s="909"/>
      <c r="J843" s="909"/>
      <c r="K843" s="909"/>
      <c r="L843" s="531"/>
      <c r="M843" s="531"/>
      <c r="N843" s="531"/>
      <c r="O843" s="531"/>
      <c r="P843" s="531"/>
      <c r="Q843" s="531"/>
      <c r="R843" s="531"/>
      <c r="S843" s="531"/>
      <c r="T843" s="531"/>
      <c r="U843" s="531"/>
      <c r="V843" s="531"/>
      <c r="W843" s="531"/>
      <c r="X843" s="531"/>
      <c r="Y843" s="531"/>
      <c r="Z843" s="531"/>
      <c r="AA843" s="531"/>
      <c r="AB843" s="531"/>
    </row>
    <row r="844" spans="3:28" ht="12.5" customHeight="1">
      <c r="C844" s="531"/>
      <c r="D844" s="531"/>
      <c r="E844" s="531"/>
      <c r="F844" s="909"/>
      <c r="G844" s="909"/>
      <c r="H844" s="909"/>
      <c r="I844" s="909"/>
      <c r="J844" s="909"/>
      <c r="K844" s="909"/>
      <c r="L844" s="531"/>
      <c r="M844" s="531"/>
      <c r="N844" s="531"/>
      <c r="O844" s="531"/>
      <c r="P844" s="531"/>
      <c r="Q844" s="531"/>
      <c r="R844" s="531"/>
      <c r="S844" s="531"/>
      <c r="T844" s="531"/>
      <c r="U844" s="531"/>
      <c r="V844" s="531"/>
      <c r="W844" s="531"/>
      <c r="X844" s="531"/>
      <c r="Y844" s="531"/>
      <c r="Z844" s="531"/>
      <c r="AA844" s="531"/>
      <c r="AB844" s="531"/>
    </row>
    <row r="845" spans="3:28" ht="12.5" customHeight="1">
      <c r="C845" s="531"/>
      <c r="D845" s="531"/>
      <c r="E845" s="531"/>
      <c r="F845" s="909"/>
      <c r="G845" s="909"/>
      <c r="H845" s="909"/>
      <c r="I845" s="909"/>
      <c r="J845" s="909"/>
      <c r="K845" s="909"/>
      <c r="L845" s="531"/>
      <c r="M845" s="531"/>
      <c r="N845" s="531"/>
      <c r="O845" s="531"/>
      <c r="P845" s="531"/>
      <c r="Q845" s="531"/>
      <c r="R845" s="531"/>
      <c r="S845" s="531"/>
      <c r="T845" s="531"/>
      <c r="U845" s="531"/>
      <c r="V845" s="531"/>
      <c r="W845" s="531"/>
      <c r="X845" s="531"/>
      <c r="Y845" s="531"/>
      <c r="Z845" s="531"/>
      <c r="AA845" s="531"/>
      <c r="AB845" s="531"/>
    </row>
    <row r="846" spans="3:28" ht="12.5" customHeight="1">
      <c r="C846" s="531"/>
      <c r="D846" s="531"/>
      <c r="E846" s="531"/>
      <c r="F846" s="909"/>
      <c r="G846" s="909"/>
      <c r="H846" s="909"/>
      <c r="I846" s="909"/>
      <c r="J846" s="909"/>
      <c r="K846" s="909"/>
      <c r="L846" s="531"/>
      <c r="M846" s="531"/>
      <c r="N846" s="531"/>
      <c r="O846" s="531"/>
      <c r="P846" s="531"/>
      <c r="Q846" s="531"/>
      <c r="R846" s="531"/>
      <c r="S846" s="531"/>
      <c r="T846" s="531"/>
      <c r="U846" s="531"/>
      <c r="V846" s="531"/>
      <c r="W846" s="531"/>
      <c r="X846" s="531"/>
      <c r="Y846" s="531"/>
      <c r="Z846" s="531"/>
      <c r="AA846" s="531"/>
      <c r="AB846" s="531"/>
    </row>
    <row r="847" spans="3:28" ht="12.5" customHeight="1">
      <c r="C847" s="531"/>
      <c r="D847" s="531"/>
      <c r="E847" s="531"/>
      <c r="F847" s="909"/>
      <c r="G847" s="909"/>
      <c r="H847" s="909"/>
      <c r="I847" s="909"/>
      <c r="J847" s="909"/>
      <c r="K847" s="909"/>
      <c r="L847" s="531"/>
      <c r="M847" s="531"/>
      <c r="N847" s="531"/>
      <c r="O847" s="531"/>
      <c r="P847" s="531"/>
      <c r="Q847" s="531"/>
      <c r="R847" s="531"/>
      <c r="S847" s="531"/>
      <c r="T847" s="531"/>
      <c r="U847" s="531"/>
      <c r="V847" s="531"/>
      <c r="W847" s="531"/>
      <c r="X847" s="531"/>
      <c r="Y847" s="531"/>
      <c r="Z847" s="531"/>
      <c r="AA847" s="531"/>
      <c r="AB847" s="531"/>
    </row>
    <row r="848" spans="3:28" ht="12.5" customHeight="1">
      <c r="C848" s="531"/>
      <c r="D848" s="531"/>
      <c r="E848" s="531"/>
      <c r="F848" s="909"/>
      <c r="G848" s="909"/>
      <c r="H848" s="909"/>
      <c r="I848" s="909"/>
      <c r="J848" s="909"/>
      <c r="K848" s="909"/>
      <c r="L848" s="531"/>
      <c r="M848" s="531"/>
      <c r="N848" s="531"/>
      <c r="O848" s="531"/>
      <c r="P848" s="531"/>
      <c r="Q848" s="531"/>
      <c r="R848" s="531"/>
      <c r="S848" s="531"/>
      <c r="T848" s="531"/>
      <c r="U848" s="531"/>
      <c r="V848" s="531"/>
      <c r="W848" s="531"/>
      <c r="X848" s="531"/>
      <c r="Y848" s="531"/>
      <c r="Z848" s="531"/>
      <c r="AA848" s="531"/>
      <c r="AB848" s="531"/>
    </row>
    <row r="849" spans="3:28" ht="12.5" customHeight="1">
      <c r="C849" s="531"/>
      <c r="D849" s="531"/>
      <c r="E849" s="531"/>
      <c r="F849" s="909"/>
      <c r="G849" s="909"/>
      <c r="H849" s="909"/>
      <c r="I849" s="909"/>
      <c r="J849" s="909"/>
      <c r="K849" s="909"/>
      <c r="L849" s="531"/>
      <c r="M849" s="531"/>
      <c r="N849" s="531"/>
      <c r="O849" s="531"/>
      <c r="P849" s="531"/>
      <c r="Q849" s="531"/>
      <c r="R849" s="531"/>
      <c r="S849" s="531"/>
      <c r="T849" s="531"/>
      <c r="U849" s="531"/>
      <c r="V849" s="531"/>
      <c r="W849" s="531"/>
      <c r="X849" s="531"/>
      <c r="Y849" s="531"/>
      <c r="Z849" s="531"/>
      <c r="AA849" s="531"/>
      <c r="AB849" s="531"/>
    </row>
    <row r="850" spans="3:28" ht="12.5" customHeight="1">
      <c r="C850" s="531"/>
      <c r="D850" s="531"/>
      <c r="E850" s="531"/>
      <c r="F850" s="909"/>
      <c r="G850" s="909"/>
      <c r="H850" s="909"/>
      <c r="I850" s="909"/>
      <c r="J850" s="909"/>
      <c r="K850" s="909"/>
      <c r="L850" s="531"/>
      <c r="M850" s="531"/>
      <c r="N850" s="531"/>
      <c r="O850" s="531"/>
      <c r="P850" s="531"/>
      <c r="Q850" s="531"/>
      <c r="R850" s="531"/>
      <c r="S850" s="531"/>
      <c r="T850" s="531"/>
      <c r="U850" s="531"/>
      <c r="V850" s="531"/>
      <c r="W850" s="531"/>
      <c r="X850" s="531"/>
      <c r="Y850" s="531"/>
      <c r="Z850" s="531"/>
      <c r="AA850" s="531"/>
      <c r="AB850" s="531"/>
    </row>
    <row r="851" spans="3:28" ht="12.5" customHeight="1">
      <c r="C851" s="531"/>
      <c r="D851" s="531"/>
      <c r="E851" s="531"/>
      <c r="F851" s="909"/>
      <c r="G851" s="909"/>
      <c r="H851" s="909"/>
      <c r="I851" s="909"/>
      <c r="J851" s="909"/>
      <c r="K851" s="909"/>
      <c r="L851" s="531"/>
      <c r="M851" s="531"/>
      <c r="N851" s="531"/>
      <c r="O851" s="531"/>
      <c r="P851" s="531"/>
      <c r="Q851" s="531"/>
      <c r="R851" s="531"/>
      <c r="S851" s="531"/>
      <c r="T851" s="531"/>
      <c r="U851" s="531"/>
      <c r="V851" s="531"/>
      <c r="W851" s="531"/>
      <c r="X851" s="531"/>
      <c r="Y851" s="531"/>
      <c r="Z851" s="531"/>
      <c r="AA851" s="531"/>
      <c r="AB851" s="531"/>
    </row>
    <row r="852" spans="3:28" ht="12.5" customHeight="1">
      <c r="C852" s="531"/>
      <c r="D852" s="531"/>
      <c r="E852" s="531"/>
      <c r="F852" s="909"/>
      <c r="G852" s="909"/>
      <c r="H852" s="909"/>
      <c r="I852" s="909"/>
      <c r="J852" s="909"/>
      <c r="K852" s="909"/>
      <c r="L852" s="531"/>
      <c r="M852" s="531"/>
      <c r="N852" s="531"/>
      <c r="O852" s="531"/>
      <c r="P852" s="531"/>
      <c r="Q852" s="531"/>
      <c r="R852" s="531"/>
      <c r="S852" s="531"/>
      <c r="T852" s="531"/>
      <c r="U852" s="531"/>
      <c r="V852" s="531"/>
      <c r="W852" s="531"/>
      <c r="X852" s="531"/>
      <c r="Y852" s="531"/>
      <c r="Z852" s="531"/>
      <c r="AA852" s="531"/>
      <c r="AB852" s="531"/>
    </row>
    <row r="853" spans="3:28" ht="12.5" customHeight="1">
      <c r="C853" s="531"/>
      <c r="D853" s="531"/>
      <c r="E853" s="531"/>
      <c r="F853" s="909"/>
      <c r="G853" s="909"/>
      <c r="H853" s="909"/>
      <c r="I853" s="909"/>
      <c r="J853" s="909"/>
      <c r="K853" s="909"/>
      <c r="L853" s="531"/>
      <c r="M853" s="531"/>
      <c r="N853" s="531"/>
      <c r="O853" s="531"/>
      <c r="P853" s="531"/>
      <c r="Q853" s="531"/>
      <c r="R853" s="531"/>
      <c r="S853" s="531"/>
      <c r="T853" s="531"/>
      <c r="U853" s="531"/>
      <c r="V853" s="531"/>
      <c r="W853" s="531"/>
      <c r="X853" s="531"/>
      <c r="Y853" s="531"/>
      <c r="Z853" s="531"/>
      <c r="AA853" s="531"/>
      <c r="AB853" s="531"/>
    </row>
    <row r="854" spans="3:28" ht="12.5" customHeight="1">
      <c r="C854" s="531"/>
      <c r="D854" s="531"/>
      <c r="E854" s="531"/>
      <c r="F854" s="909"/>
      <c r="G854" s="909"/>
      <c r="H854" s="909"/>
      <c r="I854" s="909"/>
      <c r="J854" s="909"/>
      <c r="K854" s="909"/>
      <c r="L854" s="531"/>
      <c r="M854" s="531"/>
      <c r="N854" s="531"/>
      <c r="O854" s="531"/>
      <c r="P854" s="531"/>
      <c r="Q854" s="531"/>
      <c r="R854" s="531"/>
      <c r="S854" s="531"/>
      <c r="T854" s="531"/>
      <c r="U854" s="531"/>
      <c r="V854" s="531"/>
      <c r="W854" s="531"/>
      <c r="X854" s="531"/>
      <c r="Y854" s="531"/>
      <c r="Z854" s="531"/>
      <c r="AA854" s="531"/>
      <c r="AB854" s="531"/>
    </row>
    <row r="855" spans="3:28" ht="12.5" customHeight="1">
      <c r="C855" s="531"/>
      <c r="D855" s="531"/>
      <c r="E855" s="531"/>
      <c r="F855" s="909"/>
      <c r="G855" s="909"/>
      <c r="H855" s="909"/>
      <c r="I855" s="909"/>
      <c r="J855" s="909"/>
      <c r="K855" s="909"/>
      <c r="L855" s="531"/>
      <c r="M855" s="531"/>
      <c r="N855" s="531"/>
      <c r="O855" s="531"/>
      <c r="P855" s="531"/>
      <c r="Q855" s="531"/>
      <c r="R855" s="531"/>
      <c r="S855" s="531"/>
      <c r="T855" s="531"/>
      <c r="U855" s="531"/>
      <c r="V855" s="531"/>
      <c r="W855" s="531"/>
      <c r="X855" s="531"/>
      <c r="Y855" s="531"/>
      <c r="Z855" s="531"/>
      <c r="AA855" s="531"/>
      <c r="AB855" s="531"/>
    </row>
    <row r="856" spans="3:28" ht="12.5" customHeight="1">
      <c r="C856" s="531"/>
      <c r="D856" s="531"/>
      <c r="E856" s="531"/>
      <c r="F856" s="909"/>
      <c r="G856" s="909"/>
      <c r="H856" s="909"/>
      <c r="I856" s="909"/>
      <c r="J856" s="909"/>
      <c r="K856" s="909"/>
      <c r="L856" s="531"/>
      <c r="M856" s="531"/>
      <c r="N856" s="531"/>
      <c r="O856" s="531"/>
      <c r="P856" s="531"/>
      <c r="Q856" s="531"/>
      <c r="R856" s="531"/>
      <c r="S856" s="531"/>
      <c r="T856" s="531"/>
      <c r="U856" s="531"/>
      <c r="V856" s="531"/>
      <c r="W856" s="531"/>
      <c r="X856" s="531"/>
      <c r="Y856" s="531"/>
      <c r="Z856" s="531"/>
      <c r="AA856" s="531"/>
      <c r="AB856" s="531"/>
    </row>
    <row r="857" spans="3:28" ht="12.5" customHeight="1">
      <c r="C857" s="531"/>
      <c r="D857" s="531"/>
      <c r="E857" s="531"/>
      <c r="F857" s="909"/>
      <c r="G857" s="909"/>
      <c r="H857" s="909"/>
      <c r="I857" s="909"/>
      <c r="J857" s="909"/>
      <c r="K857" s="909"/>
      <c r="L857" s="531"/>
      <c r="M857" s="531"/>
      <c r="N857" s="531"/>
      <c r="O857" s="531"/>
      <c r="P857" s="531"/>
      <c r="Q857" s="531"/>
      <c r="R857" s="531"/>
      <c r="S857" s="531"/>
      <c r="T857" s="531"/>
      <c r="U857" s="531"/>
      <c r="V857" s="531"/>
      <c r="W857" s="531"/>
      <c r="X857" s="531"/>
      <c r="Y857" s="531"/>
      <c r="Z857" s="531"/>
      <c r="AA857" s="531"/>
      <c r="AB857" s="531"/>
    </row>
    <row r="858" spans="3:28" ht="12.5" customHeight="1">
      <c r="C858" s="531"/>
      <c r="D858" s="531"/>
      <c r="E858" s="531"/>
      <c r="F858" s="909"/>
      <c r="G858" s="909"/>
      <c r="H858" s="909"/>
      <c r="I858" s="909"/>
      <c r="J858" s="909"/>
      <c r="K858" s="909"/>
      <c r="L858" s="531"/>
      <c r="M858" s="531"/>
      <c r="N858" s="531"/>
      <c r="O858" s="531"/>
      <c r="P858" s="531"/>
      <c r="Q858" s="531"/>
      <c r="R858" s="531"/>
      <c r="S858" s="531"/>
      <c r="T858" s="531"/>
      <c r="U858" s="531"/>
      <c r="V858" s="531"/>
      <c r="W858" s="531"/>
      <c r="X858" s="531"/>
      <c r="Y858" s="531"/>
      <c r="Z858" s="531"/>
      <c r="AA858" s="531"/>
      <c r="AB858" s="531"/>
    </row>
    <row r="859" spans="3:28" ht="12.5" customHeight="1">
      <c r="C859" s="531"/>
      <c r="D859" s="531"/>
      <c r="E859" s="531"/>
      <c r="F859" s="909"/>
      <c r="G859" s="909"/>
      <c r="H859" s="909"/>
      <c r="I859" s="909"/>
      <c r="J859" s="909"/>
      <c r="K859" s="909"/>
      <c r="L859" s="531"/>
      <c r="M859" s="531"/>
      <c r="N859" s="531"/>
      <c r="O859" s="531"/>
      <c r="P859" s="531"/>
      <c r="Q859" s="531"/>
      <c r="R859" s="531"/>
      <c r="S859" s="531"/>
      <c r="T859" s="531"/>
      <c r="U859" s="531"/>
      <c r="V859" s="531"/>
      <c r="W859" s="531"/>
      <c r="X859" s="531"/>
      <c r="Y859" s="531"/>
      <c r="Z859" s="531"/>
      <c r="AA859" s="531"/>
      <c r="AB859" s="531"/>
    </row>
    <row r="860" spans="3:28" ht="12.5" customHeight="1">
      <c r="C860" s="531"/>
      <c r="D860" s="531"/>
      <c r="E860" s="531"/>
      <c r="F860" s="909"/>
      <c r="G860" s="909"/>
      <c r="H860" s="909"/>
      <c r="I860" s="909"/>
      <c r="J860" s="909"/>
      <c r="K860" s="909"/>
      <c r="L860" s="531"/>
      <c r="M860" s="531"/>
      <c r="N860" s="531"/>
      <c r="O860" s="531"/>
      <c r="P860" s="531"/>
      <c r="Q860" s="531"/>
      <c r="R860" s="531"/>
      <c r="S860" s="531"/>
      <c r="T860" s="531"/>
      <c r="U860" s="531"/>
      <c r="V860" s="531"/>
      <c r="W860" s="531"/>
      <c r="X860" s="531"/>
      <c r="Y860" s="531"/>
      <c r="Z860" s="531"/>
      <c r="AA860" s="531"/>
      <c r="AB860" s="531"/>
    </row>
    <row r="861" spans="3:28" ht="12.5" customHeight="1">
      <c r="C861" s="531"/>
      <c r="D861" s="531"/>
      <c r="E861" s="531"/>
      <c r="F861" s="909"/>
      <c r="G861" s="909"/>
      <c r="H861" s="909"/>
      <c r="I861" s="909"/>
      <c r="J861" s="909"/>
      <c r="K861" s="909"/>
      <c r="L861" s="531"/>
      <c r="M861" s="531"/>
      <c r="N861" s="531"/>
      <c r="O861" s="531"/>
      <c r="P861" s="531"/>
      <c r="Q861" s="531"/>
      <c r="R861" s="531"/>
      <c r="S861" s="531"/>
      <c r="T861" s="531"/>
      <c r="U861" s="531"/>
      <c r="V861" s="531"/>
      <c r="W861" s="531"/>
      <c r="X861" s="531"/>
      <c r="Y861" s="531"/>
      <c r="Z861" s="531"/>
      <c r="AA861" s="531"/>
      <c r="AB861" s="531"/>
    </row>
    <row r="862" spans="3:28" ht="12.5" customHeight="1">
      <c r="C862" s="531"/>
      <c r="D862" s="531"/>
      <c r="E862" s="531"/>
      <c r="F862" s="909"/>
      <c r="G862" s="909"/>
      <c r="H862" s="909"/>
      <c r="I862" s="909"/>
      <c r="J862" s="909"/>
      <c r="K862" s="909"/>
      <c r="L862" s="531"/>
      <c r="M862" s="531"/>
      <c r="N862" s="531"/>
      <c r="O862" s="531"/>
      <c r="P862" s="531"/>
      <c r="Q862" s="531"/>
      <c r="R862" s="531"/>
      <c r="S862" s="531"/>
      <c r="T862" s="531"/>
      <c r="U862" s="531"/>
      <c r="V862" s="531"/>
      <c r="W862" s="531"/>
      <c r="X862" s="531"/>
      <c r="Y862" s="531"/>
      <c r="Z862" s="531"/>
      <c r="AA862" s="531"/>
      <c r="AB862" s="531"/>
    </row>
    <row r="863" spans="3:28" ht="12.5" customHeight="1">
      <c r="C863" s="531"/>
      <c r="D863" s="531"/>
      <c r="E863" s="531"/>
      <c r="F863" s="909"/>
      <c r="G863" s="909"/>
      <c r="H863" s="909"/>
      <c r="I863" s="909"/>
      <c r="J863" s="909"/>
      <c r="K863" s="909"/>
      <c r="L863" s="531"/>
      <c r="M863" s="531"/>
      <c r="N863" s="531"/>
      <c r="O863" s="531"/>
      <c r="P863" s="531"/>
      <c r="Q863" s="531"/>
      <c r="R863" s="531"/>
      <c r="S863" s="531"/>
      <c r="T863" s="531"/>
      <c r="U863" s="531"/>
      <c r="V863" s="531"/>
      <c r="W863" s="531"/>
      <c r="X863" s="531"/>
      <c r="Y863" s="531"/>
      <c r="Z863" s="531"/>
      <c r="AA863" s="531"/>
      <c r="AB863" s="531"/>
    </row>
    <row r="864" spans="3:28" ht="12.5" customHeight="1">
      <c r="C864" s="531"/>
      <c r="D864" s="531"/>
      <c r="E864" s="531"/>
      <c r="F864" s="909"/>
      <c r="G864" s="909"/>
      <c r="H864" s="909"/>
      <c r="I864" s="909"/>
      <c r="J864" s="909"/>
      <c r="K864" s="909"/>
      <c r="L864" s="531"/>
      <c r="M864" s="531"/>
      <c r="N864" s="531"/>
      <c r="O864" s="531"/>
      <c r="P864" s="531"/>
      <c r="Q864" s="531"/>
      <c r="R864" s="531"/>
      <c r="S864" s="531"/>
      <c r="T864" s="531"/>
      <c r="U864" s="531"/>
      <c r="V864" s="531"/>
      <c r="W864" s="531"/>
      <c r="X864" s="531"/>
      <c r="Y864" s="531"/>
      <c r="Z864" s="531"/>
      <c r="AA864" s="531"/>
      <c r="AB864" s="531"/>
    </row>
    <row r="865" spans="3:28" ht="12.5" customHeight="1">
      <c r="C865" s="531"/>
      <c r="D865" s="531"/>
      <c r="E865" s="531"/>
      <c r="F865" s="909"/>
      <c r="G865" s="909"/>
      <c r="H865" s="909"/>
      <c r="I865" s="909"/>
      <c r="J865" s="909"/>
      <c r="K865" s="909"/>
      <c r="L865" s="531"/>
      <c r="M865" s="531"/>
      <c r="N865" s="531"/>
      <c r="O865" s="531"/>
      <c r="P865" s="531"/>
      <c r="Q865" s="531"/>
      <c r="R865" s="531"/>
      <c r="S865" s="531"/>
      <c r="T865" s="531"/>
      <c r="U865" s="531"/>
      <c r="V865" s="531"/>
      <c r="W865" s="531"/>
      <c r="X865" s="531"/>
      <c r="Y865" s="531"/>
      <c r="Z865" s="531"/>
      <c r="AA865" s="531"/>
      <c r="AB865" s="531"/>
    </row>
    <row r="866" spans="3:28" ht="12.5" customHeight="1">
      <c r="C866" s="531"/>
      <c r="D866" s="531"/>
      <c r="E866" s="531"/>
      <c r="F866" s="909"/>
      <c r="G866" s="909"/>
      <c r="H866" s="909"/>
      <c r="I866" s="909"/>
      <c r="J866" s="909"/>
      <c r="K866" s="909"/>
      <c r="L866" s="531"/>
      <c r="M866" s="531"/>
      <c r="N866" s="531"/>
      <c r="O866" s="531"/>
      <c r="P866" s="531"/>
      <c r="Q866" s="531"/>
      <c r="R866" s="531"/>
      <c r="S866" s="531"/>
      <c r="T866" s="531"/>
      <c r="U866" s="531"/>
      <c r="V866" s="531"/>
      <c r="W866" s="531"/>
      <c r="X866" s="531"/>
      <c r="Y866" s="531"/>
      <c r="Z866" s="531"/>
      <c r="AA866" s="531"/>
      <c r="AB866" s="531"/>
    </row>
    <row r="867" spans="3:28" ht="12.5" customHeight="1">
      <c r="C867" s="531"/>
      <c r="D867" s="531"/>
      <c r="E867" s="531"/>
      <c r="F867" s="909"/>
      <c r="G867" s="909"/>
      <c r="H867" s="909"/>
      <c r="I867" s="909"/>
      <c r="J867" s="909"/>
      <c r="K867" s="909"/>
      <c r="L867" s="531"/>
      <c r="M867" s="531"/>
      <c r="N867" s="531"/>
      <c r="O867" s="531"/>
      <c r="P867" s="531"/>
      <c r="Q867" s="531"/>
      <c r="R867" s="531"/>
      <c r="S867" s="531"/>
      <c r="T867" s="531"/>
      <c r="U867" s="531"/>
      <c r="V867" s="531"/>
      <c r="W867" s="531"/>
      <c r="X867" s="531"/>
      <c r="Y867" s="531"/>
      <c r="Z867" s="531"/>
      <c r="AA867" s="531"/>
      <c r="AB867" s="531"/>
    </row>
    <row r="868" spans="3:28" ht="12.5" customHeight="1">
      <c r="C868" s="531"/>
      <c r="D868" s="531"/>
      <c r="E868" s="531"/>
      <c r="F868" s="909"/>
      <c r="G868" s="909"/>
      <c r="H868" s="909"/>
      <c r="I868" s="909"/>
      <c r="J868" s="909"/>
      <c r="K868" s="909"/>
      <c r="L868" s="531"/>
      <c r="M868" s="531"/>
      <c r="N868" s="531"/>
      <c r="O868" s="531"/>
      <c r="P868" s="531"/>
      <c r="Q868" s="531"/>
      <c r="R868" s="531"/>
      <c r="S868" s="531"/>
      <c r="T868" s="531"/>
      <c r="U868" s="531"/>
      <c r="V868" s="531"/>
      <c r="W868" s="531"/>
      <c r="X868" s="531"/>
      <c r="Y868" s="531"/>
      <c r="Z868" s="531"/>
      <c r="AA868" s="531"/>
      <c r="AB868" s="531"/>
    </row>
    <row r="869" spans="3:28" ht="12.5" customHeight="1">
      <c r="C869" s="531"/>
      <c r="D869" s="531"/>
      <c r="E869" s="531"/>
      <c r="F869" s="909"/>
      <c r="G869" s="909"/>
      <c r="H869" s="909"/>
      <c r="I869" s="909"/>
      <c r="J869" s="909"/>
      <c r="K869" s="909"/>
      <c r="L869" s="531"/>
      <c r="M869" s="531"/>
      <c r="N869" s="531"/>
      <c r="O869" s="531"/>
      <c r="P869" s="531"/>
      <c r="Q869" s="531"/>
      <c r="R869" s="531"/>
      <c r="S869" s="531"/>
      <c r="T869" s="531"/>
      <c r="U869" s="531"/>
      <c r="V869" s="531"/>
      <c r="W869" s="531"/>
      <c r="X869" s="531"/>
      <c r="Y869" s="531"/>
      <c r="Z869" s="531"/>
      <c r="AA869" s="531"/>
      <c r="AB869" s="531"/>
    </row>
    <row r="870" spans="3:28" ht="12.5" customHeight="1">
      <c r="C870" s="531"/>
      <c r="D870" s="531"/>
      <c r="E870" s="531"/>
      <c r="F870" s="909"/>
      <c r="G870" s="909"/>
      <c r="H870" s="909"/>
      <c r="I870" s="909"/>
      <c r="J870" s="909"/>
      <c r="K870" s="909"/>
      <c r="L870" s="531"/>
      <c r="M870" s="531"/>
      <c r="N870" s="531"/>
      <c r="O870" s="531"/>
      <c r="P870" s="531"/>
      <c r="Q870" s="531"/>
      <c r="R870" s="531"/>
      <c r="S870" s="531"/>
      <c r="T870" s="531"/>
      <c r="U870" s="531"/>
      <c r="V870" s="531"/>
      <c r="W870" s="531"/>
      <c r="X870" s="531"/>
      <c r="Y870" s="531"/>
      <c r="Z870" s="531"/>
      <c r="AA870" s="531"/>
      <c r="AB870" s="531"/>
    </row>
    <row r="871" spans="3:28" ht="12.5" customHeight="1">
      <c r="C871" s="531"/>
      <c r="D871" s="531"/>
      <c r="E871" s="531"/>
      <c r="F871" s="909"/>
      <c r="G871" s="909"/>
      <c r="H871" s="909"/>
      <c r="I871" s="909"/>
      <c r="J871" s="909"/>
      <c r="K871" s="909"/>
      <c r="L871" s="531"/>
      <c r="M871" s="531"/>
      <c r="N871" s="531"/>
      <c r="O871" s="531"/>
      <c r="P871" s="531"/>
      <c r="Q871" s="531"/>
      <c r="R871" s="531"/>
      <c r="S871" s="531"/>
      <c r="T871" s="531"/>
      <c r="U871" s="531"/>
      <c r="V871" s="531"/>
      <c r="W871" s="531"/>
      <c r="X871" s="531"/>
      <c r="Y871" s="531"/>
      <c r="Z871" s="531"/>
      <c r="AA871" s="531"/>
      <c r="AB871" s="531"/>
    </row>
    <row r="872" spans="3:28" ht="12.5" customHeight="1">
      <c r="C872" s="531"/>
      <c r="D872" s="531"/>
      <c r="E872" s="531"/>
      <c r="F872" s="909"/>
      <c r="G872" s="909"/>
      <c r="H872" s="909"/>
      <c r="I872" s="909"/>
      <c r="J872" s="909"/>
      <c r="K872" s="909"/>
      <c r="L872" s="531"/>
      <c r="M872" s="531"/>
      <c r="N872" s="531"/>
      <c r="O872" s="531"/>
      <c r="P872" s="531"/>
      <c r="Q872" s="531"/>
      <c r="R872" s="531"/>
      <c r="S872" s="531"/>
      <c r="T872" s="531"/>
      <c r="U872" s="531"/>
      <c r="V872" s="531"/>
      <c r="W872" s="531"/>
      <c r="X872" s="531"/>
      <c r="Y872" s="531"/>
      <c r="Z872" s="531"/>
      <c r="AA872" s="531"/>
      <c r="AB872" s="531"/>
    </row>
    <row r="873" spans="3:28" ht="12.5" customHeight="1">
      <c r="C873" s="531"/>
      <c r="D873" s="531"/>
      <c r="E873" s="531"/>
      <c r="F873" s="909"/>
      <c r="G873" s="909"/>
      <c r="H873" s="909"/>
      <c r="I873" s="909"/>
      <c r="J873" s="909"/>
      <c r="K873" s="909"/>
      <c r="L873" s="531"/>
      <c r="M873" s="531"/>
      <c r="N873" s="531"/>
      <c r="O873" s="531"/>
      <c r="P873" s="531"/>
      <c r="Q873" s="531"/>
      <c r="R873" s="531"/>
      <c r="S873" s="531"/>
      <c r="T873" s="531"/>
      <c r="U873" s="531"/>
      <c r="V873" s="531"/>
      <c r="W873" s="531"/>
      <c r="X873" s="531"/>
      <c r="Y873" s="531"/>
      <c r="Z873" s="531"/>
      <c r="AA873" s="531"/>
      <c r="AB873" s="531"/>
    </row>
    <row r="874" spans="3:28" ht="12.5" customHeight="1">
      <c r="C874" s="531"/>
      <c r="D874" s="531"/>
      <c r="E874" s="531"/>
      <c r="F874" s="909"/>
      <c r="G874" s="909"/>
      <c r="H874" s="909"/>
      <c r="I874" s="909"/>
      <c r="J874" s="909"/>
      <c r="K874" s="909"/>
      <c r="L874" s="531"/>
      <c r="M874" s="531"/>
      <c r="N874" s="531"/>
      <c r="O874" s="531"/>
      <c r="P874" s="531"/>
      <c r="Q874" s="531"/>
      <c r="R874" s="531"/>
      <c r="S874" s="531"/>
      <c r="T874" s="531"/>
      <c r="U874" s="531"/>
      <c r="V874" s="531"/>
      <c r="W874" s="531"/>
      <c r="X874" s="531"/>
      <c r="Y874" s="531"/>
      <c r="Z874" s="531"/>
      <c r="AA874" s="531"/>
      <c r="AB874" s="531"/>
    </row>
    <row r="875" spans="3:28" ht="12.5" customHeight="1">
      <c r="C875" s="531"/>
      <c r="D875" s="531"/>
      <c r="E875" s="531"/>
      <c r="F875" s="909"/>
      <c r="G875" s="909"/>
      <c r="H875" s="909"/>
      <c r="I875" s="909"/>
      <c r="J875" s="909"/>
      <c r="K875" s="909"/>
      <c r="L875" s="531"/>
      <c r="M875" s="531"/>
      <c r="N875" s="531"/>
      <c r="O875" s="531"/>
      <c r="P875" s="531"/>
      <c r="Q875" s="531"/>
      <c r="R875" s="531"/>
      <c r="S875" s="531"/>
      <c r="T875" s="531"/>
      <c r="U875" s="531"/>
      <c r="V875" s="531"/>
      <c r="W875" s="531"/>
      <c r="X875" s="531"/>
      <c r="Y875" s="531"/>
      <c r="Z875" s="531"/>
      <c r="AA875" s="531"/>
      <c r="AB875" s="531"/>
    </row>
    <row r="876" spans="3:28" ht="12.5" customHeight="1">
      <c r="C876" s="531"/>
      <c r="D876" s="531"/>
      <c r="E876" s="531"/>
      <c r="F876" s="909"/>
      <c r="G876" s="909"/>
      <c r="H876" s="909"/>
      <c r="I876" s="909"/>
      <c r="J876" s="909"/>
      <c r="K876" s="909"/>
      <c r="L876" s="531"/>
      <c r="M876" s="531"/>
      <c r="N876" s="531"/>
      <c r="O876" s="531"/>
      <c r="P876" s="531"/>
      <c r="Q876" s="531"/>
      <c r="R876" s="531"/>
      <c r="S876" s="531"/>
      <c r="T876" s="531"/>
      <c r="U876" s="531"/>
      <c r="V876" s="531"/>
      <c r="W876" s="531"/>
      <c r="X876" s="531"/>
      <c r="Y876" s="531"/>
      <c r="Z876" s="531"/>
      <c r="AA876" s="531"/>
      <c r="AB876" s="531"/>
    </row>
    <row r="877" spans="3:28" ht="12.5" customHeight="1">
      <c r="C877" s="531"/>
      <c r="D877" s="531"/>
      <c r="E877" s="531"/>
      <c r="F877" s="909"/>
      <c r="G877" s="909"/>
      <c r="H877" s="909"/>
      <c r="I877" s="909"/>
      <c r="J877" s="909"/>
      <c r="K877" s="909"/>
      <c r="L877" s="531"/>
      <c r="M877" s="531"/>
      <c r="N877" s="531"/>
      <c r="O877" s="531"/>
      <c r="P877" s="531"/>
      <c r="Q877" s="531"/>
      <c r="R877" s="531"/>
      <c r="S877" s="531"/>
      <c r="T877" s="531"/>
      <c r="U877" s="531"/>
      <c r="V877" s="531"/>
      <c r="W877" s="531"/>
      <c r="X877" s="531"/>
      <c r="Y877" s="531"/>
      <c r="Z877" s="531"/>
      <c r="AA877" s="531"/>
      <c r="AB877" s="531"/>
    </row>
    <row r="878" spans="3:28" ht="12.5" customHeight="1">
      <c r="C878" s="531"/>
      <c r="D878" s="531"/>
      <c r="E878" s="531"/>
      <c r="F878" s="909"/>
      <c r="G878" s="909"/>
      <c r="H878" s="909"/>
      <c r="I878" s="909"/>
      <c r="J878" s="909"/>
      <c r="K878" s="909"/>
      <c r="L878" s="531"/>
      <c r="M878" s="531"/>
      <c r="N878" s="531"/>
      <c r="O878" s="531"/>
      <c r="P878" s="531"/>
      <c r="Q878" s="531"/>
      <c r="R878" s="531"/>
      <c r="S878" s="531"/>
      <c r="T878" s="531"/>
      <c r="U878" s="531"/>
      <c r="V878" s="531"/>
      <c r="W878" s="531"/>
      <c r="X878" s="531"/>
      <c r="Y878" s="531"/>
      <c r="Z878" s="531"/>
      <c r="AA878" s="531"/>
      <c r="AB878" s="531"/>
    </row>
    <row r="879" spans="3:28" ht="12.5" customHeight="1">
      <c r="C879" s="531"/>
      <c r="D879" s="531"/>
      <c r="E879" s="531"/>
      <c r="F879" s="909"/>
      <c r="G879" s="909"/>
      <c r="H879" s="909"/>
      <c r="I879" s="909"/>
      <c r="J879" s="909"/>
      <c r="K879" s="909"/>
      <c r="L879" s="531"/>
      <c r="M879" s="531"/>
      <c r="N879" s="531"/>
      <c r="O879" s="531"/>
      <c r="P879" s="531"/>
      <c r="Q879" s="531"/>
      <c r="R879" s="531"/>
      <c r="S879" s="531"/>
      <c r="T879" s="531"/>
      <c r="U879" s="531"/>
      <c r="V879" s="531"/>
      <c r="W879" s="531"/>
      <c r="X879" s="531"/>
      <c r="Y879" s="531"/>
      <c r="Z879" s="531"/>
      <c r="AA879" s="531"/>
      <c r="AB879" s="531"/>
    </row>
    <row r="880" spans="3:28" ht="12.5" customHeight="1">
      <c r="C880" s="531"/>
      <c r="D880" s="531"/>
      <c r="E880" s="531"/>
      <c r="F880" s="909"/>
      <c r="G880" s="909"/>
      <c r="H880" s="909"/>
      <c r="I880" s="909"/>
      <c r="J880" s="909"/>
      <c r="K880" s="909"/>
      <c r="L880" s="531"/>
      <c r="M880" s="531"/>
      <c r="N880" s="531"/>
      <c r="O880" s="531"/>
      <c r="P880" s="531"/>
      <c r="Q880" s="531"/>
      <c r="R880" s="531"/>
      <c r="S880" s="531"/>
      <c r="T880" s="531"/>
      <c r="U880" s="531"/>
      <c r="V880" s="531"/>
      <c r="W880" s="531"/>
      <c r="X880" s="531"/>
      <c r="Y880" s="531"/>
      <c r="Z880" s="531"/>
      <c r="AA880" s="531"/>
      <c r="AB880" s="531"/>
    </row>
    <row r="881" spans="3:28" ht="12.5" customHeight="1">
      <c r="C881" s="531"/>
      <c r="D881" s="531"/>
      <c r="E881" s="531"/>
      <c r="F881" s="909"/>
      <c r="G881" s="909"/>
      <c r="H881" s="909"/>
      <c r="I881" s="909"/>
      <c r="J881" s="909"/>
      <c r="K881" s="909"/>
      <c r="L881" s="531"/>
      <c r="M881" s="531"/>
      <c r="N881" s="531"/>
      <c r="O881" s="531"/>
      <c r="P881" s="531"/>
      <c r="Q881" s="531"/>
      <c r="R881" s="531"/>
      <c r="S881" s="531"/>
      <c r="T881" s="531"/>
      <c r="U881" s="531"/>
      <c r="V881" s="531"/>
      <c r="W881" s="531"/>
      <c r="X881" s="531"/>
      <c r="Y881" s="531"/>
      <c r="Z881" s="531"/>
      <c r="AA881" s="531"/>
      <c r="AB881" s="531"/>
    </row>
    <row r="882" spans="3:28" ht="12.5" customHeight="1">
      <c r="C882" s="531"/>
      <c r="D882" s="531"/>
      <c r="E882" s="531"/>
      <c r="F882" s="909"/>
      <c r="G882" s="909"/>
      <c r="H882" s="909"/>
      <c r="I882" s="909"/>
      <c r="J882" s="909"/>
      <c r="K882" s="909"/>
      <c r="L882" s="531"/>
      <c r="M882" s="531"/>
      <c r="N882" s="531"/>
      <c r="O882" s="531"/>
      <c r="P882" s="531"/>
      <c r="Q882" s="531"/>
      <c r="R882" s="531"/>
      <c r="S882" s="531"/>
      <c r="T882" s="531"/>
      <c r="U882" s="531"/>
      <c r="V882" s="531"/>
      <c r="W882" s="531"/>
      <c r="X882" s="531"/>
      <c r="Y882" s="531"/>
      <c r="Z882" s="531"/>
      <c r="AA882" s="531"/>
      <c r="AB882" s="531"/>
    </row>
    <row r="883" spans="3:28" ht="12.5" customHeight="1">
      <c r="C883" s="531"/>
      <c r="D883" s="531"/>
      <c r="E883" s="531"/>
      <c r="F883" s="909"/>
      <c r="G883" s="909"/>
      <c r="H883" s="909"/>
      <c r="I883" s="909"/>
      <c r="J883" s="909"/>
      <c r="K883" s="909"/>
      <c r="L883" s="531"/>
      <c r="M883" s="531"/>
      <c r="N883" s="531"/>
      <c r="O883" s="531"/>
      <c r="P883" s="531"/>
      <c r="Q883" s="531"/>
      <c r="R883" s="531"/>
      <c r="S883" s="531"/>
      <c r="T883" s="531"/>
      <c r="U883" s="531"/>
      <c r="V883" s="531"/>
      <c r="W883" s="531"/>
      <c r="X883" s="531"/>
      <c r="Y883" s="531"/>
      <c r="Z883" s="531"/>
      <c r="AA883" s="531"/>
      <c r="AB883" s="531"/>
    </row>
    <row r="884" spans="3:28" ht="12.5" customHeight="1">
      <c r="C884" s="531"/>
      <c r="D884" s="531"/>
      <c r="E884" s="531"/>
      <c r="F884" s="909"/>
      <c r="G884" s="909"/>
      <c r="H884" s="909"/>
      <c r="I884" s="909"/>
      <c r="J884" s="909"/>
      <c r="K884" s="909"/>
      <c r="L884" s="531"/>
      <c r="M884" s="531"/>
      <c r="N884" s="531"/>
      <c r="O884" s="531"/>
      <c r="P884" s="531"/>
      <c r="Q884" s="531"/>
      <c r="R884" s="531"/>
      <c r="S884" s="531"/>
      <c r="T884" s="531"/>
      <c r="U884" s="531"/>
      <c r="V884" s="531"/>
      <c r="W884" s="531"/>
      <c r="X884" s="531"/>
      <c r="Y884" s="531"/>
      <c r="Z884" s="531"/>
      <c r="AA884" s="531"/>
      <c r="AB884" s="531"/>
    </row>
    <row r="885" spans="3:28" ht="12.5" customHeight="1">
      <c r="C885" s="531"/>
      <c r="D885" s="531"/>
      <c r="E885" s="531"/>
      <c r="F885" s="909"/>
      <c r="G885" s="909"/>
      <c r="H885" s="909"/>
      <c r="I885" s="909"/>
      <c r="J885" s="909"/>
      <c r="K885" s="909"/>
      <c r="L885" s="531"/>
      <c r="M885" s="531"/>
      <c r="N885" s="531"/>
      <c r="O885" s="531"/>
      <c r="P885" s="531"/>
      <c r="Q885" s="531"/>
      <c r="R885" s="531"/>
      <c r="S885" s="531"/>
      <c r="T885" s="531"/>
      <c r="U885" s="531"/>
      <c r="V885" s="531"/>
      <c r="W885" s="531"/>
      <c r="X885" s="531"/>
      <c r="Y885" s="531"/>
      <c r="Z885" s="531"/>
      <c r="AA885" s="531"/>
      <c r="AB885" s="531"/>
    </row>
    <row r="886" spans="3:28" ht="12.5" customHeight="1">
      <c r="C886" s="531"/>
      <c r="D886" s="531"/>
      <c r="E886" s="531"/>
      <c r="F886" s="909"/>
      <c r="G886" s="909"/>
      <c r="H886" s="909"/>
      <c r="I886" s="909"/>
      <c r="J886" s="909"/>
      <c r="K886" s="909"/>
      <c r="L886" s="531"/>
      <c r="M886" s="531"/>
      <c r="N886" s="531"/>
      <c r="O886" s="531"/>
      <c r="P886" s="531"/>
      <c r="Q886" s="531"/>
      <c r="R886" s="531"/>
      <c r="S886" s="531"/>
      <c r="T886" s="531"/>
      <c r="U886" s="531"/>
      <c r="V886" s="531"/>
      <c r="W886" s="531"/>
      <c r="X886" s="531"/>
      <c r="Y886" s="531"/>
      <c r="Z886" s="531"/>
      <c r="AA886" s="531"/>
      <c r="AB886" s="531"/>
    </row>
    <row r="887" spans="3:28" ht="12.5" customHeight="1">
      <c r="C887" s="531"/>
      <c r="D887" s="531"/>
      <c r="E887" s="531"/>
      <c r="F887" s="909"/>
      <c r="G887" s="909"/>
      <c r="H887" s="909"/>
      <c r="I887" s="909"/>
      <c r="J887" s="909"/>
      <c r="K887" s="909"/>
      <c r="L887" s="531"/>
      <c r="M887" s="531"/>
      <c r="N887" s="531"/>
      <c r="O887" s="531"/>
      <c r="P887" s="531"/>
      <c r="Q887" s="531"/>
      <c r="R887" s="531"/>
      <c r="S887" s="531"/>
      <c r="T887" s="531"/>
      <c r="U887" s="531"/>
      <c r="V887" s="531"/>
      <c r="W887" s="531"/>
      <c r="X887" s="531"/>
      <c r="Y887" s="531"/>
      <c r="Z887" s="531"/>
      <c r="AA887" s="531"/>
      <c r="AB887" s="531"/>
    </row>
    <row r="888" spans="3:28" ht="12.5" customHeight="1">
      <c r="C888" s="531"/>
      <c r="D888" s="531"/>
      <c r="E888" s="531"/>
      <c r="F888" s="909"/>
      <c r="G888" s="909"/>
      <c r="H888" s="909"/>
      <c r="I888" s="909"/>
      <c r="J888" s="909"/>
      <c r="K888" s="909"/>
      <c r="L888" s="531"/>
      <c r="M888" s="531"/>
      <c r="N888" s="531"/>
      <c r="O888" s="531"/>
      <c r="P888" s="531"/>
      <c r="Q888" s="531"/>
      <c r="R888" s="531"/>
      <c r="S888" s="531"/>
      <c r="T888" s="531"/>
      <c r="U888" s="531"/>
      <c r="V888" s="531"/>
      <c r="W888" s="531"/>
      <c r="X888" s="531"/>
      <c r="Y888" s="531"/>
      <c r="Z888" s="531"/>
      <c r="AA888" s="531"/>
      <c r="AB888" s="531"/>
    </row>
    <row r="889" spans="3:28" ht="12.5" customHeight="1">
      <c r="C889" s="531"/>
      <c r="D889" s="531"/>
      <c r="E889" s="531"/>
      <c r="F889" s="909"/>
      <c r="G889" s="909"/>
      <c r="H889" s="909"/>
      <c r="I889" s="909"/>
      <c r="J889" s="909"/>
      <c r="K889" s="909"/>
      <c r="L889" s="531"/>
      <c r="M889" s="531"/>
      <c r="N889" s="531"/>
      <c r="O889" s="531"/>
      <c r="P889" s="531"/>
      <c r="Q889" s="531"/>
      <c r="R889" s="531"/>
      <c r="S889" s="531"/>
      <c r="T889" s="531"/>
      <c r="U889" s="531"/>
      <c r="V889" s="531"/>
      <c r="W889" s="531"/>
      <c r="X889" s="531"/>
      <c r="Y889" s="531"/>
      <c r="Z889" s="531"/>
      <c r="AA889" s="531"/>
      <c r="AB889" s="531"/>
    </row>
    <row r="890" spans="3:28" ht="12.5" customHeight="1">
      <c r="C890" s="531"/>
      <c r="D890" s="531"/>
      <c r="E890" s="531"/>
      <c r="F890" s="909"/>
      <c r="G890" s="909"/>
      <c r="H890" s="909"/>
      <c r="I890" s="909"/>
      <c r="J890" s="909"/>
      <c r="K890" s="909"/>
      <c r="L890" s="531"/>
      <c r="M890" s="531"/>
      <c r="N890" s="531"/>
      <c r="O890" s="531"/>
      <c r="P890" s="531"/>
      <c r="Q890" s="531"/>
      <c r="R890" s="531"/>
      <c r="S890" s="531"/>
      <c r="T890" s="531"/>
      <c r="U890" s="531"/>
      <c r="V890" s="531"/>
      <c r="W890" s="531"/>
      <c r="X890" s="531"/>
      <c r="Y890" s="531"/>
      <c r="Z890" s="531"/>
      <c r="AA890" s="531"/>
      <c r="AB890" s="531"/>
    </row>
    <row r="891" spans="3:28" ht="12.5" customHeight="1">
      <c r="C891" s="531"/>
      <c r="D891" s="531"/>
      <c r="E891" s="531"/>
      <c r="F891" s="909"/>
      <c r="G891" s="909"/>
      <c r="H891" s="909"/>
      <c r="I891" s="909"/>
      <c r="J891" s="909"/>
      <c r="K891" s="909"/>
      <c r="L891" s="531"/>
      <c r="M891" s="531"/>
      <c r="N891" s="531"/>
      <c r="O891" s="531"/>
      <c r="P891" s="531"/>
      <c r="Q891" s="531"/>
      <c r="R891" s="531"/>
      <c r="S891" s="531"/>
      <c r="T891" s="531"/>
      <c r="U891" s="531"/>
      <c r="V891" s="531"/>
      <c r="W891" s="531"/>
      <c r="X891" s="531"/>
      <c r="Y891" s="531"/>
      <c r="Z891" s="531"/>
      <c r="AA891" s="531"/>
      <c r="AB891" s="531"/>
    </row>
    <row r="892" spans="3:28" ht="12.5" customHeight="1">
      <c r="C892" s="531"/>
      <c r="D892" s="531"/>
      <c r="E892" s="531"/>
      <c r="F892" s="909"/>
      <c r="G892" s="909"/>
      <c r="H892" s="909"/>
      <c r="I892" s="909"/>
      <c r="J892" s="909"/>
      <c r="K892" s="909"/>
      <c r="L892" s="531"/>
      <c r="M892" s="531"/>
      <c r="N892" s="531"/>
      <c r="O892" s="531"/>
      <c r="P892" s="531"/>
      <c r="Q892" s="531"/>
      <c r="R892" s="531"/>
      <c r="S892" s="531"/>
      <c r="T892" s="531"/>
      <c r="U892" s="531"/>
      <c r="V892" s="531"/>
      <c r="W892" s="531"/>
      <c r="X892" s="531"/>
      <c r="Y892" s="531"/>
      <c r="Z892" s="531"/>
      <c r="AA892" s="531"/>
      <c r="AB892" s="531"/>
    </row>
    <row r="893" spans="3:28" ht="12.5" customHeight="1">
      <c r="C893" s="531"/>
      <c r="D893" s="531"/>
      <c r="E893" s="531"/>
      <c r="F893" s="909"/>
      <c r="G893" s="909"/>
      <c r="H893" s="909"/>
      <c r="I893" s="909"/>
      <c r="J893" s="909"/>
      <c r="K893" s="909"/>
      <c r="L893" s="531"/>
      <c r="M893" s="531"/>
      <c r="N893" s="531"/>
      <c r="O893" s="531"/>
      <c r="P893" s="531"/>
      <c r="Q893" s="531"/>
      <c r="R893" s="531"/>
      <c r="S893" s="531"/>
      <c r="T893" s="531"/>
      <c r="U893" s="531"/>
      <c r="V893" s="531"/>
      <c r="W893" s="531"/>
      <c r="X893" s="531"/>
      <c r="Y893" s="531"/>
      <c r="Z893" s="531"/>
      <c r="AA893" s="531"/>
      <c r="AB893" s="531"/>
    </row>
    <row r="894" spans="3:28" ht="12.5" customHeight="1">
      <c r="C894" s="531"/>
      <c r="D894" s="531"/>
      <c r="E894" s="531"/>
      <c r="F894" s="909"/>
      <c r="G894" s="909"/>
      <c r="H894" s="909"/>
      <c r="I894" s="909"/>
      <c r="J894" s="909"/>
      <c r="K894" s="909"/>
      <c r="L894" s="531"/>
      <c r="M894" s="531"/>
      <c r="N894" s="531"/>
      <c r="O894" s="531"/>
      <c r="P894" s="531"/>
      <c r="Q894" s="531"/>
      <c r="R894" s="531"/>
      <c r="S894" s="531"/>
      <c r="T894" s="531"/>
      <c r="U894" s="531"/>
      <c r="V894" s="531"/>
      <c r="W894" s="531"/>
      <c r="X894" s="531"/>
      <c r="Y894" s="531"/>
      <c r="Z894" s="531"/>
      <c r="AA894" s="531"/>
      <c r="AB894" s="531"/>
    </row>
    <row r="895" spans="3:28" ht="12.5" customHeight="1">
      <c r="C895" s="531"/>
      <c r="D895" s="531"/>
      <c r="E895" s="531"/>
      <c r="F895" s="909"/>
      <c r="G895" s="909"/>
      <c r="H895" s="909"/>
      <c r="I895" s="909"/>
      <c r="J895" s="909"/>
      <c r="K895" s="909"/>
      <c r="L895" s="531"/>
      <c r="M895" s="531"/>
      <c r="N895" s="531"/>
      <c r="O895" s="531"/>
      <c r="P895" s="531"/>
      <c r="Q895" s="531"/>
      <c r="R895" s="531"/>
      <c r="S895" s="531"/>
      <c r="T895" s="531"/>
      <c r="U895" s="531"/>
      <c r="V895" s="531"/>
      <c r="W895" s="531"/>
      <c r="X895" s="531"/>
      <c r="Y895" s="531"/>
      <c r="Z895" s="531"/>
      <c r="AA895" s="531"/>
      <c r="AB895" s="531"/>
    </row>
    <row r="896" spans="3:28" ht="12.5" customHeight="1">
      <c r="C896" s="531"/>
      <c r="D896" s="531"/>
      <c r="E896" s="531"/>
      <c r="F896" s="909"/>
      <c r="G896" s="909"/>
      <c r="H896" s="909"/>
      <c r="I896" s="909"/>
      <c r="J896" s="909"/>
      <c r="K896" s="909"/>
      <c r="L896" s="531"/>
      <c r="M896" s="531"/>
      <c r="N896" s="531"/>
      <c r="O896" s="531"/>
      <c r="P896" s="531"/>
      <c r="Q896" s="531"/>
      <c r="R896" s="531"/>
      <c r="S896" s="531"/>
      <c r="T896" s="531"/>
      <c r="U896" s="531"/>
      <c r="V896" s="531"/>
      <c r="W896" s="531"/>
      <c r="X896" s="531"/>
      <c r="Y896" s="531"/>
      <c r="Z896" s="531"/>
      <c r="AA896" s="531"/>
      <c r="AB896" s="531"/>
    </row>
    <row r="897" spans="3:28" ht="12.5" customHeight="1">
      <c r="C897" s="531"/>
      <c r="D897" s="531"/>
      <c r="E897" s="531"/>
      <c r="F897" s="909"/>
      <c r="G897" s="909"/>
      <c r="H897" s="909"/>
      <c r="I897" s="909"/>
      <c r="J897" s="909"/>
      <c r="K897" s="909"/>
      <c r="L897" s="531"/>
      <c r="M897" s="531"/>
      <c r="N897" s="531"/>
      <c r="O897" s="531"/>
      <c r="P897" s="531"/>
      <c r="Q897" s="531"/>
      <c r="R897" s="531"/>
      <c r="S897" s="531"/>
      <c r="T897" s="531"/>
      <c r="U897" s="531"/>
      <c r="V897" s="531"/>
      <c r="W897" s="531"/>
      <c r="X897" s="531"/>
      <c r="Y897" s="531"/>
      <c r="Z897" s="531"/>
      <c r="AA897" s="531"/>
      <c r="AB897" s="531"/>
    </row>
    <row r="898" spans="3:28" ht="12.5" customHeight="1">
      <c r="C898" s="531"/>
      <c r="D898" s="531"/>
      <c r="E898" s="531"/>
      <c r="F898" s="909"/>
      <c r="G898" s="909"/>
      <c r="H898" s="909"/>
      <c r="I898" s="909"/>
      <c r="J898" s="909"/>
      <c r="K898" s="909"/>
      <c r="L898" s="531"/>
      <c r="M898" s="531"/>
      <c r="N898" s="531"/>
      <c r="O898" s="531"/>
      <c r="P898" s="531"/>
      <c r="Q898" s="531"/>
      <c r="R898" s="531"/>
      <c r="S898" s="531"/>
      <c r="T898" s="531"/>
      <c r="U898" s="531"/>
      <c r="V898" s="531"/>
      <c r="W898" s="531"/>
      <c r="X898" s="531"/>
      <c r="Y898" s="531"/>
      <c r="Z898" s="531"/>
      <c r="AA898" s="531"/>
      <c r="AB898" s="531"/>
    </row>
    <row r="899" spans="3:28" ht="12.5" customHeight="1">
      <c r="C899" s="531"/>
      <c r="D899" s="531"/>
      <c r="E899" s="531"/>
      <c r="F899" s="909"/>
      <c r="G899" s="909"/>
      <c r="H899" s="909"/>
      <c r="I899" s="909"/>
      <c r="J899" s="909"/>
      <c r="K899" s="909"/>
      <c r="L899" s="531"/>
      <c r="M899" s="531"/>
      <c r="N899" s="531"/>
      <c r="O899" s="531"/>
      <c r="P899" s="531"/>
      <c r="Q899" s="531"/>
      <c r="R899" s="531"/>
      <c r="S899" s="531"/>
      <c r="T899" s="531"/>
      <c r="U899" s="531"/>
      <c r="V899" s="531"/>
      <c r="W899" s="531"/>
      <c r="X899" s="531"/>
      <c r="Y899" s="531"/>
      <c r="Z899" s="531"/>
      <c r="AA899" s="531"/>
      <c r="AB899" s="531"/>
    </row>
    <row r="900" spans="3:28" ht="12.5" customHeight="1">
      <c r="C900" s="531"/>
      <c r="D900" s="531"/>
      <c r="E900" s="531"/>
      <c r="F900" s="909"/>
      <c r="G900" s="909"/>
      <c r="H900" s="909"/>
      <c r="I900" s="909"/>
      <c r="J900" s="909"/>
      <c r="K900" s="909"/>
      <c r="L900" s="531"/>
      <c r="M900" s="531"/>
      <c r="N900" s="531"/>
      <c r="O900" s="531"/>
      <c r="P900" s="531"/>
      <c r="Q900" s="531"/>
      <c r="R900" s="531"/>
      <c r="S900" s="531"/>
      <c r="T900" s="531"/>
      <c r="U900" s="531"/>
      <c r="V900" s="531"/>
      <c r="W900" s="531"/>
      <c r="X900" s="531"/>
      <c r="Y900" s="531"/>
      <c r="Z900" s="531"/>
      <c r="AA900" s="531"/>
      <c r="AB900" s="531"/>
    </row>
    <row r="901" spans="3:28" ht="12.5" customHeight="1">
      <c r="C901" s="531"/>
      <c r="D901" s="531"/>
      <c r="E901" s="531"/>
      <c r="F901" s="909"/>
      <c r="G901" s="909"/>
      <c r="H901" s="909"/>
      <c r="I901" s="909"/>
      <c r="J901" s="909"/>
      <c r="K901" s="909"/>
      <c r="L901" s="531"/>
      <c r="M901" s="531"/>
      <c r="N901" s="531"/>
      <c r="O901" s="531"/>
      <c r="P901" s="531"/>
      <c r="Q901" s="531"/>
      <c r="R901" s="531"/>
      <c r="S901" s="531"/>
      <c r="T901" s="531"/>
      <c r="U901" s="531"/>
      <c r="V901" s="531"/>
      <c r="W901" s="531"/>
      <c r="X901" s="531"/>
      <c r="Y901" s="531"/>
      <c r="Z901" s="531"/>
      <c r="AA901" s="531"/>
      <c r="AB901" s="531"/>
    </row>
    <row r="902" spans="3:28" ht="12.5" customHeight="1">
      <c r="C902" s="531"/>
      <c r="D902" s="531"/>
      <c r="E902" s="531"/>
      <c r="F902" s="909"/>
      <c r="G902" s="909"/>
      <c r="H902" s="909"/>
      <c r="I902" s="909"/>
      <c r="J902" s="909"/>
      <c r="K902" s="909"/>
      <c r="L902" s="531"/>
      <c r="M902" s="531"/>
      <c r="N902" s="531"/>
      <c r="O902" s="531"/>
      <c r="P902" s="531"/>
      <c r="Q902" s="531"/>
      <c r="R902" s="531"/>
      <c r="S902" s="531"/>
      <c r="T902" s="531"/>
      <c r="U902" s="531"/>
      <c r="V902" s="531"/>
      <c r="W902" s="531"/>
      <c r="X902" s="531"/>
      <c r="Y902" s="531"/>
      <c r="Z902" s="531"/>
      <c r="AA902" s="531"/>
      <c r="AB902" s="531"/>
    </row>
    <row r="903" spans="3:28" ht="12.5" customHeight="1">
      <c r="C903" s="531"/>
      <c r="D903" s="531"/>
      <c r="E903" s="531"/>
      <c r="F903" s="909"/>
      <c r="G903" s="909"/>
      <c r="H903" s="909"/>
      <c r="I903" s="909"/>
      <c r="J903" s="909"/>
      <c r="K903" s="909"/>
      <c r="L903" s="531"/>
      <c r="M903" s="531"/>
      <c r="N903" s="531"/>
      <c r="O903" s="531"/>
      <c r="P903" s="531"/>
      <c r="Q903" s="531"/>
      <c r="R903" s="531"/>
      <c r="S903" s="531"/>
      <c r="T903" s="531"/>
      <c r="U903" s="531"/>
      <c r="V903" s="531"/>
      <c r="W903" s="531"/>
      <c r="X903" s="531"/>
      <c r="Y903" s="531"/>
      <c r="Z903" s="531"/>
      <c r="AA903" s="531"/>
      <c r="AB903" s="531"/>
    </row>
    <row r="904" spans="3:28" ht="12.5" customHeight="1">
      <c r="C904" s="531"/>
      <c r="D904" s="531"/>
      <c r="E904" s="531"/>
      <c r="F904" s="909"/>
      <c r="G904" s="909"/>
      <c r="H904" s="909"/>
      <c r="I904" s="909"/>
      <c r="J904" s="909"/>
      <c r="K904" s="909"/>
      <c r="L904" s="531"/>
      <c r="M904" s="531"/>
      <c r="N904" s="531"/>
      <c r="O904" s="531"/>
      <c r="P904" s="531"/>
      <c r="Q904" s="531"/>
      <c r="R904" s="531"/>
      <c r="S904" s="531"/>
      <c r="T904" s="531"/>
      <c r="U904" s="531"/>
      <c r="V904" s="531"/>
      <c r="W904" s="531"/>
      <c r="X904" s="531"/>
      <c r="Y904" s="531"/>
      <c r="Z904" s="531"/>
      <c r="AA904" s="531"/>
      <c r="AB904" s="531"/>
    </row>
    <row r="905" spans="3:28" ht="12.5" customHeight="1">
      <c r="C905" s="531"/>
      <c r="D905" s="531"/>
      <c r="E905" s="531"/>
      <c r="F905" s="909"/>
      <c r="G905" s="909"/>
      <c r="H905" s="909"/>
      <c r="I905" s="909"/>
      <c r="J905" s="909"/>
      <c r="K905" s="909"/>
      <c r="L905" s="531"/>
      <c r="M905" s="531"/>
      <c r="N905" s="531"/>
      <c r="O905" s="531"/>
      <c r="P905" s="531"/>
      <c r="Q905" s="531"/>
      <c r="R905" s="531"/>
      <c r="S905" s="531"/>
      <c r="T905" s="531"/>
      <c r="U905" s="531"/>
      <c r="V905" s="531"/>
      <c r="W905" s="531"/>
      <c r="X905" s="531"/>
      <c r="Y905" s="531"/>
      <c r="Z905" s="531"/>
      <c r="AA905" s="531"/>
      <c r="AB905" s="531"/>
    </row>
    <row r="906" spans="3:28" ht="12.5" customHeight="1">
      <c r="C906" s="531"/>
      <c r="D906" s="531"/>
      <c r="E906" s="531"/>
      <c r="F906" s="909"/>
      <c r="G906" s="909"/>
      <c r="H906" s="909"/>
      <c r="I906" s="909"/>
      <c r="J906" s="909"/>
      <c r="K906" s="909"/>
      <c r="L906" s="531"/>
      <c r="M906" s="531"/>
      <c r="N906" s="531"/>
      <c r="O906" s="531"/>
      <c r="P906" s="531"/>
      <c r="Q906" s="531"/>
      <c r="R906" s="531"/>
      <c r="S906" s="531"/>
      <c r="T906" s="531"/>
      <c r="U906" s="531"/>
      <c r="V906" s="531"/>
      <c r="W906" s="531"/>
      <c r="X906" s="531"/>
      <c r="Y906" s="531"/>
      <c r="Z906" s="531"/>
      <c r="AA906" s="531"/>
      <c r="AB906" s="531"/>
    </row>
    <row r="907" spans="3:28" ht="12.5" customHeight="1">
      <c r="C907" s="531"/>
      <c r="D907" s="531"/>
      <c r="E907" s="531"/>
      <c r="F907" s="909"/>
      <c r="G907" s="909"/>
      <c r="H907" s="909"/>
      <c r="I907" s="909"/>
      <c r="J907" s="909"/>
      <c r="K907" s="909"/>
      <c r="L907" s="531"/>
      <c r="M907" s="531"/>
      <c r="N907" s="531"/>
      <c r="O907" s="531"/>
      <c r="P907" s="531"/>
      <c r="Q907" s="531"/>
      <c r="R907" s="531"/>
      <c r="S907" s="531"/>
      <c r="T907" s="531"/>
      <c r="U907" s="531"/>
      <c r="V907" s="531"/>
      <c r="W907" s="531"/>
      <c r="X907" s="531"/>
      <c r="Y907" s="531"/>
      <c r="Z907" s="531"/>
      <c r="AA907" s="531"/>
      <c r="AB907" s="531"/>
    </row>
    <row r="908" spans="3:28" ht="12.5" customHeight="1">
      <c r="C908" s="531"/>
      <c r="D908" s="531"/>
      <c r="E908" s="531"/>
      <c r="F908" s="909"/>
      <c r="G908" s="909"/>
      <c r="H908" s="909"/>
      <c r="I908" s="909"/>
      <c r="J908" s="909"/>
      <c r="K908" s="909"/>
      <c r="L908" s="531"/>
      <c r="M908" s="531"/>
      <c r="N908" s="531"/>
      <c r="O908" s="531"/>
      <c r="P908" s="531"/>
      <c r="Q908" s="531"/>
      <c r="R908" s="531"/>
      <c r="S908" s="531"/>
      <c r="T908" s="531"/>
      <c r="U908" s="531"/>
      <c r="V908" s="531"/>
      <c r="W908" s="531"/>
      <c r="X908" s="531"/>
      <c r="Y908" s="531"/>
      <c r="Z908" s="531"/>
      <c r="AA908" s="531"/>
      <c r="AB908" s="531"/>
    </row>
    <row r="909" spans="3:28" ht="12.5" customHeight="1">
      <c r="C909" s="531"/>
      <c r="D909" s="531"/>
      <c r="E909" s="531"/>
      <c r="F909" s="909"/>
      <c r="G909" s="909"/>
      <c r="H909" s="909"/>
      <c r="I909" s="909"/>
      <c r="J909" s="909"/>
      <c r="K909" s="909"/>
      <c r="L909" s="531"/>
      <c r="M909" s="531"/>
      <c r="N909" s="531"/>
      <c r="O909" s="531"/>
      <c r="P909" s="531"/>
      <c r="Q909" s="531"/>
      <c r="R909" s="531"/>
      <c r="S909" s="531"/>
      <c r="T909" s="531"/>
      <c r="U909" s="531"/>
      <c r="V909" s="531"/>
      <c r="W909" s="531"/>
      <c r="X909" s="531"/>
      <c r="Y909" s="531"/>
      <c r="Z909" s="531"/>
      <c r="AA909" s="531"/>
      <c r="AB909" s="531"/>
    </row>
    <row r="910" spans="3:28" ht="12.5" customHeight="1">
      <c r="C910" s="531"/>
      <c r="D910" s="531"/>
      <c r="E910" s="531"/>
      <c r="F910" s="909"/>
      <c r="G910" s="909"/>
      <c r="H910" s="909"/>
      <c r="I910" s="909"/>
      <c r="J910" s="909"/>
      <c r="K910" s="909"/>
      <c r="L910" s="531"/>
      <c r="M910" s="531"/>
      <c r="N910" s="531"/>
      <c r="O910" s="531"/>
      <c r="P910" s="531"/>
      <c r="Q910" s="531"/>
      <c r="R910" s="531"/>
      <c r="S910" s="531"/>
      <c r="T910" s="531"/>
      <c r="U910" s="531"/>
      <c r="V910" s="531"/>
      <c r="W910" s="531"/>
      <c r="X910" s="531"/>
      <c r="Y910" s="531"/>
      <c r="Z910" s="531"/>
      <c r="AA910" s="531"/>
      <c r="AB910" s="531"/>
    </row>
    <row r="911" spans="3:28" ht="12.5" customHeight="1">
      <c r="C911" s="531"/>
      <c r="D911" s="531"/>
      <c r="E911" s="531"/>
      <c r="F911" s="909"/>
      <c r="G911" s="909"/>
      <c r="H911" s="909"/>
      <c r="I911" s="909"/>
      <c r="J911" s="909"/>
      <c r="K911" s="909"/>
      <c r="L911" s="531"/>
      <c r="M911" s="531"/>
      <c r="N911" s="531"/>
      <c r="O911" s="531"/>
      <c r="P911" s="531"/>
      <c r="Q911" s="531"/>
      <c r="R911" s="531"/>
      <c r="S911" s="531"/>
      <c r="T911" s="531"/>
      <c r="U911" s="531"/>
      <c r="V911" s="531"/>
      <c r="W911" s="531"/>
      <c r="X911" s="531"/>
      <c r="Y911" s="531"/>
      <c r="Z911" s="531"/>
      <c r="AA911" s="531"/>
      <c r="AB911" s="531"/>
    </row>
    <row r="912" spans="3:28" ht="12.5" customHeight="1">
      <c r="C912" s="531"/>
      <c r="D912" s="531"/>
      <c r="E912" s="531"/>
      <c r="F912" s="909"/>
      <c r="G912" s="909"/>
      <c r="H912" s="909"/>
      <c r="I912" s="909"/>
      <c r="J912" s="909"/>
      <c r="K912" s="909"/>
      <c r="L912" s="531"/>
      <c r="M912" s="531"/>
      <c r="N912" s="531"/>
      <c r="O912" s="531"/>
      <c r="P912" s="531"/>
      <c r="Q912" s="531"/>
      <c r="R912" s="531"/>
      <c r="S912" s="531"/>
      <c r="T912" s="531"/>
      <c r="U912" s="531"/>
      <c r="V912" s="531"/>
      <c r="W912" s="531"/>
      <c r="X912" s="531"/>
      <c r="Y912" s="531"/>
      <c r="Z912" s="531"/>
      <c r="AA912" s="531"/>
      <c r="AB912" s="531"/>
    </row>
    <row r="913" spans="3:28" ht="12.5" customHeight="1">
      <c r="C913" s="531"/>
      <c r="D913" s="531"/>
      <c r="E913" s="531"/>
      <c r="F913" s="909"/>
      <c r="G913" s="909"/>
      <c r="H913" s="909"/>
      <c r="I913" s="909"/>
      <c r="J913" s="909"/>
      <c r="K913" s="909"/>
      <c r="L913" s="531"/>
      <c r="M913" s="531"/>
      <c r="N913" s="531"/>
      <c r="O913" s="531"/>
      <c r="P913" s="531"/>
      <c r="Q913" s="531"/>
      <c r="R913" s="531"/>
      <c r="S913" s="531"/>
      <c r="T913" s="531"/>
      <c r="U913" s="531"/>
      <c r="V913" s="531"/>
      <c r="W913" s="531"/>
      <c r="X913" s="531"/>
      <c r="Y913" s="531"/>
      <c r="Z913" s="531"/>
      <c r="AA913" s="531"/>
      <c r="AB913" s="531"/>
    </row>
    <row r="914" spans="3:28" ht="12.5" customHeight="1">
      <c r="C914" s="531"/>
      <c r="D914" s="531"/>
      <c r="E914" s="531"/>
      <c r="F914" s="909"/>
      <c r="G914" s="909"/>
      <c r="H914" s="909"/>
      <c r="I914" s="909"/>
      <c r="J914" s="909"/>
      <c r="K914" s="909"/>
      <c r="L914" s="531"/>
      <c r="M914" s="531"/>
      <c r="N914" s="531"/>
      <c r="O914" s="531"/>
      <c r="P914" s="531"/>
      <c r="Q914" s="531"/>
      <c r="R914" s="531"/>
      <c r="S914" s="531"/>
      <c r="T914" s="531"/>
      <c r="U914" s="531"/>
      <c r="V914" s="531"/>
      <c r="W914" s="531"/>
      <c r="X914" s="531"/>
      <c r="Y914" s="531"/>
      <c r="Z914" s="531"/>
      <c r="AA914" s="531"/>
      <c r="AB914" s="531"/>
    </row>
    <row r="915" spans="3:28" ht="12.5" customHeight="1">
      <c r="C915" s="531"/>
      <c r="D915" s="531"/>
      <c r="E915" s="531"/>
      <c r="F915" s="909"/>
      <c r="G915" s="909"/>
      <c r="H915" s="909"/>
      <c r="I915" s="909"/>
      <c r="J915" s="909"/>
      <c r="K915" s="909"/>
      <c r="L915" s="531"/>
      <c r="M915" s="531"/>
      <c r="N915" s="531"/>
      <c r="O915" s="531"/>
      <c r="P915" s="531"/>
      <c r="Q915" s="531"/>
      <c r="R915" s="531"/>
      <c r="S915" s="531"/>
      <c r="T915" s="531"/>
      <c r="U915" s="531"/>
      <c r="V915" s="531"/>
      <c r="W915" s="531"/>
      <c r="X915" s="531"/>
      <c r="Y915" s="531"/>
      <c r="Z915" s="531"/>
      <c r="AA915" s="531"/>
      <c r="AB915" s="531"/>
    </row>
    <row r="916" spans="3:28" ht="12.5" customHeight="1">
      <c r="C916" s="531"/>
      <c r="D916" s="531"/>
      <c r="E916" s="531"/>
      <c r="F916" s="909"/>
      <c r="G916" s="909"/>
      <c r="H916" s="909"/>
      <c r="I916" s="909"/>
      <c r="J916" s="909"/>
      <c r="K916" s="909"/>
      <c r="L916" s="531"/>
      <c r="M916" s="531"/>
      <c r="N916" s="531"/>
      <c r="O916" s="531"/>
      <c r="P916" s="531"/>
      <c r="Q916" s="531"/>
      <c r="R916" s="531"/>
      <c r="S916" s="531"/>
      <c r="T916" s="531"/>
      <c r="U916" s="531"/>
      <c r="V916" s="531"/>
      <c r="W916" s="531"/>
      <c r="X916" s="531"/>
      <c r="Y916" s="531"/>
      <c r="Z916" s="531"/>
      <c r="AA916" s="531"/>
      <c r="AB916" s="531"/>
    </row>
    <row r="917" spans="3:28" ht="12.5" customHeight="1">
      <c r="C917" s="531"/>
      <c r="D917" s="531"/>
      <c r="E917" s="531"/>
      <c r="F917" s="909"/>
      <c r="G917" s="909"/>
      <c r="H917" s="909"/>
      <c r="I917" s="909"/>
      <c r="J917" s="909"/>
      <c r="K917" s="909"/>
      <c r="L917" s="531"/>
      <c r="M917" s="531"/>
      <c r="N917" s="531"/>
      <c r="O917" s="531"/>
      <c r="P917" s="531"/>
      <c r="Q917" s="531"/>
      <c r="R917" s="531"/>
      <c r="S917" s="531"/>
      <c r="T917" s="531"/>
      <c r="U917" s="531"/>
      <c r="V917" s="531"/>
      <c r="W917" s="531"/>
      <c r="X917" s="531"/>
      <c r="Y917" s="531"/>
      <c r="Z917" s="531"/>
      <c r="AA917" s="531"/>
      <c r="AB917" s="531"/>
    </row>
    <row r="918" spans="3:28" ht="12.5" customHeight="1">
      <c r="C918" s="531"/>
      <c r="D918" s="531"/>
      <c r="E918" s="531"/>
      <c r="F918" s="909"/>
      <c r="G918" s="909"/>
      <c r="H918" s="909"/>
      <c r="I918" s="909"/>
      <c r="J918" s="909"/>
      <c r="K918" s="909"/>
      <c r="L918" s="531"/>
      <c r="M918" s="531"/>
      <c r="N918" s="531"/>
      <c r="O918" s="531"/>
      <c r="P918" s="531"/>
      <c r="Q918" s="531"/>
      <c r="R918" s="531"/>
      <c r="S918" s="531"/>
      <c r="T918" s="531"/>
      <c r="U918" s="531"/>
      <c r="V918" s="531"/>
      <c r="W918" s="531"/>
      <c r="X918" s="531"/>
      <c r="Y918" s="531"/>
      <c r="Z918" s="531"/>
      <c r="AA918" s="531"/>
      <c r="AB918" s="531"/>
    </row>
    <row r="919" spans="3:28" ht="12.5" customHeight="1">
      <c r="C919" s="531"/>
      <c r="D919" s="531"/>
      <c r="E919" s="531"/>
      <c r="F919" s="909"/>
      <c r="G919" s="909"/>
      <c r="H919" s="909"/>
      <c r="I919" s="909"/>
      <c r="J919" s="909"/>
      <c r="K919" s="909"/>
      <c r="L919" s="531"/>
      <c r="M919" s="531"/>
      <c r="N919" s="531"/>
      <c r="O919" s="531"/>
      <c r="P919" s="531"/>
      <c r="Q919" s="531"/>
      <c r="R919" s="531"/>
      <c r="S919" s="531"/>
      <c r="T919" s="531"/>
      <c r="U919" s="531"/>
      <c r="V919" s="531"/>
      <c r="W919" s="531"/>
      <c r="X919" s="531"/>
      <c r="Y919" s="531"/>
      <c r="Z919" s="531"/>
      <c r="AA919" s="531"/>
      <c r="AB919" s="531"/>
    </row>
    <row r="920" spans="3:28" ht="12.5" customHeight="1">
      <c r="C920" s="531"/>
      <c r="D920" s="531"/>
      <c r="E920" s="531"/>
      <c r="F920" s="909"/>
      <c r="G920" s="909"/>
      <c r="H920" s="909"/>
      <c r="I920" s="909"/>
      <c r="J920" s="909"/>
      <c r="K920" s="909"/>
      <c r="L920" s="531"/>
      <c r="M920" s="531"/>
      <c r="N920" s="531"/>
      <c r="O920" s="531"/>
      <c r="P920" s="531"/>
      <c r="Q920" s="531"/>
      <c r="R920" s="531"/>
      <c r="S920" s="531"/>
      <c r="T920" s="531"/>
      <c r="U920" s="531"/>
      <c r="V920" s="531"/>
      <c r="W920" s="531"/>
      <c r="X920" s="531"/>
      <c r="Y920" s="531"/>
      <c r="Z920" s="531"/>
      <c r="AA920" s="531"/>
      <c r="AB920" s="531"/>
    </row>
    <row r="921" spans="3:28" ht="12.5" customHeight="1">
      <c r="C921" s="531"/>
      <c r="D921" s="531"/>
      <c r="E921" s="531"/>
      <c r="F921" s="909"/>
      <c r="G921" s="909"/>
      <c r="H921" s="909"/>
      <c r="I921" s="909"/>
      <c r="J921" s="909"/>
      <c r="K921" s="909"/>
      <c r="L921" s="531"/>
      <c r="M921" s="531"/>
      <c r="N921" s="531"/>
      <c r="O921" s="531"/>
      <c r="P921" s="531"/>
      <c r="Q921" s="531"/>
      <c r="R921" s="531"/>
      <c r="S921" s="531"/>
      <c r="T921" s="531"/>
      <c r="U921" s="531"/>
      <c r="V921" s="531"/>
      <c r="W921" s="531"/>
      <c r="X921" s="531"/>
      <c r="Y921" s="531"/>
      <c r="Z921" s="531"/>
      <c r="AA921" s="531"/>
      <c r="AB921" s="531"/>
    </row>
    <row r="922" spans="3:28" ht="12.5" customHeight="1">
      <c r="C922" s="531"/>
      <c r="D922" s="531"/>
      <c r="E922" s="531"/>
      <c r="F922" s="909"/>
      <c r="G922" s="909"/>
      <c r="H922" s="909"/>
      <c r="I922" s="909"/>
      <c r="J922" s="909"/>
      <c r="K922" s="909"/>
      <c r="L922" s="531"/>
      <c r="M922" s="531"/>
      <c r="N922" s="531"/>
      <c r="O922" s="531"/>
      <c r="P922" s="531"/>
      <c r="Q922" s="531"/>
      <c r="R922" s="531"/>
      <c r="S922" s="531"/>
      <c r="T922" s="531"/>
      <c r="U922" s="531"/>
      <c r="V922" s="531"/>
      <c r="W922" s="531"/>
      <c r="X922" s="531"/>
      <c r="Y922" s="531"/>
      <c r="Z922" s="531"/>
      <c r="AA922" s="531"/>
      <c r="AB922" s="531"/>
    </row>
    <row r="923" spans="3:28" ht="12.5" customHeight="1">
      <c r="C923" s="531"/>
      <c r="D923" s="531"/>
      <c r="E923" s="531"/>
      <c r="F923" s="909"/>
      <c r="G923" s="909"/>
      <c r="H923" s="909"/>
      <c r="I923" s="909"/>
      <c r="J923" s="909"/>
      <c r="K923" s="909"/>
      <c r="L923" s="531"/>
      <c r="M923" s="531"/>
      <c r="N923" s="531"/>
      <c r="O923" s="531"/>
      <c r="P923" s="531"/>
      <c r="Q923" s="531"/>
      <c r="R923" s="531"/>
      <c r="S923" s="531"/>
      <c r="T923" s="531"/>
      <c r="U923" s="531"/>
      <c r="V923" s="531"/>
      <c r="W923" s="531"/>
      <c r="X923" s="531"/>
      <c r="Y923" s="531"/>
      <c r="Z923" s="531"/>
      <c r="AA923" s="531"/>
      <c r="AB923" s="531"/>
    </row>
    <row r="924" spans="3:28" ht="12.5" customHeight="1">
      <c r="C924" s="531"/>
      <c r="D924" s="531"/>
      <c r="E924" s="531"/>
      <c r="F924" s="909"/>
      <c r="G924" s="909"/>
      <c r="H924" s="909"/>
      <c r="I924" s="909"/>
      <c r="J924" s="909"/>
      <c r="K924" s="909"/>
      <c r="L924" s="531"/>
      <c r="M924" s="531"/>
      <c r="N924" s="531"/>
      <c r="O924" s="531"/>
      <c r="P924" s="531"/>
      <c r="Q924" s="531"/>
      <c r="R924" s="531"/>
      <c r="S924" s="531"/>
      <c r="T924" s="531"/>
      <c r="U924" s="531"/>
      <c r="V924" s="531"/>
      <c r="W924" s="531"/>
      <c r="X924" s="531"/>
      <c r="Y924" s="531"/>
      <c r="Z924" s="531"/>
      <c r="AA924" s="531"/>
      <c r="AB924" s="531"/>
    </row>
    <row r="925" spans="3:28" ht="12.5" customHeight="1">
      <c r="C925" s="531"/>
      <c r="D925" s="531"/>
      <c r="E925" s="531"/>
      <c r="F925" s="909"/>
      <c r="G925" s="909"/>
      <c r="H925" s="909"/>
      <c r="I925" s="909"/>
      <c r="J925" s="909"/>
      <c r="K925" s="909"/>
      <c r="L925" s="531"/>
      <c r="M925" s="531"/>
      <c r="N925" s="531"/>
      <c r="O925" s="531"/>
      <c r="P925" s="531"/>
      <c r="Q925" s="531"/>
      <c r="R925" s="531"/>
      <c r="S925" s="531"/>
      <c r="T925" s="531"/>
      <c r="U925" s="531"/>
      <c r="V925" s="531"/>
      <c r="W925" s="531"/>
      <c r="X925" s="531"/>
      <c r="Y925" s="531"/>
      <c r="Z925" s="531"/>
      <c r="AA925" s="531"/>
      <c r="AB925" s="531"/>
    </row>
    <row r="926" spans="3:28" ht="12.5" customHeight="1">
      <c r="C926" s="531"/>
      <c r="D926" s="531"/>
      <c r="E926" s="531"/>
      <c r="F926" s="909"/>
      <c r="G926" s="909"/>
      <c r="H926" s="909"/>
      <c r="I926" s="909"/>
      <c r="J926" s="909"/>
      <c r="K926" s="909"/>
      <c r="L926" s="531"/>
      <c r="M926" s="531"/>
      <c r="N926" s="531"/>
      <c r="O926" s="531"/>
      <c r="P926" s="531"/>
      <c r="Q926" s="531"/>
      <c r="R926" s="531"/>
      <c r="S926" s="531"/>
      <c r="T926" s="531"/>
      <c r="U926" s="531"/>
      <c r="V926" s="531"/>
      <c r="W926" s="531"/>
      <c r="X926" s="531"/>
      <c r="Y926" s="531"/>
      <c r="Z926" s="531"/>
      <c r="AA926" s="531"/>
      <c r="AB926" s="531"/>
    </row>
    <row r="927" spans="3:28" ht="12.5" customHeight="1">
      <c r="C927" s="531"/>
      <c r="D927" s="531"/>
      <c r="E927" s="531"/>
      <c r="F927" s="909"/>
      <c r="G927" s="909"/>
      <c r="H927" s="909"/>
      <c r="I927" s="909"/>
      <c r="J927" s="909"/>
      <c r="K927" s="909"/>
      <c r="L927" s="531"/>
      <c r="M927" s="531"/>
      <c r="N927" s="531"/>
      <c r="O927" s="531"/>
      <c r="P927" s="531"/>
      <c r="Q927" s="531"/>
      <c r="R927" s="531"/>
      <c r="S927" s="531"/>
      <c r="T927" s="531"/>
      <c r="U927" s="531"/>
      <c r="V927" s="531"/>
      <c r="W927" s="531"/>
      <c r="X927" s="531"/>
      <c r="Y927" s="531"/>
      <c r="Z927" s="531"/>
      <c r="AA927" s="531"/>
      <c r="AB927" s="531"/>
    </row>
    <row r="928" spans="3:28" ht="12.5" customHeight="1">
      <c r="C928" s="531"/>
      <c r="D928" s="531"/>
      <c r="E928" s="531"/>
      <c r="F928" s="909"/>
      <c r="G928" s="909"/>
      <c r="H928" s="909"/>
      <c r="I928" s="909"/>
      <c r="J928" s="909"/>
      <c r="K928" s="909"/>
      <c r="L928" s="531"/>
      <c r="M928" s="531"/>
      <c r="N928" s="531"/>
      <c r="O928" s="531"/>
      <c r="P928" s="531"/>
      <c r="Q928" s="531"/>
      <c r="R928" s="531"/>
      <c r="S928" s="531"/>
      <c r="T928" s="531"/>
      <c r="U928" s="531"/>
      <c r="V928" s="531"/>
      <c r="W928" s="531"/>
      <c r="X928" s="531"/>
      <c r="Y928" s="531"/>
      <c r="Z928" s="531"/>
      <c r="AA928" s="531"/>
      <c r="AB928" s="531"/>
    </row>
    <row r="929" spans="3:28" ht="12.5" customHeight="1">
      <c r="C929" s="531"/>
      <c r="D929" s="531"/>
      <c r="E929" s="531"/>
      <c r="F929" s="909"/>
      <c r="G929" s="909"/>
      <c r="H929" s="909"/>
      <c r="I929" s="909"/>
      <c r="J929" s="909"/>
      <c r="K929" s="909"/>
      <c r="L929" s="531"/>
      <c r="M929" s="531"/>
      <c r="N929" s="531"/>
      <c r="O929" s="531"/>
      <c r="P929" s="531"/>
      <c r="Q929" s="531"/>
      <c r="R929" s="531"/>
      <c r="S929" s="531"/>
      <c r="T929" s="531"/>
      <c r="U929" s="531"/>
      <c r="V929" s="531"/>
      <c r="W929" s="531"/>
      <c r="X929" s="531"/>
      <c r="Y929" s="531"/>
      <c r="Z929" s="531"/>
      <c r="AA929" s="531"/>
      <c r="AB929" s="531"/>
    </row>
    <row r="930" spans="3:28" ht="12.5" customHeight="1">
      <c r="C930" s="531"/>
      <c r="D930" s="531"/>
      <c r="E930" s="531"/>
      <c r="F930" s="909"/>
      <c r="G930" s="909"/>
      <c r="H930" s="909"/>
      <c r="I930" s="909"/>
      <c r="J930" s="909"/>
      <c r="K930" s="909"/>
      <c r="L930" s="531"/>
      <c r="M930" s="531"/>
      <c r="N930" s="531"/>
      <c r="O930" s="531"/>
      <c r="P930" s="531"/>
      <c r="Q930" s="531"/>
      <c r="R930" s="531"/>
      <c r="S930" s="531"/>
      <c r="T930" s="531"/>
      <c r="U930" s="531"/>
      <c r="V930" s="531"/>
      <c r="W930" s="531"/>
      <c r="X930" s="531"/>
      <c r="Y930" s="531"/>
      <c r="Z930" s="531"/>
      <c r="AA930" s="531"/>
      <c r="AB930" s="531"/>
    </row>
    <row r="931" spans="3:28" ht="12.5" customHeight="1">
      <c r="C931" s="531"/>
      <c r="D931" s="531"/>
      <c r="E931" s="531"/>
      <c r="F931" s="909"/>
      <c r="G931" s="909"/>
      <c r="H931" s="909"/>
      <c r="I931" s="909"/>
      <c r="J931" s="909"/>
      <c r="K931" s="909"/>
      <c r="L931" s="531"/>
      <c r="M931" s="531"/>
      <c r="N931" s="531"/>
      <c r="O931" s="531"/>
      <c r="P931" s="531"/>
      <c r="Q931" s="531"/>
      <c r="R931" s="531"/>
      <c r="S931" s="531"/>
      <c r="T931" s="531"/>
      <c r="U931" s="531"/>
      <c r="V931" s="531"/>
      <c r="W931" s="531"/>
      <c r="X931" s="531"/>
      <c r="Y931" s="531"/>
      <c r="Z931" s="531"/>
      <c r="AA931" s="531"/>
      <c r="AB931" s="531"/>
    </row>
    <row r="932" spans="3:28" ht="12.5" customHeight="1">
      <c r="C932" s="531"/>
      <c r="D932" s="531"/>
      <c r="E932" s="531"/>
      <c r="F932" s="909"/>
      <c r="G932" s="909"/>
      <c r="H932" s="909"/>
      <c r="I932" s="909"/>
      <c r="J932" s="909"/>
      <c r="K932" s="909"/>
      <c r="L932" s="531"/>
      <c r="M932" s="531"/>
      <c r="N932" s="531"/>
      <c r="O932" s="531"/>
      <c r="P932" s="531"/>
      <c r="Q932" s="531"/>
      <c r="R932" s="531"/>
      <c r="S932" s="531"/>
      <c r="T932" s="531"/>
      <c r="U932" s="531"/>
      <c r="V932" s="531"/>
      <c r="W932" s="531"/>
      <c r="X932" s="531"/>
      <c r="Y932" s="531"/>
      <c r="Z932" s="531"/>
      <c r="AA932" s="531"/>
      <c r="AB932" s="531"/>
    </row>
    <row r="933" spans="3:28" ht="12.5" customHeight="1">
      <c r="C933" s="531"/>
      <c r="D933" s="531"/>
      <c r="E933" s="531"/>
      <c r="F933" s="909"/>
      <c r="G933" s="909"/>
      <c r="H933" s="909"/>
      <c r="I933" s="909"/>
      <c r="J933" s="909"/>
      <c r="K933" s="909"/>
      <c r="L933" s="531"/>
      <c r="M933" s="531"/>
      <c r="N933" s="531"/>
      <c r="O933" s="531"/>
      <c r="P933" s="531"/>
      <c r="Q933" s="531"/>
      <c r="R933" s="531"/>
      <c r="S933" s="531"/>
      <c r="T933" s="531"/>
      <c r="U933" s="531"/>
      <c r="V933" s="531"/>
      <c r="W933" s="531"/>
      <c r="X933" s="531"/>
      <c r="Y933" s="531"/>
      <c r="Z933" s="531"/>
      <c r="AA933" s="531"/>
      <c r="AB933" s="531"/>
    </row>
    <row r="934" spans="3:28" ht="12.5" customHeight="1">
      <c r="C934" s="531"/>
      <c r="D934" s="531"/>
      <c r="E934" s="531"/>
      <c r="F934" s="909"/>
      <c r="G934" s="909"/>
      <c r="H934" s="909"/>
      <c r="I934" s="909"/>
      <c r="J934" s="909"/>
      <c r="K934" s="909"/>
      <c r="L934" s="531"/>
      <c r="M934" s="531"/>
      <c r="N934" s="531"/>
      <c r="O934" s="531"/>
      <c r="P934" s="531"/>
      <c r="Q934" s="531"/>
      <c r="R934" s="531"/>
      <c r="S934" s="531"/>
      <c r="T934" s="531"/>
      <c r="U934" s="531"/>
      <c r="V934" s="531"/>
      <c r="W934" s="531"/>
      <c r="X934" s="531"/>
      <c r="Y934" s="531"/>
      <c r="Z934" s="531"/>
      <c r="AA934" s="531"/>
      <c r="AB934" s="531"/>
    </row>
    <row r="935" spans="3:28" ht="12.5" customHeight="1">
      <c r="C935" s="531"/>
      <c r="D935" s="531"/>
      <c r="E935" s="531"/>
      <c r="F935" s="909"/>
      <c r="G935" s="909"/>
      <c r="H935" s="909"/>
      <c r="I935" s="909"/>
      <c r="J935" s="909"/>
      <c r="K935" s="909"/>
      <c r="L935" s="531"/>
      <c r="M935" s="531"/>
      <c r="N935" s="531"/>
      <c r="O935" s="531"/>
      <c r="P935" s="531"/>
      <c r="Q935" s="531"/>
      <c r="R935" s="531"/>
      <c r="S935" s="531"/>
      <c r="T935" s="531"/>
      <c r="U935" s="531"/>
      <c r="V935" s="531"/>
      <c r="W935" s="531"/>
      <c r="X935" s="531"/>
      <c r="Y935" s="531"/>
      <c r="Z935" s="531"/>
      <c r="AA935" s="531"/>
      <c r="AB935" s="531"/>
    </row>
    <row r="936" spans="3:28" ht="12.5" customHeight="1">
      <c r="C936" s="531"/>
      <c r="D936" s="531"/>
      <c r="E936" s="531"/>
      <c r="F936" s="909"/>
      <c r="G936" s="909"/>
      <c r="H936" s="909"/>
      <c r="I936" s="909"/>
      <c r="J936" s="909"/>
      <c r="K936" s="909"/>
      <c r="L936" s="531"/>
      <c r="M936" s="531"/>
      <c r="N936" s="531"/>
      <c r="O936" s="531"/>
      <c r="P936" s="531"/>
      <c r="Q936" s="531"/>
      <c r="R936" s="531"/>
      <c r="S936" s="531"/>
      <c r="T936" s="531"/>
      <c r="U936" s="531"/>
      <c r="V936" s="531"/>
      <c r="W936" s="531"/>
      <c r="X936" s="531"/>
      <c r="Y936" s="531"/>
      <c r="Z936" s="531"/>
      <c r="AA936" s="531"/>
      <c r="AB936" s="531"/>
    </row>
    <row r="937" spans="3:28" ht="12.5" customHeight="1">
      <c r="C937" s="531"/>
      <c r="D937" s="531"/>
      <c r="E937" s="531"/>
      <c r="F937" s="909"/>
      <c r="G937" s="909"/>
      <c r="H937" s="909"/>
      <c r="I937" s="909"/>
      <c r="J937" s="909"/>
      <c r="K937" s="909"/>
      <c r="L937" s="531"/>
      <c r="M937" s="531"/>
      <c r="N937" s="531"/>
      <c r="O937" s="531"/>
      <c r="P937" s="531"/>
      <c r="Q937" s="531"/>
      <c r="R937" s="531"/>
      <c r="S937" s="531"/>
      <c r="T937" s="531"/>
      <c r="U937" s="531"/>
      <c r="V937" s="531"/>
      <c r="W937" s="531"/>
      <c r="X937" s="531"/>
      <c r="Y937" s="531"/>
      <c r="Z937" s="531"/>
      <c r="AA937" s="531"/>
      <c r="AB937" s="531"/>
    </row>
    <row r="938" spans="3:28" ht="12.5" customHeight="1">
      <c r="C938" s="531"/>
      <c r="D938" s="531"/>
      <c r="E938" s="531"/>
      <c r="F938" s="909"/>
      <c r="G938" s="909"/>
      <c r="H938" s="909"/>
      <c r="I938" s="909"/>
      <c r="J938" s="909"/>
      <c r="K938" s="909"/>
      <c r="L938" s="531"/>
      <c r="M938" s="531"/>
      <c r="N938" s="531"/>
      <c r="O938" s="531"/>
      <c r="P938" s="531"/>
      <c r="Q938" s="531"/>
      <c r="R938" s="531"/>
      <c r="S938" s="531"/>
      <c r="T938" s="531"/>
      <c r="U938" s="531"/>
      <c r="V938" s="531"/>
      <c r="W938" s="531"/>
      <c r="X938" s="531"/>
      <c r="Y938" s="531"/>
      <c r="Z938" s="531"/>
      <c r="AA938" s="531"/>
      <c r="AB938" s="531"/>
    </row>
    <row r="939" spans="3:28" ht="12.5" customHeight="1">
      <c r="C939" s="531"/>
      <c r="D939" s="531"/>
      <c r="E939" s="531"/>
      <c r="F939" s="909"/>
      <c r="G939" s="909"/>
      <c r="H939" s="909"/>
      <c r="I939" s="909"/>
      <c r="J939" s="909"/>
      <c r="K939" s="909"/>
      <c r="L939" s="531"/>
      <c r="M939" s="531"/>
      <c r="N939" s="531"/>
      <c r="O939" s="531"/>
      <c r="P939" s="531"/>
      <c r="Q939" s="531"/>
      <c r="R939" s="531"/>
      <c r="S939" s="531"/>
      <c r="T939" s="531"/>
      <c r="U939" s="531"/>
      <c r="V939" s="531"/>
      <c r="W939" s="531"/>
      <c r="X939" s="531"/>
      <c r="Y939" s="531"/>
      <c r="Z939" s="531"/>
      <c r="AA939" s="531"/>
      <c r="AB939" s="531"/>
    </row>
    <row r="940" spans="3:28" ht="12.5" customHeight="1">
      <c r="C940" s="531"/>
      <c r="D940" s="531"/>
      <c r="E940" s="531"/>
      <c r="F940" s="909"/>
      <c r="G940" s="909"/>
      <c r="H940" s="909"/>
      <c r="I940" s="909"/>
      <c r="J940" s="909"/>
      <c r="K940" s="909"/>
      <c r="L940" s="531"/>
      <c r="M940" s="531"/>
      <c r="N940" s="531"/>
      <c r="O940" s="531"/>
      <c r="P940" s="531"/>
      <c r="Q940" s="531"/>
      <c r="R940" s="531"/>
      <c r="S940" s="531"/>
      <c r="T940" s="531"/>
      <c r="U940" s="531"/>
      <c r="V940" s="531"/>
      <c r="W940" s="531"/>
      <c r="X940" s="531"/>
      <c r="Y940" s="531"/>
      <c r="Z940" s="531"/>
      <c r="AA940" s="531"/>
      <c r="AB940" s="531"/>
    </row>
    <row r="941" spans="3:28" ht="12.5" customHeight="1">
      <c r="C941" s="531"/>
      <c r="D941" s="531"/>
      <c r="E941" s="531"/>
      <c r="F941" s="909"/>
      <c r="G941" s="909"/>
      <c r="H941" s="909"/>
      <c r="I941" s="909"/>
      <c r="J941" s="909"/>
      <c r="K941" s="909"/>
      <c r="L941" s="531"/>
      <c r="M941" s="531"/>
      <c r="N941" s="531"/>
      <c r="O941" s="531"/>
      <c r="P941" s="531"/>
      <c r="Q941" s="531"/>
      <c r="R941" s="531"/>
      <c r="S941" s="531"/>
      <c r="T941" s="531"/>
      <c r="U941" s="531"/>
      <c r="V941" s="531"/>
      <c r="W941" s="531"/>
      <c r="X941" s="531"/>
      <c r="Y941" s="531"/>
      <c r="Z941" s="531"/>
      <c r="AA941" s="531"/>
      <c r="AB941" s="531"/>
    </row>
    <row r="942" spans="3:28" ht="12.5" customHeight="1">
      <c r="C942" s="531"/>
      <c r="D942" s="531"/>
      <c r="E942" s="531"/>
      <c r="F942" s="909"/>
      <c r="G942" s="909"/>
      <c r="H942" s="909"/>
      <c r="I942" s="909"/>
      <c r="J942" s="909"/>
      <c r="K942" s="909"/>
      <c r="L942" s="531"/>
      <c r="M942" s="531"/>
      <c r="N942" s="531"/>
      <c r="O942" s="531"/>
      <c r="P942" s="531"/>
      <c r="Q942" s="531"/>
      <c r="R942" s="531"/>
      <c r="S942" s="531"/>
      <c r="T942" s="531"/>
      <c r="U942" s="531"/>
      <c r="V942" s="531"/>
      <c r="W942" s="531"/>
      <c r="X942" s="531"/>
      <c r="Y942" s="531"/>
      <c r="Z942" s="531"/>
      <c r="AA942" s="531"/>
      <c r="AB942" s="531"/>
    </row>
    <row r="943" spans="3:28" ht="12.5" customHeight="1">
      <c r="C943" s="531"/>
      <c r="D943" s="531"/>
      <c r="E943" s="531"/>
      <c r="F943" s="909"/>
      <c r="G943" s="909"/>
      <c r="H943" s="909"/>
      <c r="I943" s="909"/>
      <c r="J943" s="909"/>
      <c r="K943" s="909"/>
      <c r="L943" s="531"/>
      <c r="M943" s="531"/>
      <c r="N943" s="531"/>
      <c r="O943" s="531"/>
      <c r="P943" s="531"/>
      <c r="Q943" s="531"/>
      <c r="R943" s="531"/>
      <c r="S943" s="531"/>
      <c r="T943" s="531"/>
      <c r="U943" s="531"/>
      <c r="V943" s="531"/>
      <c r="W943" s="531"/>
      <c r="X943" s="531"/>
      <c r="Y943" s="531"/>
      <c r="Z943" s="531"/>
      <c r="AA943" s="531"/>
      <c r="AB943" s="531"/>
    </row>
    <row r="944" spans="3:28" ht="12.5" customHeight="1">
      <c r="C944" s="531"/>
      <c r="D944" s="531"/>
      <c r="E944" s="531"/>
      <c r="F944" s="909"/>
      <c r="G944" s="909"/>
      <c r="H944" s="909"/>
      <c r="I944" s="909"/>
      <c r="J944" s="909"/>
      <c r="K944" s="909"/>
      <c r="L944" s="531"/>
      <c r="M944" s="531"/>
      <c r="N944" s="531"/>
      <c r="O944" s="531"/>
      <c r="P944" s="531"/>
      <c r="Q944" s="531"/>
      <c r="R944" s="531"/>
      <c r="S944" s="531"/>
      <c r="T944" s="531"/>
      <c r="U944" s="531"/>
      <c r="V944" s="531"/>
      <c r="W944" s="531"/>
      <c r="X944" s="531"/>
      <c r="Y944" s="531"/>
      <c r="Z944" s="531"/>
      <c r="AA944" s="531"/>
      <c r="AB944" s="531"/>
    </row>
    <row r="945" spans="3:28" ht="12.5" customHeight="1">
      <c r="C945" s="531"/>
      <c r="D945" s="531"/>
      <c r="E945" s="531"/>
      <c r="F945" s="909"/>
      <c r="G945" s="909"/>
      <c r="H945" s="909"/>
      <c r="I945" s="909"/>
      <c r="J945" s="909"/>
      <c r="K945" s="909"/>
      <c r="L945" s="531"/>
      <c r="M945" s="531"/>
      <c r="N945" s="531"/>
      <c r="O945" s="531"/>
      <c r="P945" s="531"/>
      <c r="Q945" s="531"/>
      <c r="R945" s="531"/>
      <c r="S945" s="531"/>
      <c r="T945" s="531"/>
      <c r="U945" s="531"/>
      <c r="V945" s="531"/>
      <c r="W945" s="531"/>
      <c r="X945" s="531"/>
      <c r="Y945" s="531"/>
      <c r="Z945" s="531"/>
      <c r="AA945" s="531"/>
      <c r="AB945" s="531"/>
    </row>
    <row r="946" spans="3:28" ht="12.5" customHeight="1">
      <c r="C946" s="531"/>
      <c r="D946" s="531"/>
      <c r="E946" s="531"/>
      <c r="F946" s="909"/>
      <c r="G946" s="909"/>
      <c r="H946" s="909"/>
      <c r="I946" s="909"/>
      <c r="J946" s="909"/>
      <c r="K946" s="909"/>
      <c r="L946" s="531"/>
      <c r="M946" s="531"/>
      <c r="N946" s="531"/>
      <c r="O946" s="531"/>
      <c r="P946" s="531"/>
      <c r="Q946" s="531"/>
      <c r="R946" s="531"/>
      <c r="S946" s="531"/>
      <c r="T946" s="531"/>
      <c r="U946" s="531"/>
      <c r="V946" s="531"/>
      <c r="W946" s="531"/>
      <c r="X946" s="531"/>
      <c r="Y946" s="531"/>
      <c r="Z946" s="531"/>
      <c r="AA946" s="531"/>
      <c r="AB946" s="531"/>
    </row>
    <row r="947" spans="3:28" ht="12.5" customHeight="1">
      <c r="C947" s="531"/>
      <c r="D947" s="531"/>
      <c r="E947" s="531"/>
      <c r="F947" s="909"/>
      <c r="G947" s="909"/>
      <c r="H947" s="909"/>
      <c r="I947" s="909"/>
      <c r="J947" s="909"/>
      <c r="K947" s="909"/>
      <c r="L947" s="531"/>
      <c r="M947" s="531"/>
      <c r="N947" s="531"/>
      <c r="O947" s="531"/>
      <c r="P947" s="531"/>
      <c r="Q947" s="531"/>
      <c r="R947" s="531"/>
      <c r="S947" s="531"/>
      <c r="T947" s="531"/>
      <c r="U947" s="531"/>
      <c r="V947" s="531"/>
      <c r="W947" s="531"/>
      <c r="X947" s="531"/>
      <c r="Y947" s="531"/>
      <c r="Z947" s="531"/>
      <c r="AA947" s="531"/>
      <c r="AB947" s="531"/>
    </row>
    <row r="948" spans="3:28" ht="12.5" customHeight="1">
      <c r="C948" s="531"/>
      <c r="D948" s="531"/>
      <c r="E948" s="531"/>
      <c r="F948" s="909"/>
      <c r="G948" s="909"/>
      <c r="H948" s="909"/>
      <c r="I948" s="909"/>
      <c r="J948" s="909"/>
      <c r="K948" s="909"/>
      <c r="L948" s="531"/>
      <c r="M948" s="531"/>
      <c r="N948" s="531"/>
      <c r="O948" s="531"/>
      <c r="P948" s="531"/>
      <c r="Q948" s="531"/>
      <c r="R948" s="531"/>
      <c r="S948" s="531"/>
      <c r="T948" s="531"/>
      <c r="U948" s="531"/>
      <c r="V948" s="531"/>
      <c r="W948" s="531"/>
      <c r="X948" s="531"/>
      <c r="Y948" s="531"/>
      <c r="Z948" s="531"/>
      <c r="AA948" s="531"/>
      <c r="AB948" s="531"/>
    </row>
    <row r="949" spans="3:28" ht="12.5" customHeight="1">
      <c r="C949" s="531"/>
      <c r="D949" s="531"/>
      <c r="E949" s="531"/>
      <c r="F949" s="909"/>
      <c r="G949" s="909"/>
      <c r="H949" s="909"/>
      <c r="I949" s="909"/>
      <c r="J949" s="909"/>
      <c r="K949" s="909"/>
      <c r="L949" s="531"/>
      <c r="M949" s="531"/>
      <c r="N949" s="531"/>
      <c r="O949" s="531"/>
      <c r="P949" s="531"/>
      <c r="Q949" s="531"/>
      <c r="R949" s="531"/>
      <c r="S949" s="531"/>
      <c r="T949" s="531"/>
      <c r="U949" s="531"/>
      <c r="V949" s="531"/>
      <c r="W949" s="531"/>
      <c r="X949" s="531"/>
      <c r="Y949" s="531"/>
      <c r="Z949" s="531"/>
      <c r="AA949" s="531"/>
      <c r="AB949" s="531"/>
    </row>
    <row r="950" spans="3:28" ht="12.5" customHeight="1">
      <c r="C950" s="531"/>
      <c r="D950" s="531"/>
      <c r="E950" s="531"/>
      <c r="F950" s="909"/>
      <c r="G950" s="909"/>
      <c r="H950" s="909"/>
      <c r="I950" s="909"/>
      <c r="J950" s="909"/>
      <c r="K950" s="909"/>
      <c r="L950" s="531"/>
      <c r="M950" s="531"/>
      <c r="N950" s="531"/>
      <c r="O950" s="531"/>
      <c r="P950" s="531"/>
      <c r="Q950" s="531"/>
      <c r="R950" s="531"/>
      <c r="S950" s="531"/>
      <c r="T950" s="531"/>
      <c r="U950" s="531"/>
      <c r="V950" s="531"/>
      <c r="W950" s="531"/>
      <c r="X950" s="531"/>
      <c r="Y950" s="531"/>
      <c r="Z950" s="531"/>
      <c r="AA950" s="531"/>
      <c r="AB950" s="531"/>
    </row>
    <row r="951" spans="3:28" ht="12.5" customHeight="1">
      <c r="C951" s="531"/>
      <c r="D951" s="531"/>
      <c r="E951" s="531"/>
      <c r="F951" s="909"/>
      <c r="G951" s="909"/>
      <c r="H951" s="909"/>
      <c r="I951" s="909"/>
      <c r="J951" s="909"/>
      <c r="K951" s="909"/>
      <c r="L951" s="531"/>
      <c r="M951" s="531"/>
      <c r="N951" s="531"/>
      <c r="O951" s="531"/>
      <c r="P951" s="531"/>
      <c r="Q951" s="531"/>
      <c r="R951" s="531"/>
      <c r="S951" s="531"/>
      <c r="T951" s="531"/>
      <c r="U951" s="531"/>
      <c r="V951" s="531"/>
      <c r="W951" s="531"/>
      <c r="X951" s="531"/>
      <c r="Y951" s="531"/>
      <c r="Z951" s="531"/>
      <c r="AA951" s="531"/>
      <c r="AB951" s="531"/>
    </row>
    <row r="952" spans="3:28" ht="12.5" customHeight="1">
      <c r="C952" s="531"/>
      <c r="D952" s="531"/>
      <c r="E952" s="531"/>
      <c r="F952" s="909"/>
      <c r="G952" s="909"/>
      <c r="H952" s="909"/>
      <c r="I952" s="909"/>
      <c r="J952" s="909"/>
      <c r="K952" s="909"/>
      <c r="L952" s="531"/>
      <c r="M952" s="531"/>
      <c r="N952" s="531"/>
      <c r="O952" s="531"/>
      <c r="P952" s="531"/>
      <c r="Q952" s="531"/>
      <c r="R952" s="531"/>
      <c r="S952" s="531"/>
      <c r="T952" s="531"/>
      <c r="U952" s="531"/>
      <c r="V952" s="531"/>
      <c r="W952" s="531"/>
      <c r="X952" s="531"/>
      <c r="Y952" s="531"/>
      <c r="Z952" s="531"/>
      <c r="AA952" s="531"/>
      <c r="AB952" s="531"/>
    </row>
    <row r="953" spans="3:28" ht="12.5" customHeight="1">
      <c r="C953" s="531"/>
      <c r="D953" s="531"/>
      <c r="E953" s="531"/>
      <c r="F953" s="909"/>
      <c r="G953" s="909"/>
      <c r="H953" s="909"/>
      <c r="I953" s="909"/>
      <c r="J953" s="909"/>
      <c r="K953" s="909"/>
      <c r="L953" s="531"/>
      <c r="M953" s="531"/>
      <c r="N953" s="531"/>
      <c r="O953" s="531"/>
      <c r="P953" s="531"/>
      <c r="Q953" s="531"/>
      <c r="R953" s="531"/>
      <c r="S953" s="531"/>
      <c r="T953" s="531"/>
      <c r="U953" s="531"/>
      <c r="V953" s="531"/>
      <c r="W953" s="531"/>
      <c r="X953" s="531"/>
      <c r="Y953" s="531"/>
      <c r="Z953" s="531"/>
      <c r="AA953" s="531"/>
      <c r="AB953" s="531"/>
    </row>
    <row r="954" spans="3:28" ht="12.5" customHeight="1">
      <c r="C954" s="531"/>
      <c r="D954" s="531"/>
      <c r="E954" s="531"/>
      <c r="F954" s="909"/>
      <c r="G954" s="909"/>
      <c r="H954" s="909"/>
      <c r="I954" s="909"/>
      <c r="J954" s="909"/>
      <c r="K954" s="909"/>
      <c r="L954" s="531"/>
      <c r="M954" s="531"/>
      <c r="N954" s="531"/>
      <c r="O954" s="531"/>
      <c r="P954" s="531"/>
      <c r="Q954" s="531"/>
      <c r="R954" s="531"/>
      <c r="S954" s="531"/>
      <c r="T954" s="531"/>
      <c r="U954" s="531"/>
      <c r="V954" s="531"/>
      <c r="W954" s="531"/>
      <c r="X954" s="531"/>
      <c r="Y954" s="531"/>
      <c r="Z954" s="531"/>
      <c r="AA954" s="531"/>
      <c r="AB954" s="531"/>
    </row>
    <row r="955" spans="3:28" ht="12.5" customHeight="1">
      <c r="C955" s="531"/>
      <c r="D955" s="531"/>
      <c r="E955" s="531"/>
      <c r="F955" s="909"/>
      <c r="G955" s="909"/>
      <c r="H955" s="909"/>
      <c r="I955" s="909"/>
      <c r="J955" s="909"/>
      <c r="K955" s="909"/>
      <c r="L955" s="531"/>
      <c r="M955" s="531"/>
      <c r="N955" s="531"/>
      <c r="O955" s="531"/>
      <c r="P955" s="531"/>
      <c r="Q955" s="531"/>
      <c r="R955" s="531"/>
      <c r="S955" s="531"/>
      <c r="T955" s="531"/>
      <c r="U955" s="531"/>
      <c r="V955" s="531"/>
      <c r="W955" s="531"/>
      <c r="X955" s="531"/>
      <c r="Y955" s="531"/>
      <c r="Z955" s="531"/>
      <c r="AA955" s="531"/>
      <c r="AB955" s="531"/>
    </row>
    <row r="956" spans="3:28" ht="12.5" customHeight="1">
      <c r="C956" s="531"/>
      <c r="D956" s="531"/>
      <c r="E956" s="531"/>
      <c r="F956" s="909"/>
      <c r="G956" s="909"/>
      <c r="H956" s="909"/>
      <c r="I956" s="909"/>
      <c r="J956" s="909"/>
      <c r="K956" s="909"/>
      <c r="L956" s="531"/>
      <c r="M956" s="531"/>
      <c r="N956" s="531"/>
      <c r="O956" s="531"/>
      <c r="P956" s="531"/>
      <c r="Q956" s="531"/>
      <c r="R956" s="531"/>
      <c r="S956" s="531"/>
      <c r="T956" s="531"/>
      <c r="U956" s="531"/>
      <c r="V956" s="531"/>
      <c r="W956" s="531"/>
      <c r="X956" s="531"/>
      <c r="Y956" s="531"/>
      <c r="Z956" s="531"/>
      <c r="AA956" s="531"/>
      <c r="AB956" s="531"/>
    </row>
    <row r="957" spans="3:28" ht="12.5" customHeight="1">
      <c r="C957" s="531"/>
      <c r="D957" s="531"/>
      <c r="E957" s="531"/>
      <c r="F957" s="909"/>
      <c r="G957" s="909"/>
      <c r="H957" s="909"/>
      <c r="I957" s="909"/>
      <c r="J957" s="909"/>
      <c r="K957" s="909"/>
      <c r="L957" s="531"/>
      <c r="M957" s="531"/>
      <c r="N957" s="531"/>
      <c r="O957" s="531"/>
      <c r="P957" s="531"/>
      <c r="Q957" s="531"/>
      <c r="R957" s="531"/>
      <c r="S957" s="531"/>
      <c r="T957" s="531"/>
      <c r="U957" s="531"/>
      <c r="V957" s="531"/>
      <c r="W957" s="531"/>
      <c r="X957" s="531"/>
      <c r="Y957" s="531"/>
      <c r="Z957" s="531"/>
      <c r="AA957" s="531"/>
      <c r="AB957" s="531"/>
    </row>
    <row r="958" spans="3:28" ht="12.5" customHeight="1">
      <c r="C958" s="531"/>
      <c r="D958" s="531"/>
      <c r="E958" s="531"/>
      <c r="F958" s="909"/>
      <c r="G958" s="909"/>
      <c r="H958" s="909"/>
      <c r="I958" s="909"/>
      <c r="J958" s="909"/>
      <c r="K958" s="909"/>
      <c r="L958" s="531"/>
      <c r="M958" s="531"/>
      <c r="N958" s="531"/>
      <c r="O958" s="531"/>
      <c r="P958" s="531"/>
      <c r="Q958" s="531"/>
      <c r="R958" s="531"/>
      <c r="S958" s="531"/>
      <c r="T958" s="531"/>
      <c r="U958" s="531"/>
      <c r="V958" s="531"/>
      <c r="W958" s="531"/>
      <c r="X958" s="531"/>
      <c r="Y958" s="531"/>
      <c r="Z958" s="531"/>
      <c r="AA958" s="531"/>
      <c r="AB958" s="531"/>
    </row>
    <row r="959" spans="3:28" ht="12.5" customHeight="1">
      <c r="C959" s="531"/>
      <c r="D959" s="531"/>
      <c r="E959" s="531"/>
      <c r="F959" s="909"/>
      <c r="G959" s="909"/>
      <c r="H959" s="909"/>
      <c r="I959" s="909"/>
      <c r="J959" s="909"/>
      <c r="K959" s="909"/>
      <c r="L959" s="531"/>
      <c r="M959" s="531"/>
      <c r="N959" s="531"/>
      <c r="O959" s="531"/>
      <c r="P959" s="531"/>
      <c r="Q959" s="531"/>
      <c r="R959" s="531"/>
      <c r="S959" s="531"/>
      <c r="T959" s="531"/>
      <c r="U959" s="531"/>
      <c r="V959" s="531"/>
      <c r="W959" s="531"/>
      <c r="X959" s="531"/>
      <c r="Y959" s="531"/>
      <c r="Z959" s="531"/>
      <c r="AA959" s="531"/>
      <c r="AB959" s="531"/>
    </row>
    <row r="960" spans="3:28" ht="12.5" customHeight="1">
      <c r="C960" s="531"/>
      <c r="D960" s="531"/>
      <c r="E960" s="531"/>
      <c r="F960" s="909"/>
      <c r="G960" s="909"/>
      <c r="H960" s="909"/>
      <c r="I960" s="909"/>
      <c r="J960" s="909"/>
      <c r="K960" s="909"/>
      <c r="L960" s="531"/>
      <c r="M960" s="531"/>
      <c r="N960" s="531"/>
      <c r="O960" s="531"/>
      <c r="P960" s="531"/>
      <c r="Q960" s="531"/>
      <c r="R960" s="531"/>
      <c r="S960" s="531"/>
      <c r="T960" s="531"/>
      <c r="U960" s="531"/>
      <c r="V960" s="531"/>
      <c r="W960" s="531"/>
      <c r="X960" s="531"/>
      <c r="Y960" s="531"/>
      <c r="Z960" s="531"/>
      <c r="AA960" s="531"/>
      <c r="AB960" s="531"/>
    </row>
    <row r="961" spans="3:28" ht="12.5" customHeight="1">
      <c r="C961" s="531"/>
      <c r="D961" s="531"/>
      <c r="E961" s="531"/>
      <c r="F961" s="909"/>
      <c r="G961" s="909"/>
      <c r="H961" s="909"/>
      <c r="I961" s="909"/>
      <c r="J961" s="909"/>
      <c r="K961" s="909"/>
      <c r="L961" s="531"/>
      <c r="M961" s="531"/>
      <c r="N961" s="531"/>
      <c r="O961" s="531"/>
      <c r="P961" s="531"/>
      <c r="Q961" s="531"/>
      <c r="R961" s="531"/>
      <c r="S961" s="531"/>
      <c r="T961" s="531"/>
      <c r="U961" s="531"/>
      <c r="V961" s="531"/>
      <c r="W961" s="531"/>
      <c r="X961" s="531"/>
      <c r="Y961" s="531"/>
      <c r="Z961" s="531"/>
      <c r="AA961" s="531"/>
      <c r="AB961" s="531"/>
    </row>
    <row r="962" spans="3:28" ht="12.5" customHeight="1">
      <c r="C962" s="531"/>
      <c r="D962" s="531"/>
      <c r="E962" s="531"/>
      <c r="F962" s="909"/>
      <c r="G962" s="909"/>
      <c r="H962" s="909"/>
      <c r="I962" s="909"/>
      <c r="J962" s="909"/>
      <c r="K962" s="909"/>
      <c r="L962" s="531"/>
      <c r="M962" s="531"/>
      <c r="N962" s="531"/>
      <c r="O962" s="531"/>
      <c r="P962" s="531"/>
      <c r="Q962" s="531"/>
      <c r="R962" s="531"/>
      <c r="S962" s="531"/>
      <c r="T962" s="531"/>
      <c r="U962" s="531"/>
      <c r="V962" s="531"/>
      <c r="W962" s="531"/>
      <c r="X962" s="531"/>
      <c r="Y962" s="531"/>
      <c r="Z962" s="531"/>
      <c r="AA962" s="531"/>
      <c r="AB962" s="531"/>
    </row>
    <row r="963" spans="3:28" ht="12.5" customHeight="1">
      <c r="C963" s="531"/>
      <c r="D963" s="531"/>
      <c r="E963" s="531"/>
      <c r="F963" s="909"/>
      <c r="G963" s="909"/>
      <c r="H963" s="909"/>
      <c r="I963" s="909"/>
      <c r="J963" s="909"/>
      <c r="K963" s="909"/>
      <c r="L963" s="531"/>
      <c r="M963" s="531"/>
      <c r="N963" s="531"/>
      <c r="O963" s="531"/>
      <c r="P963" s="531"/>
      <c r="Q963" s="531"/>
      <c r="R963" s="531"/>
      <c r="S963" s="531"/>
      <c r="T963" s="531"/>
      <c r="U963" s="531"/>
      <c r="V963" s="531"/>
      <c r="W963" s="531"/>
      <c r="X963" s="531"/>
      <c r="Y963" s="531"/>
      <c r="Z963" s="531"/>
      <c r="AA963" s="531"/>
      <c r="AB963" s="531"/>
    </row>
    <row r="964" spans="3:28" ht="12.5" customHeight="1">
      <c r="C964" s="531"/>
      <c r="D964" s="531"/>
      <c r="E964" s="531"/>
      <c r="F964" s="909"/>
      <c r="G964" s="909"/>
      <c r="H964" s="909"/>
      <c r="I964" s="909"/>
      <c r="J964" s="909"/>
      <c r="K964" s="909"/>
      <c r="L964" s="531"/>
      <c r="M964" s="531"/>
      <c r="N964" s="531"/>
      <c r="O964" s="531"/>
      <c r="P964" s="531"/>
      <c r="Q964" s="531"/>
      <c r="R964" s="531"/>
      <c r="S964" s="531"/>
      <c r="T964" s="531"/>
      <c r="U964" s="531"/>
      <c r="V964" s="531"/>
      <c r="W964" s="531"/>
      <c r="X964" s="531"/>
      <c r="Y964" s="531"/>
      <c r="Z964" s="531"/>
      <c r="AA964" s="531"/>
      <c r="AB964" s="531"/>
    </row>
    <row r="965" spans="3:28" ht="12.5" customHeight="1">
      <c r="C965" s="531"/>
      <c r="D965" s="531"/>
      <c r="E965" s="531"/>
      <c r="F965" s="909"/>
      <c r="G965" s="909"/>
      <c r="H965" s="909"/>
      <c r="I965" s="909"/>
      <c r="J965" s="909"/>
      <c r="K965" s="909"/>
      <c r="L965" s="531"/>
      <c r="M965" s="531"/>
      <c r="N965" s="531"/>
      <c r="O965" s="531"/>
      <c r="P965" s="531"/>
      <c r="Q965" s="531"/>
      <c r="R965" s="531"/>
      <c r="S965" s="531"/>
      <c r="T965" s="531"/>
      <c r="U965" s="531"/>
      <c r="V965" s="531"/>
      <c r="W965" s="531"/>
      <c r="X965" s="531"/>
      <c r="Y965" s="531"/>
      <c r="Z965" s="531"/>
      <c r="AA965" s="531"/>
      <c r="AB965" s="531"/>
    </row>
    <row r="966" spans="3:28" ht="12.5" customHeight="1">
      <c r="C966" s="531"/>
      <c r="D966" s="531"/>
      <c r="E966" s="531"/>
      <c r="F966" s="909"/>
      <c r="G966" s="909"/>
      <c r="H966" s="909"/>
      <c r="I966" s="909"/>
      <c r="J966" s="909"/>
      <c r="K966" s="909"/>
      <c r="L966" s="531"/>
      <c r="M966" s="531"/>
      <c r="N966" s="531"/>
      <c r="O966" s="531"/>
      <c r="P966" s="531"/>
      <c r="Q966" s="531"/>
      <c r="R966" s="531"/>
      <c r="S966" s="531"/>
      <c r="T966" s="531"/>
      <c r="U966" s="531"/>
      <c r="V966" s="531"/>
      <c r="W966" s="531"/>
      <c r="X966" s="531"/>
      <c r="Y966" s="531"/>
      <c r="Z966" s="531"/>
      <c r="AA966" s="531"/>
      <c r="AB966" s="531"/>
    </row>
    <row r="967" spans="3:28" ht="12.5" customHeight="1">
      <c r="C967" s="531"/>
      <c r="D967" s="531"/>
      <c r="E967" s="531"/>
      <c r="F967" s="909"/>
      <c r="G967" s="909"/>
      <c r="H967" s="909"/>
      <c r="I967" s="909"/>
      <c r="J967" s="909"/>
      <c r="K967" s="909"/>
      <c r="L967" s="531"/>
      <c r="M967" s="531"/>
      <c r="N967" s="531"/>
      <c r="O967" s="531"/>
      <c r="P967" s="531"/>
      <c r="Q967" s="531"/>
      <c r="R967" s="531"/>
      <c r="S967" s="531"/>
      <c r="T967" s="531"/>
      <c r="U967" s="531"/>
      <c r="V967" s="531"/>
      <c r="W967" s="531"/>
      <c r="X967" s="531"/>
      <c r="Y967" s="531"/>
      <c r="Z967" s="531"/>
      <c r="AA967" s="531"/>
      <c r="AB967" s="531"/>
    </row>
    <row r="968" spans="3:28" ht="12.5" customHeight="1">
      <c r="C968" s="531"/>
      <c r="D968" s="531"/>
      <c r="E968" s="531"/>
      <c r="F968" s="909"/>
      <c r="G968" s="909"/>
      <c r="H968" s="909"/>
      <c r="I968" s="909"/>
      <c r="J968" s="909"/>
      <c r="K968" s="909"/>
      <c r="L968" s="531"/>
      <c r="M968" s="531"/>
      <c r="N968" s="531"/>
      <c r="O968" s="531"/>
      <c r="P968" s="531"/>
      <c r="Q968" s="531"/>
      <c r="R968" s="531"/>
      <c r="S968" s="531"/>
      <c r="T968" s="531"/>
      <c r="U968" s="531"/>
      <c r="V968" s="531"/>
      <c r="W968" s="531"/>
      <c r="X968" s="531"/>
      <c r="Y968" s="531"/>
      <c r="Z968" s="531"/>
      <c r="AA968" s="531"/>
      <c r="AB968" s="531"/>
    </row>
    <row r="969" spans="3:28" ht="12.5" customHeight="1">
      <c r="C969" s="531"/>
      <c r="D969" s="531"/>
      <c r="E969" s="531"/>
      <c r="F969" s="909"/>
      <c r="G969" s="909"/>
      <c r="H969" s="909"/>
      <c r="I969" s="909"/>
      <c r="J969" s="909"/>
      <c r="K969" s="909"/>
      <c r="L969" s="531"/>
      <c r="M969" s="531"/>
      <c r="N969" s="531"/>
      <c r="O969" s="531"/>
      <c r="P969" s="531"/>
      <c r="Q969" s="531"/>
      <c r="R969" s="531"/>
      <c r="S969" s="531"/>
      <c r="T969" s="531"/>
      <c r="U969" s="531"/>
      <c r="V969" s="531"/>
      <c r="W969" s="531"/>
      <c r="X969" s="531"/>
      <c r="Y969" s="531"/>
      <c r="Z969" s="531"/>
      <c r="AA969" s="531"/>
      <c r="AB969" s="531"/>
    </row>
    <row r="970" spans="3:28" ht="12.5" customHeight="1">
      <c r="C970" s="531"/>
      <c r="D970" s="531"/>
      <c r="E970" s="531"/>
      <c r="F970" s="909"/>
      <c r="G970" s="909"/>
      <c r="H970" s="909"/>
      <c r="I970" s="909"/>
      <c r="J970" s="909"/>
      <c r="K970" s="909"/>
      <c r="L970" s="531"/>
      <c r="M970" s="531"/>
      <c r="N970" s="531"/>
      <c r="O970" s="531"/>
      <c r="P970" s="531"/>
      <c r="Q970" s="531"/>
      <c r="R970" s="531"/>
      <c r="S970" s="531"/>
      <c r="T970" s="531"/>
      <c r="U970" s="531"/>
      <c r="V970" s="531"/>
      <c r="W970" s="531"/>
      <c r="X970" s="531"/>
      <c r="Y970" s="531"/>
      <c r="Z970" s="531"/>
      <c r="AA970" s="531"/>
      <c r="AB970" s="531"/>
    </row>
    <row r="971" spans="3:28" ht="12.5" customHeight="1">
      <c r="C971" s="531"/>
      <c r="D971" s="531"/>
      <c r="E971" s="531"/>
      <c r="F971" s="909"/>
      <c r="G971" s="909"/>
      <c r="H971" s="909"/>
      <c r="I971" s="909"/>
      <c r="J971" s="909"/>
      <c r="K971" s="909"/>
      <c r="L971" s="531"/>
      <c r="M971" s="531"/>
      <c r="N971" s="531"/>
      <c r="O971" s="531"/>
      <c r="P971" s="531"/>
      <c r="Q971" s="531"/>
      <c r="R971" s="531"/>
      <c r="S971" s="531"/>
      <c r="T971" s="531"/>
      <c r="U971" s="531"/>
      <c r="V971" s="531"/>
      <c r="W971" s="531"/>
      <c r="X971" s="531"/>
      <c r="Y971" s="531"/>
      <c r="Z971" s="531"/>
      <c r="AA971" s="531"/>
      <c r="AB971" s="531"/>
    </row>
    <row r="972" spans="3:28" ht="12.5" customHeight="1">
      <c r="C972" s="531"/>
      <c r="D972" s="531"/>
      <c r="E972" s="531"/>
      <c r="F972" s="909"/>
      <c r="G972" s="909"/>
      <c r="H972" s="909"/>
      <c r="I972" s="909"/>
      <c r="J972" s="909"/>
      <c r="K972" s="909"/>
      <c r="L972" s="531"/>
      <c r="M972" s="531"/>
      <c r="N972" s="531"/>
      <c r="O972" s="531"/>
      <c r="P972" s="531"/>
      <c r="Q972" s="531"/>
      <c r="R972" s="531"/>
      <c r="S972" s="531"/>
      <c r="T972" s="531"/>
      <c r="U972" s="531"/>
      <c r="V972" s="531"/>
      <c r="W972" s="531"/>
      <c r="X972" s="531"/>
      <c r="Y972" s="531"/>
      <c r="Z972" s="531"/>
      <c r="AA972" s="531"/>
      <c r="AB972" s="531"/>
    </row>
    <row r="973" spans="3:28" ht="12.5" customHeight="1">
      <c r="C973" s="531"/>
      <c r="D973" s="531"/>
      <c r="E973" s="531"/>
      <c r="F973" s="909"/>
      <c r="G973" s="909"/>
      <c r="H973" s="909"/>
      <c r="I973" s="909"/>
      <c r="J973" s="909"/>
      <c r="K973" s="909"/>
      <c r="L973" s="531"/>
      <c r="M973" s="531"/>
      <c r="N973" s="531"/>
      <c r="O973" s="531"/>
      <c r="P973" s="531"/>
      <c r="Q973" s="531"/>
      <c r="R973" s="531"/>
      <c r="S973" s="531"/>
      <c r="T973" s="531"/>
      <c r="U973" s="531"/>
      <c r="V973" s="531"/>
      <c r="W973" s="531"/>
      <c r="X973" s="531"/>
      <c r="Y973" s="531"/>
      <c r="Z973" s="531"/>
      <c r="AA973" s="531"/>
      <c r="AB973" s="531"/>
    </row>
    <row r="974" spans="3:28" ht="12.5" customHeight="1">
      <c r="C974" s="531"/>
      <c r="D974" s="531"/>
      <c r="E974" s="531"/>
      <c r="F974" s="909"/>
      <c r="G974" s="909"/>
      <c r="H974" s="909"/>
      <c r="I974" s="909"/>
      <c r="J974" s="909"/>
      <c r="K974" s="909"/>
      <c r="L974" s="531"/>
      <c r="M974" s="531"/>
      <c r="N974" s="531"/>
      <c r="O974" s="531"/>
      <c r="P974" s="531"/>
      <c r="Q974" s="531"/>
      <c r="R974" s="531"/>
      <c r="S974" s="531"/>
      <c r="T974" s="531"/>
      <c r="U974" s="531"/>
      <c r="V974" s="531"/>
      <c r="W974" s="531"/>
      <c r="X974" s="531"/>
      <c r="Y974" s="531"/>
      <c r="Z974" s="531"/>
      <c r="AA974" s="531"/>
      <c r="AB974" s="531"/>
    </row>
    <row r="975" spans="3:28" ht="12.5" customHeight="1">
      <c r="C975" s="531"/>
      <c r="D975" s="531"/>
      <c r="E975" s="531"/>
      <c r="F975" s="909"/>
      <c r="G975" s="909"/>
      <c r="H975" s="909"/>
      <c r="I975" s="909"/>
      <c r="J975" s="909"/>
      <c r="K975" s="909"/>
      <c r="L975" s="531"/>
      <c r="M975" s="531"/>
      <c r="N975" s="531"/>
      <c r="O975" s="531"/>
      <c r="P975" s="531"/>
      <c r="Q975" s="531"/>
      <c r="R975" s="531"/>
      <c r="S975" s="531"/>
      <c r="T975" s="531"/>
      <c r="U975" s="531"/>
      <c r="V975" s="531"/>
      <c r="W975" s="531"/>
      <c r="X975" s="531"/>
      <c r="Y975" s="531"/>
      <c r="Z975" s="531"/>
      <c r="AA975" s="531"/>
      <c r="AB975" s="531"/>
    </row>
    <row r="976" spans="3:28" ht="12.5" customHeight="1">
      <c r="C976" s="531"/>
      <c r="D976" s="531"/>
      <c r="E976" s="531"/>
      <c r="F976" s="909"/>
      <c r="G976" s="909"/>
      <c r="H976" s="909"/>
      <c r="I976" s="909"/>
      <c r="J976" s="909"/>
      <c r="K976" s="909"/>
      <c r="L976" s="531"/>
      <c r="M976" s="531"/>
      <c r="N976" s="531"/>
      <c r="O976" s="531"/>
      <c r="P976" s="531"/>
      <c r="Q976" s="531"/>
      <c r="R976" s="531"/>
      <c r="S976" s="531"/>
      <c r="T976" s="531"/>
      <c r="U976" s="531"/>
      <c r="V976" s="531"/>
      <c r="W976" s="531"/>
      <c r="X976" s="531"/>
      <c r="Y976" s="531"/>
      <c r="Z976" s="531"/>
      <c r="AA976" s="531"/>
      <c r="AB976" s="531"/>
    </row>
    <row r="977" spans="3:28" ht="12.5" customHeight="1">
      <c r="C977" s="531"/>
      <c r="D977" s="531"/>
      <c r="E977" s="531"/>
      <c r="F977" s="909"/>
      <c r="G977" s="909"/>
      <c r="H977" s="909"/>
      <c r="I977" s="909"/>
      <c r="J977" s="909"/>
      <c r="K977" s="909"/>
      <c r="L977" s="531"/>
      <c r="M977" s="531"/>
      <c r="N977" s="531"/>
      <c r="O977" s="531"/>
      <c r="P977" s="531"/>
      <c r="Q977" s="531"/>
      <c r="R977" s="531"/>
      <c r="S977" s="531"/>
      <c r="T977" s="531"/>
      <c r="U977" s="531"/>
      <c r="V977" s="531"/>
      <c r="W977" s="531"/>
      <c r="X977" s="531"/>
      <c r="Y977" s="531"/>
      <c r="Z977" s="531"/>
      <c r="AA977" s="531"/>
      <c r="AB977" s="531"/>
    </row>
    <row r="978" spans="3:28" ht="12.5" customHeight="1">
      <c r="C978" s="531"/>
      <c r="D978" s="531"/>
      <c r="E978" s="531"/>
      <c r="F978" s="909"/>
      <c r="G978" s="909"/>
      <c r="H978" s="909"/>
      <c r="I978" s="909"/>
      <c r="J978" s="909"/>
      <c r="K978" s="909"/>
      <c r="L978" s="531"/>
      <c r="M978" s="531"/>
      <c r="N978" s="531"/>
      <c r="O978" s="531"/>
      <c r="P978" s="531"/>
      <c r="Q978" s="531"/>
      <c r="R978" s="531"/>
      <c r="S978" s="531"/>
      <c r="T978" s="531"/>
      <c r="U978" s="531"/>
      <c r="V978" s="531"/>
      <c r="W978" s="531"/>
      <c r="X978" s="531"/>
      <c r="Y978" s="531"/>
      <c r="Z978" s="531"/>
      <c r="AA978" s="531"/>
      <c r="AB978" s="531"/>
    </row>
    <row r="979" spans="3:28" ht="12.5" customHeight="1">
      <c r="C979" s="531"/>
      <c r="D979" s="531"/>
      <c r="E979" s="531"/>
      <c r="F979" s="909"/>
      <c r="G979" s="909"/>
      <c r="H979" s="909"/>
      <c r="I979" s="909"/>
      <c r="J979" s="909"/>
      <c r="K979" s="909"/>
      <c r="L979" s="531"/>
      <c r="M979" s="531"/>
      <c r="N979" s="531"/>
      <c r="O979" s="531"/>
      <c r="P979" s="531"/>
      <c r="Q979" s="531"/>
      <c r="R979" s="531"/>
      <c r="S979" s="531"/>
      <c r="T979" s="531"/>
      <c r="U979" s="531"/>
      <c r="V979" s="531"/>
      <c r="W979" s="531"/>
      <c r="X979" s="531"/>
      <c r="Y979" s="531"/>
      <c r="Z979" s="531"/>
      <c r="AA979" s="531"/>
      <c r="AB979" s="531"/>
    </row>
    <row r="980" spans="3:28" ht="12.5" customHeight="1">
      <c r="C980" s="531"/>
      <c r="D980" s="531"/>
      <c r="E980" s="531"/>
      <c r="F980" s="909"/>
      <c r="G980" s="909"/>
      <c r="H980" s="909"/>
      <c r="I980" s="909"/>
      <c r="J980" s="909"/>
      <c r="K980" s="909"/>
      <c r="L980" s="531"/>
      <c r="M980" s="531"/>
      <c r="N980" s="531"/>
      <c r="O980" s="531"/>
      <c r="P980" s="531"/>
      <c r="Q980" s="531"/>
      <c r="R980" s="531"/>
      <c r="S980" s="531"/>
      <c r="T980" s="531"/>
      <c r="U980" s="531"/>
      <c r="V980" s="531"/>
      <c r="W980" s="531"/>
      <c r="X980" s="531"/>
      <c r="Y980" s="531"/>
      <c r="Z980" s="531"/>
      <c r="AA980" s="531"/>
      <c r="AB980" s="531"/>
    </row>
    <row r="981" spans="3:28" ht="12.5" customHeight="1">
      <c r="C981" s="531"/>
      <c r="D981" s="531"/>
      <c r="E981" s="531"/>
      <c r="F981" s="909"/>
      <c r="G981" s="909"/>
      <c r="H981" s="909"/>
      <c r="I981" s="909"/>
      <c r="J981" s="909"/>
      <c r="K981" s="909"/>
      <c r="L981" s="531"/>
      <c r="M981" s="531"/>
      <c r="N981" s="531"/>
      <c r="O981" s="531"/>
      <c r="P981" s="531"/>
      <c r="Q981" s="531"/>
      <c r="R981" s="531"/>
      <c r="S981" s="531"/>
      <c r="T981" s="531"/>
      <c r="U981" s="531"/>
      <c r="V981" s="531"/>
      <c r="W981" s="531"/>
      <c r="X981" s="531"/>
      <c r="Y981" s="531"/>
      <c r="Z981" s="531"/>
      <c r="AA981" s="531"/>
      <c r="AB981" s="531"/>
    </row>
    <row r="982" spans="3:28" ht="12.5" customHeight="1">
      <c r="C982" s="531"/>
      <c r="D982" s="531"/>
      <c r="E982" s="531"/>
      <c r="F982" s="909"/>
      <c r="G982" s="909"/>
      <c r="H982" s="909"/>
      <c r="I982" s="909"/>
      <c r="J982" s="909"/>
      <c r="K982" s="909"/>
      <c r="L982" s="531"/>
      <c r="M982" s="531"/>
      <c r="N982" s="531"/>
      <c r="O982" s="531"/>
      <c r="P982" s="531"/>
      <c r="Q982" s="531"/>
      <c r="R982" s="531"/>
      <c r="S982" s="531"/>
      <c r="T982" s="531"/>
      <c r="U982" s="531"/>
      <c r="V982" s="531"/>
      <c r="W982" s="531"/>
      <c r="X982" s="531"/>
      <c r="Y982" s="531"/>
      <c r="Z982" s="531"/>
      <c r="AA982" s="531"/>
      <c r="AB982" s="531"/>
    </row>
    <row r="983" spans="3:28" ht="12.5" customHeight="1">
      <c r="C983" s="531"/>
      <c r="D983" s="531"/>
      <c r="E983" s="531"/>
      <c r="F983" s="909"/>
      <c r="G983" s="909"/>
      <c r="H983" s="909"/>
      <c r="I983" s="909"/>
      <c r="J983" s="909"/>
      <c r="K983" s="909"/>
      <c r="L983" s="531"/>
      <c r="M983" s="531"/>
      <c r="N983" s="531"/>
      <c r="O983" s="531"/>
      <c r="P983" s="531"/>
      <c r="Q983" s="531"/>
      <c r="R983" s="531"/>
      <c r="S983" s="531"/>
      <c r="T983" s="531"/>
      <c r="U983" s="531"/>
      <c r="V983" s="531"/>
      <c r="W983" s="531"/>
      <c r="X983" s="531"/>
      <c r="Y983" s="531"/>
      <c r="Z983" s="531"/>
      <c r="AA983" s="531"/>
      <c r="AB983" s="531"/>
    </row>
    <row r="984" spans="3:28" ht="12.5" customHeight="1">
      <c r="C984" s="531"/>
      <c r="D984" s="531"/>
      <c r="E984" s="531"/>
      <c r="F984" s="909"/>
      <c r="G984" s="909"/>
      <c r="H984" s="909"/>
      <c r="I984" s="909"/>
      <c r="J984" s="909"/>
      <c r="K984" s="909"/>
      <c r="L984" s="531"/>
      <c r="M984" s="531"/>
      <c r="N984" s="531"/>
      <c r="O984" s="531"/>
      <c r="P984" s="531"/>
      <c r="Q984" s="531"/>
      <c r="R984" s="531"/>
      <c r="S984" s="531"/>
      <c r="T984" s="531"/>
      <c r="U984" s="531"/>
      <c r="V984" s="531"/>
      <c r="W984" s="531"/>
      <c r="X984" s="531"/>
      <c r="Y984" s="531"/>
      <c r="Z984" s="531"/>
      <c r="AA984" s="531"/>
      <c r="AB984" s="531"/>
    </row>
    <row r="985" spans="3:28" ht="12.5" customHeight="1">
      <c r="C985" s="531"/>
      <c r="D985" s="531"/>
      <c r="E985" s="531"/>
      <c r="F985" s="909"/>
      <c r="G985" s="909"/>
      <c r="H985" s="909"/>
      <c r="I985" s="909"/>
      <c r="J985" s="909"/>
      <c r="K985" s="909"/>
      <c r="L985" s="531"/>
      <c r="M985" s="531"/>
      <c r="N985" s="531"/>
      <c r="O985" s="531"/>
      <c r="P985" s="531"/>
      <c r="Q985" s="531"/>
      <c r="R985" s="531"/>
      <c r="S985" s="531"/>
      <c r="T985" s="531"/>
      <c r="U985" s="531"/>
      <c r="V985" s="531"/>
      <c r="W985" s="531"/>
      <c r="X985" s="531"/>
      <c r="Y985" s="531"/>
      <c r="Z985" s="531"/>
      <c r="AA985" s="531"/>
      <c r="AB985" s="531"/>
    </row>
    <row r="986" spans="3:28" ht="12.5" customHeight="1">
      <c r="C986" s="531"/>
      <c r="D986" s="531"/>
      <c r="E986" s="531"/>
      <c r="F986" s="909"/>
      <c r="G986" s="909"/>
      <c r="H986" s="909"/>
      <c r="I986" s="909"/>
      <c r="J986" s="909"/>
      <c r="K986" s="909"/>
      <c r="L986" s="531"/>
      <c r="M986" s="531"/>
      <c r="N986" s="531"/>
      <c r="O986" s="531"/>
      <c r="P986" s="531"/>
      <c r="Q986" s="531"/>
      <c r="R986" s="531"/>
      <c r="S986" s="531"/>
      <c r="T986" s="531"/>
      <c r="U986" s="531"/>
      <c r="V986" s="531"/>
      <c r="W986" s="531"/>
      <c r="X986" s="531"/>
      <c r="Y986" s="531"/>
      <c r="Z986" s="531"/>
      <c r="AA986" s="531"/>
      <c r="AB986" s="531"/>
    </row>
    <row r="987" spans="3:28" ht="12.5" customHeight="1">
      <c r="C987" s="531"/>
      <c r="D987" s="531"/>
      <c r="E987" s="531"/>
      <c r="F987" s="909"/>
      <c r="G987" s="909"/>
      <c r="H987" s="909"/>
      <c r="I987" s="909"/>
      <c r="J987" s="909"/>
      <c r="K987" s="909"/>
      <c r="L987" s="531"/>
      <c r="M987" s="531"/>
      <c r="N987" s="531"/>
      <c r="O987" s="531"/>
      <c r="P987" s="531"/>
      <c r="Q987" s="531"/>
      <c r="R987" s="531"/>
      <c r="S987" s="531"/>
      <c r="T987" s="531"/>
      <c r="U987" s="531"/>
      <c r="V987" s="531"/>
      <c r="W987" s="531"/>
      <c r="X987" s="531"/>
      <c r="Y987" s="531"/>
      <c r="Z987" s="531"/>
      <c r="AA987" s="531"/>
      <c r="AB987" s="531"/>
    </row>
    <row r="988" spans="3:28" ht="12.5" customHeight="1">
      <c r="C988" s="531"/>
      <c r="D988" s="531"/>
      <c r="E988" s="531"/>
      <c r="F988" s="909"/>
      <c r="G988" s="909"/>
      <c r="H988" s="909"/>
      <c r="I988" s="909"/>
      <c r="J988" s="909"/>
      <c r="K988" s="909"/>
      <c r="L988" s="531"/>
      <c r="M988" s="531"/>
      <c r="N988" s="531"/>
      <c r="O988" s="531"/>
      <c r="P988" s="531"/>
      <c r="Q988" s="531"/>
      <c r="R988" s="531"/>
      <c r="S988" s="531"/>
      <c r="T988" s="531"/>
      <c r="U988" s="531"/>
      <c r="V988" s="531"/>
      <c r="W988" s="531"/>
      <c r="X988" s="531"/>
      <c r="Y988" s="531"/>
      <c r="Z988" s="531"/>
      <c r="AA988" s="531"/>
      <c r="AB988" s="531"/>
    </row>
    <row r="989" spans="3:28" ht="12.5" customHeight="1">
      <c r="C989" s="531"/>
      <c r="D989" s="531"/>
      <c r="E989" s="531"/>
      <c r="F989" s="909"/>
      <c r="G989" s="909"/>
      <c r="H989" s="909"/>
      <c r="I989" s="909"/>
      <c r="J989" s="909"/>
      <c r="K989" s="909"/>
      <c r="L989" s="531"/>
      <c r="M989" s="531"/>
      <c r="N989" s="531"/>
      <c r="O989" s="531"/>
      <c r="P989" s="531"/>
      <c r="Q989" s="531"/>
      <c r="R989" s="531"/>
      <c r="S989" s="531"/>
      <c r="T989" s="531"/>
      <c r="U989" s="531"/>
      <c r="V989" s="531"/>
      <c r="W989" s="531"/>
      <c r="X989" s="531"/>
      <c r="Y989" s="531"/>
      <c r="Z989" s="531"/>
      <c r="AA989" s="531"/>
      <c r="AB989" s="531"/>
    </row>
    <row r="990" spans="3:28" ht="12.5" customHeight="1">
      <c r="C990" s="531"/>
      <c r="D990" s="531"/>
      <c r="E990" s="531"/>
      <c r="F990" s="909"/>
      <c r="G990" s="909"/>
      <c r="H990" s="909"/>
      <c r="I990" s="909"/>
      <c r="J990" s="909"/>
      <c r="K990" s="909"/>
      <c r="L990" s="531"/>
      <c r="M990" s="531"/>
      <c r="N990" s="531"/>
      <c r="O990" s="531"/>
      <c r="P990" s="531"/>
      <c r="Q990" s="531"/>
      <c r="R990" s="531"/>
      <c r="S990" s="531"/>
      <c r="T990" s="531"/>
      <c r="U990" s="531"/>
      <c r="V990" s="531"/>
      <c r="W990" s="531"/>
      <c r="X990" s="531"/>
      <c r="Y990" s="531"/>
      <c r="Z990" s="531"/>
      <c r="AA990" s="531"/>
      <c r="AB990" s="531"/>
    </row>
    <row r="991" spans="3:28" ht="12.5" customHeight="1">
      <c r="C991" s="531"/>
      <c r="D991" s="531"/>
      <c r="E991" s="531"/>
      <c r="F991" s="909"/>
      <c r="G991" s="909"/>
      <c r="H991" s="909"/>
      <c r="I991" s="909"/>
      <c r="J991" s="909"/>
      <c r="K991" s="909"/>
      <c r="L991" s="531"/>
      <c r="M991" s="531"/>
      <c r="N991" s="531"/>
      <c r="O991" s="531"/>
      <c r="P991" s="531"/>
      <c r="Q991" s="531"/>
      <c r="R991" s="531"/>
      <c r="S991" s="531"/>
      <c r="T991" s="531"/>
      <c r="U991" s="531"/>
      <c r="V991" s="531"/>
      <c r="W991" s="531"/>
      <c r="X991" s="531"/>
      <c r="Y991" s="531"/>
      <c r="Z991" s="531"/>
      <c r="AA991" s="531"/>
      <c r="AB991" s="531"/>
    </row>
    <row r="992" spans="3:28" ht="12.5" customHeight="1">
      <c r="C992" s="531"/>
      <c r="D992" s="531"/>
      <c r="E992" s="531"/>
      <c r="F992" s="909"/>
      <c r="G992" s="909"/>
      <c r="H992" s="909"/>
      <c r="I992" s="909"/>
      <c r="J992" s="909"/>
      <c r="K992" s="909"/>
      <c r="L992" s="531"/>
      <c r="M992" s="531"/>
      <c r="N992" s="531"/>
      <c r="O992" s="531"/>
      <c r="P992" s="531"/>
      <c r="Q992" s="531"/>
      <c r="R992" s="531"/>
      <c r="S992" s="531"/>
      <c r="T992" s="531"/>
      <c r="U992" s="531"/>
      <c r="V992" s="531"/>
      <c r="W992" s="531"/>
      <c r="X992" s="531"/>
      <c r="Y992" s="531"/>
      <c r="Z992" s="531"/>
      <c r="AA992" s="531"/>
      <c r="AB992" s="531"/>
    </row>
    <row r="993" spans="3:28" ht="12.5" customHeight="1">
      <c r="C993" s="531"/>
      <c r="D993" s="531"/>
      <c r="E993" s="531"/>
      <c r="F993" s="909"/>
      <c r="G993" s="909"/>
      <c r="H993" s="909"/>
      <c r="I993" s="909"/>
      <c r="J993" s="909"/>
      <c r="K993" s="909"/>
      <c r="L993" s="531"/>
      <c r="M993" s="531"/>
      <c r="N993" s="531"/>
      <c r="O993" s="531"/>
      <c r="P993" s="531"/>
      <c r="Q993" s="531"/>
      <c r="R993" s="531"/>
      <c r="S993" s="531"/>
      <c r="T993" s="531"/>
      <c r="U993" s="531"/>
      <c r="V993" s="531"/>
      <c r="W993" s="531"/>
      <c r="X993" s="531"/>
      <c r="Y993" s="531"/>
      <c r="Z993" s="531"/>
      <c r="AA993" s="531"/>
      <c r="AB993" s="531"/>
    </row>
    <row r="994" spans="3:28" ht="12.5" customHeight="1">
      <c r="C994" s="531"/>
      <c r="D994" s="531"/>
      <c r="E994" s="531"/>
      <c r="F994" s="909"/>
      <c r="G994" s="909"/>
      <c r="H994" s="909"/>
      <c r="I994" s="909"/>
      <c r="J994" s="909"/>
      <c r="K994" s="909"/>
      <c r="L994" s="531"/>
      <c r="M994" s="531"/>
      <c r="N994" s="531"/>
      <c r="O994" s="531"/>
      <c r="P994" s="531"/>
      <c r="Q994" s="531"/>
      <c r="R994" s="531"/>
      <c r="S994" s="531"/>
      <c r="T994" s="531"/>
      <c r="U994" s="531"/>
      <c r="V994" s="531"/>
      <c r="W994" s="531"/>
      <c r="X994" s="531"/>
      <c r="Y994" s="531"/>
      <c r="Z994" s="531"/>
      <c r="AA994" s="531"/>
      <c r="AB994" s="531"/>
    </row>
    <row r="995" spans="3:28" ht="12.5" customHeight="1">
      <c r="C995" s="531"/>
      <c r="D995" s="531"/>
      <c r="E995" s="531"/>
      <c r="F995" s="909"/>
      <c r="G995" s="909"/>
      <c r="H995" s="909"/>
      <c r="I995" s="909"/>
      <c r="J995" s="909"/>
      <c r="K995" s="909"/>
      <c r="L995" s="531"/>
      <c r="M995" s="531"/>
      <c r="N995" s="531"/>
      <c r="O995" s="531"/>
      <c r="P995" s="531"/>
      <c r="Q995" s="531"/>
      <c r="R995" s="531"/>
      <c r="S995" s="531"/>
      <c r="T995" s="531"/>
      <c r="U995" s="531"/>
      <c r="V995" s="531"/>
      <c r="W995" s="531"/>
      <c r="X995" s="531"/>
      <c r="Y995" s="531"/>
      <c r="Z995" s="531"/>
      <c r="AA995" s="531"/>
      <c r="AB995" s="531"/>
    </row>
    <row r="996" spans="3:28" ht="12.5" customHeight="1">
      <c r="C996" s="531"/>
      <c r="D996" s="531"/>
      <c r="E996" s="531"/>
      <c r="F996" s="909"/>
      <c r="G996" s="909"/>
      <c r="H996" s="909"/>
      <c r="I996" s="909"/>
      <c r="J996" s="909"/>
      <c r="K996" s="909"/>
      <c r="L996" s="531"/>
      <c r="M996" s="531"/>
      <c r="N996" s="531"/>
      <c r="O996" s="531"/>
      <c r="P996" s="531"/>
      <c r="Q996" s="531"/>
      <c r="R996" s="531"/>
      <c r="S996" s="531"/>
      <c r="T996" s="531"/>
      <c r="U996" s="531"/>
      <c r="V996" s="531"/>
      <c r="W996" s="531"/>
      <c r="X996" s="531"/>
      <c r="Y996" s="531"/>
      <c r="Z996" s="531"/>
      <c r="AA996" s="531"/>
      <c r="AB996" s="531"/>
    </row>
    <row r="997" spans="3:28" ht="12.5" customHeight="1">
      <c r="C997" s="531"/>
      <c r="D997" s="531"/>
      <c r="E997" s="531"/>
      <c r="F997" s="909"/>
      <c r="G997" s="909"/>
      <c r="H997" s="909"/>
      <c r="I997" s="909"/>
      <c r="J997" s="909"/>
      <c r="K997" s="909"/>
      <c r="L997" s="531"/>
      <c r="M997" s="531"/>
      <c r="N997" s="531"/>
      <c r="O997" s="531"/>
      <c r="P997" s="531"/>
      <c r="Q997" s="531"/>
      <c r="R997" s="531"/>
      <c r="S997" s="531"/>
      <c r="T997" s="531"/>
      <c r="U997" s="531"/>
      <c r="V997" s="531"/>
      <c r="W997" s="531"/>
      <c r="X997" s="531"/>
      <c r="Y997" s="531"/>
      <c r="Z997" s="531"/>
      <c r="AA997" s="531"/>
      <c r="AB997" s="531"/>
    </row>
    <row r="998" spans="3:28" ht="12.5" customHeight="1">
      <c r="C998" s="531"/>
      <c r="D998" s="531"/>
      <c r="E998" s="531"/>
      <c r="F998" s="909"/>
      <c r="G998" s="909"/>
      <c r="H998" s="909"/>
      <c r="I998" s="909"/>
      <c r="J998" s="909"/>
      <c r="K998" s="909"/>
      <c r="L998" s="531"/>
      <c r="M998" s="531"/>
      <c r="N998" s="531"/>
      <c r="O998" s="531"/>
      <c r="P998" s="531"/>
      <c r="Q998" s="531"/>
      <c r="R998" s="531"/>
      <c r="S998" s="531"/>
      <c r="T998" s="531"/>
      <c r="U998" s="531"/>
      <c r="V998" s="531"/>
      <c r="W998" s="531"/>
      <c r="X998" s="531"/>
      <c r="Y998" s="531"/>
      <c r="Z998" s="531"/>
      <c r="AA998" s="531"/>
      <c r="AB998" s="531"/>
    </row>
    <row r="999" spans="3:28" ht="12.5" customHeight="1">
      <c r="C999" s="531"/>
      <c r="D999" s="531"/>
      <c r="E999" s="531"/>
      <c r="F999" s="909"/>
      <c r="G999" s="909"/>
      <c r="H999" s="909"/>
      <c r="I999" s="909"/>
      <c r="J999" s="909"/>
      <c r="K999" s="909"/>
      <c r="L999" s="531"/>
      <c r="M999" s="531"/>
      <c r="N999" s="531"/>
      <c r="O999" s="531"/>
      <c r="P999" s="531"/>
      <c r="Q999" s="531"/>
      <c r="R999" s="531"/>
      <c r="S999" s="531"/>
      <c r="T999" s="531"/>
      <c r="U999" s="531"/>
      <c r="V999" s="531"/>
      <c r="W999" s="531"/>
      <c r="X999" s="531"/>
      <c r="Y999" s="531"/>
      <c r="Z999" s="531"/>
      <c r="AA999" s="531"/>
      <c r="AB999" s="531"/>
    </row>
    <row r="1000" spans="3:28" ht="12.5" customHeight="1">
      <c r="C1000" s="531"/>
      <c r="D1000" s="531"/>
      <c r="E1000" s="531"/>
      <c r="F1000" s="909"/>
      <c r="G1000" s="909"/>
      <c r="H1000" s="909"/>
      <c r="I1000" s="909"/>
      <c r="J1000" s="909"/>
      <c r="K1000" s="909"/>
      <c r="L1000" s="531"/>
      <c r="M1000" s="531"/>
      <c r="N1000" s="531"/>
      <c r="O1000" s="531"/>
      <c r="P1000" s="531"/>
      <c r="Q1000" s="531"/>
      <c r="R1000" s="531"/>
      <c r="S1000" s="531"/>
      <c r="T1000" s="531"/>
      <c r="U1000" s="531"/>
      <c r="V1000" s="531"/>
      <c r="W1000" s="531"/>
      <c r="X1000" s="531"/>
      <c r="Y1000" s="531"/>
      <c r="Z1000" s="531"/>
      <c r="AA1000" s="531"/>
      <c r="AB1000" s="531"/>
    </row>
    <row r="1001" spans="3:28" ht="12.5" customHeight="1">
      <c r="C1001" s="531"/>
      <c r="D1001" s="531"/>
      <c r="E1001" s="531"/>
      <c r="F1001" s="909"/>
      <c r="G1001" s="909"/>
      <c r="H1001" s="909"/>
      <c r="I1001" s="909"/>
      <c r="J1001" s="909"/>
      <c r="K1001" s="909"/>
      <c r="L1001" s="531"/>
      <c r="M1001" s="531"/>
      <c r="N1001" s="531"/>
      <c r="O1001" s="531"/>
      <c r="P1001" s="531"/>
      <c r="Q1001" s="531"/>
      <c r="R1001" s="531"/>
      <c r="S1001" s="531"/>
      <c r="T1001" s="531"/>
      <c r="U1001" s="531"/>
      <c r="V1001" s="531"/>
      <c r="W1001" s="531"/>
      <c r="X1001" s="531"/>
      <c r="Y1001" s="531"/>
      <c r="Z1001" s="531"/>
      <c r="AA1001" s="531"/>
      <c r="AB1001" s="531"/>
    </row>
    <row r="1002" spans="3:28" ht="12.5" customHeight="1">
      <c r="C1002" s="531"/>
      <c r="D1002" s="531"/>
      <c r="E1002" s="531"/>
      <c r="F1002" s="909"/>
      <c r="G1002" s="909"/>
      <c r="H1002" s="909"/>
      <c r="I1002" s="909"/>
      <c r="J1002" s="909"/>
      <c r="K1002" s="909"/>
      <c r="L1002" s="531"/>
      <c r="M1002" s="531"/>
      <c r="N1002" s="531"/>
      <c r="O1002" s="531"/>
      <c r="P1002" s="531"/>
      <c r="Q1002" s="531"/>
      <c r="R1002" s="531"/>
      <c r="S1002" s="531"/>
      <c r="T1002" s="531"/>
      <c r="U1002" s="531"/>
      <c r="V1002" s="531"/>
      <c r="W1002" s="531"/>
      <c r="X1002" s="531"/>
      <c r="Y1002" s="531"/>
      <c r="Z1002" s="531"/>
      <c r="AA1002" s="531"/>
      <c r="AB1002" s="531"/>
    </row>
    <row r="1003" spans="3:28" ht="12.5" customHeight="1">
      <c r="C1003" s="531"/>
      <c r="D1003" s="531"/>
      <c r="E1003" s="531"/>
      <c r="F1003" s="909"/>
      <c r="G1003" s="909"/>
      <c r="H1003" s="909"/>
      <c r="I1003" s="909"/>
      <c r="J1003" s="909"/>
      <c r="K1003" s="909"/>
      <c r="L1003" s="531"/>
      <c r="M1003" s="531"/>
      <c r="N1003" s="531"/>
      <c r="O1003" s="531"/>
      <c r="P1003" s="531"/>
      <c r="Q1003" s="531"/>
      <c r="R1003" s="531"/>
      <c r="S1003" s="531"/>
      <c r="T1003" s="531"/>
      <c r="U1003" s="531"/>
      <c r="V1003" s="531"/>
      <c r="W1003" s="531"/>
      <c r="X1003" s="531"/>
      <c r="Y1003" s="531"/>
      <c r="Z1003" s="531"/>
      <c r="AA1003" s="531"/>
      <c r="AB1003" s="531"/>
    </row>
    <row r="1004" spans="3:28" ht="12.5" customHeight="1">
      <c r="C1004" s="531"/>
      <c r="D1004" s="531"/>
      <c r="E1004" s="531"/>
      <c r="F1004" s="909"/>
      <c r="G1004" s="909"/>
      <c r="H1004" s="909"/>
      <c r="I1004" s="909"/>
      <c r="J1004" s="909"/>
      <c r="K1004" s="909"/>
      <c r="L1004" s="531"/>
      <c r="M1004" s="531"/>
      <c r="N1004" s="531"/>
      <c r="O1004" s="531"/>
      <c r="P1004" s="531"/>
      <c r="Q1004" s="531"/>
      <c r="R1004" s="531"/>
      <c r="S1004" s="531"/>
      <c r="T1004" s="531"/>
      <c r="U1004" s="531"/>
      <c r="V1004" s="531"/>
      <c r="W1004" s="531"/>
      <c r="X1004" s="531"/>
      <c r="Y1004" s="531"/>
      <c r="Z1004" s="531"/>
      <c r="AA1004" s="531"/>
      <c r="AB1004" s="531"/>
    </row>
    <row r="1005" spans="3:28" ht="12.5" customHeight="1">
      <c r="C1005" s="531"/>
      <c r="D1005" s="531"/>
      <c r="E1005" s="531"/>
      <c r="F1005" s="909"/>
      <c r="G1005" s="909"/>
      <c r="H1005" s="909"/>
      <c r="I1005" s="909"/>
      <c r="J1005" s="909"/>
      <c r="K1005" s="909"/>
      <c r="L1005" s="531"/>
      <c r="M1005" s="531"/>
      <c r="N1005" s="531"/>
      <c r="O1005" s="531"/>
      <c r="P1005" s="531"/>
      <c r="Q1005" s="531"/>
      <c r="R1005" s="531"/>
      <c r="S1005" s="531"/>
      <c r="T1005" s="531"/>
      <c r="U1005" s="531"/>
      <c r="V1005" s="531"/>
      <c r="W1005" s="531"/>
      <c r="X1005" s="531"/>
      <c r="Y1005" s="531"/>
      <c r="Z1005" s="531"/>
      <c r="AA1005" s="531"/>
      <c r="AB1005" s="531"/>
    </row>
    <row r="1006" spans="3:28" ht="12.5" customHeight="1">
      <c r="C1006" s="531"/>
      <c r="D1006" s="531"/>
      <c r="E1006" s="531"/>
      <c r="F1006" s="909"/>
      <c r="G1006" s="909"/>
      <c r="H1006" s="909"/>
      <c r="I1006" s="909"/>
      <c r="J1006" s="909"/>
      <c r="K1006" s="909"/>
      <c r="L1006" s="531"/>
      <c r="M1006" s="531"/>
      <c r="N1006" s="531"/>
      <c r="O1006" s="531"/>
      <c r="P1006" s="531"/>
      <c r="Q1006" s="531"/>
      <c r="R1006" s="531"/>
      <c r="S1006" s="531"/>
      <c r="T1006" s="531"/>
      <c r="U1006" s="531"/>
      <c r="V1006" s="531"/>
      <c r="W1006" s="531"/>
      <c r="X1006" s="531"/>
      <c r="Y1006" s="531"/>
      <c r="Z1006" s="531"/>
      <c r="AA1006" s="531"/>
      <c r="AB1006" s="531"/>
    </row>
    <row r="1007" spans="3:28" ht="12.5" customHeight="1">
      <c r="C1007" s="531"/>
      <c r="D1007" s="531"/>
      <c r="E1007" s="531"/>
      <c r="F1007" s="909"/>
      <c r="G1007" s="909"/>
      <c r="H1007" s="909"/>
      <c r="I1007" s="909"/>
      <c r="J1007" s="909"/>
      <c r="K1007" s="909"/>
      <c r="L1007" s="531"/>
      <c r="M1007" s="531"/>
      <c r="N1007" s="531"/>
      <c r="O1007" s="531"/>
      <c r="P1007" s="531"/>
      <c r="Q1007" s="531"/>
      <c r="R1007" s="531"/>
      <c r="S1007" s="531"/>
      <c r="T1007" s="531"/>
      <c r="U1007" s="531"/>
      <c r="V1007" s="531"/>
      <c r="W1007" s="531"/>
      <c r="X1007" s="531"/>
      <c r="Y1007" s="531"/>
      <c r="Z1007" s="531"/>
      <c r="AA1007" s="531"/>
      <c r="AB1007" s="531"/>
    </row>
    <row r="1008" spans="3:28" ht="12.5" customHeight="1">
      <c r="C1008" s="531"/>
      <c r="D1008" s="531"/>
      <c r="E1008" s="531"/>
      <c r="F1008" s="909"/>
      <c r="G1008" s="909"/>
      <c r="H1008" s="909"/>
      <c r="I1008" s="909"/>
      <c r="J1008" s="909"/>
      <c r="K1008" s="909"/>
      <c r="L1008" s="531"/>
      <c r="M1008" s="531"/>
      <c r="N1008" s="531"/>
      <c r="O1008" s="531"/>
      <c r="P1008" s="531"/>
      <c r="Q1008" s="531"/>
      <c r="R1008" s="531"/>
      <c r="S1008" s="531"/>
      <c r="T1008" s="531"/>
      <c r="U1008" s="531"/>
      <c r="V1008" s="531"/>
      <c r="W1008" s="531"/>
      <c r="X1008" s="531"/>
      <c r="Y1008" s="531"/>
      <c r="Z1008" s="531"/>
      <c r="AA1008" s="531"/>
      <c r="AB1008" s="531"/>
    </row>
    <row r="1009" spans="3:28" ht="12.5" customHeight="1">
      <c r="C1009" s="531"/>
      <c r="D1009" s="531"/>
      <c r="E1009" s="531"/>
      <c r="F1009" s="909"/>
      <c r="G1009" s="909"/>
      <c r="H1009" s="909"/>
      <c r="I1009" s="909"/>
      <c r="J1009" s="909"/>
      <c r="K1009" s="909"/>
      <c r="L1009" s="531"/>
      <c r="M1009" s="531"/>
      <c r="N1009" s="531"/>
      <c r="O1009" s="531"/>
      <c r="P1009" s="531"/>
      <c r="Q1009" s="531"/>
      <c r="R1009" s="531"/>
      <c r="S1009" s="531"/>
      <c r="T1009" s="531"/>
      <c r="U1009" s="531"/>
      <c r="V1009" s="531"/>
      <c r="W1009" s="531"/>
      <c r="X1009" s="531"/>
      <c r="Y1009" s="531"/>
      <c r="Z1009" s="531"/>
      <c r="AA1009" s="531"/>
      <c r="AB1009" s="531"/>
    </row>
    <row r="1010" spans="3:28" ht="12.5" customHeight="1">
      <c r="C1010" s="531"/>
      <c r="D1010" s="531"/>
      <c r="E1010" s="531"/>
      <c r="F1010" s="909"/>
      <c r="G1010" s="909"/>
      <c r="H1010" s="909"/>
      <c r="I1010" s="909"/>
      <c r="J1010" s="909"/>
      <c r="K1010" s="909"/>
      <c r="L1010" s="531"/>
      <c r="M1010" s="531"/>
      <c r="N1010" s="531"/>
      <c r="O1010" s="531"/>
      <c r="P1010" s="531"/>
      <c r="Q1010" s="531"/>
      <c r="R1010" s="531"/>
      <c r="S1010" s="531"/>
      <c r="T1010" s="531"/>
      <c r="U1010" s="531"/>
      <c r="V1010" s="531"/>
      <c r="W1010" s="531"/>
      <c r="X1010" s="531"/>
      <c r="Y1010" s="531"/>
      <c r="Z1010" s="531"/>
      <c r="AA1010" s="531"/>
      <c r="AB1010" s="531"/>
    </row>
    <row r="1011" spans="3:28" ht="12.5" customHeight="1">
      <c r="C1011" s="531"/>
      <c r="D1011" s="531"/>
      <c r="E1011" s="531"/>
      <c r="F1011" s="909"/>
      <c r="G1011" s="909"/>
      <c r="H1011" s="909"/>
      <c r="I1011" s="909"/>
      <c r="J1011" s="909"/>
      <c r="K1011" s="909"/>
      <c r="L1011" s="531"/>
      <c r="M1011" s="531"/>
      <c r="N1011" s="531"/>
      <c r="O1011" s="531"/>
      <c r="P1011" s="531"/>
      <c r="Q1011" s="531"/>
      <c r="R1011" s="531"/>
      <c r="S1011" s="531"/>
      <c r="T1011" s="531"/>
      <c r="U1011" s="531"/>
      <c r="V1011" s="531"/>
      <c r="W1011" s="531"/>
      <c r="X1011" s="531"/>
      <c r="Y1011" s="531"/>
      <c r="Z1011" s="531"/>
      <c r="AA1011" s="531"/>
      <c r="AB1011" s="531"/>
    </row>
    <row r="1012" spans="3:28" ht="12.5" customHeight="1">
      <c r="C1012" s="531"/>
      <c r="D1012" s="531"/>
      <c r="E1012" s="531"/>
      <c r="F1012" s="909"/>
      <c r="G1012" s="909"/>
      <c r="H1012" s="909"/>
      <c r="I1012" s="909"/>
      <c r="J1012" s="909"/>
      <c r="K1012" s="909"/>
      <c r="L1012" s="531"/>
      <c r="M1012" s="531"/>
      <c r="N1012" s="531"/>
      <c r="O1012" s="531"/>
      <c r="P1012" s="531"/>
      <c r="Q1012" s="531"/>
      <c r="R1012" s="531"/>
      <c r="S1012" s="531"/>
      <c r="T1012" s="531"/>
      <c r="U1012" s="531"/>
      <c r="V1012" s="531"/>
      <c r="W1012" s="531"/>
      <c r="X1012" s="531"/>
      <c r="Y1012" s="531"/>
      <c r="Z1012" s="531"/>
      <c r="AA1012" s="531"/>
      <c r="AB1012" s="531"/>
    </row>
    <row r="1013" spans="3:28" ht="12.5" customHeight="1">
      <c r="C1013" s="531"/>
      <c r="D1013" s="531"/>
      <c r="E1013" s="531"/>
      <c r="F1013" s="909"/>
      <c r="G1013" s="909"/>
      <c r="H1013" s="909"/>
      <c r="I1013" s="909"/>
      <c r="J1013" s="909"/>
      <c r="K1013" s="909"/>
      <c r="L1013" s="531"/>
      <c r="M1013" s="531"/>
      <c r="N1013" s="531"/>
      <c r="O1013" s="531"/>
      <c r="P1013" s="531"/>
      <c r="Q1013" s="531"/>
      <c r="R1013" s="531"/>
      <c r="S1013" s="531"/>
      <c r="T1013" s="531"/>
      <c r="U1013" s="531"/>
      <c r="V1013" s="531"/>
      <c r="W1013" s="531"/>
      <c r="X1013" s="531"/>
      <c r="Y1013" s="531"/>
      <c r="Z1013" s="531"/>
      <c r="AA1013" s="531"/>
      <c r="AB1013" s="531"/>
    </row>
    <row r="1014" spans="3:28" ht="12.5" customHeight="1">
      <c r="C1014" s="531"/>
      <c r="D1014" s="531"/>
      <c r="E1014" s="531"/>
      <c r="F1014" s="909"/>
      <c r="G1014" s="909"/>
      <c r="H1014" s="909"/>
      <c r="I1014" s="909"/>
      <c r="J1014" s="909"/>
      <c r="K1014" s="909"/>
      <c r="L1014" s="531"/>
      <c r="M1014" s="531"/>
      <c r="N1014" s="531"/>
      <c r="O1014" s="531"/>
      <c r="P1014" s="531"/>
      <c r="Q1014" s="531"/>
      <c r="R1014" s="531"/>
      <c r="S1014" s="531"/>
      <c r="T1014" s="531"/>
      <c r="U1014" s="531"/>
      <c r="V1014" s="531"/>
      <c r="W1014" s="531"/>
      <c r="X1014" s="531"/>
      <c r="Y1014" s="531"/>
      <c r="Z1014" s="531"/>
      <c r="AA1014" s="531"/>
      <c r="AB1014" s="531"/>
    </row>
    <row r="1015" spans="3:28" ht="12.5" customHeight="1">
      <c r="C1015" s="531"/>
      <c r="D1015" s="531"/>
      <c r="E1015" s="531"/>
      <c r="F1015" s="909"/>
      <c r="G1015" s="909"/>
      <c r="H1015" s="909"/>
      <c r="I1015" s="909"/>
      <c r="J1015" s="909"/>
      <c r="K1015" s="909"/>
      <c r="L1015" s="531"/>
      <c r="M1015" s="531"/>
      <c r="N1015" s="531"/>
      <c r="O1015" s="531"/>
      <c r="P1015" s="531"/>
      <c r="Q1015" s="531"/>
      <c r="R1015" s="531"/>
      <c r="S1015" s="531"/>
      <c r="T1015" s="531"/>
      <c r="U1015" s="531"/>
      <c r="V1015" s="531"/>
      <c r="W1015" s="531"/>
      <c r="X1015" s="531"/>
      <c r="Y1015" s="531"/>
      <c r="Z1015" s="531"/>
      <c r="AA1015" s="531"/>
      <c r="AB1015" s="531"/>
    </row>
    <row r="1016" spans="3:28" ht="12.5" customHeight="1">
      <c r="C1016" s="531"/>
      <c r="D1016" s="531"/>
      <c r="E1016" s="531"/>
      <c r="F1016" s="909"/>
      <c r="G1016" s="909"/>
      <c r="H1016" s="909"/>
      <c r="I1016" s="909"/>
      <c r="J1016" s="909"/>
      <c r="K1016" s="909"/>
      <c r="L1016" s="531"/>
      <c r="M1016" s="531"/>
      <c r="N1016" s="531"/>
      <c r="O1016" s="531"/>
      <c r="P1016" s="531"/>
      <c r="Q1016" s="531"/>
      <c r="R1016" s="531"/>
      <c r="S1016" s="531"/>
      <c r="T1016" s="531"/>
      <c r="U1016" s="531"/>
      <c r="V1016" s="531"/>
      <c r="W1016" s="531"/>
      <c r="X1016" s="531"/>
      <c r="Y1016" s="531"/>
      <c r="Z1016" s="531"/>
      <c r="AA1016" s="531"/>
      <c r="AB1016" s="531"/>
    </row>
    <row r="1017" spans="3:28" ht="12.5" customHeight="1">
      <c r="C1017" s="531"/>
      <c r="D1017" s="531"/>
      <c r="E1017" s="531"/>
      <c r="F1017" s="909"/>
      <c r="G1017" s="909"/>
      <c r="H1017" s="909"/>
      <c r="I1017" s="909"/>
      <c r="J1017" s="909"/>
      <c r="K1017" s="909"/>
      <c r="L1017" s="531"/>
      <c r="M1017" s="531"/>
      <c r="N1017" s="531"/>
      <c r="O1017" s="531"/>
      <c r="P1017" s="531"/>
      <c r="Q1017" s="531"/>
      <c r="R1017" s="531"/>
      <c r="S1017" s="531"/>
      <c r="T1017" s="531"/>
      <c r="U1017" s="531"/>
      <c r="V1017" s="531"/>
      <c r="W1017" s="531"/>
      <c r="X1017" s="531"/>
      <c r="Y1017" s="531"/>
      <c r="Z1017" s="531"/>
      <c r="AA1017" s="531"/>
      <c r="AB1017" s="531"/>
    </row>
    <row r="1018" spans="3:28" ht="12.5" customHeight="1">
      <c r="C1018" s="531"/>
      <c r="D1018" s="531"/>
      <c r="E1018" s="531"/>
      <c r="F1018" s="909"/>
      <c r="G1018" s="909"/>
      <c r="H1018" s="909"/>
      <c r="I1018" s="909"/>
      <c r="J1018" s="909"/>
      <c r="K1018" s="909"/>
      <c r="L1018" s="531"/>
      <c r="M1018" s="531"/>
      <c r="N1018" s="531"/>
      <c r="O1018" s="531"/>
      <c r="P1018" s="531"/>
      <c r="Q1018" s="531"/>
      <c r="R1018" s="531"/>
      <c r="S1018" s="531"/>
      <c r="T1018" s="531"/>
      <c r="U1018" s="531"/>
      <c r="V1018" s="531"/>
      <c r="W1018" s="531"/>
      <c r="X1018" s="531"/>
      <c r="Y1018" s="531"/>
      <c r="Z1018" s="531"/>
      <c r="AA1018" s="531"/>
      <c r="AB1018" s="531"/>
    </row>
    <row r="1019" spans="3:28" ht="12.5" customHeight="1">
      <c r="C1019" s="531"/>
      <c r="D1019" s="531"/>
      <c r="E1019" s="531"/>
      <c r="F1019" s="909"/>
      <c r="G1019" s="909"/>
      <c r="H1019" s="909"/>
      <c r="I1019" s="909"/>
      <c r="J1019" s="909"/>
      <c r="K1019" s="909"/>
      <c r="L1019" s="531"/>
      <c r="M1019" s="531"/>
      <c r="N1019" s="531"/>
      <c r="O1019" s="531"/>
      <c r="P1019" s="531"/>
      <c r="Q1019" s="531"/>
      <c r="R1019" s="531"/>
      <c r="S1019" s="531"/>
      <c r="T1019" s="531"/>
      <c r="U1019" s="531"/>
      <c r="V1019" s="531"/>
      <c r="W1019" s="531"/>
      <c r="X1019" s="531"/>
      <c r="Y1019" s="531"/>
      <c r="Z1019" s="531"/>
      <c r="AA1019" s="531"/>
      <c r="AB1019" s="531"/>
    </row>
    <row r="1020" spans="3:28" ht="12.5" customHeight="1">
      <c r="C1020" s="531"/>
      <c r="D1020" s="531"/>
      <c r="E1020" s="531"/>
      <c r="F1020" s="909"/>
      <c r="G1020" s="909"/>
      <c r="H1020" s="909"/>
      <c r="I1020" s="909"/>
      <c r="J1020" s="909"/>
      <c r="K1020" s="909"/>
      <c r="L1020" s="531"/>
      <c r="M1020" s="531"/>
      <c r="N1020" s="531"/>
      <c r="O1020" s="531"/>
      <c r="P1020" s="531"/>
      <c r="Q1020" s="531"/>
      <c r="R1020" s="531"/>
      <c r="S1020" s="531"/>
      <c r="T1020" s="531"/>
      <c r="U1020" s="531"/>
      <c r="V1020" s="531"/>
      <c r="W1020" s="531"/>
      <c r="X1020" s="531"/>
      <c r="Y1020" s="531"/>
      <c r="Z1020" s="531"/>
      <c r="AA1020" s="531"/>
      <c r="AB1020" s="531"/>
    </row>
    <row r="1021" spans="3:28" ht="12.5" customHeight="1">
      <c r="C1021" s="531"/>
      <c r="D1021" s="531"/>
      <c r="E1021" s="531"/>
      <c r="F1021" s="909"/>
      <c r="G1021" s="909"/>
      <c r="H1021" s="909"/>
      <c r="I1021" s="909"/>
      <c r="J1021" s="909"/>
      <c r="K1021" s="909"/>
      <c r="L1021" s="531"/>
      <c r="M1021" s="531"/>
      <c r="N1021" s="531"/>
      <c r="O1021" s="531"/>
      <c r="P1021" s="531"/>
      <c r="Q1021" s="531"/>
      <c r="R1021" s="531"/>
      <c r="S1021" s="531"/>
      <c r="T1021" s="531"/>
      <c r="U1021" s="531"/>
      <c r="V1021" s="531"/>
      <c r="W1021" s="531"/>
      <c r="X1021" s="531"/>
      <c r="Y1021" s="531"/>
      <c r="Z1021" s="531"/>
      <c r="AA1021" s="531"/>
      <c r="AB1021" s="531"/>
    </row>
    <row r="1022" spans="3:28" ht="12.5" customHeight="1">
      <c r="C1022" s="531"/>
      <c r="D1022" s="531"/>
      <c r="E1022" s="531"/>
      <c r="F1022" s="909"/>
      <c r="G1022" s="909"/>
      <c r="H1022" s="909"/>
      <c r="I1022" s="909"/>
      <c r="J1022" s="909"/>
      <c r="K1022" s="909"/>
      <c r="L1022" s="531"/>
      <c r="M1022" s="531"/>
      <c r="N1022" s="531"/>
      <c r="O1022" s="531"/>
      <c r="P1022" s="531"/>
      <c r="Q1022" s="531"/>
      <c r="R1022" s="531"/>
      <c r="S1022" s="531"/>
      <c r="T1022" s="531"/>
      <c r="U1022" s="531"/>
      <c r="V1022" s="531"/>
      <c r="W1022" s="531"/>
      <c r="X1022" s="531"/>
      <c r="Y1022" s="531"/>
      <c r="Z1022" s="531"/>
      <c r="AA1022" s="531"/>
      <c r="AB1022" s="531"/>
    </row>
    <row r="1023" spans="3:28" ht="12.5" customHeight="1">
      <c r="C1023" s="531"/>
      <c r="D1023" s="531"/>
      <c r="E1023" s="531"/>
      <c r="F1023" s="909"/>
      <c r="G1023" s="909"/>
      <c r="H1023" s="909"/>
      <c r="I1023" s="909"/>
      <c r="J1023" s="909"/>
      <c r="K1023" s="909"/>
      <c r="L1023" s="531"/>
      <c r="M1023" s="531"/>
      <c r="N1023" s="531"/>
      <c r="O1023" s="531"/>
      <c r="P1023" s="531"/>
      <c r="Q1023" s="531"/>
      <c r="R1023" s="531"/>
      <c r="S1023" s="531"/>
      <c r="T1023" s="531"/>
      <c r="U1023" s="531"/>
      <c r="V1023" s="531"/>
      <c r="W1023" s="531"/>
      <c r="X1023" s="531"/>
      <c r="Y1023" s="531"/>
      <c r="Z1023" s="531"/>
      <c r="AA1023" s="531"/>
      <c r="AB1023" s="531"/>
    </row>
    <row r="1024" spans="3:28" ht="12.5" customHeight="1">
      <c r="C1024" s="531"/>
      <c r="D1024" s="531"/>
      <c r="E1024" s="531"/>
      <c r="F1024" s="909"/>
      <c r="G1024" s="909"/>
      <c r="H1024" s="909"/>
      <c r="I1024" s="909"/>
      <c r="J1024" s="909"/>
      <c r="K1024" s="909"/>
      <c r="L1024" s="531"/>
      <c r="M1024" s="531"/>
      <c r="N1024" s="531"/>
      <c r="O1024" s="531"/>
      <c r="P1024" s="531"/>
      <c r="Q1024" s="531"/>
      <c r="R1024" s="531"/>
      <c r="S1024" s="531"/>
      <c r="T1024" s="531"/>
      <c r="U1024" s="531"/>
      <c r="V1024" s="531"/>
      <c r="W1024" s="531"/>
      <c r="X1024" s="531"/>
      <c r="Y1024" s="531"/>
      <c r="Z1024" s="531"/>
      <c r="AA1024" s="531"/>
      <c r="AB1024" s="531"/>
    </row>
    <row r="1025" spans="3:28" ht="12.5" customHeight="1">
      <c r="C1025" s="531"/>
      <c r="D1025" s="531"/>
      <c r="E1025" s="531"/>
      <c r="F1025" s="909"/>
      <c r="G1025" s="909"/>
      <c r="H1025" s="909"/>
      <c r="I1025" s="909"/>
      <c r="J1025" s="909"/>
      <c r="K1025" s="909"/>
      <c r="L1025" s="531"/>
      <c r="M1025" s="531"/>
      <c r="N1025" s="531"/>
      <c r="O1025" s="531"/>
      <c r="P1025" s="531"/>
      <c r="Q1025" s="531"/>
      <c r="R1025" s="531"/>
      <c r="S1025" s="531"/>
      <c r="T1025" s="531"/>
      <c r="U1025" s="531"/>
      <c r="V1025" s="531"/>
      <c r="W1025" s="531"/>
      <c r="X1025" s="531"/>
      <c r="Y1025" s="531"/>
      <c r="Z1025" s="531"/>
      <c r="AA1025" s="531"/>
      <c r="AB1025" s="531"/>
    </row>
    <row r="1026" spans="3:28" ht="12.5" customHeight="1">
      <c r="C1026" s="531"/>
      <c r="D1026" s="531"/>
      <c r="E1026" s="531"/>
      <c r="F1026" s="909"/>
      <c r="G1026" s="909"/>
      <c r="H1026" s="909"/>
      <c r="I1026" s="909"/>
      <c r="J1026" s="909"/>
      <c r="K1026" s="909"/>
      <c r="L1026" s="531"/>
      <c r="M1026" s="531"/>
      <c r="N1026" s="531"/>
      <c r="O1026" s="531"/>
      <c r="P1026" s="531"/>
      <c r="Q1026" s="531"/>
      <c r="R1026" s="531"/>
      <c r="S1026" s="531"/>
      <c r="T1026" s="531"/>
      <c r="U1026" s="531"/>
      <c r="V1026" s="531"/>
      <c r="W1026" s="531"/>
      <c r="X1026" s="531"/>
      <c r="Y1026" s="531"/>
      <c r="Z1026" s="531"/>
      <c r="AA1026" s="531"/>
      <c r="AB1026" s="531"/>
    </row>
    <row r="1027" spans="3:28" ht="12.5" customHeight="1">
      <c r="C1027" s="531"/>
      <c r="D1027" s="531"/>
      <c r="E1027" s="531"/>
      <c r="F1027" s="909"/>
      <c r="G1027" s="909"/>
      <c r="H1027" s="909"/>
      <c r="I1027" s="909"/>
      <c r="J1027" s="909"/>
      <c r="K1027" s="909"/>
      <c r="L1027" s="531"/>
      <c r="M1027" s="531"/>
      <c r="N1027" s="531"/>
      <c r="O1027" s="531"/>
      <c r="P1027" s="531"/>
      <c r="Q1027" s="531"/>
      <c r="R1027" s="531"/>
      <c r="S1027" s="531"/>
      <c r="T1027" s="531"/>
      <c r="U1027" s="531"/>
      <c r="V1027" s="531"/>
      <c r="W1027" s="531"/>
      <c r="X1027" s="531"/>
      <c r="Y1027" s="531"/>
      <c r="Z1027" s="531"/>
      <c r="AA1027" s="531"/>
      <c r="AB1027" s="531"/>
    </row>
    <row r="1028" spans="3:28" ht="12.5" customHeight="1">
      <c r="C1028" s="531"/>
      <c r="D1028" s="531"/>
      <c r="E1028" s="531"/>
      <c r="F1028" s="909"/>
      <c r="G1028" s="909"/>
      <c r="H1028" s="909"/>
      <c r="I1028" s="909"/>
      <c r="J1028" s="909"/>
      <c r="K1028" s="909"/>
      <c r="L1028" s="531"/>
      <c r="M1028" s="531"/>
      <c r="N1028" s="531"/>
      <c r="O1028" s="531"/>
      <c r="P1028" s="531"/>
      <c r="Q1028" s="531"/>
      <c r="R1028" s="531"/>
      <c r="S1028" s="531"/>
      <c r="T1028" s="531"/>
      <c r="U1028" s="531"/>
      <c r="V1028" s="531"/>
      <c r="W1028" s="531"/>
      <c r="X1028" s="531"/>
      <c r="Y1028" s="531"/>
      <c r="Z1028" s="531"/>
      <c r="AA1028" s="531"/>
      <c r="AB1028" s="531"/>
    </row>
    <row r="1029" spans="3:28" ht="12.5" customHeight="1">
      <c r="C1029" s="531"/>
      <c r="D1029" s="531"/>
      <c r="E1029" s="531"/>
      <c r="F1029" s="909"/>
      <c r="G1029" s="909"/>
      <c r="H1029" s="909"/>
      <c r="I1029" s="909"/>
      <c r="J1029" s="909"/>
      <c r="K1029" s="909"/>
      <c r="L1029" s="531"/>
      <c r="M1029" s="531"/>
      <c r="N1029" s="531"/>
      <c r="O1029" s="531"/>
      <c r="P1029" s="531"/>
      <c r="Q1029" s="531"/>
      <c r="R1029" s="531"/>
      <c r="S1029" s="531"/>
      <c r="T1029" s="531"/>
      <c r="U1029" s="531"/>
      <c r="V1029" s="531"/>
      <c r="W1029" s="531"/>
      <c r="X1029" s="531"/>
      <c r="Y1029" s="531"/>
      <c r="Z1029" s="531"/>
      <c r="AA1029" s="531"/>
      <c r="AB1029" s="531"/>
    </row>
    <row r="1030" spans="3:28" ht="12.5" customHeight="1">
      <c r="C1030" s="531"/>
      <c r="D1030" s="531"/>
      <c r="E1030" s="531"/>
      <c r="F1030" s="909"/>
      <c r="G1030" s="909"/>
      <c r="H1030" s="909"/>
      <c r="I1030" s="909"/>
      <c r="J1030" s="909"/>
      <c r="K1030" s="909"/>
      <c r="L1030" s="531"/>
      <c r="M1030" s="531"/>
      <c r="N1030" s="531"/>
      <c r="O1030" s="531"/>
      <c r="P1030" s="531"/>
      <c r="Q1030" s="531"/>
      <c r="R1030" s="531"/>
      <c r="S1030" s="531"/>
      <c r="T1030" s="531"/>
      <c r="U1030" s="531"/>
      <c r="V1030" s="531"/>
      <c r="W1030" s="531"/>
      <c r="X1030" s="531"/>
      <c r="Y1030" s="531"/>
      <c r="Z1030" s="531"/>
      <c r="AA1030" s="531"/>
      <c r="AB1030" s="531"/>
    </row>
    <row r="1031" spans="3:28" ht="12.5" customHeight="1">
      <c r="C1031" s="531"/>
      <c r="D1031" s="531"/>
      <c r="E1031" s="531"/>
      <c r="F1031" s="909"/>
      <c r="G1031" s="909"/>
      <c r="H1031" s="909"/>
      <c r="I1031" s="909"/>
      <c r="J1031" s="909"/>
      <c r="K1031" s="909"/>
      <c r="L1031" s="531"/>
      <c r="M1031" s="531"/>
      <c r="N1031" s="531"/>
      <c r="O1031" s="531"/>
      <c r="P1031" s="531"/>
      <c r="Q1031" s="531"/>
      <c r="R1031" s="531"/>
      <c r="S1031" s="531"/>
      <c r="T1031" s="531"/>
      <c r="U1031" s="531"/>
      <c r="V1031" s="531"/>
      <c r="W1031" s="531"/>
      <c r="X1031" s="531"/>
      <c r="Y1031" s="531"/>
      <c r="Z1031" s="531"/>
      <c r="AA1031" s="531"/>
      <c r="AB1031" s="531"/>
    </row>
    <row r="1032" spans="3:28" ht="12.5" customHeight="1">
      <c r="C1032" s="531"/>
      <c r="D1032" s="531"/>
      <c r="E1032" s="531"/>
      <c r="F1032" s="909"/>
      <c r="G1032" s="909"/>
      <c r="H1032" s="909"/>
      <c r="I1032" s="909"/>
      <c r="J1032" s="909"/>
      <c r="K1032" s="909"/>
      <c r="L1032" s="531"/>
      <c r="M1032" s="531"/>
      <c r="N1032" s="531"/>
      <c r="O1032" s="531"/>
      <c r="P1032" s="531"/>
      <c r="Q1032" s="531"/>
      <c r="R1032" s="531"/>
      <c r="S1032" s="531"/>
      <c r="T1032" s="531"/>
      <c r="U1032" s="531"/>
      <c r="V1032" s="531"/>
      <c r="W1032" s="531"/>
      <c r="X1032" s="531"/>
      <c r="Y1032" s="531"/>
      <c r="Z1032" s="531"/>
      <c r="AA1032" s="531"/>
      <c r="AB1032" s="531"/>
    </row>
    <row r="1033" spans="3:28" ht="12.5" customHeight="1">
      <c r="C1033" s="531"/>
      <c r="D1033" s="531"/>
      <c r="E1033" s="531"/>
      <c r="F1033" s="909"/>
      <c r="G1033" s="909"/>
      <c r="H1033" s="909"/>
      <c r="I1033" s="909"/>
      <c r="J1033" s="909"/>
      <c r="K1033" s="909"/>
      <c r="L1033" s="531"/>
      <c r="M1033" s="531"/>
      <c r="N1033" s="531"/>
      <c r="O1033" s="531"/>
      <c r="P1033" s="531"/>
      <c r="Q1033" s="531"/>
      <c r="R1033" s="531"/>
      <c r="S1033" s="531"/>
      <c r="T1033" s="531"/>
      <c r="U1033" s="531"/>
      <c r="V1033" s="531"/>
      <c r="W1033" s="531"/>
      <c r="X1033" s="531"/>
      <c r="Y1033" s="531"/>
      <c r="Z1033" s="531"/>
      <c r="AA1033" s="531"/>
      <c r="AB1033" s="531"/>
    </row>
    <row r="1034" spans="3:28" ht="12.5" customHeight="1">
      <c r="C1034" s="531"/>
      <c r="D1034" s="531"/>
      <c r="E1034" s="531"/>
      <c r="F1034" s="909"/>
      <c r="G1034" s="909"/>
      <c r="H1034" s="909"/>
      <c r="I1034" s="909"/>
      <c r="J1034" s="909"/>
      <c r="K1034" s="909"/>
      <c r="L1034" s="531"/>
      <c r="M1034" s="531"/>
      <c r="N1034" s="531"/>
      <c r="O1034" s="531"/>
      <c r="P1034" s="531"/>
      <c r="Q1034" s="531"/>
      <c r="R1034" s="531"/>
      <c r="S1034" s="531"/>
      <c r="T1034" s="531"/>
      <c r="U1034" s="531"/>
      <c r="V1034" s="531"/>
      <c r="W1034" s="531"/>
      <c r="X1034" s="531"/>
      <c r="Y1034" s="531"/>
      <c r="Z1034" s="531"/>
      <c r="AA1034" s="531"/>
      <c r="AB1034" s="531"/>
    </row>
    <row r="1035" spans="3:28" ht="12.5" customHeight="1">
      <c r="C1035" s="531"/>
      <c r="D1035" s="531"/>
      <c r="E1035" s="531"/>
      <c r="F1035" s="909"/>
      <c r="G1035" s="909"/>
      <c r="H1035" s="909"/>
      <c r="I1035" s="909"/>
      <c r="J1035" s="909"/>
      <c r="K1035" s="909"/>
      <c r="L1035" s="531"/>
      <c r="M1035" s="531"/>
      <c r="N1035" s="531"/>
      <c r="O1035" s="531"/>
      <c r="P1035" s="531"/>
      <c r="Q1035" s="531"/>
      <c r="R1035" s="531"/>
      <c r="S1035" s="531"/>
      <c r="T1035" s="531"/>
      <c r="U1035" s="531"/>
      <c r="V1035" s="531"/>
      <c r="W1035" s="531"/>
      <c r="X1035" s="531"/>
      <c r="Y1035" s="531"/>
      <c r="Z1035" s="531"/>
      <c r="AA1035" s="531"/>
      <c r="AB1035" s="531"/>
    </row>
    <row r="1036" spans="3:28" ht="12.5" customHeight="1">
      <c r="C1036" s="531"/>
      <c r="D1036" s="531"/>
      <c r="E1036" s="531"/>
      <c r="F1036" s="909"/>
      <c r="G1036" s="909"/>
      <c r="H1036" s="909"/>
      <c r="I1036" s="909"/>
      <c r="J1036" s="909"/>
      <c r="K1036" s="909"/>
      <c r="L1036" s="531"/>
      <c r="M1036" s="531"/>
      <c r="N1036" s="531"/>
      <c r="O1036" s="531"/>
      <c r="P1036" s="531"/>
      <c r="Q1036" s="531"/>
      <c r="R1036" s="531"/>
      <c r="S1036" s="531"/>
      <c r="T1036" s="531"/>
      <c r="U1036" s="531"/>
      <c r="V1036" s="531"/>
      <c r="W1036" s="531"/>
      <c r="X1036" s="531"/>
      <c r="Y1036" s="531"/>
      <c r="Z1036" s="531"/>
      <c r="AA1036" s="531"/>
      <c r="AB1036" s="531"/>
    </row>
    <row r="1037" spans="3:28" ht="12.5" customHeight="1">
      <c r="C1037" s="531"/>
      <c r="D1037" s="531"/>
      <c r="E1037" s="531"/>
      <c r="F1037" s="909"/>
      <c r="G1037" s="909"/>
      <c r="H1037" s="909"/>
      <c r="I1037" s="909"/>
      <c r="J1037" s="909"/>
      <c r="K1037" s="909"/>
      <c r="L1037" s="531"/>
      <c r="M1037" s="531"/>
      <c r="N1037" s="531"/>
      <c r="O1037" s="531"/>
      <c r="P1037" s="531"/>
      <c r="Q1037" s="531"/>
      <c r="R1037" s="531"/>
      <c r="S1037" s="531"/>
      <c r="T1037" s="531"/>
      <c r="U1037" s="531"/>
      <c r="V1037" s="531"/>
      <c r="W1037" s="531"/>
      <c r="X1037" s="531"/>
      <c r="Y1037" s="531"/>
      <c r="Z1037" s="531"/>
      <c r="AA1037" s="531"/>
      <c r="AB1037" s="531"/>
    </row>
    <row r="1038" spans="3:28" ht="12.5" customHeight="1">
      <c r="C1038" s="531"/>
      <c r="D1038" s="531"/>
      <c r="E1038" s="531"/>
      <c r="F1038" s="909"/>
      <c r="G1038" s="909"/>
      <c r="H1038" s="909"/>
      <c r="I1038" s="909"/>
      <c r="J1038" s="909"/>
      <c r="K1038" s="909"/>
      <c r="L1038" s="531"/>
      <c r="M1038" s="531"/>
      <c r="N1038" s="531"/>
      <c r="O1038" s="531"/>
      <c r="P1038" s="531"/>
      <c r="Q1038" s="531"/>
      <c r="R1038" s="531"/>
      <c r="S1038" s="531"/>
      <c r="T1038" s="531"/>
      <c r="U1038" s="531"/>
      <c r="V1038" s="531"/>
      <c r="W1038" s="531"/>
      <c r="X1038" s="531"/>
      <c r="Y1038" s="531"/>
      <c r="Z1038" s="531"/>
      <c r="AA1038" s="531"/>
      <c r="AB1038" s="531"/>
    </row>
    <row r="1039" spans="3:28" ht="12.5" customHeight="1">
      <c r="C1039" s="531"/>
      <c r="D1039" s="531"/>
      <c r="E1039" s="531"/>
      <c r="F1039" s="909"/>
      <c r="G1039" s="909"/>
      <c r="H1039" s="909"/>
      <c r="I1039" s="909"/>
      <c r="J1039" s="909"/>
      <c r="K1039" s="909"/>
      <c r="L1039" s="531"/>
      <c r="M1039" s="531"/>
      <c r="N1039" s="531"/>
      <c r="O1039" s="531"/>
      <c r="P1039" s="531"/>
      <c r="Q1039" s="531"/>
      <c r="R1039" s="531"/>
      <c r="S1039" s="531"/>
      <c r="T1039" s="531"/>
      <c r="U1039" s="531"/>
      <c r="V1039" s="531"/>
      <c r="W1039" s="531"/>
      <c r="X1039" s="531"/>
      <c r="Y1039" s="531"/>
      <c r="Z1039" s="531"/>
      <c r="AA1039" s="531"/>
      <c r="AB1039" s="531"/>
    </row>
    <row r="1040" spans="3:28" ht="12.5" customHeight="1">
      <c r="C1040" s="531"/>
      <c r="D1040" s="531"/>
      <c r="E1040" s="531"/>
      <c r="F1040" s="909"/>
      <c r="G1040" s="909"/>
      <c r="H1040" s="909"/>
      <c r="I1040" s="909"/>
      <c r="J1040" s="909"/>
      <c r="K1040" s="909"/>
      <c r="L1040" s="531"/>
      <c r="M1040" s="531"/>
      <c r="N1040" s="531"/>
      <c r="O1040" s="531"/>
      <c r="P1040" s="531"/>
      <c r="Q1040" s="531"/>
      <c r="R1040" s="531"/>
      <c r="S1040" s="531"/>
      <c r="T1040" s="531"/>
      <c r="U1040" s="531"/>
      <c r="V1040" s="531"/>
      <c r="W1040" s="531"/>
      <c r="X1040" s="531"/>
      <c r="Y1040" s="531"/>
      <c r="Z1040" s="531"/>
      <c r="AA1040" s="531"/>
      <c r="AB1040" s="531"/>
    </row>
    <row r="1041" spans="3:28" ht="12.5" customHeight="1">
      <c r="C1041" s="531"/>
      <c r="D1041" s="531"/>
      <c r="E1041" s="531"/>
      <c r="F1041" s="909"/>
      <c r="G1041" s="909"/>
      <c r="H1041" s="909"/>
      <c r="I1041" s="909"/>
      <c r="J1041" s="909"/>
      <c r="K1041" s="909"/>
      <c r="L1041" s="531"/>
      <c r="M1041" s="531"/>
      <c r="N1041" s="531"/>
      <c r="O1041" s="531"/>
      <c r="P1041" s="531"/>
      <c r="Q1041" s="531"/>
      <c r="R1041" s="531"/>
      <c r="S1041" s="531"/>
      <c r="T1041" s="531"/>
      <c r="U1041" s="531"/>
      <c r="V1041" s="531"/>
      <c r="W1041" s="531"/>
      <c r="X1041" s="531"/>
      <c r="Y1041" s="531"/>
      <c r="Z1041" s="531"/>
      <c r="AA1041" s="531"/>
      <c r="AB1041" s="531"/>
    </row>
    <row r="1042" spans="3:28" ht="12.5" customHeight="1">
      <c r="C1042" s="531"/>
      <c r="D1042" s="531"/>
      <c r="E1042" s="531"/>
      <c r="F1042" s="909"/>
      <c r="G1042" s="909"/>
      <c r="H1042" s="909"/>
      <c r="I1042" s="909"/>
      <c r="J1042" s="909"/>
      <c r="K1042" s="909"/>
      <c r="L1042" s="531"/>
      <c r="M1042" s="531"/>
      <c r="N1042" s="531"/>
      <c r="O1042" s="531"/>
      <c r="P1042" s="531"/>
      <c r="Q1042" s="531"/>
      <c r="R1042" s="531"/>
      <c r="S1042" s="531"/>
      <c r="T1042" s="531"/>
      <c r="U1042" s="531"/>
      <c r="V1042" s="531"/>
      <c r="W1042" s="531"/>
      <c r="X1042" s="531"/>
      <c r="Y1042" s="531"/>
      <c r="Z1042" s="531"/>
      <c r="AA1042" s="531"/>
      <c r="AB1042" s="531"/>
    </row>
    <row r="1043" spans="3:28" ht="12.5" customHeight="1">
      <c r="C1043" s="531"/>
      <c r="D1043" s="531"/>
      <c r="E1043" s="531"/>
      <c r="F1043" s="909"/>
      <c r="G1043" s="909"/>
      <c r="H1043" s="909"/>
      <c r="I1043" s="909"/>
      <c r="J1043" s="909"/>
      <c r="K1043" s="909"/>
      <c r="L1043" s="531"/>
      <c r="M1043" s="531"/>
      <c r="N1043" s="531"/>
      <c r="O1043" s="531"/>
      <c r="P1043" s="531"/>
      <c r="Q1043" s="531"/>
      <c r="R1043" s="531"/>
      <c r="S1043" s="531"/>
      <c r="T1043" s="531"/>
      <c r="U1043" s="531"/>
      <c r="V1043" s="531"/>
      <c r="W1043" s="531"/>
      <c r="X1043" s="531"/>
      <c r="Y1043" s="531"/>
      <c r="Z1043" s="531"/>
      <c r="AA1043" s="531"/>
      <c r="AB1043" s="531"/>
    </row>
    <row r="1044" spans="3:28" ht="12.5" customHeight="1">
      <c r="C1044" s="531"/>
      <c r="D1044" s="531"/>
      <c r="E1044" s="531"/>
      <c r="F1044" s="909"/>
      <c r="G1044" s="909"/>
      <c r="H1044" s="909"/>
      <c r="I1044" s="909"/>
      <c r="J1044" s="909"/>
      <c r="K1044" s="909"/>
      <c r="L1044" s="531"/>
      <c r="M1044" s="531"/>
      <c r="N1044" s="531"/>
      <c r="O1044" s="531"/>
      <c r="P1044" s="531"/>
      <c r="Q1044" s="531"/>
      <c r="R1044" s="531"/>
      <c r="S1044" s="531"/>
      <c r="T1044" s="531"/>
      <c r="U1044" s="531"/>
      <c r="V1044" s="531"/>
      <c r="W1044" s="531"/>
      <c r="X1044" s="531"/>
      <c r="Y1044" s="531"/>
      <c r="Z1044" s="531"/>
      <c r="AA1044" s="531"/>
      <c r="AB1044" s="531"/>
    </row>
    <row r="1045" spans="3:28" ht="12.5" customHeight="1">
      <c r="C1045" s="531"/>
      <c r="D1045" s="531"/>
      <c r="E1045" s="531"/>
      <c r="F1045" s="909"/>
      <c r="G1045" s="909"/>
      <c r="H1045" s="909"/>
      <c r="I1045" s="909"/>
      <c r="J1045" s="909"/>
      <c r="K1045" s="909"/>
      <c r="L1045" s="531"/>
      <c r="M1045" s="531"/>
      <c r="N1045" s="531"/>
      <c r="O1045" s="531"/>
      <c r="P1045" s="531"/>
      <c r="Q1045" s="531"/>
      <c r="R1045" s="531"/>
      <c r="S1045" s="531"/>
      <c r="T1045" s="531"/>
      <c r="U1045" s="531"/>
      <c r="V1045" s="531"/>
      <c r="W1045" s="531"/>
      <c r="X1045" s="531"/>
      <c r="Y1045" s="531"/>
      <c r="Z1045" s="531"/>
      <c r="AA1045" s="531"/>
      <c r="AB1045" s="531"/>
    </row>
    <row r="1046" spans="3:28" ht="12.5" customHeight="1">
      <c r="C1046" s="531"/>
      <c r="D1046" s="531"/>
      <c r="E1046" s="531"/>
      <c r="F1046" s="909"/>
      <c r="G1046" s="909"/>
      <c r="H1046" s="909"/>
      <c r="I1046" s="909"/>
      <c r="J1046" s="909"/>
      <c r="K1046" s="909"/>
      <c r="L1046" s="531"/>
      <c r="M1046" s="531"/>
      <c r="N1046" s="531"/>
      <c r="O1046" s="531"/>
      <c r="P1046" s="531"/>
      <c r="Q1046" s="531"/>
      <c r="R1046" s="531"/>
      <c r="S1046" s="531"/>
      <c r="T1046" s="531"/>
      <c r="U1046" s="531"/>
      <c r="V1046" s="531"/>
      <c r="W1046" s="531"/>
      <c r="X1046" s="531"/>
      <c r="Y1046" s="531"/>
      <c r="Z1046" s="531"/>
      <c r="AA1046" s="531"/>
      <c r="AB1046" s="531"/>
    </row>
    <row r="1047" spans="3:28" ht="12.5" customHeight="1">
      <c r="C1047" s="531"/>
      <c r="D1047" s="531"/>
      <c r="E1047" s="531"/>
      <c r="F1047" s="909"/>
      <c r="G1047" s="909"/>
      <c r="H1047" s="909"/>
      <c r="I1047" s="909"/>
      <c r="J1047" s="909"/>
      <c r="K1047" s="909"/>
      <c r="L1047" s="531"/>
      <c r="M1047" s="531"/>
      <c r="N1047" s="531"/>
      <c r="O1047" s="531"/>
      <c r="P1047" s="531"/>
      <c r="Q1047" s="531"/>
      <c r="R1047" s="531"/>
      <c r="S1047" s="531"/>
      <c r="T1047" s="531"/>
      <c r="U1047" s="531"/>
      <c r="V1047" s="531"/>
      <c r="W1047" s="531"/>
      <c r="X1047" s="531"/>
      <c r="Y1047" s="531"/>
      <c r="Z1047" s="531"/>
      <c r="AA1047" s="531"/>
      <c r="AB1047" s="531"/>
    </row>
    <row r="1048" spans="3:28" ht="12.5" customHeight="1">
      <c r="C1048" s="531"/>
      <c r="D1048" s="531"/>
      <c r="E1048" s="531"/>
      <c r="F1048" s="909"/>
      <c r="G1048" s="909"/>
      <c r="H1048" s="909"/>
      <c r="I1048" s="909"/>
      <c r="J1048" s="909"/>
      <c r="K1048" s="909"/>
      <c r="L1048" s="531"/>
      <c r="M1048" s="531"/>
      <c r="N1048" s="531"/>
      <c r="O1048" s="531"/>
      <c r="P1048" s="531"/>
      <c r="Q1048" s="531"/>
      <c r="R1048" s="531"/>
      <c r="S1048" s="531"/>
      <c r="T1048" s="531"/>
      <c r="U1048" s="531"/>
      <c r="V1048" s="531"/>
      <c r="W1048" s="531"/>
      <c r="X1048" s="531"/>
      <c r="Y1048" s="531"/>
      <c r="Z1048" s="531"/>
      <c r="AA1048" s="531"/>
      <c r="AB1048" s="531"/>
    </row>
    <row r="1049" spans="3:28" ht="12.5" customHeight="1">
      <c r="C1049" s="531"/>
      <c r="D1049" s="531"/>
      <c r="E1049" s="531"/>
      <c r="F1049" s="909"/>
      <c r="G1049" s="909"/>
      <c r="H1049" s="909"/>
      <c r="I1049" s="909"/>
      <c r="J1049" s="909"/>
      <c r="K1049" s="909"/>
      <c r="L1049" s="531"/>
      <c r="M1049" s="531"/>
      <c r="N1049" s="531"/>
      <c r="O1049" s="531"/>
      <c r="P1049" s="531"/>
      <c r="Q1049" s="531"/>
      <c r="R1049" s="531"/>
      <c r="S1049" s="531"/>
      <c r="T1049" s="531"/>
      <c r="U1049" s="531"/>
      <c r="V1049" s="531"/>
      <c r="W1049" s="531"/>
      <c r="X1049" s="531"/>
      <c r="Y1049" s="531"/>
      <c r="Z1049" s="531"/>
      <c r="AA1049" s="531"/>
      <c r="AB1049" s="531"/>
    </row>
    <row r="1050" spans="3:28" ht="12.5" customHeight="1">
      <c r="C1050" s="531"/>
      <c r="D1050" s="531"/>
      <c r="E1050" s="531"/>
      <c r="F1050" s="909"/>
      <c r="G1050" s="909"/>
      <c r="H1050" s="909"/>
      <c r="I1050" s="909"/>
      <c r="J1050" s="909"/>
      <c r="K1050" s="909"/>
      <c r="L1050" s="531"/>
      <c r="M1050" s="531"/>
      <c r="N1050" s="531"/>
      <c r="O1050" s="531"/>
      <c r="P1050" s="531"/>
      <c r="Q1050" s="531"/>
      <c r="R1050" s="531"/>
      <c r="S1050" s="531"/>
      <c r="T1050" s="531"/>
      <c r="U1050" s="531"/>
      <c r="V1050" s="531"/>
      <c r="W1050" s="531"/>
      <c r="X1050" s="531"/>
      <c r="Y1050" s="531"/>
      <c r="Z1050" s="531"/>
      <c r="AA1050" s="531"/>
      <c r="AB1050" s="531"/>
    </row>
    <row r="1051" spans="3:28" ht="12.5" customHeight="1">
      <c r="C1051" s="531"/>
      <c r="D1051" s="531"/>
      <c r="E1051" s="531"/>
      <c r="F1051" s="909"/>
      <c r="G1051" s="909"/>
      <c r="H1051" s="909"/>
      <c r="I1051" s="909"/>
      <c r="J1051" s="909"/>
      <c r="K1051" s="909"/>
      <c r="L1051" s="531"/>
      <c r="M1051" s="531"/>
      <c r="N1051" s="531"/>
      <c r="O1051" s="531"/>
      <c r="P1051" s="531"/>
      <c r="Q1051" s="531"/>
      <c r="R1051" s="531"/>
      <c r="S1051" s="531"/>
      <c r="T1051" s="531"/>
      <c r="U1051" s="531"/>
      <c r="V1051" s="531"/>
      <c r="W1051" s="531"/>
      <c r="X1051" s="531"/>
      <c r="Y1051" s="531"/>
      <c r="Z1051" s="531"/>
      <c r="AA1051" s="531"/>
      <c r="AB1051" s="531"/>
    </row>
    <row r="1052" spans="3:28" ht="12.5" customHeight="1">
      <c r="C1052" s="531"/>
      <c r="D1052" s="531"/>
      <c r="E1052" s="531"/>
      <c r="F1052" s="909"/>
      <c r="G1052" s="909"/>
      <c r="H1052" s="909"/>
      <c r="I1052" s="909"/>
      <c r="J1052" s="909"/>
      <c r="K1052" s="909"/>
      <c r="L1052" s="531"/>
      <c r="M1052" s="531"/>
      <c r="N1052" s="531"/>
      <c r="O1052" s="531"/>
      <c r="P1052" s="531"/>
      <c r="Q1052" s="531"/>
      <c r="R1052" s="531"/>
      <c r="S1052" s="531"/>
      <c r="T1052" s="531"/>
      <c r="U1052" s="531"/>
      <c r="V1052" s="531"/>
      <c r="W1052" s="531"/>
      <c r="X1052" s="531"/>
      <c r="Y1052" s="531"/>
      <c r="Z1052" s="531"/>
      <c r="AA1052" s="531"/>
      <c r="AB1052" s="531"/>
    </row>
    <row r="1053" spans="3:28" ht="12.5" customHeight="1">
      <c r="C1053" s="531"/>
      <c r="D1053" s="531"/>
      <c r="E1053" s="531"/>
      <c r="F1053" s="909"/>
      <c r="G1053" s="909"/>
      <c r="H1053" s="909"/>
      <c r="I1053" s="909"/>
      <c r="J1053" s="909"/>
      <c r="K1053" s="909"/>
      <c r="L1053" s="531"/>
      <c r="M1053" s="531"/>
      <c r="N1053" s="531"/>
      <c r="O1053" s="531"/>
      <c r="P1053" s="531"/>
      <c r="Q1053" s="531"/>
      <c r="R1053" s="531"/>
      <c r="S1053" s="531"/>
      <c r="T1053" s="531"/>
      <c r="U1053" s="531"/>
      <c r="V1053" s="531"/>
      <c r="W1053" s="531"/>
      <c r="X1053" s="531"/>
      <c r="Y1053" s="531"/>
      <c r="Z1053" s="531"/>
      <c r="AA1053" s="531"/>
      <c r="AB1053" s="531"/>
    </row>
    <row r="1054" spans="3:28" ht="12.5" customHeight="1">
      <c r="C1054" s="531"/>
      <c r="D1054" s="531"/>
      <c r="E1054" s="531"/>
      <c r="F1054" s="909"/>
      <c r="G1054" s="909"/>
      <c r="H1054" s="909"/>
      <c r="I1054" s="909"/>
      <c r="J1054" s="909"/>
      <c r="K1054" s="909"/>
      <c r="L1054" s="531"/>
      <c r="M1054" s="531"/>
      <c r="N1054" s="531"/>
      <c r="O1054" s="531"/>
      <c r="P1054" s="531"/>
      <c r="Q1054" s="531"/>
      <c r="R1054" s="531"/>
      <c r="S1054" s="531"/>
      <c r="T1054" s="531"/>
      <c r="U1054" s="531"/>
      <c r="V1054" s="531"/>
      <c r="W1054" s="531"/>
      <c r="X1054" s="531"/>
      <c r="Y1054" s="531"/>
      <c r="Z1054" s="531"/>
      <c r="AA1054" s="531"/>
      <c r="AB1054" s="531"/>
    </row>
    <row r="1055" spans="3:28" ht="12.5" customHeight="1">
      <c r="C1055" s="531"/>
      <c r="D1055" s="531"/>
      <c r="E1055" s="531"/>
      <c r="F1055" s="909"/>
      <c r="G1055" s="909"/>
      <c r="H1055" s="909"/>
      <c r="I1055" s="909"/>
      <c r="J1055" s="909"/>
      <c r="K1055" s="909"/>
      <c r="L1055" s="531"/>
      <c r="M1055" s="531"/>
      <c r="N1055" s="531"/>
      <c r="O1055" s="531"/>
      <c r="P1055" s="531"/>
      <c r="Q1055" s="531"/>
      <c r="R1055" s="531"/>
      <c r="S1055" s="531"/>
      <c r="T1055" s="531"/>
      <c r="U1055" s="531"/>
      <c r="V1055" s="531"/>
      <c r="W1055" s="531"/>
      <c r="X1055" s="531"/>
      <c r="Y1055" s="531"/>
      <c r="Z1055" s="531"/>
      <c r="AA1055" s="531"/>
      <c r="AB1055" s="531"/>
    </row>
    <row r="1056" spans="3:28" ht="12.5" customHeight="1">
      <c r="C1056" s="531"/>
      <c r="D1056" s="531"/>
      <c r="E1056" s="531"/>
      <c r="F1056" s="909"/>
      <c r="G1056" s="909"/>
      <c r="H1056" s="909"/>
      <c r="I1056" s="909"/>
      <c r="J1056" s="909"/>
      <c r="K1056" s="909"/>
      <c r="L1056" s="531"/>
      <c r="M1056" s="531"/>
      <c r="N1056" s="531"/>
      <c r="O1056" s="531"/>
      <c r="P1056" s="531"/>
      <c r="Q1056" s="531"/>
      <c r="R1056" s="531"/>
      <c r="S1056" s="531"/>
      <c r="T1056" s="531"/>
      <c r="U1056" s="531"/>
      <c r="V1056" s="531"/>
      <c r="W1056" s="531"/>
      <c r="X1056" s="531"/>
      <c r="Y1056" s="531"/>
      <c r="Z1056" s="531"/>
      <c r="AA1056" s="531"/>
      <c r="AB1056" s="531"/>
    </row>
    <row r="1057" spans="3:28" ht="12.5" customHeight="1">
      <c r="C1057" s="531"/>
      <c r="D1057" s="531"/>
      <c r="E1057" s="531"/>
      <c r="F1057" s="909"/>
      <c r="G1057" s="909"/>
      <c r="H1057" s="909"/>
      <c r="I1057" s="909"/>
      <c r="J1057" s="909"/>
      <c r="K1057" s="909"/>
      <c r="L1057" s="531"/>
      <c r="M1057" s="531"/>
      <c r="N1057" s="531"/>
      <c r="O1057" s="531"/>
      <c r="P1057" s="531"/>
      <c r="Q1057" s="531"/>
      <c r="R1057" s="531"/>
      <c r="S1057" s="531"/>
      <c r="T1057" s="531"/>
      <c r="U1057" s="531"/>
      <c r="V1057" s="531"/>
      <c r="W1057" s="531"/>
      <c r="X1057" s="531"/>
      <c r="Y1057" s="531"/>
      <c r="Z1057" s="531"/>
      <c r="AA1057" s="531"/>
      <c r="AB1057" s="531"/>
    </row>
    <row r="1058" spans="3:28" ht="12.5" customHeight="1">
      <c r="C1058" s="531"/>
      <c r="D1058" s="531"/>
      <c r="E1058" s="531"/>
      <c r="F1058" s="909"/>
      <c r="G1058" s="909"/>
      <c r="H1058" s="909"/>
      <c r="I1058" s="909"/>
      <c r="J1058" s="909"/>
      <c r="K1058" s="909"/>
      <c r="L1058" s="531"/>
      <c r="M1058" s="531"/>
      <c r="N1058" s="531"/>
      <c r="O1058" s="531"/>
      <c r="P1058" s="531"/>
      <c r="Q1058" s="531"/>
      <c r="R1058" s="531"/>
      <c r="S1058" s="531"/>
      <c r="T1058" s="531"/>
      <c r="U1058" s="531"/>
      <c r="V1058" s="531"/>
      <c r="W1058" s="531"/>
      <c r="X1058" s="531"/>
      <c r="Y1058" s="531"/>
      <c r="Z1058" s="531"/>
      <c r="AA1058" s="531"/>
      <c r="AB1058" s="531"/>
    </row>
    <row r="1059" spans="3:28" ht="12.5" customHeight="1">
      <c r="C1059" s="531"/>
      <c r="D1059" s="531"/>
      <c r="E1059" s="531"/>
      <c r="F1059" s="909"/>
      <c r="G1059" s="909"/>
      <c r="H1059" s="909"/>
      <c r="I1059" s="909"/>
      <c r="J1059" s="909"/>
      <c r="K1059" s="909"/>
      <c r="L1059" s="531"/>
      <c r="M1059" s="531"/>
      <c r="N1059" s="531"/>
      <c r="O1059" s="531"/>
      <c r="P1059" s="531"/>
      <c r="Q1059" s="531"/>
      <c r="R1059" s="531"/>
      <c r="S1059" s="531"/>
      <c r="T1059" s="531"/>
      <c r="U1059" s="531"/>
      <c r="V1059" s="531"/>
      <c r="W1059" s="531"/>
      <c r="X1059" s="531"/>
      <c r="Y1059" s="531"/>
      <c r="Z1059" s="531"/>
      <c r="AA1059" s="531"/>
      <c r="AB1059" s="531"/>
    </row>
    <row r="1060" spans="3:28" ht="12.5" customHeight="1">
      <c r="C1060" s="531"/>
      <c r="D1060" s="531"/>
      <c r="E1060" s="531"/>
      <c r="F1060" s="909"/>
      <c r="G1060" s="909"/>
      <c r="H1060" s="909"/>
      <c r="I1060" s="909"/>
      <c r="J1060" s="909"/>
      <c r="K1060" s="909"/>
      <c r="L1060" s="531"/>
      <c r="M1060" s="531"/>
      <c r="N1060" s="531"/>
      <c r="O1060" s="531"/>
      <c r="P1060" s="531"/>
      <c r="Q1060" s="531"/>
      <c r="R1060" s="531"/>
      <c r="S1060" s="531"/>
      <c r="T1060" s="531"/>
      <c r="U1060" s="531"/>
      <c r="V1060" s="531"/>
      <c r="W1060" s="531"/>
      <c r="X1060" s="531"/>
      <c r="Y1060" s="531"/>
      <c r="Z1060" s="531"/>
      <c r="AA1060" s="531"/>
      <c r="AB1060" s="531"/>
    </row>
    <row r="1061" spans="3:28" ht="12.5" customHeight="1">
      <c r="C1061" s="531"/>
      <c r="D1061" s="531"/>
      <c r="E1061" s="531"/>
      <c r="F1061" s="909"/>
      <c r="G1061" s="909"/>
      <c r="H1061" s="909"/>
      <c r="I1061" s="909"/>
      <c r="J1061" s="909"/>
      <c r="K1061" s="909"/>
      <c r="L1061" s="531"/>
      <c r="M1061" s="531"/>
      <c r="N1061" s="531"/>
      <c r="O1061" s="531"/>
      <c r="P1061" s="531"/>
      <c r="Q1061" s="531"/>
      <c r="R1061" s="531"/>
      <c r="S1061" s="531"/>
      <c r="T1061" s="531"/>
      <c r="U1061" s="531"/>
      <c r="V1061" s="531"/>
      <c r="W1061" s="531"/>
      <c r="X1061" s="531"/>
      <c r="Y1061" s="531"/>
      <c r="Z1061" s="531"/>
      <c r="AA1061" s="531"/>
      <c r="AB1061" s="531"/>
    </row>
    <row r="1062" spans="3:28" ht="12.5" customHeight="1">
      <c r="C1062" s="531"/>
      <c r="D1062" s="531"/>
      <c r="E1062" s="531"/>
      <c r="F1062" s="909"/>
      <c r="G1062" s="909"/>
      <c r="H1062" s="909"/>
      <c r="I1062" s="909"/>
      <c r="J1062" s="909"/>
      <c r="K1062" s="909"/>
      <c r="L1062" s="531"/>
      <c r="M1062" s="531"/>
      <c r="N1062" s="531"/>
      <c r="O1062" s="531"/>
      <c r="P1062" s="531"/>
      <c r="Q1062" s="531"/>
      <c r="R1062" s="531"/>
      <c r="S1062" s="531"/>
      <c r="T1062" s="531"/>
      <c r="U1062" s="531"/>
      <c r="V1062" s="531"/>
      <c r="W1062" s="531"/>
      <c r="X1062" s="531"/>
      <c r="Y1062" s="531"/>
      <c r="Z1062" s="531"/>
      <c r="AA1062" s="531"/>
      <c r="AB1062" s="531"/>
    </row>
    <row r="1063" spans="3:28" ht="12.5" customHeight="1">
      <c r="C1063" s="531"/>
      <c r="D1063" s="531"/>
      <c r="E1063" s="531"/>
      <c r="F1063" s="909"/>
      <c r="G1063" s="909"/>
      <c r="H1063" s="909"/>
      <c r="I1063" s="909"/>
      <c r="J1063" s="909"/>
      <c r="K1063" s="909"/>
      <c r="L1063" s="531"/>
      <c r="M1063" s="531"/>
      <c r="N1063" s="531"/>
      <c r="O1063" s="531"/>
      <c r="P1063" s="531"/>
      <c r="Q1063" s="531"/>
      <c r="R1063" s="531"/>
      <c r="S1063" s="531"/>
      <c r="T1063" s="531"/>
      <c r="U1063" s="531"/>
      <c r="V1063" s="531"/>
      <c r="W1063" s="531"/>
      <c r="X1063" s="531"/>
      <c r="Y1063" s="531"/>
      <c r="Z1063" s="531"/>
      <c r="AA1063" s="531"/>
      <c r="AB1063" s="531"/>
    </row>
    <row r="1064" spans="3:28" ht="12.5" customHeight="1">
      <c r="C1064" s="531"/>
      <c r="D1064" s="531"/>
      <c r="E1064" s="531"/>
      <c r="F1064" s="909"/>
      <c r="G1064" s="909"/>
      <c r="H1064" s="909"/>
      <c r="I1064" s="909"/>
      <c r="J1064" s="909"/>
      <c r="K1064" s="909"/>
      <c r="L1064" s="531"/>
      <c r="M1064" s="531"/>
      <c r="N1064" s="531"/>
      <c r="O1064" s="531"/>
      <c r="P1064" s="531"/>
      <c r="Q1064" s="531"/>
      <c r="R1064" s="531"/>
      <c r="S1064" s="531"/>
      <c r="T1064" s="531"/>
      <c r="U1064" s="531"/>
      <c r="V1064" s="531"/>
      <c r="W1064" s="531"/>
      <c r="X1064" s="531"/>
      <c r="Y1064" s="531"/>
      <c r="Z1064" s="531"/>
      <c r="AA1064" s="531"/>
      <c r="AB1064" s="531"/>
    </row>
    <row r="1065" spans="3:28" ht="12.5" customHeight="1">
      <c r="C1065" s="531"/>
      <c r="D1065" s="531"/>
      <c r="E1065" s="531"/>
      <c r="F1065" s="909"/>
      <c r="G1065" s="909"/>
      <c r="H1065" s="909"/>
      <c r="I1065" s="909"/>
      <c r="J1065" s="909"/>
      <c r="K1065" s="909"/>
      <c r="L1065" s="531"/>
      <c r="M1065" s="531"/>
      <c r="N1065" s="531"/>
      <c r="O1065" s="531"/>
      <c r="P1065" s="531"/>
      <c r="Q1065" s="531"/>
      <c r="R1065" s="531"/>
      <c r="S1065" s="531"/>
      <c r="T1065" s="531"/>
      <c r="U1065" s="531"/>
      <c r="V1065" s="531"/>
      <c r="W1065" s="531"/>
      <c r="X1065" s="531"/>
      <c r="Y1065" s="531"/>
      <c r="Z1065" s="531"/>
      <c r="AA1065" s="531"/>
      <c r="AB1065" s="531"/>
    </row>
    <row r="1066" spans="3:28" ht="12.5" customHeight="1">
      <c r="C1066" s="531"/>
      <c r="D1066" s="531"/>
      <c r="E1066" s="531"/>
      <c r="F1066" s="909"/>
      <c r="G1066" s="909"/>
      <c r="H1066" s="909"/>
      <c r="I1066" s="909"/>
      <c r="J1066" s="909"/>
      <c r="K1066" s="909"/>
      <c r="L1066" s="531"/>
      <c r="M1066" s="531"/>
      <c r="N1066" s="531"/>
      <c r="O1066" s="531"/>
      <c r="P1066" s="531"/>
      <c r="Q1066" s="531"/>
      <c r="R1066" s="531"/>
      <c r="S1066" s="531"/>
      <c r="T1066" s="531"/>
      <c r="U1066" s="531"/>
      <c r="V1066" s="531"/>
      <c r="W1066" s="531"/>
      <c r="X1066" s="531"/>
      <c r="Y1066" s="531"/>
      <c r="Z1066" s="531"/>
      <c r="AA1066" s="531"/>
      <c r="AB1066" s="531"/>
    </row>
    <row r="1067" spans="3:28" ht="12.5" customHeight="1">
      <c r="C1067" s="531"/>
      <c r="D1067" s="531"/>
      <c r="E1067" s="531"/>
      <c r="F1067" s="909"/>
      <c r="G1067" s="909"/>
      <c r="H1067" s="909"/>
      <c r="I1067" s="909"/>
      <c r="J1067" s="909"/>
      <c r="K1067" s="909"/>
      <c r="L1067" s="531"/>
      <c r="M1067" s="531"/>
      <c r="N1067" s="531"/>
      <c r="O1067" s="531"/>
      <c r="P1067" s="531"/>
      <c r="Q1067" s="531"/>
      <c r="R1067" s="531"/>
      <c r="S1067" s="531"/>
      <c r="T1067" s="531"/>
      <c r="U1067" s="531"/>
      <c r="V1067" s="531"/>
      <c r="W1067" s="531"/>
      <c r="X1067" s="531"/>
      <c r="Y1067" s="531"/>
      <c r="Z1067" s="531"/>
      <c r="AA1067" s="531"/>
      <c r="AB1067" s="531"/>
    </row>
    <row r="1068" spans="3:28" ht="12.5" customHeight="1">
      <c r="C1068" s="531"/>
      <c r="D1068" s="531"/>
      <c r="E1068" s="531"/>
      <c r="F1068" s="909"/>
      <c r="G1068" s="909"/>
      <c r="H1068" s="909"/>
      <c r="I1068" s="909"/>
      <c r="J1068" s="909"/>
      <c r="K1068" s="909"/>
      <c r="L1068" s="531"/>
      <c r="M1068" s="531"/>
      <c r="N1068" s="531"/>
      <c r="O1068" s="531"/>
      <c r="P1068" s="531"/>
      <c r="Q1068" s="531"/>
      <c r="R1068" s="531"/>
      <c r="S1068" s="531"/>
      <c r="T1068" s="531"/>
      <c r="U1068" s="531"/>
      <c r="V1068" s="531"/>
      <c r="W1068" s="531"/>
      <c r="X1068" s="531"/>
      <c r="Y1068" s="531"/>
      <c r="Z1068" s="531"/>
      <c r="AA1068" s="531"/>
      <c r="AB1068" s="531"/>
    </row>
    <row r="1069" spans="3:28" ht="12.5" customHeight="1">
      <c r="C1069" s="531"/>
      <c r="D1069" s="531"/>
      <c r="E1069" s="531"/>
      <c r="F1069" s="909"/>
      <c r="G1069" s="909"/>
      <c r="H1069" s="909"/>
      <c r="I1069" s="909"/>
      <c r="J1069" s="909"/>
      <c r="K1069" s="909"/>
      <c r="L1069" s="531"/>
      <c r="M1069" s="531"/>
      <c r="N1069" s="531"/>
      <c r="O1069" s="531"/>
      <c r="P1069" s="531"/>
      <c r="Q1069" s="531"/>
      <c r="R1069" s="531"/>
      <c r="S1069" s="531"/>
      <c r="T1069" s="531"/>
      <c r="U1069" s="531"/>
      <c r="V1069" s="531"/>
      <c r="W1069" s="531"/>
      <c r="X1069" s="531"/>
      <c r="Y1069" s="531"/>
      <c r="Z1069" s="531"/>
      <c r="AA1069" s="531"/>
      <c r="AB1069" s="531"/>
    </row>
    <row r="1070" spans="3:28" ht="12.5" customHeight="1">
      <c r="C1070" s="531"/>
      <c r="D1070" s="531"/>
      <c r="E1070" s="531"/>
      <c r="F1070" s="909"/>
      <c r="G1070" s="909"/>
      <c r="H1070" s="909"/>
      <c r="I1070" s="909"/>
      <c r="J1070" s="909"/>
      <c r="K1070" s="909"/>
      <c r="L1070" s="531"/>
      <c r="M1070" s="531"/>
      <c r="N1070" s="531"/>
      <c r="O1070" s="531"/>
      <c r="P1070" s="531"/>
      <c r="Q1070" s="531"/>
      <c r="R1070" s="531"/>
      <c r="S1070" s="531"/>
      <c r="T1070" s="531"/>
      <c r="U1070" s="531"/>
      <c r="V1070" s="531"/>
      <c r="W1070" s="531"/>
      <c r="X1070" s="531"/>
      <c r="Y1070" s="531"/>
      <c r="Z1070" s="531"/>
      <c r="AA1070" s="531"/>
      <c r="AB1070" s="531"/>
    </row>
    <row r="1071" spans="3:28" ht="12.5" customHeight="1">
      <c r="C1071" s="531"/>
      <c r="D1071" s="531"/>
      <c r="E1071" s="531"/>
      <c r="F1071" s="909"/>
      <c r="G1071" s="909"/>
      <c r="H1071" s="909"/>
      <c r="I1071" s="909"/>
      <c r="J1071" s="909"/>
      <c r="K1071" s="909"/>
      <c r="L1071" s="531"/>
      <c r="M1071" s="531"/>
      <c r="N1071" s="531"/>
      <c r="O1071" s="531"/>
      <c r="P1071" s="531"/>
      <c r="Q1071" s="531"/>
      <c r="R1071" s="531"/>
      <c r="S1071" s="531"/>
      <c r="T1071" s="531"/>
      <c r="U1071" s="531"/>
      <c r="V1071" s="531"/>
      <c r="W1071" s="531"/>
      <c r="X1071" s="531"/>
      <c r="Y1071" s="531"/>
      <c r="Z1071" s="531"/>
      <c r="AA1071" s="531"/>
      <c r="AB1071" s="531"/>
    </row>
    <row r="1072" spans="3:28" ht="12.5" customHeight="1">
      <c r="C1072" s="531"/>
      <c r="D1072" s="531"/>
      <c r="E1072" s="531"/>
      <c r="F1072" s="909"/>
      <c r="G1072" s="909"/>
      <c r="H1072" s="909"/>
      <c r="I1072" s="909"/>
      <c r="J1072" s="909"/>
      <c r="K1072" s="909"/>
      <c r="L1072" s="531"/>
      <c r="M1072" s="531"/>
      <c r="N1072" s="531"/>
      <c r="O1072" s="531"/>
      <c r="P1072" s="531"/>
      <c r="Q1072" s="531"/>
      <c r="R1072" s="531"/>
      <c r="S1072" s="531"/>
      <c r="T1072" s="531"/>
      <c r="U1072" s="531"/>
      <c r="V1072" s="531"/>
      <c r="W1072" s="531"/>
      <c r="X1072" s="531"/>
      <c r="Y1072" s="531"/>
      <c r="Z1072" s="531"/>
      <c r="AA1072" s="531"/>
      <c r="AB1072" s="531"/>
    </row>
    <row r="1073" spans="3:28" ht="12.5" customHeight="1">
      <c r="C1073" s="531"/>
      <c r="D1073" s="531"/>
      <c r="E1073" s="531"/>
      <c r="F1073" s="909"/>
      <c r="G1073" s="909"/>
      <c r="H1073" s="909"/>
      <c r="I1073" s="909"/>
      <c r="J1073" s="909"/>
      <c r="K1073" s="909"/>
      <c r="L1073" s="531"/>
      <c r="M1073" s="531"/>
      <c r="N1073" s="531"/>
      <c r="O1073" s="531"/>
      <c r="P1073" s="531"/>
      <c r="Q1073" s="531"/>
      <c r="R1073" s="531"/>
      <c r="S1073" s="531"/>
      <c r="T1073" s="531"/>
      <c r="U1073" s="531"/>
      <c r="V1073" s="531"/>
      <c r="W1073" s="531"/>
      <c r="X1073" s="531"/>
      <c r="Y1073" s="531"/>
      <c r="Z1073" s="531"/>
      <c r="AA1073" s="531"/>
      <c r="AB1073" s="531"/>
    </row>
    <row r="1074" spans="3:28" ht="12.5" customHeight="1">
      <c r="C1074" s="531"/>
      <c r="D1074" s="531"/>
      <c r="E1074" s="531"/>
      <c r="F1074" s="909"/>
      <c r="G1074" s="909"/>
      <c r="H1074" s="909"/>
      <c r="I1074" s="909"/>
      <c r="J1074" s="909"/>
      <c r="K1074" s="909"/>
      <c r="L1074" s="531"/>
      <c r="M1074" s="531"/>
      <c r="N1074" s="531"/>
      <c r="O1074" s="531"/>
      <c r="P1074" s="531"/>
      <c r="Q1074" s="531"/>
      <c r="R1074" s="531"/>
      <c r="S1074" s="531"/>
      <c r="T1074" s="531"/>
      <c r="U1074" s="531"/>
      <c r="V1074" s="531"/>
      <c r="W1074" s="531"/>
      <c r="X1074" s="531"/>
      <c r="Y1074" s="531"/>
      <c r="Z1074" s="531"/>
      <c r="AA1074" s="531"/>
      <c r="AB1074" s="531"/>
    </row>
    <row r="1075" spans="3:28" ht="12.5" customHeight="1">
      <c r="C1075" s="531"/>
      <c r="D1075" s="531"/>
      <c r="E1075" s="531"/>
      <c r="F1075" s="909"/>
      <c r="G1075" s="909"/>
      <c r="H1075" s="909"/>
      <c r="I1075" s="909"/>
      <c r="J1075" s="909"/>
      <c r="K1075" s="909"/>
      <c r="L1075" s="531"/>
      <c r="M1075" s="531"/>
      <c r="N1075" s="531"/>
      <c r="O1075" s="531"/>
      <c r="P1075" s="531"/>
      <c r="Q1075" s="531"/>
      <c r="R1075" s="531"/>
      <c r="S1075" s="531"/>
      <c r="T1075" s="531"/>
      <c r="U1075" s="531"/>
      <c r="V1075" s="531"/>
      <c r="W1075" s="531"/>
      <c r="X1075" s="531"/>
      <c r="Y1075" s="531"/>
      <c r="Z1075" s="531"/>
      <c r="AA1075" s="531"/>
      <c r="AB1075" s="531"/>
    </row>
    <row r="1076" spans="3:28" ht="12.5" customHeight="1">
      <c r="C1076" s="531"/>
      <c r="D1076" s="531"/>
      <c r="E1076" s="531"/>
      <c r="F1076" s="909"/>
      <c r="G1076" s="909"/>
      <c r="H1076" s="909"/>
      <c r="I1076" s="909"/>
      <c r="J1076" s="909"/>
      <c r="K1076" s="909"/>
      <c r="L1076" s="531"/>
      <c r="M1076" s="531"/>
      <c r="N1076" s="531"/>
      <c r="O1076" s="531"/>
      <c r="P1076" s="531"/>
      <c r="Q1076" s="531"/>
      <c r="R1076" s="531"/>
      <c r="S1076" s="531"/>
      <c r="T1076" s="531"/>
      <c r="U1076" s="531"/>
      <c r="V1076" s="531"/>
      <c r="W1076" s="531"/>
      <c r="X1076" s="531"/>
      <c r="Y1076" s="531"/>
      <c r="Z1076" s="531"/>
      <c r="AA1076" s="531"/>
      <c r="AB1076" s="531"/>
    </row>
    <row r="1077" spans="3:28" ht="12.5" customHeight="1">
      <c r="C1077" s="531"/>
      <c r="D1077" s="531"/>
      <c r="E1077" s="531"/>
      <c r="F1077" s="909"/>
      <c r="G1077" s="909"/>
      <c r="H1077" s="909"/>
      <c r="I1077" s="909"/>
      <c r="J1077" s="909"/>
      <c r="K1077" s="909"/>
      <c r="L1077" s="531"/>
      <c r="M1077" s="531"/>
      <c r="N1077" s="531"/>
      <c r="O1077" s="531"/>
      <c r="P1077" s="531"/>
      <c r="Q1077" s="531"/>
      <c r="R1077" s="531"/>
      <c r="S1077" s="531"/>
      <c r="T1077" s="531"/>
      <c r="U1077" s="531"/>
      <c r="V1077" s="531"/>
      <c r="W1077" s="531"/>
      <c r="X1077" s="531"/>
      <c r="Y1077" s="531"/>
      <c r="Z1077" s="531"/>
      <c r="AA1077" s="531"/>
      <c r="AB1077" s="531"/>
    </row>
    <row r="1078" spans="3:28" ht="12.5" customHeight="1">
      <c r="C1078" s="531"/>
      <c r="D1078" s="531"/>
      <c r="E1078" s="531"/>
      <c r="F1078" s="909"/>
      <c r="G1078" s="909"/>
      <c r="H1078" s="909"/>
      <c r="I1078" s="909"/>
      <c r="J1078" s="909"/>
      <c r="K1078" s="909"/>
      <c r="L1078" s="531"/>
      <c r="M1078" s="531"/>
      <c r="N1078" s="531"/>
      <c r="O1078" s="531"/>
      <c r="P1078" s="531"/>
      <c r="Q1078" s="531"/>
      <c r="R1078" s="531"/>
      <c r="S1078" s="531"/>
      <c r="T1078" s="531"/>
      <c r="U1078" s="531"/>
      <c r="V1078" s="531"/>
      <c r="W1078" s="531"/>
      <c r="X1078" s="531"/>
      <c r="Y1078" s="531"/>
      <c r="Z1078" s="531"/>
      <c r="AA1078" s="531"/>
      <c r="AB1078" s="531"/>
    </row>
    <row r="1079" spans="3:28" ht="12.5" customHeight="1">
      <c r="C1079" s="531"/>
      <c r="D1079" s="531"/>
      <c r="E1079" s="531"/>
      <c r="F1079" s="909"/>
      <c r="G1079" s="909"/>
      <c r="H1079" s="909"/>
      <c r="I1079" s="909"/>
      <c r="J1079" s="909"/>
      <c r="K1079" s="909"/>
      <c r="L1079" s="531"/>
      <c r="M1079" s="531"/>
      <c r="N1079" s="531"/>
      <c r="O1079" s="531"/>
      <c r="P1079" s="531"/>
      <c r="Q1079" s="531"/>
      <c r="R1079" s="531"/>
      <c r="S1079" s="531"/>
      <c r="T1079" s="531"/>
      <c r="U1079" s="531"/>
      <c r="V1079" s="531"/>
      <c r="W1079" s="531"/>
      <c r="X1079" s="531"/>
      <c r="Y1079" s="531"/>
      <c r="Z1079" s="531"/>
      <c r="AA1079" s="531"/>
      <c r="AB1079" s="531"/>
    </row>
    <row r="1080" spans="3:28" ht="12.5" customHeight="1">
      <c r="C1080" s="531"/>
      <c r="D1080" s="531"/>
      <c r="E1080" s="531"/>
      <c r="F1080" s="909"/>
      <c r="G1080" s="909"/>
      <c r="H1080" s="909"/>
      <c r="I1080" s="909"/>
      <c r="J1080" s="909"/>
      <c r="K1080" s="909"/>
      <c r="L1080" s="531"/>
      <c r="M1080" s="531"/>
      <c r="N1080" s="531"/>
      <c r="O1080" s="531"/>
      <c r="P1080" s="531"/>
      <c r="Q1080" s="531"/>
      <c r="R1080" s="531"/>
      <c r="S1080" s="531"/>
      <c r="T1080" s="531"/>
      <c r="U1080" s="531"/>
      <c r="V1080" s="531"/>
      <c r="W1080" s="531"/>
      <c r="X1080" s="531"/>
      <c r="Y1080" s="531"/>
      <c r="Z1080" s="531"/>
      <c r="AA1080" s="531"/>
      <c r="AB1080" s="531"/>
    </row>
    <row r="1081" spans="3:28" ht="12.5" customHeight="1">
      <c r="C1081" s="531"/>
      <c r="D1081" s="531"/>
      <c r="E1081" s="531"/>
      <c r="F1081" s="909"/>
      <c r="G1081" s="909"/>
      <c r="H1081" s="909"/>
      <c r="I1081" s="909"/>
      <c r="J1081" s="909"/>
      <c r="K1081" s="909"/>
      <c r="L1081" s="531"/>
      <c r="M1081" s="531"/>
      <c r="N1081" s="531"/>
      <c r="O1081" s="531"/>
      <c r="P1081" s="531"/>
      <c r="Q1081" s="531"/>
      <c r="R1081" s="531"/>
      <c r="S1081" s="531"/>
      <c r="T1081" s="531"/>
      <c r="U1081" s="531"/>
      <c r="V1081" s="531"/>
      <c r="W1081" s="531"/>
      <c r="X1081" s="531"/>
      <c r="Y1081" s="531"/>
      <c r="Z1081" s="531"/>
      <c r="AA1081" s="531"/>
      <c r="AB1081" s="531"/>
    </row>
    <row r="1082" spans="3:28" ht="12.5" customHeight="1">
      <c r="C1082" s="531"/>
      <c r="D1082" s="531"/>
      <c r="E1082" s="531"/>
      <c r="F1082" s="909"/>
      <c r="G1082" s="909"/>
      <c r="H1082" s="909"/>
      <c r="I1082" s="909"/>
      <c r="J1082" s="909"/>
      <c r="K1082" s="909"/>
      <c r="L1082" s="531"/>
      <c r="M1082" s="531"/>
      <c r="N1082" s="531"/>
      <c r="O1082" s="531"/>
      <c r="P1082" s="531"/>
      <c r="Q1082" s="531"/>
      <c r="R1082" s="531"/>
      <c r="S1082" s="531"/>
      <c r="T1082" s="531"/>
      <c r="U1082" s="531"/>
      <c r="V1082" s="531"/>
      <c r="W1082" s="531"/>
      <c r="X1082" s="531"/>
      <c r="Y1082" s="531"/>
      <c r="Z1082" s="531"/>
      <c r="AA1082" s="531"/>
      <c r="AB1082" s="531"/>
    </row>
    <row r="1083" spans="3:28" ht="12.5" customHeight="1">
      <c r="C1083" s="531"/>
      <c r="D1083" s="531"/>
      <c r="E1083" s="531"/>
      <c r="F1083" s="909"/>
      <c r="G1083" s="909"/>
      <c r="H1083" s="909"/>
      <c r="I1083" s="909"/>
      <c r="J1083" s="909"/>
      <c r="K1083" s="909"/>
      <c r="L1083" s="531"/>
      <c r="M1083" s="531"/>
      <c r="N1083" s="531"/>
      <c r="O1083" s="531"/>
      <c r="P1083" s="531"/>
      <c r="Q1083" s="531"/>
      <c r="R1083" s="531"/>
      <c r="S1083" s="531"/>
      <c r="T1083" s="531"/>
      <c r="U1083" s="531"/>
      <c r="V1083" s="531"/>
      <c r="W1083" s="531"/>
      <c r="X1083" s="531"/>
      <c r="Y1083" s="531"/>
      <c r="Z1083" s="531"/>
      <c r="AA1083" s="531"/>
      <c r="AB1083" s="531"/>
    </row>
    <row r="1084" spans="3:28" ht="12.5" customHeight="1">
      <c r="C1084" s="531"/>
      <c r="D1084" s="531"/>
      <c r="E1084" s="531"/>
      <c r="F1084" s="909"/>
      <c r="G1084" s="909"/>
      <c r="H1084" s="909"/>
      <c r="I1084" s="909"/>
      <c r="J1084" s="909"/>
      <c r="K1084" s="909"/>
      <c r="L1084" s="531"/>
      <c r="M1084" s="531"/>
      <c r="N1084" s="531"/>
      <c r="O1084" s="531"/>
      <c r="P1084" s="531"/>
      <c r="Q1084" s="531"/>
      <c r="R1084" s="531"/>
      <c r="S1084" s="531"/>
      <c r="T1084" s="531"/>
      <c r="U1084" s="531"/>
      <c r="V1084" s="531"/>
      <c r="W1084" s="531"/>
      <c r="X1084" s="531"/>
      <c r="Y1084" s="531"/>
      <c r="Z1084" s="531"/>
      <c r="AA1084" s="531"/>
      <c r="AB1084" s="531"/>
    </row>
    <row r="1085" spans="3:28" ht="12.5" customHeight="1">
      <c r="C1085" s="531"/>
      <c r="D1085" s="531"/>
      <c r="E1085" s="531"/>
      <c r="F1085" s="909"/>
      <c r="G1085" s="909"/>
      <c r="H1085" s="909"/>
      <c r="I1085" s="909"/>
      <c r="J1085" s="909"/>
      <c r="K1085" s="909"/>
      <c r="L1085" s="531"/>
      <c r="M1085" s="531"/>
      <c r="N1085" s="531"/>
      <c r="O1085" s="531"/>
      <c r="P1085" s="531"/>
      <c r="Q1085" s="531"/>
      <c r="R1085" s="531"/>
      <c r="S1085" s="531"/>
      <c r="T1085" s="531"/>
      <c r="U1085" s="531"/>
      <c r="V1085" s="531"/>
      <c r="W1085" s="531"/>
      <c r="X1085" s="531"/>
      <c r="Y1085" s="531"/>
      <c r="Z1085" s="531"/>
      <c r="AA1085" s="531"/>
      <c r="AB1085" s="531"/>
    </row>
    <row r="1086" spans="3:28" ht="12.5" customHeight="1">
      <c r="C1086" s="531"/>
      <c r="D1086" s="531"/>
      <c r="E1086" s="531"/>
      <c r="F1086" s="909"/>
      <c r="G1086" s="909"/>
      <c r="H1086" s="909"/>
      <c r="I1086" s="909"/>
      <c r="J1086" s="909"/>
      <c r="K1086" s="909"/>
      <c r="L1086" s="531"/>
      <c r="M1086" s="531"/>
      <c r="N1086" s="531"/>
      <c r="O1086" s="531"/>
      <c r="P1086" s="531"/>
      <c r="Q1086" s="531"/>
      <c r="R1086" s="531"/>
      <c r="S1086" s="531"/>
      <c r="T1086" s="531"/>
      <c r="U1086" s="531"/>
      <c r="V1086" s="531"/>
      <c r="W1086" s="531"/>
      <c r="X1086" s="531"/>
      <c r="Y1086" s="531"/>
      <c r="Z1086" s="531"/>
      <c r="AA1086" s="531"/>
      <c r="AB1086" s="531"/>
    </row>
    <row r="1087" spans="3:28" ht="12.5" customHeight="1">
      <c r="C1087" s="531"/>
      <c r="D1087" s="531"/>
      <c r="E1087" s="531"/>
      <c r="F1087" s="909"/>
      <c r="G1087" s="909"/>
      <c r="H1087" s="909"/>
      <c r="I1087" s="909"/>
      <c r="J1087" s="909"/>
      <c r="K1087" s="909"/>
      <c r="L1087" s="531"/>
      <c r="M1087" s="531"/>
      <c r="N1087" s="531"/>
      <c r="O1087" s="531"/>
      <c r="P1087" s="531"/>
      <c r="Q1087" s="531"/>
      <c r="R1087" s="531"/>
      <c r="S1087" s="531"/>
      <c r="T1087" s="531"/>
      <c r="U1087" s="531"/>
      <c r="V1087" s="531"/>
      <c r="W1087" s="531"/>
      <c r="X1087" s="531"/>
      <c r="Y1087" s="531"/>
      <c r="Z1087" s="531"/>
      <c r="AA1087" s="531"/>
      <c r="AB1087" s="531"/>
    </row>
    <row r="1088" spans="3:28" ht="12.5" customHeight="1">
      <c r="C1088" s="531"/>
      <c r="D1088" s="531"/>
      <c r="E1088" s="531"/>
      <c r="F1088" s="909"/>
      <c r="G1088" s="909"/>
      <c r="H1088" s="909"/>
      <c r="I1088" s="909"/>
      <c r="J1088" s="909"/>
      <c r="K1088" s="909"/>
      <c r="L1088" s="531"/>
      <c r="M1088" s="531"/>
      <c r="N1088" s="531"/>
      <c r="O1088" s="531"/>
      <c r="P1088" s="531"/>
      <c r="Q1088" s="531"/>
      <c r="R1088" s="531"/>
      <c r="S1088" s="531"/>
      <c r="T1088" s="531"/>
      <c r="U1088" s="531"/>
      <c r="V1088" s="531"/>
      <c r="W1088" s="531"/>
      <c r="X1088" s="531"/>
      <c r="Y1088" s="531"/>
      <c r="Z1088" s="531"/>
      <c r="AA1088" s="531"/>
      <c r="AB1088" s="531"/>
    </row>
    <row r="1089" spans="3:28" ht="12.5" customHeight="1">
      <c r="C1089" s="531"/>
      <c r="D1089" s="531"/>
      <c r="E1089" s="531"/>
      <c r="F1089" s="909"/>
      <c r="G1089" s="909"/>
      <c r="H1089" s="909"/>
      <c r="I1089" s="909"/>
      <c r="J1089" s="909"/>
      <c r="K1089" s="909"/>
      <c r="L1089" s="531"/>
      <c r="M1089" s="531"/>
      <c r="N1089" s="531"/>
      <c r="O1089" s="531"/>
      <c r="P1089" s="531"/>
      <c r="Q1089" s="531"/>
      <c r="R1089" s="531"/>
      <c r="S1089" s="531"/>
      <c r="T1089" s="531"/>
      <c r="U1089" s="531"/>
      <c r="V1089" s="531"/>
      <c r="W1089" s="531"/>
      <c r="X1089" s="531"/>
      <c r="Y1089" s="531"/>
      <c r="Z1089" s="531"/>
      <c r="AA1089" s="531"/>
      <c r="AB1089" s="531"/>
    </row>
    <row r="1090" spans="3:28" ht="12.5" customHeight="1">
      <c r="C1090" s="531"/>
      <c r="D1090" s="531"/>
      <c r="E1090" s="531"/>
      <c r="F1090" s="909"/>
      <c r="G1090" s="909"/>
      <c r="H1090" s="909"/>
      <c r="I1090" s="909"/>
      <c r="J1090" s="909"/>
      <c r="K1090" s="909"/>
      <c r="L1090" s="531"/>
      <c r="M1090" s="531"/>
      <c r="N1090" s="531"/>
      <c r="O1090" s="531"/>
      <c r="P1090" s="531"/>
      <c r="Q1090" s="531"/>
      <c r="R1090" s="531"/>
      <c r="S1090" s="531"/>
      <c r="T1090" s="531"/>
      <c r="U1090" s="531"/>
      <c r="V1090" s="531"/>
      <c r="W1090" s="531"/>
      <c r="X1090" s="531"/>
      <c r="Y1090" s="531"/>
      <c r="Z1090" s="531"/>
      <c r="AA1090" s="531"/>
      <c r="AB1090" s="531"/>
    </row>
    <row r="1091" spans="3:28" ht="12.5" customHeight="1">
      <c r="C1091" s="531"/>
      <c r="D1091" s="531"/>
      <c r="E1091" s="531"/>
      <c r="F1091" s="909"/>
      <c r="G1091" s="909"/>
      <c r="H1091" s="909"/>
      <c r="I1091" s="909"/>
      <c r="J1091" s="909"/>
      <c r="K1091" s="909"/>
      <c r="L1091" s="531"/>
      <c r="M1091" s="531"/>
      <c r="N1091" s="531"/>
      <c r="O1091" s="531"/>
      <c r="P1091" s="531"/>
      <c r="Q1091" s="531"/>
      <c r="R1091" s="531"/>
      <c r="S1091" s="531"/>
      <c r="T1091" s="531"/>
      <c r="U1091" s="531"/>
      <c r="V1091" s="531"/>
      <c r="W1091" s="531"/>
      <c r="X1091" s="531"/>
      <c r="Y1091" s="531"/>
      <c r="Z1091" s="531"/>
      <c r="AA1091" s="531"/>
      <c r="AB1091" s="531"/>
    </row>
    <row r="1092" spans="3:28" ht="12.5" customHeight="1">
      <c r="C1092" s="531"/>
      <c r="D1092" s="531"/>
      <c r="E1092" s="531"/>
      <c r="F1092" s="909"/>
      <c r="G1092" s="909"/>
      <c r="H1092" s="909"/>
      <c r="I1092" s="909"/>
      <c r="J1092" s="909"/>
      <c r="K1092" s="909"/>
      <c r="L1092" s="531"/>
      <c r="M1092" s="531"/>
      <c r="N1092" s="531"/>
      <c r="O1092" s="531"/>
      <c r="P1092" s="531"/>
      <c r="Q1092" s="531"/>
      <c r="R1092" s="531"/>
      <c r="S1092" s="531"/>
      <c r="T1092" s="531"/>
      <c r="U1092" s="531"/>
      <c r="V1092" s="531"/>
      <c r="W1092" s="531"/>
      <c r="X1092" s="531"/>
      <c r="Y1092" s="531"/>
      <c r="Z1092" s="531"/>
      <c r="AA1092" s="531"/>
      <c r="AB1092" s="531"/>
    </row>
    <row r="1093" spans="3:28" ht="12.5" customHeight="1">
      <c r="C1093" s="531"/>
      <c r="D1093" s="531"/>
      <c r="E1093" s="531"/>
      <c r="F1093" s="909"/>
      <c r="G1093" s="909"/>
      <c r="H1093" s="909"/>
      <c r="I1093" s="909"/>
      <c r="J1093" s="909"/>
      <c r="K1093" s="909"/>
      <c r="L1093" s="531"/>
      <c r="M1093" s="531"/>
      <c r="N1093" s="531"/>
      <c r="O1093" s="531"/>
      <c r="P1093" s="531"/>
      <c r="Q1093" s="531"/>
      <c r="R1093" s="531"/>
      <c r="S1093" s="531"/>
      <c r="T1093" s="531"/>
      <c r="U1093" s="531"/>
      <c r="V1093" s="531"/>
      <c r="W1093" s="531"/>
      <c r="X1093" s="531"/>
      <c r="Y1093" s="531"/>
      <c r="Z1093" s="531"/>
      <c r="AA1093" s="531"/>
      <c r="AB1093" s="531"/>
    </row>
    <row r="1094" spans="3:28" ht="12.5" customHeight="1">
      <c r="C1094" s="531"/>
      <c r="D1094" s="531"/>
      <c r="E1094" s="531"/>
      <c r="F1094" s="909"/>
      <c r="G1094" s="909"/>
      <c r="H1094" s="909"/>
      <c r="I1094" s="909"/>
      <c r="J1094" s="909"/>
      <c r="K1094" s="909"/>
      <c r="L1094" s="531"/>
      <c r="M1094" s="531"/>
      <c r="N1094" s="531"/>
      <c r="O1094" s="531"/>
      <c r="P1094" s="531"/>
      <c r="Q1094" s="531"/>
      <c r="R1094" s="531"/>
      <c r="S1094" s="531"/>
      <c r="T1094" s="531"/>
      <c r="U1094" s="531"/>
      <c r="V1094" s="531"/>
      <c r="W1094" s="531"/>
      <c r="X1094" s="531"/>
      <c r="Y1094" s="531"/>
      <c r="Z1094" s="531"/>
      <c r="AA1094" s="531"/>
      <c r="AB1094" s="531"/>
    </row>
    <row r="1095" spans="3:28" ht="12.5" customHeight="1">
      <c r="C1095" s="531"/>
      <c r="D1095" s="531"/>
      <c r="E1095" s="531"/>
      <c r="F1095" s="909"/>
      <c r="G1095" s="909"/>
      <c r="H1095" s="909"/>
      <c r="I1095" s="909"/>
      <c r="J1095" s="909"/>
      <c r="K1095" s="909"/>
      <c r="L1095" s="531"/>
      <c r="M1095" s="531"/>
      <c r="N1095" s="531"/>
      <c r="O1095" s="531"/>
      <c r="P1095" s="531"/>
      <c r="Q1095" s="531"/>
      <c r="R1095" s="531"/>
      <c r="S1095" s="531"/>
      <c r="T1095" s="531"/>
      <c r="U1095" s="531"/>
      <c r="V1095" s="531"/>
      <c r="W1095" s="531"/>
      <c r="X1095" s="531"/>
      <c r="Y1095" s="531"/>
      <c r="Z1095" s="531"/>
      <c r="AA1095" s="531"/>
      <c r="AB1095" s="531"/>
    </row>
    <row r="1096" spans="3:28" ht="12.5" customHeight="1">
      <c r="C1096" s="531"/>
      <c r="D1096" s="531"/>
      <c r="E1096" s="531"/>
      <c r="F1096" s="909"/>
      <c r="G1096" s="909"/>
      <c r="H1096" s="909"/>
      <c r="I1096" s="909"/>
      <c r="J1096" s="909"/>
      <c r="K1096" s="909"/>
      <c r="L1096" s="531"/>
      <c r="M1096" s="531"/>
      <c r="N1096" s="531"/>
      <c r="O1096" s="531"/>
      <c r="P1096" s="531"/>
      <c r="Q1096" s="531"/>
      <c r="R1096" s="531"/>
      <c r="S1096" s="531"/>
      <c r="T1096" s="531"/>
      <c r="U1096" s="531"/>
      <c r="V1096" s="531"/>
      <c r="W1096" s="531"/>
      <c r="X1096" s="531"/>
      <c r="Y1096" s="531"/>
      <c r="Z1096" s="531"/>
      <c r="AA1096" s="531"/>
      <c r="AB1096" s="531"/>
    </row>
    <row r="1097" spans="3:28" ht="12.5" customHeight="1">
      <c r="C1097" s="531"/>
      <c r="D1097" s="531"/>
      <c r="E1097" s="531"/>
      <c r="F1097" s="909"/>
      <c r="G1097" s="909"/>
      <c r="H1097" s="909"/>
      <c r="I1097" s="909"/>
      <c r="J1097" s="909"/>
      <c r="K1097" s="909"/>
      <c r="L1097" s="531"/>
      <c r="M1097" s="531"/>
      <c r="N1097" s="531"/>
      <c r="O1097" s="531"/>
      <c r="P1097" s="531"/>
      <c r="Q1097" s="531"/>
      <c r="R1097" s="531"/>
      <c r="S1097" s="531"/>
      <c r="T1097" s="531"/>
      <c r="U1097" s="531"/>
      <c r="V1097" s="531"/>
      <c r="W1097" s="531"/>
      <c r="X1097" s="531"/>
      <c r="Y1097" s="531"/>
      <c r="Z1097" s="531"/>
      <c r="AA1097" s="531"/>
      <c r="AB1097" s="531"/>
    </row>
    <row r="1098" spans="3:28" ht="12.5" customHeight="1">
      <c r="C1098" s="531"/>
      <c r="D1098" s="531"/>
      <c r="E1098" s="531"/>
      <c r="F1098" s="909"/>
      <c r="G1098" s="909"/>
      <c r="H1098" s="909"/>
      <c r="I1098" s="909"/>
      <c r="J1098" s="909"/>
      <c r="K1098" s="909"/>
      <c r="L1098" s="531"/>
      <c r="M1098" s="531"/>
      <c r="N1098" s="531"/>
      <c r="O1098" s="531"/>
      <c r="P1098" s="531"/>
      <c r="Q1098" s="531"/>
      <c r="R1098" s="531"/>
      <c r="S1098" s="531"/>
      <c r="T1098" s="531"/>
      <c r="U1098" s="531"/>
      <c r="V1098" s="531"/>
      <c r="W1098" s="531"/>
      <c r="X1098" s="531"/>
      <c r="Y1098" s="531"/>
      <c r="Z1098" s="531"/>
      <c r="AA1098" s="531"/>
      <c r="AB1098" s="531"/>
    </row>
    <row r="1099" spans="3:28" ht="12.5" customHeight="1">
      <c r="C1099" s="531"/>
      <c r="D1099" s="531"/>
      <c r="E1099" s="531"/>
      <c r="F1099" s="909"/>
      <c r="G1099" s="909"/>
      <c r="H1099" s="909"/>
      <c r="I1099" s="909"/>
      <c r="J1099" s="909"/>
      <c r="K1099" s="909"/>
      <c r="L1099" s="531"/>
      <c r="M1099" s="531"/>
      <c r="N1099" s="531"/>
      <c r="O1099" s="531"/>
      <c r="P1099" s="531"/>
      <c r="Q1099" s="531"/>
      <c r="R1099" s="531"/>
      <c r="S1099" s="531"/>
      <c r="T1099" s="531"/>
      <c r="U1099" s="531"/>
      <c r="V1099" s="531"/>
      <c r="W1099" s="531"/>
      <c r="X1099" s="531"/>
      <c r="Y1099" s="531"/>
      <c r="Z1099" s="531"/>
      <c r="AA1099" s="531"/>
      <c r="AB1099" s="531"/>
    </row>
    <row r="1100" spans="3:28" ht="12.5" customHeight="1">
      <c r="C1100" s="531"/>
      <c r="D1100" s="531"/>
      <c r="E1100" s="531"/>
      <c r="F1100" s="909"/>
      <c r="G1100" s="909"/>
      <c r="H1100" s="909"/>
      <c r="I1100" s="909"/>
      <c r="J1100" s="909"/>
      <c r="K1100" s="909"/>
      <c r="L1100" s="531"/>
      <c r="M1100" s="531"/>
      <c r="N1100" s="531"/>
      <c r="O1100" s="531"/>
      <c r="P1100" s="531"/>
      <c r="Q1100" s="531"/>
      <c r="R1100" s="531"/>
      <c r="S1100" s="531"/>
      <c r="T1100" s="531"/>
      <c r="U1100" s="531"/>
      <c r="V1100" s="531"/>
      <c r="W1100" s="531"/>
      <c r="X1100" s="531"/>
      <c r="Y1100" s="531"/>
      <c r="Z1100" s="531"/>
      <c r="AA1100" s="531"/>
      <c r="AB1100" s="531"/>
    </row>
    <row r="1101" spans="3:28" ht="12.5" customHeight="1">
      <c r="C1101" s="531"/>
      <c r="D1101" s="531"/>
      <c r="E1101" s="531"/>
      <c r="F1101" s="909"/>
      <c r="G1101" s="909"/>
      <c r="H1101" s="909"/>
      <c r="I1101" s="909"/>
      <c r="J1101" s="909"/>
      <c r="K1101" s="909"/>
      <c r="L1101" s="531"/>
      <c r="M1101" s="531"/>
      <c r="N1101" s="531"/>
      <c r="O1101" s="531"/>
      <c r="P1101" s="531"/>
      <c r="Q1101" s="531"/>
      <c r="R1101" s="531"/>
      <c r="S1101" s="531"/>
      <c r="T1101" s="531"/>
      <c r="U1101" s="531"/>
      <c r="V1101" s="531"/>
      <c r="W1101" s="531"/>
      <c r="X1101" s="531"/>
      <c r="Y1101" s="531"/>
      <c r="Z1101" s="531"/>
      <c r="AA1101" s="531"/>
      <c r="AB1101" s="531"/>
    </row>
    <row r="1102" spans="3:28" ht="12.5" customHeight="1">
      <c r="C1102" s="531"/>
      <c r="D1102" s="531"/>
      <c r="E1102" s="531"/>
      <c r="F1102" s="909"/>
      <c r="G1102" s="909"/>
      <c r="H1102" s="909"/>
      <c r="I1102" s="909"/>
      <c r="J1102" s="909"/>
      <c r="K1102" s="909"/>
      <c r="L1102" s="531"/>
      <c r="M1102" s="531"/>
      <c r="N1102" s="531"/>
      <c r="O1102" s="531"/>
      <c r="P1102" s="531"/>
      <c r="Q1102" s="531"/>
      <c r="R1102" s="531"/>
      <c r="S1102" s="531"/>
      <c r="T1102" s="531"/>
      <c r="U1102" s="531"/>
      <c r="V1102" s="531"/>
      <c r="W1102" s="531"/>
      <c r="X1102" s="531"/>
      <c r="Y1102" s="531"/>
      <c r="Z1102" s="531"/>
      <c r="AA1102" s="531"/>
      <c r="AB1102" s="531"/>
    </row>
    <row r="1103" spans="3:28" ht="12.5" customHeight="1">
      <c r="C1103" s="531"/>
      <c r="D1103" s="531"/>
      <c r="E1103" s="531"/>
      <c r="F1103" s="909"/>
      <c r="G1103" s="909"/>
      <c r="H1103" s="909"/>
      <c r="I1103" s="909"/>
      <c r="J1103" s="909"/>
      <c r="K1103" s="909"/>
      <c r="L1103" s="531"/>
      <c r="M1103" s="531"/>
      <c r="N1103" s="531"/>
      <c r="O1103" s="531"/>
      <c r="P1103" s="531"/>
      <c r="Q1103" s="531"/>
      <c r="R1103" s="531"/>
      <c r="S1103" s="531"/>
      <c r="T1103" s="531"/>
      <c r="U1103" s="531"/>
      <c r="V1103" s="531"/>
      <c r="W1103" s="531"/>
      <c r="X1103" s="531"/>
      <c r="Y1103" s="531"/>
      <c r="Z1103" s="531"/>
      <c r="AA1103" s="531"/>
      <c r="AB1103" s="531"/>
    </row>
    <row r="1104" spans="3:28" ht="12.5" customHeight="1">
      <c r="C1104" s="531"/>
      <c r="D1104" s="531"/>
      <c r="E1104" s="531"/>
      <c r="F1104" s="909"/>
      <c r="G1104" s="909"/>
      <c r="H1104" s="909"/>
      <c r="I1104" s="909"/>
      <c r="J1104" s="909"/>
      <c r="K1104" s="909"/>
      <c r="L1104" s="531"/>
      <c r="M1104" s="531"/>
      <c r="N1104" s="531"/>
      <c r="O1104" s="531"/>
      <c r="P1104" s="531"/>
      <c r="Q1104" s="531"/>
      <c r="R1104" s="531"/>
      <c r="S1104" s="531"/>
      <c r="T1104" s="531"/>
      <c r="U1104" s="531"/>
      <c r="V1104" s="531"/>
      <c r="W1104" s="531"/>
      <c r="X1104" s="531"/>
      <c r="Y1104" s="531"/>
      <c r="Z1104" s="531"/>
      <c r="AA1104" s="531"/>
      <c r="AB1104" s="531"/>
    </row>
    <row r="1105" spans="3:28" ht="12.5" customHeight="1">
      <c r="C1105" s="531"/>
      <c r="D1105" s="531"/>
      <c r="E1105" s="531"/>
      <c r="F1105" s="909"/>
      <c r="G1105" s="909"/>
      <c r="H1105" s="909"/>
      <c r="I1105" s="909"/>
      <c r="J1105" s="909"/>
      <c r="K1105" s="909"/>
      <c r="L1105" s="531"/>
      <c r="M1105" s="531"/>
      <c r="N1105" s="531"/>
      <c r="O1105" s="531"/>
      <c r="P1105" s="531"/>
      <c r="Q1105" s="531"/>
      <c r="R1105" s="531"/>
      <c r="S1105" s="531"/>
      <c r="T1105" s="531"/>
      <c r="U1105" s="531"/>
      <c r="V1105" s="531"/>
      <c r="W1105" s="531"/>
      <c r="X1105" s="531"/>
      <c r="Y1105" s="531"/>
      <c r="Z1105" s="531"/>
      <c r="AA1105" s="531"/>
      <c r="AB1105" s="531"/>
    </row>
    <row r="1106" spans="3:28" ht="12.5" customHeight="1">
      <c r="C1106" s="531"/>
      <c r="D1106" s="531"/>
      <c r="E1106" s="531"/>
      <c r="F1106" s="909"/>
      <c r="G1106" s="909"/>
      <c r="H1106" s="909"/>
      <c r="I1106" s="909"/>
      <c r="J1106" s="909"/>
      <c r="K1106" s="909"/>
      <c r="L1106" s="531"/>
      <c r="M1106" s="531"/>
      <c r="N1106" s="531"/>
      <c r="O1106" s="531"/>
      <c r="P1106" s="531"/>
      <c r="Q1106" s="531"/>
      <c r="R1106" s="531"/>
      <c r="S1106" s="531"/>
      <c r="T1106" s="531"/>
      <c r="U1106" s="531"/>
      <c r="V1106" s="531"/>
      <c r="W1106" s="531"/>
      <c r="X1106" s="531"/>
      <c r="Y1106" s="531"/>
      <c r="Z1106" s="531"/>
      <c r="AA1106" s="531"/>
      <c r="AB1106" s="531"/>
    </row>
    <row r="1107" spans="3:28" ht="12.5" customHeight="1">
      <c r="C1107" s="531"/>
      <c r="D1107" s="531"/>
      <c r="E1107" s="531"/>
      <c r="F1107" s="909"/>
      <c r="G1107" s="909"/>
      <c r="H1107" s="909"/>
      <c r="I1107" s="909"/>
      <c r="J1107" s="909"/>
      <c r="K1107" s="909"/>
      <c r="L1107" s="531"/>
      <c r="M1107" s="531"/>
      <c r="N1107" s="531"/>
      <c r="O1107" s="531"/>
      <c r="P1107" s="531"/>
      <c r="Q1107" s="531"/>
      <c r="R1107" s="531"/>
      <c r="S1107" s="531"/>
      <c r="T1107" s="531"/>
      <c r="U1107" s="531"/>
      <c r="V1107" s="531"/>
      <c r="W1107" s="531"/>
      <c r="X1107" s="531"/>
      <c r="Y1107" s="531"/>
      <c r="Z1107" s="531"/>
      <c r="AA1107" s="531"/>
      <c r="AB1107" s="531"/>
    </row>
    <row r="1108" spans="3:28" ht="12.5" customHeight="1">
      <c r="C1108" s="531"/>
      <c r="D1108" s="531"/>
      <c r="E1108" s="531"/>
      <c r="F1108" s="909"/>
      <c r="G1108" s="909"/>
      <c r="H1108" s="909"/>
      <c r="I1108" s="909"/>
      <c r="J1108" s="909"/>
      <c r="K1108" s="909"/>
      <c r="L1108" s="531"/>
      <c r="M1108" s="531"/>
      <c r="N1108" s="531"/>
      <c r="O1108" s="531"/>
      <c r="P1108" s="531"/>
      <c r="Q1108" s="531"/>
      <c r="R1108" s="531"/>
      <c r="S1108" s="531"/>
      <c r="T1108" s="531"/>
      <c r="U1108" s="531"/>
      <c r="V1108" s="531"/>
      <c r="W1108" s="531"/>
      <c r="X1108" s="531"/>
      <c r="Y1108" s="531"/>
      <c r="Z1108" s="531"/>
      <c r="AA1108" s="531"/>
      <c r="AB1108" s="531"/>
    </row>
    <row r="1109" spans="3:28" ht="12.5" customHeight="1">
      <c r="C1109" s="531"/>
      <c r="D1109" s="531"/>
      <c r="E1109" s="531"/>
      <c r="F1109" s="909"/>
      <c r="G1109" s="909"/>
      <c r="H1109" s="909"/>
      <c r="I1109" s="909"/>
      <c r="J1109" s="909"/>
      <c r="K1109" s="909"/>
      <c r="L1109" s="531"/>
      <c r="M1109" s="531"/>
      <c r="N1109" s="531"/>
      <c r="O1109" s="531"/>
      <c r="P1109" s="531"/>
      <c r="Q1109" s="531"/>
      <c r="R1109" s="531"/>
      <c r="S1109" s="531"/>
      <c r="T1109" s="531"/>
      <c r="U1109" s="531"/>
      <c r="V1109" s="531"/>
      <c r="W1109" s="531"/>
      <c r="X1109" s="531"/>
      <c r="Y1109" s="531"/>
      <c r="Z1109" s="531"/>
      <c r="AA1109" s="531"/>
      <c r="AB1109" s="531"/>
    </row>
    <row r="1110" spans="3:28" ht="12.5" customHeight="1">
      <c r="C1110" s="531"/>
      <c r="D1110" s="531"/>
      <c r="E1110" s="531"/>
      <c r="F1110" s="909"/>
      <c r="G1110" s="909"/>
      <c r="H1110" s="909"/>
      <c r="I1110" s="909"/>
      <c r="J1110" s="909"/>
      <c r="K1110" s="909"/>
      <c r="L1110" s="531"/>
      <c r="M1110" s="531"/>
      <c r="N1110" s="531"/>
      <c r="O1110" s="531"/>
      <c r="P1110" s="531"/>
      <c r="Q1110" s="531"/>
      <c r="R1110" s="531"/>
      <c r="S1110" s="531"/>
      <c r="T1110" s="531"/>
      <c r="U1110" s="531"/>
      <c r="V1110" s="531"/>
      <c r="W1110" s="531"/>
      <c r="X1110" s="531"/>
      <c r="Y1110" s="531"/>
      <c r="Z1110" s="531"/>
      <c r="AA1110" s="531"/>
      <c r="AB1110" s="531"/>
    </row>
    <row r="1111" spans="3:28" ht="12.5" customHeight="1">
      <c r="C1111" s="531"/>
      <c r="D1111" s="531"/>
      <c r="E1111" s="531"/>
      <c r="F1111" s="909"/>
      <c r="G1111" s="909"/>
      <c r="H1111" s="909"/>
      <c r="I1111" s="909"/>
      <c r="J1111" s="909"/>
      <c r="K1111" s="909"/>
      <c r="L1111" s="531"/>
      <c r="M1111" s="531"/>
      <c r="N1111" s="531"/>
      <c r="O1111" s="531"/>
      <c r="P1111" s="531"/>
      <c r="Q1111" s="531"/>
      <c r="R1111" s="531"/>
      <c r="S1111" s="531"/>
      <c r="T1111" s="531"/>
      <c r="U1111" s="531"/>
      <c r="V1111" s="531"/>
      <c r="W1111" s="531"/>
      <c r="X1111" s="531"/>
      <c r="Y1111" s="531"/>
      <c r="Z1111" s="531"/>
      <c r="AA1111" s="531"/>
      <c r="AB1111" s="531"/>
    </row>
    <row r="1112" spans="3:28" ht="12.5" customHeight="1">
      <c r="C1112" s="531"/>
      <c r="D1112" s="531"/>
      <c r="E1112" s="531"/>
      <c r="F1112" s="909"/>
      <c r="G1112" s="909"/>
      <c r="H1112" s="909"/>
      <c r="I1112" s="909"/>
      <c r="J1112" s="909"/>
      <c r="K1112" s="909"/>
      <c r="L1112" s="531"/>
      <c r="M1112" s="531"/>
      <c r="N1112" s="531"/>
      <c r="O1112" s="531"/>
      <c r="P1112" s="531"/>
      <c r="Q1112" s="531"/>
      <c r="R1112" s="531"/>
      <c r="S1112" s="531"/>
      <c r="T1112" s="531"/>
      <c r="U1112" s="531"/>
      <c r="V1112" s="531"/>
      <c r="W1112" s="531"/>
      <c r="X1112" s="531"/>
      <c r="Y1112" s="531"/>
      <c r="Z1112" s="531"/>
      <c r="AA1112" s="531"/>
      <c r="AB1112" s="531"/>
    </row>
    <row r="1113" spans="3:28" ht="12.5" customHeight="1">
      <c r="C1113" s="531"/>
      <c r="D1113" s="531"/>
      <c r="E1113" s="531"/>
      <c r="F1113" s="909"/>
      <c r="G1113" s="909"/>
      <c r="H1113" s="909"/>
      <c r="I1113" s="909"/>
      <c r="J1113" s="909"/>
      <c r="K1113" s="909"/>
      <c r="L1113" s="531"/>
      <c r="M1113" s="531"/>
      <c r="N1113" s="531"/>
      <c r="O1113" s="531"/>
      <c r="P1113" s="531"/>
      <c r="Q1113" s="531"/>
      <c r="R1113" s="531"/>
      <c r="S1113" s="531"/>
      <c r="T1113" s="531"/>
      <c r="U1113" s="531"/>
      <c r="V1113" s="531"/>
      <c r="W1113" s="531"/>
      <c r="X1113" s="531"/>
      <c r="Y1113" s="531"/>
      <c r="Z1113" s="531"/>
      <c r="AA1113" s="531"/>
      <c r="AB1113" s="531"/>
    </row>
    <row r="1114" spans="3:28" ht="12.5" customHeight="1">
      <c r="C1114" s="531"/>
      <c r="D1114" s="531"/>
      <c r="E1114" s="531"/>
      <c r="F1114" s="909"/>
      <c r="G1114" s="909"/>
      <c r="H1114" s="909"/>
      <c r="I1114" s="909"/>
      <c r="J1114" s="909"/>
      <c r="K1114" s="909"/>
      <c r="L1114" s="531"/>
      <c r="M1114" s="531"/>
      <c r="N1114" s="531"/>
      <c r="O1114" s="531"/>
      <c r="P1114" s="531"/>
      <c r="Q1114" s="531"/>
      <c r="R1114" s="531"/>
      <c r="S1114" s="531"/>
      <c r="T1114" s="531"/>
      <c r="U1114" s="531"/>
      <c r="V1114" s="531"/>
      <c r="W1114" s="531"/>
      <c r="X1114" s="531"/>
      <c r="Y1114" s="531"/>
      <c r="Z1114" s="531"/>
      <c r="AA1114" s="531"/>
      <c r="AB1114" s="531"/>
    </row>
    <row r="1115" spans="3:28" ht="12.5" customHeight="1">
      <c r="C1115" s="531"/>
      <c r="D1115" s="531"/>
      <c r="E1115" s="531"/>
      <c r="F1115" s="909"/>
      <c r="G1115" s="909"/>
      <c r="H1115" s="909"/>
      <c r="I1115" s="909"/>
      <c r="J1115" s="909"/>
      <c r="K1115" s="909"/>
      <c r="L1115" s="531"/>
      <c r="M1115" s="531"/>
      <c r="N1115" s="531"/>
      <c r="O1115" s="531"/>
      <c r="P1115" s="531"/>
      <c r="Q1115" s="531"/>
      <c r="R1115" s="531"/>
      <c r="S1115" s="531"/>
      <c r="T1115" s="531"/>
      <c r="U1115" s="531"/>
      <c r="V1115" s="531"/>
      <c r="W1115" s="531"/>
      <c r="X1115" s="531"/>
      <c r="Y1115" s="531"/>
      <c r="Z1115" s="531"/>
      <c r="AA1115" s="531"/>
      <c r="AB1115" s="531"/>
    </row>
    <row r="1116" spans="3:28" ht="12.5" customHeight="1">
      <c r="C1116" s="531"/>
      <c r="D1116" s="531"/>
      <c r="E1116" s="531"/>
      <c r="F1116" s="909"/>
      <c r="G1116" s="909"/>
      <c r="H1116" s="909"/>
      <c r="I1116" s="909"/>
      <c r="J1116" s="909"/>
      <c r="K1116" s="909"/>
      <c r="L1116" s="531"/>
      <c r="M1116" s="531"/>
      <c r="N1116" s="531"/>
      <c r="O1116" s="531"/>
      <c r="P1116" s="531"/>
      <c r="Q1116" s="531"/>
      <c r="R1116" s="531"/>
      <c r="S1116" s="531"/>
      <c r="T1116" s="531"/>
      <c r="U1116" s="531"/>
      <c r="V1116" s="531"/>
      <c r="W1116" s="531"/>
      <c r="X1116" s="531"/>
      <c r="Y1116" s="531"/>
      <c r="Z1116" s="531"/>
      <c r="AA1116" s="531"/>
      <c r="AB1116" s="531"/>
    </row>
    <row r="1117" spans="3:28" ht="12.5" customHeight="1">
      <c r="C1117" s="531"/>
      <c r="D1117" s="531"/>
      <c r="E1117" s="531"/>
      <c r="F1117" s="909"/>
      <c r="G1117" s="909"/>
      <c r="H1117" s="909"/>
      <c r="I1117" s="909"/>
      <c r="J1117" s="909"/>
      <c r="K1117" s="909"/>
      <c r="L1117" s="531"/>
      <c r="M1117" s="531"/>
      <c r="N1117" s="531"/>
      <c r="O1117" s="531"/>
      <c r="P1117" s="531"/>
      <c r="Q1117" s="531"/>
      <c r="R1117" s="531"/>
      <c r="S1117" s="531"/>
      <c r="T1117" s="531"/>
      <c r="U1117" s="531"/>
      <c r="V1117" s="531"/>
      <c r="W1117" s="531"/>
      <c r="X1117" s="531"/>
      <c r="Y1117" s="531"/>
      <c r="Z1117" s="531"/>
      <c r="AA1117" s="531"/>
      <c r="AB1117" s="531"/>
    </row>
    <row r="1118" spans="3:28" ht="12.5" customHeight="1">
      <c r="C1118" s="531"/>
      <c r="D1118" s="531"/>
      <c r="E1118" s="531"/>
      <c r="F1118" s="909"/>
      <c r="G1118" s="909"/>
      <c r="H1118" s="909"/>
      <c r="I1118" s="909"/>
      <c r="J1118" s="909"/>
      <c r="K1118" s="909"/>
      <c r="L1118" s="531"/>
      <c r="M1118" s="531"/>
      <c r="N1118" s="531"/>
      <c r="O1118" s="531"/>
      <c r="P1118" s="531"/>
      <c r="Q1118" s="531"/>
      <c r="R1118" s="531"/>
      <c r="S1118" s="531"/>
      <c r="T1118" s="531"/>
      <c r="U1118" s="531"/>
      <c r="V1118" s="531"/>
      <c r="W1118" s="531"/>
      <c r="X1118" s="531"/>
      <c r="Y1118" s="531"/>
      <c r="Z1118" s="531"/>
      <c r="AA1118" s="531"/>
      <c r="AB1118" s="531"/>
    </row>
    <row r="1119" spans="3:28" ht="12.5" customHeight="1">
      <c r="C1119" s="531"/>
      <c r="D1119" s="531"/>
      <c r="E1119" s="531"/>
      <c r="F1119" s="909"/>
      <c r="G1119" s="909"/>
      <c r="H1119" s="909"/>
      <c r="I1119" s="909"/>
      <c r="J1119" s="909"/>
      <c r="K1119" s="909"/>
      <c r="L1119" s="531"/>
      <c r="M1119" s="531"/>
      <c r="N1119" s="531"/>
      <c r="O1119" s="531"/>
      <c r="P1119" s="531"/>
      <c r="Q1119" s="531"/>
      <c r="R1119" s="531"/>
      <c r="S1119" s="531"/>
      <c r="T1119" s="531"/>
      <c r="U1119" s="531"/>
      <c r="V1119" s="531"/>
      <c r="W1119" s="531"/>
      <c r="X1119" s="531"/>
      <c r="Y1119" s="531"/>
      <c r="Z1119" s="531"/>
      <c r="AA1119" s="531"/>
      <c r="AB1119" s="531"/>
    </row>
    <row r="1120" spans="3:28" ht="12.5" customHeight="1">
      <c r="C1120" s="531"/>
      <c r="D1120" s="531"/>
      <c r="E1120" s="531"/>
      <c r="F1120" s="909"/>
      <c r="G1120" s="909"/>
      <c r="H1120" s="909"/>
      <c r="I1120" s="909"/>
      <c r="J1120" s="909"/>
      <c r="K1120" s="909"/>
      <c r="L1120" s="531"/>
      <c r="M1120" s="531"/>
      <c r="N1120" s="531"/>
      <c r="O1120" s="531"/>
      <c r="P1120" s="531"/>
      <c r="Q1120" s="531"/>
      <c r="R1120" s="531"/>
      <c r="S1120" s="531"/>
      <c r="T1120" s="531"/>
      <c r="U1120" s="531"/>
      <c r="V1120" s="531"/>
      <c r="W1120" s="531"/>
      <c r="X1120" s="531"/>
      <c r="Y1120" s="531"/>
      <c r="Z1120" s="531"/>
      <c r="AA1120" s="531"/>
      <c r="AB1120" s="531"/>
    </row>
    <row r="1121" spans="3:28" ht="12.5" customHeight="1">
      <c r="C1121" s="531"/>
      <c r="D1121" s="531"/>
      <c r="E1121" s="531"/>
      <c r="F1121" s="909"/>
      <c r="G1121" s="909"/>
      <c r="H1121" s="909"/>
      <c r="I1121" s="909"/>
      <c r="J1121" s="909"/>
      <c r="K1121" s="909"/>
      <c r="L1121" s="531"/>
      <c r="M1121" s="531"/>
      <c r="N1121" s="531"/>
      <c r="O1121" s="531"/>
      <c r="P1121" s="531"/>
      <c r="Q1121" s="531"/>
      <c r="R1121" s="531"/>
      <c r="S1121" s="531"/>
      <c r="T1121" s="531"/>
      <c r="U1121" s="531"/>
      <c r="V1121" s="531"/>
      <c r="W1121" s="531"/>
      <c r="X1121" s="531"/>
      <c r="Y1121" s="531"/>
      <c r="Z1121" s="531"/>
      <c r="AA1121" s="531"/>
      <c r="AB1121" s="531"/>
    </row>
    <row r="1122" spans="3:28" ht="12.5" customHeight="1">
      <c r="C1122" s="531"/>
      <c r="D1122" s="531"/>
      <c r="E1122" s="531"/>
      <c r="F1122" s="909"/>
      <c r="G1122" s="909"/>
      <c r="H1122" s="909"/>
      <c r="I1122" s="909"/>
      <c r="J1122" s="909"/>
      <c r="K1122" s="909"/>
      <c r="L1122" s="531"/>
      <c r="M1122" s="531"/>
      <c r="N1122" s="531"/>
      <c r="O1122" s="531"/>
      <c r="P1122" s="531"/>
      <c r="Q1122" s="531"/>
      <c r="R1122" s="531"/>
      <c r="S1122" s="531"/>
      <c r="T1122" s="531"/>
      <c r="U1122" s="531"/>
      <c r="V1122" s="531"/>
      <c r="W1122" s="531"/>
      <c r="X1122" s="531"/>
      <c r="Y1122" s="531"/>
      <c r="Z1122" s="531"/>
      <c r="AA1122" s="531"/>
      <c r="AB1122" s="531"/>
    </row>
    <row r="1123" spans="3:28" ht="12.5" customHeight="1">
      <c r="C1123" s="531"/>
      <c r="D1123" s="531"/>
      <c r="E1123" s="531"/>
      <c r="F1123" s="909"/>
      <c r="G1123" s="909"/>
      <c r="H1123" s="909"/>
      <c r="I1123" s="909"/>
      <c r="J1123" s="909"/>
      <c r="K1123" s="909"/>
      <c r="L1123" s="531"/>
      <c r="M1123" s="531"/>
      <c r="N1123" s="531"/>
      <c r="O1123" s="531"/>
      <c r="P1123" s="531"/>
      <c r="Q1123" s="531"/>
      <c r="R1123" s="531"/>
      <c r="S1123" s="531"/>
      <c r="T1123" s="531"/>
      <c r="U1123" s="531"/>
      <c r="V1123" s="531"/>
      <c r="W1123" s="531"/>
      <c r="X1123" s="531"/>
      <c r="Y1123" s="531"/>
      <c r="Z1123" s="531"/>
      <c r="AA1123" s="531"/>
      <c r="AB1123" s="531"/>
    </row>
    <row r="1124" spans="3:28" ht="12.5" customHeight="1">
      <c r="C1124" s="531"/>
      <c r="D1124" s="531"/>
      <c r="E1124" s="531"/>
      <c r="F1124" s="909"/>
      <c r="G1124" s="909"/>
      <c r="H1124" s="909"/>
      <c r="I1124" s="909"/>
      <c r="J1124" s="909"/>
      <c r="K1124" s="909"/>
      <c r="L1124" s="531"/>
      <c r="M1124" s="531"/>
      <c r="N1124" s="531"/>
      <c r="O1124" s="531"/>
      <c r="P1124" s="531"/>
      <c r="Q1124" s="531"/>
      <c r="R1124" s="531"/>
      <c r="S1124" s="531"/>
      <c r="T1124" s="531"/>
      <c r="U1124" s="531"/>
      <c r="V1124" s="531"/>
      <c r="W1124" s="531"/>
      <c r="X1124" s="531"/>
      <c r="Y1124" s="531"/>
      <c r="Z1124" s="531"/>
      <c r="AA1124" s="531"/>
      <c r="AB1124" s="531"/>
    </row>
    <row r="1125" spans="3:28" ht="12.5" customHeight="1">
      <c r="C1125" s="531"/>
      <c r="D1125" s="531"/>
      <c r="E1125" s="531"/>
      <c r="F1125" s="909"/>
      <c r="G1125" s="909"/>
      <c r="H1125" s="909"/>
      <c r="I1125" s="909"/>
      <c r="J1125" s="909"/>
      <c r="K1125" s="909"/>
      <c r="L1125" s="531"/>
      <c r="M1125" s="531"/>
      <c r="N1125" s="531"/>
      <c r="O1125" s="531"/>
      <c r="P1125" s="531"/>
      <c r="Q1125" s="531"/>
      <c r="R1125" s="531"/>
      <c r="S1125" s="531"/>
      <c r="T1125" s="531"/>
      <c r="U1125" s="531"/>
      <c r="V1125" s="531"/>
      <c r="W1125" s="531"/>
      <c r="X1125" s="531"/>
      <c r="Y1125" s="531"/>
      <c r="Z1125" s="531"/>
      <c r="AA1125" s="531"/>
      <c r="AB1125" s="531"/>
    </row>
    <row r="1126" spans="3:28" ht="12.5" customHeight="1">
      <c r="C1126" s="531"/>
      <c r="D1126" s="531"/>
      <c r="E1126" s="531"/>
      <c r="F1126" s="909"/>
      <c r="G1126" s="909"/>
      <c r="H1126" s="909"/>
      <c r="I1126" s="909"/>
      <c r="J1126" s="909"/>
      <c r="K1126" s="909"/>
      <c r="L1126" s="531"/>
      <c r="M1126" s="531"/>
      <c r="N1126" s="531"/>
      <c r="O1126" s="531"/>
      <c r="P1126" s="531"/>
      <c r="Q1126" s="531"/>
      <c r="R1126" s="531"/>
      <c r="S1126" s="531"/>
      <c r="T1126" s="531"/>
      <c r="U1126" s="531"/>
      <c r="V1126" s="531"/>
      <c r="W1126" s="531"/>
      <c r="X1126" s="531"/>
      <c r="Y1126" s="531"/>
      <c r="Z1126" s="531"/>
      <c r="AA1126" s="531"/>
      <c r="AB1126" s="531"/>
    </row>
    <row r="1127" spans="3:28" ht="12.5" customHeight="1">
      <c r="C1127" s="531"/>
      <c r="D1127" s="531"/>
      <c r="E1127" s="531"/>
      <c r="F1127" s="909"/>
      <c r="G1127" s="909"/>
      <c r="H1127" s="909"/>
      <c r="I1127" s="909"/>
      <c r="J1127" s="909"/>
      <c r="K1127" s="909"/>
      <c r="L1127" s="531"/>
      <c r="M1127" s="531"/>
      <c r="N1127" s="531"/>
      <c r="O1127" s="531"/>
      <c r="P1127" s="531"/>
      <c r="Q1127" s="531"/>
      <c r="R1127" s="531"/>
      <c r="S1127" s="531"/>
      <c r="T1127" s="531"/>
      <c r="U1127" s="531"/>
      <c r="V1127" s="531"/>
      <c r="W1127" s="531"/>
      <c r="X1127" s="531"/>
      <c r="Y1127" s="531"/>
      <c r="Z1127" s="531"/>
      <c r="AA1127" s="531"/>
      <c r="AB1127" s="531"/>
    </row>
    <row r="1128" spans="3:28" ht="12.5" customHeight="1">
      <c r="C1128" s="531"/>
      <c r="D1128" s="531"/>
      <c r="E1128" s="531"/>
      <c r="F1128" s="909"/>
      <c r="G1128" s="909"/>
      <c r="H1128" s="909"/>
      <c r="I1128" s="909"/>
      <c r="J1128" s="909"/>
      <c r="K1128" s="909"/>
      <c r="L1128" s="531"/>
      <c r="M1128" s="531"/>
      <c r="N1128" s="531"/>
      <c r="O1128" s="531"/>
      <c r="P1128" s="531"/>
      <c r="Q1128" s="531"/>
      <c r="R1128" s="531"/>
      <c r="S1128" s="531"/>
      <c r="T1128" s="531"/>
      <c r="U1128" s="531"/>
      <c r="V1128" s="531"/>
      <c r="W1128" s="531"/>
      <c r="X1128" s="531"/>
      <c r="Y1128" s="531"/>
      <c r="Z1128" s="531"/>
      <c r="AA1128" s="531"/>
      <c r="AB1128" s="531"/>
    </row>
    <row r="1129" spans="3:28" ht="12.5" customHeight="1">
      <c r="C1129" s="531"/>
      <c r="D1129" s="531"/>
      <c r="E1129" s="531"/>
      <c r="F1129" s="909"/>
      <c r="G1129" s="909"/>
      <c r="H1129" s="909"/>
      <c r="I1129" s="909"/>
      <c r="J1129" s="909"/>
      <c r="K1129" s="909"/>
      <c r="L1129" s="531"/>
      <c r="M1129" s="531"/>
      <c r="N1129" s="531"/>
      <c r="O1129" s="531"/>
      <c r="P1129" s="531"/>
      <c r="Q1129" s="531"/>
      <c r="R1129" s="531"/>
      <c r="S1129" s="531"/>
      <c r="T1129" s="531"/>
      <c r="U1129" s="531"/>
      <c r="V1129" s="531"/>
      <c r="W1129" s="531"/>
      <c r="X1129" s="531"/>
      <c r="Y1129" s="531"/>
      <c r="Z1129" s="531"/>
      <c r="AA1129" s="531"/>
      <c r="AB1129" s="531"/>
    </row>
    <row r="1130" spans="3:28" ht="12.5" customHeight="1">
      <c r="C1130" s="531"/>
      <c r="D1130" s="531"/>
      <c r="E1130" s="531"/>
      <c r="F1130" s="909"/>
      <c r="G1130" s="909"/>
      <c r="H1130" s="909"/>
      <c r="I1130" s="909"/>
      <c r="J1130" s="909"/>
      <c r="K1130" s="909"/>
      <c r="L1130" s="531"/>
      <c r="M1130" s="531"/>
      <c r="N1130" s="531"/>
      <c r="O1130" s="531"/>
      <c r="P1130" s="531"/>
      <c r="Q1130" s="531"/>
      <c r="R1130" s="531"/>
      <c r="S1130" s="531"/>
      <c r="T1130" s="531"/>
      <c r="U1130" s="531"/>
      <c r="V1130" s="531"/>
      <c r="W1130" s="531"/>
      <c r="X1130" s="531"/>
      <c r="Y1130" s="531"/>
      <c r="Z1130" s="531"/>
      <c r="AA1130" s="531"/>
      <c r="AB1130" s="531"/>
    </row>
    <row r="1131" spans="3:28" ht="12.5" customHeight="1">
      <c r="C1131" s="531"/>
      <c r="D1131" s="531"/>
      <c r="E1131" s="531"/>
      <c r="F1131" s="909"/>
      <c r="G1131" s="909"/>
      <c r="H1131" s="909"/>
      <c r="I1131" s="909"/>
      <c r="J1131" s="909"/>
      <c r="K1131" s="909"/>
      <c r="L1131" s="531"/>
      <c r="M1131" s="531"/>
      <c r="N1131" s="531"/>
      <c r="O1131" s="531"/>
      <c r="P1131" s="531"/>
      <c r="Q1131" s="531"/>
      <c r="R1131" s="531"/>
      <c r="S1131" s="531"/>
      <c r="T1131" s="531"/>
      <c r="U1131" s="531"/>
      <c r="V1131" s="531"/>
      <c r="W1131" s="531"/>
      <c r="X1131" s="531"/>
      <c r="Y1131" s="531"/>
      <c r="Z1131" s="531"/>
      <c r="AA1131" s="531"/>
      <c r="AB1131" s="531"/>
    </row>
    <row r="1132" spans="3:28" ht="12.5" customHeight="1">
      <c r="C1132" s="531"/>
      <c r="D1132" s="531"/>
      <c r="E1132" s="531"/>
      <c r="F1132" s="909"/>
      <c r="G1132" s="909"/>
      <c r="H1132" s="909"/>
      <c r="I1132" s="909"/>
      <c r="J1132" s="909"/>
      <c r="K1132" s="909"/>
      <c r="L1132" s="531"/>
      <c r="M1132" s="531"/>
      <c r="N1132" s="531"/>
      <c r="O1132" s="531"/>
      <c r="P1132" s="531"/>
      <c r="Q1132" s="531"/>
      <c r="R1132" s="531"/>
      <c r="S1132" s="531"/>
      <c r="T1132" s="531"/>
      <c r="U1132" s="531"/>
      <c r="V1132" s="531"/>
      <c r="W1132" s="531"/>
      <c r="X1132" s="531"/>
      <c r="Y1132" s="531"/>
      <c r="Z1132" s="531"/>
      <c r="AA1132" s="531"/>
      <c r="AB1132" s="531"/>
    </row>
    <row r="1133" spans="3:28" ht="12.5" customHeight="1">
      <c r="C1133" s="531"/>
      <c r="D1133" s="531"/>
      <c r="E1133" s="531"/>
      <c r="F1133" s="909"/>
      <c r="G1133" s="909"/>
      <c r="H1133" s="909"/>
      <c r="I1133" s="909"/>
      <c r="J1133" s="909"/>
      <c r="K1133" s="909"/>
      <c r="L1133" s="531"/>
      <c r="M1133" s="531"/>
      <c r="N1133" s="531"/>
      <c r="O1133" s="531"/>
      <c r="P1133" s="531"/>
      <c r="Q1133" s="531"/>
      <c r="R1133" s="531"/>
      <c r="S1133" s="531"/>
      <c r="T1133" s="531"/>
      <c r="U1133" s="531"/>
      <c r="V1133" s="531"/>
      <c r="W1133" s="531"/>
      <c r="X1133" s="531"/>
      <c r="Y1133" s="531"/>
      <c r="Z1133" s="531"/>
      <c r="AA1133" s="531"/>
      <c r="AB1133" s="531"/>
    </row>
    <row r="1134" spans="3:28" ht="12.5" customHeight="1">
      <c r="C1134" s="531"/>
      <c r="D1134" s="531"/>
      <c r="E1134" s="531"/>
      <c r="F1134" s="909"/>
      <c r="G1134" s="909"/>
      <c r="H1134" s="909"/>
      <c r="I1134" s="909"/>
      <c r="J1134" s="909"/>
      <c r="K1134" s="909"/>
      <c r="L1134" s="531"/>
      <c r="M1134" s="531"/>
      <c r="N1134" s="531"/>
      <c r="O1134" s="531"/>
      <c r="P1134" s="531"/>
      <c r="Q1134" s="531"/>
      <c r="R1134" s="531"/>
      <c r="S1134" s="531"/>
      <c r="T1134" s="531"/>
      <c r="U1134" s="531"/>
      <c r="V1134" s="531"/>
      <c r="W1134" s="531"/>
      <c r="X1134" s="531"/>
      <c r="Y1134" s="531"/>
      <c r="Z1134" s="531"/>
      <c r="AA1134" s="531"/>
      <c r="AB1134" s="531"/>
    </row>
    <row r="1135" spans="3:28" ht="12.5" customHeight="1">
      <c r="C1135" s="531"/>
      <c r="D1135" s="531"/>
      <c r="E1135" s="531"/>
      <c r="F1135" s="909"/>
      <c r="G1135" s="909"/>
      <c r="H1135" s="909"/>
      <c r="I1135" s="909"/>
      <c r="J1135" s="909"/>
      <c r="K1135" s="909"/>
      <c r="L1135" s="531"/>
      <c r="M1135" s="531"/>
      <c r="N1135" s="531"/>
      <c r="O1135" s="531"/>
      <c r="P1135" s="531"/>
      <c r="Q1135" s="531"/>
      <c r="R1135" s="531"/>
      <c r="S1135" s="531"/>
      <c r="T1135" s="531"/>
      <c r="U1135" s="531"/>
      <c r="V1135" s="531"/>
      <c r="W1135" s="531"/>
      <c r="X1135" s="531"/>
      <c r="Y1135" s="531"/>
      <c r="Z1135" s="531"/>
      <c r="AA1135" s="531"/>
      <c r="AB1135" s="531"/>
    </row>
    <row r="1136" spans="3:28" ht="12.5" customHeight="1">
      <c r="C1136" s="531"/>
      <c r="D1136" s="531"/>
      <c r="E1136" s="531"/>
      <c r="F1136" s="909"/>
      <c r="G1136" s="909"/>
      <c r="H1136" s="909"/>
      <c r="I1136" s="909"/>
      <c r="J1136" s="909"/>
      <c r="K1136" s="909"/>
      <c r="L1136" s="531"/>
      <c r="M1136" s="531"/>
      <c r="N1136" s="531"/>
      <c r="O1136" s="531"/>
      <c r="P1136" s="531"/>
      <c r="Q1136" s="531"/>
      <c r="R1136" s="531"/>
      <c r="S1136" s="531"/>
      <c r="T1136" s="531"/>
      <c r="U1136" s="531"/>
      <c r="V1136" s="531"/>
      <c r="W1136" s="531"/>
      <c r="X1136" s="531"/>
      <c r="Y1136" s="531"/>
      <c r="Z1136" s="531"/>
      <c r="AA1136" s="531"/>
      <c r="AB1136" s="531"/>
    </row>
    <row r="1137" spans="3:28" ht="12.5" customHeight="1">
      <c r="C1137" s="531"/>
      <c r="D1137" s="531"/>
      <c r="E1137" s="531"/>
      <c r="F1137" s="909"/>
      <c r="G1137" s="909"/>
      <c r="H1137" s="909"/>
      <c r="I1137" s="909"/>
      <c r="J1137" s="909"/>
      <c r="K1137" s="909"/>
      <c r="L1137" s="531"/>
      <c r="M1137" s="531"/>
      <c r="N1137" s="531"/>
      <c r="O1137" s="531"/>
      <c r="P1137" s="531"/>
      <c r="Q1137" s="531"/>
      <c r="R1137" s="531"/>
      <c r="S1137" s="531"/>
      <c r="T1137" s="531"/>
      <c r="U1137" s="531"/>
      <c r="V1137" s="531"/>
      <c r="W1137" s="531"/>
      <c r="X1137" s="531"/>
      <c r="Y1137" s="531"/>
      <c r="Z1137" s="531"/>
      <c r="AA1137" s="531"/>
      <c r="AB1137" s="531"/>
    </row>
    <row r="1138" spans="3:28" ht="12.5" customHeight="1">
      <c r="C1138" s="531"/>
      <c r="D1138" s="531"/>
      <c r="E1138" s="531"/>
      <c r="F1138" s="909"/>
      <c r="G1138" s="909"/>
      <c r="H1138" s="909"/>
      <c r="I1138" s="909"/>
      <c r="J1138" s="909"/>
      <c r="K1138" s="909"/>
      <c r="L1138" s="531"/>
      <c r="M1138" s="531"/>
      <c r="N1138" s="531"/>
      <c r="O1138" s="531"/>
      <c r="P1138" s="531"/>
      <c r="Q1138" s="531"/>
      <c r="R1138" s="531"/>
      <c r="S1138" s="531"/>
      <c r="T1138" s="531"/>
      <c r="U1138" s="531"/>
      <c r="V1138" s="531"/>
      <c r="W1138" s="531"/>
      <c r="X1138" s="531"/>
      <c r="Y1138" s="531"/>
      <c r="Z1138" s="531"/>
      <c r="AA1138" s="531"/>
      <c r="AB1138" s="531"/>
    </row>
    <row r="1139" spans="3:28" ht="12.5" customHeight="1">
      <c r="C1139" s="531"/>
      <c r="D1139" s="531"/>
      <c r="E1139" s="531"/>
      <c r="F1139" s="909"/>
      <c r="G1139" s="909"/>
      <c r="H1139" s="909"/>
      <c r="I1139" s="909"/>
      <c r="J1139" s="909"/>
      <c r="K1139" s="909"/>
      <c r="L1139" s="531"/>
      <c r="M1139" s="531"/>
      <c r="N1139" s="531"/>
      <c r="O1139" s="531"/>
      <c r="P1139" s="531"/>
      <c r="Q1139" s="531"/>
      <c r="R1139" s="531"/>
      <c r="S1139" s="531"/>
      <c r="T1139" s="531"/>
      <c r="U1139" s="531"/>
      <c r="V1139" s="531"/>
      <c r="W1139" s="531"/>
      <c r="X1139" s="531"/>
      <c r="Y1139" s="531"/>
      <c r="Z1139" s="531"/>
      <c r="AA1139" s="531"/>
      <c r="AB1139" s="531"/>
    </row>
    <row r="1140" spans="3:28" ht="12.5" customHeight="1">
      <c r="C1140" s="531"/>
      <c r="D1140" s="531"/>
      <c r="E1140" s="531"/>
      <c r="F1140" s="909"/>
      <c r="G1140" s="909"/>
      <c r="H1140" s="909"/>
      <c r="I1140" s="909"/>
      <c r="J1140" s="909"/>
      <c r="K1140" s="909"/>
      <c r="L1140" s="531"/>
      <c r="M1140" s="531"/>
      <c r="N1140" s="531"/>
      <c r="O1140" s="531"/>
      <c r="P1140" s="531"/>
      <c r="Q1140" s="531"/>
      <c r="R1140" s="531"/>
      <c r="S1140" s="531"/>
      <c r="T1140" s="531"/>
      <c r="U1140" s="531"/>
      <c r="V1140" s="531"/>
      <c r="W1140" s="531"/>
      <c r="X1140" s="531"/>
      <c r="Y1140" s="531"/>
      <c r="Z1140" s="531"/>
      <c r="AA1140" s="531"/>
      <c r="AB1140" s="531"/>
    </row>
    <row r="1141" spans="3:28" ht="12.5" customHeight="1">
      <c r="C1141" s="531"/>
      <c r="D1141" s="531"/>
      <c r="E1141" s="531"/>
      <c r="F1141" s="909"/>
      <c r="G1141" s="909"/>
      <c r="H1141" s="909"/>
      <c r="I1141" s="909"/>
      <c r="J1141" s="909"/>
      <c r="K1141" s="909"/>
      <c r="L1141" s="531"/>
      <c r="M1141" s="531"/>
      <c r="N1141" s="531"/>
      <c r="O1141" s="531"/>
      <c r="P1141" s="531"/>
      <c r="Q1141" s="531"/>
      <c r="R1141" s="531"/>
      <c r="S1141" s="531"/>
      <c r="T1141" s="531"/>
      <c r="U1141" s="531"/>
      <c r="V1141" s="531"/>
      <c r="W1141" s="531"/>
      <c r="X1141" s="531"/>
      <c r="Y1141" s="531"/>
      <c r="Z1141" s="531"/>
      <c r="AA1141" s="531"/>
      <c r="AB1141" s="531"/>
    </row>
    <row r="1142" spans="3:28" ht="12.5" customHeight="1">
      <c r="C1142" s="531"/>
      <c r="D1142" s="531"/>
      <c r="E1142" s="531"/>
      <c r="F1142" s="909"/>
      <c r="G1142" s="909"/>
      <c r="H1142" s="909"/>
      <c r="I1142" s="909"/>
      <c r="J1142" s="909"/>
      <c r="K1142" s="909"/>
      <c r="L1142" s="531"/>
      <c r="M1142" s="531"/>
      <c r="N1142" s="531"/>
      <c r="O1142" s="531"/>
      <c r="P1142" s="531"/>
      <c r="Q1142" s="531"/>
      <c r="R1142" s="531"/>
      <c r="S1142" s="531"/>
      <c r="T1142" s="531"/>
      <c r="U1142" s="531"/>
      <c r="V1142" s="531"/>
      <c r="W1142" s="531"/>
      <c r="X1142" s="531"/>
      <c r="Y1142" s="531"/>
      <c r="Z1142" s="531"/>
      <c r="AA1142" s="531"/>
      <c r="AB1142" s="531"/>
    </row>
    <row r="1143" spans="3:28" ht="12.5" customHeight="1">
      <c r="C1143" s="531"/>
      <c r="D1143" s="531"/>
      <c r="E1143" s="531"/>
      <c r="F1143" s="909"/>
      <c r="G1143" s="909"/>
      <c r="H1143" s="909"/>
      <c r="I1143" s="909"/>
      <c r="J1143" s="909"/>
      <c r="K1143" s="909"/>
      <c r="L1143" s="531"/>
      <c r="M1143" s="531"/>
      <c r="N1143" s="531"/>
      <c r="O1143" s="531"/>
      <c r="P1143" s="531"/>
      <c r="Q1143" s="531"/>
      <c r="R1143" s="531"/>
      <c r="S1143" s="531"/>
      <c r="T1143" s="531"/>
      <c r="U1143" s="531"/>
      <c r="V1143" s="531"/>
      <c r="W1143" s="531"/>
      <c r="X1143" s="531"/>
      <c r="Y1143" s="531"/>
      <c r="Z1143" s="531"/>
      <c r="AA1143" s="531"/>
      <c r="AB1143" s="531"/>
    </row>
    <row r="1144" spans="3:28" ht="12.5" customHeight="1">
      <c r="C1144" s="531"/>
      <c r="D1144" s="531"/>
      <c r="E1144" s="531"/>
      <c r="F1144" s="909"/>
      <c r="G1144" s="909"/>
      <c r="H1144" s="909"/>
      <c r="I1144" s="909"/>
      <c r="J1144" s="909"/>
      <c r="K1144" s="909"/>
      <c r="L1144" s="531"/>
      <c r="M1144" s="531"/>
      <c r="N1144" s="531"/>
      <c r="O1144" s="531"/>
      <c r="P1144" s="531"/>
      <c r="Q1144" s="531"/>
      <c r="R1144" s="531"/>
      <c r="S1144" s="531"/>
      <c r="T1144" s="531"/>
      <c r="U1144" s="531"/>
      <c r="V1144" s="531"/>
      <c r="W1144" s="531"/>
      <c r="X1144" s="531"/>
      <c r="Y1144" s="531"/>
      <c r="Z1144" s="531"/>
      <c r="AA1144" s="531"/>
      <c r="AB1144" s="531"/>
    </row>
    <row r="1145" spans="3:28" ht="12.5" customHeight="1">
      <c r="C1145" s="531"/>
      <c r="D1145" s="531"/>
      <c r="E1145" s="531"/>
      <c r="F1145" s="909"/>
      <c r="G1145" s="909"/>
      <c r="H1145" s="909"/>
      <c r="I1145" s="909"/>
      <c r="J1145" s="909"/>
      <c r="K1145" s="909"/>
      <c r="L1145" s="531"/>
      <c r="M1145" s="531"/>
      <c r="N1145" s="531"/>
      <c r="O1145" s="531"/>
      <c r="P1145" s="531"/>
      <c r="Q1145" s="531"/>
      <c r="R1145" s="531"/>
      <c r="S1145" s="531"/>
      <c r="T1145" s="531"/>
      <c r="U1145" s="531"/>
      <c r="V1145" s="531"/>
      <c r="W1145" s="531"/>
      <c r="X1145" s="531"/>
      <c r="Y1145" s="531"/>
      <c r="Z1145" s="531"/>
      <c r="AA1145" s="531"/>
      <c r="AB1145" s="531"/>
    </row>
    <row r="1146" spans="3:28" ht="12.5" customHeight="1">
      <c r="C1146" s="531"/>
      <c r="D1146" s="531"/>
      <c r="E1146" s="531"/>
      <c r="F1146" s="909"/>
      <c r="G1146" s="909"/>
      <c r="H1146" s="909"/>
      <c r="I1146" s="909"/>
      <c r="J1146" s="909"/>
      <c r="K1146" s="909"/>
      <c r="L1146" s="531"/>
      <c r="M1146" s="531"/>
      <c r="N1146" s="531"/>
      <c r="O1146" s="531"/>
      <c r="P1146" s="531"/>
      <c r="Q1146" s="531"/>
      <c r="R1146" s="531"/>
      <c r="S1146" s="531"/>
      <c r="T1146" s="531"/>
      <c r="U1146" s="531"/>
      <c r="V1146" s="531"/>
      <c r="W1146" s="531"/>
      <c r="X1146" s="531"/>
      <c r="Y1146" s="531"/>
      <c r="Z1146" s="531"/>
      <c r="AA1146" s="531"/>
      <c r="AB1146" s="531"/>
    </row>
    <row r="1147" spans="3:28" ht="12.5" customHeight="1">
      <c r="C1147" s="531"/>
      <c r="D1147" s="531"/>
      <c r="E1147" s="531"/>
      <c r="F1147" s="909"/>
      <c r="G1147" s="909"/>
      <c r="H1147" s="909"/>
      <c r="I1147" s="909"/>
      <c r="J1147" s="909"/>
      <c r="K1147" s="909"/>
      <c r="L1147" s="531"/>
      <c r="M1147" s="531"/>
      <c r="N1147" s="531"/>
      <c r="O1147" s="531"/>
      <c r="P1147" s="531"/>
      <c r="Q1147" s="531"/>
      <c r="R1147" s="531"/>
      <c r="S1147" s="531"/>
      <c r="T1147" s="531"/>
      <c r="U1147" s="531"/>
      <c r="V1147" s="531"/>
      <c r="W1147" s="531"/>
      <c r="X1147" s="531"/>
      <c r="Y1147" s="531"/>
      <c r="Z1147" s="531"/>
      <c r="AA1147" s="531"/>
      <c r="AB1147" s="531"/>
    </row>
    <row r="1148" spans="3:28" ht="12.5" customHeight="1">
      <c r="C1148" s="531"/>
      <c r="D1148" s="531"/>
      <c r="E1148" s="531"/>
      <c r="F1148" s="909"/>
      <c r="G1148" s="909"/>
      <c r="H1148" s="909"/>
      <c r="I1148" s="909"/>
      <c r="J1148" s="909"/>
      <c r="K1148" s="909"/>
      <c r="L1148" s="531"/>
      <c r="M1148" s="531"/>
      <c r="N1148" s="531"/>
      <c r="O1148" s="531"/>
      <c r="P1148" s="531"/>
      <c r="Q1148" s="531"/>
      <c r="R1148" s="531"/>
      <c r="S1148" s="531"/>
      <c r="T1148" s="531"/>
      <c r="U1148" s="531"/>
      <c r="V1148" s="531"/>
      <c r="W1148" s="531"/>
      <c r="X1148" s="531"/>
      <c r="Y1148" s="531"/>
      <c r="Z1148" s="531"/>
      <c r="AA1148" s="531"/>
      <c r="AB1148" s="531"/>
    </row>
    <row r="1149" spans="3:28" ht="12.5" customHeight="1">
      <c r="C1149" s="531"/>
      <c r="D1149" s="531"/>
      <c r="E1149" s="531"/>
      <c r="F1149" s="909"/>
      <c r="G1149" s="909"/>
      <c r="H1149" s="909"/>
      <c r="I1149" s="909"/>
      <c r="J1149" s="909"/>
      <c r="K1149" s="909"/>
      <c r="L1149" s="531"/>
      <c r="M1149" s="531"/>
      <c r="N1149" s="531"/>
      <c r="O1149" s="531"/>
      <c r="P1149" s="531"/>
      <c r="Q1149" s="531"/>
      <c r="R1149" s="531"/>
      <c r="S1149" s="531"/>
      <c r="T1149" s="531"/>
      <c r="U1149" s="531"/>
      <c r="V1149" s="531"/>
      <c r="W1149" s="531"/>
      <c r="X1149" s="531"/>
      <c r="Y1149" s="531"/>
      <c r="Z1149" s="531"/>
      <c r="AA1149" s="531"/>
      <c r="AB1149" s="531"/>
    </row>
    <row r="1150" spans="3:28" ht="12.5" customHeight="1">
      <c r="C1150" s="531"/>
      <c r="D1150" s="531"/>
      <c r="E1150" s="531"/>
      <c r="F1150" s="909"/>
      <c r="G1150" s="909"/>
      <c r="H1150" s="909"/>
      <c r="I1150" s="909"/>
      <c r="J1150" s="909"/>
      <c r="K1150" s="909"/>
      <c r="L1150" s="531"/>
      <c r="M1150" s="531"/>
      <c r="N1150" s="531"/>
      <c r="O1150" s="531"/>
      <c r="P1150" s="531"/>
      <c r="Q1150" s="531"/>
      <c r="R1150" s="531"/>
      <c r="S1150" s="531"/>
      <c r="T1150" s="531"/>
      <c r="U1150" s="531"/>
      <c r="V1150" s="531"/>
      <c r="W1150" s="531"/>
      <c r="X1150" s="531"/>
      <c r="Y1150" s="531"/>
      <c r="Z1150" s="531"/>
      <c r="AA1150" s="531"/>
      <c r="AB1150" s="531"/>
    </row>
    <row r="1151" spans="3:28" ht="12.5" customHeight="1">
      <c r="C1151" s="531"/>
      <c r="D1151" s="531"/>
      <c r="E1151" s="531"/>
      <c r="F1151" s="909"/>
      <c r="G1151" s="909"/>
      <c r="H1151" s="909"/>
      <c r="I1151" s="909"/>
      <c r="J1151" s="909"/>
      <c r="K1151" s="909"/>
      <c r="L1151" s="531"/>
      <c r="M1151" s="531"/>
      <c r="N1151" s="531"/>
      <c r="O1151" s="531"/>
      <c r="P1151" s="531"/>
      <c r="Q1151" s="531"/>
      <c r="R1151" s="531"/>
      <c r="S1151" s="531"/>
      <c r="T1151" s="531"/>
      <c r="U1151" s="531"/>
      <c r="V1151" s="531"/>
      <c r="W1151" s="531"/>
      <c r="X1151" s="531"/>
      <c r="Y1151" s="531"/>
      <c r="Z1151" s="531"/>
      <c r="AA1151" s="531"/>
      <c r="AB1151" s="531"/>
    </row>
    <row r="1152" spans="3:28" ht="12.5" customHeight="1">
      <c r="C1152" s="531"/>
      <c r="D1152" s="531"/>
      <c r="E1152" s="531"/>
      <c r="F1152" s="909"/>
      <c r="G1152" s="909"/>
      <c r="H1152" s="909"/>
      <c r="I1152" s="909"/>
      <c r="J1152" s="909"/>
      <c r="K1152" s="909"/>
      <c r="L1152" s="531"/>
      <c r="M1152" s="531"/>
      <c r="N1152" s="531"/>
      <c r="O1152" s="531"/>
      <c r="P1152" s="531"/>
      <c r="Q1152" s="531"/>
      <c r="R1152" s="531"/>
      <c r="S1152" s="531"/>
      <c r="T1152" s="531"/>
      <c r="U1152" s="531"/>
      <c r="V1152" s="531"/>
      <c r="W1152" s="531"/>
      <c r="X1152" s="531"/>
      <c r="Y1152" s="531"/>
      <c r="Z1152" s="531"/>
      <c r="AA1152" s="531"/>
      <c r="AB1152" s="531"/>
    </row>
    <row r="1153" spans="3:28" ht="12.5" customHeight="1">
      <c r="C1153" s="531"/>
      <c r="D1153" s="531"/>
      <c r="E1153" s="531"/>
      <c r="F1153" s="909"/>
      <c r="G1153" s="909"/>
      <c r="H1153" s="909"/>
      <c r="I1153" s="909"/>
      <c r="J1153" s="909"/>
      <c r="K1153" s="909"/>
      <c r="L1153" s="531"/>
      <c r="M1153" s="531"/>
      <c r="N1153" s="531"/>
      <c r="O1153" s="531"/>
      <c r="P1153" s="531"/>
      <c r="Q1153" s="531"/>
      <c r="R1153" s="531"/>
      <c r="S1153" s="531"/>
      <c r="T1153" s="531"/>
      <c r="U1153" s="531"/>
      <c r="V1153" s="531"/>
      <c r="W1153" s="531"/>
      <c r="X1153" s="531"/>
      <c r="Y1153" s="531"/>
      <c r="Z1153" s="531"/>
      <c r="AA1153" s="531"/>
      <c r="AB1153" s="531"/>
    </row>
    <row r="1154" spans="3:28" ht="12.5" customHeight="1">
      <c r="C1154" s="531"/>
      <c r="D1154" s="531"/>
      <c r="E1154" s="531"/>
      <c r="F1154" s="909"/>
      <c r="G1154" s="909"/>
      <c r="H1154" s="909"/>
      <c r="I1154" s="909"/>
      <c r="J1154" s="909"/>
      <c r="K1154" s="909"/>
      <c r="L1154" s="531"/>
      <c r="M1154" s="531"/>
      <c r="N1154" s="531"/>
      <c r="O1154" s="531"/>
      <c r="P1154" s="531"/>
      <c r="Q1154" s="531"/>
      <c r="R1154" s="531"/>
      <c r="S1154" s="531"/>
      <c r="T1154" s="531"/>
      <c r="U1154" s="531"/>
      <c r="V1154" s="531"/>
      <c r="W1154" s="531"/>
      <c r="X1154" s="531"/>
      <c r="Y1154" s="531"/>
      <c r="Z1154" s="531"/>
      <c r="AA1154" s="531"/>
      <c r="AB1154" s="531"/>
    </row>
    <row r="1155" spans="3:28" ht="12.5" customHeight="1">
      <c r="C1155" s="531"/>
      <c r="D1155" s="531"/>
      <c r="E1155" s="531"/>
      <c r="F1155" s="909"/>
      <c r="G1155" s="909"/>
      <c r="H1155" s="909"/>
      <c r="I1155" s="909"/>
      <c r="J1155" s="909"/>
      <c r="K1155" s="909"/>
      <c r="L1155" s="531"/>
      <c r="M1155" s="531"/>
      <c r="N1155" s="531"/>
      <c r="O1155" s="531"/>
      <c r="P1155" s="531"/>
      <c r="Q1155" s="531"/>
      <c r="R1155" s="531"/>
      <c r="S1155" s="531"/>
      <c r="T1155" s="531"/>
      <c r="U1155" s="531"/>
      <c r="V1155" s="531"/>
      <c r="W1155" s="531"/>
      <c r="X1155" s="531"/>
      <c r="Y1155" s="531"/>
      <c r="Z1155" s="531"/>
      <c r="AA1155" s="531"/>
      <c r="AB1155" s="531"/>
    </row>
    <row r="1156" spans="3:28" ht="12.5" customHeight="1">
      <c r="C1156" s="531"/>
      <c r="D1156" s="531"/>
      <c r="E1156" s="531"/>
      <c r="F1156" s="909"/>
      <c r="G1156" s="909"/>
      <c r="H1156" s="909"/>
      <c r="I1156" s="909"/>
      <c r="J1156" s="909"/>
      <c r="K1156" s="909"/>
      <c r="L1156" s="531"/>
      <c r="M1156" s="531"/>
      <c r="N1156" s="531"/>
      <c r="O1156" s="531"/>
      <c r="P1156" s="531"/>
      <c r="Q1156" s="531"/>
      <c r="R1156" s="531"/>
      <c r="S1156" s="531"/>
      <c r="T1156" s="531"/>
      <c r="U1156" s="531"/>
      <c r="V1156" s="531"/>
      <c r="W1156" s="531"/>
      <c r="X1156" s="531"/>
      <c r="Y1156" s="531"/>
      <c r="Z1156" s="531"/>
      <c r="AA1156" s="531"/>
      <c r="AB1156" s="531"/>
    </row>
    <row r="1157" spans="3:28" ht="12.5" customHeight="1">
      <c r="C1157" s="531"/>
      <c r="D1157" s="531"/>
      <c r="E1157" s="531"/>
      <c r="F1157" s="909"/>
      <c r="G1157" s="909"/>
      <c r="H1157" s="909"/>
      <c r="I1157" s="909"/>
      <c r="J1157" s="909"/>
      <c r="K1157" s="909"/>
      <c r="L1157" s="531"/>
      <c r="M1157" s="531"/>
      <c r="N1157" s="531"/>
      <c r="O1157" s="531"/>
      <c r="P1157" s="531"/>
      <c r="Q1157" s="531"/>
      <c r="R1157" s="531"/>
      <c r="S1157" s="531"/>
      <c r="T1157" s="531"/>
      <c r="U1157" s="531"/>
      <c r="V1157" s="531"/>
      <c r="W1157" s="531"/>
      <c r="X1157" s="531"/>
      <c r="Y1157" s="531"/>
      <c r="Z1157" s="531"/>
      <c r="AA1157" s="531"/>
      <c r="AB1157" s="531"/>
    </row>
    <row r="1158" spans="3:28" ht="12.5" customHeight="1">
      <c r="C1158" s="531"/>
      <c r="D1158" s="531"/>
      <c r="E1158" s="531"/>
      <c r="F1158" s="909"/>
      <c r="G1158" s="909"/>
      <c r="H1158" s="909"/>
      <c r="I1158" s="909"/>
      <c r="J1158" s="909"/>
      <c r="K1158" s="909"/>
      <c r="L1158" s="531"/>
      <c r="M1158" s="531"/>
      <c r="N1158" s="531"/>
      <c r="O1158" s="531"/>
      <c r="P1158" s="531"/>
      <c r="Q1158" s="531"/>
      <c r="R1158" s="531"/>
      <c r="S1158" s="531"/>
      <c r="T1158" s="531"/>
      <c r="U1158" s="531"/>
      <c r="V1158" s="531"/>
      <c r="W1158" s="531"/>
      <c r="X1158" s="531"/>
      <c r="Y1158" s="531"/>
      <c r="Z1158" s="531"/>
      <c r="AA1158" s="531"/>
      <c r="AB1158" s="531"/>
    </row>
    <row r="1159" spans="3:28" ht="12.5" customHeight="1">
      <c r="C1159" s="531"/>
      <c r="D1159" s="531"/>
      <c r="E1159" s="531"/>
      <c r="F1159" s="909"/>
      <c r="G1159" s="909"/>
      <c r="H1159" s="909"/>
      <c r="I1159" s="909"/>
      <c r="J1159" s="909"/>
      <c r="K1159" s="909"/>
      <c r="L1159" s="531"/>
      <c r="M1159" s="531"/>
      <c r="N1159" s="531"/>
      <c r="O1159" s="531"/>
      <c r="P1159" s="531"/>
      <c r="Q1159" s="531"/>
      <c r="R1159" s="531"/>
      <c r="S1159" s="531"/>
      <c r="T1159" s="531"/>
      <c r="U1159" s="531"/>
      <c r="V1159" s="531"/>
      <c r="W1159" s="531"/>
      <c r="X1159" s="531"/>
      <c r="Y1159" s="531"/>
      <c r="Z1159" s="531"/>
      <c r="AA1159" s="531"/>
      <c r="AB1159" s="531"/>
    </row>
    <row r="1160" spans="3:28" ht="12.5" customHeight="1">
      <c r="C1160" s="531"/>
      <c r="D1160" s="531"/>
      <c r="E1160" s="531"/>
      <c r="F1160" s="909"/>
      <c r="G1160" s="909"/>
      <c r="H1160" s="909"/>
      <c r="I1160" s="909"/>
      <c r="J1160" s="909"/>
      <c r="K1160" s="909"/>
      <c r="L1160" s="531"/>
      <c r="M1160" s="531"/>
      <c r="N1160" s="531"/>
      <c r="O1160" s="531"/>
      <c r="P1160" s="531"/>
      <c r="Q1160" s="531"/>
      <c r="R1160" s="531"/>
      <c r="S1160" s="531"/>
      <c r="T1160" s="531"/>
      <c r="U1160" s="531"/>
      <c r="V1160" s="531"/>
      <c r="W1160" s="531"/>
      <c r="X1160" s="531"/>
      <c r="Y1160" s="531"/>
      <c r="Z1160" s="531"/>
      <c r="AA1160" s="531"/>
      <c r="AB1160" s="531"/>
    </row>
    <row r="1161" spans="3:28" ht="12.5" customHeight="1">
      <c r="C1161" s="531"/>
      <c r="D1161" s="531"/>
      <c r="E1161" s="531"/>
      <c r="F1161" s="909"/>
      <c r="G1161" s="909"/>
      <c r="H1161" s="909"/>
      <c r="I1161" s="909"/>
      <c r="J1161" s="909"/>
      <c r="K1161" s="909"/>
      <c r="L1161" s="531"/>
      <c r="M1161" s="531"/>
      <c r="N1161" s="531"/>
      <c r="O1161" s="531"/>
      <c r="P1161" s="531"/>
      <c r="Q1161" s="531"/>
      <c r="R1161" s="531"/>
      <c r="S1161" s="531"/>
      <c r="T1161" s="531"/>
      <c r="U1161" s="531"/>
      <c r="V1161" s="531"/>
      <c r="W1161" s="531"/>
      <c r="X1161" s="531"/>
      <c r="Y1161" s="531"/>
      <c r="Z1161" s="531"/>
      <c r="AA1161" s="531"/>
      <c r="AB1161" s="531"/>
    </row>
    <row r="1162" spans="3:28" ht="12.5" customHeight="1">
      <c r="C1162" s="531"/>
      <c r="D1162" s="531"/>
      <c r="E1162" s="531"/>
      <c r="F1162" s="909"/>
      <c r="G1162" s="909"/>
      <c r="H1162" s="909"/>
      <c r="I1162" s="909"/>
      <c r="J1162" s="909"/>
      <c r="K1162" s="909"/>
      <c r="L1162" s="531"/>
      <c r="M1162" s="531"/>
      <c r="N1162" s="531"/>
      <c r="O1162" s="531"/>
      <c r="P1162" s="531"/>
      <c r="Q1162" s="531"/>
      <c r="R1162" s="531"/>
      <c r="S1162" s="531"/>
      <c r="T1162" s="531"/>
      <c r="U1162" s="531"/>
      <c r="V1162" s="531"/>
      <c r="W1162" s="531"/>
      <c r="X1162" s="531"/>
      <c r="Y1162" s="531"/>
      <c r="Z1162" s="531"/>
      <c r="AA1162" s="531"/>
      <c r="AB1162" s="531"/>
    </row>
    <row r="1163" spans="3:28" ht="12.5" customHeight="1">
      <c r="C1163" s="531"/>
      <c r="D1163" s="531"/>
      <c r="E1163" s="531"/>
      <c r="F1163" s="909"/>
      <c r="G1163" s="909"/>
      <c r="H1163" s="909"/>
      <c r="I1163" s="909"/>
      <c r="J1163" s="909"/>
      <c r="K1163" s="909"/>
      <c r="L1163" s="531"/>
      <c r="M1163" s="531"/>
      <c r="N1163" s="531"/>
      <c r="O1163" s="531"/>
      <c r="P1163" s="531"/>
      <c r="Q1163" s="531"/>
      <c r="R1163" s="531"/>
      <c r="S1163" s="531"/>
      <c r="T1163" s="531"/>
      <c r="U1163" s="531"/>
      <c r="V1163" s="531"/>
      <c r="W1163" s="531"/>
      <c r="X1163" s="531"/>
      <c r="Y1163" s="531"/>
      <c r="Z1163" s="531"/>
      <c r="AA1163" s="531"/>
      <c r="AB1163" s="531"/>
    </row>
    <row r="1164" spans="3:28" ht="12.5" customHeight="1">
      <c r="C1164" s="531"/>
      <c r="D1164" s="531"/>
      <c r="E1164" s="531"/>
      <c r="F1164" s="909"/>
      <c r="G1164" s="909"/>
      <c r="H1164" s="909"/>
      <c r="I1164" s="909"/>
      <c r="J1164" s="909"/>
      <c r="K1164" s="909"/>
      <c r="L1164" s="531"/>
      <c r="M1164" s="531"/>
      <c r="N1164" s="531"/>
      <c r="O1164" s="531"/>
      <c r="P1164" s="531"/>
      <c r="Q1164" s="531"/>
      <c r="R1164" s="531"/>
      <c r="S1164" s="531"/>
      <c r="T1164" s="531"/>
      <c r="U1164" s="531"/>
      <c r="V1164" s="531"/>
      <c r="W1164" s="531"/>
      <c r="X1164" s="531"/>
      <c r="Y1164" s="531"/>
      <c r="Z1164" s="531"/>
      <c r="AA1164" s="531"/>
      <c r="AB1164" s="531"/>
    </row>
    <row r="1165" spans="3:28" ht="12.5" customHeight="1">
      <c r="C1165" s="531"/>
      <c r="D1165" s="531"/>
      <c r="E1165" s="531"/>
      <c r="F1165" s="909"/>
      <c r="G1165" s="909"/>
      <c r="H1165" s="909"/>
      <c r="I1165" s="909"/>
      <c r="J1165" s="909"/>
      <c r="K1165" s="909"/>
      <c r="L1165" s="531"/>
      <c r="M1165" s="531"/>
      <c r="N1165" s="531"/>
      <c r="O1165" s="531"/>
      <c r="P1165" s="531"/>
      <c r="Q1165" s="531"/>
      <c r="R1165" s="531"/>
      <c r="S1165" s="531"/>
      <c r="T1165" s="531"/>
      <c r="U1165" s="531"/>
      <c r="V1165" s="531"/>
      <c r="W1165" s="531"/>
      <c r="X1165" s="531"/>
      <c r="Y1165" s="531"/>
      <c r="Z1165" s="531"/>
      <c r="AA1165" s="531"/>
      <c r="AB1165" s="531"/>
    </row>
    <row r="1166" spans="3:28" ht="12.5" customHeight="1">
      <c r="C1166" s="531"/>
      <c r="D1166" s="531"/>
      <c r="E1166" s="531"/>
      <c r="F1166" s="909"/>
      <c r="G1166" s="909"/>
      <c r="H1166" s="909"/>
      <c r="I1166" s="909"/>
      <c r="J1166" s="909"/>
      <c r="K1166" s="909"/>
      <c r="L1166" s="531"/>
      <c r="M1166" s="531"/>
      <c r="N1166" s="531"/>
      <c r="O1166" s="531"/>
      <c r="P1166" s="531"/>
      <c r="Q1166" s="531"/>
      <c r="R1166" s="531"/>
      <c r="S1166" s="531"/>
      <c r="T1166" s="531"/>
      <c r="U1166" s="531"/>
      <c r="V1166" s="531"/>
      <c r="W1166" s="531"/>
      <c r="X1166" s="531"/>
      <c r="Y1166" s="531"/>
      <c r="Z1166" s="531"/>
      <c r="AA1166" s="531"/>
      <c r="AB1166" s="531"/>
    </row>
    <row r="1167" spans="3:28" ht="12.5" customHeight="1">
      <c r="C1167" s="531"/>
      <c r="D1167" s="531"/>
      <c r="E1167" s="531"/>
      <c r="F1167" s="909"/>
      <c r="G1167" s="909"/>
      <c r="H1167" s="909"/>
      <c r="I1167" s="909"/>
      <c r="J1167" s="909"/>
      <c r="K1167" s="909"/>
      <c r="L1167" s="531"/>
      <c r="M1167" s="531"/>
      <c r="N1167" s="531"/>
      <c r="O1167" s="531"/>
      <c r="P1167" s="531"/>
      <c r="Q1167" s="531"/>
      <c r="R1167" s="531"/>
      <c r="S1167" s="531"/>
      <c r="T1167" s="531"/>
      <c r="U1167" s="531"/>
      <c r="V1167" s="531"/>
      <c r="W1167" s="531"/>
      <c r="X1167" s="531"/>
      <c r="Y1167" s="531"/>
      <c r="Z1167" s="531"/>
      <c r="AA1167" s="531"/>
      <c r="AB1167" s="531"/>
    </row>
    <row r="1168" spans="3:28" ht="12.5" customHeight="1">
      <c r="C1168" s="531"/>
      <c r="D1168" s="531"/>
      <c r="E1168" s="531"/>
      <c r="F1168" s="909"/>
      <c r="G1168" s="909"/>
      <c r="H1168" s="909"/>
      <c r="I1168" s="909"/>
      <c r="J1168" s="909"/>
      <c r="K1168" s="909"/>
      <c r="L1168" s="531"/>
      <c r="M1168" s="531"/>
      <c r="N1168" s="531"/>
      <c r="O1168" s="531"/>
      <c r="P1168" s="531"/>
      <c r="Q1168" s="531"/>
      <c r="R1168" s="531"/>
      <c r="S1168" s="531"/>
      <c r="T1168" s="531"/>
      <c r="U1168" s="531"/>
      <c r="V1168" s="531"/>
      <c r="W1168" s="531"/>
      <c r="X1168" s="531"/>
      <c r="Y1168" s="531"/>
      <c r="Z1168" s="531"/>
      <c r="AA1168" s="531"/>
      <c r="AB1168" s="531"/>
    </row>
    <row r="1169" spans="3:28" ht="12.5" customHeight="1">
      <c r="C1169" s="531"/>
      <c r="D1169" s="531"/>
      <c r="E1169" s="531"/>
      <c r="F1169" s="909"/>
      <c r="G1169" s="909"/>
      <c r="H1169" s="909"/>
      <c r="I1169" s="909"/>
      <c r="J1169" s="909"/>
      <c r="K1169" s="909"/>
      <c r="L1169" s="531"/>
      <c r="M1169" s="531"/>
      <c r="N1169" s="531"/>
      <c r="O1169" s="531"/>
      <c r="P1169" s="531"/>
      <c r="Q1169" s="531"/>
      <c r="R1169" s="531"/>
      <c r="S1169" s="531"/>
      <c r="T1169" s="531"/>
      <c r="U1169" s="531"/>
      <c r="V1169" s="531"/>
      <c r="W1169" s="531"/>
      <c r="X1169" s="531"/>
      <c r="Y1169" s="531"/>
      <c r="Z1169" s="531"/>
      <c r="AA1169" s="531"/>
      <c r="AB1169" s="531"/>
    </row>
    <row r="1170" spans="3:28" ht="12.5" customHeight="1">
      <c r="C1170" s="531"/>
      <c r="D1170" s="531"/>
      <c r="E1170" s="531"/>
      <c r="F1170" s="909"/>
      <c r="G1170" s="909"/>
      <c r="H1170" s="909"/>
      <c r="I1170" s="909"/>
      <c r="J1170" s="909"/>
      <c r="K1170" s="909"/>
      <c r="L1170" s="531"/>
      <c r="M1170" s="531"/>
      <c r="N1170" s="531"/>
      <c r="O1170" s="531"/>
      <c r="P1170" s="531"/>
      <c r="Q1170" s="531"/>
      <c r="R1170" s="531"/>
      <c r="S1170" s="531"/>
      <c r="T1170" s="531"/>
      <c r="U1170" s="531"/>
      <c r="V1170" s="531"/>
      <c r="W1170" s="531"/>
      <c r="X1170" s="531"/>
      <c r="Y1170" s="531"/>
      <c r="Z1170" s="531"/>
      <c r="AA1170" s="531"/>
      <c r="AB1170" s="531"/>
    </row>
    <row r="1171" spans="3:28" ht="12.5" customHeight="1">
      <c r="C1171" s="531"/>
      <c r="D1171" s="531"/>
      <c r="E1171" s="531"/>
      <c r="F1171" s="909"/>
      <c r="G1171" s="909"/>
      <c r="H1171" s="909"/>
      <c r="I1171" s="909"/>
      <c r="J1171" s="909"/>
      <c r="K1171" s="909"/>
      <c r="L1171" s="531"/>
      <c r="M1171" s="531"/>
      <c r="N1171" s="531"/>
      <c r="O1171" s="531"/>
      <c r="P1171" s="531"/>
      <c r="Q1171" s="531"/>
      <c r="R1171" s="531"/>
      <c r="S1171" s="531"/>
      <c r="T1171" s="531"/>
      <c r="U1171" s="531"/>
      <c r="V1171" s="531"/>
      <c r="W1171" s="531"/>
      <c r="X1171" s="531"/>
      <c r="Y1171" s="531"/>
      <c r="Z1171" s="531"/>
      <c r="AA1171" s="531"/>
      <c r="AB1171" s="531"/>
    </row>
    <row r="1172" spans="3:28" ht="12.5" customHeight="1">
      <c r="C1172" s="531"/>
      <c r="D1172" s="531"/>
      <c r="E1172" s="531"/>
      <c r="F1172" s="909"/>
      <c r="G1172" s="909"/>
      <c r="H1172" s="909"/>
      <c r="I1172" s="909"/>
      <c r="J1172" s="909"/>
      <c r="K1172" s="909"/>
      <c r="L1172" s="531"/>
      <c r="M1172" s="531"/>
      <c r="N1172" s="531"/>
      <c r="O1172" s="531"/>
      <c r="P1172" s="531"/>
      <c r="Q1172" s="531"/>
      <c r="R1172" s="531"/>
      <c r="S1172" s="531"/>
      <c r="T1172" s="531"/>
      <c r="U1172" s="531"/>
      <c r="V1172" s="531"/>
      <c r="W1172" s="531"/>
      <c r="X1172" s="531"/>
      <c r="Y1172" s="531"/>
      <c r="Z1172" s="531"/>
      <c r="AA1172" s="531"/>
      <c r="AB1172" s="531"/>
    </row>
    <row r="1173" spans="3:28" ht="12.5" customHeight="1">
      <c r="C1173" s="531"/>
      <c r="D1173" s="531"/>
      <c r="E1173" s="531"/>
      <c r="F1173" s="909"/>
      <c r="G1173" s="909"/>
      <c r="H1173" s="909"/>
      <c r="I1173" s="909"/>
      <c r="J1173" s="909"/>
      <c r="K1173" s="909"/>
      <c r="L1173" s="531"/>
      <c r="M1173" s="531"/>
      <c r="N1173" s="531"/>
      <c r="O1173" s="531"/>
      <c r="P1173" s="531"/>
      <c r="Q1173" s="531"/>
      <c r="R1173" s="531"/>
      <c r="S1173" s="531"/>
      <c r="T1173" s="531"/>
      <c r="U1173" s="531"/>
      <c r="V1173" s="531"/>
      <c r="W1173" s="531"/>
      <c r="X1173" s="531"/>
      <c r="Y1173" s="531"/>
      <c r="Z1173" s="531"/>
      <c r="AA1173" s="531"/>
      <c r="AB1173" s="531"/>
    </row>
    <row r="1174" spans="3:28" ht="12.5" customHeight="1">
      <c r="C1174" s="531"/>
      <c r="D1174" s="531"/>
      <c r="E1174" s="531"/>
      <c r="F1174" s="909"/>
      <c r="G1174" s="909"/>
      <c r="H1174" s="909"/>
      <c r="I1174" s="909"/>
      <c r="J1174" s="909"/>
      <c r="K1174" s="909"/>
      <c r="L1174" s="531"/>
      <c r="M1174" s="531"/>
      <c r="N1174" s="531"/>
      <c r="O1174" s="531"/>
      <c r="P1174" s="531"/>
      <c r="Q1174" s="531"/>
      <c r="R1174" s="531"/>
      <c r="S1174" s="531"/>
      <c r="T1174" s="531"/>
      <c r="U1174" s="531"/>
      <c r="V1174" s="531"/>
      <c r="W1174" s="531"/>
      <c r="X1174" s="531"/>
      <c r="Y1174" s="531"/>
      <c r="Z1174" s="531"/>
      <c r="AA1174" s="531"/>
      <c r="AB1174" s="531"/>
    </row>
    <row r="1175" spans="3:28" ht="12.5" customHeight="1">
      <c r="C1175" s="531"/>
      <c r="D1175" s="531"/>
      <c r="E1175" s="531"/>
      <c r="F1175" s="909"/>
      <c r="G1175" s="909"/>
      <c r="H1175" s="909"/>
      <c r="I1175" s="909"/>
      <c r="J1175" s="909"/>
      <c r="K1175" s="909"/>
      <c r="L1175" s="531"/>
      <c r="M1175" s="531"/>
      <c r="N1175" s="531"/>
      <c r="O1175" s="531"/>
      <c r="P1175" s="531"/>
      <c r="Q1175" s="531"/>
      <c r="R1175" s="531"/>
      <c r="S1175" s="531"/>
      <c r="T1175" s="531"/>
      <c r="U1175" s="531"/>
      <c r="V1175" s="531"/>
      <c r="W1175" s="531"/>
      <c r="X1175" s="531"/>
      <c r="Y1175" s="531"/>
      <c r="Z1175" s="531"/>
      <c r="AA1175" s="531"/>
      <c r="AB1175" s="531"/>
    </row>
    <row r="1176" spans="3:28" ht="12.5" customHeight="1">
      <c r="C1176" s="531"/>
      <c r="D1176" s="531"/>
      <c r="E1176" s="531"/>
      <c r="F1176" s="909"/>
      <c r="G1176" s="909"/>
      <c r="H1176" s="909"/>
      <c r="I1176" s="909"/>
      <c r="J1176" s="909"/>
      <c r="K1176" s="909"/>
      <c r="L1176" s="531"/>
      <c r="M1176" s="531"/>
      <c r="N1176" s="531"/>
      <c r="O1176" s="531"/>
      <c r="P1176" s="531"/>
      <c r="Q1176" s="531"/>
      <c r="R1176" s="531"/>
      <c r="S1176" s="531"/>
      <c r="T1176" s="531"/>
      <c r="U1176" s="531"/>
      <c r="V1176" s="531"/>
      <c r="W1176" s="531"/>
      <c r="X1176" s="531"/>
      <c r="Y1176" s="531"/>
      <c r="Z1176" s="531"/>
      <c r="AA1176" s="531"/>
      <c r="AB1176" s="531"/>
    </row>
    <row r="1177" spans="3:28" ht="12.5" customHeight="1">
      <c r="C1177" s="531"/>
      <c r="D1177" s="531"/>
      <c r="E1177" s="531"/>
      <c r="F1177" s="909"/>
      <c r="G1177" s="909"/>
      <c r="H1177" s="909"/>
      <c r="I1177" s="909"/>
      <c r="J1177" s="909"/>
      <c r="K1177" s="909"/>
      <c r="L1177" s="531"/>
      <c r="M1177" s="531"/>
      <c r="N1177" s="531"/>
      <c r="O1177" s="531"/>
      <c r="P1177" s="531"/>
      <c r="Q1177" s="531"/>
      <c r="R1177" s="531"/>
      <c r="S1177" s="531"/>
      <c r="T1177" s="531"/>
      <c r="U1177" s="531"/>
      <c r="V1177" s="531"/>
      <c r="W1177" s="531"/>
      <c r="X1177" s="531"/>
      <c r="Y1177" s="531"/>
      <c r="Z1177" s="531"/>
      <c r="AA1177" s="531"/>
      <c r="AB1177" s="531"/>
    </row>
    <row r="1178" spans="3:28" ht="12.5" customHeight="1">
      <c r="C1178" s="531"/>
      <c r="D1178" s="531"/>
      <c r="E1178" s="531"/>
      <c r="F1178" s="909"/>
      <c r="G1178" s="909"/>
      <c r="H1178" s="909"/>
      <c r="I1178" s="909"/>
      <c r="J1178" s="909"/>
      <c r="K1178" s="909"/>
      <c r="L1178" s="531"/>
      <c r="M1178" s="531"/>
      <c r="N1178" s="531"/>
      <c r="O1178" s="531"/>
      <c r="P1178" s="531"/>
      <c r="Q1178" s="531"/>
      <c r="R1178" s="531"/>
      <c r="S1178" s="531"/>
      <c r="T1178" s="531"/>
      <c r="U1178" s="531"/>
      <c r="V1178" s="531"/>
      <c r="W1178" s="531"/>
      <c r="X1178" s="531"/>
      <c r="Y1178" s="531"/>
      <c r="Z1178" s="531"/>
      <c r="AA1178" s="531"/>
      <c r="AB1178" s="531"/>
    </row>
    <row r="1179" spans="3:28" ht="12.5" customHeight="1">
      <c r="C1179" s="531"/>
      <c r="D1179" s="531"/>
      <c r="E1179" s="531"/>
      <c r="F1179" s="909"/>
      <c r="G1179" s="909"/>
      <c r="H1179" s="909"/>
      <c r="I1179" s="909"/>
      <c r="J1179" s="909"/>
      <c r="K1179" s="909"/>
      <c r="L1179" s="531"/>
      <c r="M1179" s="531"/>
      <c r="N1179" s="531"/>
      <c r="O1179" s="531"/>
      <c r="P1179" s="531"/>
      <c r="Q1179" s="531"/>
      <c r="R1179" s="531"/>
      <c r="S1179" s="531"/>
      <c r="T1179" s="531"/>
      <c r="U1179" s="531"/>
      <c r="V1179" s="531"/>
      <c r="W1179" s="531"/>
      <c r="X1179" s="531"/>
      <c r="Y1179" s="531"/>
      <c r="Z1179" s="531"/>
      <c r="AA1179" s="531"/>
      <c r="AB1179" s="531"/>
    </row>
    <row r="1180" spans="3:28" ht="12.5" customHeight="1">
      <c r="C1180" s="531"/>
      <c r="D1180" s="531"/>
      <c r="E1180" s="531"/>
      <c r="F1180" s="909"/>
      <c r="G1180" s="909"/>
      <c r="H1180" s="909"/>
      <c r="I1180" s="909"/>
      <c r="J1180" s="909"/>
      <c r="K1180" s="909"/>
      <c r="L1180" s="531"/>
      <c r="M1180" s="531"/>
      <c r="N1180" s="531"/>
      <c r="O1180" s="531"/>
      <c r="P1180" s="531"/>
      <c r="Q1180" s="531"/>
      <c r="R1180" s="531"/>
      <c r="S1180" s="531"/>
      <c r="T1180" s="531"/>
      <c r="U1180" s="531"/>
      <c r="V1180" s="531"/>
      <c r="W1180" s="531"/>
      <c r="X1180" s="531"/>
      <c r="Y1180" s="531"/>
      <c r="Z1180" s="531"/>
      <c r="AA1180" s="531"/>
      <c r="AB1180" s="531"/>
    </row>
    <row r="1181" spans="3:28" ht="12.5" customHeight="1">
      <c r="C1181" s="531"/>
      <c r="D1181" s="531"/>
      <c r="E1181" s="531"/>
      <c r="F1181" s="909"/>
      <c r="G1181" s="909"/>
      <c r="H1181" s="909"/>
      <c r="I1181" s="909"/>
      <c r="J1181" s="909"/>
      <c r="K1181" s="909"/>
      <c r="L1181" s="531"/>
      <c r="M1181" s="531"/>
      <c r="N1181" s="531"/>
      <c r="O1181" s="531"/>
      <c r="P1181" s="531"/>
      <c r="Q1181" s="531"/>
      <c r="R1181" s="531"/>
      <c r="S1181" s="531"/>
      <c r="T1181" s="531"/>
      <c r="U1181" s="531"/>
      <c r="V1181" s="531"/>
      <c r="W1181" s="531"/>
      <c r="X1181" s="531"/>
      <c r="Y1181" s="531"/>
      <c r="Z1181" s="531"/>
      <c r="AA1181" s="531"/>
      <c r="AB1181" s="531"/>
    </row>
    <row r="1182" spans="3:28" ht="12.5" customHeight="1">
      <c r="C1182" s="531"/>
      <c r="D1182" s="531"/>
      <c r="E1182" s="531"/>
      <c r="F1182" s="909"/>
      <c r="G1182" s="909"/>
      <c r="H1182" s="909"/>
      <c r="I1182" s="909"/>
      <c r="J1182" s="909"/>
      <c r="K1182" s="909"/>
      <c r="L1182" s="531"/>
      <c r="M1182" s="531"/>
      <c r="N1182" s="531"/>
      <c r="O1182" s="531"/>
      <c r="P1182" s="531"/>
      <c r="Q1182" s="531"/>
      <c r="R1182" s="531"/>
      <c r="S1182" s="531"/>
      <c r="T1182" s="531"/>
      <c r="U1182" s="531"/>
      <c r="V1182" s="531"/>
      <c r="W1182" s="531"/>
      <c r="X1182" s="531"/>
      <c r="Y1182" s="531"/>
      <c r="Z1182" s="531"/>
      <c r="AA1182" s="531"/>
      <c r="AB1182" s="531"/>
    </row>
    <row r="1183" spans="3:28" ht="12.5" customHeight="1">
      <c r="C1183" s="531"/>
      <c r="D1183" s="531"/>
      <c r="E1183" s="531"/>
      <c r="F1183" s="909"/>
      <c r="G1183" s="909"/>
      <c r="H1183" s="909"/>
      <c r="I1183" s="909"/>
      <c r="J1183" s="909"/>
      <c r="K1183" s="909"/>
      <c r="L1183" s="531"/>
      <c r="M1183" s="531"/>
      <c r="N1183" s="531"/>
      <c r="O1183" s="531"/>
      <c r="P1183" s="531"/>
      <c r="Q1183" s="531"/>
      <c r="R1183" s="531"/>
      <c r="S1183" s="531"/>
      <c r="T1183" s="531"/>
      <c r="U1183" s="531"/>
      <c r="V1183" s="531"/>
      <c r="W1183" s="531"/>
      <c r="X1183" s="531"/>
      <c r="Y1183" s="531"/>
      <c r="Z1183" s="531"/>
      <c r="AA1183" s="531"/>
      <c r="AB1183" s="531"/>
    </row>
    <row r="1184" spans="3:28" ht="12.5" customHeight="1">
      <c r="C1184" s="531"/>
      <c r="D1184" s="531"/>
      <c r="E1184" s="531"/>
      <c r="F1184" s="909"/>
      <c r="G1184" s="909"/>
      <c r="H1184" s="909"/>
      <c r="I1184" s="909"/>
      <c r="J1184" s="909"/>
      <c r="K1184" s="909"/>
      <c r="L1184" s="531"/>
      <c r="M1184" s="531"/>
      <c r="N1184" s="531"/>
      <c r="O1184" s="531"/>
      <c r="P1184" s="531"/>
      <c r="Q1184" s="531"/>
      <c r="R1184" s="531"/>
      <c r="S1184" s="531"/>
      <c r="T1184" s="531"/>
      <c r="U1184" s="531"/>
      <c r="V1184" s="531"/>
      <c r="W1184" s="531"/>
      <c r="X1184" s="531"/>
      <c r="Y1184" s="531"/>
      <c r="Z1184" s="531"/>
      <c r="AA1184" s="531"/>
      <c r="AB1184" s="531"/>
    </row>
    <row r="1185" spans="3:28" ht="12.5" customHeight="1">
      <c r="C1185" s="531"/>
      <c r="D1185" s="531"/>
      <c r="E1185" s="531"/>
      <c r="F1185" s="909"/>
      <c r="G1185" s="909"/>
      <c r="H1185" s="909"/>
      <c r="I1185" s="909"/>
      <c r="J1185" s="909"/>
      <c r="K1185" s="909"/>
      <c r="L1185" s="531"/>
      <c r="M1185" s="531"/>
      <c r="N1185" s="531"/>
      <c r="O1185" s="531"/>
      <c r="P1185" s="531"/>
      <c r="Q1185" s="531"/>
      <c r="R1185" s="531"/>
      <c r="S1185" s="531"/>
      <c r="T1185" s="531"/>
      <c r="U1185" s="531"/>
      <c r="V1185" s="531"/>
      <c r="W1185" s="531"/>
      <c r="X1185" s="531"/>
      <c r="Y1185" s="531"/>
      <c r="Z1185" s="531"/>
      <c r="AA1185" s="531"/>
      <c r="AB1185" s="531"/>
    </row>
    <row r="1186" spans="3:28" ht="12.5" customHeight="1">
      <c r="C1186" s="531"/>
      <c r="D1186" s="531"/>
      <c r="E1186" s="531"/>
      <c r="F1186" s="909"/>
      <c r="G1186" s="909"/>
      <c r="H1186" s="909"/>
      <c r="I1186" s="909"/>
      <c r="J1186" s="909"/>
      <c r="K1186" s="909"/>
      <c r="L1186" s="531"/>
      <c r="M1186" s="531"/>
      <c r="N1186" s="531"/>
      <c r="O1186" s="531"/>
      <c r="P1186" s="531"/>
      <c r="Q1186" s="531"/>
      <c r="R1186" s="531"/>
      <c r="S1186" s="531"/>
      <c r="T1186" s="531"/>
      <c r="U1186" s="531"/>
      <c r="V1186" s="531"/>
      <c r="W1186" s="531"/>
      <c r="X1186" s="531"/>
      <c r="Y1186" s="531"/>
      <c r="Z1186" s="531"/>
      <c r="AA1186" s="531"/>
      <c r="AB1186" s="531"/>
    </row>
    <row r="1187" spans="3:28" ht="12.5" customHeight="1">
      <c r="C1187" s="531"/>
      <c r="D1187" s="531"/>
      <c r="E1187" s="531"/>
      <c r="F1187" s="909"/>
      <c r="G1187" s="909"/>
      <c r="H1187" s="909"/>
      <c r="I1187" s="909"/>
      <c r="J1187" s="909"/>
      <c r="K1187" s="909"/>
      <c r="L1187" s="531"/>
      <c r="M1187" s="531"/>
      <c r="N1187" s="531"/>
      <c r="O1187" s="531"/>
      <c r="P1187" s="531"/>
      <c r="Q1187" s="531"/>
      <c r="R1187" s="531"/>
      <c r="S1187" s="531"/>
      <c r="T1187" s="531"/>
      <c r="U1187" s="531"/>
      <c r="V1187" s="531"/>
      <c r="W1187" s="531"/>
      <c r="X1187" s="531"/>
      <c r="Y1187" s="531"/>
      <c r="Z1187" s="531"/>
      <c r="AA1187" s="531"/>
      <c r="AB1187" s="531"/>
    </row>
    <row r="1188" spans="3:28" ht="12.5" customHeight="1">
      <c r="C1188" s="531"/>
      <c r="D1188" s="531"/>
      <c r="E1188" s="531"/>
      <c r="F1188" s="909"/>
      <c r="G1188" s="909"/>
      <c r="H1188" s="909"/>
      <c r="I1188" s="909"/>
      <c r="J1188" s="909"/>
      <c r="K1188" s="909"/>
      <c r="L1188" s="531"/>
      <c r="M1188" s="531"/>
      <c r="N1188" s="531"/>
      <c r="O1188" s="531"/>
      <c r="P1188" s="531"/>
      <c r="Q1188" s="531"/>
      <c r="R1188" s="531"/>
      <c r="S1188" s="531"/>
      <c r="T1188" s="531"/>
      <c r="U1188" s="531"/>
      <c r="V1188" s="531"/>
      <c r="W1188" s="531"/>
      <c r="X1188" s="531"/>
      <c r="Y1188" s="531"/>
      <c r="Z1188" s="531"/>
      <c r="AA1188" s="531"/>
      <c r="AB1188" s="531"/>
    </row>
    <row r="1189" spans="3:28" ht="12.5" customHeight="1">
      <c r="C1189" s="531"/>
      <c r="D1189" s="531"/>
      <c r="E1189" s="531"/>
      <c r="F1189" s="909"/>
      <c r="G1189" s="909"/>
      <c r="H1189" s="909"/>
      <c r="I1189" s="909"/>
      <c r="J1189" s="909"/>
      <c r="K1189" s="909"/>
      <c r="L1189" s="531"/>
      <c r="M1189" s="531"/>
      <c r="N1189" s="531"/>
      <c r="O1189" s="531"/>
      <c r="P1189" s="531"/>
      <c r="Q1189" s="531"/>
      <c r="R1189" s="531"/>
      <c r="S1189" s="531"/>
      <c r="T1189" s="531"/>
      <c r="U1189" s="531"/>
      <c r="V1189" s="531"/>
      <c r="W1189" s="531"/>
      <c r="X1189" s="531"/>
      <c r="Y1189" s="531"/>
      <c r="Z1189" s="531"/>
      <c r="AA1189" s="531"/>
      <c r="AB1189" s="531"/>
    </row>
    <row r="1190" spans="3:28" ht="12.5" customHeight="1">
      <c r="C1190" s="531"/>
      <c r="D1190" s="531"/>
      <c r="E1190" s="531"/>
      <c r="F1190" s="909"/>
      <c r="G1190" s="909"/>
      <c r="H1190" s="909"/>
      <c r="I1190" s="909"/>
      <c r="J1190" s="909"/>
      <c r="K1190" s="909"/>
      <c r="L1190" s="531"/>
      <c r="M1190" s="531"/>
      <c r="N1190" s="531"/>
      <c r="O1190" s="531"/>
      <c r="P1190" s="531"/>
      <c r="Q1190" s="531"/>
      <c r="R1190" s="531"/>
      <c r="S1190" s="531"/>
      <c r="T1190" s="531"/>
      <c r="U1190" s="531"/>
      <c r="V1190" s="531"/>
      <c r="W1190" s="531"/>
      <c r="X1190" s="531"/>
      <c r="Y1190" s="531"/>
      <c r="Z1190" s="531"/>
      <c r="AA1190" s="531"/>
      <c r="AB1190" s="531"/>
    </row>
    <row r="1191" spans="3:28" ht="12.5" customHeight="1">
      <c r="C1191" s="531"/>
      <c r="D1191" s="531"/>
      <c r="E1191" s="531"/>
      <c r="F1191" s="909"/>
      <c r="G1191" s="909"/>
      <c r="H1191" s="909"/>
      <c r="I1191" s="909"/>
      <c r="J1191" s="909"/>
      <c r="K1191" s="909"/>
      <c r="L1191" s="531"/>
      <c r="M1191" s="531"/>
      <c r="N1191" s="531"/>
      <c r="O1191" s="531"/>
      <c r="P1191" s="531"/>
      <c r="Q1191" s="531"/>
      <c r="R1191" s="531"/>
      <c r="S1191" s="531"/>
      <c r="T1191" s="531"/>
      <c r="U1191" s="531"/>
      <c r="V1191" s="531"/>
      <c r="W1191" s="531"/>
      <c r="X1191" s="531"/>
      <c r="Y1191" s="531"/>
      <c r="Z1191" s="531"/>
      <c r="AA1191" s="531"/>
      <c r="AB1191" s="531"/>
    </row>
    <row r="1192" spans="3:28" ht="12.5" customHeight="1">
      <c r="C1192" s="531"/>
      <c r="D1192" s="531"/>
      <c r="E1192" s="531"/>
      <c r="F1192" s="909"/>
      <c r="G1192" s="909"/>
      <c r="H1192" s="909"/>
      <c r="I1192" s="909"/>
      <c r="J1192" s="909"/>
      <c r="K1192" s="909"/>
      <c r="L1192" s="531"/>
      <c r="M1192" s="531"/>
      <c r="N1192" s="531"/>
      <c r="O1192" s="531"/>
      <c r="P1192" s="531"/>
      <c r="Q1192" s="531"/>
      <c r="R1192" s="531"/>
      <c r="S1192" s="531"/>
      <c r="T1192" s="531"/>
      <c r="U1192" s="531"/>
      <c r="V1192" s="531"/>
      <c r="W1192" s="531"/>
      <c r="X1192" s="531"/>
      <c r="Y1192" s="531"/>
      <c r="Z1192" s="531"/>
      <c r="AA1192" s="531"/>
      <c r="AB1192" s="531"/>
    </row>
    <row r="1193" spans="3:28" ht="12.5" customHeight="1">
      <c r="C1193" s="531"/>
      <c r="D1193" s="531"/>
      <c r="E1193" s="531"/>
      <c r="F1193" s="909"/>
      <c r="G1193" s="909"/>
      <c r="H1193" s="909"/>
      <c r="I1193" s="909"/>
      <c r="J1193" s="909"/>
      <c r="K1193" s="909"/>
      <c r="L1193" s="531"/>
      <c r="M1193" s="531"/>
      <c r="N1193" s="531"/>
      <c r="O1193" s="531"/>
      <c r="P1193" s="531"/>
      <c r="Q1193" s="531"/>
      <c r="R1193" s="531"/>
      <c r="S1193" s="531"/>
      <c r="T1193" s="531"/>
      <c r="U1193" s="531"/>
      <c r="V1193" s="531"/>
      <c r="W1193" s="531"/>
      <c r="X1193" s="531"/>
      <c r="Y1193" s="531"/>
      <c r="Z1193" s="531"/>
      <c r="AA1193" s="531"/>
      <c r="AB1193" s="531"/>
    </row>
    <row r="1194" spans="3:28" ht="12.5" customHeight="1">
      <c r="C1194" s="531"/>
      <c r="D1194" s="531"/>
      <c r="E1194" s="531"/>
      <c r="F1194" s="909"/>
      <c r="G1194" s="909"/>
      <c r="H1194" s="909"/>
      <c r="I1194" s="909"/>
      <c r="J1194" s="909"/>
      <c r="K1194" s="909"/>
      <c r="L1194" s="531"/>
      <c r="M1194" s="531"/>
      <c r="N1194" s="531"/>
      <c r="O1194" s="531"/>
      <c r="P1194" s="531"/>
      <c r="Q1194" s="531"/>
      <c r="R1194" s="531"/>
      <c r="S1194" s="531"/>
      <c r="T1194" s="531"/>
      <c r="U1194" s="531"/>
      <c r="V1194" s="531"/>
      <c r="W1194" s="531"/>
      <c r="X1194" s="531"/>
      <c r="Y1194" s="531"/>
      <c r="Z1194" s="531"/>
      <c r="AA1194" s="531"/>
      <c r="AB1194" s="531"/>
    </row>
    <row r="1195" spans="3:28" ht="12.5" customHeight="1">
      <c r="C1195" s="531"/>
      <c r="D1195" s="531"/>
      <c r="E1195" s="531"/>
      <c r="F1195" s="909"/>
      <c r="G1195" s="909"/>
      <c r="H1195" s="909"/>
      <c r="I1195" s="909"/>
      <c r="J1195" s="909"/>
      <c r="K1195" s="909"/>
      <c r="L1195" s="531"/>
      <c r="M1195" s="531"/>
      <c r="N1195" s="531"/>
      <c r="O1195" s="531"/>
      <c r="P1195" s="531"/>
      <c r="Q1195" s="531"/>
      <c r="R1195" s="531"/>
      <c r="S1195" s="531"/>
      <c r="T1195" s="531"/>
      <c r="U1195" s="531"/>
      <c r="V1195" s="531"/>
      <c r="W1195" s="531"/>
      <c r="X1195" s="531"/>
      <c r="Y1195" s="531"/>
      <c r="Z1195" s="531"/>
      <c r="AA1195" s="531"/>
      <c r="AB1195" s="531"/>
    </row>
    <row r="1196" spans="3:28" ht="12.5" customHeight="1">
      <c r="C1196" s="531"/>
      <c r="D1196" s="531"/>
      <c r="E1196" s="531"/>
      <c r="F1196" s="909"/>
      <c r="G1196" s="909"/>
      <c r="H1196" s="909"/>
      <c r="I1196" s="909"/>
      <c r="J1196" s="909"/>
      <c r="K1196" s="909"/>
      <c r="L1196" s="531"/>
      <c r="M1196" s="531"/>
      <c r="N1196" s="531"/>
      <c r="O1196" s="531"/>
      <c r="P1196" s="531"/>
      <c r="Q1196" s="531"/>
      <c r="R1196" s="531"/>
      <c r="S1196" s="531"/>
      <c r="T1196" s="531"/>
      <c r="U1196" s="531"/>
      <c r="V1196" s="531"/>
      <c r="W1196" s="531"/>
      <c r="X1196" s="531"/>
      <c r="Y1196" s="531"/>
      <c r="Z1196" s="531"/>
      <c r="AA1196" s="531"/>
      <c r="AB1196" s="531"/>
    </row>
    <row r="1197" spans="3:28" ht="12.5" customHeight="1">
      <c r="C1197" s="531"/>
      <c r="D1197" s="531"/>
      <c r="E1197" s="531"/>
      <c r="F1197" s="909"/>
      <c r="G1197" s="909"/>
      <c r="H1197" s="909"/>
      <c r="I1197" s="909"/>
      <c r="J1197" s="909"/>
      <c r="K1197" s="909"/>
      <c r="L1197" s="531"/>
      <c r="M1197" s="531"/>
      <c r="N1197" s="531"/>
      <c r="O1197" s="531"/>
      <c r="P1197" s="531"/>
      <c r="Q1197" s="531"/>
      <c r="R1197" s="531"/>
      <c r="S1197" s="531"/>
      <c r="T1197" s="531"/>
      <c r="U1197" s="531"/>
      <c r="V1197" s="531"/>
      <c r="W1197" s="531"/>
      <c r="X1197" s="531"/>
      <c r="Y1197" s="531"/>
      <c r="Z1197" s="531"/>
      <c r="AA1197" s="531"/>
      <c r="AB1197" s="531"/>
    </row>
    <row r="1198" spans="3:28" ht="12.5" customHeight="1">
      <c r="C1198" s="531"/>
      <c r="D1198" s="531"/>
      <c r="E1198" s="531"/>
      <c r="F1198" s="909"/>
      <c r="G1198" s="909"/>
      <c r="H1198" s="909"/>
      <c r="I1198" s="909"/>
      <c r="J1198" s="909"/>
      <c r="K1198" s="909"/>
      <c r="L1198" s="531"/>
      <c r="M1198" s="531"/>
      <c r="N1198" s="531"/>
      <c r="O1198" s="531"/>
      <c r="P1198" s="531"/>
      <c r="Q1198" s="531"/>
      <c r="R1198" s="531"/>
      <c r="S1198" s="531"/>
      <c r="T1198" s="531"/>
      <c r="U1198" s="531"/>
      <c r="V1198" s="531"/>
      <c r="W1198" s="531"/>
      <c r="X1198" s="531"/>
      <c r="Y1198" s="531"/>
      <c r="Z1198" s="531"/>
      <c r="AA1198" s="531"/>
      <c r="AB1198" s="531"/>
    </row>
    <row r="1199" spans="3:28" ht="12.5" customHeight="1">
      <c r="C1199" s="531"/>
      <c r="D1199" s="531"/>
      <c r="E1199" s="531"/>
      <c r="F1199" s="909"/>
      <c r="G1199" s="909"/>
      <c r="H1199" s="909"/>
      <c r="I1199" s="909"/>
      <c r="J1199" s="909"/>
      <c r="K1199" s="909"/>
      <c r="L1199" s="531"/>
      <c r="M1199" s="531"/>
      <c r="N1199" s="531"/>
      <c r="O1199" s="531"/>
      <c r="P1199" s="531"/>
      <c r="Q1199" s="531"/>
      <c r="R1199" s="531"/>
      <c r="S1199" s="531"/>
      <c r="T1199" s="531"/>
      <c r="U1199" s="531"/>
      <c r="V1199" s="531"/>
      <c r="W1199" s="531"/>
      <c r="X1199" s="531"/>
      <c r="Y1199" s="531"/>
      <c r="Z1199" s="531"/>
      <c r="AA1199" s="531"/>
      <c r="AB1199" s="531"/>
    </row>
    <row r="1200" spans="3:28" ht="12.5" customHeight="1">
      <c r="C1200" s="531"/>
      <c r="D1200" s="531"/>
      <c r="E1200" s="531"/>
      <c r="F1200" s="909"/>
      <c r="G1200" s="909"/>
      <c r="H1200" s="909"/>
      <c r="I1200" s="909"/>
      <c r="J1200" s="909"/>
      <c r="K1200" s="909"/>
      <c r="L1200" s="531"/>
      <c r="M1200" s="531"/>
      <c r="N1200" s="531"/>
      <c r="O1200" s="531"/>
      <c r="P1200" s="531"/>
      <c r="Q1200" s="531"/>
      <c r="R1200" s="531"/>
      <c r="S1200" s="531"/>
      <c r="T1200" s="531"/>
      <c r="U1200" s="531"/>
      <c r="V1200" s="531"/>
      <c r="W1200" s="531"/>
      <c r="X1200" s="531"/>
      <c r="Y1200" s="531"/>
      <c r="Z1200" s="531"/>
      <c r="AA1200" s="531"/>
      <c r="AB1200" s="531"/>
    </row>
    <row r="1201" spans="3:28" ht="12.5" customHeight="1">
      <c r="C1201" s="531"/>
      <c r="D1201" s="531"/>
      <c r="E1201" s="531"/>
      <c r="F1201" s="909"/>
      <c r="G1201" s="909"/>
      <c r="H1201" s="909"/>
      <c r="I1201" s="909"/>
      <c r="J1201" s="909"/>
      <c r="K1201" s="909"/>
      <c r="L1201" s="531"/>
      <c r="M1201" s="531"/>
      <c r="N1201" s="531"/>
      <c r="O1201" s="531"/>
      <c r="P1201" s="531"/>
      <c r="Q1201" s="531"/>
      <c r="R1201" s="531"/>
      <c r="S1201" s="531"/>
      <c r="T1201" s="531"/>
      <c r="U1201" s="531"/>
      <c r="V1201" s="531"/>
      <c r="W1201" s="531"/>
      <c r="X1201" s="531"/>
      <c r="Y1201" s="531"/>
      <c r="Z1201" s="531"/>
      <c r="AA1201" s="531"/>
      <c r="AB1201" s="531"/>
    </row>
    <row r="1202" spans="3:28" ht="12.5" customHeight="1">
      <c r="C1202" s="531"/>
      <c r="D1202" s="531"/>
      <c r="E1202" s="531"/>
      <c r="F1202" s="909"/>
      <c r="G1202" s="909"/>
      <c r="H1202" s="909"/>
      <c r="I1202" s="909"/>
      <c r="J1202" s="909"/>
      <c r="K1202" s="909"/>
      <c r="L1202" s="531"/>
      <c r="M1202" s="531"/>
      <c r="N1202" s="531"/>
      <c r="O1202" s="531"/>
      <c r="P1202" s="531"/>
      <c r="Q1202" s="531"/>
      <c r="R1202" s="531"/>
      <c r="S1202" s="531"/>
      <c r="T1202" s="531"/>
      <c r="U1202" s="531"/>
      <c r="V1202" s="531"/>
      <c r="W1202" s="531"/>
      <c r="X1202" s="531"/>
      <c r="Y1202" s="531"/>
      <c r="Z1202" s="531"/>
      <c r="AA1202" s="531"/>
      <c r="AB1202" s="531"/>
    </row>
    <row r="1203" spans="3:28" ht="12.5" customHeight="1">
      <c r="C1203" s="531"/>
      <c r="D1203" s="531"/>
      <c r="E1203" s="531"/>
      <c r="F1203" s="909"/>
      <c r="G1203" s="909"/>
      <c r="H1203" s="909"/>
      <c r="I1203" s="909"/>
      <c r="J1203" s="909"/>
      <c r="K1203" s="909"/>
      <c r="L1203" s="531"/>
      <c r="M1203" s="531"/>
      <c r="N1203" s="531"/>
      <c r="O1203" s="531"/>
      <c r="P1203" s="531"/>
      <c r="Q1203" s="531"/>
      <c r="R1203" s="531"/>
      <c r="S1203" s="531"/>
      <c r="T1203" s="531"/>
      <c r="U1203" s="531"/>
      <c r="V1203" s="531"/>
      <c r="W1203" s="531"/>
      <c r="X1203" s="531"/>
      <c r="Y1203" s="531"/>
      <c r="Z1203" s="531"/>
      <c r="AA1203" s="531"/>
      <c r="AB1203" s="531"/>
    </row>
    <row r="1204" spans="3:28" ht="12.5" customHeight="1">
      <c r="C1204" s="531"/>
      <c r="D1204" s="531"/>
      <c r="E1204" s="531"/>
      <c r="F1204" s="909"/>
      <c r="G1204" s="909"/>
      <c r="H1204" s="909"/>
      <c r="I1204" s="909"/>
      <c r="J1204" s="909"/>
      <c r="K1204" s="909"/>
      <c r="L1204" s="531"/>
      <c r="M1204" s="531"/>
      <c r="N1204" s="531"/>
      <c r="O1204" s="531"/>
      <c r="P1204" s="531"/>
      <c r="Q1204" s="531"/>
      <c r="R1204" s="531"/>
      <c r="S1204" s="531"/>
      <c r="T1204" s="531"/>
      <c r="U1204" s="531"/>
      <c r="V1204" s="531"/>
      <c r="W1204" s="531"/>
      <c r="X1204" s="531"/>
      <c r="Y1204" s="531"/>
      <c r="Z1204" s="531"/>
      <c r="AA1204" s="531"/>
      <c r="AB1204" s="531"/>
    </row>
    <row r="1205" spans="3:28" ht="12.5" customHeight="1">
      <c r="C1205" s="531"/>
      <c r="D1205" s="531"/>
      <c r="E1205" s="531"/>
      <c r="F1205" s="909"/>
      <c r="G1205" s="909"/>
      <c r="H1205" s="909"/>
      <c r="I1205" s="909"/>
      <c r="J1205" s="909"/>
      <c r="K1205" s="909"/>
      <c r="L1205" s="531"/>
      <c r="M1205" s="531"/>
      <c r="N1205" s="531"/>
      <c r="O1205" s="531"/>
      <c r="P1205" s="531"/>
      <c r="Q1205" s="531"/>
      <c r="R1205" s="531"/>
      <c r="S1205" s="531"/>
      <c r="T1205" s="531"/>
      <c r="U1205" s="531"/>
      <c r="V1205" s="531"/>
      <c r="W1205" s="531"/>
      <c r="X1205" s="531"/>
      <c r="Y1205" s="531"/>
      <c r="Z1205" s="531"/>
      <c r="AA1205" s="531"/>
      <c r="AB1205" s="531"/>
    </row>
    <row r="1206" spans="3:28" ht="12.5" customHeight="1">
      <c r="C1206" s="531"/>
      <c r="D1206" s="531"/>
      <c r="E1206" s="531"/>
      <c r="F1206" s="909"/>
      <c r="G1206" s="909"/>
      <c r="H1206" s="909"/>
      <c r="I1206" s="909"/>
      <c r="J1206" s="909"/>
      <c r="K1206" s="909"/>
      <c r="L1206" s="531"/>
      <c r="M1206" s="531"/>
      <c r="N1206" s="531"/>
      <c r="O1206" s="531"/>
      <c r="P1206" s="531"/>
      <c r="Q1206" s="531"/>
      <c r="R1206" s="531"/>
      <c r="S1206" s="531"/>
      <c r="T1206" s="531"/>
      <c r="U1206" s="531"/>
      <c r="V1206" s="531"/>
      <c r="W1206" s="531"/>
      <c r="X1206" s="531"/>
      <c r="Y1206" s="531"/>
      <c r="Z1206" s="531"/>
      <c r="AA1206" s="531"/>
      <c r="AB1206" s="531"/>
    </row>
    <row r="1207" spans="3:28" ht="12.5" customHeight="1">
      <c r="C1207" s="531"/>
      <c r="D1207" s="531"/>
      <c r="E1207" s="531"/>
      <c r="F1207" s="909"/>
      <c r="G1207" s="909"/>
      <c r="H1207" s="909"/>
      <c r="I1207" s="909"/>
      <c r="J1207" s="909"/>
      <c r="K1207" s="909"/>
      <c r="L1207" s="531"/>
      <c r="M1207" s="531"/>
      <c r="N1207" s="531"/>
      <c r="O1207" s="531"/>
      <c r="P1207" s="531"/>
      <c r="Q1207" s="531"/>
      <c r="R1207" s="531"/>
      <c r="S1207" s="531"/>
      <c r="T1207" s="531"/>
      <c r="U1207" s="531"/>
      <c r="V1207" s="531"/>
      <c r="W1207" s="531"/>
      <c r="X1207" s="531"/>
      <c r="Y1207" s="531"/>
      <c r="Z1207" s="531"/>
      <c r="AA1207" s="531"/>
      <c r="AB1207" s="531"/>
    </row>
    <row r="1208" spans="3:28" ht="12.5" customHeight="1">
      <c r="C1208" s="531"/>
      <c r="D1208" s="531"/>
      <c r="E1208" s="531"/>
      <c r="F1208" s="909"/>
      <c r="G1208" s="909"/>
      <c r="H1208" s="909"/>
      <c r="I1208" s="909"/>
      <c r="J1208" s="909"/>
      <c r="K1208" s="909"/>
      <c r="L1208" s="531"/>
      <c r="M1208" s="531"/>
      <c r="N1208" s="531"/>
      <c r="O1208" s="531"/>
      <c r="P1208" s="531"/>
      <c r="Q1208" s="531"/>
      <c r="R1208" s="531"/>
      <c r="S1208" s="531"/>
      <c r="T1208" s="531"/>
      <c r="U1208" s="531"/>
      <c r="V1208" s="531"/>
      <c r="W1208" s="531"/>
      <c r="X1208" s="531"/>
      <c r="Y1208" s="531"/>
      <c r="Z1208" s="531"/>
      <c r="AA1208" s="531"/>
      <c r="AB1208" s="531"/>
    </row>
    <row r="1209" spans="3:28" ht="12.5" customHeight="1">
      <c r="C1209" s="531"/>
      <c r="D1209" s="531"/>
      <c r="E1209" s="531"/>
      <c r="F1209" s="909"/>
      <c r="G1209" s="909"/>
      <c r="H1209" s="909"/>
      <c r="I1209" s="909"/>
      <c r="J1209" s="909"/>
      <c r="K1209" s="909"/>
      <c r="L1209" s="531"/>
      <c r="M1209" s="531"/>
      <c r="N1209" s="531"/>
      <c r="O1209" s="531"/>
      <c r="P1209" s="531"/>
      <c r="Q1209" s="531"/>
      <c r="R1209" s="531"/>
      <c r="S1209" s="531"/>
      <c r="T1209" s="531"/>
      <c r="U1209" s="531"/>
      <c r="V1209" s="531"/>
      <c r="W1209" s="531"/>
      <c r="X1209" s="531"/>
      <c r="Y1209" s="531"/>
      <c r="Z1209" s="531"/>
      <c r="AA1209" s="531"/>
      <c r="AB1209" s="531"/>
    </row>
    <row r="1210" spans="3:28" ht="12.5" customHeight="1">
      <c r="C1210" s="531"/>
      <c r="D1210" s="531"/>
      <c r="E1210" s="531"/>
      <c r="F1210" s="909"/>
      <c r="G1210" s="909"/>
      <c r="H1210" s="909"/>
      <c r="I1210" s="909"/>
      <c r="J1210" s="909"/>
      <c r="K1210" s="909"/>
      <c r="L1210" s="531"/>
      <c r="M1210" s="531"/>
      <c r="N1210" s="531"/>
      <c r="O1210" s="531"/>
      <c r="P1210" s="531"/>
      <c r="Q1210" s="531"/>
      <c r="R1210" s="531"/>
      <c r="S1210" s="531"/>
      <c r="T1210" s="531"/>
      <c r="U1210" s="531"/>
      <c r="V1210" s="531"/>
      <c r="W1210" s="531"/>
      <c r="X1210" s="531"/>
      <c r="Y1210" s="531"/>
      <c r="Z1210" s="531"/>
      <c r="AA1210" s="531"/>
      <c r="AB1210" s="531"/>
    </row>
    <row r="1211" spans="3:28" ht="12.5" customHeight="1">
      <c r="C1211" s="531"/>
      <c r="D1211" s="531"/>
      <c r="E1211" s="531"/>
      <c r="F1211" s="909"/>
      <c r="G1211" s="909"/>
      <c r="H1211" s="909"/>
      <c r="I1211" s="909"/>
      <c r="J1211" s="909"/>
      <c r="K1211" s="909"/>
      <c r="L1211" s="531"/>
      <c r="M1211" s="531"/>
      <c r="N1211" s="531"/>
      <c r="O1211" s="531"/>
      <c r="P1211" s="531"/>
      <c r="Q1211" s="531"/>
      <c r="R1211" s="531"/>
      <c r="S1211" s="531"/>
      <c r="T1211" s="531"/>
      <c r="U1211" s="531"/>
      <c r="V1211" s="531"/>
      <c r="W1211" s="531"/>
      <c r="X1211" s="531"/>
      <c r="Y1211" s="531"/>
      <c r="Z1211" s="531"/>
      <c r="AA1211" s="531"/>
      <c r="AB1211" s="531"/>
    </row>
    <row r="1212" spans="3:28" ht="12.5" customHeight="1">
      <c r="C1212" s="531"/>
      <c r="D1212" s="531"/>
      <c r="E1212" s="531"/>
      <c r="F1212" s="909"/>
      <c r="G1212" s="909"/>
      <c r="H1212" s="909"/>
      <c r="I1212" s="909"/>
      <c r="J1212" s="909"/>
      <c r="K1212" s="909"/>
      <c r="L1212" s="531"/>
      <c r="M1212" s="531"/>
      <c r="N1212" s="531"/>
      <c r="O1212" s="531"/>
      <c r="P1212" s="531"/>
      <c r="Q1212" s="531"/>
      <c r="R1212" s="531"/>
      <c r="S1212" s="531"/>
      <c r="T1212" s="531"/>
      <c r="U1212" s="531"/>
      <c r="V1212" s="531"/>
      <c r="W1212" s="531"/>
      <c r="X1212" s="531"/>
      <c r="Y1212" s="531"/>
      <c r="Z1212" s="531"/>
      <c r="AA1212" s="531"/>
      <c r="AB1212" s="531"/>
    </row>
    <row r="1213" spans="3:28" ht="12.5" customHeight="1">
      <c r="C1213" s="531"/>
      <c r="D1213" s="531"/>
      <c r="E1213" s="531"/>
      <c r="F1213" s="909"/>
      <c r="G1213" s="909"/>
      <c r="H1213" s="909"/>
      <c r="I1213" s="909"/>
      <c r="J1213" s="909"/>
      <c r="K1213" s="909"/>
      <c r="L1213" s="531"/>
      <c r="M1213" s="531"/>
      <c r="N1213" s="531"/>
      <c r="O1213" s="531"/>
      <c r="P1213" s="531"/>
      <c r="Q1213" s="531"/>
      <c r="R1213" s="531"/>
      <c r="S1213" s="531"/>
      <c r="T1213" s="531"/>
      <c r="U1213" s="531"/>
      <c r="V1213" s="531"/>
      <c r="W1213" s="531"/>
      <c r="X1213" s="531"/>
      <c r="Y1213" s="531"/>
      <c r="Z1213" s="531"/>
      <c r="AA1213" s="531"/>
      <c r="AB1213" s="531"/>
    </row>
    <row r="1214" spans="3:28" ht="12.5" customHeight="1">
      <c r="C1214" s="531"/>
      <c r="D1214" s="531"/>
      <c r="E1214" s="531"/>
      <c r="F1214" s="909"/>
      <c r="G1214" s="909"/>
      <c r="H1214" s="909"/>
      <c r="I1214" s="909"/>
      <c r="J1214" s="909"/>
      <c r="K1214" s="909"/>
      <c r="L1214" s="531"/>
      <c r="M1214" s="531"/>
      <c r="N1214" s="531"/>
      <c r="O1214" s="531"/>
      <c r="P1214" s="531"/>
      <c r="Q1214" s="531"/>
      <c r="R1214" s="531"/>
      <c r="S1214" s="531"/>
      <c r="T1214" s="531"/>
      <c r="U1214" s="531"/>
      <c r="V1214" s="531"/>
      <c r="W1214" s="531"/>
      <c r="X1214" s="531"/>
      <c r="Y1214" s="531"/>
      <c r="Z1214" s="531"/>
      <c r="AA1214" s="531"/>
      <c r="AB1214" s="531"/>
    </row>
    <row r="1215" spans="3:28" ht="12.5" customHeight="1">
      <c r="C1215" s="531"/>
      <c r="D1215" s="531"/>
      <c r="E1215" s="531"/>
      <c r="F1215" s="909"/>
      <c r="G1215" s="909"/>
      <c r="H1215" s="909"/>
      <c r="I1215" s="909"/>
      <c r="J1215" s="909"/>
      <c r="K1215" s="909"/>
      <c r="L1215" s="531"/>
      <c r="M1215" s="531"/>
      <c r="N1215" s="531"/>
      <c r="O1215" s="531"/>
      <c r="P1215" s="531"/>
      <c r="Q1215" s="531"/>
      <c r="R1215" s="531"/>
      <c r="S1215" s="531"/>
      <c r="T1215" s="531"/>
      <c r="U1215" s="531"/>
      <c r="V1215" s="531"/>
      <c r="W1215" s="531"/>
      <c r="X1215" s="531"/>
      <c r="Y1215" s="531"/>
      <c r="Z1215" s="531"/>
      <c r="AA1215" s="531"/>
      <c r="AB1215" s="531"/>
    </row>
    <row r="1216" spans="3:28" ht="12.5" customHeight="1">
      <c r="C1216" s="531"/>
      <c r="D1216" s="531"/>
      <c r="E1216" s="531"/>
      <c r="F1216" s="909"/>
      <c r="G1216" s="909"/>
      <c r="H1216" s="909"/>
      <c r="I1216" s="909"/>
      <c r="J1216" s="909"/>
      <c r="K1216" s="909"/>
      <c r="L1216" s="531"/>
      <c r="M1216" s="531"/>
      <c r="N1216" s="531"/>
      <c r="O1216" s="531"/>
      <c r="P1216" s="531"/>
      <c r="Q1216" s="531"/>
      <c r="R1216" s="531"/>
      <c r="S1216" s="531"/>
      <c r="T1216" s="531"/>
      <c r="U1216" s="531"/>
      <c r="V1216" s="531"/>
      <c r="W1216" s="531"/>
      <c r="X1216" s="531"/>
      <c r="Y1216" s="531"/>
      <c r="Z1216" s="531"/>
      <c r="AA1216" s="531"/>
      <c r="AB1216" s="531"/>
    </row>
    <row r="1217" spans="3:28" ht="12.5" customHeight="1">
      <c r="C1217" s="531"/>
      <c r="D1217" s="531"/>
      <c r="E1217" s="531"/>
      <c r="F1217" s="909"/>
      <c r="G1217" s="909"/>
      <c r="H1217" s="909"/>
      <c r="I1217" s="909"/>
      <c r="J1217" s="909"/>
      <c r="K1217" s="909"/>
      <c r="L1217" s="531"/>
      <c r="M1217" s="531"/>
      <c r="N1217" s="531"/>
      <c r="O1217" s="531"/>
      <c r="P1217" s="531"/>
      <c r="Q1217" s="531"/>
      <c r="R1217" s="531"/>
      <c r="S1217" s="531"/>
      <c r="T1217" s="531"/>
      <c r="U1217" s="531"/>
      <c r="V1217" s="531"/>
      <c r="W1217" s="531"/>
      <c r="X1217" s="531"/>
      <c r="Y1217" s="531"/>
      <c r="Z1217" s="531"/>
      <c r="AA1217" s="531"/>
      <c r="AB1217" s="531"/>
    </row>
    <row r="1218" spans="3:28" ht="12.5" customHeight="1">
      <c r="C1218" s="531"/>
      <c r="D1218" s="531"/>
      <c r="E1218" s="531"/>
      <c r="F1218" s="909"/>
      <c r="G1218" s="909"/>
      <c r="H1218" s="909"/>
      <c r="I1218" s="909"/>
      <c r="J1218" s="909"/>
      <c r="K1218" s="909"/>
      <c r="L1218" s="531"/>
      <c r="M1218" s="531"/>
      <c r="N1218" s="531"/>
      <c r="O1218" s="531"/>
      <c r="P1218" s="531"/>
      <c r="Q1218" s="531"/>
      <c r="R1218" s="531"/>
      <c r="S1218" s="531"/>
      <c r="T1218" s="531"/>
      <c r="U1218" s="531"/>
      <c r="V1218" s="531"/>
      <c r="W1218" s="531"/>
      <c r="X1218" s="531"/>
      <c r="Y1218" s="531"/>
      <c r="Z1218" s="531"/>
      <c r="AA1218" s="531"/>
      <c r="AB1218" s="531"/>
    </row>
    <row r="1219" spans="3:28" ht="12.5" customHeight="1">
      <c r="C1219" s="531"/>
      <c r="D1219" s="531"/>
      <c r="E1219" s="531"/>
      <c r="F1219" s="909"/>
      <c r="G1219" s="909"/>
      <c r="H1219" s="909"/>
      <c r="I1219" s="909"/>
      <c r="J1219" s="909"/>
      <c r="K1219" s="909"/>
      <c r="L1219" s="531"/>
      <c r="M1219" s="531"/>
      <c r="N1219" s="531"/>
      <c r="O1219" s="531"/>
      <c r="P1219" s="531"/>
      <c r="Q1219" s="531"/>
      <c r="R1219" s="531"/>
      <c r="S1219" s="531"/>
      <c r="T1219" s="531"/>
      <c r="U1219" s="531"/>
      <c r="V1219" s="531"/>
      <c r="W1219" s="531"/>
      <c r="X1219" s="531"/>
      <c r="Y1219" s="531"/>
      <c r="Z1219" s="531"/>
      <c r="AA1219" s="531"/>
      <c r="AB1219" s="531"/>
    </row>
    <row r="1220" spans="3:28" ht="12.5" customHeight="1">
      <c r="C1220" s="531"/>
      <c r="D1220" s="531"/>
      <c r="E1220" s="531"/>
      <c r="F1220" s="909"/>
      <c r="G1220" s="909"/>
      <c r="H1220" s="909"/>
      <c r="I1220" s="909"/>
      <c r="J1220" s="909"/>
      <c r="K1220" s="909"/>
      <c r="L1220" s="531"/>
      <c r="M1220" s="531"/>
      <c r="N1220" s="531"/>
      <c r="O1220" s="531"/>
      <c r="P1220" s="531"/>
      <c r="Q1220" s="531"/>
      <c r="R1220" s="531"/>
      <c r="S1220" s="531"/>
      <c r="T1220" s="531"/>
      <c r="U1220" s="531"/>
      <c r="V1220" s="531"/>
      <c r="W1220" s="531"/>
      <c r="X1220" s="531"/>
      <c r="Y1220" s="531"/>
      <c r="Z1220" s="531"/>
      <c r="AA1220" s="531"/>
      <c r="AB1220" s="531"/>
    </row>
    <row r="1221" spans="3:28" ht="12.5" customHeight="1">
      <c r="C1221" s="531"/>
      <c r="D1221" s="531"/>
      <c r="E1221" s="531"/>
      <c r="F1221" s="909"/>
      <c r="G1221" s="909"/>
      <c r="H1221" s="909"/>
      <c r="I1221" s="909"/>
      <c r="J1221" s="909"/>
      <c r="K1221" s="909"/>
      <c r="L1221" s="531"/>
      <c r="M1221" s="531"/>
      <c r="N1221" s="531"/>
      <c r="O1221" s="531"/>
      <c r="P1221" s="531"/>
      <c r="Q1221" s="531"/>
      <c r="R1221" s="531"/>
      <c r="S1221" s="531"/>
      <c r="T1221" s="531"/>
      <c r="U1221" s="531"/>
      <c r="V1221" s="531"/>
      <c r="W1221" s="531"/>
      <c r="X1221" s="531"/>
      <c r="Y1221" s="531"/>
      <c r="Z1221" s="531"/>
      <c r="AA1221" s="531"/>
      <c r="AB1221" s="531"/>
    </row>
    <row r="1222" spans="3:28" ht="12.5" customHeight="1">
      <c r="C1222" s="531"/>
      <c r="D1222" s="531"/>
      <c r="E1222" s="531"/>
      <c r="F1222" s="909"/>
      <c r="G1222" s="909"/>
      <c r="H1222" s="909"/>
      <c r="I1222" s="909"/>
      <c r="J1222" s="909"/>
      <c r="K1222" s="909"/>
      <c r="L1222" s="531"/>
      <c r="M1222" s="531"/>
      <c r="N1222" s="531"/>
      <c r="O1222" s="531"/>
      <c r="P1222" s="531"/>
      <c r="Q1222" s="531"/>
      <c r="R1222" s="531"/>
      <c r="S1222" s="531"/>
      <c r="T1222" s="531"/>
      <c r="U1222" s="531"/>
      <c r="V1222" s="531"/>
      <c r="W1222" s="531"/>
      <c r="X1222" s="531"/>
      <c r="Y1222" s="531"/>
      <c r="Z1222" s="531"/>
      <c r="AA1222" s="531"/>
      <c r="AB1222" s="531"/>
    </row>
    <row r="1223" spans="3:28" ht="12.5" customHeight="1">
      <c r="C1223" s="531"/>
      <c r="D1223" s="531"/>
      <c r="E1223" s="531"/>
      <c r="F1223" s="909"/>
      <c r="G1223" s="909"/>
      <c r="H1223" s="909"/>
      <c r="I1223" s="909"/>
      <c r="J1223" s="909"/>
      <c r="K1223" s="909"/>
      <c r="L1223" s="531"/>
      <c r="M1223" s="531"/>
      <c r="N1223" s="531"/>
      <c r="O1223" s="531"/>
      <c r="P1223" s="531"/>
      <c r="Q1223" s="531"/>
      <c r="R1223" s="531"/>
      <c r="S1223" s="531"/>
      <c r="T1223" s="531"/>
      <c r="U1223" s="531"/>
      <c r="V1223" s="531"/>
      <c r="W1223" s="531"/>
      <c r="X1223" s="531"/>
      <c r="Y1223" s="531"/>
      <c r="Z1223" s="531"/>
      <c r="AA1223" s="531"/>
      <c r="AB1223" s="531"/>
    </row>
    <row r="1224" spans="3:28" ht="12.5" customHeight="1">
      <c r="C1224" s="531"/>
      <c r="D1224" s="531"/>
      <c r="E1224" s="531"/>
      <c r="F1224" s="909"/>
      <c r="G1224" s="909"/>
      <c r="H1224" s="909"/>
      <c r="I1224" s="909"/>
      <c r="J1224" s="909"/>
      <c r="K1224" s="909"/>
      <c r="L1224" s="531"/>
      <c r="M1224" s="531"/>
      <c r="N1224" s="531"/>
      <c r="O1224" s="531"/>
      <c r="P1224" s="531"/>
      <c r="Q1224" s="531"/>
      <c r="R1224" s="531"/>
      <c r="S1224" s="531"/>
      <c r="T1224" s="531"/>
      <c r="U1224" s="531"/>
      <c r="V1224" s="531"/>
      <c r="W1224" s="531"/>
      <c r="X1224" s="531"/>
      <c r="Y1224" s="531"/>
      <c r="Z1224" s="531"/>
      <c r="AA1224" s="531"/>
      <c r="AB1224" s="531"/>
    </row>
    <row r="1225" spans="3:28" ht="12.5" customHeight="1">
      <c r="C1225" s="531"/>
      <c r="D1225" s="531"/>
      <c r="E1225" s="531"/>
      <c r="F1225" s="909"/>
      <c r="G1225" s="909"/>
      <c r="H1225" s="909"/>
      <c r="I1225" s="909"/>
      <c r="J1225" s="909"/>
      <c r="K1225" s="909"/>
      <c r="L1225" s="531"/>
      <c r="M1225" s="531"/>
      <c r="N1225" s="531"/>
      <c r="O1225" s="531"/>
      <c r="P1225" s="531"/>
      <c r="Q1225" s="531"/>
      <c r="R1225" s="531"/>
      <c r="S1225" s="531"/>
      <c r="T1225" s="531"/>
      <c r="U1225" s="531"/>
      <c r="V1225" s="531"/>
      <c r="W1225" s="531"/>
      <c r="X1225" s="531"/>
      <c r="Y1225" s="531"/>
      <c r="Z1225" s="531"/>
      <c r="AA1225" s="531"/>
      <c r="AB1225" s="531"/>
    </row>
    <row r="1226" spans="3:28" ht="12.5" customHeight="1">
      <c r="C1226" s="531"/>
      <c r="D1226" s="531"/>
      <c r="E1226" s="531"/>
      <c r="F1226" s="909"/>
      <c r="G1226" s="909"/>
      <c r="H1226" s="909"/>
      <c r="I1226" s="909"/>
      <c r="J1226" s="909"/>
      <c r="K1226" s="909"/>
      <c r="L1226" s="531"/>
      <c r="M1226" s="531"/>
      <c r="N1226" s="531"/>
      <c r="O1226" s="531"/>
      <c r="P1226" s="531"/>
      <c r="Q1226" s="531"/>
      <c r="R1226" s="531"/>
      <c r="S1226" s="531"/>
      <c r="T1226" s="531"/>
      <c r="U1226" s="531"/>
      <c r="V1226" s="531"/>
      <c r="W1226" s="531"/>
      <c r="X1226" s="531"/>
      <c r="Y1226" s="531"/>
      <c r="Z1226" s="531"/>
      <c r="AA1226" s="531"/>
      <c r="AB1226" s="531"/>
    </row>
    <row r="1227" spans="3:28" ht="12.5" customHeight="1">
      <c r="C1227" s="531"/>
      <c r="D1227" s="531"/>
      <c r="E1227" s="531"/>
      <c r="F1227" s="909"/>
      <c r="G1227" s="909"/>
      <c r="H1227" s="909"/>
      <c r="I1227" s="909"/>
      <c r="J1227" s="909"/>
      <c r="K1227" s="909"/>
      <c r="L1227" s="531"/>
      <c r="M1227" s="531"/>
      <c r="N1227" s="531"/>
      <c r="O1227" s="531"/>
      <c r="P1227" s="531"/>
      <c r="Q1227" s="531"/>
      <c r="R1227" s="531"/>
      <c r="S1227" s="531"/>
      <c r="T1227" s="531"/>
      <c r="U1227" s="531"/>
      <c r="V1227" s="531"/>
      <c r="W1227" s="531"/>
      <c r="X1227" s="531"/>
      <c r="Y1227" s="531"/>
      <c r="Z1227" s="531"/>
      <c r="AA1227" s="531"/>
      <c r="AB1227" s="531"/>
    </row>
    <row r="1228" spans="3:28" ht="12.5" customHeight="1">
      <c r="C1228" s="531"/>
      <c r="D1228" s="531"/>
      <c r="E1228" s="531"/>
      <c r="F1228" s="909"/>
      <c r="G1228" s="909"/>
      <c r="H1228" s="909"/>
      <c r="I1228" s="909"/>
      <c r="J1228" s="909"/>
      <c r="K1228" s="909"/>
      <c r="L1228" s="531"/>
      <c r="M1228" s="531"/>
      <c r="N1228" s="531"/>
      <c r="O1228" s="531"/>
      <c r="P1228" s="531"/>
      <c r="Q1228" s="531"/>
      <c r="R1228" s="531"/>
      <c r="S1228" s="531"/>
      <c r="T1228" s="531"/>
      <c r="U1228" s="531"/>
      <c r="V1228" s="531"/>
      <c r="W1228" s="531"/>
      <c r="X1228" s="531"/>
      <c r="Y1228" s="531"/>
      <c r="Z1228" s="531"/>
      <c r="AA1228" s="531"/>
      <c r="AB1228" s="531"/>
    </row>
    <row r="1229" spans="3:28" ht="12.5" customHeight="1">
      <c r="C1229" s="531"/>
      <c r="D1229" s="531"/>
      <c r="E1229" s="531"/>
      <c r="F1229" s="909"/>
      <c r="G1229" s="909"/>
      <c r="H1229" s="909"/>
      <c r="I1229" s="909"/>
      <c r="J1229" s="909"/>
      <c r="K1229" s="909"/>
      <c r="L1229" s="531"/>
      <c r="M1229" s="531"/>
      <c r="N1229" s="531"/>
      <c r="O1229" s="531"/>
      <c r="P1229" s="531"/>
      <c r="Q1229" s="531"/>
      <c r="R1229" s="531"/>
      <c r="S1229" s="531"/>
      <c r="T1229" s="531"/>
      <c r="U1229" s="531"/>
      <c r="V1229" s="531"/>
      <c r="W1229" s="531"/>
      <c r="X1229" s="531"/>
      <c r="Y1229" s="531"/>
      <c r="Z1229" s="531"/>
      <c r="AA1229" s="531"/>
      <c r="AB1229" s="531"/>
    </row>
    <row r="1230" spans="3:28" ht="12.5" customHeight="1">
      <c r="C1230" s="531"/>
      <c r="D1230" s="531"/>
      <c r="E1230" s="531"/>
      <c r="F1230" s="909"/>
      <c r="G1230" s="909"/>
      <c r="H1230" s="909"/>
      <c r="I1230" s="909"/>
      <c r="J1230" s="909"/>
      <c r="K1230" s="909"/>
      <c r="L1230" s="531"/>
      <c r="M1230" s="531"/>
      <c r="N1230" s="531"/>
      <c r="O1230" s="531"/>
      <c r="P1230" s="531"/>
      <c r="Q1230" s="531"/>
      <c r="R1230" s="531"/>
      <c r="S1230" s="531"/>
      <c r="T1230" s="531"/>
      <c r="U1230" s="531"/>
      <c r="V1230" s="531"/>
      <c r="W1230" s="531"/>
      <c r="X1230" s="531"/>
      <c r="Y1230" s="531"/>
      <c r="Z1230" s="531"/>
      <c r="AA1230" s="531"/>
      <c r="AB1230" s="531"/>
    </row>
    <row r="1231" spans="3:28" ht="12.5" customHeight="1">
      <c r="C1231" s="531"/>
      <c r="D1231" s="531"/>
      <c r="E1231" s="531"/>
      <c r="F1231" s="909"/>
      <c r="G1231" s="909"/>
      <c r="H1231" s="909"/>
      <c r="I1231" s="909"/>
      <c r="J1231" s="909"/>
      <c r="K1231" s="909"/>
      <c r="L1231" s="531"/>
      <c r="M1231" s="531"/>
      <c r="N1231" s="531"/>
      <c r="O1231" s="531"/>
      <c r="P1231" s="531"/>
      <c r="Q1231" s="531"/>
      <c r="R1231" s="531"/>
      <c r="S1231" s="531"/>
      <c r="T1231" s="531"/>
      <c r="U1231" s="531"/>
      <c r="V1231" s="531"/>
      <c r="W1231" s="531"/>
      <c r="X1231" s="531"/>
      <c r="Y1231" s="531"/>
      <c r="Z1231" s="531"/>
      <c r="AA1231" s="531"/>
      <c r="AB1231" s="531"/>
    </row>
    <row r="1232" spans="3:28" ht="12.5" customHeight="1">
      <c r="C1232" s="531"/>
      <c r="D1232" s="531"/>
      <c r="E1232" s="531"/>
      <c r="F1232" s="909"/>
      <c r="G1232" s="909"/>
      <c r="H1232" s="909"/>
      <c r="I1232" s="909"/>
      <c r="J1232" s="909"/>
      <c r="K1232" s="909"/>
      <c r="L1232" s="531"/>
      <c r="M1232" s="531"/>
      <c r="N1232" s="531"/>
      <c r="O1232" s="531"/>
      <c r="P1232" s="531"/>
      <c r="Q1232" s="531"/>
      <c r="R1232" s="531"/>
      <c r="S1232" s="531"/>
      <c r="T1232" s="531"/>
      <c r="U1232" s="531"/>
      <c r="V1232" s="531"/>
      <c r="W1232" s="531"/>
      <c r="X1232" s="531"/>
      <c r="Y1232" s="531"/>
      <c r="Z1232" s="531"/>
      <c r="AA1232" s="531"/>
      <c r="AB1232" s="531"/>
    </row>
    <row r="1233" spans="3:28" ht="12.5" customHeight="1">
      <c r="C1233" s="531"/>
      <c r="D1233" s="531"/>
      <c r="E1233" s="531"/>
      <c r="F1233" s="909"/>
      <c r="G1233" s="909"/>
      <c r="H1233" s="909"/>
      <c r="I1233" s="909"/>
      <c r="J1233" s="909"/>
      <c r="K1233" s="909"/>
      <c r="L1233" s="531"/>
      <c r="M1233" s="531"/>
      <c r="N1233" s="531"/>
      <c r="O1233" s="531"/>
      <c r="P1233" s="531"/>
      <c r="Q1233" s="531"/>
      <c r="R1233" s="531"/>
      <c r="S1233" s="531"/>
      <c r="T1233" s="531"/>
      <c r="U1233" s="531"/>
      <c r="V1233" s="531"/>
      <c r="W1233" s="531"/>
      <c r="X1233" s="531"/>
      <c r="Y1233" s="531"/>
      <c r="Z1233" s="531"/>
      <c r="AA1233" s="531"/>
      <c r="AB1233" s="531"/>
    </row>
    <row r="1234" spans="3:28" ht="12.5" customHeight="1">
      <c r="C1234" s="531"/>
      <c r="D1234" s="531"/>
      <c r="E1234" s="531"/>
      <c r="F1234" s="909"/>
      <c r="G1234" s="909"/>
      <c r="H1234" s="909"/>
      <c r="I1234" s="909"/>
      <c r="J1234" s="909"/>
      <c r="K1234" s="909"/>
      <c r="L1234" s="531"/>
      <c r="M1234" s="531"/>
      <c r="N1234" s="531"/>
      <c r="O1234" s="531"/>
      <c r="P1234" s="531"/>
      <c r="Q1234" s="531"/>
      <c r="R1234" s="531"/>
      <c r="S1234" s="531"/>
      <c r="T1234" s="531"/>
      <c r="U1234" s="531"/>
      <c r="V1234" s="531"/>
      <c r="W1234" s="531"/>
      <c r="X1234" s="531"/>
      <c r="Y1234" s="531"/>
      <c r="Z1234" s="531"/>
      <c r="AA1234" s="531"/>
      <c r="AB1234" s="531"/>
    </row>
    <row r="1235" spans="3:28" ht="12.5" customHeight="1">
      <c r="C1235" s="531"/>
      <c r="D1235" s="531"/>
      <c r="E1235" s="531"/>
      <c r="F1235" s="909"/>
      <c r="G1235" s="909"/>
      <c r="H1235" s="909"/>
      <c r="I1235" s="909"/>
      <c r="J1235" s="909"/>
      <c r="K1235" s="909"/>
      <c r="L1235" s="531"/>
      <c r="M1235" s="531"/>
      <c r="N1235" s="531"/>
      <c r="O1235" s="531"/>
      <c r="P1235" s="531"/>
      <c r="Q1235" s="531"/>
      <c r="R1235" s="531"/>
      <c r="S1235" s="531"/>
      <c r="T1235" s="531"/>
      <c r="U1235" s="531"/>
      <c r="V1235" s="531"/>
      <c r="W1235" s="531"/>
      <c r="X1235" s="531"/>
      <c r="Y1235" s="531"/>
      <c r="Z1235" s="531"/>
      <c r="AA1235" s="531"/>
      <c r="AB1235" s="531"/>
    </row>
    <row r="1236" spans="3:28" ht="12.5" customHeight="1">
      <c r="C1236" s="531"/>
      <c r="D1236" s="531"/>
      <c r="E1236" s="531"/>
      <c r="F1236" s="909"/>
      <c r="G1236" s="909"/>
      <c r="H1236" s="909"/>
      <c r="I1236" s="909"/>
      <c r="J1236" s="909"/>
      <c r="K1236" s="909"/>
      <c r="L1236" s="531"/>
      <c r="M1236" s="531"/>
      <c r="N1236" s="531"/>
      <c r="O1236" s="531"/>
      <c r="P1236" s="531"/>
      <c r="Q1236" s="531"/>
      <c r="R1236" s="531"/>
      <c r="S1236" s="531"/>
      <c r="T1236" s="531"/>
      <c r="U1236" s="531"/>
      <c r="V1236" s="531"/>
      <c r="W1236" s="531"/>
      <c r="X1236" s="531"/>
      <c r="Y1236" s="531"/>
      <c r="Z1236" s="531"/>
      <c r="AA1236" s="531"/>
      <c r="AB1236" s="531"/>
    </row>
    <row r="1237" spans="3:28" ht="12.5" customHeight="1">
      <c r="C1237" s="531"/>
      <c r="D1237" s="531"/>
      <c r="E1237" s="531"/>
      <c r="F1237" s="909"/>
      <c r="G1237" s="909"/>
      <c r="H1237" s="909"/>
      <c r="I1237" s="909"/>
      <c r="J1237" s="909"/>
      <c r="K1237" s="909"/>
      <c r="L1237" s="531"/>
      <c r="M1237" s="531"/>
      <c r="N1237" s="531"/>
      <c r="O1237" s="531"/>
      <c r="P1237" s="531"/>
      <c r="Q1237" s="531"/>
      <c r="R1237" s="531"/>
      <c r="S1237" s="531"/>
      <c r="T1237" s="531"/>
      <c r="U1237" s="531"/>
      <c r="V1237" s="531"/>
      <c r="W1237" s="531"/>
      <c r="X1237" s="531"/>
      <c r="Y1237" s="531"/>
      <c r="Z1237" s="531"/>
      <c r="AA1237" s="531"/>
      <c r="AB1237" s="531"/>
    </row>
    <row r="1238" spans="3:28" ht="12.5" customHeight="1">
      <c r="C1238" s="531"/>
      <c r="D1238" s="531"/>
      <c r="E1238" s="531"/>
      <c r="F1238" s="909"/>
      <c r="G1238" s="909"/>
      <c r="H1238" s="909"/>
      <c r="I1238" s="909"/>
      <c r="J1238" s="909"/>
      <c r="K1238" s="909"/>
      <c r="L1238" s="531"/>
      <c r="M1238" s="531"/>
      <c r="N1238" s="531"/>
      <c r="O1238" s="531"/>
      <c r="P1238" s="531"/>
      <c r="Q1238" s="531"/>
      <c r="R1238" s="531"/>
      <c r="S1238" s="531"/>
      <c r="T1238" s="531"/>
      <c r="U1238" s="531"/>
      <c r="V1238" s="531"/>
      <c r="W1238" s="531"/>
      <c r="X1238" s="531"/>
      <c r="Y1238" s="531"/>
      <c r="Z1238" s="531"/>
      <c r="AA1238" s="531"/>
      <c r="AB1238" s="531"/>
    </row>
    <row r="1239" spans="3:28" ht="12.5" customHeight="1">
      <c r="C1239" s="531"/>
      <c r="D1239" s="531"/>
      <c r="E1239" s="531"/>
      <c r="F1239" s="909"/>
      <c r="G1239" s="909"/>
      <c r="H1239" s="909"/>
      <c r="I1239" s="909"/>
      <c r="J1239" s="909"/>
      <c r="K1239" s="909"/>
      <c r="L1239" s="531"/>
      <c r="M1239" s="531"/>
      <c r="N1239" s="531"/>
      <c r="O1239" s="531"/>
      <c r="P1239" s="531"/>
      <c r="Q1239" s="531"/>
      <c r="R1239" s="531"/>
      <c r="S1239" s="531"/>
      <c r="T1239" s="531"/>
      <c r="U1239" s="531"/>
      <c r="V1239" s="531"/>
      <c r="W1239" s="531"/>
      <c r="X1239" s="531"/>
      <c r="Y1239" s="531"/>
      <c r="Z1239" s="531"/>
      <c r="AA1239" s="531"/>
      <c r="AB1239" s="531"/>
    </row>
    <row r="1240" spans="3:28" ht="12.5" customHeight="1">
      <c r="C1240" s="531"/>
      <c r="D1240" s="531"/>
      <c r="E1240" s="531"/>
      <c r="F1240" s="909"/>
      <c r="G1240" s="909"/>
      <c r="H1240" s="909"/>
      <c r="I1240" s="909"/>
      <c r="J1240" s="909"/>
      <c r="K1240" s="909"/>
      <c r="L1240" s="531"/>
      <c r="M1240" s="531"/>
      <c r="N1240" s="531"/>
      <c r="O1240" s="531"/>
      <c r="P1240" s="531"/>
      <c r="Q1240" s="531"/>
      <c r="R1240" s="531"/>
      <c r="S1240" s="531"/>
      <c r="T1240" s="531"/>
      <c r="U1240" s="531"/>
      <c r="V1240" s="531"/>
      <c r="W1240" s="531"/>
      <c r="X1240" s="531"/>
      <c r="Y1240" s="531"/>
      <c r="Z1240" s="531"/>
      <c r="AA1240" s="531"/>
      <c r="AB1240" s="531"/>
    </row>
    <row r="1241" spans="3:28" ht="12.5" customHeight="1">
      <c r="C1241" s="531"/>
      <c r="D1241" s="531"/>
      <c r="E1241" s="531"/>
      <c r="F1241" s="909"/>
      <c r="G1241" s="909"/>
      <c r="H1241" s="909"/>
      <c r="I1241" s="909"/>
      <c r="J1241" s="909"/>
      <c r="K1241" s="909"/>
      <c r="L1241" s="531"/>
      <c r="M1241" s="531"/>
      <c r="N1241" s="531"/>
      <c r="O1241" s="531"/>
      <c r="P1241" s="531"/>
      <c r="Q1241" s="531"/>
      <c r="R1241" s="531"/>
      <c r="S1241" s="531"/>
      <c r="T1241" s="531"/>
      <c r="U1241" s="531"/>
      <c r="V1241" s="531"/>
      <c r="W1241" s="531"/>
      <c r="X1241" s="531"/>
      <c r="Y1241" s="531"/>
      <c r="Z1241" s="531"/>
      <c r="AA1241" s="531"/>
      <c r="AB1241" s="531"/>
    </row>
    <row r="1242" spans="3:28" ht="12.5" customHeight="1">
      <c r="C1242" s="531"/>
      <c r="D1242" s="531"/>
      <c r="E1242" s="531"/>
      <c r="F1242" s="909"/>
      <c r="G1242" s="909"/>
      <c r="H1242" s="909"/>
      <c r="I1242" s="909"/>
      <c r="J1242" s="909"/>
      <c r="K1242" s="909"/>
      <c r="L1242" s="531"/>
      <c r="M1242" s="531"/>
      <c r="N1242" s="531"/>
      <c r="O1242" s="531"/>
      <c r="P1242" s="531"/>
      <c r="Q1242" s="531"/>
      <c r="R1242" s="531"/>
      <c r="S1242" s="531"/>
      <c r="T1242" s="531"/>
      <c r="U1242" s="531"/>
      <c r="V1242" s="531"/>
      <c r="W1242" s="531"/>
      <c r="X1242" s="531"/>
      <c r="Y1242" s="531"/>
      <c r="Z1242" s="531"/>
      <c r="AA1242" s="531"/>
      <c r="AB1242" s="531"/>
    </row>
    <row r="1243" spans="3:28" ht="12.5" customHeight="1">
      <c r="C1243" s="531"/>
      <c r="D1243" s="531"/>
      <c r="E1243" s="531"/>
      <c r="F1243" s="909"/>
      <c r="G1243" s="909"/>
      <c r="H1243" s="909"/>
      <c r="I1243" s="909"/>
      <c r="J1243" s="909"/>
      <c r="K1243" s="909"/>
      <c r="L1243" s="531"/>
      <c r="M1243" s="531"/>
      <c r="N1243" s="531"/>
      <c r="O1243" s="531"/>
      <c r="P1243" s="531"/>
      <c r="Q1243" s="531"/>
      <c r="R1243" s="531"/>
      <c r="S1243" s="531"/>
      <c r="T1243" s="531"/>
      <c r="U1243" s="531"/>
      <c r="V1243" s="531"/>
      <c r="W1243" s="531"/>
      <c r="X1243" s="531"/>
      <c r="Y1243" s="531"/>
      <c r="Z1243" s="531"/>
      <c r="AA1243" s="531"/>
      <c r="AB1243" s="531"/>
    </row>
    <row r="1244" spans="3:28" ht="12.5" customHeight="1">
      <c r="C1244" s="531"/>
      <c r="D1244" s="531"/>
      <c r="E1244" s="531"/>
      <c r="F1244" s="909"/>
      <c r="G1244" s="909"/>
      <c r="H1244" s="909"/>
      <c r="I1244" s="909"/>
      <c r="J1244" s="909"/>
      <c r="K1244" s="909"/>
      <c r="L1244" s="531"/>
      <c r="M1244" s="531"/>
      <c r="N1244" s="531"/>
      <c r="O1244" s="531"/>
      <c r="P1244" s="531"/>
      <c r="Q1244" s="531"/>
      <c r="R1244" s="531"/>
      <c r="S1244" s="531"/>
      <c r="T1244" s="531"/>
      <c r="U1244" s="531"/>
      <c r="V1244" s="531"/>
      <c r="W1244" s="531"/>
      <c r="X1244" s="531"/>
      <c r="Y1244" s="531"/>
      <c r="Z1244" s="531"/>
      <c r="AA1244" s="531"/>
      <c r="AB1244" s="531"/>
    </row>
    <row r="1245" spans="3:28" ht="12.5" customHeight="1">
      <c r="C1245" s="531"/>
      <c r="D1245" s="531"/>
      <c r="E1245" s="531"/>
      <c r="F1245" s="909"/>
      <c r="G1245" s="909"/>
      <c r="H1245" s="909"/>
      <c r="I1245" s="909"/>
      <c r="J1245" s="909"/>
      <c r="K1245" s="909"/>
      <c r="L1245" s="531"/>
      <c r="M1245" s="531"/>
      <c r="N1245" s="531"/>
      <c r="O1245" s="531"/>
      <c r="P1245" s="531"/>
      <c r="Q1245" s="531"/>
      <c r="R1245" s="531"/>
      <c r="S1245" s="531"/>
      <c r="T1245" s="531"/>
      <c r="U1245" s="531"/>
      <c r="V1245" s="531"/>
      <c r="W1245" s="531"/>
      <c r="X1245" s="531"/>
      <c r="Y1245" s="531"/>
      <c r="Z1245" s="531"/>
      <c r="AA1245" s="531"/>
      <c r="AB1245" s="531"/>
    </row>
    <row r="1246" spans="3:28" ht="12.5" customHeight="1">
      <c r="C1246" s="531"/>
      <c r="D1246" s="531"/>
      <c r="E1246" s="531"/>
      <c r="F1246" s="909"/>
      <c r="G1246" s="909"/>
      <c r="H1246" s="909"/>
      <c r="I1246" s="909"/>
      <c r="J1246" s="909"/>
      <c r="K1246" s="909"/>
      <c r="L1246" s="531"/>
      <c r="M1246" s="531"/>
      <c r="N1246" s="531"/>
      <c r="O1246" s="531"/>
      <c r="P1246" s="531"/>
      <c r="Q1246" s="531"/>
      <c r="R1246" s="531"/>
      <c r="S1246" s="531"/>
      <c r="T1246" s="531"/>
      <c r="U1246" s="531"/>
      <c r="V1246" s="531"/>
      <c r="W1246" s="531"/>
      <c r="X1246" s="531"/>
      <c r="Y1246" s="531"/>
      <c r="Z1246" s="531"/>
      <c r="AA1246" s="531"/>
      <c r="AB1246" s="531"/>
    </row>
    <row r="1247" spans="3:28" ht="12.5" customHeight="1">
      <c r="C1247" s="531"/>
      <c r="D1247" s="531"/>
      <c r="E1247" s="531"/>
      <c r="F1247" s="909"/>
      <c r="G1247" s="909"/>
      <c r="H1247" s="909"/>
      <c r="I1247" s="909"/>
      <c r="J1247" s="909"/>
      <c r="K1247" s="909"/>
      <c r="L1247" s="531"/>
      <c r="M1247" s="531"/>
      <c r="N1247" s="531"/>
      <c r="O1247" s="531"/>
      <c r="P1247" s="531"/>
      <c r="Q1247" s="531"/>
      <c r="R1247" s="531"/>
      <c r="S1247" s="531"/>
      <c r="T1247" s="531"/>
      <c r="U1247" s="531"/>
      <c r="V1247" s="531"/>
      <c r="W1247" s="531"/>
      <c r="X1247" s="531"/>
      <c r="Y1247" s="531"/>
      <c r="Z1247" s="531"/>
      <c r="AA1247" s="531"/>
      <c r="AB1247" s="531"/>
    </row>
    <row r="1248" spans="3:28" ht="12.5" customHeight="1">
      <c r="C1248" s="531"/>
      <c r="D1248" s="531"/>
      <c r="E1248" s="531"/>
      <c r="F1248" s="909"/>
      <c r="G1248" s="909"/>
      <c r="H1248" s="909"/>
      <c r="I1248" s="909"/>
      <c r="J1248" s="909"/>
      <c r="K1248" s="909"/>
      <c r="L1248" s="531"/>
      <c r="M1248" s="531"/>
      <c r="N1248" s="531"/>
      <c r="O1248" s="531"/>
      <c r="P1248" s="531"/>
      <c r="Q1248" s="531"/>
      <c r="R1248" s="531"/>
      <c r="S1248" s="531"/>
      <c r="T1248" s="531"/>
      <c r="U1248" s="531"/>
      <c r="V1248" s="531"/>
      <c r="W1248" s="531"/>
      <c r="X1248" s="531"/>
      <c r="Y1248" s="531"/>
      <c r="Z1248" s="531"/>
      <c r="AA1248" s="531"/>
      <c r="AB1248" s="531"/>
    </row>
    <row r="1249" spans="3:28" ht="12.5" customHeight="1">
      <c r="C1249" s="531"/>
      <c r="D1249" s="531"/>
      <c r="E1249" s="531"/>
      <c r="F1249" s="909"/>
      <c r="G1249" s="909"/>
      <c r="H1249" s="909"/>
      <c r="I1249" s="909"/>
      <c r="J1249" s="909"/>
      <c r="K1249" s="909"/>
      <c r="L1249" s="531"/>
      <c r="M1249" s="531"/>
      <c r="N1249" s="531"/>
      <c r="O1249" s="531"/>
      <c r="P1249" s="531"/>
      <c r="Q1249" s="531"/>
      <c r="R1249" s="531"/>
      <c r="S1249" s="531"/>
      <c r="T1249" s="531"/>
      <c r="U1249" s="531"/>
      <c r="V1249" s="531"/>
      <c r="W1249" s="531"/>
      <c r="X1249" s="531"/>
      <c r="Y1249" s="531"/>
      <c r="Z1249" s="531"/>
      <c r="AA1249" s="531"/>
      <c r="AB1249" s="531"/>
    </row>
    <row r="1250" spans="3:28" ht="12.5" customHeight="1">
      <c r="C1250" s="531"/>
      <c r="D1250" s="531"/>
      <c r="E1250" s="531"/>
      <c r="F1250" s="909"/>
      <c r="G1250" s="909"/>
      <c r="H1250" s="909"/>
      <c r="I1250" s="909"/>
      <c r="J1250" s="909"/>
      <c r="K1250" s="909"/>
      <c r="L1250" s="531"/>
      <c r="M1250" s="531"/>
      <c r="N1250" s="531"/>
      <c r="O1250" s="531"/>
      <c r="P1250" s="531"/>
      <c r="Q1250" s="531"/>
      <c r="R1250" s="531"/>
      <c r="S1250" s="531"/>
      <c r="T1250" s="531"/>
      <c r="U1250" s="531"/>
      <c r="V1250" s="531"/>
      <c r="W1250" s="531"/>
      <c r="X1250" s="531"/>
      <c r="Y1250" s="531"/>
      <c r="Z1250" s="531"/>
      <c r="AA1250" s="531"/>
      <c r="AB1250" s="531"/>
    </row>
    <row r="1251" spans="3:28" ht="12.5" customHeight="1">
      <c r="C1251" s="531"/>
      <c r="D1251" s="531"/>
      <c r="E1251" s="531"/>
      <c r="F1251" s="909"/>
      <c r="G1251" s="909"/>
      <c r="H1251" s="909"/>
      <c r="I1251" s="909"/>
      <c r="J1251" s="909"/>
      <c r="K1251" s="909"/>
      <c r="L1251" s="531"/>
      <c r="M1251" s="531"/>
      <c r="N1251" s="531"/>
      <c r="O1251" s="531"/>
      <c r="P1251" s="531"/>
      <c r="Q1251" s="531"/>
      <c r="R1251" s="531"/>
      <c r="S1251" s="531"/>
      <c r="T1251" s="531"/>
      <c r="U1251" s="531"/>
      <c r="V1251" s="531"/>
      <c r="W1251" s="531"/>
      <c r="X1251" s="531"/>
      <c r="Y1251" s="531"/>
      <c r="Z1251" s="531"/>
      <c r="AA1251" s="531"/>
      <c r="AB1251" s="531"/>
    </row>
    <row r="1252" spans="3:28" ht="12.5" customHeight="1">
      <c r="C1252" s="531"/>
      <c r="D1252" s="531"/>
      <c r="E1252" s="531"/>
      <c r="F1252" s="909"/>
      <c r="G1252" s="909"/>
      <c r="H1252" s="909"/>
      <c r="I1252" s="909"/>
      <c r="J1252" s="909"/>
      <c r="K1252" s="909"/>
      <c r="L1252" s="531"/>
      <c r="M1252" s="531"/>
      <c r="N1252" s="531"/>
      <c r="O1252" s="531"/>
      <c r="P1252" s="531"/>
      <c r="Q1252" s="531"/>
      <c r="R1252" s="531"/>
      <c r="S1252" s="531"/>
      <c r="T1252" s="531"/>
      <c r="U1252" s="531"/>
      <c r="V1252" s="531"/>
      <c r="W1252" s="531"/>
      <c r="X1252" s="531"/>
      <c r="Y1252" s="531"/>
      <c r="Z1252" s="531"/>
      <c r="AA1252" s="531"/>
      <c r="AB1252" s="531"/>
    </row>
    <row r="1253" spans="3:28" ht="12.5" customHeight="1">
      <c r="C1253" s="531"/>
      <c r="D1253" s="531"/>
      <c r="E1253" s="531"/>
      <c r="F1253" s="909"/>
      <c r="G1253" s="909"/>
      <c r="H1253" s="909"/>
      <c r="I1253" s="909"/>
      <c r="J1253" s="909"/>
      <c r="K1253" s="909"/>
      <c r="L1253" s="531"/>
      <c r="M1253" s="531"/>
      <c r="N1253" s="531"/>
      <c r="O1253" s="531"/>
      <c r="P1253" s="531"/>
      <c r="Q1253" s="531"/>
      <c r="R1253" s="531"/>
      <c r="S1253" s="531"/>
      <c r="T1253" s="531"/>
      <c r="U1253" s="531"/>
      <c r="V1253" s="531"/>
      <c r="W1253" s="531"/>
      <c r="X1253" s="531"/>
      <c r="Y1253" s="531"/>
      <c r="Z1253" s="531"/>
      <c r="AA1253" s="531"/>
      <c r="AB1253" s="531"/>
    </row>
    <row r="1254" spans="3:28" ht="12.5" customHeight="1">
      <c r="C1254" s="531"/>
      <c r="D1254" s="531"/>
      <c r="E1254" s="531"/>
      <c r="F1254" s="909"/>
      <c r="G1254" s="909"/>
      <c r="H1254" s="909"/>
      <c r="I1254" s="909"/>
      <c r="J1254" s="909"/>
      <c r="K1254" s="909"/>
      <c r="L1254" s="531"/>
      <c r="M1254" s="531"/>
      <c r="N1254" s="531"/>
      <c r="O1254" s="531"/>
      <c r="P1254" s="531"/>
      <c r="Q1254" s="531"/>
      <c r="R1254" s="531"/>
      <c r="S1254" s="531"/>
      <c r="T1254" s="531"/>
      <c r="U1254" s="531"/>
      <c r="V1254" s="531"/>
      <c r="W1254" s="531"/>
      <c r="X1254" s="531"/>
      <c r="Y1254" s="531"/>
      <c r="Z1254" s="531"/>
      <c r="AA1254" s="531"/>
      <c r="AB1254" s="531"/>
    </row>
    <row r="1255" spans="3:28" ht="12.5" customHeight="1">
      <c r="C1255" s="531"/>
      <c r="D1255" s="531"/>
      <c r="E1255" s="531"/>
      <c r="F1255" s="909"/>
      <c r="G1255" s="909"/>
      <c r="H1255" s="909"/>
      <c r="I1255" s="909"/>
      <c r="J1255" s="909"/>
      <c r="K1255" s="909"/>
      <c r="L1255" s="531"/>
      <c r="M1255" s="531"/>
      <c r="N1255" s="531"/>
      <c r="O1255" s="531"/>
      <c r="P1255" s="531"/>
      <c r="Q1255" s="531"/>
      <c r="R1255" s="531"/>
      <c r="S1255" s="531"/>
      <c r="T1255" s="531"/>
      <c r="U1255" s="531"/>
      <c r="V1255" s="531"/>
      <c r="W1255" s="531"/>
      <c r="X1255" s="531"/>
      <c r="Y1255" s="531"/>
      <c r="Z1255" s="531"/>
      <c r="AA1255" s="531"/>
      <c r="AB1255" s="531"/>
    </row>
    <row r="1256" spans="3:28" ht="12.5" customHeight="1">
      <c r="C1256" s="531"/>
      <c r="D1256" s="531"/>
      <c r="E1256" s="531"/>
      <c r="F1256" s="909"/>
      <c r="G1256" s="909"/>
      <c r="H1256" s="909"/>
      <c r="I1256" s="909"/>
      <c r="J1256" s="909"/>
      <c r="K1256" s="909"/>
      <c r="L1256" s="531"/>
      <c r="M1256" s="531"/>
      <c r="N1256" s="531"/>
      <c r="O1256" s="531"/>
      <c r="P1256" s="531"/>
      <c r="Q1256" s="531"/>
      <c r="R1256" s="531"/>
      <c r="S1256" s="531"/>
      <c r="T1256" s="531"/>
      <c r="U1256" s="531"/>
      <c r="V1256" s="531"/>
      <c r="W1256" s="531"/>
      <c r="X1256" s="531"/>
      <c r="Y1256" s="531"/>
      <c r="Z1256" s="531"/>
      <c r="AA1256" s="531"/>
      <c r="AB1256" s="531"/>
    </row>
    <row r="1257" spans="3:28" ht="12.5" customHeight="1">
      <c r="C1257" s="531"/>
      <c r="D1257" s="531"/>
      <c r="E1257" s="531"/>
      <c r="F1257" s="909"/>
      <c r="G1257" s="909"/>
      <c r="H1257" s="909"/>
      <c r="I1257" s="909"/>
      <c r="J1257" s="909"/>
      <c r="K1257" s="909"/>
      <c r="L1257" s="531"/>
      <c r="M1257" s="531"/>
      <c r="N1257" s="531"/>
      <c r="O1257" s="531"/>
      <c r="P1257" s="531"/>
      <c r="Q1257" s="531"/>
      <c r="R1257" s="531"/>
      <c r="S1257" s="531"/>
      <c r="T1257" s="531"/>
      <c r="U1257" s="531"/>
      <c r="V1257" s="531"/>
      <c r="W1257" s="531"/>
      <c r="X1257" s="531"/>
      <c r="Y1257" s="531"/>
      <c r="Z1257" s="531"/>
      <c r="AA1257" s="531"/>
      <c r="AB1257" s="531"/>
    </row>
    <row r="1258" spans="3:28" ht="12.5" customHeight="1">
      <c r="C1258" s="531"/>
      <c r="D1258" s="531"/>
      <c r="E1258" s="531"/>
      <c r="F1258" s="909"/>
      <c r="G1258" s="909"/>
      <c r="H1258" s="909"/>
      <c r="I1258" s="909"/>
      <c r="J1258" s="909"/>
      <c r="K1258" s="909"/>
      <c r="L1258" s="531"/>
      <c r="M1258" s="531"/>
      <c r="N1258" s="531"/>
      <c r="O1258" s="531"/>
      <c r="P1258" s="531"/>
      <c r="Q1258" s="531"/>
      <c r="R1258" s="531"/>
      <c r="S1258" s="531"/>
      <c r="T1258" s="531"/>
      <c r="U1258" s="531"/>
      <c r="V1258" s="531"/>
      <c r="W1258" s="531"/>
      <c r="X1258" s="531"/>
      <c r="Y1258" s="531"/>
      <c r="Z1258" s="531"/>
      <c r="AA1258" s="531"/>
      <c r="AB1258" s="531"/>
    </row>
    <row r="1259" spans="3:28" ht="12.5" customHeight="1">
      <c r="C1259" s="531"/>
      <c r="D1259" s="531"/>
      <c r="E1259" s="531"/>
      <c r="F1259" s="909"/>
      <c r="G1259" s="909"/>
      <c r="H1259" s="909"/>
      <c r="I1259" s="909"/>
      <c r="J1259" s="909"/>
      <c r="K1259" s="909"/>
      <c r="L1259" s="531"/>
      <c r="M1259" s="531"/>
      <c r="N1259" s="531"/>
      <c r="O1259" s="531"/>
      <c r="P1259" s="531"/>
      <c r="Q1259" s="531"/>
      <c r="R1259" s="531"/>
      <c r="S1259" s="531"/>
      <c r="T1259" s="531"/>
      <c r="U1259" s="531"/>
      <c r="V1259" s="531"/>
      <c r="W1259" s="531"/>
      <c r="X1259" s="531"/>
      <c r="Y1259" s="531"/>
      <c r="Z1259" s="531"/>
      <c r="AA1259" s="531"/>
      <c r="AB1259" s="531"/>
    </row>
    <row r="1260" spans="3:28" ht="12.5" customHeight="1">
      <c r="C1260" s="531"/>
      <c r="D1260" s="531"/>
      <c r="E1260" s="531"/>
      <c r="F1260" s="909"/>
      <c r="G1260" s="909"/>
      <c r="H1260" s="909"/>
      <c r="I1260" s="909"/>
      <c r="J1260" s="909"/>
      <c r="K1260" s="909"/>
      <c r="L1260" s="531"/>
      <c r="M1260" s="531"/>
      <c r="N1260" s="531"/>
      <c r="O1260" s="531"/>
      <c r="P1260" s="531"/>
      <c r="Q1260" s="531"/>
      <c r="R1260" s="531"/>
      <c r="S1260" s="531"/>
      <c r="T1260" s="531"/>
      <c r="U1260" s="531"/>
      <c r="V1260" s="531"/>
      <c r="W1260" s="531"/>
      <c r="X1260" s="531"/>
      <c r="Y1260" s="531"/>
      <c r="Z1260" s="531"/>
      <c r="AA1260" s="531"/>
      <c r="AB1260" s="531"/>
    </row>
    <row r="1261" spans="3:28" ht="12.5" customHeight="1">
      <c r="C1261" s="531"/>
      <c r="D1261" s="531"/>
      <c r="E1261" s="531"/>
      <c r="F1261" s="909"/>
      <c r="G1261" s="909"/>
      <c r="H1261" s="909"/>
      <c r="I1261" s="909"/>
      <c r="J1261" s="909"/>
      <c r="K1261" s="909"/>
      <c r="L1261" s="531"/>
      <c r="M1261" s="531"/>
      <c r="N1261" s="531"/>
      <c r="O1261" s="531"/>
      <c r="P1261" s="531"/>
      <c r="Q1261" s="531"/>
      <c r="R1261" s="531"/>
      <c r="S1261" s="531"/>
      <c r="T1261" s="531"/>
      <c r="U1261" s="531"/>
      <c r="V1261" s="531"/>
      <c r="W1261" s="531"/>
      <c r="X1261" s="531"/>
      <c r="Y1261" s="531"/>
      <c r="Z1261" s="531"/>
      <c r="AA1261" s="531"/>
      <c r="AB1261" s="531"/>
    </row>
    <row r="1262" spans="3:28" ht="12.5" customHeight="1">
      <c r="C1262" s="531"/>
      <c r="D1262" s="531"/>
      <c r="E1262" s="531"/>
      <c r="F1262" s="909"/>
      <c r="G1262" s="909"/>
      <c r="H1262" s="909"/>
      <c r="I1262" s="909"/>
      <c r="J1262" s="909"/>
      <c r="K1262" s="909"/>
      <c r="L1262" s="531"/>
      <c r="M1262" s="531"/>
      <c r="N1262" s="531"/>
      <c r="O1262" s="531"/>
      <c r="P1262" s="531"/>
      <c r="Q1262" s="531"/>
      <c r="R1262" s="531"/>
      <c r="S1262" s="531"/>
      <c r="T1262" s="531"/>
      <c r="U1262" s="531"/>
      <c r="V1262" s="531"/>
      <c r="W1262" s="531"/>
      <c r="X1262" s="531"/>
      <c r="Y1262" s="531"/>
      <c r="Z1262" s="531"/>
      <c r="AA1262" s="531"/>
      <c r="AB1262" s="531"/>
    </row>
    <row r="1263" spans="3:28" ht="12.5" customHeight="1">
      <c r="C1263" s="531"/>
      <c r="D1263" s="531"/>
      <c r="E1263" s="531"/>
      <c r="F1263" s="909"/>
      <c r="G1263" s="909"/>
      <c r="H1263" s="909"/>
      <c r="I1263" s="909"/>
      <c r="J1263" s="909"/>
      <c r="K1263" s="909"/>
      <c r="L1263" s="531"/>
      <c r="M1263" s="531"/>
      <c r="N1263" s="531"/>
      <c r="O1263" s="531"/>
      <c r="P1263" s="531"/>
      <c r="Q1263" s="531"/>
      <c r="R1263" s="531"/>
      <c r="S1263" s="531"/>
      <c r="T1263" s="531"/>
      <c r="U1263" s="531"/>
      <c r="V1263" s="531"/>
      <c r="W1263" s="531"/>
      <c r="X1263" s="531"/>
      <c r="Y1263" s="531"/>
      <c r="Z1263" s="531"/>
      <c r="AA1263" s="531"/>
      <c r="AB1263" s="531"/>
    </row>
    <row r="1264" spans="3:28" ht="12.5" customHeight="1">
      <c r="C1264" s="531"/>
      <c r="D1264" s="531"/>
      <c r="E1264" s="531"/>
      <c r="F1264" s="909"/>
      <c r="G1264" s="909"/>
      <c r="H1264" s="909"/>
      <c r="I1264" s="909"/>
      <c r="J1264" s="909"/>
      <c r="K1264" s="909"/>
      <c r="L1264" s="531"/>
      <c r="M1264" s="531"/>
      <c r="N1264" s="531"/>
      <c r="O1264" s="531"/>
      <c r="P1264" s="531"/>
      <c r="Q1264" s="531"/>
      <c r="R1264" s="531"/>
      <c r="S1264" s="531"/>
      <c r="T1264" s="531"/>
      <c r="U1264" s="531"/>
      <c r="V1264" s="531"/>
      <c r="W1264" s="531"/>
      <c r="X1264" s="531"/>
      <c r="Y1264" s="531"/>
      <c r="Z1264" s="531"/>
      <c r="AA1264" s="531"/>
      <c r="AB1264" s="531"/>
    </row>
    <row r="1265" spans="3:28" ht="12.5" customHeight="1">
      <c r="C1265" s="531"/>
      <c r="D1265" s="531"/>
      <c r="E1265" s="531"/>
      <c r="F1265" s="909"/>
      <c r="G1265" s="909"/>
      <c r="H1265" s="909"/>
      <c r="I1265" s="909"/>
      <c r="J1265" s="909"/>
      <c r="K1265" s="909"/>
      <c r="L1265" s="531"/>
      <c r="M1265" s="531"/>
      <c r="N1265" s="531"/>
      <c r="O1265" s="531"/>
      <c r="P1265" s="531"/>
      <c r="Q1265" s="531"/>
      <c r="R1265" s="531"/>
      <c r="S1265" s="531"/>
      <c r="T1265" s="531"/>
      <c r="U1265" s="531"/>
      <c r="V1265" s="531"/>
      <c r="W1265" s="531"/>
      <c r="X1265" s="531"/>
      <c r="Y1265" s="531"/>
      <c r="Z1265" s="531"/>
      <c r="AA1265" s="531"/>
      <c r="AB1265" s="531"/>
    </row>
    <row r="1266" spans="3:28" ht="12.5" customHeight="1">
      <c r="C1266" s="531"/>
      <c r="D1266" s="531"/>
      <c r="E1266" s="531"/>
      <c r="F1266" s="909"/>
      <c r="G1266" s="909"/>
      <c r="H1266" s="909"/>
      <c r="I1266" s="909"/>
      <c r="J1266" s="909"/>
      <c r="K1266" s="909"/>
      <c r="L1266" s="531"/>
      <c r="M1266" s="531"/>
      <c r="N1266" s="531"/>
      <c r="O1266" s="531"/>
      <c r="P1266" s="531"/>
      <c r="Q1266" s="531"/>
      <c r="R1266" s="531"/>
      <c r="S1266" s="531"/>
      <c r="T1266" s="531"/>
      <c r="U1266" s="531"/>
      <c r="V1266" s="531"/>
      <c r="W1266" s="531"/>
      <c r="X1266" s="531"/>
      <c r="Y1266" s="531"/>
      <c r="Z1266" s="531"/>
      <c r="AA1266" s="531"/>
      <c r="AB1266" s="531"/>
    </row>
    <row r="1267" spans="3:28" ht="12.5" customHeight="1">
      <c r="C1267" s="531"/>
      <c r="D1267" s="531"/>
      <c r="E1267" s="531"/>
      <c r="F1267" s="909"/>
      <c r="G1267" s="909"/>
      <c r="H1267" s="909"/>
      <c r="I1267" s="909"/>
      <c r="J1267" s="909"/>
      <c r="K1267" s="909"/>
      <c r="L1267" s="531"/>
      <c r="M1267" s="531"/>
      <c r="N1267" s="531"/>
      <c r="O1267" s="531"/>
      <c r="P1267" s="531"/>
      <c r="Q1267" s="531"/>
      <c r="R1267" s="531"/>
      <c r="S1267" s="531"/>
      <c r="T1267" s="531"/>
      <c r="U1267" s="531"/>
      <c r="V1267" s="531"/>
      <c r="W1267" s="531"/>
      <c r="X1267" s="531"/>
      <c r="Y1267" s="531"/>
      <c r="Z1267" s="531"/>
      <c r="AA1267" s="531"/>
      <c r="AB1267" s="531"/>
    </row>
    <row r="1268" spans="3:28" ht="12.5" customHeight="1">
      <c r="C1268" s="531"/>
      <c r="D1268" s="531"/>
      <c r="E1268" s="531"/>
      <c r="F1268" s="909"/>
      <c r="G1268" s="909"/>
      <c r="H1268" s="909"/>
      <c r="I1268" s="909"/>
      <c r="J1268" s="909"/>
      <c r="K1268" s="909"/>
      <c r="L1268" s="531"/>
      <c r="M1268" s="531"/>
      <c r="N1268" s="531"/>
      <c r="O1268" s="531"/>
      <c r="P1268" s="531"/>
      <c r="Q1268" s="531"/>
      <c r="R1268" s="531"/>
      <c r="S1268" s="531"/>
      <c r="T1268" s="531"/>
      <c r="U1268" s="531"/>
      <c r="V1268" s="531"/>
      <c r="W1268" s="531"/>
      <c r="X1268" s="531"/>
      <c r="Y1268" s="531"/>
      <c r="Z1268" s="531"/>
      <c r="AA1268" s="531"/>
      <c r="AB1268" s="531"/>
    </row>
    <row r="1269" spans="3:28" ht="12.5" customHeight="1">
      <c r="C1269" s="531"/>
      <c r="D1269" s="531"/>
      <c r="E1269" s="531"/>
      <c r="F1269" s="909"/>
      <c r="G1269" s="909"/>
      <c r="H1269" s="909"/>
      <c r="I1269" s="909"/>
      <c r="J1269" s="909"/>
      <c r="K1269" s="909"/>
      <c r="L1269" s="531"/>
      <c r="M1269" s="531"/>
      <c r="N1269" s="531"/>
      <c r="O1269" s="531"/>
      <c r="P1269" s="531"/>
      <c r="Q1269" s="531"/>
      <c r="R1269" s="531"/>
      <c r="S1269" s="531"/>
      <c r="T1269" s="531"/>
      <c r="U1269" s="531"/>
      <c r="V1269" s="531"/>
      <c r="W1269" s="531"/>
      <c r="X1269" s="531"/>
      <c r="Y1269" s="531"/>
      <c r="Z1269" s="531"/>
      <c r="AA1269" s="531"/>
      <c r="AB1269" s="531"/>
    </row>
    <row r="1270" spans="3:28" ht="12.5" customHeight="1">
      <c r="C1270" s="531"/>
      <c r="D1270" s="531"/>
      <c r="E1270" s="531"/>
      <c r="F1270" s="909"/>
      <c r="G1270" s="909"/>
      <c r="H1270" s="909"/>
      <c r="I1270" s="909"/>
      <c r="J1270" s="909"/>
      <c r="K1270" s="909"/>
      <c r="L1270" s="531"/>
      <c r="M1270" s="531"/>
      <c r="N1270" s="531"/>
      <c r="O1270" s="531"/>
      <c r="P1270" s="531"/>
      <c r="Q1270" s="531"/>
      <c r="R1270" s="531"/>
      <c r="S1270" s="531"/>
      <c r="T1270" s="531"/>
      <c r="U1270" s="531"/>
      <c r="V1270" s="531"/>
      <c r="W1270" s="531"/>
      <c r="X1270" s="531"/>
      <c r="Y1270" s="531"/>
      <c r="Z1270" s="531"/>
      <c r="AA1270" s="531"/>
      <c r="AB1270" s="531"/>
    </row>
    <row r="1271" spans="3:28" ht="12.5" customHeight="1">
      <c r="C1271" s="531"/>
      <c r="D1271" s="531"/>
      <c r="E1271" s="531"/>
      <c r="F1271" s="909"/>
      <c r="G1271" s="909"/>
      <c r="H1271" s="909"/>
      <c r="I1271" s="909"/>
      <c r="J1271" s="909"/>
      <c r="K1271" s="909"/>
      <c r="L1271" s="531"/>
      <c r="M1271" s="531"/>
      <c r="N1271" s="531"/>
      <c r="O1271" s="531"/>
      <c r="P1271" s="531"/>
      <c r="Q1271" s="531"/>
      <c r="R1271" s="531"/>
      <c r="S1271" s="531"/>
      <c r="T1271" s="531"/>
      <c r="U1271" s="531"/>
      <c r="V1271" s="531"/>
      <c r="W1271" s="531"/>
      <c r="X1271" s="531"/>
      <c r="Y1271" s="531"/>
      <c r="Z1271" s="531"/>
      <c r="AA1271" s="531"/>
      <c r="AB1271" s="531"/>
    </row>
    <row r="1272" spans="3:28" ht="12.5" customHeight="1">
      <c r="C1272" s="531"/>
      <c r="D1272" s="531"/>
      <c r="E1272" s="531"/>
      <c r="F1272" s="909"/>
      <c r="G1272" s="909"/>
      <c r="H1272" s="909"/>
      <c r="I1272" s="909"/>
      <c r="J1272" s="909"/>
      <c r="K1272" s="909"/>
      <c r="L1272" s="531"/>
      <c r="M1272" s="531"/>
      <c r="N1272" s="531"/>
      <c r="O1272" s="531"/>
      <c r="P1272" s="531"/>
      <c r="Q1272" s="531"/>
      <c r="R1272" s="531"/>
      <c r="S1272" s="531"/>
      <c r="T1272" s="531"/>
      <c r="U1272" s="531"/>
      <c r="V1272" s="531"/>
      <c r="W1272" s="531"/>
      <c r="X1272" s="531"/>
      <c r="Y1272" s="531"/>
      <c r="Z1272" s="531"/>
      <c r="AA1272" s="531"/>
      <c r="AB1272" s="531"/>
    </row>
    <row r="1273" spans="3:28" ht="12.5" customHeight="1">
      <c r="C1273" s="531"/>
      <c r="D1273" s="531"/>
      <c r="E1273" s="531"/>
      <c r="F1273" s="909"/>
      <c r="G1273" s="909"/>
      <c r="H1273" s="909"/>
      <c r="I1273" s="909"/>
      <c r="J1273" s="909"/>
      <c r="K1273" s="909"/>
      <c r="L1273" s="531"/>
      <c r="M1273" s="531"/>
      <c r="N1273" s="531"/>
      <c r="O1273" s="531"/>
      <c r="P1273" s="531"/>
      <c r="Q1273" s="531"/>
      <c r="R1273" s="531"/>
      <c r="S1273" s="531"/>
      <c r="T1273" s="531"/>
      <c r="U1273" s="531"/>
      <c r="V1273" s="531"/>
      <c r="W1273" s="531"/>
      <c r="X1273" s="531"/>
      <c r="Y1273" s="531"/>
      <c r="Z1273" s="531"/>
      <c r="AA1273" s="531"/>
      <c r="AB1273" s="531"/>
    </row>
    <row r="1274" spans="3:28" ht="12.5" customHeight="1">
      <c r="C1274" s="531"/>
      <c r="D1274" s="531"/>
      <c r="E1274" s="531"/>
      <c r="F1274" s="909"/>
      <c r="G1274" s="909"/>
      <c r="H1274" s="909"/>
      <c r="I1274" s="909"/>
      <c r="J1274" s="909"/>
      <c r="K1274" s="909"/>
      <c r="L1274" s="531"/>
      <c r="M1274" s="531"/>
      <c r="N1274" s="531"/>
      <c r="O1274" s="531"/>
      <c r="P1274" s="531"/>
      <c r="Q1274" s="531"/>
      <c r="R1274" s="531"/>
      <c r="S1274" s="531"/>
      <c r="T1274" s="531"/>
      <c r="U1274" s="531"/>
      <c r="V1274" s="531"/>
      <c r="W1274" s="531"/>
      <c r="X1274" s="531"/>
      <c r="Y1274" s="531"/>
      <c r="Z1274" s="531"/>
      <c r="AA1274" s="531"/>
      <c r="AB1274" s="531"/>
    </row>
    <row r="1275" spans="3:28" ht="12.5" customHeight="1">
      <c r="C1275" s="531"/>
      <c r="D1275" s="531"/>
      <c r="E1275" s="531"/>
      <c r="F1275" s="909"/>
      <c r="G1275" s="909"/>
      <c r="H1275" s="909"/>
      <c r="I1275" s="909"/>
      <c r="J1275" s="909"/>
      <c r="K1275" s="909"/>
      <c r="L1275" s="531"/>
      <c r="M1275" s="531"/>
      <c r="N1275" s="531"/>
      <c r="O1275" s="531"/>
      <c r="P1275" s="531"/>
      <c r="Q1275" s="531"/>
      <c r="R1275" s="531"/>
      <c r="S1275" s="531"/>
      <c r="T1275" s="531"/>
      <c r="U1275" s="531"/>
      <c r="V1275" s="531"/>
      <c r="W1275" s="531"/>
      <c r="X1275" s="531"/>
      <c r="Y1275" s="531"/>
      <c r="Z1275" s="531"/>
      <c r="AA1275" s="531"/>
      <c r="AB1275" s="531"/>
    </row>
    <row r="1276" spans="3:28" ht="12.5" customHeight="1">
      <c r="C1276" s="531"/>
      <c r="D1276" s="531"/>
      <c r="E1276" s="531"/>
      <c r="F1276" s="909"/>
      <c r="G1276" s="909"/>
      <c r="H1276" s="909"/>
      <c r="I1276" s="909"/>
      <c r="J1276" s="909"/>
      <c r="K1276" s="909"/>
      <c r="L1276" s="531"/>
      <c r="M1276" s="531"/>
      <c r="N1276" s="531"/>
      <c r="O1276" s="531"/>
      <c r="P1276" s="531"/>
      <c r="Q1276" s="531"/>
      <c r="R1276" s="531"/>
      <c r="S1276" s="531"/>
      <c r="T1276" s="531"/>
      <c r="U1276" s="531"/>
      <c r="V1276" s="531"/>
      <c r="W1276" s="531"/>
      <c r="X1276" s="531"/>
      <c r="Y1276" s="531"/>
      <c r="Z1276" s="531"/>
      <c r="AA1276" s="531"/>
      <c r="AB1276" s="531"/>
    </row>
    <row r="1277" spans="3:28" ht="12.5" customHeight="1">
      <c r="C1277" s="531"/>
      <c r="D1277" s="531"/>
      <c r="E1277" s="531"/>
      <c r="F1277" s="909"/>
      <c r="G1277" s="909"/>
      <c r="H1277" s="909"/>
      <c r="I1277" s="909"/>
      <c r="J1277" s="909"/>
      <c r="K1277" s="909"/>
      <c r="L1277" s="531"/>
      <c r="M1277" s="531"/>
      <c r="N1277" s="531"/>
      <c r="O1277" s="531"/>
      <c r="P1277" s="531"/>
      <c r="Q1277" s="531"/>
      <c r="R1277" s="531"/>
      <c r="S1277" s="531"/>
      <c r="T1277" s="531"/>
      <c r="U1277" s="531"/>
      <c r="V1277" s="531"/>
      <c r="W1277" s="531"/>
      <c r="X1277" s="531"/>
      <c r="Y1277" s="531"/>
      <c r="Z1277" s="531"/>
      <c r="AA1277" s="531"/>
      <c r="AB1277" s="531"/>
    </row>
    <row r="1278" spans="3:28" ht="12.5" customHeight="1">
      <c r="C1278" s="531"/>
      <c r="D1278" s="531"/>
      <c r="E1278" s="531"/>
      <c r="F1278" s="909"/>
      <c r="G1278" s="909"/>
      <c r="H1278" s="909"/>
      <c r="I1278" s="909"/>
      <c r="J1278" s="909"/>
      <c r="K1278" s="909"/>
      <c r="L1278" s="531"/>
      <c r="M1278" s="531"/>
      <c r="N1278" s="531"/>
      <c r="O1278" s="531"/>
      <c r="P1278" s="531"/>
      <c r="Q1278" s="531"/>
      <c r="R1278" s="531"/>
      <c r="S1278" s="531"/>
      <c r="T1278" s="531"/>
      <c r="U1278" s="531"/>
      <c r="V1278" s="531"/>
      <c r="W1278" s="531"/>
      <c r="X1278" s="531"/>
      <c r="Y1278" s="531"/>
      <c r="Z1278" s="531"/>
      <c r="AA1278" s="531"/>
      <c r="AB1278" s="531"/>
    </row>
    <row r="1279" spans="3:28" ht="12.5" customHeight="1">
      <c r="C1279" s="531"/>
      <c r="D1279" s="531"/>
      <c r="E1279" s="531"/>
      <c r="F1279" s="909"/>
      <c r="G1279" s="909"/>
      <c r="H1279" s="909"/>
      <c r="I1279" s="909"/>
      <c r="J1279" s="909"/>
      <c r="K1279" s="909"/>
      <c r="L1279" s="531"/>
      <c r="M1279" s="531"/>
      <c r="N1279" s="531"/>
      <c r="O1279" s="531"/>
      <c r="P1279" s="531"/>
      <c r="Q1279" s="531"/>
      <c r="R1279" s="531"/>
      <c r="S1279" s="531"/>
      <c r="T1279" s="531"/>
      <c r="U1279" s="531"/>
      <c r="V1279" s="531"/>
      <c r="W1279" s="531"/>
      <c r="X1279" s="531"/>
      <c r="Y1279" s="531"/>
      <c r="Z1279" s="531"/>
      <c r="AA1279" s="531"/>
      <c r="AB1279" s="531"/>
    </row>
    <row r="1280" spans="3:28" ht="12.5" customHeight="1">
      <c r="C1280" s="531"/>
      <c r="D1280" s="531"/>
      <c r="E1280" s="531"/>
      <c r="F1280" s="909"/>
      <c r="G1280" s="909"/>
      <c r="H1280" s="909"/>
      <c r="I1280" s="909"/>
      <c r="J1280" s="909"/>
      <c r="K1280" s="909"/>
      <c r="L1280" s="531"/>
      <c r="M1280" s="531"/>
      <c r="N1280" s="531"/>
      <c r="O1280" s="531"/>
      <c r="P1280" s="531"/>
      <c r="Q1280" s="531"/>
      <c r="R1280" s="531"/>
      <c r="S1280" s="531"/>
      <c r="T1280" s="531"/>
      <c r="U1280" s="531"/>
      <c r="V1280" s="531"/>
      <c r="W1280" s="531"/>
      <c r="X1280" s="531"/>
      <c r="Y1280" s="531"/>
      <c r="Z1280" s="531"/>
      <c r="AA1280" s="531"/>
      <c r="AB1280" s="531"/>
    </row>
    <row r="1281" spans="3:28" ht="12.5" customHeight="1">
      <c r="C1281" s="531"/>
      <c r="D1281" s="531"/>
      <c r="E1281" s="531"/>
      <c r="F1281" s="909"/>
      <c r="G1281" s="909"/>
      <c r="H1281" s="909"/>
      <c r="I1281" s="909"/>
      <c r="J1281" s="909"/>
      <c r="K1281" s="909"/>
      <c r="L1281" s="531"/>
      <c r="M1281" s="531"/>
      <c r="N1281" s="531"/>
      <c r="O1281" s="531"/>
      <c r="P1281" s="531"/>
      <c r="Q1281" s="531"/>
      <c r="R1281" s="531"/>
      <c r="S1281" s="531"/>
      <c r="T1281" s="531"/>
      <c r="U1281" s="531"/>
      <c r="V1281" s="531"/>
      <c r="W1281" s="531"/>
      <c r="X1281" s="531"/>
      <c r="Y1281" s="531"/>
      <c r="Z1281" s="531"/>
      <c r="AA1281" s="531"/>
      <c r="AB1281" s="531"/>
    </row>
    <row r="1282" spans="3:28" ht="12.5" customHeight="1">
      <c r="C1282" s="531"/>
      <c r="D1282" s="531"/>
      <c r="E1282" s="531"/>
      <c r="F1282" s="909"/>
      <c r="G1282" s="909"/>
      <c r="H1282" s="909"/>
      <c r="I1282" s="909"/>
      <c r="J1282" s="909"/>
      <c r="K1282" s="909"/>
      <c r="L1282" s="531"/>
      <c r="M1282" s="531"/>
      <c r="N1282" s="531"/>
      <c r="O1282" s="531"/>
      <c r="P1282" s="531"/>
      <c r="Q1282" s="531"/>
      <c r="R1282" s="531"/>
      <c r="S1282" s="531"/>
      <c r="T1282" s="531"/>
      <c r="U1282" s="531"/>
      <c r="V1282" s="531"/>
      <c r="W1282" s="531"/>
      <c r="X1282" s="531"/>
      <c r="Y1282" s="531"/>
      <c r="Z1282" s="531"/>
      <c r="AA1282" s="531"/>
      <c r="AB1282" s="531"/>
    </row>
    <row r="1283" spans="3:28" ht="12.5" customHeight="1">
      <c r="C1283" s="531"/>
      <c r="D1283" s="531"/>
      <c r="E1283" s="531"/>
      <c r="F1283" s="909"/>
      <c r="G1283" s="909"/>
      <c r="H1283" s="909"/>
      <c r="I1283" s="909"/>
      <c r="J1283" s="909"/>
      <c r="K1283" s="909"/>
      <c r="L1283" s="531"/>
      <c r="M1283" s="531"/>
      <c r="N1283" s="531"/>
      <c r="O1283" s="531"/>
      <c r="P1283" s="531"/>
      <c r="Q1283" s="531"/>
      <c r="R1283" s="531"/>
      <c r="S1283" s="531"/>
      <c r="T1283" s="531"/>
      <c r="U1283" s="531"/>
      <c r="V1283" s="531"/>
      <c r="W1283" s="531"/>
      <c r="X1283" s="531"/>
      <c r="Y1283" s="531"/>
      <c r="Z1283" s="531"/>
      <c r="AA1283" s="531"/>
      <c r="AB1283" s="531"/>
    </row>
    <row r="1284" spans="3:28" ht="12.5" customHeight="1">
      <c r="C1284" s="531"/>
      <c r="D1284" s="531"/>
      <c r="E1284" s="531"/>
      <c r="F1284" s="909"/>
      <c r="G1284" s="909"/>
      <c r="H1284" s="909"/>
      <c r="I1284" s="909"/>
      <c r="J1284" s="909"/>
      <c r="K1284" s="909"/>
      <c r="L1284" s="531"/>
      <c r="M1284" s="531"/>
      <c r="N1284" s="531"/>
      <c r="O1284" s="531"/>
      <c r="P1284" s="531"/>
      <c r="Q1284" s="531"/>
      <c r="R1284" s="531"/>
      <c r="S1284" s="531"/>
      <c r="T1284" s="531"/>
      <c r="U1284" s="531"/>
      <c r="V1284" s="531"/>
      <c r="W1284" s="531"/>
      <c r="X1284" s="531"/>
      <c r="Y1284" s="531"/>
      <c r="Z1284" s="531"/>
      <c r="AA1284" s="531"/>
      <c r="AB1284" s="531"/>
    </row>
    <row r="1285" spans="3:28" ht="12.5" customHeight="1">
      <c r="C1285" s="531"/>
      <c r="D1285" s="531"/>
      <c r="E1285" s="531"/>
      <c r="F1285" s="909"/>
      <c r="G1285" s="909"/>
      <c r="H1285" s="909"/>
      <c r="I1285" s="909"/>
      <c r="J1285" s="909"/>
      <c r="K1285" s="909"/>
      <c r="L1285" s="531"/>
      <c r="M1285" s="531"/>
      <c r="N1285" s="531"/>
      <c r="O1285" s="531"/>
      <c r="P1285" s="531"/>
      <c r="Q1285" s="531"/>
      <c r="R1285" s="531"/>
      <c r="S1285" s="531"/>
      <c r="T1285" s="531"/>
      <c r="U1285" s="531"/>
      <c r="V1285" s="531"/>
      <c r="W1285" s="531"/>
      <c r="X1285" s="531"/>
      <c r="Y1285" s="531"/>
      <c r="Z1285" s="531"/>
      <c r="AA1285" s="531"/>
      <c r="AB1285" s="531"/>
    </row>
    <row r="1286" spans="3:28" ht="12.5" customHeight="1">
      <c r="C1286" s="531"/>
      <c r="D1286" s="531"/>
      <c r="E1286" s="531"/>
      <c r="F1286" s="909"/>
      <c r="G1286" s="909"/>
      <c r="H1286" s="909"/>
      <c r="I1286" s="909"/>
      <c r="J1286" s="909"/>
      <c r="K1286" s="909"/>
      <c r="L1286" s="531"/>
      <c r="M1286" s="531"/>
      <c r="N1286" s="531"/>
      <c r="O1286" s="531"/>
      <c r="P1286" s="531"/>
      <c r="Q1286" s="531"/>
      <c r="R1286" s="531"/>
      <c r="S1286" s="531"/>
      <c r="T1286" s="531"/>
      <c r="U1286" s="531"/>
      <c r="V1286" s="531"/>
      <c r="W1286" s="531"/>
      <c r="X1286" s="531"/>
      <c r="Y1286" s="531"/>
      <c r="Z1286" s="531"/>
      <c r="AA1286" s="531"/>
      <c r="AB1286" s="531"/>
    </row>
    <row r="1287" spans="3:28" ht="12.5" customHeight="1">
      <c r="C1287" s="531"/>
      <c r="D1287" s="531"/>
      <c r="E1287" s="531"/>
      <c r="F1287" s="909"/>
      <c r="G1287" s="909"/>
      <c r="H1287" s="909"/>
      <c r="I1287" s="909"/>
      <c r="J1287" s="909"/>
      <c r="K1287" s="909"/>
      <c r="L1287" s="531"/>
      <c r="M1287" s="531"/>
      <c r="N1287" s="531"/>
      <c r="O1287" s="531"/>
      <c r="P1287" s="531"/>
      <c r="Q1287" s="531"/>
      <c r="R1287" s="531"/>
      <c r="S1287" s="531"/>
      <c r="T1287" s="531"/>
      <c r="U1287" s="531"/>
      <c r="V1287" s="531"/>
      <c r="W1287" s="531"/>
      <c r="X1287" s="531"/>
      <c r="Y1287" s="531"/>
      <c r="Z1287" s="531"/>
      <c r="AA1287" s="531"/>
      <c r="AB1287" s="531"/>
    </row>
    <row r="1288" spans="3:28" ht="12.5" customHeight="1">
      <c r="C1288" s="531"/>
      <c r="D1288" s="531"/>
      <c r="E1288" s="531"/>
      <c r="F1288" s="909"/>
      <c r="G1288" s="909"/>
      <c r="H1288" s="909"/>
      <c r="I1288" s="909"/>
      <c r="J1288" s="909"/>
      <c r="K1288" s="909"/>
      <c r="L1288" s="531"/>
      <c r="M1288" s="531"/>
      <c r="N1288" s="531"/>
      <c r="O1288" s="531"/>
      <c r="P1288" s="531"/>
      <c r="Q1288" s="531"/>
      <c r="R1288" s="531"/>
      <c r="S1288" s="531"/>
      <c r="T1288" s="531"/>
      <c r="U1288" s="531"/>
      <c r="V1288" s="531"/>
      <c r="W1288" s="531"/>
      <c r="X1288" s="531"/>
      <c r="Y1288" s="531"/>
      <c r="Z1288" s="531"/>
      <c r="AA1288" s="531"/>
      <c r="AB1288" s="531"/>
    </row>
    <row r="1289" spans="3:28" ht="12.5" customHeight="1">
      <c r="C1289" s="531"/>
      <c r="D1289" s="531"/>
      <c r="E1289" s="531"/>
      <c r="F1289" s="909"/>
      <c r="G1289" s="909"/>
      <c r="H1289" s="909"/>
      <c r="I1289" s="909"/>
      <c r="J1289" s="909"/>
      <c r="K1289" s="909"/>
      <c r="L1289" s="531"/>
      <c r="M1289" s="531"/>
      <c r="N1289" s="531"/>
      <c r="O1289" s="531"/>
      <c r="P1289" s="531"/>
      <c r="Q1289" s="531"/>
      <c r="R1289" s="531"/>
      <c r="S1289" s="531"/>
      <c r="T1289" s="531"/>
      <c r="U1289" s="531"/>
      <c r="V1289" s="531"/>
      <c r="W1289" s="531"/>
      <c r="X1289" s="531"/>
      <c r="Y1289" s="531"/>
      <c r="Z1289" s="531"/>
      <c r="AA1289" s="531"/>
      <c r="AB1289" s="531"/>
    </row>
    <row r="1290" spans="3:28" ht="12.5" customHeight="1">
      <c r="C1290" s="531"/>
      <c r="D1290" s="531"/>
      <c r="E1290" s="531"/>
      <c r="F1290" s="909"/>
      <c r="G1290" s="909"/>
      <c r="H1290" s="909"/>
      <c r="I1290" s="909"/>
      <c r="J1290" s="909"/>
      <c r="K1290" s="909"/>
      <c r="L1290" s="531"/>
      <c r="M1290" s="531"/>
      <c r="N1290" s="531"/>
      <c r="O1290" s="531"/>
      <c r="P1290" s="531"/>
      <c r="Q1290" s="531"/>
      <c r="R1290" s="531"/>
      <c r="S1290" s="531"/>
      <c r="T1290" s="531"/>
      <c r="U1290" s="531"/>
      <c r="V1290" s="531"/>
      <c r="W1290" s="531"/>
      <c r="X1290" s="531"/>
      <c r="Y1290" s="531"/>
      <c r="Z1290" s="531"/>
      <c r="AA1290" s="531"/>
      <c r="AB1290" s="531"/>
    </row>
    <row r="1291" spans="3:28" ht="12.5" customHeight="1">
      <c r="C1291" s="531"/>
      <c r="D1291" s="531"/>
      <c r="E1291" s="531"/>
      <c r="F1291" s="909"/>
      <c r="G1291" s="909"/>
      <c r="H1291" s="909"/>
      <c r="I1291" s="909"/>
      <c r="J1291" s="909"/>
      <c r="K1291" s="909"/>
      <c r="L1291" s="531"/>
      <c r="M1291" s="531"/>
      <c r="N1291" s="531"/>
      <c r="O1291" s="531"/>
      <c r="P1291" s="531"/>
      <c r="Q1291" s="531"/>
      <c r="R1291" s="531"/>
      <c r="S1291" s="531"/>
      <c r="T1291" s="531"/>
      <c r="U1291" s="531"/>
      <c r="V1291" s="531"/>
      <c r="W1291" s="531"/>
      <c r="X1291" s="531"/>
      <c r="Y1291" s="531"/>
      <c r="Z1291" s="531"/>
      <c r="AA1291" s="531"/>
      <c r="AB1291" s="531"/>
    </row>
    <row r="1292" spans="3:28" ht="12.5" customHeight="1">
      <c r="C1292" s="531"/>
      <c r="D1292" s="531"/>
      <c r="E1292" s="531"/>
      <c r="F1292" s="909"/>
      <c r="G1292" s="909"/>
      <c r="H1292" s="909"/>
      <c r="I1292" s="909"/>
      <c r="J1292" s="909"/>
      <c r="K1292" s="909"/>
      <c r="L1292" s="531"/>
      <c r="M1292" s="531"/>
      <c r="N1292" s="531"/>
      <c r="O1292" s="531"/>
      <c r="P1292" s="531"/>
      <c r="Q1292" s="531"/>
      <c r="R1292" s="531"/>
      <c r="S1292" s="531"/>
      <c r="T1292" s="531"/>
      <c r="U1292" s="531"/>
      <c r="V1292" s="531"/>
      <c r="W1292" s="531"/>
      <c r="X1292" s="531"/>
      <c r="Y1292" s="531"/>
      <c r="Z1292" s="531"/>
      <c r="AA1292" s="531"/>
      <c r="AB1292" s="531"/>
    </row>
    <row r="1293" spans="3:28" ht="12.5" customHeight="1">
      <c r="C1293" s="531"/>
      <c r="D1293" s="531"/>
      <c r="E1293" s="531"/>
      <c r="F1293" s="909"/>
      <c r="G1293" s="909"/>
      <c r="H1293" s="909"/>
      <c r="I1293" s="909"/>
      <c r="J1293" s="909"/>
      <c r="K1293" s="909"/>
      <c r="L1293" s="531"/>
      <c r="M1293" s="531"/>
      <c r="N1293" s="531"/>
      <c r="O1293" s="531"/>
      <c r="P1293" s="531"/>
      <c r="Q1293" s="531"/>
      <c r="R1293" s="531"/>
      <c r="S1293" s="531"/>
      <c r="T1293" s="531"/>
      <c r="U1293" s="531"/>
      <c r="V1293" s="531"/>
      <c r="W1293" s="531"/>
      <c r="X1293" s="531"/>
      <c r="Y1293" s="531"/>
      <c r="Z1293" s="531"/>
      <c r="AA1293" s="531"/>
      <c r="AB1293" s="531"/>
    </row>
    <row r="1294" spans="3:28" ht="12.5" customHeight="1">
      <c r="C1294" s="531"/>
      <c r="D1294" s="531"/>
      <c r="E1294" s="531"/>
      <c r="F1294" s="909"/>
      <c r="G1294" s="909"/>
      <c r="H1294" s="909"/>
      <c r="I1294" s="909"/>
      <c r="J1294" s="909"/>
      <c r="K1294" s="909"/>
      <c r="L1294" s="531"/>
      <c r="M1294" s="531"/>
      <c r="N1294" s="531"/>
      <c r="O1294" s="531"/>
      <c r="P1294" s="531"/>
      <c r="Q1294" s="531"/>
      <c r="R1294" s="531"/>
      <c r="S1294" s="531"/>
      <c r="T1294" s="531"/>
      <c r="U1294" s="531"/>
      <c r="V1294" s="531"/>
      <c r="W1294" s="531"/>
      <c r="X1294" s="531"/>
      <c r="Y1294" s="531"/>
      <c r="Z1294" s="531"/>
      <c r="AA1294" s="531"/>
      <c r="AB1294" s="531"/>
    </row>
    <row r="1295" spans="3:28" ht="12.5" customHeight="1">
      <c r="C1295" s="531"/>
      <c r="D1295" s="531"/>
      <c r="E1295" s="531"/>
      <c r="F1295" s="909"/>
      <c r="G1295" s="909"/>
      <c r="H1295" s="909"/>
      <c r="I1295" s="909"/>
      <c r="J1295" s="909"/>
      <c r="K1295" s="909"/>
      <c r="L1295" s="531"/>
      <c r="M1295" s="531"/>
      <c r="N1295" s="531"/>
      <c r="O1295" s="531"/>
      <c r="P1295" s="531"/>
      <c r="Q1295" s="531"/>
      <c r="R1295" s="531"/>
      <c r="S1295" s="531"/>
      <c r="T1295" s="531"/>
      <c r="U1295" s="531"/>
      <c r="V1295" s="531"/>
      <c r="W1295" s="531"/>
      <c r="X1295" s="531"/>
      <c r="Y1295" s="531"/>
      <c r="Z1295" s="531"/>
      <c r="AA1295" s="531"/>
      <c r="AB1295" s="531"/>
    </row>
    <row r="1296" spans="3:28" ht="12.5" customHeight="1">
      <c r="C1296" s="531"/>
      <c r="D1296" s="531"/>
      <c r="E1296" s="531"/>
      <c r="F1296" s="909"/>
      <c r="G1296" s="909"/>
      <c r="H1296" s="909"/>
      <c r="I1296" s="909"/>
      <c r="J1296" s="909"/>
      <c r="K1296" s="909"/>
      <c r="L1296" s="531"/>
      <c r="M1296" s="531"/>
      <c r="N1296" s="531"/>
      <c r="O1296" s="531"/>
      <c r="P1296" s="531"/>
      <c r="Q1296" s="531"/>
      <c r="R1296" s="531"/>
      <c r="S1296" s="531"/>
      <c r="T1296" s="531"/>
      <c r="U1296" s="531"/>
      <c r="V1296" s="531"/>
      <c r="W1296" s="531"/>
      <c r="X1296" s="531"/>
      <c r="Y1296" s="531"/>
      <c r="Z1296" s="531"/>
      <c r="AA1296" s="531"/>
      <c r="AB1296" s="531"/>
    </row>
    <row r="1297" spans="3:28" ht="12.5" customHeight="1">
      <c r="C1297" s="531"/>
      <c r="D1297" s="531"/>
      <c r="E1297" s="531"/>
      <c r="F1297" s="909"/>
      <c r="G1297" s="909"/>
      <c r="H1297" s="909"/>
      <c r="I1297" s="909"/>
      <c r="J1297" s="909"/>
      <c r="K1297" s="909"/>
      <c r="L1297" s="531"/>
      <c r="M1297" s="531"/>
      <c r="N1297" s="531"/>
      <c r="O1297" s="531"/>
      <c r="P1297" s="531"/>
      <c r="Q1297" s="531"/>
      <c r="R1297" s="531"/>
      <c r="S1297" s="531"/>
      <c r="T1297" s="531"/>
      <c r="U1297" s="531"/>
      <c r="V1297" s="531"/>
      <c r="W1297" s="531"/>
      <c r="X1297" s="531"/>
      <c r="Y1297" s="531"/>
      <c r="Z1297" s="531"/>
      <c r="AA1297" s="531"/>
      <c r="AB1297" s="531"/>
    </row>
    <row r="1298" spans="3:28" ht="12.5" customHeight="1">
      <c r="C1298" s="531"/>
      <c r="D1298" s="531"/>
      <c r="E1298" s="531"/>
      <c r="F1298" s="909"/>
      <c r="G1298" s="909"/>
      <c r="H1298" s="909"/>
      <c r="I1298" s="909"/>
      <c r="J1298" s="909"/>
      <c r="K1298" s="909"/>
      <c r="L1298" s="531"/>
      <c r="M1298" s="531"/>
      <c r="N1298" s="531"/>
      <c r="O1298" s="531"/>
      <c r="P1298" s="531"/>
      <c r="Q1298" s="531"/>
      <c r="R1298" s="531"/>
      <c r="S1298" s="531"/>
      <c r="T1298" s="531"/>
      <c r="U1298" s="531"/>
      <c r="V1298" s="531"/>
      <c r="W1298" s="531"/>
      <c r="X1298" s="531"/>
      <c r="Y1298" s="531"/>
      <c r="Z1298" s="531"/>
      <c r="AA1298" s="531"/>
      <c r="AB1298" s="531"/>
    </row>
    <row r="1299" spans="3:28" ht="12.5" customHeight="1">
      <c r="C1299" s="531"/>
      <c r="D1299" s="531"/>
      <c r="E1299" s="531"/>
      <c r="F1299" s="909"/>
      <c r="G1299" s="909"/>
      <c r="H1299" s="909"/>
      <c r="I1299" s="909"/>
      <c r="J1299" s="909"/>
      <c r="K1299" s="909"/>
      <c r="L1299" s="531"/>
      <c r="M1299" s="531"/>
      <c r="N1299" s="531"/>
      <c r="O1299" s="531"/>
      <c r="P1299" s="531"/>
      <c r="Q1299" s="531"/>
      <c r="R1299" s="531"/>
      <c r="S1299" s="531"/>
      <c r="T1299" s="531"/>
      <c r="U1299" s="531"/>
      <c r="V1299" s="531"/>
      <c r="W1299" s="531"/>
      <c r="X1299" s="531"/>
      <c r="Y1299" s="531"/>
      <c r="Z1299" s="531"/>
      <c r="AA1299" s="531"/>
      <c r="AB1299" s="531"/>
    </row>
    <row r="1300" spans="3:28" ht="12.5" customHeight="1">
      <c r="C1300" s="531"/>
      <c r="D1300" s="531"/>
      <c r="E1300" s="531"/>
      <c r="F1300" s="909"/>
      <c r="G1300" s="909"/>
      <c r="H1300" s="909"/>
      <c r="I1300" s="909"/>
      <c r="J1300" s="909"/>
      <c r="K1300" s="909"/>
      <c r="L1300" s="531"/>
      <c r="M1300" s="531"/>
      <c r="N1300" s="531"/>
      <c r="O1300" s="531"/>
      <c r="P1300" s="531"/>
      <c r="Q1300" s="531"/>
      <c r="R1300" s="531"/>
      <c r="S1300" s="531"/>
      <c r="T1300" s="531"/>
      <c r="U1300" s="531"/>
      <c r="V1300" s="531"/>
      <c r="W1300" s="531"/>
      <c r="X1300" s="531"/>
      <c r="Y1300" s="531"/>
      <c r="Z1300" s="531"/>
      <c r="AA1300" s="531"/>
      <c r="AB1300" s="531"/>
    </row>
    <row r="1301" spans="3:28" ht="12.5" customHeight="1">
      <c r="C1301" s="531"/>
      <c r="D1301" s="531"/>
      <c r="E1301" s="531"/>
      <c r="F1301" s="909"/>
      <c r="G1301" s="909"/>
      <c r="H1301" s="909"/>
      <c r="I1301" s="909"/>
      <c r="J1301" s="909"/>
      <c r="K1301" s="909"/>
      <c r="L1301" s="531"/>
      <c r="M1301" s="531"/>
      <c r="N1301" s="531"/>
      <c r="O1301" s="531"/>
      <c r="P1301" s="531"/>
      <c r="Q1301" s="531"/>
      <c r="R1301" s="531"/>
      <c r="S1301" s="531"/>
      <c r="T1301" s="531"/>
      <c r="U1301" s="531"/>
      <c r="V1301" s="531"/>
      <c r="W1301" s="531"/>
      <c r="X1301" s="531"/>
      <c r="Y1301" s="531"/>
      <c r="Z1301" s="531"/>
      <c r="AA1301" s="531"/>
      <c r="AB1301" s="531"/>
    </row>
    <row r="1302" spans="3:28" ht="12.5" customHeight="1">
      <c r="C1302" s="531"/>
      <c r="D1302" s="531"/>
      <c r="E1302" s="531"/>
      <c r="F1302" s="909"/>
      <c r="G1302" s="909"/>
      <c r="H1302" s="909"/>
      <c r="I1302" s="909"/>
      <c r="J1302" s="909"/>
      <c r="K1302" s="909"/>
      <c r="L1302" s="531"/>
      <c r="M1302" s="531"/>
      <c r="N1302" s="531"/>
      <c r="O1302" s="531"/>
      <c r="P1302" s="531"/>
      <c r="Q1302" s="531"/>
      <c r="R1302" s="531"/>
      <c r="S1302" s="531"/>
      <c r="T1302" s="531"/>
      <c r="U1302" s="531"/>
      <c r="V1302" s="531"/>
      <c r="W1302" s="531"/>
      <c r="X1302" s="531"/>
      <c r="Y1302" s="531"/>
      <c r="Z1302" s="531"/>
      <c r="AA1302" s="531"/>
      <c r="AB1302" s="531"/>
    </row>
    <row r="1303" spans="3:28" ht="12.5" customHeight="1">
      <c r="C1303" s="531"/>
      <c r="D1303" s="531"/>
      <c r="E1303" s="531"/>
      <c r="F1303" s="909"/>
      <c r="G1303" s="909"/>
      <c r="H1303" s="909"/>
      <c r="I1303" s="909"/>
      <c r="J1303" s="909"/>
      <c r="K1303" s="909"/>
      <c r="L1303" s="531"/>
      <c r="M1303" s="531"/>
      <c r="N1303" s="531"/>
      <c r="O1303" s="531"/>
      <c r="P1303" s="531"/>
      <c r="Q1303" s="531"/>
      <c r="R1303" s="531"/>
      <c r="S1303" s="531"/>
      <c r="T1303" s="531"/>
      <c r="U1303" s="531"/>
      <c r="V1303" s="531"/>
      <c r="W1303" s="531"/>
      <c r="X1303" s="531"/>
      <c r="Y1303" s="531"/>
      <c r="Z1303" s="531"/>
      <c r="AA1303" s="531"/>
      <c r="AB1303" s="531"/>
    </row>
    <row r="1304" spans="3:28" ht="12.5" customHeight="1">
      <c r="C1304" s="531"/>
      <c r="D1304" s="531"/>
      <c r="E1304" s="531"/>
      <c r="F1304" s="909"/>
      <c r="G1304" s="909"/>
      <c r="H1304" s="909"/>
      <c r="I1304" s="909"/>
      <c r="J1304" s="909"/>
      <c r="K1304" s="909"/>
      <c r="L1304" s="531"/>
      <c r="M1304" s="531"/>
      <c r="N1304" s="531"/>
      <c r="O1304" s="531"/>
      <c r="P1304" s="531"/>
      <c r="Q1304" s="531"/>
      <c r="R1304" s="531"/>
      <c r="S1304" s="531"/>
      <c r="T1304" s="531"/>
      <c r="U1304" s="531"/>
      <c r="V1304" s="531"/>
      <c r="W1304" s="531"/>
      <c r="X1304" s="531"/>
      <c r="Y1304" s="531"/>
      <c r="Z1304" s="531"/>
      <c r="AA1304" s="531"/>
      <c r="AB1304" s="531"/>
    </row>
    <row r="1305" spans="3:28" ht="12.5" customHeight="1">
      <c r="C1305" s="531"/>
      <c r="D1305" s="531"/>
      <c r="E1305" s="531"/>
      <c r="F1305" s="909"/>
      <c r="G1305" s="909"/>
      <c r="H1305" s="909"/>
      <c r="I1305" s="909"/>
      <c r="J1305" s="909"/>
      <c r="K1305" s="909"/>
      <c r="L1305" s="531"/>
      <c r="M1305" s="531"/>
      <c r="N1305" s="531"/>
      <c r="O1305" s="531"/>
      <c r="P1305" s="531"/>
      <c r="Q1305" s="531"/>
      <c r="R1305" s="531"/>
      <c r="S1305" s="531"/>
      <c r="T1305" s="531"/>
      <c r="U1305" s="531"/>
      <c r="V1305" s="531"/>
      <c r="W1305" s="531"/>
      <c r="X1305" s="531"/>
      <c r="Y1305" s="531"/>
      <c r="Z1305" s="531"/>
      <c r="AA1305" s="531"/>
      <c r="AB1305" s="531"/>
    </row>
    <row r="1306" spans="3:28" ht="12.5" customHeight="1">
      <c r="C1306" s="531"/>
      <c r="D1306" s="531"/>
      <c r="E1306" s="531"/>
      <c r="F1306" s="909"/>
      <c r="G1306" s="909"/>
      <c r="H1306" s="909"/>
      <c r="I1306" s="909"/>
      <c r="J1306" s="909"/>
      <c r="K1306" s="909"/>
      <c r="L1306" s="531"/>
      <c r="M1306" s="531"/>
      <c r="N1306" s="531"/>
      <c r="O1306" s="531"/>
      <c r="P1306" s="531"/>
      <c r="Q1306" s="531"/>
      <c r="R1306" s="531"/>
      <c r="S1306" s="531"/>
      <c r="T1306" s="531"/>
      <c r="U1306" s="531"/>
      <c r="V1306" s="531"/>
      <c r="W1306" s="531"/>
      <c r="X1306" s="531"/>
      <c r="Y1306" s="531"/>
      <c r="Z1306" s="531"/>
      <c r="AA1306" s="531"/>
      <c r="AB1306" s="531"/>
    </row>
    <row r="1307" spans="3:28" ht="12.5" customHeight="1">
      <c r="C1307" s="531"/>
      <c r="D1307" s="531"/>
      <c r="E1307" s="531"/>
      <c r="F1307" s="909"/>
      <c r="G1307" s="909"/>
      <c r="H1307" s="909"/>
      <c r="I1307" s="909"/>
      <c r="J1307" s="909"/>
      <c r="K1307" s="909"/>
      <c r="L1307" s="531"/>
      <c r="M1307" s="531"/>
      <c r="N1307" s="531"/>
      <c r="O1307" s="531"/>
      <c r="P1307" s="531"/>
      <c r="Q1307" s="531"/>
      <c r="R1307" s="531"/>
      <c r="S1307" s="531"/>
      <c r="T1307" s="531"/>
      <c r="U1307" s="531"/>
      <c r="V1307" s="531"/>
      <c r="W1307" s="531"/>
      <c r="X1307" s="531"/>
      <c r="Y1307" s="531"/>
      <c r="Z1307" s="531"/>
      <c r="AA1307" s="531"/>
      <c r="AB1307" s="531"/>
    </row>
    <row r="1308" spans="3:28" ht="12.5" customHeight="1">
      <c r="C1308" s="531"/>
      <c r="D1308" s="531"/>
      <c r="E1308" s="531"/>
      <c r="F1308" s="909"/>
      <c r="G1308" s="909"/>
      <c r="H1308" s="909"/>
      <c r="I1308" s="909"/>
      <c r="J1308" s="909"/>
      <c r="K1308" s="909"/>
      <c r="L1308" s="531"/>
      <c r="M1308" s="531"/>
      <c r="N1308" s="531"/>
      <c r="O1308" s="531"/>
      <c r="P1308" s="531"/>
      <c r="Q1308" s="531"/>
      <c r="R1308" s="531"/>
      <c r="S1308" s="531"/>
      <c r="T1308" s="531"/>
      <c r="U1308" s="531"/>
      <c r="V1308" s="531"/>
      <c r="W1308" s="531"/>
      <c r="X1308" s="531"/>
      <c r="Y1308" s="531"/>
      <c r="Z1308" s="531"/>
      <c r="AA1308" s="531"/>
      <c r="AB1308" s="531"/>
    </row>
    <row r="1309" spans="3:28" ht="12.5" customHeight="1">
      <c r="C1309" s="531"/>
      <c r="D1309" s="531"/>
      <c r="E1309" s="531"/>
      <c r="F1309" s="909"/>
      <c r="G1309" s="909"/>
      <c r="H1309" s="909"/>
      <c r="I1309" s="909"/>
      <c r="J1309" s="909"/>
      <c r="K1309" s="909"/>
      <c r="L1309" s="531"/>
      <c r="M1309" s="531"/>
      <c r="N1309" s="531"/>
      <c r="O1309" s="531"/>
      <c r="P1309" s="531"/>
      <c r="Q1309" s="531"/>
      <c r="R1309" s="531"/>
      <c r="S1309" s="531"/>
      <c r="T1309" s="531"/>
      <c r="U1309" s="531"/>
      <c r="V1309" s="531"/>
      <c r="W1309" s="531"/>
      <c r="X1309" s="531"/>
      <c r="Y1309" s="531"/>
      <c r="Z1309" s="531"/>
      <c r="AA1309" s="531"/>
      <c r="AB1309" s="531"/>
    </row>
    <row r="1310" spans="3:28" ht="12.5" customHeight="1">
      <c r="C1310" s="531"/>
      <c r="D1310" s="531"/>
      <c r="E1310" s="531"/>
      <c r="F1310" s="909"/>
      <c r="G1310" s="909"/>
      <c r="H1310" s="909"/>
      <c r="I1310" s="909"/>
      <c r="J1310" s="909"/>
      <c r="K1310" s="909"/>
      <c r="L1310" s="531"/>
      <c r="M1310" s="531"/>
      <c r="N1310" s="531"/>
      <c r="O1310" s="531"/>
      <c r="P1310" s="531"/>
      <c r="Q1310" s="531"/>
      <c r="R1310" s="531"/>
      <c r="S1310" s="531"/>
      <c r="T1310" s="531"/>
      <c r="U1310" s="531"/>
      <c r="V1310" s="531"/>
      <c r="W1310" s="531"/>
      <c r="X1310" s="531"/>
      <c r="Y1310" s="531"/>
      <c r="Z1310" s="531"/>
      <c r="AA1310" s="531"/>
      <c r="AB1310" s="531"/>
    </row>
    <row r="1311" spans="3:28" ht="12.5" customHeight="1">
      <c r="C1311" s="531"/>
      <c r="D1311" s="531"/>
      <c r="E1311" s="531"/>
      <c r="F1311" s="909"/>
      <c r="G1311" s="909"/>
      <c r="H1311" s="909"/>
      <c r="I1311" s="909"/>
      <c r="J1311" s="909"/>
      <c r="K1311" s="909"/>
      <c r="L1311" s="531"/>
      <c r="M1311" s="531"/>
      <c r="N1311" s="531"/>
      <c r="O1311" s="531"/>
      <c r="P1311" s="531"/>
      <c r="Q1311" s="531"/>
      <c r="R1311" s="531"/>
      <c r="S1311" s="531"/>
      <c r="T1311" s="531"/>
      <c r="U1311" s="531"/>
      <c r="V1311" s="531"/>
      <c r="W1311" s="531"/>
      <c r="X1311" s="531"/>
      <c r="Y1311" s="531"/>
      <c r="Z1311" s="531"/>
      <c r="AA1311" s="531"/>
      <c r="AB1311" s="531"/>
    </row>
    <row r="1312" spans="3:28" ht="12.5" customHeight="1">
      <c r="C1312" s="531"/>
      <c r="D1312" s="531"/>
      <c r="E1312" s="531"/>
      <c r="F1312" s="909"/>
      <c r="G1312" s="909"/>
      <c r="H1312" s="909"/>
      <c r="I1312" s="909"/>
      <c r="J1312" s="909"/>
      <c r="K1312" s="909"/>
      <c r="L1312" s="531"/>
      <c r="M1312" s="531"/>
      <c r="N1312" s="531"/>
      <c r="O1312" s="531"/>
      <c r="P1312" s="531"/>
      <c r="Q1312" s="531"/>
      <c r="R1312" s="531"/>
      <c r="S1312" s="531"/>
      <c r="T1312" s="531"/>
      <c r="U1312" s="531"/>
      <c r="V1312" s="531"/>
      <c r="W1312" s="531"/>
      <c r="X1312" s="531"/>
      <c r="Y1312" s="531"/>
      <c r="Z1312" s="531"/>
      <c r="AA1312" s="531"/>
      <c r="AB1312" s="531"/>
    </row>
    <row r="1313" spans="3:28" ht="12.5" customHeight="1">
      <c r="C1313" s="531"/>
      <c r="D1313" s="531"/>
      <c r="E1313" s="531"/>
      <c r="F1313" s="909"/>
      <c r="G1313" s="909"/>
      <c r="H1313" s="909"/>
      <c r="I1313" s="909"/>
      <c r="J1313" s="909"/>
      <c r="K1313" s="909"/>
      <c r="L1313" s="531"/>
      <c r="M1313" s="531"/>
      <c r="N1313" s="531"/>
      <c r="O1313" s="531"/>
      <c r="P1313" s="531"/>
      <c r="Q1313" s="531"/>
      <c r="R1313" s="531"/>
      <c r="S1313" s="531"/>
      <c r="T1313" s="531"/>
      <c r="U1313" s="531"/>
      <c r="V1313" s="531"/>
      <c r="W1313" s="531"/>
      <c r="X1313" s="531"/>
      <c r="Y1313" s="531"/>
      <c r="Z1313" s="531"/>
      <c r="AA1313" s="531"/>
      <c r="AB1313" s="531"/>
    </row>
    <row r="1314" spans="3:28" ht="12.5" customHeight="1">
      <c r="C1314" s="531"/>
      <c r="D1314" s="531"/>
      <c r="E1314" s="531"/>
      <c r="F1314" s="909"/>
      <c r="G1314" s="909"/>
      <c r="H1314" s="909"/>
      <c r="I1314" s="909"/>
      <c r="J1314" s="909"/>
      <c r="K1314" s="909"/>
      <c r="L1314" s="531"/>
      <c r="M1314" s="531"/>
      <c r="N1314" s="531"/>
      <c r="O1314" s="531"/>
      <c r="P1314" s="531"/>
      <c r="Q1314" s="531"/>
      <c r="R1314" s="531"/>
      <c r="S1314" s="531"/>
      <c r="T1314" s="531"/>
      <c r="U1314" s="531"/>
      <c r="V1314" s="531"/>
      <c r="W1314" s="531"/>
      <c r="X1314" s="531"/>
      <c r="Y1314" s="531"/>
      <c r="Z1314" s="531"/>
      <c r="AA1314" s="531"/>
      <c r="AB1314" s="531"/>
    </row>
    <row r="1315" spans="3:28" ht="12.5" customHeight="1">
      <c r="C1315" s="531"/>
      <c r="D1315" s="531"/>
      <c r="E1315" s="531"/>
      <c r="F1315" s="909"/>
      <c r="G1315" s="909"/>
      <c r="H1315" s="909"/>
      <c r="I1315" s="909"/>
      <c r="J1315" s="909"/>
      <c r="K1315" s="909"/>
      <c r="L1315" s="531"/>
      <c r="M1315" s="531"/>
      <c r="N1315" s="531"/>
      <c r="O1315" s="531"/>
      <c r="P1315" s="531"/>
      <c r="Q1315" s="531"/>
      <c r="R1315" s="531"/>
      <c r="S1315" s="531"/>
      <c r="T1315" s="531"/>
      <c r="U1315" s="531"/>
      <c r="V1315" s="531"/>
      <c r="W1315" s="531"/>
      <c r="X1315" s="531"/>
      <c r="Y1315" s="531"/>
      <c r="Z1315" s="531"/>
      <c r="AA1315" s="531"/>
      <c r="AB1315" s="531"/>
    </row>
    <row r="1316" spans="3:28" ht="12.5" customHeight="1">
      <c r="C1316" s="531"/>
      <c r="D1316" s="531"/>
      <c r="E1316" s="531"/>
      <c r="F1316" s="909"/>
      <c r="G1316" s="909"/>
      <c r="H1316" s="909"/>
      <c r="I1316" s="909"/>
      <c r="J1316" s="909"/>
      <c r="K1316" s="909"/>
      <c r="L1316" s="531"/>
      <c r="M1316" s="531"/>
      <c r="N1316" s="531"/>
      <c r="O1316" s="531"/>
      <c r="P1316" s="531"/>
      <c r="Q1316" s="531"/>
      <c r="R1316" s="531"/>
      <c r="S1316" s="531"/>
      <c r="T1316" s="531"/>
      <c r="U1316" s="531"/>
      <c r="V1316" s="531"/>
      <c r="W1316" s="531"/>
      <c r="X1316" s="531"/>
      <c r="Y1316" s="531"/>
      <c r="Z1316" s="531"/>
      <c r="AA1316" s="531"/>
      <c r="AB1316" s="531"/>
    </row>
    <row r="1317" spans="3:28" ht="12.5" customHeight="1">
      <c r="C1317" s="531"/>
      <c r="D1317" s="531"/>
      <c r="E1317" s="531"/>
      <c r="F1317" s="909"/>
      <c r="G1317" s="909"/>
      <c r="H1317" s="909"/>
      <c r="I1317" s="909"/>
      <c r="J1317" s="909"/>
      <c r="K1317" s="909"/>
      <c r="L1317" s="531"/>
      <c r="M1317" s="531"/>
      <c r="N1317" s="531"/>
      <c r="O1317" s="531"/>
      <c r="P1317" s="531"/>
      <c r="Q1317" s="531"/>
      <c r="R1317" s="531"/>
      <c r="S1317" s="531"/>
      <c r="T1317" s="531"/>
      <c r="U1317" s="531"/>
      <c r="V1317" s="531"/>
      <c r="W1317" s="531"/>
      <c r="X1317" s="531"/>
      <c r="Y1317" s="531"/>
      <c r="Z1317" s="531"/>
      <c r="AA1317" s="531"/>
      <c r="AB1317" s="531"/>
    </row>
    <row r="1318" spans="3:28" ht="12.5" customHeight="1">
      <c r="C1318" s="531"/>
      <c r="D1318" s="531"/>
      <c r="E1318" s="531"/>
      <c r="F1318" s="909"/>
      <c r="G1318" s="909"/>
      <c r="H1318" s="909"/>
      <c r="I1318" s="909"/>
      <c r="J1318" s="909"/>
      <c r="K1318" s="909"/>
      <c r="L1318" s="531"/>
      <c r="M1318" s="531"/>
      <c r="N1318" s="531"/>
      <c r="O1318" s="531"/>
      <c r="P1318" s="531"/>
      <c r="Q1318" s="531"/>
      <c r="R1318" s="531"/>
      <c r="S1318" s="531"/>
      <c r="T1318" s="531"/>
      <c r="U1318" s="531"/>
      <c r="V1318" s="531"/>
      <c r="W1318" s="531"/>
      <c r="X1318" s="531"/>
      <c r="Y1318" s="531"/>
      <c r="Z1318" s="531"/>
      <c r="AA1318" s="531"/>
      <c r="AB1318" s="531"/>
    </row>
    <row r="1319" spans="3:28" ht="12.5" customHeight="1">
      <c r="C1319" s="531"/>
      <c r="D1319" s="531"/>
      <c r="E1319" s="531"/>
      <c r="F1319" s="909"/>
      <c r="G1319" s="909"/>
      <c r="H1319" s="909"/>
      <c r="I1319" s="909"/>
      <c r="J1319" s="909"/>
      <c r="K1319" s="909"/>
      <c r="L1319" s="531"/>
      <c r="M1319" s="531"/>
      <c r="N1319" s="531"/>
      <c r="O1319" s="531"/>
      <c r="P1319" s="531"/>
      <c r="Q1319" s="531"/>
      <c r="R1319" s="531"/>
      <c r="S1319" s="531"/>
      <c r="T1319" s="531"/>
      <c r="U1319" s="531"/>
      <c r="V1319" s="531"/>
      <c r="W1319" s="531"/>
      <c r="X1319" s="531"/>
      <c r="Y1319" s="531"/>
      <c r="Z1319" s="531"/>
      <c r="AA1319" s="531"/>
      <c r="AB1319" s="531"/>
    </row>
    <row r="1320" spans="3:28" ht="12.5" customHeight="1">
      <c r="C1320" s="531"/>
      <c r="D1320" s="531"/>
      <c r="E1320" s="531"/>
      <c r="F1320" s="909"/>
      <c r="G1320" s="909"/>
      <c r="H1320" s="909"/>
      <c r="I1320" s="909"/>
      <c r="J1320" s="909"/>
      <c r="K1320" s="909"/>
      <c r="L1320" s="531"/>
      <c r="M1320" s="531"/>
      <c r="N1320" s="531"/>
      <c r="O1320" s="531"/>
      <c r="P1320" s="531"/>
      <c r="Q1320" s="531"/>
      <c r="R1320" s="531"/>
      <c r="S1320" s="531"/>
      <c r="T1320" s="531"/>
      <c r="U1320" s="531"/>
      <c r="V1320" s="531"/>
      <c r="W1320" s="531"/>
      <c r="X1320" s="531"/>
      <c r="Y1320" s="531"/>
      <c r="Z1320" s="531"/>
      <c r="AA1320" s="531"/>
      <c r="AB1320" s="531"/>
    </row>
    <row r="1321" spans="3:28" ht="12.5" customHeight="1">
      <c r="C1321" s="531"/>
      <c r="D1321" s="531"/>
      <c r="E1321" s="531"/>
      <c r="F1321" s="909"/>
      <c r="G1321" s="909"/>
      <c r="H1321" s="909"/>
      <c r="I1321" s="909"/>
      <c r="J1321" s="909"/>
      <c r="K1321" s="909"/>
      <c r="L1321" s="531"/>
      <c r="M1321" s="531"/>
      <c r="N1321" s="531"/>
      <c r="O1321" s="531"/>
      <c r="P1321" s="531"/>
      <c r="Q1321" s="531"/>
      <c r="R1321" s="531"/>
      <c r="S1321" s="531"/>
      <c r="T1321" s="531"/>
      <c r="U1321" s="531"/>
      <c r="V1321" s="531"/>
      <c r="W1321" s="531"/>
      <c r="X1321" s="531"/>
      <c r="Y1321" s="531"/>
      <c r="Z1321" s="531"/>
      <c r="AA1321" s="531"/>
      <c r="AB1321" s="531"/>
    </row>
    <row r="1322" spans="3:28" ht="12.5" customHeight="1">
      <c r="C1322" s="531"/>
      <c r="D1322" s="531"/>
      <c r="E1322" s="531"/>
      <c r="F1322" s="909"/>
      <c r="G1322" s="909"/>
      <c r="H1322" s="909"/>
      <c r="I1322" s="909"/>
      <c r="J1322" s="909"/>
      <c r="K1322" s="909"/>
      <c r="L1322" s="531"/>
      <c r="M1322" s="531"/>
      <c r="N1322" s="531"/>
      <c r="O1322" s="531"/>
      <c r="P1322" s="531"/>
      <c r="Q1322" s="531"/>
      <c r="R1322" s="531"/>
      <c r="S1322" s="531"/>
      <c r="T1322" s="531"/>
      <c r="U1322" s="531"/>
      <c r="V1322" s="531"/>
      <c r="W1322" s="531"/>
      <c r="X1322" s="531"/>
      <c r="Y1322" s="531"/>
      <c r="Z1322" s="531"/>
      <c r="AA1322" s="531"/>
      <c r="AB1322" s="531"/>
    </row>
    <row r="1323" spans="3:28" ht="12.5" customHeight="1">
      <c r="C1323" s="531"/>
      <c r="D1323" s="531"/>
      <c r="E1323" s="531"/>
      <c r="F1323" s="909"/>
      <c r="G1323" s="909"/>
      <c r="H1323" s="909"/>
      <c r="I1323" s="909"/>
      <c r="J1323" s="909"/>
      <c r="K1323" s="909"/>
      <c r="L1323" s="531"/>
      <c r="M1323" s="531"/>
      <c r="N1323" s="531"/>
      <c r="O1323" s="531"/>
      <c r="P1323" s="531"/>
      <c r="Q1323" s="531"/>
      <c r="R1323" s="531"/>
      <c r="S1323" s="531"/>
      <c r="T1323" s="531"/>
      <c r="U1323" s="531"/>
      <c r="V1323" s="531"/>
      <c r="W1323" s="531"/>
      <c r="X1323" s="531"/>
      <c r="Y1323" s="531"/>
      <c r="Z1323" s="531"/>
      <c r="AA1323" s="531"/>
      <c r="AB1323" s="531"/>
    </row>
    <row r="1324" spans="3:28" ht="12.5" customHeight="1">
      <c r="C1324" s="531"/>
      <c r="D1324" s="531"/>
      <c r="E1324" s="531"/>
      <c r="F1324" s="909"/>
      <c r="G1324" s="909"/>
      <c r="H1324" s="909"/>
      <c r="I1324" s="909"/>
      <c r="J1324" s="909"/>
      <c r="K1324" s="909"/>
      <c r="L1324" s="531"/>
      <c r="M1324" s="531"/>
      <c r="N1324" s="531"/>
      <c r="O1324" s="531"/>
      <c r="P1324" s="531"/>
      <c r="Q1324" s="531"/>
      <c r="R1324" s="531"/>
      <c r="S1324" s="531"/>
      <c r="T1324" s="531"/>
      <c r="U1324" s="531"/>
      <c r="V1324" s="531"/>
      <c r="W1324" s="531"/>
      <c r="X1324" s="531"/>
      <c r="Y1324" s="531"/>
      <c r="Z1324" s="531"/>
      <c r="AA1324" s="531"/>
      <c r="AB1324" s="531"/>
    </row>
    <row r="1325" spans="3:28" ht="12.5" customHeight="1">
      <c r="C1325" s="531"/>
      <c r="D1325" s="531"/>
      <c r="E1325" s="531"/>
      <c r="F1325" s="909"/>
      <c r="G1325" s="909"/>
      <c r="H1325" s="909"/>
      <c r="I1325" s="909"/>
      <c r="J1325" s="909"/>
      <c r="K1325" s="909"/>
      <c r="L1325" s="531"/>
      <c r="M1325" s="531"/>
      <c r="N1325" s="531"/>
      <c r="O1325" s="531"/>
      <c r="P1325" s="531"/>
      <c r="Q1325" s="531"/>
      <c r="R1325" s="531"/>
      <c r="S1325" s="531"/>
      <c r="T1325" s="531"/>
      <c r="U1325" s="531"/>
      <c r="V1325" s="531"/>
      <c r="W1325" s="531"/>
      <c r="X1325" s="531"/>
      <c r="Y1325" s="531"/>
      <c r="Z1325" s="531"/>
      <c r="AA1325" s="531"/>
      <c r="AB1325" s="531"/>
    </row>
    <row r="1326" spans="3:28" ht="12.5" customHeight="1">
      <c r="C1326" s="531"/>
      <c r="D1326" s="531"/>
      <c r="E1326" s="531"/>
      <c r="F1326" s="909"/>
      <c r="G1326" s="909"/>
      <c r="H1326" s="909"/>
      <c r="I1326" s="909"/>
      <c r="J1326" s="909"/>
      <c r="K1326" s="909"/>
      <c r="L1326" s="531"/>
      <c r="M1326" s="531"/>
      <c r="N1326" s="531"/>
      <c r="O1326" s="531"/>
      <c r="P1326" s="531"/>
      <c r="Q1326" s="531"/>
      <c r="R1326" s="531"/>
      <c r="S1326" s="531"/>
      <c r="T1326" s="531"/>
      <c r="U1326" s="531"/>
      <c r="V1326" s="531"/>
      <c r="W1326" s="531"/>
      <c r="X1326" s="531"/>
      <c r="Y1326" s="531"/>
      <c r="Z1326" s="531"/>
      <c r="AA1326" s="531"/>
      <c r="AB1326" s="531"/>
    </row>
    <row r="1327" spans="3:28" ht="12.5" customHeight="1">
      <c r="C1327" s="531"/>
      <c r="D1327" s="531"/>
      <c r="E1327" s="531"/>
      <c r="F1327" s="909"/>
      <c r="G1327" s="909"/>
      <c r="H1327" s="909"/>
      <c r="I1327" s="909"/>
      <c r="J1327" s="909"/>
      <c r="K1327" s="909"/>
      <c r="L1327" s="531"/>
      <c r="M1327" s="531"/>
      <c r="N1327" s="531"/>
      <c r="O1327" s="531"/>
      <c r="P1327" s="531"/>
      <c r="Q1327" s="531"/>
      <c r="R1327" s="531"/>
      <c r="S1327" s="531"/>
      <c r="T1327" s="531"/>
      <c r="U1327" s="531"/>
      <c r="V1327" s="531"/>
      <c r="W1327" s="531"/>
      <c r="X1327" s="531"/>
      <c r="Y1327" s="531"/>
      <c r="Z1327" s="531"/>
      <c r="AA1327" s="531"/>
      <c r="AB1327" s="531"/>
    </row>
    <row r="1328" spans="3:28" ht="12.5" customHeight="1">
      <c r="C1328" s="531"/>
      <c r="D1328" s="531"/>
      <c r="E1328" s="531"/>
      <c r="F1328" s="909"/>
      <c r="G1328" s="909"/>
      <c r="H1328" s="909"/>
      <c r="I1328" s="909"/>
      <c r="J1328" s="909"/>
      <c r="K1328" s="909"/>
      <c r="L1328" s="531"/>
      <c r="M1328" s="531"/>
      <c r="N1328" s="531"/>
      <c r="O1328" s="531"/>
      <c r="P1328" s="531"/>
      <c r="Q1328" s="531"/>
      <c r="R1328" s="531"/>
      <c r="S1328" s="531"/>
      <c r="T1328" s="531"/>
      <c r="U1328" s="531"/>
      <c r="V1328" s="531"/>
      <c r="W1328" s="531"/>
      <c r="X1328" s="531"/>
      <c r="Y1328" s="531"/>
      <c r="Z1328" s="531"/>
      <c r="AA1328" s="531"/>
      <c r="AB1328" s="531"/>
    </row>
    <row r="1329" spans="3:28" ht="12.5" customHeight="1">
      <c r="C1329" s="531"/>
      <c r="D1329" s="531"/>
      <c r="E1329" s="531"/>
      <c r="F1329" s="909"/>
      <c r="G1329" s="909"/>
      <c r="H1329" s="909"/>
      <c r="I1329" s="909"/>
      <c r="J1329" s="909"/>
      <c r="K1329" s="909"/>
      <c r="L1329" s="531"/>
      <c r="M1329" s="531"/>
      <c r="N1329" s="531"/>
      <c r="O1329" s="531"/>
      <c r="P1329" s="531"/>
      <c r="Q1329" s="531"/>
      <c r="R1329" s="531"/>
      <c r="S1329" s="531"/>
      <c r="T1329" s="531"/>
      <c r="U1329" s="531"/>
      <c r="V1329" s="531"/>
      <c r="W1329" s="531"/>
      <c r="X1329" s="531"/>
      <c r="Y1329" s="531"/>
      <c r="Z1329" s="531"/>
      <c r="AA1329" s="531"/>
      <c r="AB1329" s="531"/>
    </row>
    <row r="1330" spans="3:28" ht="12.5" customHeight="1">
      <c r="C1330" s="531"/>
      <c r="D1330" s="531"/>
      <c r="E1330" s="531"/>
      <c r="F1330" s="909"/>
      <c r="G1330" s="909"/>
      <c r="H1330" s="909"/>
      <c r="I1330" s="909"/>
      <c r="J1330" s="909"/>
      <c r="K1330" s="909"/>
      <c r="L1330" s="531"/>
      <c r="M1330" s="531"/>
      <c r="N1330" s="531"/>
      <c r="O1330" s="531"/>
      <c r="P1330" s="531"/>
      <c r="Q1330" s="531"/>
      <c r="R1330" s="531"/>
      <c r="S1330" s="531"/>
      <c r="T1330" s="531"/>
      <c r="U1330" s="531"/>
      <c r="V1330" s="531"/>
      <c r="W1330" s="531"/>
      <c r="X1330" s="531"/>
      <c r="Y1330" s="531"/>
      <c r="Z1330" s="531"/>
      <c r="AA1330" s="531"/>
      <c r="AB1330" s="531"/>
    </row>
    <row r="1331" spans="3:28" ht="12.5" customHeight="1">
      <c r="C1331" s="531"/>
      <c r="D1331" s="531"/>
      <c r="E1331" s="531"/>
      <c r="F1331" s="909"/>
      <c r="G1331" s="909"/>
      <c r="H1331" s="909"/>
      <c r="I1331" s="909"/>
      <c r="J1331" s="909"/>
      <c r="K1331" s="909"/>
      <c r="L1331" s="531"/>
      <c r="M1331" s="531"/>
      <c r="N1331" s="531"/>
      <c r="O1331" s="531"/>
      <c r="P1331" s="531"/>
      <c r="Q1331" s="531"/>
      <c r="R1331" s="531"/>
      <c r="S1331" s="531"/>
      <c r="T1331" s="531"/>
      <c r="U1331" s="531"/>
      <c r="V1331" s="531"/>
      <c r="W1331" s="531"/>
      <c r="X1331" s="531"/>
      <c r="Y1331" s="531"/>
      <c r="Z1331" s="531"/>
      <c r="AA1331" s="531"/>
      <c r="AB1331" s="531"/>
    </row>
    <row r="1332" spans="3:28" ht="12.5" customHeight="1">
      <c r="C1332" s="531"/>
      <c r="D1332" s="531"/>
      <c r="E1332" s="531"/>
      <c r="F1332" s="909"/>
      <c r="G1332" s="909"/>
      <c r="H1332" s="909"/>
      <c r="I1332" s="909"/>
      <c r="J1332" s="909"/>
      <c r="K1332" s="909"/>
      <c r="L1332" s="531"/>
      <c r="M1332" s="531"/>
      <c r="N1332" s="531"/>
      <c r="O1332" s="531"/>
      <c r="P1332" s="531"/>
      <c r="Q1332" s="531"/>
      <c r="R1332" s="531"/>
      <c r="S1332" s="531"/>
      <c r="T1332" s="531"/>
      <c r="U1332" s="531"/>
      <c r="V1332" s="531"/>
      <c r="W1332" s="531"/>
      <c r="X1332" s="531"/>
      <c r="Y1332" s="531"/>
      <c r="Z1332" s="531"/>
      <c r="AA1332" s="531"/>
      <c r="AB1332" s="531"/>
    </row>
    <row r="1333" spans="3:28" ht="12.5" customHeight="1">
      <c r="C1333" s="531"/>
      <c r="D1333" s="531"/>
      <c r="E1333" s="531"/>
      <c r="F1333" s="909"/>
      <c r="G1333" s="909"/>
      <c r="H1333" s="909"/>
      <c r="I1333" s="909"/>
      <c r="J1333" s="909"/>
      <c r="K1333" s="909"/>
      <c r="L1333" s="531"/>
      <c r="M1333" s="531"/>
      <c r="N1333" s="531"/>
      <c r="O1333" s="531"/>
      <c r="P1333" s="531"/>
      <c r="Q1333" s="531"/>
      <c r="R1333" s="531"/>
      <c r="S1333" s="531"/>
      <c r="T1333" s="531"/>
      <c r="U1333" s="531"/>
      <c r="V1333" s="531"/>
      <c r="W1333" s="531"/>
      <c r="X1333" s="531"/>
      <c r="Y1333" s="531"/>
      <c r="Z1333" s="531"/>
      <c r="AA1333" s="531"/>
      <c r="AB1333" s="531"/>
    </row>
    <row r="1334" spans="3:28" ht="12.5" customHeight="1">
      <c r="C1334" s="531"/>
      <c r="D1334" s="531"/>
      <c r="E1334" s="531"/>
      <c r="F1334" s="909"/>
      <c r="G1334" s="909"/>
      <c r="H1334" s="909"/>
      <c r="I1334" s="909"/>
      <c r="J1334" s="909"/>
      <c r="K1334" s="909"/>
      <c r="L1334" s="531"/>
      <c r="M1334" s="531"/>
      <c r="N1334" s="531"/>
      <c r="O1334" s="531"/>
      <c r="P1334" s="531"/>
      <c r="Q1334" s="531"/>
      <c r="R1334" s="531"/>
      <c r="S1334" s="531"/>
      <c r="T1334" s="531"/>
      <c r="U1334" s="531"/>
      <c r="V1334" s="531"/>
      <c r="W1334" s="531"/>
      <c r="X1334" s="531"/>
      <c r="Y1334" s="531"/>
      <c r="Z1334" s="531"/>
      <c r="AA1334" s="531"/>
      <c r="AB1334" s="531"/>
    </row>
    <row r="1335" spans="3:28" ht="12.5" customHeight="1">
      <c r="C1335" s="531"/>
      <c r="D1335" s="531"/>
      <c r="E1335" s="531"/>
      <c r="F1335" s="909"/>
      <c r="G1335" s="909"/>
      <c r="H1335" s="909"/>
      <c r="I1335" s="909"/>
      <c r="J1335" s="909"/>
      <c r="K1335" s="909"/>
      <c r="L1335" s="531"/>
      <c r="M1335" s="531"/>
      <c r="N1335" s="531"/>
      <c r="O1335" s="531"/>
      <c r="P1335" s="531"/>
      <c r="Q1335" s="531"/>
      <c r="R1335" s="531"/>
      <c r="S1335" s="531"/>
      <c r="T1335" s="531"/>
      <c r="U1335" s="531"/>
      <c r="V1335" s="531"/>
      <c r="W1335" s="531"/>
      <c r="X1335" s="531"/>
      <c r="Y1335" s="531"/>
      <c r="Z1335" s="531"/>
      <c r="AA1335" s="531"/>
      <c r="AB1335" s="531"/>
    </row>
    <row r="1336" spans="3:28" ht="12.5" customHeight="1">
      <c r="C1336" s="531"/>
      <c r="D1336" s="531"/>
      <c r="E1336" s="531"/>
      <c r="F1336" s="909"/>
      <c r="G1336" s="909"/>
      <c r="H1336" s="909"/>
      <c r="I1336" s="909"/>
      <c r="J1336" s="909"/>
      <c r="K1336" s="909"/>
      <c r="L1336" s="531"/>
      <c r="M1336" s="531"/>
      <c r="N1336" s="531"/>
      <c r="O1336" s="531"/>
      <c r="P1336" s="531"/>
      <c r="Q1336" s="531"/>
      <c r="R1336" s="531"/>
      <c r="S1336" s="531"/>
      <c r="T1336" s="531"/>
      <c r="U1336" s="531"/>
      <c r="V1336" s="531"/>
      <c r="W1336" s="531"/>
      <c r="X1336" s="531"/>
      <c r="Y1336" s="531"/>
      <c r="Z1336" s="531"/>
      <c r="AA1336" s="531"/>
      <c r="AB1336" s="531"/>
    </row>
    <row r="1337" spans="3:28" ht="12.5" customHeight="1">
      <c r="C1337" s="531"/>
      <c r="D1337" s="531"/>
      <c r="E1337" s="531"/>
      <c r="F1337" s="909"/>
      <c r="G1337" s="909"/>
      <c r="H1337" s="909"/>
      <c r="I1337" s="909"/>
      <c r="J1337" s="909"/>
      <c r="K1337" s="909"/>
      <c r="L1337" s="531"/>
      <c r="M1337" s="531"/>
      <c r="N1337" s="531"/>
      <c r="O1337" s="531"/>
      <c r="P1337" s="531"/>
      <c r="Q1337" s="531"/>
      <c r="R1337" s="531"/>
      <c r="S1337" s="531"/>
      <c r="T1337" s="531"/>
      <c r="U1337" s="531"/>
      <c r="V1337" s="531"/>
      <c r="W1337" s="531"/>
      <c r="X1337" s="531"/>
      <c r="Y1337" s="531"/>
      <c r="Z1337" s="531"/>
      <c r="AA1337" s="531"/>
      <c r="AB1337" s="531"/>
    </row>
    <row r="1338" spans="3:28" ht="12.5" customHeight="1">
      <c r="C1338" s="531"/>
      <c r="D1338" s="531"/>
      <c r="E1338" s="531"/>
      <c r="F1338" s="909"/>
      <c r="G1338" s="909"/>
      <c r="H1338" s="909"/>
      <c r="I1338" s="909"/>
      <c r="J1338" s="909"/>
      <c r="K1338" s="909"/>
      <c r="L1338" s="531"/>
      <c r="M1338" s="531"/>
      <c r="N1338" s="531"/>
      <c r="O1338" s="531"/>
      <c r="P1338" s="531"/>
      <c r="Q1338" s="531"/>
      <c r="R1338" s="531"/>
      <c r="S1338" s="531"/>
      <c r="T1338" s="531"/>
      <c r="U1338" s="531"/>
      <c r="V1338" s="531"/>
      <c r="W1338" s="531"/>
      <c r="X1338" s="531"/>
      <c r="Y1338" s="531"/>
      <c r="Z1338" s="531"/>
      <c r="AA1338" s="531"/>
      <c r="AB1338" s="531"/>
    </row>
    <row r="1339" spans="3:28" ht="12.5" customHeight="1">
      <c r="C1339" s="531"/>
      <c r="D1339" s="531"/>
      <c r="E1339" s="531"/>
      <c r="F1339" s="909"/>
      <c r="G1339" s="909"/>
      <c r="H1339" s="909"/>
      <c r="I1339" s="909"/>
      <c r="J1339" s="909"/>
      <c r="K1339" s="909"/>
      <c r="L1339" s="531"/>
      <c r="M1339" s="531"/>
      <c r="N1339" s="531"/>
      <c r="O1339" s="531"/>
      <c r="P1339" s="531"/>
      <c r="Q1339" s="531"/>
      <c r="R1339" s="531"/>
      <c r="S1339" s="531"/>
      <c r="T1339" s="531"/>
      <c r="U1339" s="531"/>
      <c r="V1339" s="531"/>
      <c r="W1339" s="531"/>
      <c r="X1339" s="531"/>
      <c r="Y1339" s="531"/>
      <c r="Z1339" s="531"/>
      <c r="AA1339" s="531"/>
      <c r="AB1339" s="531"/>
    </row>
    <row r="1340" spans="3:28" ht="12.5" customHeight="1">
      <c r="C1340" s="531"/>
      <c r="D1340" s="531"/>
      <c r="E1340" s="531"/>
      <c r="F1340" s="909"/>
      <c r="G1340" s="909"/>
      <c r="H1340" s="909"/>
      <c r="I1340" s="909"/>
      <c r="J1340" s="909"/>
      <c r="K1340" s="909"/>
      <c r="L1340" s="531"/>
      <c r="M1340" s="531"/>
      <c r="N1340" s="531"/>
      <c r="O1340" s="531"/>
      <c r="P1340" s="531"/>
      <c r="Q1340" s="531"/>
      <c r="R1340" s="531"/>
      <c r="S1340" s="531"/>
      <c r="T1340" s="531"/>
      <c r="U1340" s="531"/>
      <c r="V1340" s="531"/>
      <c r="W1340" s="531"/>
      <c r="X1340" s="531"/>
      <c r="Y1340" s="531"/>
      <c r="Z1340" s="531"/>
      <c r="AA1340" s="531"/>
      <c r="AB1340" s="531"/>
    </row>
    <row r="1341" spans="3:28" ht="12.5" customHeight="1">
      <c r="C1341" s="531"/>
      <c r="D1341" s="531"/>
      <c r="E1341" s="531"/>
      <c r="F1341" s="909"/>
      <c r="G1341" s="909"/>
      <c r="H1341" s="909"/>
      <c r="I1341" s="909"/>
      <c r="J1341" s="909"/>
      <c r="K1341" s="909"/>
      <c r="L1341" s="531"/>
      <c r="M1341" s="531"/>
      <c r="N1341" s="531"/>
      <c r="O1341" s="531"/>
      <c r="P1341" s="531"/>
      <c r="Q1341" s="531"/>
      <c r="R1341" s="531"/>
      <c r="S1341" s="531"/>
      <c r="T1341" s="531"/>
      <c r="U1341" s="531"/>
      <c r="V1341" s="531"/>
      <c r="W1341" s="531"/>
      <c r="X1341" s="531"/>
      <c r="Y1341" s="531"/>
      <c r="Z1341" s="531"/>
      <c r="AA1341" s="531"/>
      <c r="AB1341" s="531"/>
    </row>
    <row r="1342" spans="3:28" ht="12.5" customHeight="1">
      <c r="C1342" s="531"/>
      <c r="D1342" s="531"/>
      <c r="E1342" s="531"/>
      <c r="F1342" s="909"/>
      <c r="G1342" s="909"/>
      <c r="H1342" s="909"/>
      <c r="I1342" s="909"/>
      <c r="J1342" s="909"/>
      <c r="K1342" s="909"/>
      <c r="L1342" s="531"/>
      <c r="M1342" s="531"/>
      <c r="N1342" s="531"/>
      <c r="O1342" s="531"/>
      <c r="P1342" s="531"/>
      <c r="Q1342" s="531"/>
      <c r="R1342" s="531"/>
      <c r="S1342" s="531"/>
      <c r="T1342" s="531"/>
      <c r="U1342" s="531"/>
      <c r="V1342" s="531"/>
      <c r="W1342" s="531"/>
      <c r="X1342" s="531"/>
      <c r="Y1342" s="531"/>
      <c r="Z1342" s="531"/>
      <c r="AA1342" s="531"/>
      <c r="AB1342" s="531"/>
    </row>
    <row r="1343" spans="3:28" ht="12.5" customHeight="1">
      <c r="C1343" s="531"/>
      <c r="D1343" s="531"/>
      <c r="E1343" s="531"/>
      <c r="F1343" s="909"/>
      <c r="G1343" s="909"/>
      <c r="H1343" s="909"/>
      <c r="I1343" s="909"/>
      <c r="J1343" s="909"/>
      <c r="K1343" s="909"/>
      <c r="L1343" s="531"/>
      <c r="M1343" s="531"/>
      <c r="N1343" s="531"/>
      <c r="O1343" s="531"/>
      <c r="P1343" s="531"/>
      <c r="Q1343" s="531"/>
      <c r="R1343" s="531"/>
      <c r="S1343" s="531"/>
      <c r="T1343" s="531"/>
      <c r="U1343" s="531"/>
      <c r="V1343" s="531"/>
      <c r="W1343" s="531"/>
      <c r="X1343" s="531"/>
      <c r="Y1343" s="531"/>
      <c r="Z1343" s="531"/>
      <c r="AA1343" s="531"/>
      <c r="AB1343" s="531"/>
    </row>
    <row r="1344" spans="3:28" ht="12.5" customHeight="1">
      <c r="C1344" s="531"/>
      <c r="D1344" s="531"/>
      <c r="E1344" s="531"/>
      <c r="F1344" s="909"/>
      <c r="G1344" s="909"/>
      <c r="H1344" s="909"/>
      <c r="I1344" s="909"/>
      <c r="J1344" s="909"/>
      <c r="K1344" s="909"/>
      <c r="L1344" s="531"/>
      <c r="M1344" s="531"/>
      <c r="N1344" s="531"/>
      <c r="O1344" s="531"/>
      <c r="P1344" s="531"/>
      <c r="Q1344" s="531"/>
      <c r="R1344" s="531"/>
      <c r="S1344" s="531"/>
      <c r="T1344" s="531"/>
      <c r="U1344" s="531"/>
      <c r="V1344" s="531"/>
      <c r="W1344" s="531"/>
      <c r="X1344" s="531"/>
      <c r="Y1344" s="531"/>
      <c r="Z1344" s="531"/>
      <c r="AA1344" s="531"/>
      <c r="AB1344" s="531"/>
    </row>
    <row r="1345" spans="3:28" ht="12.5" customHeight="1">
      <c r="C1345" s="531"/>
      <c r="D1345" s="531"/>
      <c r="E1345" s="531"/>
      <c r="F1345" s="909"/>
      <c r="G1345" s="909"/>
      <c r="H1345" s="909"/>
      <c r="I1345" s="909"/>
      <c r="J1345" s="909"/>
      <c r="K1345" s="909"/>
      <c r="L1345" s="531"/>
      <c r="M1345" s="531"/>
      <c r="N1345" s="531"/>
      <c r="O1345" s="531"/>
      <c r="P1345" s="531"/>
      <c r="Q1345" s="531"/>
      <c r="R1345" s="531"/>
      <c r="S1345" s="531"/>
      <c r="T1345" s="531"/>
      <c r="U1345" s="531"/>
      <c r="V1345" s="531"/>
      <c r="W1345" s="531"/>
      <c r="X1345" s="531"/>
      <c r="Y1345" s="531"/>
      <c r="Z1345" s="531"/>
      <c r="AA1345" s="531"/>
      <c r="AB1345" s="531"/>
    </row>
    <row r="1346" spans="3:28" ht="12.5" customHeight="1">
      <c r="C1346" s="531"/>
      <c r="D1346" s="531"/>
      <c r="E1346" s="531"/>
      <c r="F1346" s="909"/>
      <c r="G1346" s="909"/>
      <c r="H1346" s="909"/>
      <c r="I1346" s="909"/>
      <c r="J1346" s="909"/>
      <c r="K1346" s="909"/>
      <c r="L1346" s="531"/>
      <c r="M1346" s="531"/>
      <c r="N1346" s="531"/>
      <c r="O1346" s="531"/>
      <c r="P1346" s="531"/>
      <c r="Q1346" s="531"/>
      <c r="R1346" s="531"/>
      <c r="S1346" s="531"/>
      <c r="T1346" s="531"/>
      <c r="U1346" s="531"/>
      <c r="V1346" s="531"/>
      <c r="W1346" s="531"/>
      <c r="X1346" s="531"/>
      <c r="Y1346" s="531"/>
      <c r="Z1346" s="531"/>
      <c r="AA1346" s="531"/>
      <c r="AB1346" s="531"/>
    </row>
    <row r="1347" spans="3:28" ht="12.5" customHeight="1">
      <c r="C1347" s="531"/>
      <c r="D1347" s="531"/>
      <c r="E1347" s="531"/>
      <c r="F1347" s="909"/>
      <c r="G1347" s="909"/>
      <c r="H1347" s="909"/>
      <c r="I1347" s="909"/>
      <c r="J1347" s="909"/>
      <c r="K1347" s="909"/>
      <c r="L1347" s="531"/>
      <c r="M1347" s="531"/>
      <c r="N1347" s="531"/>
      <c r="O1347" s="531"/>
      <c r="P1347" s="531"/>
      <c r="Q1347" s="531"/>
      <c r="R1347" s="531"/>
      <c r="S1347" s="531"/>
      <c r="T1347" s="531"/>
      <c r="U1347" s="531"/>
      <c r="V1347" s="531"/>
      <c r="W1347" s="531"/>
      <c r="X1347" s="531"/>
      <c r="Y1347" s="531"/>
      <c r="Z1347" s="531"/>
      <c r="AA1347" s="531"/>
      <c r="AB1347" s="531"/>
    </row>
    <row r="1348" spans="3:28" ht="12.5" customHeight="1">
      <c r="C1348" s="531"/>
      <c r="D1348" s="531"/>
      <c r="E1348" s="531"/>
      <c r="F1348" s="909"/>
      <c r="G1348" s="909"/>
      <c r="H1348" s="909"/>
      <c r="I1348" s="909"/>
      <c r="J1348" s="909"/>
      <c r="K1348" s="909"/>
      <c r="L1348" s="531"/>
      <c r="M1348" s="531"/>
      <c r="N1348" s="531"/>
      <c r="O1348" s="531"/>
      <c r="P1348" s="531"/>
      <c r="Q1348" s="531"/>
      <c r="R1348" s="531"/>
      <c r="S1348" s="531"/>
      <c r="T1348" s="531"/>
      <c r="U1348" s="531"/>
      <c r="V1348" s="531"/>
      <c r="W1348" s="531"/>
      <c r="X1348" s="531"/>
      <c r="Y1348" s="531"/>
      <c r="Z1348" s="531"/>
      <c r="AA1348" s="531"/>
      <c r="AB1348" s="531"/>
    </row>
    <row r="1349" spans="3:28" ht="12.5" customHeight="1">
      <c r="C1349" s="531"/>
      <c r="D1349" s="531"/>
      <c r="E1349" s="531"/>
      <c r="F1349" s="909"/>
      <c r="G1349" s="909"/>
      <c r="H1349" s="909"/>
      <c r="I1349" s="909"/>
      <c r="J1349" s="909"/>
      <c r="K1349" s="909"/>
      <c r="L1349" s="531"/>
      <c r="M1349" s="531"/>
      <c r="N1349" s="531"/>
      <c r="O1349" s="531"/>
      <c r="P1349" s="531"/>
      <c r="Q1349" s="531"/>
      <c r="R1349" s="531"/>
      <c r="S1349" s="531"/>
      <c r="T1349" s="531"/>
      <c r="U1349" s="531"/>
      <c r="V1349" s="531"/>
      <c r="W1349" s="531"/>
      <c r="X1349" s="531"/>
      <c r="Y1349" s="531"/>
      <c r="Z1349" s="531"/>
      <c r="AA1349" s="531"/>
      <c r="AB1349" s="531"/>
    </row>
    <row r="1350" spans="3:28" ht="12.5" customHeight="1">
      <c r="C1350" s="531"/>
      <c r="D1350" s="531"/>
      <c r="E1350" s="531"/>
      <c r="F1350" s="909"/>
      <c r="G1350" s="909"/>
      <c r="H1350" s="909"/>
      <c r="I1350" s="909"/>
      <c r="J1350" s="909"/>
      <c r="K1350" s="909"/>
      <c r="L1350" s="531"/>
      <c r="M1350" s="531"/>
      <c r="N1350" s="531"/>
      <c r="O1350" s="531"/>
      <c r="P1350" s="531"/>
      <c r="Q1350" s="531"/>
      <c r="R1350" s="531"/>
      <c r="S1350" s="531"/>
      <c r="T1350" s="531"/>
      <c r="U1350" s="531"/>
      <c r="V1350" s="531"/>
      <c r="W1350" s="531"/>
      <c r="X1350" s="531"/>
      <c r="Y1350" s="531"/>
      <c r="Z1350" s="531"/>
      <c r="AA1350" s="531"/>
      <c r="AB1350" s="531"/>
    </row>
    <row r="1351" spans="3:28" ht="12.5" customHeight="1">
      <c r="C1351" s="531"/>
      <c r="D1351" s="531"/>
      <c r="E1351" s="531"/>
      <c r="F1351" s="909"/>
      <c r="G1351" s="909"/>
      <c r="H1351" s="909"/>
      <c r="I1351" s="909"/>
      <c r="J1351" s="909"/>
      <c r="K1351" s="909"/>
      <c r="L1351" s="531"/>
      <c r="M1351" s="531"/>
      <c r="N1351" s="531"/>
      <c r="O1351" s="531"/>
      <c r="P1351" s="531"/>
      <c r="Q1351" s="531"/>
      <c r="R1351" s="531"/>
      <c r="S1351" s="531"/>
      <c r="T1351" s="531"/>
      <c r="U1351" s="531"/>
      <c r="V1351" s="531"/>
      <c r="W1351" s="531"/>
      <c r="X1351" s="531"/>
      <c r="Y1351" s="531"/>
      <c r="Z1351" s="531"/>
      <c r="AA1351" s="531"/>
      <c r="AB1351" s="531"/>
    </row>
    <row r="1352" spans="3:28" ht="12.5" customHeight="1">
      <c r="C1352" s="531"/>
      <c r="D1352" s="531"/>
      <c r="E1352" s="531"/>
      <c r="F1352" s="909"/>
      <c r="G1352" s="909"/>
      <c r="H1352" s="909"/>
      <c r="I1352" s="909"/>
      <c r="J1352" s="909"/>
      <c r="K1352" s="909"/>
      <c r="L1352" s="531"/>
      <c r="M1352" s="531"/>
      <c r="N1352" s="531"/>
      <c r="O1352" s="531"/>
      <c r="P1352" s="531"/>
      <c r="Q1352" s="531"/>
      <c r="R1352" s="531"/>
      <c r="S1352" s="531"/>
      <c r="T1352" s="531"/>
      <c r="U1352" s="531"/>
      <c r="V1352" s="531"/>
      <c r="W1352" s="531"/>
      <c r="X1352" s="531"/>
      <c r="Y1352" s="531"/>
      <c r="Z1352" s="531"/>
      <c r="AA1352" s="531"/>
      <c r="AB1352" s="531"/>
    </row>
    <row r="1353" spans="3:28" ht="12.5" customHeight="1">
      <c r="C1353" s="531"/>
      <c r="D1353" s="531"/>
      <c r="E1353" s="531"/>
      <c r="F1353" s="909"/>
      <c r="G1353" s="909"/>
      <c r="H1353" s="909"/>
      <c r="I1353" s="909"/>
      <c r="J1353" s="909"/>
      <c r="K1353" s="909"/>
      <c r="L1353" s="531"/>
      <c r="M1353" s="531"/>
      <c r="N1353" s="531"/>
      <c r="O1353" s="531"/>
      <c r="P1353" s="531"/>
      <c r="Q1353" s="531"/>
      <c r="R1353" s="531"/>
      <c r="S1353" s="531"/>
      <c r="T1353" s="531"/>
      <c r="U1353" s="531"/>
      <c r="V1353" s="531"/>
      <c r="W1353" s="531"/>
      <c r="X1353" s="531"/>
      <c r="Y1353" s="531"/>
      <c r="Z1353" s="531"/>
      <c r="AA1353" s="531"/>
      <c r="AB1353" s="531"/>
    </row>
    <row r="1354" spans="3:28" ht="12.5" customHeight="1">
      <c r="C1354" s="531"/>
      <c r="D1354" s="531"/>
      <c r="E1354" s="531"/>
      <c r="F1354" s="909"/>
      <c r="G1354" s="909"/>
      <c r="H1354" s="909"/>
      <c r="I1354" s="909"/>
      <c r="J1354" s="909"/>
      <c r="K1354" s="909"/>
      <c r="L1354" s="531"/>
      <c r="M1354" s="531"/>
      <c r="N1354" s="531"/>
      <c r="O1354" s="531"/>
      <c r="P1354" s="531"/>
      <c r="Q1354" s="531"/>
      <c r="R1354" s="531"/>
      <c r="S1354" s="531"/>
      <c r="T1354" s="531"/>
      <c r="U1354" s="531"/>
      <c r="V1354" s="531"/>
      <c r="W1354" s="531"/>
      <c r="X1354" s="531"/>
      <c r="Y1354" s="531"/>
      <c r="Z1354" s="531"/>
      <c r="AA1354" s="531"/>
      <c r="AB1354" s="531"/>
    </row>
    <row r="1355" spans="3:28" ht="12.5" customHeight="1">
      <c r="C1355" s="531"/>
      <c r="D1355" s="531"/>
      <c r="E1355" s="531"/>
      <c r="F1355" s="909"/>
      <c r="G1355" s="909"/>
      <c r="H1355" s="909"/>
      <c r="I1355" s="909"/>
      <c r="J1355" s="909"/>
      <c r="K1355" s="909"/>
      <c r="L1355" s="531"/>
      <c r="M1355" s="531"/>
      <c r="N1355" s="531"/>
      <c r="O1355" s="531"/>
      <c r="P1355" s="531"/>
      <c r="Q1355" s="531"/>
      <c r="R1355" s="531"/>
      <c r="S1355" s="531"/>
      <c r="T1355" s="531"/>
      <c r="U1355" s="531"/>
      <c r="V1355" s="531"/>
      <c r="W1355" s="531"/>
      <c r="X1355" s="531"/>
      <c r="Y1355" s="531"/>
      <c r="Z1355" s="531"/>
      <c r="AA1355" s="531"/>
      <c r="AB1355" s="531"/>
    </row>
    <row r="1356" spans="3:28" ht="12.5" customHeight="1">
      <c r="C1356" s="531"/>
      <c r="D1356" s="531"/>
      <c r="E1356" s="531"/>
      <c r="F1356" s="909"/>
      <c r="G1356" s="909"/>
      <c r="H1356" s="909"/>
      <c r="I1356" s="909"/>
      <c r="J1356" s="909"/>
      <c r="K1356" s="909"/>
      <c r="L1356" s="531"/>
      <c r="M1356" s="531"/>
      <c r="N1356" s="531"/>
      <c r="O1356" s="531"/>
      <c r="P1356" s="531"/>
      <c r="Q1356" s="531"/>
      <c r="R1356" s="531"/>
      <c r="S1356" s="531"/>
      <c r="T1356" s="531"/>
      <c r="U1356" s="531"/>
      <c r="V1356" s="531"/>
      <c r="W1356" s="531"/>
      <c r="X1356" s="531"/>
      <c r="Y1356" s="531"/>
      <c r="Z1356" s="531"/>
      <c r="AA1356" s="531"/>
      <c r="AB1356" s="531"/>
    </row>
    <row r="1357" spans="3:28" ht="12.5" customHeight="1">
      <c r="C1357" s="531"/>
      <c r="D1357" s="531"/>
      <c r="E1357" s="531"/>
      <c r="F1357" s="909"/>
      <c r="G1357" s="909"/>
      <c r="H1357" s="909"/>
      <c r="I1357" s="909"/>
      <c r="J1357" s="909"/>
      <c r="K1357" s="909"/>
      <c r="L1357" s="531"/>
      <c r="M1357" s="531"/>
      <c r="N1357" s="531"/>
      <c r="O1357" s="531"/>
      <c r="P1357" s="531"/>
      <c r="Q1357" s="531"/>
      <c r="R1357" s="531"/>
      <c r="S1357" s="531"/>
      <c r="T1357" s="531"/>
      <c r="U1357" s="531"/>
      <c r="V1357" s="531"/>
      <c r="W1357" s="531"/>
      <c r="X1357" s="531"/>
      <c r="Y1357" s="531"/>
      <c r="Z1357" s="531"/>
      <c r="AA1357" s="531"/>
      <c r="AB1357" s="531"/>
    </row>
    <row r="1358" spans="3:28" ht="12.5" customHeight="1">
      <c r="C1358" s="531"/>
      <c r="D1358" s="531"/>
      <c r="E1358" s="531"/>
      <c r="F1358" s="909"/>
      <c r="G1358" s="909"/>
      <c r="H1358" s="909"/>
      <c r="I1358" s="909"/>
      <c r="J1358" s="909"/>
      <c r="K1358" s="909"/>
      <c r="L1358" s="531"/>
      <c r="M1358" s="531"/>
      <c r="N1358" s="531"/>
      <c r="O1358" s="531"/>
      <c r="P1358" s="531"/>
      <c r="Q1358" s="531"/>
      <c r="R1358" s="531"/>
      <c r="S1358" s="531"/>
      <c r="T1358" s="531"/>
      <c r="U1358" s="531"/>
      <c r="V1358" s="531"/>
      <c r="W1358" s="531"/>
      <c r="X1358" s="531"/>
      <c r="Y1358" s="531"/>
      <c r="Z1358" s="531"/>
      <c r="AA1358" s="531"/>
      <c r="AB1358" s="531"/>
    </row>
    <row r="1359" spans="3:28" ht="12.5" customHeight="1">
      <c r="C1359" s="531"/>
      <c r="D1359" s="531"/>
      <c r="E1359" s="531"/>
      <c r="F1359" s="909"/>
      <c r="G1359" s="909"/>
      <c r="H1359" s="909"/>
      <c r="I1359" s="909"/>
      <c r="J1359" s="909"/>
      <c r="K1359" s="909"/>
      <c r="L1359" s="531"/>
      <c r="M1359" s="531"/>
      <c r="N1359" s="531"/>
      <c r="O1359" s="531"/>
      <c r="P1359" s="531"/>
      <c r="Q1359" s="531"/>
      <c r="R1359" s="531"/>
      <c r="S1359" s="531"/>
      <c r="T1359" s="531"/>
      <c r="U1359" s="531"/>
      <c r="V1359" s="531"/>
      <c r="W1359" s="531"/>
      <c r="X1359" s="531"/>
      <c r="Y1359" s="531"/>
      <c r="Z1359" s="531"/>
      <c r="AA1359" s="531"/>
      <c r="AB1359" s="531"/>
    </row>
    <row r="1360" spans="3:28" ht="12.5" customHeight="1">
      <c r="C1360" s="531"/>
      <c r="D1360" s="531"/>
      <c r="E1360" s="531"/>
      <c r="F1360" s="909"/>
      <c r="G1360" s="909"/>
      <c r="H1360" s="909"/>
      <c r="I1360" s="909"/>
      <c r="J1360" s="909"/>
      <c r="K1360" s="909"/>
      <c r="L1360" s="531"/>
      <c r="M1360" s="531"/>
      <c r="N1360" s="531"/>
      <c r="O1360" s="531"/>
      <c r="P1360" s="531"/>
      <c r="Q1360" s="531"/>
      <c r="R1360" s="531"/>
      <c r="S1360" s="531"/>
      <c r="T1360" s="531"/>
      <c r="U1360" s="531"/>
      <c r="V1360" s="531"/>
      <c r="W1360" s="531"/>
      <c r="X1360" s="531"/>
      <c r="Y1360" s="531"/>
      <c r="Z1360" s="531"/>
      <c r="AA1360" s="531"/>
      <c r="AB1360" s="531"/>
    </row>
    <row r="1361" spans="3:28" ht="12.5" customHeight="1">
      <c r="C1361" s="531"/>
      <c r="D1361" s="531"/>
      <c r="E1361" s="531"/>
      <c r="F1361" s="909"/>
      <c r="G1361" s="909"/>
      <c r="H1361" s="909"/>
      <c r="I1361" s="909"/>
      <c r="J1361" s="909"/>
      <c r="K1361" s="909"/>
      <c r="L1361" s="531"/>
      <c r="M1361" s="531"/>
      <c r="N1361" s="531"/>
      <c r="O1361" s="531"/>
      <c r="P1361" s="531"/>
      <c r="Q1361" s="531"/>
      <c r="R1361" s="531"/>
      <c r="S1361" s="531"/>
      <c r="T1361" s="531"/>
      <c r="U1361" s="531"/>
      <c r="V1361" s="531"/>
      <c r="W1361" s="531"/>
      <c r="X1361" s="531"/>
      <c r="Y1361" s="531"/>
      <c r="Z1361" s="531"/>
      <c r="AA1361" s="531"/>
      <c r="AB1361" s="531"/>
    </row>
    <row r="1362" spans="3:28" ht="12.5" customHeight="1">
      <c r="C1362" s="531"/>
      <c r="D1362" s="531"/>
      <c r="E1362" s="531"/>
      <c r="F1362" s="909"/>
      <c r="G1362" s="909"/>
      <c r="H1362" s="909"/>
      <c r="I1362" s="909"/>
      <c r="J1362" s="909"/>
      <c r="K1362" s="909"/>
      <c r="L1362" s="531"/>
      <c r="M1362" s="531"/>
      <c r="N1362" s="531"/>
      <c r="O1362" s="531"/>
      <c r="P1362" s="531"/>
      <c r="Q1362" s="531"/>
      <c r="R1362" s="531"/>
      <c r="S1362" s="531"/>
      <c r="T1362" s="531"/>
      <c r="U1362" s="531"/>
      <c r="V1362" s="531"/>
      <c r="W1362" s="531"/>
      <c r="X1362" s="531"/>
      <c r="Y1362" s="531"/>
      <c r="Z1362" s="531"/>
      <c r="AA1362" s="531"/>
      <c r="AB1362" s="531"/>
    </row>
    <row r="1363" spans="3:28" ht="12.5" customHeight="1">
      <c r="C1363" s="531"/>
      <c r="D1363" s="531"/>
      <c r="E1363" s="531"/>
      <c r="F1363" s="909"/>
      <c r="G1363" s="909"/>
      <c r="H1363" s="909"/>
      <c r="I1363" s="909"/>
      <c r="J1363" s="909"/>
      <c r="K1363" s="909"/>
      <c r="L1363" s="531"/>
      <c r="M1363" s="531"/>
      <c r="N1363" s="531"/>
      <c r="O1363" s="531"/>
      <c r="P1363" s="531"/>
      <c r="Q1363" s="531"/>
      <c r="R1363" s="531"/>
      <c r="S1363" s="531"/>
      <c r="T1363" s="531"/>
      <c r="U1363" s="531"/>
      <c r="V1363" s="531"/>
      <c r="W1363" s="531"/>
      <c r="X1363" s="531"/>
      <c r="Y1363" s="531"/>
      <c r="Z1363" s="531"/>
      <c r="AA1363" s="531"/>
      <c r="AB1363" s="531"/>
    </row>
    <row r="1364" spans="3:28" ht="12.5" customHeight="1">
      <c r="C1364" s="531"/>
      <c r="D1364" s="531"/>
      <c r="E1364" s="531"/>
      <c r="F1364" s="909"/>
      <c r="G1364" s="909"/>
      <c r="H1364" s="909"/>
      <c r="I1364" s="909"/>
      <c r="J1364" s="909"/>
      <c r="K1364" s="909"/>
      <c r="L1364" s="531"/>
      <c r="M1364" s="531"/>
      <c r="N1364" s="531"/>
      <c r="O1364" s="531"/>
      <c r="P1364" s="531"/>
      <c r="Q1364" s="531"/>
      <c r="R1364" s="531"/>
      <c r="S1364" s="531"/>
      <c r="T1364" s="531"/>
      <c r="U1364" s="531"/>
      <c r="V1364" s="531"/>
      <c r="W1364" s="531"/>
      <c r="X1364" s="531"/>
      <c r="Y1364" s="531"/>
      <c r="Z1364" s="531"/>
      <c r="AA1364" s="531"/>
      <c r="AB1364" s="531"/>
    </row>
    <row r="1365" spans="3:28" ht="12.5" customHeight="1">
      <c r="C1365" s="531"/>
      <c r="D1365" s="531"/>
      <c r="E1365" s="531"/>
      <c r="F1365" s="909"/>
      <c r="G1365" s="909"/>
      <c r="H1365" s="909"/>
      <c r="I1365" s="909"/>
      <c r="J1365" s="909"/>
      <c r="K1365" s="909"/>
      <c r="L1365" s="531"/>
      <c r="M1365" s="531"/>
      <c r="N1365" s="531"/>
      <c r="O1365" s="531"/>
      <c r="P1365" s="531"/>
      <c r="Q1365" s="531"/>
      <c r="R1365" s="531"/>
      <c r="S1365" s="531"/>
      <c r="T1365" s="531"/>
      <c r="U1365" s="531"/>
      <c r="V1365" s="531"/>
      <c r="W1365" s="531"/>
      <c r="X1365" s="531"/>
      <c r="Y1365" s="531"/>
      <c r="Z1365" s="531"/>
      <c r="AA1365" s="531"/>
      <c r="AB1365" s="531"/>
    </row>
    <row r="1366" spans="3:28" ht="12.5" customHeight="1">
      <c r="C1366" s="531"/>
      <c r="D1366" s="531"/>
      <c r="E1366" s="531"/>
      <c r="F1366" s="909"/>
      <c r="G1366" s="909"/>
      <c r="H1366" s="909"/>
      <c r="I1366" s="909"/>
      <c r="J1366" s="909"/>
      <c r="K1366" s="909"/>
      <c r="L1366" s="531"/>
      <c r="M1366" s="531"/>
      <c r="N1366" s="531"/>
      <c r="O1366" s="531"/>
      <c r="P1366" s="531"/>
      <c r="Q1366" s="531"/>
      <c r="R1366" s="531"/>
      <c r="S1366" s="531"/>
      <c r="T1366" s="531"/>
      <c r="U1366" s="531"/>
      <c r="V1366" s="531"/>
      <c r="W1366" s="531"/>
      <c r="X1366" s="531"/>
      <c r="Y1366" s="531"/>
      <c r="Z1366" s="531"/>
      <c r="AA1366" s="531"/>
      <c r="AB1366" s="531"/>
    </row>
    <row r="1367" spans="3:28" ht="12.5" customHeight="1">
      <c r="C1367" s="531"/>
      <c r="D1367" s="531"/>
      <c r="E1367" s="531"/>
      <c r="F1367" s="909"/>
      <c r="G1367" s="909"/>
      <c r="H1367" s="909"/>
      <c r="I1367" s="909"/>
      <c r="J1367" s="909"/>
      <c r="K1367" s="909"/>
      <c r="L1367" s="531"/>
      <c r="M1367" s="531"/>
      <c r="N1367" s="531"/>
      <c r="O1367" s="531"/>
      <c r="P1367" s="531"/>
      <c r="Q1367" s="531"/>
      <c r="R1367" s="531"/>
      <c r="S1367" s="531"/>
      <c r="T1367" s="531"/>
      <c r="U1367" s="531"/>
      <c r="V1367" s="531"/>
      <c r="W1367" s="531"/>
      <c r="X1367" s="531"/>
      <c r="Y1367" s="531"/>
      <c r="Z1367" s="531"/>
      <c r="AA1367" s="531"/>
      <c r="AB1367" s="531"/>
    </row>
    <row r="1368" spans="3:28" ht="12.5" customHeight="1">
      <c r="C1368" s="531"/>
      <c r="D1368" s="531"/>
      <c r="E1368" s="531"/>
      <c r="F1368" s="909"/>
      <c r="G1368" s="909"/>
      <c r="H1368" s="909"/>
      <c r="I1368" s="909"/>
      <c r="J1368" s="909"/>
      <c r="K1368" s="909"/>
      <c r="L1368" s="531"/>
      <c r="M1368" s="531"/>
      <c r="N1368" s="531"/>
      <c r="O1368" s="531"/>
      <c r="P1368" s="531"/>
      <c r="Q1368" s="531"/>
      <c r="R1368" s="531"/>
      <c r="S1368" s="531"/>
      <c r="T1368" s="531"/>
      <c r="U1368" s="531"/>
      <c r="V1368" s="531"/>
      <c r="W1368" s="531"/>
      <c r="X1368" s="531"/>
      <c r="Y1368" s="531"/>
      <c r="Z1368" s="531"/>
      <c r="AA1368" s="531"/>
      <c r="AB1368" s="531"/>
    </row>
    <row r="1369" spans="3:28" ht="12.5" customHeight="1">
      <c r="C1369" s="531"/>
      <c r="D1369" s="531"/>
      <c r="E1369" s="531"/>
      <c r="F1369" s="909"/>
      <c r="G1369" s="909"/>
      <c r="H1369" s="909"/>
      <c r="I1369" s="909"/>
      <c r="J1369" s="909"/>
      <c r="K1369" s="909"/>
      <c r="L1369" s="531"/>
      <c r="M1369" s="531"/>
      <c r="N1369" s="531"/>
      <c r="O1369" s="531"/>
      <c r="P1369" s="531"/>
      <c r="Q1369" s="531"/>
      <c r="R1369" s="531"/>
      <c r="S1369" s="531"/>
      <c r="T1369" s="531"/>
      <c r="U1369" s="531"/>
      <c r="V1369" s="531"/>
      <c r="W1369" s="531"/>
      <c r="X1369" s="531"/>
      <c r="Y1369" s="531"/>
      <c r="Z1369" s="531"/>
      <c r="AA1369" s="531"/>
      <c r="AB1369" s="531"/>
    </row>
    <row r="1370" spans="3:28" ht="12.5" customHeight="1">
      <c r="C1370" s="531"/>
      <c r="D1370" s="531"/>
      <c r="E1370" s="531"/>
      <c r="F1370" s="909"/>
      <c r="G1370" s="909"/>
      <c r="H1370" s="909"/>
      <c r="I1370" s="909"/>
      <c r="J1370" s="909"/>
      <c r="K1370" s="909"/>
      <c r="L1370" s="531"/>
      <c r="M1370" s="531"/>
      <c r="N1370" s="531"/>
      <c r="O1370" s="531"/>
      <c r="P1370" s="531"/>
      <c r="Q1370" s="531"/>
      <c r="R1370" s="531"/>
      <c r="S1370" s="531"/>
      <c r="T1370" s="531"/>
      <c r="U1370" s="531"/>
      <c r="V1370" s="531"/>
      <c r="W1370" s="531"/>
      <c r="X1370" s="531"/>
      <c r="Y1370" s="531"/>
      <c r="Z1370" s="531"/>
      <c r="AA1370" s="531"/>
      <c r="AB1370" s="531"/>
    </row>
    <row r="1371" spans="3:28" ht="12.5" customHeight="1">
      <c r="C1371" s="531"/>
      <c r="D1371" s="531"/>
      <c r="E1371" s="531"/>
      <c r="F1371" s="909"/>
      <c r="G1371" s="909"/>
      <c r="H1371" s="909"/>
      <c r="I1371" s="909"/>
      <c r="J1371" s="909"/>
      <c r="K1371" s="909"/>
      <c r="L1371" s="531"/>
      <c r="M1371" s="531"/>
      <c r="N1371" s="531"/>
      <c r="O1371" s="531"/>
      <c r="P1371" s="531"/>
      <c r="Q1371" s="531"/>
      <c r="R1371" s="531"/>
      <c r="S1371" s="531"/>
      <c r="T1371" s="531"/>
      <c r="U1371" s="531"/>
      <c r="V1371" s="531"/>
      <c r="W1371" s="531"/>
      <c r="X1371" s="531"/>
      <c r="Y1371" s="531"/>
      <c r="Z1371" s="531"/>
      <c r="AA1371" s="531"/>
      <c r="AB1371" s="531"/>
    </row>
    <row r="1372" spans="3:28" ht="12.5" customHeight="1">
      <c r="C1372" s="531"/>
      <c r="D1372" s="531"/>
      <c r="E1372" s="531"/>
      <c r="F1372" s="909"/>
      <c r="G1372" s="909"/>
      <c r="H1372" s="909"/>
      <c r="I1372" s="909"/>
      <c r="J1372" s="909"/>
      <c r="K1372" s="909"/>
      <c r="L1372" s="531"/>
      <c r="M1372" s="531"/>
      <c r="N1372" s="531"/>
      <c r="O1372" s="531"/>
      <c r="P1372" s="531"/>
      <c r="Q1372" s="531"/>
      <c r="R1372" s="531"/>
      <c r="S1372" s="531"/>
      <c r="T1372" s="531"/>
      <c r="U1372" s="531"/>
      <c r="V1372" s="531"/>
      <c r="W1372" s="531"/>
      <c r="X1372" s="531"/>
      <c r="Y1372" s="531"/>
      <c r="Z1372" s="531"/>
      <c r="AA1372" s="531"/>
      <c r="AB1372" s="531"/>
    </row>
    <row r="1373" spans="3:28" ht="12.5" customHeight="1">
      <c r="C1373" s="531"/>
      <c r="D1373" s="531"/>
      <c r="E1373" s="531"/>
      <c r="F1373" s="909"/>
      <c r="G1373" s="909"/>
      <c r="H1373" s="909"/>
      <c r="I1373" s="909"/>
      <c r="J1373" s="909"/>
      <c r="K1373" s="909"/>
      <c r="L1373" s="531"/>
      <c r="M1373" s="531"/>
      <c r="N1373" s="531"/>
      <c r="O1373" s="531"/>
      <c r="P1373" s="531"/>
      <c r="Q1373" s="531"/>
      <c r="R1373" s="531"/>
      <c r="S1373" s="531"/>
      <c r="T1373" s="531"/>
      <c r="U1373" s="531"/>
      <c r="V1373" s="531"/>
      <c r="W1373" s="531"/>
      <c r="X1373" s="531"/>
      <c r="Y1373" s="531"/>
      <c r="Z1373" s="531"/>
      <c r="AA1373" s="531"/>
      <c r="AB1373" s="531"/>
    </row>
    <row r="1374" spans="3:28" ht="12.5" customHeight="1">
      <c r="C1374" s="531"/>
      <c r="D1374" s="531"/>
      <c r="E1374" s="531"/>
      <c r="F1374" s="909"/>
      <c r="G1374" s="909"/>
      <c r="H1374" s="909"/>
      <c r="I1374" s="909"/>
      <c r="J1374" s="909"/>
      <c r="K1374" s="909"/>
      <c r="L1374" s="531"/>
      <c r="M1374" s="531"/>
      <c r="N1374" s="531"/>
      <c r="O1374" s="531"/>
      <c r="P1374" s="531"/>
      <c r="Q1374" s="531"/>
      <c r="R1374" s="531"/>
      <c r="S1374" s="531"/>
      <c r="T1374" s="531"/>
      <c r="U1374" s="531"/>
      <c r="V1374" s="531"/>
      <c r="W1374" s="531"/>
      <c r="X1374" s="531"/>
      <c r="Y1374" s="531"/>
      <c r="Z1374" s="531"/>
      <c r="AA1374" s="531"/>
      <c r="AB1374" s="531"/>
    </row>
    <row r="1375" spans="3:28" ht="12.5" customHeight="1">
      <c r="C1375" s="531"/>
      <c r="D1375" s="531"/>
      <c r="E1375" s="531"/>
      <c r="F1375" s="909"/>
      <c r="G1375" s="909"/>
      <c r="H1375" s="909"/>
      <c r="I1375" s="909"/>
      <c r="J1375" s="909"/>
      <c r="K1375" s="909"/>
      <c r="L1375" s="531"/>
      <c r="M1375" s="531"/>
      <c r="N1375" s="531"/>
      <c r="O1375" s="531"/>
      <c r="P1375" s="531"/>
      <c r="Q1375" s="531"/>
      <c r="R1375" s="531"/>
      <c r="S1375" s="531"/>
      <c r="T1375" s="531"/>
      <c r="U1375" s="531"/>
      <c r="V1375" s="531"/>
      <c r="W1375" s="531"/>
      <c r="X1375" s="531"/>
      <c r="Y1375" s="531"/>
      <c r="Z1375" s="531"/>
      <c r="AA1375" s="531"/>
      <c r="AB1375" s="531"/>
    </row>
    <row r="1376" spans="3:28" ht="12.5" customHeight="1">
      <c r="C1376" s="531"/>
      <c r="D1376" s="531"/>
      <c r="E1376" s="531"/>
      <c r="F1376" s="909"/>
      <c r="G1376" s="909"/>
      <c r="H1376" s="909"/>
      <c r="I1376" s="909"/>
      <c r="J1376" s="909"/>
      <c r="K1376" s="909"/>
      <c r="L1376" s="531"/>
      <c r="M1376" s="531"/>
      <c r="N1376" s="531"/>
      <c r="O1376" s="531"/>
      <c r="P1376" s="531"/>
      <c r="Q1376" s="531"/>
      <c r="R1376" s="531"/>
      <c r="S1376" s="531"/>
      <c r="T1376" s="531"/>
      <c r="U1376" s="531"/>
      <c r="V1376" s="531"/>
      <c r="W1376" s="531"/>
      <c r="X1376" s="531"/>
      <c r="Y1376" s="531"/>
      <c r="Z1376" s="531"/>
      <c r="AA1376" s="531"/>
      <c r="AB1376" s="531"/>
    </row>
    <row r="1377" spans="3:28" ht="12.5" customHeight="1">
      <c r="C1377" s="531"/>
      <c r="D1377" s="531"/>
      <c r="E1377" s="531"/>
      <c r="F1377" s="909"/>
      <c r="G1377" s="909"/>
      <c r="H1377" s="909"/>
      <c r="I1377" s="909"/>
      <c r="J1377" s="909"/>
      <c r="K1377" s="909"/>
      <c r="L1377" s="531"/>
      <c r="M1377" s="531"/>
      <c r="N1377" s="531"/>
      <c r="O1377" s="531"/>
      <c r="P1377" s="531"/>
      <c r="Q1377" s="531"/>
      <c r="R1377" s="531"/>
      <c r="S1377" s="531"/>
      <c r="T1377" s="531"/>
      <c r="U1377" s="531"/>
      <c r="V1377" s="531"/>
      <c r="W1377" s="531"/>
      <c r="X1377" s="531"/>
      <c r="Y1377" s="531"/>
      <c r="Z1377" s="531"/>
      <c r="AA1377" s="531"/>
      <c r="AB1377" s="531"/>
    </row>
    <row r="1378" spans="3:28" ht="12.5" customHeight="1">
      <c r="C1378" s="531"/>
      <c r="D1378" s="531"/>
      <c r="E1378" s="531"/>
      <c r="F1378" s="909"/>
      <c r="G1378" s="909"/>
      <c r="H1378" s="909"/>
      <c r="I1378" s="909"/>
      <c r="J1378" s="909"/>
      <c r="K1378" s="909"/>
      <c r="L1378" s="531"/>
      <c r="M1378" s="531"/>
      <c r="N1378" s="531"/>
      <c r="O1378" s="531"/>
      <c r="P1378" s="531"/>
      <c r="Q1378" s="531"/>
      <c r="R1378" s="531"/>
      <c r="S1378" s="531"/>
      <c r="T1378" s="531"/>
      <c r="U1378" s="531"/>
      <c r="V1378" s="531"/>
      <c r="W1378" s="531"/>
      <c r="X1378" s="531"/>
      <c r="Y1378" s="531"/>
      <c r="Z1378" s="531"/>
      <c r="AA1378" s="531"/>
      <c r="AB1378" s="531"/>
    </row>
    <row r="1379" spans="3:28" ht="12.5" customHeight="1">
      <c r="C1379" s="531"/>
      <c r="D1379" s="531"/>
      <c r="E1379" s="531"/>
      <c r="F1379" s="909"/>
      <c r="G1379" s="909"/>
      <c r="H1379" s="909"/>
      <c r="I1379" s="909"/>
      <c r="J1379" s="909"/>
      <c r="K1379" s="909"/>
      <c r="L1379" s="531"/>
      <c r="M1379" s="531"/>
      <c r="N1379" s="531"/>
      <c r="O1379" s="531"/>
      <c r="P1379" s="531"/>
      <c r="Q1379" s="531"/>
      <c r="R1379" s="531"/>
      <c r="S1379" s="531"/>
      <c r="T1379" s="531"/>
      <c r="U1379" s="531"/>
      <c r="V1379" s="531"/>
      <c r="W1379" s="531"/>
      <c r="X1379" s="531"/>
      <c r="Y1379" s="531"/>
      <c r="Z1379" s="531"/>
      <c r="AA1379" s="531"/>
      <c r="AB1379" s="531"/>
    </row>
    <row r="1380" spans="3:28" ht="12.5" customHeight="1">
      <c r="C1380" s="531"/>
      <c r="D1380" s="531"/>
      <c r="E1380" s="531"/>
      <c r="F1380" s="909"/>
      <c r="G1380" s="909"/>
      <c r="H1380" s="909"/>
      <c r="I1380" s="909"/>
      <c r="J1380" s="909"/>
      <c r="K1380" s="909"/>
      <c r="L1380" s="531"/>
      <c r="M1380" s="531"/>
      <c r="N1380" s="531"/>
      <c r="O1380" s="531"/>
      <c r="P1380" s="531"/>
      <c r="Q1380" s="531"/>
      <c r="R1380" s="531"/>
      <c r="S1380" s="531"/>
      <c r="T1380" s="531"/>
      <c r="U1380" s="531"/>
      <c r="V1380" s="531"/>
      <c r="W1380" s="531"/>
      <c r="X1380" s="531"/>
      <c r="Y1380" s="531"/>
      <c r="Z1380" s="531"/>
      <c r="AA1380" s="531"/>
      <c r="AB1380" s="531"/>
    </row>
    <row r="1381" spans="3:28" ht="12.5" customHeight="1">
      <c r="C1381" s="531"/>
      <c r="D1381" s="531"/>
      <c r="E1381" s="531"/>
      <c r="F1381" s="909"/>
      <c r="G1381" s="909"/>
      <c r="H1381" s="909"/>
      <c r="I1381" s="909"/>
      <c r="J1381" s="909"/>
      <c r="K1381" s="909"/>
      <c r="L1381" s="531"/>
      <c r="M1381" s="531"/>
      <c r="N1381" s="531"/>
      <c r="O1381" s="531"/>
      <c r="P1381" s="531"/>
      <c r="Q1381" s="531"/>
      <c r="R1381" s="531"/>
      <c r="S1381" s="531"/>
      <c r="T1381" s="531"/>
      <c r="U1381" s="531"/>
      <c r="V1381" s="531"/>
      <c r="W1381" s="531"/>
      <c r="X1381" s="531"/>
      <c r="Y1381" s="531"/>
      <c r="Z1381" s="531"/>
      <c r="AA1381" s="531"/>
      <c r="AB1381" s="531"/>
    </row>
    <row r="1382" spans="3:28" ht="12.5" customHeight="1">
      <c r="C1382" s="531"/>
      <c r="D1382" s="531"/>
      <c r="E1382" s="531"/>
      <c r="F1382" s="909"/>
      <c r="G1382" s="909"/>
      <c r="H1382" s="909"/>
      <c r="I1382" s="909"/>
      <c r="J1382" s="909"/>
      <c r="K1382" s="909"/>
      <c r="L1382" s="531"/>
      <c r="M1382" s="531"/>
      <c r="N1382" s="531"/>
      <c r="O1382" s="531"/>
      <c r="P1382" s="531"/>
      <c r="Q1382" s="531"/>
      <c r="R1382" s="531"/>
      <c r="S1382" s="531"/>
      <c r="T1382" s="531"/>
      <c r="U1382" s="531"/>
      <c r="V1382" s="531"/>
      <c r="W1382" s="531"/>
      <c r="X1382" s="531"/>
      <c r="Y1382" s="531"/>
      <c r="Z1382" s="531"/>
      <c r="AA1382" s="531"/>
      <c r="AB1382" s="531"/>
    </row>
    <row r="1383" spans="3:28" ht="12.5" customHeight="1">
      <c r="C1383" s="531"/>
      <c r="D1383" s="531"/>
      <c r="E1383" s="531"/>
      <c r="F1383" s="909"/>
      <c r="G1383" s="909"/>
      <c r="H1383" s="909"/>
      <c r="I1383" s="909"/>
      <c r="J1383" s="909"/>
      <c r="K1383" s="909"/>
      <c r="L1383" s="531"/>
      <c r="M1383" s="531"/>
      <c r="N1383" s="531"/>
      <c r="O1383" s="531"/>
      <c r="P1383" s="531"/>
      <c r="Q1383" s="531"/>
      <c r="R1383" s="531"/>
      <c r="S1383" s="531"/>
      <c r="T1383" s="531"/>
      <c r="U1383" s="531"/>
      <c r="V1383" s="531"/>
      <c r="W1383" s="531"/>
      <c r="X1383" s="531"/>
      <c r="Y1383" s="531"/>
      <c r="Z1383" s="531"/>
      <c r="AA1383" s="531"/>
      <c r="AB1383" s="531"/>
    </row>
    <row r="1384" spans="3:28" ht="12.5" customHeight="1">
      <c r="C1384" s="531"/>
      <c r="D1384" s="531"/>
      <c r="E1384" s="531"/>
      <c r="F1384" s="909"/>
      <c r="G1384" s="909"/>
      <c r="H1384" s="909"/>
      <c r="I1384" s="909"/>
      <c r="J1384" s="909"/>
      <c r="K1384" s="909"/>
      <c r="L1384" s="531"/>
      <c r="M1384" s="531"/>
      <c r="N1384" s="531"/>
      <c r="O1384" s="531"/>
      <c r="P1384" s="531"/>
      <c r="Q1384" s="531"/>
      <c r="R1384" s="531"/>
      <c r="S1384" s="531"/>
      <c r="T1384" s="531"/>
      <c r="U1384" s="531"/>
      <c r="V1384" s="531"/>
      <c r="W1384" s="531"/>
      <c r="X1384" s="531"/>
      <c r="Y1384" s="531"/>
      <c r="Z1384" s="531"/>
      <c r="AA1384" s="531"/>
      <c r="AB1384" s="531"/>
    </row>
    <row r="1385" spans="3:28" ht="12.5" customHeight="1">
      <c r="C1385" s="531"/>
      <c r="D1385" s="531"/>
      <c r="E1385" s="531"/>
      <c r="F1385" s="909"/>
      <c r="G1385" s="909"/>
      <c r="H1385" s="909"/>
      <c r="I1385" s="909"/>
      <c r="J1385" s="909"/>
      <c r="K1385" s="909"/>
      <c r="L1385" s="531"/>
      <c r="M1385" s="531"/>
      <c r="N1385" s="531"/>
      <c r="O1385" s="531"/>
      <c r="P1385" s="531"/>
      <c r="Q1385" s="531"/>
      <c r="R1385" s="531"/>
      <c r="S1385" s="531"/>
      <c r="T1385" s="531"/>
      <c r="U1385" s="531"/>
      <c r="V1385" s="531"/>
      <c r="W1385" s="531"/>
      <c r="X1385" s="531"/>
      <c r="Y1385" s="531"/>
      <c r="Z1385" s="531"/>
      <c r="AA1385" s="531"/>
      <c r="AB1385" s="531"/>
    </row>
    <row r="1386" spans="3:28" ht="12.5" customHeight="1">
      <c r="C1386" s="531"/>
      <c r="D1386" s="531"/>
      <c r="E1386" s="531"/>
      <c r="F1386" s="909"/>
      <c r="G1386" s="909"/>
      <c r="H1386" s="909"/>
      <c r="I1386" s="909"/>
      <c r="J1386" s="909"/>
      <c r="K1386" s="909"/>
      <c r="L1386" s="531"/>
      <c r="M1386" s="531"/>
      <c r="N1386" s="531"/>
      <c r="O1386" s="531"/>
      <c r="P1386" s="531"/>
      <c r="Q1386" s="531"/>
      <c r="R1386" s="531"/>
      <c r="S1386" s="531"/>
      <c r="T1386" s="531"/>
      <c r="U1386" s="531"/>
      <c r="V1386" s="531"/>
      <c r="W1386" s="531"/>
      <c r="X1386" s="531"/>
      <c r="Y1386" s="531"/>
      <c r="Z1386" s="531"/>
      <c r="AA1386" s="531"/>
      <c r="AB1386" s="531"/>
    </row>
    <row r="1387" spans="3:28" ht="12.5" customHeight="1">
      <c r="C1387" s="531"/>
      <c r="D1387" s="531"/>
      <c r="E1387" s="531"/>
      <c r="F1387" s="909"/>
      <c r="G1387" s="909"/>
      <c r="H1387" s="909"/>
      <c r="I1387" s="909"/>
      <c r="J1387" s="909"/>
      <c r="K1387" s="909"/>
      <c r="L1387" s="531"/>
      <c r="M1387" s="531"/>
      <c r="N1387" s="531"/>
      <c r="O1387" s="531"/>
      <c r="P1387" s="531"/>
      <c r="Q1387" s="531"/>
      <c r="R1387" s="531"/>
      <c r="S1387" s="531"/>
      <c r="T1387" s="531"/>
      <c r="U1387" s="531"/>
      <c r="V1387" s="531"/>
      <c r="W1387" s="531"/>
      <c r="X1387" s="531"/>
      <c r="Y1387" s="531"/>
      <c r="Z1387" s="531"/>
      <c r="AA1387" s="531"/>
      <c r="AB1387" s="531"/>
    </row>
    <row r="1388" spans="3:28" ht="12.5" customHeight="1">
      <c r="C1388" s="531"/>
      <c r="D1388" s="531"/>
      <c r="E1388" s="531"/>
      <c r="F1388" s="909"/>
      <c r="G1388" s="909"/>
      <c r="H1388" s="909"/>
      <c r="I1388" s="909"/>
      <c r="J1388" s="909"/>
      <c r="K1388" s="909"/>
      <c r="L1388" s="531"/>
      <c r="M1388" s="531"/>
      <c r="N1388" s="531"/>
      <c r="O1388" s="531"/>
      <c r="P1388" s="531"/>
      <c r="Q1388" s="531"/>
      <c r="R1388" s="531"/>
      <c r="S1388" s="531"/>
      <c r="T1388" s="531"/>
      <c r="U1388" s="531"/>
      <c r="V1388" s="531"/>
      <c r="W1388" s="531"/>
      <c r="X1388" s="531"/>
      <c r="Y1388" s="531"/>
      <c r="Z1388" s="531"/>
      <c r="AA1388" s="531"/>
      <c r="AB1388" s="531"/>
    </row>
    <row r="1389" spans="3:28" ht="12.5" customHeight="1">
      <c r="C1389" s="531"/>
      <c r="D1389" s="531"/>
      <c r="E1389" s="531"/>
      <c r="F1389" s="909"/>
      <c r="G1389" s="909"/>
      <c r="H1389" s="909"/>
      <c r="I1389" s="909"/>
      <c r="J1389" s="909"/>
      <c r="K1389" s="909"/>
      <c r="L1389" s="531"/>
      <c r="M1389" s="531"/>
      <c r="N1389" s="531"/>
      <c r="O1389" s="531"/>
      <c r="P1389" s="531"/>
      <c r="Q1389" s="531"/>
      <c r="R1389" s="531"/>
      <c r="S1389" s="531"/>
      <c r="T1389" s="531"/>
      <c r="U1389" s="531"/>
      <c r="V1389" s="531"/>
      <c r="W1389" s="531"/>
      <c r="X1389" s="531"/>
      <c r="Y1389" s="531"/>
      <c r="Z1389" s="531"/>
      <c r="AA1389" s="531"/>
      <c r="AB1389" s="531"/>
    </row>
    <row r="1390" spans="3:28" ht="12.5" customHeight="1">
      <c r="C1390" s="531"/>
      <c r="D1390" s="531"/>
      <c r="E1390" s="531"/>
      <c r="F1390" s="909"/>
      <c r="G1390" s="909"/>
      <c r="H1390" s="909"/>
      <c r="I1390" s="909"/>
      <c r="J1390" s="909"/>
      <c r="K1390" s="909"/>
      <c r="L1390" s="531"/>
      <c r="M1390" s="531"/>
      <c r="N1390" s="531"/>
      <c r="O1390" s="531"/>
      <c r="P1390" s="531"/>
      <c r="Q1390" s="531"/>
      <c r="R1390" s="531"/>
      <c r="S1390" s="531"/>
      <c r="T1390" s="531"/>
      <c r="U1390" s="531"/>
      <c r="V1390" s="531"/>
      <c r="W1390" s="531"/>
      <c r="X1390" s="531"/>
      <c r="Y1390" s="531"/>
      <c r="Z1390" s="531"/>
      <c r="AA1390" s="531"/>
      <c r="AB1390" s="531"/>
    </row>
    <row r="1391" spans="3:28" ht="12.5" customHeight="1">
      <c r="C1391" s="531"/>
      <c r="D1391" s="531"/>
      <c r="E1391" s="531"/>
      <c r="F1391" s="909"/>
      <c r="G1391" s="909"/>
      <c r="H1391" s="909"/>
      <c r="I1391" s="909"/>
      <c r="J1391" s="909"/>
      <c r="K1391" s="909"/>
      <c r="L1391" s="531"/>
      <c r="M1391" s="531"/>
      <c r="N1391" s="531"/>
      <c r="O1391" s="531"/>
      <c r="P1391" s="531"/>
      <c r="Q1391" s="531"/>
      <c r="R1391" s="531"/>
      <c r="S1391" s="531"/>
      <c r="T1391" s="531"/>
      <c r="U1391" s="531"/>
      <c r="V1391" s="531"/>
      <c r="W1391" s="531"/>
      <c r="X1391" s="531"/>
      <c r="Y1391" s="531"/>
      <c r="Z1391" s="531"/>
      <c r="AA1391" s="531"/>
      <c r="AB1391" s="531"/>
    </row>
    <row r="1392" spans="3:28" ht="12.5" customHeight="1">
      <c r="C1392" s="531"/>
      <c r="D1392" s="531"/>
      <c r="E1392" s="531"/>
      <c r="F1392" s="909"/>
      <c r="G1392" s="909"/>
      <c r="H1392" s="909"/>
      <c r="I1392" s="909"/>
      <c r="J1392" s="909"/>
      <c r="K1392" s="909"/>
      <c r="L1392" s="531"/>
      <c r="M1392" s="531"/>
      <c r="N1392" s="531"/>
      <c r="O1392" s="531"/>
      <c r="P1392" s="531"/>
      <c r="Q1392" s="531"/>
      <c r="R1392" s="531"/>
      <c r="S1392" s="531"/>
      <c r="T1392" s="531"/>
      <c r="U1392" s="531"/>
      <c r="V1392" s="531"/>
      <c r="W1392" s="531"/>
      <c r="X1392" s="531"/>
      <c r="Y1392" s="531"/>
      <c r="Z1392" s="531"/>
      <c r="AA1392" s="531"/>
      <c r="AB1392" s="531"/>
    </row>
    <row r="1393" spans="3:28" ht="12.5" customHeight="1">
      <c r="C1393" s="531"/>
      <c r="D1393" s="531"/>
      <c r="E1393" s="531"/>
      <c r="F1393" s="909"/>
      <c r="G1393" s="909"/>
      <c r="H1393" s="909"/>
      <c r="I1393" s="909"/>
      <c r="J1393" s="909"/>
      <c r="K1393" s="909"/>
      <c r="L1393" s="531"/>
      <c r="M1393" s="531"/>
      <c r="N1393" s="531"/>
      <c r="O1393" s="531"/>
      <c r="P1393" s="531"/>
      <c r="Q1393" s="531"/>
      <c r="R1393" s="531"/>
      <c r="S1393" s="531"/>
      <c r="T1393" s="531"/>
      <c r="U1393" s="531"/>
      <c r="V1393" s="531"/>
      <c r="W1393" s="531"/>
      <c r="X1393" s="531"/>
      <c r="Y1393" s="531"/>
      <c r="Z1393" s="531"/>
      <c r="AA1393" s="531"/>
      <c r="AB1393" s="531"/>
    </row>
    <row r="1394" spans="3:28" ht="12.5" customHeight="1">
      <c r="C1394" s="531"/>
      <c r="D1394" s="531"/>
      <c r="E1394" s="531"/>
      <c r="F1394" s="909"/>
      <c r="G1394" s="909"/>
      <c r="H1394" s="909"/>
      <c r="I1394" s="909"/>
      <c r="J1394" s="909"/>
      <c r="K1394" s="909"/>
      <c r="L1394" s="531"/>
      <c r="M1394" s="531"/>
      <c r="N1394" s="531"/>
      <c r="O1394" s="531"/>
      <c r="P1394" s="531"/>
      <c r="Q1394" s="531"/>
      <c r="R1394" s="531"/>
      <c r="S1394" s="531"/>
      <c r="T1394" s="531"/>
      <c r="U1394" s="531"/>
      <c r="V1394" s="531"/>
      <c r="W1394" s="531"/>
      <c r="X1394" s="531"/>
      <c r="Y1394" s="531"/>
      <c r="Z1394" s="531"/>
      <c r="AA1394" s="531"/>
      <c r="AB1394" s="531"/>
    </row>
    <row r="1395" spans="3:28" ht="12.5" customHeight="1">
      <c r="C1395" s="531"/>
      <c r="D1395" s="531"/>
      <c r="E1395" s="531"/>
      <c r="F1395" s="909"/>
      <c r="G1395" s="909"/>
      <c r="H1395" s="909"/>
      <c r="I1395" s="909"/>
      <c r="J1395" s="909"/>
      <c r="K1395" s="909"/>
      <c r="L1395" s="531"/>
      <c r="M1395" s="531"/>
      <c r="N1395" s="531"/>
      <c r="O1395" s="531"/>
      <c r="P1395" s="531"/>
      <c r="Q1395" s="531"/>
      <c r="R1395" s="531"/>
      <c r="S1395" s="531"/>
      <c r="T1395" s="531"/>
      <c r="U1395" s="531"/>
      <c r="V1395" s="531"/>
      <c r="W1395" s="531"/>
      <c r="X1395" s="531"/>
      <c r="Y1395" s="531"/>
      <c r="Z1395" s="531"/>
      <c r="AA1395" s="531"/>
      <c r="AB1395" s="531"/>
    </row>
    <row r="1396" spans="3:28" ht="12.5" customHeight="1">
      <c r="C1396" s="531"/>
      <c r="D1396" s="531"/>
      <c r="E1396" s="531"/>
      <c r="F1396" s="909"/>
      <c r="G1396" s="909"/>
      <c r="H1396" s="909"/>
      <c r="I1396" s="909"/>
      <c r="J1396" s="909"/>
      <c r="K1396" s="909"/>
      <c r="L1396" s="531"/>
      <c r="M1396" s="531"/>
      <c r="N1396" s="531"/>
      <c r="O1396" s="531"/>
      <c r="P1396" s="531"/>
      <c r="Q1396" s="531"/>
      <c r="R1396" s="531"/>
      <c r="S1396" s="531"/>
      <c r="T1396" s="531"/>
      <c r="U1396" s="531"/>
      <c r="V1396" s="531"/>
      <c r="W1396" s="531"/>
      <c r="X1396" s="531"/>
      <c r="Y1396" s="531"/>
      <c r="Z1396" s="531"/>
      <c r="AA1396" s="531"/>
      <c r="AB1396" s="531"/>
    </row>
    <row r="1397" spans="3:28" ht="12.5" customHeight="1">
      <c r="C1397" s="531"/>
      <c r="D1397" s="531"/>
      <c r="E1397" s="531"/>
      <c r="F1397" s="909"/>
      <c r="G1397" s="909"/>
      <c r="H1397" s="909"/>
      <c r="I1397" s="909"/>
      <c r="J1397" s="909"/>
      <c r="K1397" s="909"/>
      <c r="L1397" s="531"/>
      <c r="M1397" s="531"/>
      <c r="N1397" s="531"/>
      <c r="O1397" s="531"/>
      <c r="P1397" s="531"/>
      <c r="Q1397" s="531"/>
      <c r="R1397" s="531"/>
      <c r="S1397" s="531"/>
      <c r="T1397" s="531"/>
      <c r="U1397" s="531"/>
      <c r="V1397" s="531"/>
      <c r="W1397" s="531"/>
      <c r="X1397" s="531"/>
      <c r="Y1397" s="531"/>
      <c r="Z1397" s="531"/>
      <c r="AA1397" s="531"/>
      <c r="AB1397" s="531"/>
    </row>
    <row r="1398" spans="3:28" ht="12.5" customHeight="1">
      <c r="C1398" s="531"/>
      <c r="D1398" s="531"/>
      <c r="E1398" s="531"/>
      <c r="F1398" s="909"/>
      <c r="G1398" s="909"/>
      <c r="H1398" s="909"/>
      <c r="I1398" s="909"/>
      <c r="J1398" s="909"/>
      <c r="K1398" s="909"/>
      <c r="L1398" s="531"/>
      <c r="M1398" s="531"/>
      <c r="N1398" s="531"/>
      <c r="O1398" s="531"/>
      <c r="P1398" s="531"/>
      <c r="Q1398" s="531"/>
      <c r="R1398" s="531"/>
      <c r="S1398" s="531"/>
      <c r="T1398" s="531"/>
      <c r="U1398" s="531"/>
      <c r="V1398" s="531"/>
      <c r="W1398" s="531"/>
      <c r="X1398" s="531"/>
      <c r="Y1398" s="531"/>
      <c r="Z1398" s="531"/>
      <c r="AA1398" s="531"/>
      <c r="AB1398" s="531"/>
    </row>
    <row r="1399" spans="3:28" ht="12.5" customHeight="1">
      <c r="C1399" s="531"/>
      <c r="D1399" s="531"/>
      <c r="E1399" s="531"/>
      <c r="F1399" s="909"/>
      <c r="G1399" s="909"/>
      <c r="H1399" s="909"/>
      <c r="I1399" s="909"/>
      <c r="J1399" s="909"/>
      <c r="K1399" s="909"/>
      <c r="L1399" s="531"/>
      <c r="M1399" s="531"/>
      <c r="N1399" s="531"/>
      <c r="O1399" s="531"/>
      <c r="P1399" s="531"/>
      <c r="Q1399" s="531"/>
      <c r="R1399" s="531"/>
      <c r="S1399" s="531"/>
      <c r="T1399" s="531"/>
      <c r="U1399" s="531"/>
      <c r="V1399" s="531"/>
      <c r="W1399" s="531"/>
      <c r="X1399" s="531"/>
      <c r="Y1399" s="531"/>
      <c r="Z1399" s="531"/>
      <c r="AA1399" s="531"/>
      <c r="AB1399" s="531"/>
    </row>
    <row r="1400" spans="3:28" ht="12.5" customHeight="1">
      <c r="C1400" s="531"/>
      <c r="D1400" s="531"/>
      <c r="E1400" s="531"/>
      <c r="F1400" s="909"/>
      <c r="G1400" s="909"/>
      <c r="H1400" s="909"/>
      <c r="I1400" s="909"/>
      <c r="J1400" s="909"/>
      <c r="K1400" s="909"/>
      <c r="L1400" s="531"/>
      <c r="M1400" s="531"/>
      <c r="N1400" s="531"/>
      <c r="O1400" s="531"/>
      <c r="P1400" s="531"/>
      <c r="Q1400" s="531"/>
      <c r="R1400" s="531"/>
      <c r="S1400" s="531"/>
      <c r="T1400" s="531"/>
      <c r="U1400" s="531"/>
      <c r="V1400" s="531"/>
      <c r="W1400" s="531"/>
      <c r="X1400" s="531"/>
      <c r="Y1400" s="531"/>
      <c r="Z1400" s="531"/>
      <c r="AA1400" s="531"/>
      <c r="AB1400" s="531"/>
    </row>
    <row r="1401" spans="3:28" ht="12.5" customHeight="1">
      <c r="C1401" s="531"/>
      <c r="D1401" s="531"/>
      <c r="E1401" s="531"/>
      <c r="F1401" s="909"/>
      <c r="G1401" s="909"/>
      <c r="H1401" s="909"/>
      <c r="I1401" s="909"/>
      <c r="J1401" s="909"/>
      <c r="K1401" s="909"/>
      <c r="L1401" s="531"/>
      <c r="M1401" s="531"/>
      <c r="N1401" s="531"/>
      <c r="O1401" s="531"/>
      <c r="P1401" s="531"/>
      <c r="Q1401" s="531"/>
      <c r="R1401" s="531"/>
      <c r="S1401" s="531"/>
      <c r="T1401" s="531"/>
      <c r="U1401" s="531"/>
      <c r="V1401" s="531"/>
      <c r="W1401" s="531"/>
      <c r="X1401" s="531"/>
      <c r="Y1401" s="531"/>
      <c r="Z1401" s="531"/>
      <c r="AA1401" s="531"/>
      <c r="AB1401" s="531"/>
    </row>
    <row r="1402" spans="3:28" ht="12.5" customHeight="1">
      <c r="C1402" s="531"/>
      <c r="D1402" s="531"/>
      <c r="E1402" s="531"/>
      <c r="F1402" s="909"/>
      <c r="G1402" s="909"/>
      <c r="H1402" s="909"/>
      <c r="I1402" s="909"/>
      <c r="J1402" s="909"/>
      <c r="K1402" s="909"/>
      <c r="L1402" s="531"/>
      <c r="M1402" s="531"/>
      <c r="N1402" s="531"/>
      <c r="O1402" s="531"/>
      <c r="P1402" s="531"/>
      <c r="Q1402" s="531"/>
      <c r="R1402" s="531"/>
      <c r="S1402" s="531"/>
      <c r="T1402" s="531"/>
      <c r="U1402" s="531"/>
      <c r="V1402" s="531"/>
      <c r="W1402" s="531"/>
      <c r="X1402" s="531"/>
      <c r="Y1402" s="531"/>
      <c r="Z1402" s="531"/>
      <c r="AA1402" s="531"/>
      <c r="AB1402" s="531"/>
    </row>
    <row r="1403" spans="3:28" ht="12.5" customHeight="1">
      <c r="C1403" s="531"/>
      <c r="D1403" s="531"/>
      <c r="E1403" s="531"/>
      <c r="F1403" s="909"/>
      <c r="G1403" s="909"/>
      <c r="H1403" s="909"/>
      <c r="I1403" s="909"/>
      <c r="J1403" s="909"/>
      <c r="K1403" s="909"/>
      <c r="L1403" s="531"/>
      <c r="M1403" s="531"/>
      <c r="N1403" s="531"/>
      <c r="O1403" s="531"/>
      <c r="P1403" s="531"/>
      <c r="Q1403" s="531"/>
      <c r="R1403" s="531"/>
      <c r="S1403" s="531"/>
      <c r="T1403" s="531"/>
      <c r="U1403" s="531"/>
      <c r="V1403" s="531"/>
      <c r="W1403" s="531"/>
      <c r="X1403" s="531"/>
      <c r="Y1403" s="531"/>
      <c r="Z1403" s="531"/>
      <c r="AA1403" s="531"/>
      <c r="AB1403" s="531"/>
    </row>
    <row r="1404" spans="3:28" ht="12.5" customHeight="1">
      <c r="C1404" s="531"/>
      <c r="D1404" s="531"/>
      <c r="E1404" s="531"/>
      <c r="F1404" s="909"/>
      <c r="G1404" s="909"/>
      <c r="H1404" s="909"/>
      <c r="I1404" s="909"/>
      <c r="J1404" s="909"/>
      <c r="K1404" s="909"/>
      <c r="L1404" s="531"/>
      <c r="M1404" s="531"/>
      <c r="N1404" s="531"/>
      <c r="O1404" s="531"/>
      <c r="P1404" s="531"/>
      <c r="Q1404" s="531"/>
      <c r="R1404" s="531"/>
      <c r="S1404" s="531"/>
      <c r="T1404" s="531"/>
      <c r="U1404" s="531"/>
      <c r="V1404" s="531"/>
      <c r="W1404" s="531"/>
      <c r="X1404" s="531"/>
      <c r="Y1404" s="531"/>
      <c r="Z1404" s="531"/>
      <c r="AA1404" s="531"/>
      <c r="AB1404" s="531"/>
    </row>
    <row r="1405" spans="3:28" ht="12.5" customHeight="1">
      <c r="C1405" s="531"/>
      <c r="D1405" s="531"/>
      <c r="E1405" s="531"/>
      <c r="F1405" s="909"/>
      <c r="G1405" s="909"/>
      <c r="H1405" s="909"/>
      <c r="I1405" s="909"/>
      <c r="J1405" s="909"/>
      <c r="K1405" s="909"/>
      <c r="L1405" s="531"/>
      <c r="M1405" s="531"/>
      <c r="N1405" s="531"/>
      <c r="O1405" s="531"/>
      <c r="P1405" s="531"/>
      <c r="Q1405" s="531"/>
      <c r="R1405" s="531"/>
      <c r="S1405" s="531"/>
      <c r="T1405" s="531"/>
      <c r="U1405" s="531"/>
      <c r="V1405" s="531"/>
      <c r="W1405" s="531"/>
      <c r="X1405" s="531"/>
      <c r="Y1405" s="531"/>
      <c r="Z1405" s="531"/>
      <c r="AA1405" s="531"/>
      <c r="AB1405" s="531"/>
    </row>
    <row r="1406" spans="3:28" ht="12.5" customHeight="1">
      <c r="C1406" s="531"/>
      <c r="D1406" s="531"/>
      <c r="E1406" s="531"/>
      <c r="F1406" s="909"/>
      <c r="G1406" s="909"/>
      <c r="H1406" s="909"/>
      <c r="I1406" s="909"/>
      <c r="J1406" s="909"/>
      <c r="K1406" s="909"/>
      <c r="L1406" s="531"/>
      <c r="M1406" s="531"/>
      <c r="N1406" s="531"/>
      <c r="O1406" s="531"/>
      <c r="P1406" s="531"/>
      <c r="Q1406" s="531"/>
      <c r="R1406" s="531"/>
      <c r="S1406" s="531"/>
      <c r="T1406" s="531"/>
      <c r="U1406" s="531"/>
      <c r="V1406" s="531"/>
      <c r="W1406" s="531"/>
      <c r="X1406" s="531"/>
      <c r="Y1406" s="531"/>
      <c r="Z1406" s="531"/>
      <c r="AA1406" s="531"/>
      <c r="AB1406" s="531"/>
    </row>
    <row r="1407" spans="3:28" ht="12.5" customHeight="1">
      <c r="C1407" s="531"/>
      <c r="D1407" s="531"/>
      <c r="E1407" s="531"/>
      <c r="F1407" s="909"/>
      <c r="G1407" s="909"/>
      <c r="H1407" s="909"/>
      <c r="I1407" s="909"/>
      <c r="J1407" s="909"/>
      <c r="K1407" s="909"/>
      <c r="L1407" s="531"/>
      <c r="M1407" s="531"/>
      <c r="N1407" s="531"/>
      <c r="O1407" s="531"/>
      <c r="P1407" s="531"/>
      <c r="Q1407" s="531"/>
      <c r="R1407" s="531"/>
      <c r="S1407" s="531"/>
      <c r="T1407" s="531"/>
      <c r="U1407" s="531"/>
      <c r="V1407" s="531"/>
      <c r="W1407" s="531"/>
      <c r="X1407" s="531"/>
      <c r="Y1407" s="531"/>
      <c r="Z1407" s="531"/>
      <c r="AA1407" s="531"/>
      <c r="AB1407" s="531"/>
    </row>
    <row r="1408" spans="3:28" ht="12.5" customHeight="1">
      <c r="C1408" s="531"/>
      <c r="D1408" s="531"/>
      <c r="E1408" s="531"/>
      <c r="F1408" s="909"/>
      <c r="G1408" s="909"/>
      <c r="H1408" s="909"/>
      <c r="I1408" s="909"/>
      <c r="J1408" s="909"/>
      <c r="K1408" s="909"/>
      <c r="L1408" s="531"/>
      <c r="M1408" s="531"/>
      <c r="N1408" s="531"/>
      <c r="O1408" s="531"/>
      <c r="P1408" s="531"/>
      <c r="Q1408" s="531"/>
      <c r="R1408" s="531"/>
      <c r="S1408" s="531"/>
      <c r="T1408" s="531"/>
      <c r="U1408" s="531"/>
      <c r="V1408" s="531"/>
      <c r="W1408" s="531"/>
      <c r="X1408" s="531"/>
      <c r="Y1408" s="531"/>
      <c r="Z1408" s="531"/>
      <c r="AA1408" s="531"/>
      <c r="AB1408" s="531"/>
    </row>
    <row r="1409" spans="3:28" ht="12.5" customHeight="1">
      <c r="C1409" s="531"/>
      <c r="D1409" s="531"/>
      <c r="E1409" s="531"/>
      <c r="F1409" s="909"/>
      <c r="G1409" s="909"/>
      <c r="H1409" s="909"/>
      <c r="I1409" s="909"/>
      <c r="J1409" s="909"/>
      <c r="K1409" s="909"/>
      <c r="L1409" s="531"/>
      <c r="M1409" s="531"/>
      <c r="N1409" s="531"/>
      <c r="O1409" s="531"/>
      <c r="P1409" s="531"/>
      <c r="Q1409" s="531"/>
      <c r="R1409" s="531"/>
      <c r="S1409" s="531"/>
      <c r="T1409" s="531"/>
      <c r="U1409" s="531"/>
      <c r="V1409" s="531"/>
      <c r="W1409" s="531"/>
      <c r="X1409" s="531"/>
      <c r="Y1409" s="531"/>
      <c r="Z1409" s="531"/>
      <c r="AA1409" s="531"/>
      <c r="AB1409" s="531"/>
    </row>
    <row r="1410" spans="3:28" ht="12.5" customHeight="1">
      <c r="C1410" s="531"/>
      <c r="D1410" s="531"/>
      <c r="E1410" s="531"/>
      <c r="F1410" s="909"/>
      <c r="G1410" s="909"/>
      <c r="H1410" s="909"/>
      <c r="I1410" s="909"/>
      <c r="J1410" s="909"/>
      <c r="K1410" s="909"/>
      <c r="L1410" s="531"/>
      <c r="M1410" s="531"/>
      <c r="N1410" s="531"/>
      <c r="O1410" s="531"/>
      <c r="P1410" s="531"/>
      <c r="Q1410" s="531"/>
      <c r="R1410" s="531"/>
      <c r="S1410" s="531"/>
      <c r="T1410" s="531"/>
      <c r="U1410" s="531"/>
      <c r="V1410" s="531"/>
      <c r="W1410" s="531"/>
      <c r="X1410" s="531"/>
      <c r="Y1410" s="531"/>
      <c r="Z1410" s="531"/>
      <c r="AA1410" s="531"/>
      <c r="AB1410" s="531"/>
    </row>
    <row r="1411" spans="3:28" ht="12.5" customHeight="1">
      <c r="C1411" s="531"/>
      <c r="D1411" s="531"/>
      <c r="E1411" s="531"/>
      <c r="F1411" s="909"/>
      <c r="G1411" s="909"/>
      <c r="H1411" s="909"/>
      <c r="I1411" s="909"/>
      <c r="J1411" s="909"/>
      <c r="K1411" s="909"/>
      <c r="L1411" s="531"/>
      <c r="M1411" s="531"/>
      <c r="N1411" s="531"/>
      <c r="O1411" s="531"/>
      <c r="P1411" s="531"/>
      <c r="Q1411" s="531"/>
      <c r="R1411" s="531"/>
      <c r="S1411" s="531"/>
      <c r="T1411" s="531"/>
      <c r="U1411" s="531"/>
      <c r="V1411" s="531"/>
      <c r="W1411" s="531"/>
      <c r="X1411" s="531"/>
      <c r="Y1411" s="531"/>
      <c r="Z1411" s="531"/>
      <c r="AA1411" s="531"/>
      <c r="AB1411" s="531"/>
    </row>
    <row r="1412" spans="3:28" ht="12.5" customHeight="1">
      <c r="C1412" s="531"/>
      <c r="D1412" s="531"/>
      <c r="E1412" s="531"/>
      <c r="F1412" s="909"/>
      <c r="G1412" s="909"/>
      <c r="H1412" s="909"/>
      <c r="I1412" s="909"/>
      <c r="J1412" s="909"/>
      <c r="K1412" s="909"/>
      <c r="L1412" s="531"/>
      <c r="M1412" s="531"/>
      <c r="N1412" s="531"/>
      <c r="O1412" s="531"/>
      <c r="P1412" s="531"/>
      <c r="Q1412" s="531"/>
      <c r="R1412" s="531"/>
      <c r="S1412" s="531"/>
      <c r="T1412" s="531"/>
      <c r="U1412" s="531"/>
      <c r="V1412" s="531"/>
      <c r="W1412" s="531"/>
      <c r="X1412" s="531"/>
      <c r="Y1412" s="531"/>
      <c r="Z1412" s="531"/>
      <c r="AA1412" s="531"/>
      <c r="AB1412" s="531"/>
    </row>
    <row r="1413" spans="3:28" ht="12.5" customHeight="1">
      <c r="C1413" s="531"/>
      <c r="D1413" s="531"/>
      <c r="E1413" s="531"/>
      <c r="F1413" s="909"/>
      <c r="G1413" s="909"/>
      <c r="H1413" s="909"/>
      <c r="I1413" s="909"/>
      <c r="J1413" s="909"/>
      <c r="K1413" s="909"/>
      <c r="L1413" s="531"/>
      <c r="M1413" s="531"/>
      <c r="N1413" s="531"/>
      <c r="O1413" s="531"/>
      <c r="P1413" s="531"/>
      <c r="Q1413" s="531"/>
      <c r="R1413" s="531"/>
      <c r="S1413" s="531"/>
      <c r="T1413" s="531"/>
      <c r="U1413" s="531"/>
      <c r="V1413" s="531"/>
      <c r="W1413" s="531"/>
      <c r="X1413" s="531"/>
      <c r="Y1413" s="531"/>
      <c r="Z1413" s="531"/>
      <c r="AA1413" s="531"/>
      <c r="AB1413" s="531"/>
    </row>
    <row r="1414" spans="3:28" ht="12.5" customHeight="1">
      <c r="C1414" s="531"/>
      <c r="D1414" s="531"/>
      <c r="E1414" s="531"/>
      <c r="F1414" s="909"/>
      <c r="G1414" s="909"/>
      <c r="H1414" s="909"/>
      <c r="I1414" s="909"/>
      <c r="J1414" s="909"/>
      <c r="K1414" s="909"/>
      <c r="L1414" s="531"/>
      <c r="M1414" s="531"/>
      <c r="N1414" s="531"/>
      <c r="O1414" s="531"/>
      <c r="P1414" s="531"/>
      <c r="Q1414" s="531"/>
      <c r="R1414" s="531"/>
      <c r="S1414" s="531"/>
      <c r="T1414" s="531"/>
      <c r="U1414" s="531"/>
      <c r="V1414" s="531"/>
      <c r="W1414" s="531"/>
      <c r="X1414" s="531"/>
      <c r="Y1414" s="531"/>
      <c r="Z1414" s="531"/>
      <c r="AA1414" s="531"/>
      <c r="AB1414" s="531"/>
    </row>
    <row r="1415" spans="3:28" ht="12.5" customHeight="1">
      <c r="C1415" s="531"/>
      <c r="D1415" s="531"/>
      <c r="E1415" s="531"/>
      <c r="F1415" s="909"/>
      <c r="G1415" s="909"/>
      <c r="H1415" s="909"/>
      <c r="I1415" s="909"/>
      <c r="J1415" s="909"/>
      <c r="K1415" s="909"/>
      <c r="L1415" s="531"/>
      <c r="M1415" s="531"/>
      <c r="N1415" s="531"/>
      <c r="O1415" s="531"/>
      <c r="P1415" s="531"/>
      <c r="Q1415" s="531"/>
      <c r="R1415" s="531"/>
      <c r="S1415" s="531"/>
      <c r="T1415" s="531"/>
      <c r="U1415" s="531"/>
      <c r="V1415" s="531"/>
      <c r="W1415" s="531"/>
      <c r="X1415" s="531"/>
      <c r="Y1415" s="531"/>
      <c r="Z1415" s="531"/>
      <c r="AA1415" s="531"/>
      <c r="AB1415" s="531"/>
    </row>
    <row r="1416" spans="3:28" ht="12.5" customHeight="1">
      <c r="C1416" s="531"/>
      <c r="D1416" s="531"/>
      <c r="E1416" s="531"/>
      <c r="F1416" s="909"/>
      <c r="G1416" s="909"/>
      <c r="H1416" s="909"/>
      <c r="I1416" s="909"/>
      <c r="J1416" s="909"/>
      <c r="K1416" s="909"/>
      <c r="L1416" s="531"/>
      <c r="M1416" s="531"/>
      <c r="N1416" s="531"/>
      <c r="O1416" s="531"/>
      <c r="P1416" s="531"/>
      <c r="Q1416" s="531"/>
      <c r="R1416" s="531"/>
      <c r="S1416" s="531"/>
      <c r="T1416" s="531"/>
      <c r="U1416" s="531"/>
      <c r="V1416" s="531"/>
      <c r="W1416" s="531"/>
      <c r="X1416" s="531"/>
      <c r="Y1416" s="531"/>
      <c r="Z1416" s="531"/>
      <c r="AA1416" s="531"/>
      <c r="AB1416" s="531"/>
    </row>
    <row r="1417" spans="3:28" ht="12.5" customHeight="1">
      <c r="C1417" s="531"/>
      <c r="D1417" s="531"/>
      <c r="E1417" s="531"/>
      <c r="F1417" s="909"/>
      <c r="G1417" s="909"/>
      <c r="H1417" s="909"/>
      <c r="I1417" s="909"/>
      <c r="J1417" s="909"/>
      <c r="K1417" s="909"/>
      <c r="L1417" s="531"/>
      <c r="M1417" s="531"/>
      <c r="N1417" s="531"/>
      <c r="O1417" s="531"/>
      <c r="P1417" s="531"/>
      <c r="Q1417" s="531"/>
      <c r="R1417" s="531"/>
      <c r="S1417" s="531"/>
      <c r="T1417" s="531"/>
      <c r="U1417" s="531"/>
      <c r="V1417" s="531"/>
      <c r="W1417" s="531"/>
      <c r="X1417" s="531"/>
      <c r="Y1417" s="531"/>
      <c r="Z1417" s="531"/>
      <c r="AA1417" s="531"/>
      <c r="AB1417" s="531"/>
    </row>
    <row r="1418" spans="3:28" ht="12.5" customHeight="1">
      <c r="C1418" s="531"/>
      <c r="D1418" s="531"/>
      <c r="E1418" s="531"/>
      <c r="F1418" s="909"/>
      <c r="G1418" s="909"/>
      <c r="H1418" s="909"/>
      <c r="I1418" s="909"/>
      <c r="J1418" s="909"/>
      <c r="K1418" s="909"/>
      <c r="L1418" s="531"/>
      <c r="M1418" s="531"/>
      <c r="N1418" s="531"/>
      <c r="O1418" s="531"/>
      <c r="P1418" s="531"/>
      <c r="Q1418" s="531"/>
      <c r="R1418" s="531"/>
      <c r="S1418" s="531"/>
      <c r="T1418" s="531"/>
      <c r="U1418" s="531"/>
      <c r="V1418" s="531"/>
      <c r="W1418" s="531"/>
      <c r="X1418" s="531"/>
      <c r="Y1418" s="531"/>
      <c r="Z1418" s="531"/>
      <c r="AA1418" s="531"/>
      <c r="AB1418" s="531"/>
    </row>
    <row r="1419" spans="3:28" ht="12.5" customHeight="1">
      <c r="C1419" s="531"/>
      <c r="D1419" s="531"/>
      <c r="E1419" s="531"/>
      <c r="F1419" s="909"/>
      <c r="G1419" s="909"/>
      <c r="H1419" s="909"/>
      <c r="I1419" s="909"/>
      <c r="J1419" s="909"/>
      <c r="K1419" s="909"/>
      <c r="L1419" s="531"/>
      <c r="M1419" s="531"/>
      <c r="N1419" s="531"/>
      <c r="O1419" s="531"/>
      <c r="P1419" s="531"/>
      <c r="Q1419" s="531"/>
      <c r="R1419" s="531"/>
      <c r="S1419" s="531"/>
      <c r="T1419" s="531"/>
      <c r="U1419" s="531"/>
      <c r="V1419" s="531"/>
      <c r="W1419" s="531"/>
      <c r="X1419" s="531"/>
      <c r="Y1419" s="531"/>
      <c r="Z1419" s="531"/>
      <c r="AA1419" s="531"/>
      <c r="AB1419" s="531"/>
    </row>
    <row r="1420" spans="3:28" ht="12.5" customHeight="1">
      <c r="C1420" s="531"/>
      <c r="D1420" s="531"/>
      <c r="E1420" s="531"/>
      <c r="F1420" s="909"/>
      <c r="G1420" s="909"/>
      <c r="H1420" s="909"/>
      <c r="I1420" s="909"/>
      <c r="J1420" s="909"/>
      <c r="K1420" s="909"/>
      <c r="L1420" s="531"/>
      <c r="M1420" s="531"/>
      <c r="N1420" s="531"/>
      <c r="O1420" s="531"/>
      <c r="P1420" s="531"/>
      <c r="Q1420" s="531"/>
      <c r="R1420" s="531"/>
      <c r="S1420" s="531"/>
      <c r="T1420" s="531"/>
      <c r="U1420" s="531"/>
      <c r="V1420" s="531"/>
      <c r="W1420" s="531"/>
      <c r="X1420" s="531"/>
      <c r="Y1420" s="531"/>
      <c r="Z1420" s="531"/>
      <c r="AA1420" s="531"/>
      <c r="AB1420" s="531"/>
    </row>
    <row r="1421" spans="3:28" ht="12.5" customHeight="1">
      <c r="C1421" s="531"/>
      <c r="D1421" s="531"/>
      <c r="E1421" s="531"/>
      <c r="F1421" s="909"/>
      <c r="G1421" s="909"/>
      <c r="H1421" s="909"/>
      <c r="I1421" s="909"/>
      <c r="J1421" s="909"/>
      <c r="K1421" s="909"/>
      <c r="L1421" s="531"/>
      <c r="M1421" s="531"/>
      <c r="N1421" s="531"/>
      <c r="O1421" s="531"/>
      <c r="P1421" s="531"/>
      <c r="Q1421" s="531"/>
      <c r="R1421" s="531"/>
      <c r="S1421" s="531"/>
      <c r="T1421" s="531"/>
      <c r="U1421" s="531"/>
      <c r="V1421" s="531"/>
      <c r="W1421" s="531"/>
      <c r="X1421" s="531"/>
      <c r="Y1421" s="531"/>
      <c r="Z1421" s="531"/>
      <c r="AA1421" s="531"/>
      <c r="AB1421" s="531"/>
    </row>
    <row r="1422" spans="3:28" ht="12.5" customHeight="1">
      <c r="C1422" s="531"/>
      <c r="D1422" s="531"/>
      <c r="E1422" s="531"/>
      <c r="F1422" s="909"/>
      <c r="G1422" s="909"/>
      <c r="H1422" s="909"/>
      <c r="I1422" s="909"/>
      <c r="J1422" s="909"/>
      <c r="K1422" s="909"/>
      <c r="L1422" s="531"/>
      <c r="M1422" s="531"/>
      <c r="N1422" s="531"/>
      <c r="O1422" s="531"/>
      <c r="P1422" s="531"/>
      <c r="Q1422" s="531"/>
      <c r="R1422" s="531"/>
      <c r="S1422" s="531"/>
      <c r="T1422" s="531"/>
      <c r="U1422" s="531"/>
      <c r="V1422" s="531"/>
      <c r="W1422" s="531"/>
      <c r="X1422" s="531"/>
      <c r="Y1422" s="531"/>
      <c r="Z1422" s="531"/>
      <c r="AA1422" s="531"/>
      <c r="AB1422" s="531"/>
    </row>
    <row r="1423" spans="3:28" ht="12.5" customHeight="1">
      <c r="C1423" s="531"/>
      <c r="D1423" s="531"/>
      <c r="E1423" s="531"/>
      <c r="F1423" s="909"/>
      <c r="G1423" s="909"/>
      <c r="H1423" s="909"/>
      <c r="I1423" s="909"/>
      <c r="J1423" s="909"/>
      <c r="K1423" s="909"/>
      <c r="L1423" s="531"/>
      <c r="M1423" s="531"/>
      <c r="N1423" s="531"/>
      <c r="O1423" s="531"/>
      <c r="P1423" s="531"/>
      <c r="Q1423" s="531"/>
      <c r="R1423" s="531"/>
      <c r="S1423" s="531"/>
      <c r="T1423" s="531"/>
      <c r="U1423" s="531"/>
      <c r="V1423" s="531"/>
      <c r="W1423" s="531"/>
      <c r="X1423" s="531"/>
      <c r="Y1423" s="531"/>
      <c r="Z1423" s="531"/>
      <c r="AA1423" s="531"/>
      <c r="AB1423" s="531"/>
    </row>
    <row r="1424" spans="3:28" ht="12.5" customHeight="1">
      <c r="C1424" s="531"/>
      <c r="D1424" s="531"/>
      <c r="E1424" s="531"/>
      <c r="F1424" s="909"/>
      <c r="G1424" s="909"/>
      <c r="H1424" s="909"/>
      <c r="I1424" s="909"/>
      <c r="J1424" s="909"/>
      <c r="K1424" s="909"/>
      <c r="L1424" s="531"/>
      <c r="M1424" s="531"/>
      <c r="N1424" s="531"/>
      <c r="O1424" s="531"/>
      <c r="P1424" s="531"/>
      <c r="Q1424" s="531"/>
      <c r="R1424" s="531"/>
      <c r="S1424" s="531"/>
      <c r="T1424" s="531"/>
      <c r="U1424" s="531"/>
      <c r="V1424" s="531"/>
      <c r="W1424" s="531"/>
      <c r="X1424" s="531"/>
      <c r="Y1424" s="531"/>
      <c r="Z1424" s="531"/>
      <c r="AA1424" s="531"/>
      <c r="AB1424" s="531"/>
    </row>
    <row r="1425" spans="3:28" ht="12.5" customHeight="1">
      <c r="C1425" s="531"/>
      <c r="D1425" s="531"/>
      <c r="E1425" s="531"/>
      <c r="F1425" s="909"/>
      <c r="G1425" s="909"/>
      <c r="H1425" s="909"/>
      <c r="I1425" s="909"/>
      <c r="J1425" s="909"/>
      <c r="K1425" s="909"/>
      <c r="L1425" s="531"/>
      <c r="M1425" s="531"/>
      <c r="N1425" s="531"/>
      <c r="O1425" s="531"/>
      <c r="P1425" s="531"/>
      <c r="Q1425" s="531"/>
      <c r="R1425" s="531"/>
      <c r="S1425" s="531"/>
      <c r="T1425" s="531"/>
      <c r="U1425" s="531"/>
      <c r="V1425" s="531"/>
      <c r="W1425" s="531"/>
      <c r="X1425" s="531"/>
      <c r="Y1425" s="531"/>
      <c r="Z1425" s="531"/>
      <c r="AA1425" s="531"/>
      <c r="AB1425" s="531"/>
    </row>
    <row r="1426" spans="3:28" ht="12.5" customHeight="1">
      <c r="C1426" s="531"/>
      <c r="D1426" s="531"/>
      <c r="E1426" s="531"/>
      <c r="F1426" s="909"/>
      <c r="G1426" s="909"/>
      <c r="H1426" s="909"/>
      <c r="I1426" s="909"/>
      <c r="J1426" s="909"/>
      <c r="K1426" s="909"/>
      <c r="L1426" s="531"/>
      <c r="M1426" s="531"/>
      <c r="N1426" s="531"/>
      <c r="O1426" s="531"/>
      <c r="P1426" s="531"/>
      <c r="Q1426" s="531"/>
      <c r="R1426" s="531"/>
      <c r="S1426" s="531"/>
      <c r="T1426" s="531"/>
      <c r="U1426" s="531"/>
      <c r="V1426" s="531"/>
      <c r="W1426" s="531"/>
      <c r="X1426" s="531"/>
      <c r="Y1426" s="531"/>
      <c r="Z1426" s="531"/>
      <c r="AA1426" s="531"/>
      <c r="AB1426" s="531"/>
    </row>
    <row r="1427" spans="3:28" ht="12.5" customHeight="1">
      <c r="C1427" s="531"/>
      <c r="D1427" s="531"/>
      <c r="E1427" s="531"/>
      <c r="F1427" s="909"/>
      <c r="G1427" s="909"/>
      <c r="H1427" s="909"/>
      <c r="I1427" s="909"/>
      <c r="J1427" s="909"/>
      <c r="K1427" s="909"/>
      <c r="L1427" s="531"/>
      <c r="M1427" s="531"/>
      <c r="N1427" s="531"/>
      <c r="O1427" s="531"/>
      <c r="P1427" s="531"/>
      <c r="Q1427" s="531"/>
      <c r="R1427" s="531"/>
      <c r="S1427" s="531"/>
      <c r="T1427" s="531"/>
      <c r="U1427" s="531"/>
      <c r="V1427" s="531"/>
      <c r="W1427" s="531"/>
      <c r="X1427" s="531"/>
      <c r="Y1427" s="531"/>
      <c r="Z1427" s="531"/>
      <c r="AA1427" s="531"/>
      <c r="AB1427" s="531"/>
    </row>
    <row r="1428" spans="3:28" ht="12.5" customHeight="1">
      <c r="C1428" s="531"/>
      <c r="D1428" s="531"/>
      <c r="E1428" s="531"/>
      <c r="F1428" s="909"/>
      <c r="G1428" s="909"/>
      <c r="H1428" s="909"/>
      <c r="I1428" s="909"/>
      <c r="J1428" s="909"/>
      <c r="K1428" s="909"/>
      <c r="L1428" s="531"/>
      <c r="M1428" s="531"/>
      <c r="N1428" s="531"/>
      <c r="O1428" s="531"/>
      <c r="P1428" s="531"/>
      <c r="Q1428" s="531"/>
      <c r="R1428" s="531"/>
      <c r="S1428" s="531"/>
      <c r="T1428" s="531"/>
      <c r="U1428" s="531"/>
      <c r="V1428" s="531"/>
      <c r="W1428" s="531"/>
      <c r="X1428" s="531"/>
      <c r="Y1428" s="531"/>
      <c r="Z1428" s="531"/>
      <c r="AA1428" s="531"/>
      <c r="AB1428" s="531"/>
    </row>
    <row r="1429" spans="3:28" ht="12.5" customHeight="1">
      <c r="C1429" s="531"/>
      <c r="D1429" s="531"/>
      <c r="E1429" s="531"/>
      <c r="F1429" s="909"/>
      <c r="G1429" s="909"/>
      <c r="H1429" s="909"/>
      <c r="I1429" s="909"/>
      <c r="J1429" s="909"/>
      <c r="K1429" s="909"/>
      <c r="L1429" s="531"/>
      <c r="M1429" s="531"/>
      <c r="N1429" s="531"/>
      <c r="O1429" s="531"/>
      <c r="P1429" s="531"/>
      <c r="Q1429" s="531"/>
      <c r="R1429" s="531"/>
      <c r="S1429" s="531"/>
      <c r="T1429" s="531"/>
      <c r="U1429" s="531"/>
      <c r="V1429" s="531"/>
      <c r="W1429" s="531"/>
      <c r="X1429" s="531"/>
      <c r="Y1429" s="531"/>
      <c r="Z1429" s="531"/>
      <c r="AA1429" s="531"/>
      <c r="AB1429" s="531"/>
    </row>
    <row r="1430" spans="3:28" ht="12.5" customHeight="1">
      <c r="C1430" s="531"/>
      <c r="D1430" s="531"/>
      <c r="E1430" s="531"/>
      <c r="F1430" s="909"/>
      <c r="G1430" s="909"/>
      <c r="H1430" s="909"/>
      <c r="I1430" s="909"/>
      <c r="J1430" s="909"/>
      <c r="K1430" s="909"/>
      <c r="L1430" s="531"/>
      <c r="M1430" s="531"/>
      <c r="N1430" s="531"/>
      <c r="O1430" s="531"/>
      <c r="P1430" s="531"/>
      <c r="Q1430" s="531"/>
      <c r="R1430" s="531"/>
      <c r="S1430" s="531"/>
      <c r="T1430" s="531"/>
      <c r="U1430" s="531"/>
      <c r="V1430" s="531"/>
      <c r="W1430" s="531"/>
      <c r="X1430" s="531"/>
      <c r="Y1430" s="531"/>
      <c r="Z1430" s="531"/>
      <c r="AA1430" s="531"/>
      <c r="AB1430" s="531"/>
    </row>
    <row r="1431" spans="3:28" ht="12.5" customHeight="1">
      <c r="C1431" s="531"/>
      <c r="D1431" s="531"/>
      <c r="E1431" s="531"/>
      <c r="F1431" s="909"/>
      <c r="G1431" s="909"/>
      <c r="H1431" s="909"/>
      <c r="I1431" s="909"/>
      <c r="J1431" s="909"/>
      <c r="K1431" s="909"/>
      <c r="L1431" s="531"/>
      <c r="M1431" s="531"/>
      <c r="N1431" s="531"/>
      <c r="O1431" s="531"/>
      <c r="P1431" s="531"/>
      <c r="Q1431" s="531"/>
      <c r="R1431" s="531"/>
      <c r="S1431" s="531"/>
      <c r="T1431" s="531"/>
      <c r="U1431" s="531"/>
      <c r="V1431" s="531"/>
      <c r="W1431" s="531"/>
      <c r="X1431" s="531"/>
      <c r="Y1431" s="531"/>
      <c r="Z1431" s="531"/>
      <c r="AA1431" s="531"/>
      <c r="AB1431" s="531"/>
    </row>
    <row r="1432" spans="3:28" ht="12.5" customHeight="1">
      <c r="C1432" s="531"/>
      <c r="D1432" s="531"/>
      <c r="E1432" s="531"/>
      <c r="F1432" s="909"/>
      <c r="G1432" s="909"/>
      <c r="H1432" s="909"/>
      <c r="I1432" s="909"/>
      <c r="J1432" s="909"/>
      <c r="K1432" s="909"/>
      <c r="L1432" s="531"/>
      <c r="M1432" s="531"/>
      <c r="N1432" s="531"/>
      <c r="O1432" s="531"/>
      <c r="P1432" s="531"/>
      <c r="Q1432" s="531"/>
      <c r="R1432" s="531"/>
      <c r="S1432" s="531"/>
      <c r="T1432" s="531"/>
      <c r="U1432" s="531"/>
      <c r="V1432" s="531"/>
      <c r="W1432" s="531"/>
      <c r="X1432" s="531"/>
      <c r="Y1432" s="531"/>
      <c r="Z1432" s="531"/>
      <c r="AA1432" s="531"/>
      <c r="AB1432" s="531"/>
    </row>
    <row r="1433" spans="3:28" ht="12.5" customHeight="1">
      <c r="C1433" s="531"/>
      <c r="D1433" s="531"/>
      <c r="E1433" s="531"/>
      <c r="F1433" s="909"/>
      <c r="G1433" s="909"/>
      <c r="H1433" s="909"/>
      <c r="I1433" s="909"/>
      <c r="J1433" s="909"/>
      <c r="K1433" s="909"/>
      <c r="L1433" s="531"/>
      <c r="M1433" s="531"/>
      <c r="N1433" s="531"/>
      <c r="O1433" s="531"/>
      <c r="P1433" s="531"/>
      <c r="Q1433" s="531"/>
      <c r="R1433" s="531"/>
      <c r="S1433" s="531"/>
      <c r="T1433" s="531"/>
      <c r="U1433" s="531"/>
      <c r="V1433" s="531"/>
      <c r="W1433" s="531"/>
      <c r="X1433" s="531"/>
      <c r="Y1433" s="531"/>
      <c r="Z1433" s="531"/>
      <c r="AA1433" s="531"/>
      <c r="AB1433" s="531"/>
    </row>
    <row r="1434" spans="3:28" ht="12.5" customHeight="1">
      <c r="C1434" s="531"/>
      <c r="D1434" s="531"/>
      <c r="E1434" s="531"/>
      <c r="F1434" s="909"/>
      <c r="G1434" s="909"/>
      <c r="H1434" s="909"/>
      <c r="I1434" s="909"/>
      <c r="J1434" s="909"/>
      <c r="K1434" s="909"/>
      <c r="L1434" s="531"/>
      <c r="M1434" s="531"/>
      <c r="N1434" s="531"/>
      <c r="O1434" s="531"/>
      <c r="P1434" s="531"/>
      <c r="Q1434" s="531"/>
      <c r="R1434" s="531"/>
      <c r="S1434" s="531"/>
      <c r="T1434" s="531"/>
      <c r="U1434" s="531"/>
      <c r="V1434" s="531"/>
      <c r="W1434" s="531"/>
      <c r="X1434" s="531"/>
      <c r="Y1434" s="531"/>
      <c r="Z1434" s="531"/>
      <c r="AA1434" s="531"/>
      <c r="AB1434" s="531"/>
    </row>
    <row r="1435" spans="3:28" ht="12.5" customHeight="1">
      <c r="C1435" s="531"/>
      <c r="D1435" s="531"/>
      <c r="E1435" s="531"/>
      <c r="F1435" s="909"/>
      <c r="G1435" s="909"/>
      <c r="H1435" s="909"/>
      <c r="I1435" s="909"/>
      <c r="J1435" s="909"/>
      <c r="K1435" s="909"/>
      <c r="L1435" s="531"/>
      <c r="M1435" s="531"/>
      <c r="N1435" s="531"/>
      <c r="O1435" s="531"/>
      <c r="P1435" s="531"/>
      <c r="Q1435" s="531"/>
      <c r="R1435" s="531"/>
      <c r="S1435" s="531"/>
      <c r="T1435" s="531"/>
      <c r="U1435" s="531"/>
      <c r="V1435" s="531"/>
      <c r="W1435" s="531"/>
      <c r="X1435" s="531"/>
      <c r="Y1435" s="531"/>
      <c r="Z1435" s="531"/>
      <c r="AA1435" s="531"/>
      <c r="AB1435" s="531"/>
    </row>
    <row r="1436" spans="3:28" ht="12.5" customHeight="1">
      <c r="C1436" s="531"/>
      <c r="D1436" s="531"/>
      <c r="E1436" s="531"/>
      <c r="F1436" s="909"/>
      <c r="G1436" s="909"/>
      <c r="H1436" s="909"/>
      <c r="I1436" s="909"/>
      <c r="J1436" s="909"/>
      <c r="K1436" s="909"/>
      <c r="L1436" s="531"/>
      <c r="M1436" s="531"/>
      <c r="N1436" s="531"/>
      <c r="O1436" s="531"/>
      <c r="P1436" s="531"/>
      <c r="Q1436" s="531"/>
      <c r="R1436" s="531"/>
      <c r="S1436" s="531"/>
      <c r="T1436" s="531"/>
      <c r="U1436" s="531"/>
      <c r="V1436" s="531"/>
      <c r="W1436" s="531"/>
      <c r="X1436" s="531"/>
      <c r="Y1436" s="531"/>
      <c r="Z1436" s="531"/>
      <c r="AA1436" s="531"/>
      <c r="AB1436" s="531"/>
    </row>
    <row r="1437" spans="3:28" ht="12.5" customHeight="1">
      <c r="C1437" s="531"/>
      <c r="D1437" s="531"/>
      <c r="E1437" s="531"/>
      <c r="F1437" s="909"/>
      <c r="G1437" s="909"/>
      <c r="H1437" s="909"/>
      <c r="I1437" s="909"/>
      <c r="J1437" s="909"/>
      <c r="K1437" s="909"/>
      <c r="L1437" s="531"/>
      <c r="M1437" s="531"/>
      <c r="N1437" s="531"/>
      <c r="O1437" s="531"/>
      <c r="P1437" s="531"/>
      <c r="Q1437" s="531"/>
      <c r="R1437" s="531"/>
      <c r="S1437" s="531"/>
      <c r="T1437" s="531"/>
      <c r="U1437" s="531"/>
      <c r="V1437" s="531"/>
      <c r="W1437" s="531"/>
      <c r="X1437" s="531"/>
      <c r="Y1437" s="531"/>
      <c r="Z1437" s="531"/>
      <c r="AA1437" s="531"/>
      <c r="AB1437" s="531"/>
    </row>
    <row r="1438" spans="3:28" ht="12.5" customHeight="1">
      <c r="C1438" s="531"/>
      <c r="D1438" s="531"/>
      <c r="E1438" s="531"/>
      <c r="F1438" s="909"/>
      <c r="G1438" s="909"/>
      <c r="H1438" s="909"/>
      <c r="I1438" s="909"/>
      <c r="J1438" s="909"/>
      <c r="K1438" s="909"/>
      <c r="L1438" s="531"/>
      <c r="M1438" s="531"/>
      <c r="N1438" s="531"/>
      <c r="O1438" s="531"/>
      <c r="P1438" s="531"/>
      <c r="Q1438" s="531"/>
      <c r="R1438" s="531"/>
      <c r="S1438" s="531"/>
      <c r="T1438" s="531"/>
      <c r="U1438" s="531"/>
      <c r="V1438" s="531"/>
      <c r="W1438" s="531"/>
      <c r="X1438" s="531"/>
      <c r="Y1438" s="531"/>
      <c r="Z1438" s="531"/>
      <c r="AA1438" s="531"/>
      <c r="AB1438" s="531"/>
    </row>
    <row r="1439" spans="3:28" ht="12.5" customHeight="1">
      <c r="C1439" s="531"/>
      <c r="D1439" s="531"/>
      <c r="E1439" s="531"/>
      <c r="F1439" s="909"/>
      <c r="G1439" s="909"/>
      <c r="H1439" s="909"/>
      <c r="I1439" s="909"/>
      <c r="J1439" s="909"/>
      <c r="K1439" s="909"/>
      <c r="L1439" s="531"/>
      <c r="M1439" s="531"/>
      <c r="N1439" s="531"/>
      <c r="O1439" s="531"/>
      <c r="P1439" s="531"/>
      <c r="Q1439" s="531"/>
      <c r="R1439" s="531"/>
      <c r="S1439" s="531"/>
      <c r="T1439" s="531"/>
      <c r="U1439" s="531"/>
      <c r="V1439" s="531"/>
      <c r="W1439" s="531"/>
      <c r="X1439" s="531"/>
      <c r="Y1439" s="531"/>
      <c r="Z1439" s="531"/>
      <c r="AA1439" s="531"/>
      <c r="AB1439" s="531"/>
    </row>
    <row r="1440" spans="3:28" ht="12.5" customHeight="1">
      <c r="C1440" s="531"/>
      <c r="D1440" s="531"/>
      <c r="E1440" s="531"/>
      <c r="F1440" s="909"/>
      <c r="G1440" s="909"/>
      <c r="H1440" s="909"/>
      <c r="I1440" s="909"/>
      <c r="J1440" s="909"/>
      <c r="K1440" s="909"/>
      <c r="L1440" s="531"/>
      <c r="M1440" s="531"/>
      <c r="N1440" s="531"/>
      <c r="O1440" s="531"/>
      <c r="P1440" s="531"/>
      <c r="Q1440" s="531"/>
      <c r="R1440" s="531"/>
      <c r="S1440" s="531"/>
      <c r="T1440" s="531"/>
      <c r="U1440" s="531"/>
      <c r="V1440" s="531"/>
      <c r="W1440" s="531"/>
      <c r="X1440" s="531"/>
      <c r="Y1440" s="531"/>
      <c r="Z1440" s="531"/>
      <c r="AA1440" s="531"/>
      <c r="AB1440" s="531"/>
    </row>
    <row r="1441" spans="3:28" ht="12.5" customHeight="1">
      <c r="C1441" s="531"/>
      <c r="D1441" s="531"/>
      <c r="E1441" s="531"/>
      <c r="F1441" s="909"/>
      <c r="G1441" s="909"/>
      <c r="H1441" s="909"/>
      <c r="I1441" s="909"/>
      <c r="J1441" s="909"/>
      <c r="K1441" s="909"/>
      <c r="L1441" s="531"/>
      <c r="M1441" s="531"/>
      <c r="N1441" s="531"/>
      <c r="O1441" s="531"/>
      <c r="P1441" s="531"/>
      <c r="Q1441" s="531"/>
      <c r="R1441" s="531"/>
      <c r="S1441" s="531"/>
      <c r="T1441" s="531"/>
      <c r="U1441" s="531"/>
      <c r="V1441" s="531"/>
      <c r="W1441" s="531"/>
      <c r="X1441" s="531"/>
      <c r="Y1441" s="531"/>
      <c r="Z1441" s="531"/>
      <c r="AA1441" s="531"/>
      <c r="AB1441" s="531"/>
    </row>
    <row r="1442" spans="3:28" ht="12.5" customHeight="1">
      <c r="C1442" s="531"/>
      <c r="D1442" s="531"/>
      <c r="E1442" s="531"/>
      <c r="F1442" s="909"/>
      <c r="G1442" s="909"/>
      <c r="H1442" s="909"/>
      <c r="I1442" s="909"/>
      <c r="J1442" s="909"/>
      <c r="K1442" s="909"/>
      <c r="L1442" s="531"/>
      <c r="M1442" s="531"/>
      <c r="N1442" s="531"/>
      <c r="O1442" s="531"/>
      <c r="P1442" s="531"/>
      <c r="Q1442" s="531"/>
      <c r="R1442" s="531"/>
      <c r="S1442" s="531"/>
      <c r="T1442" s="531"/>
      <c r="U1442" s="531"/>
      <c r="V1442" s="531"/>
      <c r="W1442" s="531"/>
      <c r="X1442" s="531"/>
      <c r="Y1442" s="531"/>
      <c r="Z1442" s="531"/>
      <c r="AA1442" s="531"/>
      <c r="AB1442" s="531"/>
    </row>
    <row r="1443" spans="3:28" ht="12.5" customHeight="1">
      <c r="C1443" s="531"/>
      <c r="D1443" s="531"/>
      <c r="E1443" s="531"/>
      <c r="F1443" s="909"/>
      <c r="G1443" s="909"/>
      <c r="H1443" s="909"/>
      <c r="I1443" s="909"/>
      <c r="J1443" s="909"/>
      <c r="K1443" s="909"/>
      <c r="L1443" s="531"/>
      <c r="M1443" s="531"/>
      <c r="N1443" s="531"/>
      <c r="O1443" s="531"/>
      <c r="P1443" s="531"/>
      <c r="Q1443" s="531"/>
      <c r="R1443" s="531"/>
      <c r="S1443" s="531"/>
      <c r="T1443" s="531"/>
      <c r="U1443" s="531"/>
      <c r="V1443" s="531"/>
      <c r="W1443" s="531"/>
      <c r="X1443" s="531"/>
      <c r="Y1443" s="531"/>
      <c r="Z1443" s="531"/>
      <c r="AA1443" s="531"/>
      <c r="AB1443" s="531"/>
    </row>
    <row r="1444" spans="3:28" ht="12.5" customHeight="1">
      <c r="C1444" s="531"/>
      <c r="D1444" s="531"/>
      <c r="E1444" s="531"/>
      <c r="F1444" s="909"/>
      <c r="G1444" s="909"/>
      <c r="H1444" s="909"/>
      <c r="I1444" s="909"/>
      <c r="J1444" s="909"/>
      <c r="K1444" s="909"/>
      <c r="L1444" s="531"/>
      <c r="M1444" s="531"/>
      <c r="N1444" s="531"/>
      <c r="O1444" s="531"/>
      <c r="P1444" s="531"/>
      <c r="Q1444" s="531"/>
      <c r="R1444" s="531"/>
      <c r="S1444" s="531"/>
      <c r="T1444" s="531"/>
      <c r="U1444" s="531"/>
      <c r="V1444" s="531"/>
      <c r="W1444" s="531"/>
      <c r="X1444" s="531"/>
      <c r="Y1444" s="531"/>
      <c r="Z1444" s="531"/>
      <c r="AA1444" s="531"/>
      <c r="AB1444" s="531"/>
    </row>
    <row r="1445" spans="3:28" ht="12.5" customHeight="1">
      <c r="C1445" s="531"/>
      <c r="D1445" s="531"/>
      <c r="E1445" s="531"/>
      <c r="F1445" s="909"/>
      <c r="G1445" s="909"/>
      <c r="H1445" s="909"/>
      <c r="I1445" s="909"/>
      <c r="J1445" s="909"/>
      <c r="K1445" s="909"/>
      <c r="L1445" s="531"/>
      <c r="M1445" s="531"/>
      <c r="N1445" s="531"/>
      <c r="O1445" s="531"/>
      <c r="P1445" s="531"/>
      <c r="Q1445" s="531"/>
      <c r="R1445" s="531"/>
      <c r="S1445" s="531"/>
      <c r="T1445" s="531"/>
      <c r="U1445" s="531"/>
      <c r="V1445" s="531"/>
      <c r="W1445" s="531"/>
      <c r="X1445" s="531"/>
      <c r="Y1445" s="531"/>
      <c r="Z1445" s="531"/>
      <c r="AA1445" s="531"/>
      <c r="AB1445" s="531"/>
    </row>
    <row r="1446" spans="3:28" ht="12.5" customHeight="1">
      <c r="C1446" s="531"/>
      <c r="D1446" s="531"/>
      <c r="E1446" s="531"/>
      <c r="F1446" s="909"/>
      <c r="G1446" s="909"/>
      <c r="H1446" s="909"/>
      <c r="I1446" s="909"/>
      <c r="J1446" s="909"/>
      <c r="K1446" s="909"/>
      <c r="L1446" s="531"/>
      <c r="M1446" s="531"/>
      <c r="N1446" s="531"/>
      <c r="O1446" s="531"/>
      <c r="P1446" s="531"/>
      <c r="Q1446" s="531"/>
      <c r="R1446" s="531"/>
      <c r="S1446" s="531"/>
      <c r="T1446" s="531"/>
      <c r="U1446" s="531"/>
      <c r="V1446" s="531"/>
      <c r="W1446" s="531"/>
      <c r="X1446" s="531"/>
      <c r="Y1446" s="531"/>
      <c r="Z1446" s="531"/>
      <c r="AA1446" s="531"/>
      <c r="AB1446" s="531"/>
    </row>
    <row r="1447" spans="3:28" ht="12.5" customHeight="1">
      <c r="C1447" s="531"/>
      <c r="D1447" s="531"/>
      <c r="E1447" s="531"/>
      <c r="F1447" s="909"/>
      <c r="G1447" s="909"/>
      <c r="H1447" s="909"/>
      <c r="I1447" s="909"/>
      <c r="J1447" s="909"/>
      <c r="K1447" s="909"/>
      <c r="L1447" s="531"/>
      <c r="M1447" s="531"/>
      <c r="N1447" s="531"/>
      <c r="O1447" s="531"/>
      <c r="P1447" s="531"/>
      <c r="Q1447" s="531"/>
      <c r="R1447" s="531"/>
      <c r="S1447" s="531"/>
      <c r="T1447" s="531"/>
      <c r="U1447" s="531"/>
      <c r="V1447" s="531"/>
      <c r="W1447" s="531"/>
      <c r="X1447" s="531"/>
      <c r="Y1447" s="531"/>
      <c r="Z1447" s="531"/>
      <c r="AA1447" s="531"/>
      <c r="AB1447" s="531"/>
    </row>
    <row r="1448" spans="3:28" ht="12.5" customHeight="1">
      <c r="C1448" s="531"/>
      <c r="D1448" s="531"/>
      <c r="E1448" s="531"/>
      <c r="F1448" s="909"/>
      <c r="G1448" s="909"/>
      <c r="H1448" s="909"/>
      <c r="I1448" s="909"/>
      <c r="J1448" s="909"/>
      <c r="K1448" s="909"/>
      <c r="L1448" s="531"/>
      <c r="M1448" s="531"/>
      <c r="N1448" s="531"/>
      <c r="O1448" s="531"/>
      <c r="P1448" s="531"/>
      <c r="Q1448" s="531"/>
      <c r="R1448" s="531"/>
      <c r="S1448" s="531"/>
      <c r="T1448" s="531"/>
      <c r="U1448" s="531"/>
      <c r="V1448" s="531"/>
      <c r="W1448" s="531"/>
      <c r="X1448" s="531"/>
      <c r="Y1448" s="531"/>
      <c r="Z1448" s="531"/>
      <c r="AA1448" s="531"/>
      <c r="AB1448" s="531"/>
    </row>
    <row r="1449" spans="3:28" ht="12.5" customHeight="1">
      <c r="C1449" s="531"/>
      <c r="D1449" s="531"/>
      <c r="E1449" s="531"/>
      <c r="F1449" s="909"/>
      <c r="G1449" s="909"/>
      <c r="H1449" s="909"/>
      <c r="I1449" s="909"/>
      <c r="J1449" s="909"/>
      <c r="K1449" s="909"/>
      <c r="L1449" s="531"/>
      <c r="M1449" s="531"/>
      <c r="N1449" s="531"/>
      <c r="O1449" s="531"/>
      <c r="P1449" s="531"/>
      <c r="Q1449" s="531"/>
      <c r="R1449" s="531"/>
      <c r="S1449" s="531"/>
      <c r="T1449" s="531"/>
      <c r="U1449" s="531"/>
      <c r="V1449" s="531"/>
      <c r="W1449" s="531"/>
      <c r="X1449" s="531"/>
      <c r="Y1449" s="531"/>
      <c r="Z1449" s="531"/>
      <c r="AA1449" s="531"/>
      <c r="AB1449" s="531"/>
    </row>
    <row r="1450" spans="3:28" ht="12.5" customHeight="1">
      <c r="C1450" s="531"/>
      <c r="D1450" s="531"/>
      <c r="E1450" s="531"/>
      <c r="F1450" s="909"/>
      <c r="G1450" s="909"/>
      <c r="H1450" s="909"/>
      <c r="I1450" s="909"/>
      <c r="J1450" s="909"/>
      <c r="K1450" s="909"/>
      <c r="L1450" s="531"/>
      <c r="M1450" s="531"/>
      <c r="N1450" s="531"/>
      <c r="O1450" s="531"/>
      <c r="P1450" s="531"/>
      <c r="Q1450" s="531"/>
      <c r="R1450" s="531"/>
      <c r="S1450" s="531"/>
      <c r="T1450" s="531"/>
      <c r="U1450" s="531"/>
      <c r="V1450" s="531"/>
      <c r="W1450" s="531"/>
      <c r="X1450" s="531"/>
      <c r="Y1450" s="531"/>
      <c r="Z1450" s="531"/>
      <c r="AA1450" s="531"/>
      <c r="AB1450" s="531"/>
    </row>
    <row r="1451" spans="3:28" ht="12.5" customHeight="1">
      <c r="C1451" s="531"/>
      <c r="D1451" s="531"/>
      <c r="E1451" s="531"/>
      <c r="F1451" s="909"/>
      <c r="G1451" s="909"/>
      <c r="H1451" s="909"/>
      <c r="I1451" s="909"/>
      <c r="J1451" s="909"/>
      <c r="K1451" s="909"/>
      <c r="L1451" s="531"/>
      <c r="M1451" s="531"/>
      <c r="N1451" s="531"/>
      <c r="O1451" s="531"/>
      <c r="P1451" s="531"/>
      <c r="Q1451" s="531"/>
      <c r="R1451" s="531"/>
      <c r="S1451" s="531"/>
      <c r="T1451" s="531"/>
      <c r="U1451" s="531"/>
      <c r="V1451" s="531"/>
      <c r="W1451" s="531"/>
      <c r="X1451" s="531"/>
      <c r="Y1451" s="531"/>
      <c r="Z1451" s="531"/>
      <c r="AA1451" s="531"/>
      <c r="AB1451" s="531"/>
    </row>
    <row r="1452" spans="3:28" ht="12.5" customHeight="1">
      <c r="C1452" s="531"/>
      <c r="D1452" s="531"/>
      <c r="E1452" s="531"/>
      <c r="F1452" s="909"/>
      <c r="G1452" s="909"/>
      <c r="H1452" s="909"/>
      <c r="I1452" s="909"/>
      <c r="J1452" s="909"/>
      <c r="K1452" s="909"/>
      <c r="L1452" s="531"/>
      <c r="M1452" s="531"/>
      <c r="N1452" s="531"/>
      <c r="O1452" s="531"/>
      <c r="P1452" s="531"/>
      <c r="Q1452" s="531"/>
      <c r="R1452" s="531"/>
      <c r="S1452" s="531"/>
      <c r="T1452" s="531"/>
      <c r="U1452" s="531"/>
      <c r="V1452" s="531"/>
      <c r="W1452" s="531"/>
      <c r="X1452" s="531"/>
      <c r="Y1452" s="531"/>
      <c r="Z1452" s="531"/>
      <c r="AA1452" s="531"/>
      <c r="AB1452" s="531"/>
    </row>
    <row r="1453" spans="3:28" ht="12.5" customHeight="1">
      <c r="C1453" s="531"/>
      <c r="D1453" s="531"/>
      <c r="E1453" s="531"/>
      <c r="F1453" s="909"/>
      <c r="G1453" s="909"/>
      <c r="H1453" s="909"/>
      <c r="I1453" s="909"/>
      <c r="J1453" s="909"/>
      <c r="K1453" s="909"/>
      <c r="L1453" s="531"/>
      <c r="M1453" s="531"/>
      <c r="N1453" s="531"/>
      <c r="O1453" s="531"/>
      <c r="P1453" s="531"/>
      <c r="Q1453" s="531"/>
      <c r="R1453" s="531"/>
      <c r="S1453" s="531"/>
      <c r="T1453" s="531"/>
      <c r="U1453" s="531"/>
      <c r="V1453" s="531"/>
      <c r="W1453" s="531"/>
      <c r="X1453" s="531"/>
      <c r="Y1453" s="531"/>
      <c r="Z1453" s="531"/>
      <c r="AA1453" s="531"/>
      <c r="AB1453" s="531"/>
    </row>
    <row r="1454" spans="3:28" ht="12.5" customHeight="1">
      <c r="C1454" s="531"/>
      <c r="D1454" s="531"/>
      <c r="E1454" s="531"/>
      <c r="F1454" s="909"/>
      <c r="G1454" s="909"/>
      <c r="H1454" s="909"/>
      <c r="I1454" s="909"/>
      <c r="J1454" s="909"/>
      <c r="K1454" s="909"/>
      <c r="L1454" s="531"/>
      <c r="M1454" s="531"/>
      <c r="N1454" s="531"/>
      <c r="O1454" s="531"/>
      <c r="P1454" s="531"/>
      <c r="Q1454" s="531"/>
      <c r="R1454" s="531"/>
      <c r="S1454" s="531"/>
      <c r="T1454" s="531"/>
      <c r="U1454" s="531"/>
      <c r="V1454" s="531"/>
      <c r="W1454" s="531"/>
      <c r="X1454" s="531"/>
      <c r="Y1454" s="531"/>
      <c r="Z1454" s="531"/>
      <c r="AA1454" s="531"/>
      <c r="AB1454" s="531"/>
    </row>
    <row r="1455" spans="3:28" ht="12.5" customHeight="1">
      <c r="C1455" s="531"/>
      <c r="D1455" s="531"/>
      <c r="E1455" s="531"/>
      <c r="F1455" s="909"/>
      <c r="G1455" s="909"/>
      <c r="H1455" s="909"/>
      <c r="I1455" s="909"/>
      <c r="J1455" s="909"/>
      <c r="K1455" s="909"/>
      <c r="L1455" s="531"/>
      <c r="M1455" s="531"/>
      <c r="N1455" s="531"/>
      <c r="O1455" s="531"/>
      <c r="P1455" s="531"/>
      <c r="Q1455" s="531"/>
      <c r="R1455" s="531"/>
      <c r="S1455" s="531"/>
      <c r="T1455" s="531"/>
      <c r="U1455" s="531"/>
      <c r="V1455" s="531"/>
      <c r="W1455" s="531"/>
      <c r="X1455" s="531"/>
      <c r="Y1455" s="531"/>
      <c r="Z1455" s="531"/>
      <c r="AA1455" s="531"/>
      <c r="AB1455" s="531"/>
    </row>
    <row r="1456" spans="3:28" ht="12.5" customHeight="1">
      <c r="C1456" s="531"/>
      <c r="D1456" s="531"/>
      <c r="E1456" s="531"/>
      <c r="F1456" s="909"/>
      <c r="G1456" s="909"/>
      <c r="H1456" s="909"/>
      <c r="I1456" s="909"/>
      <c r="J1456" s="909"/>
      <c r="K1456" s="909"/>
      <c r="L1456" s="531"/>
      <c r="M1456" s="531"/>
      <c r="N1456" s="531"/>
      <c r="O1456" s="531"/>
      <c r="P1456" s="531"/>
      <c r="Q1456" s="531"/>
      <c r="R1456" s="531"/>
      <c r="S1456" s="531"/>
      <c r="T1456" s="531"/>
      <c r="U1456" s="531"/>
      <c r="V1456" s="531"/>
      <c r="W1456" s="531"/>
      <c r="X1456" s="531"/>
      <c r="Y1456" s="531"/>
      <c r="Z1456" s="531"/>
      <c r="AA1456" s="531"/>
      <c r="AB1456" s="531"/>
    </row>
    <row r="1457" spans="3:28" ht="12.5" customHeight="1">
      <c r="C1457" s="531"/>
      <c r="D1457" s="531"/>
      <c r="E1457" s="531"/>
      <c r="F1457" s="909"/>
      <c r="G1457" s="909"/>
      <c r="H1457" s="909"/>
      <c r="I1457" s="909"/>
      <c r="J1457" s="909"/>
      <c r="K1457" s="909"/>
      <c r="L1457" s="531"/>
      <c r="M1457" s="531"/>
      <c r="N1457" s="531"/>
      <c r="O1457" s="531"/>
      <c r="P1457" s="531"/>
      <c r="Q1457" s="531"/>
      <c r="R1457" s="531"/>
      <c r="S1457" s="531"/>
      <c r="T1457" s="531"/>
      <c r="U1457" s="531"/>
      <c r="V1457" s="531"/>
      <c r="W1457" s="531"/>
      <c r="X1457" s="531"/>
      <c r="Y1457" s="531"/>
      <c r="Z1457" s="531"/>
      <c r="AA1457" s="531"/>
      <c r="AB1457" s="531"/>
    </row>
    <row r="1458" spans="3:28" ht="12.5" customHeight="1">
      <c r="C1458" s="531"/>
      <c r="D1458" s="531"/>
      <c r="E1458" s="531"/>
      <c r="F1458" s="909"/>
      <c r="G1458" s="909"/>
      <c r="H1458" s="909"/>
      <c r="I1458" s="909"/>
      <c r="J1458" s="909"/>
      <c r="K1458" s="909"/>
      <c r="L1458" s="531"/>
      <c r="M1458" s="531"/>
      <c r="N1458" s="531"/>
      <c r="O1458" s="531"/>
      <c r="P1458" s="531"/>
      <c r="Q1458" s="531"/>
      <c r="R1458" s="531"/>
      <c r="S1458" s="531"/>
      <c r="T1458" s="531"/>
      <c r="U1458" s="531"/>
      <c r="V1458" s="531"/>
      <c r="W1458" s="531"/>
      <c r="X1458" s="531"/>
      <c r="Y1458" s="531"/>
      <c r="Z1458" s="531"/>
      <c r="AA1458" s="531"/>
      <c r="AB1458" s="531"/>
    </row>
    <row r="1459" spans="3:28" ht="12.5" customHeight="1">
      <c r="C1459" s="531"/>
      <c r="D1459" s="531"/>
      <c r="E1459" s="531"/>
      <c r="F1459" s="909"/>
      <c r="G1459" s="909"/>
      <c r="H1459" s="909"/>
      <c r="I1459" s="909"/>
      <c r="J1459" s="909"/>
      <c r="K1459" s="909"/>
      <c r="L1459" s="531"/>
      <c r="M1459" s="531"/>
      <c r="N1459" s="531"/>
      <c r="O1459" s="531"/>
      <c r="P1459" s="531"/>
      <c r="Q1459" s="531"/>
      <c r="R1459" s="531"/>
      <c r="S1459" s="531"/>
      <c r="T1459" s="531"/>
      <c r="U1459" s="531"/>
      <c r="V1459" s="531"/>
      <c r="W1459" s="531"/>
      <c r="X1459" s="531"/>
      <c r="Y1459" s="531"/>
      <c r="Z1459" s="531"/>
      <c r="AA1459" s="531"/>
      <c r="AB1459" s="531"/>
    </row>
    <row r="1460" spans="3:28" ht="12.5" customHeight="1">
      <c r="C1460" s="531"/>
      <c r="D1460" s="531"/>
      <c r="E1460" s="531"/>
      <c r="F1460" s="909"/>
      <c r="G1460" s="909"/>
      <c r="H1460" s="909"/>
      <c r="I1460" s="909"/>
      <c r="J1460" s="909"/>
      <c r="K1460" s="909"/>
      <c r="L1460" s="531"/>
      <c r="M1460" s="531"/>
      <c r="N1460" s="531"/>
      <c r="O1460" s="531"/>
      <c r="P1460" s="531"/>
      <c r="Q1460" s="531"/>
      <c r="R1460" s="531"/>
      <c r="S1460" s="531"/>
      <c r="T1460" s="531"/>
      <c r="U1460" s="531"/>
      <c r="V1460" s="531"/>
      <c r="W1460" s="531"/>
      <c r="X1460" s="531"/>
      <c r="Y1460" s="531"/>
      <c r="Z1460" s="531"/>
      <c r="AA1460" s="531"/>
      <c r="AB1460" s="531"/>
    </row>
    <row r="1461" spans="3:28" ht="12.5" customHeight="1">
      <c r="C1461" s="531"/>
      <c r="D1461" s="531"/>
      <c r="E1461" s="531"/>
      <c r="F1461" s="909"/>
      <c r="G1461" s="909"/>
      <c r="H1461" s="909"/>
      <c r="I1461" s="909"/>
      <c r="J1461" s="909"/>
      <c r="K1461" s="909"/>
      <c r="L1461" s="531"/>
      <c r="M1461" s="531"/>
      <c r="N1461" s="531"/>
      <c r="O1461" s="531"/>
      <c r="P1461" s="531"/>
      <c r="Q1461" s="531"/>
      <c r="R1461" s="531"/>
      <c r="S1461" s="531"/>
      <c r="T1461" s="531"/>
      <c r="U1461" s="531"/>
      <c r="V1461" s="531"/>
      <c r="W1461" s="531"/>
      <c r="X1461" s="531"/>
      <c r="Y1461" s="531"/>
      <c r="Z1461" s="531"/>
      <c r="AA1461" s="531"/>
      <c r="AB1461" s="531"/>
    </row>
    <row r="1462" spans="3:28" ht="12.5" customHeight="1">
      <c r="C1462" s="531"/>
      <c r="D1462" s="531"/>
      <c r="E1462" s="531"/>
      <c r="F1462" s="909"/>
      <c r="G1462" s="909"/>
      <c r="H1462" s="909"/>
      <c r="I1462" s="909"/>
      <c r="J1462" s="909"/>
      <c r="K1462" s="909"/>
      <c r="L1462" s="531"/>
      <c r="M1462" s="531"/>
      <c r="N1462" s="531"/>
      <c r="O1462" s="531"/>
      <c r="P1462" s="531"/>
      <c r="Q1462" s="531"/>
      <c r="R1462" s="531"/>
      <c r="S1462" s="531"/>
      <c r="T1462" s="531"/>
      <c r="U1462" s="531"/>
      <c r="V1462" s="531"/>
      <c r="W1462" s="531"/>
      <c r="X1462" s="531"/>
      <c r="Y1462" s="531"/>
      <c r="Z1462" s="531"/>
      <c r="AA1462" s="531"/>
      <c r="AB1462" s="531"/>
    </row>
    <row r="1463" spans="3:28" ht="12.5" customHeight="1">
      <c r="C1463" s="531"/>
      <c r="D1463" s="531"/>
      <c r="E1463" s="531"/>
      <c r="F1463" s="909"/>
      <c r="G1463" s="909"/>
      <c r="H1463" s="909"/>
      <c r="I1463" s="909"/>
      <c r="J1463" s="909"/>
      <c r="K1463" s="909"/>
      <c r="L1463" s="531"/>
      <c r="M1463" s="531"/>
      <c r="N1463" s="531"/>
      <c r="O1463" s="531"/>
      <c r="P1463" s="531"/>
      <c r="Q1463" s="531"/>
      <c r="R1463" s="531"/>
      <c r="S1463" s="531"/>
      <c r="T1463" s="531"/>
      <c r="U1463" s="531"/>
      <c r="V1463" s="531"/>
      <c r="W1463" s="531"/>
      <c r="X1463" s="531"/>
      <c r="Y1463" s="531"/>
      <c r="Z1463" s="531"/>
      <c r="AA1463" s="531"/>
      <c r="AB1463" s="531"/>
    </row>
    <row r="1464" spans="3:28" ht="12.5" customHeight="1">
      <c r="C1464" s="531"/>
      <c r="D1464" s="531"/>
      <c r="E1464" s="531"/>
      <c r="F1464" s="909"/>
      <c r="G1464" s="909"/>
      <c r="H1464" s="909"/>
      <c r="I1464" s="909"/>
      <c r="J1464" s="909"/>
      <c r="K1464" s="909"/>
      <c r="L1464" s="531"/>
      <c r="M1464" s="531"/>
      <c r="N1464" s="531"/>
      <c r="O1464" s="531"/>
      <c r="P1464" s="531"/>
      <c r="Q1464" s="531"/>
      <c r="R1464" s="531"/>
      <c r="S1464" s="531"/>
      <c r="T1464" s="531"/>
      <c r="U1464" s="531"/>
      <c r="V1464" s="531"/>
      <c r="W1464" s="531"/>
      <c r="X1464" s="531"/>
      <c r="Y1464" s="531"/>
      <c r="Z1464" s="531"/>
      <c r="AA1464" s="531"/>
      <c r="AB1464" s="531"/>
    </row>
    <row r="1465" spans="3:28" ht="12.5" customHeight="1">
      <c r="C1465" s="531"/>
      <c r="D1465" s="531"/>
      <c r="E1465" s="531"/>
      <c r="F1465" s="909"/>
      <c r="G1465" s="909"/>
      <c r="H1465" s="909"/>
      <c r="I1465" s="909"/>
      <c r="J1465" s="909"/>
      <c r="K1465" s="909"/>
      <c r="L1465" s="531"/>
      <c r="M1465" s="531"/>
      <c r="N1465" s="531"/>
      <c r="O1465" s="531"/>
      <c r="P1465" s="531"/>
      <c r="Q1465" s="531"/>
      <c r="R1465" s="531"/>
      <c r="S1465" s="531"/>
      <c r="T1465" s="531"/>
      <c r="U1465" s="531"/>
      <c r="V1465" s="531"/>
      <c r="W1465" s="531"/>
      <c r="X1465" s="531"/>
      <c r="Y1465" s="531"/>
      <c r="Z1465" s="531"/>
      <c r="AA1465" s="531"/>
      <c r="AB1465" s="531"/>
    </row>
    <row r="1466" spans="3:28" ht="12.5" customHeight="1">
      <c r="C1466" s="531"/>
      <c r="D1466" s="531"/>
      <c r="E1466" s="531"/>
      <c r="F1466" s="909"/>
      <c r="G1466" s="909"/>
      <c r="H1466" s="909"/>
      <c r="I1466" s="909"/>
      <c r="J1466" s="909"/>
      <c r="K1466" s="909"/>
      <c r="L1466" s="531"/>
      <c r="M1466" s="531"/>
      <c r="N1466" s="531"/>
      <c r="O1466" s="531"/>
      <c r="P1466" s="531"/>
      <c r="Q1466" s="531"/>
      <c r="R1466" s="531"/>
      <c r="S1466" s="531"/>
      <c r="T1466" s="531"/>
      <c r="U1466" s="531"/>
      <c r="V1466" s="531"/>
      <c r="W1466" s="531"/>
      <c r="X1466" s="531"/>
      <c r="Y1466" s="531"/>
      <c r="Z1466" s="531"/>
      <c r="AA1466" s="531"/>
      <c r="AB1466" s="531"/>
    </row>
    <row r="1467" spans="3:28" ht="12.5" customHeight="1">
      <c r="C1467" s="531"/>
      <c r="D1467" s="531"/>
      <c r="E1467" s="531"/>
      <c r="F1467" s="909"/>
      <c r="G1467" s="909"/>
      <c r="H1467" s="909"/>
      <c r="I1467" s="909"/>
      <c r="J1467" s="909"/>
      <c r="K1467" s="909"/>
      <c r="L1467" s="531"/>
      <c r="M1467" s="531"/>
      <c r="N1467" s="531"/>
      <c r="O1467" s="531"/>
      <c r="P1467" s="531"/>
      <c r="Q1467" s="531"/>
      <c r="R1467" s="531"/>
      <c r="S1467" s="531"/>
      <c r="T1467" s="531"/>
      <c r="U1467" s="531"/>
      <c r="V1467" s="531"/>
      <c r="W1467" s="531"/>
      <c r="X1467" s="531"/>
      <c r="Y1467" s="531"/>
      <c r="Z1467" s="531"/>
      <c r="AA1467" s="531"/>
      <c r="AB1467" s="531"/>
    </row>
    <row r="1468" spans="3:28" ht="12.5" customHeight="1">
      <c r="C1468" s="531"/>
      <c r="D1468" s="531"/>
      <c r="E1468" s="531"/>
      <c r="F1468" s="909"/>
      <c r="G1468" s="909"/>
      <c r="H1468" s="909"/>
      <c r="I1468" s="909"/>
      <c r="J1468" s="909"/>
      <c r="K1468" s="909"/>
      <c r="L1468" s="531"/>
      <c r="M1468" s="531"/>
      <c r="N1468" s="531"/>
      <c r="O1468" s="531"/>
      <c r="P1468" s="531"/>
      <c r="Q1468" s="531"/>
      <c r="R1468" s="531"/>
      <c r="S1468" s="531"/>
      <c r="T1468" s="531"/>
      <c r="U1468" s="531"/>
      <c r="V1468" s="531"/>
      <c r="W1468" s="531"/>
      <c r="X1468" s="531"/>
      <c r="Y1468" s="531"/>
      <c r="Z1468" s="531"/>
      <c r="AA1468" s="531"/>
      <c r="AB1468" s="531"/>
    </row>
    <row r="1469" spans="3:28" ht="12.5" customHeight="1">
      <c r="C1469" s="531"/>
      <c r="D1469" s="531"/>
      <c r="E1469" s="531"/>
      <c r="F1469" s="909"/>
      <c r="G1469" s="909"/>
      <c r="H1469" s="909"/>
      <c r="I1469" s="909"/>
      <c r="J1469" s="909"/>
      <c r="K1469" s="909"/>
      <c r="L1469" s="531"/>
      <c r="M1469" s="531"/>
      <c r="N1469" s="531"/>
      <c r="O1469" s="531"/>
      <c r="P1469" s="531"/>
      <c r="Q1469" s="531"/>
      <c r="R1469" s="531"/>
      <c r="S1469" s="531"/>
      <c r="T1469" s="531"/>
      <c r="U1469" s="531"/>
      <c r="V1469" s="531"/>
      <c r="W1469" s="531"/>
      <c r="X1469" s="531"/>
      <c r="Y1469" s="531"/>
      <c r="Z1469" s="531"/>
      <c r="AA1469" s="531"/>
      <c r="AB1469" s="531"/>
    </row>
    <row r="1470" spans="3:28" ht="12.5" customHeight="1">
      <c r="C1470" s="531"/>
      <c r="D1470" s="531"/>
      <c r="E1470" s="531"/>
      <c r="F1470" s="909"/>
      <c r="G1470" s="909"/>
      <c r="H1470" s="909"/>
      <c r="I1470" s="909"/>
      <c r="J1470" s="909"/>
      <c r="K1470" s="909"/>
      <c r="L1470" s="531"/>
      <c r="M1470" s="531"/>
      <c r="N1470" s="531"/>
      <c r="O1470" s="531"/>
      <c r="P1470" s="531"/>
      <c r="Q1470" s="531"/>
      <c r="R1470" s="531"/>
      <c r="S1470" s="531"/>
      <c r="T1470" s="531"/>
      <c r="U1470" s="531"/>
      <c r="V1470" s="531"/>
      <c r="W1470" s="531"/>
      <c r="X1470" s="531"/>
      <c r="Y1470" s="531"/>
      <c r="Z1470" s="531"/>
      <c r="AA1470" s="531"/>
      <c r="AB1470" s="531"/>
    </row>
    <row r="1471" spans="3:28" ht="12.5" customHeight="1">
      <c r="C1471" s="531"/>
      <c r="D1471" s="531"/>
      <c r="E1471" s="531"/>
      <c r="F1471" s="909"/>
      <c r="G1471" s="909"/>
      <c r="H1471" s="909"/>
      <c r="I1471" s="909"/>
      <c r="J1471" s="909"/>
      <c r="K1471" s="909"/>
      <c r="L1471" s="531"/>
      <c r="M1471" s="531"/>
      <c r="N1471" s="531"/>
      <c r="O1471" s="531"/>
      <c r="P1471" s="531"/>
      <c r="Q1471" s="531"/>
      <c r="R1471" s="531"/>
      <c r="S1471" s="531"/>
      <c r="T1471" s="531"/>
      <c r="U1471" s="531"/>
      <c r="V1471" s="531"/>
      <c r="W1471" s="531"/>
      <c r="X1471" s="531"/>
      <c r="Y1471" s="531"/>
      <c r="Z1471" s="531"/>
      <c r="AA1471" s="531"/>
      <c r="AB1471" s="531"/>
    </row>
    <row r="1472" spans="3:28" ht="12.5" customHeight="1">
      <c r="C1472" s="531"/>
      <c r="D1472" s="531"/>
      <c r="E1472" s="531"/>
      <c r="F1472" s="909"/>
      <c r="G1472" s="909"/>
      <c r="H1472" s="909"/>
      <c r="I1472" s="909"/>
      <c r="J1472" s="909"/>
      <c r="K1472" s="909"/>
      <c r="L1472" s="531"/>
      <c r="M1472" s="531"/>
      <c r="N1472" s="531"/>
      <c r="O1472" s="531"/>
      <c r="P1472" s="531"/>
      <c r="Q1472" s="531"/>
      <c r="R1472" s="531"/>
      <c r="S1472" s="531"/>
      <c r="T1472" s="531"/>
      <c r="U1472" s="531"/>
      <c r="V1472" s="531"/>
      <c r="W1472" s="531"/>
      <c r="X1472" s="531"/>
      <c r="Y1472" s="531"/>
      <c r="Z1472" s="531"/>
      <c r="AA1472" s="531"/>
      <c r="AB1472" s="531"/>
    </row>
    <row r="1473" spans="3:28" ht="12.5" customHeight="1">
      <c r="C1473" s="531"/>
      <c r="D1473" s="531"/>
      <c r="E1473" s="531"/>
      <c r="F1473" s="909"/>
      <c r="G1473" s="909"/>
      <c r="H1473" s="909"/>
      <c r="I1473" s="909"/>
      <c r="J1473" s="909"/>
      <c r="K1473" s="909"/>
      <c r="L1473" s="531"/>
      <c r="M1473" s="531"/>
      <c r="N1473" s="531"/>
      <c r="O1473" s="531"/>
      <c r="P1473" s="531"/>
      <c r="Q1473" s="531"/>
      <c r="R1473" s="531"/>
      <c r="S1473" s="531"/>
      <c r="T1473" s="531"/>
      <c r="U1473" s="531"/>
      <c r="V1473" s="531"/>
      <c r="W1473" s="531"/>
      <c r="X1473" s="531"/>
      <c r="Y1473" s="531"/>
      <c r="Z1473" s="531"/>
      <c r="AA1473" s="531"/>
      <c r="AB1473" s="531"/>
    </row>
    <row r="1474" spans="3:28" ht="12.5" customHeight="1">
      <c r="C1474" s="531"/>
      <c r="D1474" s="531"/>
      <c r="E1474" s="531"/>
      <c r="F1474" s="909"/>
      <c r="G1474" s="909"/>
      <c r="H1474" s="909"/>
      <c r="I1474" s="909"/>
      <c r="J1474" s="909"/>
      <c r="K1474" s="909"/>
      <c r="L1474" s="531"/>
      <c r="M1474" s="531"/>
      <c r="N1474" s="531"/>
      <c r="O1474" s="531"/>
      <c r="P1474" s="531"/>
      <c r="Q1474" s="531"/>
      <c r="R1474" s="531"/>
      <c r="S1474" s="531"/>
      <c r="T1474" s="531"/>
      <c r="U1474" s="531"/>
      <c r="V1474" s="531"/>
      <c r="W1474" s="531"/>
      <c r="X1474" s="531"/>
      <c r="Y1474" s="531"/>
      <c r="Z1474" s="531"/>
      <c r="AA1474" s="531"/>
      <c r="AB1474" s="531"/>
    </row>
    <row r="1475" spans="3:28" ht="12.5" customHeight="1">
      <c r="C1475" s="531"/>
      <c r="D1475" s="531"/>
      <c r="E1475" s="531"/>
      <c r="F1475" s="909"/>
      <c r="G1475" s="909"/>
      <c r="H1475" s="909"/>
      <c r="I1475" s="909"/>
      <c r="J1475" s="909"/>
      <c r="K1475" s="909"/>
      <c r="L1475" s="531"/>
      <c r="M1475" s="531"/>
      <c r="N1475" s="531"/>
      <c r="O1475" s="531"/>
      <c r="P1475" s="531"/>
      <c r="Q1475" s="531"/>
      <c r="R1475" s="531"/>
      <c r="S1475" s="531"/>
      <c r="T1475" s="531"/>
      <c r="U1475" s="531"/>
      <c r="V1475" s="531"/>
      <c r="W1475" s="531"/>
      <c r="X1475" s="531"/>
      <c r="Y1475" s="531"/>
      <c r="Z1475" s="531"/>
      <c r="AA1475" s="531"/>
      <c r="AB1475" s="531"/>
    </row>
    <row r="1476" spans="3:28" ht="12.5" customHeight="1">
      <c r="C1476" s="531"/>
      <c r="D1476" s="531"/>
      <c r="E1476" s="531"/>
      <c r="F1476" s="909"/>
      <c r="G1476" s="909"/>
      <c r="H1476" s="909"/>
      <c r="I1476" s="909"/>
      <c r="J1476" s="909"/>
      <c r="K1476" s="909"/>
      <c r="L1476" s="531"/>
      <c r="M1476" s="531"/>
      <c r="N1476" s="531"/>
      <c r="O1476" s="531"/>
      <c r="P1476" s="531"/>
      <c r="Q1476" s="531"/>
      <c r="R1476" s="531"/>
      <c r="S1476" s="531"/>
      <c r="T1476" s="531"/>
      <c r="U1476" s="531"/>
      <c r="V1476" s="531"/>
      <c r="W1476" s="531"/>
      <c r="X1476" s="531"/>
      <c r="Y1476" s="531"/>
      <c r="Z1476" s="531"/>
      <c r="AA1476" s="531"/>
      <c r="AB1476" s="531"/>
    </row>
    <row r="1477" spans="3:28" ht="12.5" customHeight="1">
      <c r="C1477" s="531"/>
      <c r="D1477" s="531"/>
      <c r="E1477" s="531"/>
      <c r="F1477" s="909"/>
      <c r="G1477" s="909"/>
      <c r="H1477" s="909"/>
      <c r="I1477" s="909"/>
      <c r="J1477" s="909"/>
      <c r="K1477" s="909"/>
      <c r="L1477" s="531"/>
      <c r="M1477" s="531"/>
      <c r="N1477" s="531"/>
      <c r="O1477" s="531"/>
      <c r="P1477" s="531"/>
      <c r="Q1477" s="531"/>
      <c r="R1477" s="531"/>
      <c r="S1477" s="531"/>
      <c r="T1477" s="531"/>
      <c r="U1477" s="531"/>
      <c r="V1477" s="531"/>
      <c r="W1477" s="531"/>
      <c r="X1477" s="531"/>
      <c r="Y1477" s="531"/>
      <c r="Z1477" s="531"/>
      <c r="AA1477" s="531"/>
      <c r="AB1477" s="531"/>
    </row>
    <row r="1478" spans="3:28" ht="12.5" customHeight="1">
      <c r="C1478" s="531"/>
      <c r="D1478" s="531"/>
      <c r="E1478" s="531"/>
      <c r="F1478" s="909"/>
      <c r="G1478" s="909"/>
      <c r="H1478" s="909"/>
      <c r="I1478" s="909"/>
      <c r="J1478" s="909"/>
      <c r="K1478" s="909"/>
      <c r="L1478" s="531"/>
      <c r="M1478" s="531"/>
      <c r="N1478" s="531"/>
      <c r="O1478" s="531"/>
      <c r="P1478" s="531"/>
      <c r="Q1478" s="531"/>
      <c r="R1478" s="531"/>
      <c r="S1478" s="531"/>
      <c r="T1478" s="531"/>
      <c r="U1478" s="531"/>
      <c r="V1478" s="531"/>
      <c r="W1478" s="531"/>
      <c r="X1478" s="531"/>
      <c r="Y1478" s="531"/>
      <c r="Z1478" s="531"/>
      <c r="AA1478" s="531"/>
      <c r="AB1478" s="531"/>
    </row>
    <row r="1479" spans="3:28" ht="12.5" customHeight="1">
      <c r="C1479" s="531"/>
      <c r="D1479" s="531"/>
      <c r="E1479" s="531"/>
      <c r="F1479" s="909"/>
      <c r="G1479" s="909"/>
      <c r="H1479" s="909"/>
      <c r="I1479" s="909"/>
      <c r="J1479" s="909"/>
      <c r="K1479" s="909"/>
      <c r="L1479" s="531"/>
      <c r="M1479" s="531"/>
      <c r="N1479" s="531"/>
      <c r="O1479" s="531"/>
      <c r="P1479" s="531"/>
      <c r="Q1479" s="531"/>
      <c r="R1479" s="531"/>
      <c r="S1479" s="531"/>
      <c r="T1479" s="531"/>
      <c r="U1479" s="531"/>
      <c r="V1479" s="531"/>
      <c r="W1479" s="531"/>
      <c r="X1479" s="531"/>
      <c r="Y1479" s="531"/>
      <c r="Z1479" s="531"/>
      <c r="AA1479" s="531"/>
      <c r="AB1479" s="531"/>
    </row>
    <row r="1480" spans="3:28" ht="12.5" customHeight="1">
      <c r="C1480" s="531"/>
      <c r="D1480" s="531"/>
      <c r="E1480" s="531"/>
      <c r="F1480" s="909"/>
      <c r="G1480" s="909"/>
      <c r="H1480" s="909"/>
      <c r="I1480" s="909"/>
      <c r="J1480" s="909"/>
      <c r="K1480" s="909"/>
      <c r="L1480" s="531"/>
      <c r="M1480" s="531"/>
      <c r="N1480" s="531"/>
      <c r="O1480" s="531"/>
      <c r="P1480" s="531"/>
      <c r="Q1480" s="531"/>
      <c r="R1480" s="531"/>
      <c r="S1480" s="531"/>
      <c r="T1480" s="531"/>
      <c r="U1480" s="531"/>
      <c r="V1480" s="531"/>
      <c r="W1480" s="531"/>
      <c r="X1480" s="531"/>
      <c r="Y1480" s="531"/>
      <c r="Z1480" s="531"/>
      <c r="AA1480" s="531"/>
      <c r="AB1480" s="531"/>
    </row>
    <row r="1481" spans="3:28" ht="12.5" customHeight="1">
      <c r="C1481" s="531"/>
      <c r="D1481" s="531"/>
      <c r="E1481" s="531"/>
      <c r="F1481" s="909"/>
      <c r="G1481" s="909"/>
      <c r="H1481" s="909"/>
      <c r="I1481" s="909"/>
      <c r="J1481" s="909"/>
      <c r="K1481" s="909"/>
      <c r="L1481" s="531"/>
      <c r="M1481" s="531"/>
      <c r="N1481" s="531"/>
      <c r="O1481" s="531"/>
      <c r="P1481" s="531"/>
      <c r="Q1481" s="531"/>
      <c r="R1481" s="531"/>
      <c r="S1481" s="531"/>
      <c r="T1481" s="531"/>
      <c r="U1481" s="531"/>
      <c r="V1481" s="531"/>
      <c r="W1481" s="531"/>
      <c r="X1481" s="531"/>
      <c r="Y1481" s="531"/>
      <c r="Z1481" s="531"/>
      <c r="AA1481" s="531"/>
      <c r="AB1481" s="531"/>
    </row>
    <row r="1482" spans="3:28" ht="12.5" customHeight="1">
      <c r="C1482" s="531"/>
      <c r="D1482" s="531"/>
      <c r="E1482" s="531"/>
      <c r="F1482" s="909"/>
      <c r="G1482" s="909"/>
      <c r="H1482" s="909"/>
      <c r="I1482" s="909"/>
      <c r="J1482" s="909"/>
      <c r="K1482" s="909"/>
      <c r="L1482" s="531"/>
      <c r="M1482" s="531"/>
      <c r="N1482" s="531"/>
      <c r="O1482" s="531"/>
      <c r="P1482" s="531"/>
      <c r="Q1482" s="531"/>
      <c r="R1482" s="531"/>
      <c r="S1482" s="531"/>
      <c r="T1482" s="531"/>
      <c r="U1482" s="531"/>
      <c r="V1482" s="531"/>
      <c r="W1482" s="531"/>
      <c r="X1482" s="531"/>
      <c r="Y1482" s="531"/>
      <c r="Z1482" s="531"/>
      <c r="AA1482" s="531"/>
      <c r="AB1482" s="531"/>
    </row>
    <row r="1483" spans="3:28" ht="12.5" customHeight="1">
      <c r="C1483" s="531"/>
      <c r="D1483" s="531"/>
      <c r="E1483" s="531"/>
      <c r="F1483" s="909"/>
      <c r="G1483" s="909"/>
      <c r="H1483" s="909"/>
      <c r="I1483" s="909"/>
      <c r="J1483" s="909"/>
      <c r="K1483" s="909"/>
      <c r="L1483" s="531"/>
      <c r="M1483" s="531"/>
      <c r="N1483" s="531"/>
      <c r="O1483" s="531"/>
      <c r="P1483" s="531"/>
      <c r="Q1483" s="531"/>
      <c r="R1483" s="531"/>
      <c r="S1483" s="531"/>
      <c r="T1483" s="531"/>
      <c r="U1483" s="531"/>
      <c r="V1483" s="531"/>
      <c r="W1483" s="531"/>
      <c r="X1483" s="531"/>
      <c r="Y1483" s="531"/>
      <c r="Z1483" s="531"/>
      <c r="AA1483" s="531"/>
      <c r="AB1483" s="531"/>
    </row>
    <row r="1484" spans="3:28" ht="12.5" customHeight="1">
      <c r="C1484" s="531"/>
      <c r="D1484" s="531"/>
      <c r="E1484" s="531"/>
      <c r="F1484" s="909"/>
      <c r="G1484" s="909"/>
      <c r="H1484" s="909"/>
      <c r="I1484" s="909"/>
      <c r="J1484" s="909"/>
      <c r="K1484" s="909"/>
      <c r="L1484" s="531"/>
      <c r="M1484" s="531"/>
      <c r="N1484" s="531"/>
      <c r="O1484" s="531"/>
      <c r="P1484" s="531"/>
      <c r="Q1484" s="531"/>
      <c r="R1484" s="531"/>
      <c r="S1484" s="531"/>
      <c r="T1484" s="531"/>
      <c r="U1484" s="531"/>
      <c r="V1484" s="531"/>
      <c r="W1484" s="531"/>
      <c r="X1484" s="531"/>
      <c r="Y1484" s="531"/>
      <c r="Z1484" s="531"/>
      <c r="AA1484" s="531"/>
      <c r="AB1484" s="531"/>
    </row>
    <row r="1485" spans="3:28" ht="12.5" customHeight="1">
      <c r="C1485" s="531"/>
      <c r="D1485" s="531"/>
      <c r="E1485" s="531"/>
      <c r="F1485" s="909"/>
      <c r="G1485" s="909"/>
      <c r="H1485" s="909"/>
      <c r="I1485" s="909"/>
      <c r="J1485" s="909"/>
      <c r="K1485" s="909"/>
      <c r="L1485" s="531"/>
      <c r="M1485" s="531"/>
      <c r="N1485" s="531"/>
      <c r="O1485" s="531"/>
      <c r="P1485" s="531"/>
      <c r="Q1485" s="531"/>
      <c r="R1485" s="531"/>
      <c r="S1485" s="531"/>
      <c r="T1485" s="531"/>
      <c r="U1485" s="531"/>
      <c r="V1485" s="531"/>
      <c r="W1485" s="531"/>
      <c r="X1485" s="531"/>
      <c r="Y1485" s="531"/>
      <c r="Z1485" s="531"/>
      <c r="AA1485" s="531"/>
      <c r="AB1485" s="531"/>
    </row>
    <row r="1486" spans="3:28" ht="12.5" customHeight="1">
      <c r="C1486" s="531"/>
      <c r="D1486" s="531"/>
      <c r="E1486" s="531"/>
      <c r="F1486" s="909"/>
      <c r="G1486" s="909"/>
      <c r="H1486" s="909"/>
      <c r="I1486" s="909"/>
      <c r="J1486" s="909"/>
      <c r="K1486" s="909"/>
      <c r="L1486" s="531"/>
      <c r="M1486" s="531"/>
      <c r="N1486" s="531"/>
      <c r="O1486" s="531"/>
      <c r="P1486" s="531"/>
      <c r="Q1486" s="531"/>
      <c r="R1486" s="531"/>
      <c r="S1486" s="531"/>
      <c r="T1486" s="531"/>
      <c r="U1486" s="531"/>
      <c r="V1486" s="531"/>
      <c r="W1486" s="531"/>
      <c r="X1486" s="531"/>
      <c r="Y1486" s="531"/>
      <c r="Z1486" s="531"/>
      <c r="AA1486" s="531"/>
      <c r="AB1486" s="531"/>
    </row>
    <row r="1487" spans="3:28" ht="12.5" customHeight="1">
      <c r="C1487" s="531"/>
      <c r="D1487" s="531"/>
      <c r="E1487" s="531"/>
      <c r="F1487" s="909"/>
      <c r="G1487" s="909"/>
      <c r="H1487" s="909"/>
      <c r="I1487" s="909"/>
      <c r="J1487" s="909"/>
      <c r="K1487" s="909"/>
      <c r="L1487" s="531"/>
      <c r="M1487" s="531"/>
      <c r="N1487" s="531"/>
      <c r="O1487" s="531"/>
      <c r="P1487" s="531"/>
      <c r="Q1487" s="531"/>
      <c r="R1487" s="531"/>
      <c r="S1487" s="531"/>
      <c r="T1487" s="531"/>
      <c r="U1487" s="531"/>
      <c r="V1487" s="531"/>
      <c r="W1487" s="531"/>
      <c r="X1487" s="531"/>
      <c r="Y1487" s="531"/>
      <c r="Z1487" s="531"/>
      <c r="AA1487" s="531"/>
      <c r="AB1487" s="531"/>
    </row>
    <row r="1488" spans="3:28" ht="12.5" customHeight="1">
      <c r="C1488" s="531"/>
      <c r="D1488" s="531"/>
      <c r="E1488" s="531"/>
      <c r="F1488" s="909"/>
      <c r="G1488" s="909"/>
      <c r="H1488" s="909"/>
      <c r="I1488" s="909"/>
      <c r="J1488" s="909"/>
      <c r="K1488" s="909"/>
      <c r="L1488" s="531"/>
      <c r="M1488" s="531"/>
      <c r="N1488" s="531"/>
      <c r="O1488" s="531"/>
      <c r="P1488" s="531"/>
      <c r="Q1488" s="531"/>
      <c r="R1488" s="531"/>
      <c r="S1488" s="531"/>
      <c r="T1488" s="531"/>
      <c r="U1488" s="531"/>
      <c r="V1488" s="531"/>
      <c r="W1488" s="531"/>
      <c r="X1488" s="531"/>
      <c r="Y1488" s="531"/>
      <c r="Z1488" s="531"/>
      <c r="AA1488" s="531"/>
      <c r="AB1488" s="531"/>
    </row>
    <row r="1489" spans="3:28" ht="12.5" customHeight="1">
      <c r="C1489" s="531"/>
      <c r="D1489" s="531"/>
      <c r="E1489" s="531"/>
      <c r="F1489" s="909"/>
      <c r="G1489" s="909"/>
      <c r="H1489" s="909"/>
      <c r="I1489" s="909"/>
      <c r="J1489" s="909"/>
      <c r="K1489" s="909"/>
      <c r="L1489" s="531"/>
      <c r="M1489" s="531"/>
      <c r="N1489" s="531"/>
      <c r="O1489" s="531"/>
      <c r="P1489" s="531"/>
      <c r="Q1489" s="531"/>
      <c r="R1489" s="531"/>
      <c r="S1489" s="531"/>
      <c r="T1489" s="531"/>
      <c r="U1489" s="531"/>
      <c r="V1489" s="531"/>
      <c r="W1489" s="531"/>
      <c r="X1489" s="531"/>
      <c r="Y1489" s="531"/>
      <c r="Z1489" s="531"/>
      <c r="AA1489" s="531"/>
      <c r="AB1489" s="531"/>
    </row>
    <row r="1490" spans="3:28" ht="12.5" customHeight="1">
      <c r="C1490" s="531"/>
      <c r="D1490" s="531"/>
      <c r="E1490" s="531"/>
      <c r="F1490" s="909"/>
      <c r="G1490" s="909"/>
      <c r="H1490" s="909"/>
      <c r="I1490" s="909"/>
      <c r="J1490" s="909"/>
      <c r="K1490" s="909"/>
      <c r="L1490" s="531"/>
      <c r="M1490" s="531"/>
      <c r="N1490" s="531"/>
      <c r="O1490" s="531"/>
      <c r="P1490" s="531"/>
      <c r="Q1490" s="531"/>
      <c r="R1490" s="531"/>
      <c r="S1490" s="531"/>
      <c r="T1490" s="531"/>
      <c r="U1490" s="531"/>
      <c r="V1490" s="531"/>
      <c r="W1490" s="531"/>
      <c r="X1490" s="531"/>
      <c r="Y1490" s="531"/>
      <c r="Z1490" s="531"/>
      <c r="AA1490" s="531"/>
      <c r="AB1490" s="531"/>
    </row>
    <row r="1491" spans="3:28" ht="12.5" customHeight="1">
      <c r="C1491" s="531"/>
      <c r="D1491" s="531"/>
      <c r="E1491" s="531"/>
      <c r="F1491" s="909"/>
      <c r="G1491" s="909"/>
      <c r="H1491" s="909"/>
      <c r="I1491" s="909"/>
      <c r="J1491" s="909"/>
      <c r="K1491" s="909"/>
      <c r="L1491" s="531"/>
      <c r="M1491" s="531"/>
      <c r="N1491" s="531"/>
      <c r="O1491" s="531"/>
      <c r="P1491" s="531"/>
      <c r="Q1491" s="531"/>
      <c r="R1491" s="531"/>
      <c r="S1491" s="531"/>
      <c r="T1491" s="531"/>
      <c r="U1491" s="531"/>
      <c r="V1491" s="531"/>
      <c r="W1491" s="531"/>
      <c r="X1491" s="531"/>
      <c r="Y1491" s="531"/>
      <c r="Z1491" s="531"/>
      <c r="AA1491" s="531"/>
      <c r="AB1491" s="531"/>
    </row>
    <row r="1492" spans="3:28" ht="12.5" customHeight="1">
      <c r="C1492" s="531"/>
      <c r="D1492" s="531"/>
      <c r="E1492" s="531"/>
      <c r="F1492" s="909"/>
      <c r="G1492" s="909"/>
      <c r="H1492" s="909"/>
      <c r="I1492" s="909"/>
      <c r="J1492" s="909"/>
      <c r="K1492" s="909"/>
      <c r="L1492" s="531"/>
      <c r="M1492" s="531"/>
      <c r="N1492" s="531"/>
      <c r="O1492" s="531"/>
      <c r="P1492" s="531"/>
      <c r="Q1492" s="531"/>
      <c r="R1492" s="531"/>
      <c r="S1492" s="531"/>
      <c r="T1492" s="531"/>
      <c r="U1492" s="531"/>
      <c r="V1492" s="531"/>
      <c r="W1492" s="531"/>
      <c r="X1492" s="531"/>
      <c r="Y1492" s="531"/>
      <c r="Z1492" s="531"/>
      <c r="AA1492" s="531"/>
      <c r="AB1492" s="531"/>
    </row>
    <row r="1493" spans="3:28" ht="12.5" customHeight="1">
      <c r="C1493" s="531"/>
      <c r="D1493" s="531"/>
      <c r="E1493" s="531"/>
      <c r="F1493" s="909"/>
      <c r="G1493" s="909"/>
      <c r="H1493" s="909"/>
      <c r="I1493" s="909"/>
      <c r="J1493" s="909"/>
      <c r="K1493" s="909"/>
      <c r="L1493" s="531"/>
      <c r="M1493" s="531"/>
      <c r="N1493" s="531"/>
      <c r="O1493" s="531"/>
      <c r="P1493" s="531"/>
      <c r="Q1493" s="531"/>
      <c r="R1493" s="531"/>
      <c r="S1493" s="531"/>
      <c r="T1493" s="531"/>
      <c r="U1493" s="531"/>
      <c r="V1493" s="531"/>
      <c r="W1493" s="531"/>
      <c r="X1493" s="531"/>
      <c r="Y1493" s="531"/>
      <c r="Z1493" s="531"/>
      <c r="AA1493" s="531"/>
      <c r="AB1493" s="531"/>
    </row>
    <row r="1494" spans="3:28" ht="12.5" customHeight="1">
      <c r="C1494" s="531"/>
      <c r="D1494" s="531"/>
      <c r="E1494" s="531"/>
      <c r="F1494" s="909"/>
      <c r="G1494" s="909"/>
      <c r="H1494" s="909"/>
      <c r="I1494" s="909"/>
      <c r="J1494" s="909"/>
      <c r="K1494" s="909"/>
      <c r="L1494" s="531"/>
      <c r="M1494" s="531"/>
      <c r="N1494" s="531"/>
      <c r="O1494" s="531"/>
      <c r="P1494" s="531"/>
      <c r="Q1494" s="531"/>
      <c r="R1494" s="531"/>
      <c r="S1494" s="531"/>
      <c r="T1494" s="531"/>
      <c r="U1494" s="531"/>
      <c r="V1494" s="531"/>
      <c r="W1494" s="531"/>
      <c r="X1494" s="531"/>
      <c r="Y1494" s="531"/>
      <c r="Z1494" s="531"/>
      <c r="AA1494" s="531"/>
      <c r="AB1494" s="531"/>
    </row>
    <row r="1495" spans="3:28" ht="12.5" customHeight="1">
      <c r="C1495" s="531"/>
      <c r="D1495" s="531"/>
      <c r="E1495" s="531"/>
      <c r="F1495" s="909"/>
      <c r="G1495" s="909"/>
      <c r="H1495" s="909"/>
      <c r="I1495" s="909"/>
      <c r="J1495" s="909"/>
      <c r="K1495" s="909"/>
      <c r="L1495" s="531"/>
      <c r="M1495" s="531"/>
      <c r="N1495" s="531"/>
      <c r="O1495" s="531"/>
      <c r="P1495" s="531"/>
      <c r="Q1495" s="531"/>
      <c r="R1495" s="531"/>
      <c r="S1495" s="531"/>
      <c r="T1495" s="531"/>
      <c r="U1495" s="531"/>
      <c r="V1495" s="531"/>
      <c r="W1495" s="531"/>
      <c r="X1495" s="531"/>
      <c r="Y1495" s="531"/>
      <c r="Z1495" s="531"/>
      <c r="AA1495" s="531"/>
      <c r="AB1495" s="531"/>
    </row>
    <row r="1496" spans="3:28" ht="12.5" customHeight="1">
      <c r="C1496" s="531"/>
      <c r="D1496" s="531"/>
      <c r="E1496" s="531"/>
      <c r="F1496" s="909"/>
      <c r="G1496" s="909"/>
      <c r="H1496" s="909"/>
      <c r="I1496" s="909"/>
      <c r="J1496" s="909"/>
      <c r="K1496" s="909"/>
      <c r="L1496" s="531"/>
      <c r="M1496" s="531"/>
      <c r="N1496" s="531"/>
      <c r="O1496" s="531"/>
      <c r="P1496" s="531"/>
      <c r="Q1496" s="531"/>
      <c r="R1496" s="531"/>
      <c r="S1496" s="531"/>
      <c r="T1496" s="531"/>
      <c r="U1496" s="531"/>
      <c r="V1496" s="531"/>
      <c r="W1496" s="531"/>
      <c r="X1496" s="531"/>
      <c r="Y1496" s="531"/>
      <c r="Z1496" s="531"/>
      <c r="AA1496" s="531"/>
      <c r="AB1496" s="531"/>
    </row>
    <row r="1497" spans="3:28" ht="12.5" customHeight="1">
      <c r="C1497" s="531"/>
      <c r="D1497" s="531"/>
      <c r="E1497" s="531"/>
      <c r="F1497" s="909"/>
      <c r="G1497" s="909"/>
      <c r="H1497" s="909"/>
      <c r="I1497" s="909"/>
      <c r="J1497" s="909"/>
      <c r="K1497" s="909"/>
      <c r="L1497" s="531"/>
      <c r="M1497" s="531"/>
      <c r="N1497" s="531"/>
      <c r="O1497" s="531"/>
      <c r="P1497" s="531"/>
      <c r="Q1497" s="531"/>
      <c r="R1497" s="531"/>
      <c r="S1497" s="531"/>
      <c r="T1497" s="531"/>
      <c r="U1497" s="531"/>
      <c r="V1497" s="531"/>
      <c r="W1497" s="531"/>
      <c r="X1497" s="531"/>
      <c r="Y1497" s="531"/>
      <c r="Z1497" s="531"/>
      <c r="AA1497" s="531"/>
      <c r="AB1497" s="531"/>
    </row>
    <row r="1498" spans="3:28" ht="12.5" customHeight="1">
      <c r="C1498" s="531"/>
      <c r="D1498" s="531"/>
      <c r="E1498" s="531"/>
      <c r="F1498" s="909"/>
      <c r="G1498" s="909"/>
      <c r="H1498" s="909"/>
      <c r="I1498" s="909"/>
      <c r="J1498" s="909"/>
      <c r="K1498" s="909"/>
      <c r="L1498" s="531"/>
      <c r="M1498" s="531"/>
      <c r="N1498" s="531"/>
      <c r="O1498" s="531"/>
      <c r="P1498" s="531"/>
      <c r="Q1498" s="531"/>
      <c r="R1498" s="531"/>
      <c r="S1498" s="531"/>
      <c r="T1498" s="531"/>
      <c r="U1498" s="531"/>
      <c r="V1498" s="531"/>
      <c r="W1498" s="531"/>
      <c r="X1498" s="531"/>
      <c r="Y1498" s="531"/>
      <c r="Z1498" s="531"/>
      <c r="AA1498" s="531"/>
      <c r="AB1498" s="531"/>
    </row>
    <row r="1499" spans="3:28" ht="12.5" customHeight="1">
      <c r="C1499" s="531"/>
      <c r="D1499" s="531"/>
      <c r="E1499" s="531"/>
      <c r="F1499" s="909"/>
      <c r="G1499" s="909"/>
      <c r="H1499" s="909"/>
      <c r="I1499" s="909"/>
      <c r="J1499" s="909"/>
      <c r="K1499" s="909"/>
      <c r="L1499" s="531"/>
      <c r="M1499" s="531"/>
      <c r="N1499" s="531"/>
      <c r="O1499" s="531"/>
      <c r="P1499" s="531"/>
      <c r="Q1499" s="531"/>
      <c r="R1499" s="531"/>
      <c r="S1499" s="531"/>
      <c r="T1499" s="531"/>
      <c r="U1499" s="531"/>
      <c r="V1499" s="531"/>
      <c r="W1499" s="531"/>
      <c r="X1499" s="531"/>
      <c r="Y1499" s="531"/>
      <c r="Z1499" s="531"/>
      <c r="AA1499" s="531"/>
      <c r="AB1499" s="531"/>
    </row>
    <row r="1500" spans="3:28" ht="12.5" customHeight="1">
      <c r="C1500" s="531"/>
      <c r="D1500" s="531"/>
      <c r="E1500" s="531"/>
      <c r="F1500" s="909"/>
      <c r="G1500" s="909"/>
      <c r="H1500" s="909"/>
      <c r="I1500" s="909"/>
      <c r="J1500" s="909"/>
      <c r="K1500" s="909"/>
      <c r="L1500" s="531"/>
      <c r="M1500" s="531"/>
      <c r="N1500" s="531"/>
      <c r="O1500" s="531"/>
      <c r="P1500" s="531"/>
      <c r="Q1500" s="531"/>
      <c r="R1500" s="531"/>
      <c r="S1500" s="531"/>
      <c r="T1500" s="531"/>
      <c r="U1500" s="531"/>
      <c r="V1500" s="531"/>
      <c r="W1500" s="531"/>
      <c r="X1500" s="531"/>
      <c r="Y1500" s="531"/>
      <c r="Z1500" s="531"/>
      <c r="AA1500" s="531"/>
      <c r="AB1500" s="531"/>
    </row>
    <row r="1501" spans="3:28" ht="12.5" customHeight="1">
      <c r="C1501" s="531"/>
      <c r="D1501" s="531"/>
      <c r="E1501" s="531"/>
      <c r="F1501" s="909"/>
      <c r="G1501" s="909"/>
      <c r="H1501" s="909"/>
      <c r="I1501" s="909"/>
      <c r="J1501" s="909"/>
      <c r="K1501" s="909"/>
      <c r="L1501" s="531"/>
      <c r="M1501" s="531"/>
      <c r="N1501" s="531"/>
      <c r="O1501" s="531"/>
      <c r="P1501" s="531"/>
      <c r="Q1501" s="531"/>
      <c r="R1501" s="531"/>
      <c r="S1501" s="531"/>
      <c r="T1501" s="531"/>
      <c r="U1501" s="531"/>
      <c r="V1501" s="531"/>
      <c r="W1501" s="531"/>
      <c r="X1501" s="531"/>
      <c r="Y1501" s="531"/>
      <c r="Z1501" s="531"/>
      <c r="AA1501" s="531"/>
      <c r="AB1501" s="531"/>
    </row>
    <row r="1502" spans="3:28" ht="12.5" customHeight="1">
      <c r="C1502" s="531"/>
      <c r="D1502" s="531"/>
      <c r="E1502" s="531"/>
      <c r="F1502" s="909"/>
      <c r="G1502" s="909"/>
      <c r="H1502" s="909"/>
      <c r="I1502" s="909"/>
      <c r="J1502" s="909"/>
      <c r="K1502" s="909"/>
      <c r="L1502" s="531"/>
      <c r="M1502" s="531"/>
      <c r="N1502" s="531"/>
      <c r="O1502" s="531"/>
      <c r="P1502" s="531"/>
      <c r="Q1502" s="531"/>
      <c r="R1502" s="531"/>
      <c r="S1502" s="531"/>
      <c r="T1502" s="531"/>
      <c r="U1502" s="531"/>
      <c r="V1502" s="531"/>
      <c r="W1502" s="531"/>
      <c r="X1502" s="531"/>
      <c r="Y1502" s="531"/>
      <c r="Z1502" s="531"/>
      <c r="AA1502" s="531"/>
      <c r="AB1502" s="531"/>
    </row>
    <row r="1503" spans="3:28" ht="12.5" customHeight="1">
      <c r="C1503" s="531"/>
      <c r="D1503" s="531"/>
      <c r="E1503" s="531"/>
      <c r="F1503" s="909"/>
      <c r="G1503" s="909"/>
      <c r="H1503" s="909"/>
      <c r="I1503" s="909"/>
      <c r="J1503" s="909"/>
      <c r="K1503" s="909"/>
      <c r="L1503" s="531"/>
      <c r="M1503" s="531"/>
      <c r="N1503" s="531"/>
      <c r="O1503" s="531"/>
      <c r="P1503" s="531"/>
      <c r="Q1503" s="531"/>
      <c r="R1503" s="531"/>
      <c r="S1503" s="531"/>
      <c r="T1503" s="531"/>
      <c r="U1503" s="531"/>
      <c r="V1503" s="531"/>
      <c r="W1503" s="531"/>
      <c r="X1503" s="531"/>
      <c r="Y1503" s="531"/>
      <c r="Z1503" s="531"/>
      <c r="AA1503" s="531"/>
      <c r="AB1503" s="531"/>
    </row>
    <row r="1504" spans="3:28" ht="12.5" customHeight="1">
      <c r="C1504" s="531"/>
      <c r="D1504" s="531"/>
      <c r="E1504" s="531"/>
      <c r="F1504" s="909"/>
      <c r="G1504" s="909"/>
      <c r="H1504" s="909"/>
      <c r="I1504" s="909"/>
      <c r="J1504" s="909"/>
      <c r="K1504" s="909"/>
      <c r="L1504" s="531"/>
      <c r="M1504" s="531"/>
      <c r="N1504" s="531"/>
      <c r="O1504" s="531"/>
      <c r="P1504" s="531"/>
      <c r="Q1504" s="531"/>
      <c r="R1504" s="531"/>
      <c r="S1504" s="531"/>
      <c r="T1504" s="531"/>
      <c r="U1504" s="531"/>
      <c r="V1504" s="531"/>
      <c r="W1504" s="531"/>
      <c r="X1504" s="531"/>
      <c r="Y1504" s="531"/>
      <c r="Z1504" s="531"/>
      <c r="AA1504" s="531"/>
      <c r="AB1504" s="531"/>
    </row>
    <row r="1505" spans="3:28" ht="12.5" customHeight="1">
      <c r="C1505" s="531"/>
      <c r="D1505" s="531"/>
      <c r="E1505" s="531"/>
      <c r="F1505" s="909"/>
      <c r="G1505" s="909"/>
      <c r="H1505" s="909"/>
      <c r="I1505" s="909"/>
      <c r="J1505" s="909"/>
      <c r="K1505" s="909"/>
      <c r="L1505" s="531"/>
      <c r="M1505" s="531"/>
      <c r="N1505" s="531"/>
      <c r="O1505" s="531"/>
      <c r="P1505" s="531"/>
      <c r="Q1505" s="531"/>
      <c r="R1505" s="531"/>
      <c r="S1505" s="531"/>
      <c r="T1505" s="531"/>
      <c r="U1505" s="531"/>
      <c r="V1505" s="531"/>
      <c r="W1505" s="531"/>
      <c r="X1505" s="531"/>
      <c r="Y1505" s="531"/>
      <c r="Z1505" s="531"/>
      <c r="AA1505" s="531"/>
      <c r="AB1505" s="531"/>
    </row>
    <row r="1506" spans="3:28" ht="12.5" customHeight="1">
      <c r="C1506" s="531"/>
      <c r="D1506" s="531"/>
      <c r="E1506" s="531"/>
      <c r="F1506" s="909"/>
      <c r="G1506" s="909"/>
      <c r="H1506" s="909"/>
      <c r="I1506" s="909"/>
      <c r="J1506" s="909"/>
      <c r="K1506" s="909"/>
      <c r="L1506" s="531"/>
      <c r="M1506" s="531"/>
      <c r="N1506" s="531"/>
      <c r="O1506" s="531"/>
      <c r="P1506" s="531"/>
      <c r="Q1506" s="531"/>
      <c r="R1506" s="531"/>
      <c r="S1506" s="531"/>
      <c r="T1506" s="531"/>
      <c r="U1506" s="531"/>
      <c r="V1506" s="531"/>
      <c r="W1506" s="531"/>
      <c r="X1506" s="531"/>
      <c r="Y1506" s="531"/>
      <c r="Z1506" s="531"/>
      <c r="AA1506" s="531"/>
      <c r="AB1506" s="531"/>
    </row>
    <row r="1507" spans="3:28" ht="12.5" customHeight="1">
      <c r="C1507" s="531"/>
      <c r="D1507" s="531"/>
      <c r="E1507" s="531"/>
      <c r="F1507" s="909"/>
      <c r="G1507" s="909"/>
      <c r="H1507" s="909"/>
      <c r="I1507" s="909"/>
      <c r="J1507" s="909"/>
      <c r="K1507" s="909"/>
      <c r="L1507" s="531"/>
      <c r="M1507" s="531"/>
      <c r="N1507" s="531"/>
      <c r="O1507" s="531"/>
      <c r="P1507" s="531"/>
      <c r="Q1507" s="531"/>
      <c r="R1507" s="531"/>
      <c r="S1507" s="531"/>
      <c r="T1507" s="531"/>
      <c r="U1507" s="531"/>
      <c r="V1507" s="531"/>
      <c r="W1507" s="531"/>
      <c r="X1507" s="531"/>
      <c r="Y1507" s="531"/>
      <c r="Z1507" s="531"/>
      <c r="AA1507" s="531"/>
      <c r="AB1507" s="531"/>
    </row>
    <row r="1508" spans="3:28" ht="12.5" customHeight="1">
      <c r="C1508" s="531"/>
      <c r="D1508" s="531"/>
      <c r="E1508" s="531"/>
      <c r="F1508" s="909"/>
      <c r="G1508" s="909"/>
      <c r="H1508" s="909"/>
      <c r="I1508" s="909"/>
      <c r="J1508" s="909"/>
      <c r="K1508" s="909"/>
      <c r="L1508" s="531"/>
      <c r="M1508" s="531"/>
      <c r="N1508" s="531"/>
      <c r="O1508" s="531"/>
      <c r="P1508" s="531"/>
      <c r="Q1508" s="531"/>
      <c r="R1508" s="531"/>
      <c r="S1508" s="531"/>
      <c r="T1508" s="531"/>
      <c r="U1508" s="531"/>
      <c r="V1508" s="531"/>
      <c r="W1508" s="531"/>
      <c r="X1508" s="531"/>
      <c r="Y1508" s="531"/>
      <c r="Z1508" s="531"/>
      <c r="AA1508" s="531"/>
      <c r="AB1508" s="531"/>
    </row>
    <row r="1509" spans="3:28" ht="12.5" customHeight="1">
      <c r="C1509" s="531"/>
      <c r="D1509" s="531"/>
      <c r="E1509" s="531"/>
      <c r="F1509" s="909"/>
      <c r="G1509" s="909"/>
      <c r="H1509" s="909"/>
      <c r="I1509" s="909"/>
      <c r="J1509" s="909"/>
      <c r="K1509" s="909"/>
      <c r="L1509" s="531"/>
      <c r="M1509" s="531"/>
      <c r="N1509" s="531"/>
      <c r="O1509" s="531"/>
      <c r="P1509" s="531"/>
      <c r="Q1509" s="531"/>
      <c r="R1509" s="531"/>
      <c r="S1509" s="531"/>
      <c r="T1509" s="531"/>
      <c r="U1509" s="531"/>
      <c r="V1509" s="531"/>
      <c r="W1509" s="531"/>
      <c r="X1509" s="531"/>
      <c r="Y1509" s="531"/>
      <c r="Z1509" s="531"/>
      <c r="AA1509" s="531"/>
      <c r="AB1509" s="531"/>
    </row>
    <row r="1510" spans="3:28" ht="12.5" customHeight="1">
      <c r="C1510" s="531"/>
      <c r="D1510" s="531"/>
      <c r="E1510" s="531"/>
      <c r="F1510" s="909"/>
      <c r="G1510" s="909"/>
      <c r="H1510" s="909"/>
      <c r="I1510" s="909"/>
      <c r="J1510" s="909"/>
      <c r="K1510" s="909"/>
      <c r="L1510" s="531"/>
      <c r="M1510" s="531"/>
      <c r="N1510" s="531"/>
      <c r="O1510" s="531"/>
      <c r="P1510" s="531"/>
      <c r="Q1510" s="531"/>
      <c r="R1510" s="531"/>
      <c r="S1510" s="531"/>
      <c r="T1510" s="531"/>
      <c r="U1510" s="531"/>
      <c r="V1510" s="531"/>
      <c r="W1510" s="531"/>
      <c r="X1510" s="531"/>
      <c r="Y1510" s="531"/>
      <c r="Z1510" s="531"/>
      <c r="AA1510" s="531"/>
      <c r="AB1510" s="531"/>
    </row>
    <row r="1511" spans="3:28" ht="12.5" customHeight="1">
      <c r="C1511" s="531"/>
      <c r="D1511" s="531"/>
      <c r="E1511" s="531"/>
      <c r="F1511" s="909"/>
      <c r="G1511" s="909"/>
      <c r="H1511" s="909"/>
      <c r="I1511" s="909"/>
      <c r="J1511" s="909"/>
      <c r="K1511" s="909"/>
      <c r="L1511" s="531"/>
      <c r="M1511" s="531"/>
      <c r="N1511" s="531"/>
      <c r="O1511" s="531"/>
      <c r="P1511" s="531"/>
      <c r="Q1511" s="531"/>
      <c r="R1511" s="531"/>
      <c r="S1511" s="531"/>
      <c r="T1511" s="531"/>
      <c r="U1511" s="531"/>
      <c r="V1511" s="531"/>
      <c r="W1511" s="531"/>
      <c r="X1511" s="531"/>
      <c r="Y1511" s="531"/>
      <c r="Z1511" s="531"/>
      <c r="AA1511" s="531"/>
      <c r="AB1511" s="531"/>
    </row>
    <row r="1512" spans="3:28" ht="12.5" customHeight="1">
      <c r="C1512" s="531"/>
      <c r="D1512" s="531"/>
      <c r="E1512" s="531"/>
      <c r="F1512" s="909"/>
      <c r="G1512" s="909"/>
      <c r="H1512" s="909"/>
      <c r="I1512" s="909"/>
      <c r="J1512" s="909"/>
      <c r="K1512" s="909"/>
      <c r="L1512" s="531"/>
      <c r="M1512" s="531"/>
      <c r="N1512" s="531"/>
      <c r="O1512" s="531"/>
      <c r="P1512" s="531"/>
      <c r="Q1512" s="531"/>
      <c r="R1512" s="531"/>
      <c r="S1512" s="531"/>
      <c r="T1512" s="531"/>
      <c r="U1512" s="531"/>
      <c r="V1512" s="531"/>
      <c r="W1512" s="531"/>
      <c r="X1512" s="531"/>
      <c r="Y1512" s="531"/>
      <c r="Z1512" s="531"/>
      <c r="AA1512" s="531"/>
      <c r="AB1512" s="531"/>
    </row>
    <row r="1513" spans="3:28" ht="12.5" customHeight="1">
      <c r="C1513" s="531"/>
      <c r="D1513" s="531"/>
      <c r="E1513" s="531"/>
      <c r="F1513" s="909"/>
      <c r="G1513" s="909"/>
      <c r="H1513" s="909"/>
      <c r="I1513" s="909"/>
      <c r="J1513" s="909"/>
      <c r="K1513" s="909"/>
      <c r="L1513" s="531"/>
      <c r="M1513" s="531"/>
      <c r="N1513" s="531"/>
      <c r="O1513" s="531"/>
      <c r="P1513" s="531"/>
      <c r="Q1513" s="531"/>
      <c r="R1513" s="531"/>
      <c r="S1513" s="531"/>
      <c r="T1513" s="531"/>
      <c r="U1513" s="531"/>
      <c r="V1513" s="531"/>
      <c r="W1513" s="531"/>
      <c r="X1513" s="531"/>
      <c r="Y1513" s="531"/>
      <c r="Z1513" s="531"/>
      <c r="AA1513" s="531"/>
      <c r="AB1513" s="531"/>
    </row>
    <row r="1514" spans="3:28" ht="12.5" customHeight="1">
      <c r="C1514" s="531"/>
      <c r="D1514" s="531"/>
      <c r="E1514" s="531"/>
      <c r="F1514" s="909"/>
      <c r="G1514" s="909"/>
      <c r="H1514" s="909"/>
      <c r="I1514" s="909"/>
      <c r="J1514" s="909"/>
      <c r="K1514" s="909"/>
      <c r="L1514" s="531"/>
      <c r="M1514" s="531"/>
      <c r="N1514" s="531"/>
      <c r="O1514" s="531"/>
      <c r="P1514" s="531"/>
      <c r="Q1514" s="531"/>
      <c r="R1514" s="531"/>
      <c r="S1514" s="531"/>
      <c r="T1514" s="531"/>
      <c r="U1514" s="531"/>
      <c r="V1514" s="531"/>
      <c r="W1514" s="531"/>
      <c r="X1514" s="531"/>
      <c r="Y1514" s="531"/>
      <c r="Z1514" s="531"/>
      <c r="AA1514" s="531"/>
      <c r="AB1514" s="531"/>
    </row>
    <row r="1515" spans="3:28" ht="12.5" customHeight="1">
      <c r="C1515" s="531"/>
      <c r="D1515" s="531"/>
      <c r="E1515" s="531"/>
      <c r="F1515" s="909"/>
      <c r="G1515" s="909"/>
      <c r="H1515" s="909"/>
      <c r="I1515" s="909"/>
      <c r="J1515" s="909"/>
      <c r="K1515" s="909"/>
      <c r="L1515" s="531"/>
      <c r="M1515" s="531"/>
      <c r="N1515" s="531"/>
      <c r="O1515" s="531"/>
      <c r="P1515" s="531"/>
      <c r="Q1515" s="531"/>
      <c r="R1515" s="531"/>
      <c r="S1515" s="531"/>
      <c r="T1515" s="531"/>
      <c r="U1515" s="531"/>
      <c r="V1515" s="531"/>
      <c r="W1515" s="531"/>
      <c r="X1515" s="531"/>
      <c r="Y1515" s="531"/>
      <c r="Z1515" s="531"/>
      <c r="AA1515" s="531"/>
      <c r="AB1515" s="531"/>
    </row>
    <row r="1516" spans="3:28" ht="12.5" customHeight="1">
      <c r="C1516" s="531"/>
      <c r="D1516" s="531"/>
      <c r="E1516" s="531"/>
      <c r="F1516" s="909"/>
      <c r="G1516" s="909"/>
      <c r="H1516" s="909"/>
      <c r="I1516" s="909"/>
      <c r="J1516" s="909"/>
      <c r="K1516" s="909"/>
      <c r="L1516" s="531"/>
      <c r="M1516" s="531"/>
      <c r="N1516" s="531"/>
      <c r="O1516" s="531"/>
      <c r="P1516" s="531"/>
      <c r="Q1516" s="531"/>
      <c r="R1516" s="531"/>
      <c r="S1516" s="531"/>
      <c r="T1516" s="531"/>
      <c r="U1516" s="531"/>
      <c r="V1516" s="531"/>
      <c r="W1516" s="531"/>
      <c r="X1516" s="531"/>
      <c r="Y1516" s="531"/>
      <c r="Z1516" s="531"/>
      <c r="AA1516" s="531"/>
      <c r="AB1516" s="531"/>
    </row>
    <row r="1517" spans="3:28" ht="12.5" customHeight="1">
      <c r="C1517" s="531"/>
      <c r="D1517" s="531"/>
      <c r="E1517" s="531"/>
      <c r="F1517" s="909"/>
      <c r="G1517" s="909"/>
      <c r="H1517" s="909"/>
      <c r="I1517" s="909"/>
      <c r="J1517" s="909"/>
      <c r="K1517" s="909"/>
      <c r="L1517" s="531"/>
      <c r="M1517" s="531"/>
      <c r="N1517" s="531"/>
      <c r="O1517" s="531"/>
      <c r="P1517" s="531"/>
      <c r="Q1517" s="531"/>
      <c r="R1517" s="531"/>
      <c r="S1517" s="531"/>
      <c r="T1517" s="531"/>
      <c r="U1517" s="531"/>
      <c r="V1517" s="531"/>
      <c r="W1517" s="531"/>
      <c r="X1517" s="531"/>
      <c r="Y1517" s="531"/>
      <c r="Z1517" s="531"/>
      <c r="AA1517" s="531"/>
      <c r="AB1517" s="531"/>
    </row>
    <row r="1518" spans="3:28" ht="12.5" customHeight="1">
      <c r="C1518" s="531"/>
      <c r="D1518" s="531"/>
      <c r="E1518" s="531"/>
      <c r="F1518" s="909"/>
      <c r="G1518" s="909"/>
      <c r="H1518" s="909"/>
      <c r="I1518" s="909"/>
      <c r="J1518" s="909"/>
      <c r="K1518" s="909"/>
      <c r="L1518" s="531"/>
      <c r="M1518" s="531"/>
      <c r="N1518" s="531"/>
      <c r="O1518" s="531"/>
      <c r="P1518" s="531"/>
      <c r="Q1518" s="531"/>
      <c r="R1518" s="531"/>
      <c r="S1518" s="531"/>
      <c r="T1518" s="531"/>
      <c r="U1518" s="531"/>
      <c r="V1518" s="531"/>
      <c r="W1518" s="531"/>
      <c r="X1518" s="531"/>
      <c r="Y1518" s="531"/>
      <c r="Z1518" s="531"/>
      <c r="AA1518" s="531"/>
      <c r="AB1518" s="531"/>
    </row>
    <row r="1519" spans="3:28" ht="12.5" customHeight="1">
      <c r="C1519" s="531"/>
      <c r="D1519" s="531"/>
      <c r="E1519" s="531"/>
      <c r="F1519" s="909"/>
      <c r="G1519" s="909"/>
      <c r="H1519" s="909"/>
      <c r="I1519" s="909"/>
      <c r="J1519" s="909"/>
      <c r="K1519" s="909"/>
      <c r="L1519" s="531"/>
      <c r="M1519" s="531"/>
      <c r="N1519" s="531"/>
      <c r="O1519" s="531"/>
      <c r="P1519" s="531"/>
      <c r="Q1519" s="531"/>
      <c r="R1519" s="531"/>
      <c r="S1519" s="531"/>
      <c r="T1519" s="531"/>
      <c r="U1519" s="531"/>
      <c r="V1519" s="531"/>
      <c r="W1519" s="531"/>
      <c r="X1519" s="531"/>
      <c r="Y1519" s="531"/>
      <c r="Z1519" s="531"/>
      <c r="AA1519" s="531"/>
      <c r="AB1519" s="531"/>
    </row>
    <row r="1520" spans="3:28" ht="12.5" customHeight="1">
      <c r="C1520" s="531"/>
      <c r="D1520" s="531"/>
      <c r="E1520" s="531"/>
      <c r="F1520" s="909"/>
      <c r="G1520" s="909"/>
      <c r="H1520" s="909"/>
      <c r="I1520" s="909"/>
      <c r="J1520" s="909"/>
      <c r="K1520" s="909"/>
      <c r="L1520" s="531"/>
      <c r="M1520" s="531"/>
      <c r="N1520" s="531"/>
      <c r="O1520" s="531"/>
      <c r="P1520" s="531"/>
      <c r="Q1520" s="531"/>
      <c r="R1520" s="531"/>
      <c r="S1520" s="531"/>
      <c r="T1520" s="531"/>
      <c r="U1520" s="531"/>
      <c r="V1520" s="531"/>
      <c r="W1520" s="531"/>
      <c r="X1520" s="531"/>
      <c r="Y1520" s="531"/>
      <c r="Z1520" s="531"/>
      <c r="AA1520" s="531"/>
      <c r="AB1520" s="531"/>
    </row>
    <row r="1521" spans="3:28" ht="12.5" customHeight="1">
      <c r="C1521" s="531"/>
      <c r="D1521" s="531"/>
      <c r="E1521" s="531"/>
      <c r="F1521" s="909"/>
      <c r="G1521" s="909"/>
      <c r="H1521" s="909"/>
      <c r="I1521" s="909"/>
      <c r="J1521" s="909"/>
      <c r="K1521" s="909"/>
      <c r="L1521" s="531"/>
      <c r="M1521" s="531"/>
      <c r="N1521" s="531"/>
      <c r="O1521" s="531"/>
      <c r="P1521" s="531"/>
      <c r="Q1521" s="531"/>
      <c r="R1521" s="531"/>
      <c r="S1521" s="531"/>
      <c r="T1521" s="531"/>
      <c r="U1521" s="531"/>
      <c r="V1521" s="531"/>
      <c r="W1521" s="531"/>
      <c r="X1521" s="531"/>
      <c r="Y1521" s="531"/>
      <c r="Z1521" s="531"/>
      <c r="AA1521" s="531"/>
      <c r="AB1521" s="531"/>
    </row>
    <row r="1522" spans="3:28" ht="12.5" customHeight="1">
      <c r="C1522" s="531"/>
      <c r="D1522" s="531"/>
      <c r="E1522" s="531"/>
      <c r="F1522" s="909"/>
      <c r="G1522" s="909"/>
      <c r="H1522" s="909"/>
      <c r="I1522" s="909"/>
      <c r="J1522" s="909"/>
      <c r="K1522" s="909"/>
      <c r="L1522" s="531"/>
      <c r="M1522" s="531"/>
      <c r="N1522" s="531"/>
      <c r="O1522" s="531"/>
      <c r="P1522" s="531"/>
      <c r="Q1522" s="531"/>
      <c r="R1522" s="531"/>
      <c r="S1522" s="531"/>
      <c r="T1522" s="531"/>
      <c r="U1522" s="531"/>
      <c r="V1522" s="531"/>
      <c r="W1522" s="531"/>
      <c r="X1522" s="531"/>
      <c r="Y1522" s="531"/>
      <c r="Z1522" s="531"/>
      <c r="AA1522" s="531"/>
      <c r="AB1522" s="531"/>
    </row>
    <row r="1523" spans="3:28" ht="12.5" customHeight="1">
      <c r="C1523" s="531"/>
      <c r="D1523" s="531"/>
      <c r="E1523" s="531"/>
      <c r="F1523" s="909"/>
      <c r="G1523" s="909"/>
      <c r="H1523" s="909"/>
      <c r="I1523" s="909"/>
      <c r="J1523" s="909"/>
      <c r="K1523" s="909"/>
      <c r="L1523" s="531"/>
      <c r="M1523" s="531"/>
      <c r="N1523" s="531"/>
      <c r="O1523" s="531"/>
      <c r="P1523" s="531"/>
      <c r="Q1523" s="531"/>
      <c r="R1523" s="531"/>
      <c r="S1523" s="531"/>
      <c r="T1523" s="531"/>
      <c r="U1523" s="531"/>
      <c r="V1523" s="531"/>
      <c r="W1523" s="531"/>
      <c r="X1523" s="531"/>
      <c r="Y1523" s="531"/>
      <c r="Z1523" s="531"/>
      <c r="AA1523" s="531"/>
      <c r="AB1523" s="531"/>
    </row>
    <row r="1524" spans="3:28" ht="12.5" customHeight="1">
      <c r="C1524" s="531"/>
      <c r="D1524" s="531"/>
      <c r="E1524" s="531"/>
      <c r="F1524" s="909"/>
      <c r="G1524" s="909"/>
      <c r="H1524" s="909"/>
      <c r="I1524" s="909"/>
      <c r="J1524" s="909"/>
      <c r="K1524" s="909"/>
      <c r="L1524" s="531"/>
      <c r="M1524" s="531"/>
      <c r="N1524" s="531"/>
      <c r="O1524" s="531"/>
      <c r="P1524" s="531"/>
      <c r="Q1524" s="531"/>
      <c r="R1524" s="531"/>
      <c r="S1524" s="531"/>
      <c r="T1524" s="531"/>
      <c r="U1524" s="531"/>
      <c r="V1524" s="531"/>
      <c r="W1524" s="531"/>
      <c r="X1524" s="531"/>
      <c r="Y1524" s="531"/>
      <c r="Z1524" s="531"/>
      <c r="AA1524" s="531"/>
      <c r="AB1524" s="531"/>
    </row>
    <row r="1525" spans="3:28" ht="12.5" customHeight="1">
      <c r="C1525" s="531"/>
      <c r="D1525" s="531"/>
      <c r="E1525" s="531"/>
      <c r="F1525" s="909"/>
      <c r="G1525" s="909"/>
      <c r="H1525" s="909"/>
      <c r="I1525" s="909"/>
      <c r="J1525" s="909"/>
      <c r="K1525" s="909"/>
      <c r="L1525" s="531"/>
      <c r="M1525" s="531"/>
      <c r="N1525" s="531"/>
      <c r="O1525" s="531"/>
      <c r="P1525" s="531"/>
      <c r="Q1525" s="531"/>
      <c r="R1525" s="531"/>
      <c r="S1525" s="531"/>
      <c r="T1525" s="531"/>
      <c r="U1525" s="531"/>
      <c r="V1525" s="531"/>
      <c r="W1525" s="531"/>
      <c r="X1525" s="531"/>
      <c r="Y1525" s="531"/>
      <c r="Z1525" s="531"/>
      <c r="AA1525" s="531"/>
      <c r="AB1525" s="531"/>
    </row>
    <row r="1526" spans="3:28" ht="12.5" customHeight="1">
      <c r="C1526" s="531"/>
      <c r="D1526" s="531"/>
      <c r="E1526" s="531"/>
      <c r="F1526" s="909"/>
      <c r="G1526" s="909"/>
      <c r="H1526" s="909"/>
      <c r="I1526" s="909"/>
      <c r="J1526" s="909"/>
      <c r="K1526" s="909"/>
      <c r="L1526" s="531"/>
      <c r="M1526" s="531"/>
      <c r="N1526" s="531"/>
      <c r="O1526" s="531"/>
      <c r="P1526" s="531"/>
      <c r="Q1526" s="531"/>
      <c r="R1526" s="531"/>
      <c r="S1526" s="531"/>
      <c r="T1526" s="531"/>
      <c r="U1526" s="531"/>
      <c r="V1526" s="531"/>
      <c r="W1526" s="531"/>
      <c r="X1526" s="531"/>
      <c r="Y1526" s="531"/>
      <c r="Z1526" s="531"/>
      <c r="AA1526" s="531"/>
      <c r="AB1526" s="531"/>
    </row>
    <row r="1527" spans="3:28" ht="12.5" customHeight="1">
      <c r="C1527" s="531"/>
      <c r="D1527" s="531"/>
      <c r="E1527" s="531"/>
      <c r="F1527" s="909"/>
      <c r="G1527" s="909"/>
      <c r="H1527" s="909"/>
      <c r="I1527" s="909"/>
      <c r="J1527" s="909"/>
      <c r="K1527" s="909"/>
      <c r="L1527" s="531"/>
      <c r="M1527" s="531"/>
      <c r="N1527" s="531"/>
      <c r="O1527" s="531"/>
      <c r="P1527" s="531"/>
      <c r="Q1527" s="531"/>
      <c r="R1527" s="531"/>
      <c r="S1527" s="531"/>
      <c r="T1527" s="531"/>
      <c r="U1527" s="531"/>
      <c r="V1527" s="531"/>
      <c r="W1527" s="531"/>
      <c r="X1527" s="531"/>
      <c r="Y1527" s="531"/>
      <c r="Z1527" s="531"/>
      <c r="AA1527" s="531"/>
      <c r="AB1527" s="531"/>
    </row>
    <row r="1528" spans="3:28" ht="12.5" customHeight="1">
      <c r="C1528" s="531"/>
      <c r="D1528" s="531"/>
      <c r="E1528" s="531"/>
      <c r="F1528" s="909"/>
      <c r="G1528" s="909"/>
      <c r="H1528" s="909"/>
      <c r="I1528" s="909"/>
      <c r="J1528" s="909"/>
      <c r="K1528" s="909"/>
      <c r="L1528" s="531"/>
      <c r="M1528" s="531"/>
      <c r="N1528" s="531"/>
      <c r="O1528" s="531"/>
      <c r="P1528" s="531"/>
      <c r="Q1528" s="531"/>
      <c r="R1528" s="531"/>
      <c r="S1528" s="531"/>
      <c r="T1528" s="531"/>
      <c r="U1528" s="531"/>
      <c r="V1528" s="531"/>
      <c r="W1528" s="531"/>
      <c r="X1528" s="531"/>
      <c r="Y1528" s="531"/>
      <c r="Z1528" s="531"/>
      <c r="AA1528" s="531"/>
      <c r="AB1528" s="531"/>
    </row>
    <row r="1529" spans="3:28" ht="12.5" customHeight="1">
      <c r="C1529" s="531"/>
      <c r="D1529" s="531"/>
      <c r="E1529" s="531"/>
      <c r="F1529" s="909"/>
      <c r="G1529" s="909"/>
      <c r="H1529" s="909"/>
      <c r="I1529" s="909"/>
      <c r="J1529" s="909"/>
      <c r="K1529" s="909"/>
      <c r="L1529" s="531"/>
      <c r="M1529" s="531"/>
      <c r="N1529" s="531"/>
      <c r="O1529" s="531"/>
      <c r="P1529" s="531"/>
      <c r="Q1529" s="531"/>
      <c r="R1529" s="531"/>
      <c r="S1529" s="531"/>
      <c r="T1529" s="531"/>
      <c r="U1529" s="531"/>
      <c r="V1529" s="531"/>
      <c r="W1529" s="531"/>
      <c r="X1529" s="531"/>
      <c r="Y1529" s="531"/>
      <c r="Z1529" s="531"/>
      <c r="AA1529" s="531"/>
      <c r="AB1529" s="531"/>
    </row>
    <row r="1530" spans="3:28" ht="12.5" customHeight="1">
      <c r="C1530" s="531"/>
      <c r="D1530" s="531"/>
      <c r="E1530" s="531"/>
      <c r="F1530" s="909"/>
      <c r="G1530" s="909"/>
      <c r="H1530" s="909"/>
      <c r="I1530" s="909"/>
      <c r="J1530" s="909"/>
      <c r="K1530" s="909"/>
      <c r="L1530" s="531"/>
      <c r="M1530" s="531"/>
      <c r="N1530" s="531"/>
      <c r="O1530" s="531"/>
      <c r="P1530" s="531"/>
      <c r="Q1530" s="531"/>
      <c r="R1530" s="531"/>
      <c r="S1530" s="531"/>
      <c r="T1530" s="531"/>
      <c r="U1530" s="531"/>
      <c r="V1530" s="531"/>
      <c r="W1530" s="531"/>
      <c r="X1530" s="531"/>
      <c r="Y1530" s="531"/>
      <c r="Z1530" s="531"/>
      <c r="AA1530" s="531"/>
      <c r="AB1530" s="531"/>
    </row>
    <row r="1531" spans="3:28" ht="12.5" customHeight="1">
      <c r="C1531" s="531"/>
      <c r="D1531" s="531"/>
      <c r="E1531" s="531"/>
      <c r="F1531" s="909"/>
      <c r="G1531" s="909"/>
      <c r="H1531" s="909"/>
      <c r="I1531" s="909"/>
      <c r="J1531" s="909"/>
      <c r="K1531" s="909"/>
      <c r="L1531" s="531"/>
      <c r="M1531" s="531"/>
      <c r="N1531" s="531"/>
      <c r="O1531" s="531"/>
      <c r="P1531" s="531"/>
      <c r="Q1531" s="531"/>
      <c r="R1531" s="531"/>
      <c r="S1531" s="531"/>
      <c r="T1531" s="531"/>
      <c r="U1531" s="531"/>
      <c r="V1531" s="531"/>
      <c r="W1531" s="531"/>
      <c r="X1531" s="531"/>
      <c r="Y1531" s="531"/>
      <c r="Z1531" s="531"/>
      <c r="AA1531" s="531"/>
      <c r="AB1531" s="531"/>
    </row>
    <row r="1532" spans="3:28" ht="12.5" customHeight="1">
      <c r="C1532" s="531"/>
      <c r="D1532" s="531"/>
      <c r="E1532" s="531"/>
      <c r="F1532" s="909"/>
      <c r="G1532" s="909"/>
      <c r="H1532" s="909"/>
      <c r="I1532" s="909"/>
      <c r="J1532" s="909"/>
      <c r="K1532" s="909"/>
      <c r="L1532" s="531"/>
      <c r="M1532" s="531"/>
      <c r="N1532" s="531"/>
      <c r="O1532" s="531"/>
      <c r="P1532" s="531"/>
      <c r="Q1532" s="531"/>
      <c r="R1532" s="531"/>
      <c r="S1532" s="531"/>
      <c r="T1532" s="531"/>
      <c r="U1532" s="531"/>
      <c r="V1532" s="531"/>
      <c r="W1532" s="531"/>
      <c r="X1532" s="531"/>
      <c r="Y1532" s="531"/>
      <c r="Z1532" s="531"/>
      <c r="AA1532" s="531"/>
      <c r="AB1532" s="531"/>
    </row>
    <row r="1533" spans="3:28" ht="12.5" customHeight="1">
      <c r="C1533" s="531"/>
      <c r="D1533" s="531"/>
      <c r="E1533" s="531"/>
      <c r="F1533" s="909"/>
      <c r="G1533" s="909"/>
      <c r="H1533" s="909"/>
      <c r="I1533" s="909"/>
      <c r="J1533" s="909"/>
      <c r="K1533" s="909"/>
      <c r="L1533" s="531"/>
      <c r="M1533" s="531"/>
      <c r="N1533" s="531"/>
      <c r="O1533" s="531"/>
      <c r="P1533" s="531"/>
      <c r="Q1533" s="531"/>
      <c r="R1533" s="531"/>
      <c r="S1533" s="531"/>
      <c r="T1533" s="531"/>
      <c r="U1533" s="531"/>
      <c r="V1533" s="531"/>
      <c r="W1533" s="531"/>
      <c r="X1533" s="531"/>
      <c r="Y1533" s="531"/>
      <c r="Z1533" s="531"/>
      <c r="AA1533" s="531"/>
      <c r="AB1533" s="531"/>
    </row>
    <row r="1534" spans="3:28" ht="12.5" customHeight="1">
      <c r="C1534" s="531"/>
      <c r="D1534" s="531"/>
      <c r="E1534" s="531"/>
      <c r="F1534" s="909"/>
      <c r="G1534" s="909"/>
      <c r="H1534" s="909"/>
      <c r="I1534" s="909"/>
      <c r="J1534" s="909"/>
      <c r="K1534" s="909"/>
      <c r="L1534" s="531"/>
      <c r="M1534" s="531"/>
      <c r="N1534" s="531"/>
      <c r="O1534" s="531"/>
      <c r="P1534" s="531"/>
      <c r="Q1534" s="531"/>
      <c r="R1534" s="531"/>
      <c r="S1534" s="531"/>
      <c r="T1534" s="531"/>
      <c r="U1534" s="531"/>
      <c r="V1534" s="531"/>
      <c r="W1534" s="531"/>
      <c r="X1534" s="531"/>
      <c r="Y1534" s="531"/>
      <c r="Z1534" s="531"/>
      <c r="AA1534" s="531"/>
      <c r="AB1534" s="531"/>
    </row>
    <row r="1535" spans="3:28" ht="12.5" customHeight="1">
      <c r="C1535" s="531"/>
      <c r="D1535" s="531"/>
      <c r="E1535" s="531"/>
      <c r="F1535" s="909"/>
      <c r="G1535" s="909"/>
      <c r="H1535" s="909"/>
      <c r="I1535" s="909"/>
      <c r="J1535" s="909"/>
      <c r="K1535" s="909"/>
      <c r="L1535" s="531"/>
      <c r="M1535" s="531"/>
      <c r="N1535" s="531"/>
      <c r="O1535" s="531"/>
      <c r="P1535" s="531"/>
      <c r="Q1535" s="531"/>
      <c r="R1535" s="531"/>
      <c r="S1535" s="531"/>
      <c r="T1535" s="531"/>
      <c r="U1535" s="531"/>
      <c r="V1535" s="531"/>
      <c r="W1535" s="531"/>
      <c r="X1535" s="531"/>
      <c r="Y1535" s="531"/>
      <c r="Z1535" s="531"/>
      <c r="AA1535" s="531"/>
      <c r="AB1535" s="531"/>
    </row>
    <row r="1536" spans="3:28" ht="12.5" customHeight="1">
      <c r="C1536" s="531"/>
      <c r="D1536" s="531"/>
      <c r="E1536" s="531"/>
      <c r="F1536" s="909"/>
      <c r="G1536" s="909"/>
      <c r="H1536" s="909"/>
      <c r="I1536" s="909"/>
      <c r="J1536" s="909"/>
      <c r="K1536" s="909"/>
      <c r="L1536" s="531"/>
      <c r="M1536" s="531"/>
      <c r="N1536" s="531"/>
      <c r="O1536" s="531"/>
      <c r="P1536" s="531"/>
      <c r="Q1536" s="531"/>
      <c r="R1536" s="531"/>
      <c r="S1536" s="531"/>
      <c r="T1536" s="531"/>
      <c r="U1536" s="531"/>
      <c r="V1536" s="531"/>
      <c r="W1536" s="531"/>
      <c r="X1536" s="531"/>
      <c r="Y1536" s="531"/>
      <c r="Z1536" s="531"/>
      <c r="AA1536" s="531"/>
      <c r="AB1536" s="531"/>
    </row>
    <row r="1537" spans="3:28" ht="12.5" customHeight="1">
      <c r="C1537" s="531"/>
      <c r="D1537" s="531"/>
      <c r="E1537" s="531"/>
      <c r="F1537" s="909"/>
      <c r="G1537" s="909"/>
      <c r="H1537" s="909"/>
      <c r="I1537" s="909"/>
      <c r="J1537" s="909"/>
      <c r="K1537" s="909"/>
      <c r="L1537" s="531"/>
      <c r="M1537" s="531"/>
      <c r="N1537" s="531"/>
      <c r="O1537" s="531"/>
      <c r="P1537" s="531"/>
      <c r="Q1537" s="531"/>
      <c r="R1537" s="531"/>
      <c r="S1537" s="531"/>
      <c r="T1537" s="531"/>
      <c r="U1537" s="531"/>
      <c r="V1537" s="531"/>
      <c r="W1537" s="531"/>
      <c r="X1537" s="531"/>
      <c r="Y1537" s="531"/>
      <c r="Z1537" s="531"/>
      <c r="AA1537" s="531"/>
      <c r="AB1537" s="531"/>
    </row>
    <row r="1538" spans="3:28" ht="12.5" customHeight="1">
      <c r="C1538" s="531"/>
      <c r="D1538" s="531"/>
      <c r="E1538" s="531"/>
      <c r="F1538" s="909"/>
      <c r="G1538" s="909"/>
      <c r="H1538" s="909"/>
      <c r="I1538" s="909"/>
      <c r="J1538" s="909"/>
      <c r="K1538" s="909"/>
      <c r="L1538" s="531"/>
      <c r="M1538" s="531"/>
      <c r="N1538" s="531"/>
      <c r="O1538" s="531"/>
      <c r="P1538" s="531"/>
      <c r="Q1538" s="531"/>
      <c r="R1538" s="531"/>
      <c r="S1538" s="531"/>
      <c r="T1538" s="531"/>
      <c r="U1538" s="531"/>
      <c r="V1538" s="531"/>
      <c r="W1538" s="531"/>
      <c r="X1538" s="531"/>
      <c r="Y1538" s="531"/>
      <c r="Z1538" s="531"/>
      <c r="AA1538" s="531"/>
      <c r="AB1538" s="531"/>
    </row>
    <row r="1539" spans="3:28" ht="12.5" customHeight="1">
      <c r="C1539" s="531"/>
      <c r="D1539" s="531"/>
      <c r="E1539" s="531"/>
      <c r="F1539" s="909"/>
      <c r="G1539" s="909"/>
      <c r="H1539" s="909"/>
      <c r="I1539" s="909"/>
      <c r="J1539" s="909"/>
      <c r="K1539" s="909"/>
      <c r="L1539" s="531"/>
      <c r="M1539" s="531"/>
      <c r="N1539" s="531"/>
      <c r="O1539" s="531"/>
      <c r="P1539" s="531"/>
      <c r="Q1539" s="531"/>
      <c r="R1539" s="531"/>
      <c r="S1539" s="531"/>
      <c r="T1539" s="531"/>
      <c r="U1539" s="531"/>
      <c r="V1539" s="531"/>
      <c r="W1539" s="531"/>
      <c r="X1539" s="531"/>
      <c r="Y1539" s="531"/>
      <c r="Z1539" s="531"/>
      <c r="AA1539" s="531"/>
      <c r="AB1539" s="531"/>
    </row>
    <row r="1540" spans="3:28" ht="12.5" customHeight="1">
      <c r="C1540" s="531"/>
      <c r="D1540" s="531"/>
      <c r="E1540" s="531"/>
      <c r="F1540" s="909"/>
      <c r="G1540" s="909"/>
      <c r="H1540" s="909"/>
      <c r="I1540" s="909"/>
      <c r="J1540" s="909"/>
      <c r="K1540" s="909"/>
      <c r="L1540" s="531"/>
      <c r="M1540" s="531"/>
      <c r="N1540" s="531"/>
      <c r="O1540" s="531"/>
      <c r="P1540" s="531"/>
      <c r="Q1540" s="531"/>
      <c r="R1540" s="531"/>
      <c r="S1540" s="531"/>
      <c r="T1540" s="531"/>
      <c r="U1540" s="531"/>
      <c r="V1540" s="531"/>
      <c r="W1540" s="531"/>
      <c r="X1540" s="531"/>
      <c r="Y1540" s="531"/>
      <c r="Z1540" s="531"/>
      <c r="AA1540" s="531"/>
      <c r="AB1540" s="531"/>
    </row>
    <row r="1541" spans="3:28" ht="12.5" customHeight="1">
      <c r="C1541" s="531"/>
      <c r="D1541" s="531"/>
      <c r="E1541" s="531"/>
      <c r="F1541" s="909"/>
      <c r="G1541" s="909"/>
      <c r="H1541" s="909"/>
      <c r="I1541" s="909"/>
      <c r="J1541" s="909"/>
      <c r="K1541" s="909"/>
      <c r="L1541" s="531"/>
      <c r="M1541" s="531"/>
      <c r="N1541" s="531"/>
      <c r="O1541" s="531"/>
      <c r="P1541" s="531"/>
      <c r="Q1541" s="531"/>
      <c r="R1541" s="531"/>
      <c r="S1541" s="531"/>
      <c r="T1541" s="531"/>
      <c r="U1541" s="531"/>
      <c r="V1541" s="531"/>
      <c r="W1541" s="531"/>
      <c r="X1541" s="531"/>
      <c r="Y1541" s="531"/>
      <c r="Z1541" s="531"/>
      <c r="AA1541" s="531"/>
      <c r="AB1541" s="531"/>
    </row>
    <row r="1542" spans="3:28" ht="12.5" customHeight="1">
      <c r="C1542" s="531"/>
      <c r="D1542" s="531"/>
      <c r="E1542" s="531"/>
      <c r="F1542" s="909"/>
      <c r="G1542" s="909"/>
      <c r="H1542" s="909"/>
      <c r="I1542" s="909"/>
      <c r="J1542" s="909"/>
      <c r="K1542" s="909"/>
      <c r="L1542" s="531"/>
      <c r="M1542" s="531"/>
      <c r="N1542" s="531"/>
      <c r="O1542" s="531"/>
      <c r="P1542" s="531"/>
      <c r="Q1542" s="531"/>
      <c r="R1542" s="531"/>
      <c r="S1542" s="531"/>
      <c r="T1542" s="531"/>
      <c r="U1542" s="531"/>
      <c r="V1542" s="531"/>
      <c r="W1542" s="531"/>
      <c r="X1542" s="531"/>
      <c r="Y1542" s="531"/>
      <c r="Z1542" s="531"/>
      <c r="AA1542" s="531"/>
      <c r="AB1542" s="531"/>
    </row>
    <row r="1543" spans="3:28" ht="12.5" customHeight="1">
      <c r="C1543" s="531"/>
      <c r="D1543" s="531"/>
      <c r="E1543" s="531"/>
      <c r="F1543" s="909"/>
      <c r="G1543" s="909"/>
      <c r="H1543" s="909"/>
      <c r="I1543" s="909"/>
      <c r="J1543" s="909"/>
      <c r="K1543" s="909"/>
      <c r="L1543" s="531"/>
      <c r="M1543" s="531"/>
      <c r="N1543" s="531"/>
      <c r="O1543" s="531"/>
      <c r="P1543" s="531"/>
      <c r="Q1543" s="531"/>
      <c r="R1543" s="531"/>
      <c r="S1543" s="531"/>
      <c r="T1543" s="531"/>
      <c r="U1543" s="531"/>
      <c r="V1543" s="531"/>
      <c r="W1543" s="531"/>
      <c r="X1543" s="531"/>
      <c r="Y1543" s="531"/>
      <c r="Z1543" s="531"/>
      <c r="AA1543" s="531"/>
      <c r="AB1543" s="531"/>
    </row>
    <row r="1544" spans="3:28" ht="12.5" customHeight="1">
      <c r="C1544" s="531"/>
      <c r="D1544" s="531"/>
      <c r="E1544" s="531"/>
      <c r="F1544" s="909"/>
      <c r="G1544" s="909"/>
      <c r="H1544" s="909"/>
      <c r="I1544" s="909"/>
      <c r="J1544" s="909"/>
      <c r="K1544" s="909"/>
      <c r="L1544" s="531"/>
      <c r="M1544" s="531"/>
      <c r="N1544" s="531"/>
      <c r="O1544" s="531"/>
      <c r="P1544" s="531"/>
      <c r="Q1544" s="531"/>
      <c r="R1544" s="531"/>
      <c r="S1544" s="531"/>
      <c r="T1544" s="531"/>
      <c r="U1544" s="531"/>
      <c r="V1544" s="531"/>
      <c r="W1544" s="531"/>
      <c r="X1544" s="531"/>
      <c r="Y1544" s="531"/>
      <c r="Z1544" s="531"/>
      <c r="AA1544" s="531"/>
      <c r="AB1544" s="531"/>
    </row>
    <row r="1545" spans="3:28" ht="12.5" customHeight="1">
      <c r="C1545" s="531"/>
      <c r="D1545" s="531"/>
      <c r="E1545" s="531"/>
      <c r="F1545" s="909"/>
      <c r="G1545" s="909"/>
      <c r="H1545" s="909"/>
      <c r="I1545" s="909"/>
      <c r="J1545" s="909"/>
      <c r="K1545" s="909"/>
      <c r="L1545" s="531"/>
      <c r="M1545" s="531"/>
      <c r="N1545" s="531"/>
      <c r="O1545" s="531"/>
      <c r="P1545" s="531"/>
      <c r="Q1545" s="531"/>
      <c r="R1545" s="531"/>
      <c r="S1545" s="531"/>
      <c r="T1545" s="531"/>
      <c r="U1545" s="531"/>
      <c r="V1545" s="531"/>
      <c r="W1545" s="531"/>
      <c r="X1545" s="531"/>
      <c r="Y1545" s="531"/>
      <c r="Z1545" s="531"/>
      <c r="AA1545" s="531"/>
      <c r="AB1545" s="531"/>
    </row>
    <row r="1546" spans="3:28" ht="12.5" customHeight="1">
      <c r="C1546" s="531"/>
      <c r="D1546" s="531"/>
      <c r="E1546" s="531"/>
      <c r="F1546" s="909"/>
      <c r="G1546" s="909"/>
      <c r="H1546" s="909"/>
      <c r="I1546" s="909"/>
      <c r="J1546" s="909"/>
      <c r="K1546" s="909"/>
      <c r="L1546" s="531"/>
      <c r="M1546" s="531"/>
      <c r="N1546" s="531"/>
      <c r="O1546" s="531"/>
      <c r="P1546" s="531"/>
      <c r="Q1546" s="531"/>
      <c r="R1546" s="531"/>
      <c r="S1546" s="531"/>
      <c r="T1546" s="531"/>
      <c r="U1546" s="531"/>
      <c r="V1546" s="531"/>
      <c r="W1546" s="531"/>
      <c r="X1546" s="531"/>
      <c r="Y1546" s="531"/>
      <c r="Z1546" s="531"/>
      <c r="AA1546" s="531"/>
      <c r="AB1546" s="531"/>
    </row>
    <row r="1547" spans="3:28" ht="12.5" customHeight="1">
      <c r="C1547" s="531"/>
      <c r="D1547" s="531"/>
      <c r="E1547" s="531"/>
      <c r="F1547" s="909"/>
      <c r="G1547" s="909"/>
      <c r="H1547" s="909"/>
      <c r="I1547" s="909"/>
      <c r="J1547" s="909"/>
      <c r="K1547" s="909"/>
      <c r="L1547" s="531"/>
      <c r="M1547" s="531"/>
      <c r="N1547" s="531"/>
      <c r="O1547" s="531"/>
      <c r="P1547" s="531"/>
      <c r="Q1547" s="531"/>
      <c r="R1547" s="531"/>
      <c r="S1547" s="531"/>
      <c r="T1547" s="531"/>
      <c r="U1547" s="531"/>
      <c r="V1547" s="531"/>
      <c r="W1547" s="531"/>
      <c r="X1547" s="531"/>
      <c r="Y1547" s="531"/>
      <c r="Z1547" s="531"/>
      <c r="AA1547" s="531"/>
      <c r="AB1547" s="531"/>
    </row>
    <row r="1548" spans="3:28" ht="12.5" customHeight="1">
      <c r="C1548" s="531"/>
      <c r="D1548" s="531"/>
      <c r="E1548" s="531"/>
      <c r="F1548" s="909"/>
      <c r="G1548" s="909"/>
      <c r="H1548" s="909"/>
      <c r="I1548" s="909"/>
      <c r="J1548" s="909"/>
      <c r="K1548" s="909"/>
      <c r="L1548" s="531"/>
      <c r="M1548" s="531"/>
      <c r="N1548" s="531"/>
      <c r="O1548" s="531"/>
      <c r="P1548" s="531"/>
      <c r="Q1548" s="531"/>
      <c r="R1548" s="531"/>
      <c r="S1548" s="531"/>
      <c r="T1548" s="531"/>
      <c r="U1548" s="531"/>
      <c r="V1548" s="531"/>
      <c r="W1548" s="531"/>
      <c r="X1548" s="531"/>
      <c r="Y1548" s="531"/>
      <c r="Z1548" s="531"/>
      <c r="AA1548" s="531"/>
      <c r="AB1548" s="531"/>
    </row>
    <row r="1549" spans="3:28" ht="12.5" customHeight="1">
      <c r="C1549" s="531"/>
      <c r="D1549" s="531"/>
      <c r="E1549" s="531"/>
      <c r="F1549" s="909"/>
      <c r="G1549" s="909"/>
      <c r="H1549" s="909"/>
      <c r="I1549" s="909"/>
      <c r="J1549" s="909"/>
      <c r="K1549" s="909"/>
      <c r="L1549" s="531"/>
      <c r="M1549" s="531"/>
      <c r="N1549" s="531"/>
      <c r="O1549" s="531"/>
      <c r="P1549" s="531"/>
      <c r="Q1549" s="531"/>
      <c r="R1549" s="531"/>
      <c r="S1549" s="531"/>
      <c r="T1549" s="531"/>
      <c r="U1549" s="531"/>
      <c r="V1549" s="531"/>
      <c r="W1549" s="531"/>
      <c r="X1549" s="531"/>
      <c r="Y1549" s="531"/>
      <c r="Z1549" s="531"/>
      <c r="AA1549" s="531"/>
      <c r="AB1549" s="531"/>
    </row>
    <row r="1550" spans="3:28" ht="12.5" customHeight="1">
      <c r="C1550" s="531"/>
      <c r="D1550" s="531"/>
      <c r="E1550" s="531"/>
      <c r="F1550" s="909"/>
      <c r="G1550" s="909"/>
      <c r="H1550" s="909"/>
      <c r="I1550" s="909"/>
      <c r="J1550" s="909"/>
      <c r="K1550" s="909"/>
      <c r="L1550" s="531"/>
      <c r="M1550" s="531"/>
      <c r="N1550" s="531"/>
      <c r="O1550" s="531"/>
      <c r="P1550" s="531"/>
      <c r="Q1550" s="531"/>
      <c r="R1550" s="531"/>
      <c r="S1550" s="531"/>
      <c r="T1550" s="531"/>
      <c r="U1550" s="531"/>
      <c r="V1550" s="531"/>
      <c r="W1550" s="531"/>
      <c r="X1550" s="531"/>
      <c r="Y1550" s="531"/>
      <c r="Z1550" s="531"/>
      <c r="AA1550" s="531"/>
      <c r="AB1550" s="531"/>
    </row>
    <row r="1551" spans="3:28" ht="12.5" customHeight="1">
      <c r="C1551" s="531"/>
      <c r="D1551" s="531"/>
      <c r="E1551" s="531"/>
      <c r="F1551" s="909"/>
      <c r="G1551" s="909"/>
      <c r="H1551" s="909"/>
      <c r="I1551" s="909"/>
      <c r="J1551" s="909"/>
      <c r="K1551" s="909"/>
      <c r="L1551" s="531"/>
      <c r="M1551" s="531"/>
      <c r="N1551" s="531"/>
      <c r="O1551" s="531"/>
      <c r="P1551" s="531"/>
      <c r="Q1551" s="531"/>
      <c r="R1551" s="531"/>
      <c r="S1551" s="531"/>
      <c r="T1551" s="531"/>
      <c r="U1551" s="531"/>
      <c r="V1551" s="531"/>
      <c r="W1551" s="531"/>
      <c r="X1551" s="531"/>
      <c r="Y1551" s="531"/>
      <c r="Z1551" s="531"/>
      <c r="AA1551" s="531"/>
      <c r="AB1551" s="531"/>
    </row>
    <row r="1552" spans="3:28" ht="12.5" customHeight="1">
      <c r="C1552" s="531"/>
      <c r="D1552" s="531"/>
      <c r="E1552" s="531"/>
      <c r="F1552" s="909"/>
      <c r="G1552" s="909"/>
      <c r="H1552" s="909"/>
      <c r="I1552" s="909"/>
      <c r="J1552" s="909"/>
      <c r="K1552" s="909"/>
      <c r="L1552" s="531"/>
      <c r="M1552" s="531"/>
      <c r="N1552" s="531"/>
      <c r="O1552" s="531"/>
      <c r="P1552" s="531"/>
      <c r="Q1552" s="531"/>
      <c r="R1552" s="531"/>
      <c r="S1552" s="531"/>
      <c r="T1552" s="531"/>
      <c r="U1552" s="531"/>
      <c r="V1552" s="531"/>
      <c r="W1552" s="531"/>
      <c r="X1552" s="531"/>
      <c r="Y1552" s="531"/>
      <c r="Z1552" s="531"/>
      <c r="AA1552" s="531"/>
      <c r="AB1552" s="531"/>
    </row>
    <row r="1553" spans="3:28" ht="12.5" customHeight="1">
      <c r="C1553" s="531"/>
      <c r="D1553" s="531"/>
      <c r="E1553" s="531"/>
      <c r="F1553" s="909"/>
      <c r="G1553" s="909"/>
      <c r="H1553" s="909"/>
      <c r="I1553" s="909"/>
      <c r="J1553" s="909"/>
      <c r="K1553" s="909"/>
      <c r="L1553" s="531"/>
      <c r="M1553" s="531"/>
      <c r="N1553" s="531"/>
      <c r="O1553" s="531"/>
      <c r="P1553" s="531"/>
      <c r="Q1553" s="531"/>
      <c r="R1553" s="531"/>
      <c r="S1553" s="531"/>
      <c r="T1553" s="531"/>
      <c r="U1553" s="531"/>
      <c r="V1553" s="531"/>
      <c r="W1553" s="531"/>
      <c r="X1553" s="531"/>
      <c r="Y1553" s="531"/>
      <c r="Z1553" s="531"/>
      <c r="AA1553" s="531"/>
      <c r="AB1553" s="531"/>
    </row>
    <row r="1554" spans="3:28" ht="12.5" customHeight="1">
      <c r="C1554" s="531"/>
      <c r="D1554" s="531"/>
      <c r="E1554" s="531"/>
      <c r="F1554" s="909"/>
      <c r="G1554" s="909"/>
      <c r="H1554" s="909"/>
      <c r="I1554" s="909"/>
      <c r="J1554" s="909"/>
      <c r="K1554" s="909"/>
      <c r="L1554" s="531"/>
      <c r="M1554" s="531"/>
      <c r="N1554" s="531"/>
      <c r="O1554" s="531"/>
      <c r="P1554" s="531"/>
      <c r="Q1554" s="531"/>
      <c r="R1554" s="531"/>
      <c r="S1554" s="531"/>
      <c r="T1554" s="531"/>
      <c r="U1554" s="531"/>
      <c r="V1554" s="531"/>
      <c r="W1554" s="531"/>
      <c r="X1554" s="531"/>
      <c r="Y1554" s="531"/>
      <c r="Z1554" s="531"/>
      <c r="AA1554" s="531"/>
      <c r="AB1554" s="531"/>
    </row>
    <row r="1555" spans="3:28" ht="12.5" customHeight="1">
      <c r="C1555" s="531"/>
      <c r="D1555" s="531"/>
      <c r="E1555" s="531"/>
      <c r="F1555" s="909"/>
      <c r="G1555" s="909"/>
      <c r="H1555" s="909"/>
      <c r="I1555" s="909"/>
      <c r="J1555" s="909"/>
      <c r="K1555" s="909"/>
      <c r="L1555" s="531"/>
      <c r="M1555" s="531"/>
      <c r="N1555" s="531"/>
      <c r="O1555" s="531"/>
      <c r="P1555" s="531"/>
      <c r="Q1555" s="531"/>
      <c r="R1555" s="531"/>
      <c r="S1555" s="531"/>
      <c r="T1555" s="531"/>
      <c r="U1555" s="531"/>
      <c r="V1555" s="531"/>
      <c r="W1555" s="531"/>
      <c r="X1555" s="531"/>
      <c r="Y1555" s="531"/>
      <c r="Z1555" s="531"/>
      <c r="AA1555" s="531"/>
      <c r="AB1555" s="531"/>
    </row>
    <row r="1556" spans="3:28" ht="12.5" customHeight="1">
      <c r="C1556" s="531"/>
      <c r="D1556" s="531"/>
      <c r="E1556" s="531"/>
      <c r="F1556" s="909"/>
      <c r="G1556" s="909"/>
      <c r="H1556" s="909"/>
      <c r="I1556" s="909"/>
      <c r="J1556" s="909"/>
      <c r="K1556" s="909"/>
      <c r="L1556" s="531"/>
      <c r="M1556" s="531"/>
      <c r="N1556" s="531"/>
      <c r="O1556" s="531"/>
      <c r="P1556" s="531"/>
      <c r="Q1556" s="531"/>
      <c r="R1556" s="531"/>
      <c r="S1556" s="531"/>
      <c r="T1556" s="531"/>
      <c r="U1556" s="531"/>
      <c r="V1556" s="531"/>
      <c r="W1556" s="531"/>
      <c r="X1556" s="531"/>
      <c r="Y1556" s="531"/>
      <c r="Z1556" s="531"/>
      <c r="AA1556" s="531"/>
      <c r="AB1556" s="531"/>
    </row>
    <row r="1557" spans="3:28" ht="12.5" customHeight="1">
      <c r="C1557" s="531"/>
      <c r="D1557" s="531"/>
      <c r="E1557" s="531"/>
      <c r="F1557" s="909"/>
      <c r="G1557" s="909"/>
      <c r="H1557" s="909"/>
      <c r="I1557" s="909"/>
      <c r="J1557" s="909"/>
      <c r="K1557" s="909"/>
      <c r="L1557" s="531"/>
      <c r="M1557" s="531"/>
      <c r="N1557" s="531"/>
      <c r="O1557" s="531"/>
      <c r="P1557" s="531"/>
      <c r="Q1557" s="531"/>
      <c r="R1557" s="531"/>
      <c r="S1557" s="531"/>
      <c r="T1557" s="531"/>
      <c r="U1557" s="531"/>
      <c r="V1557" s="531"/>
      <c r="W1557" s="531"/>
      <c r="X1557" s="531"/>
      <c r="Y1557" s="531"/>
      <c r="Z1557" s="531"/>
      <c r="AA1557" s="531"/>
      <c r="AB1557" s="531"/>
    </row>
    <row r="1558" spans="3:28" ht="12.5" customHeight="1">
      <c r="C1558" s="531"/>
      <c r="D1558" s="531"/>
      <c r="E1558" s="531"/>
      <c r="F1558" s="909"/>
      <c r="G1558" s="909"/>
      <c r="H1558" s="909"/>
      <c r="I1558" s="909"/>
      <c r="J1558" s="909"/>
      <c r="K1558" s="909"/>
      <c r="L1558" s="531"/>
      <c r="M1558" s="531"/>
      <c r="N1558" s="531"/>
      <c r="O1558" s="531"/>
      <c r="P1558" s="531"/>
      <c r="Q1558" s="531"/>
      <c r="R1558" s="531"/>
      <c r="S1558" s="531"/>
      <c r="T1558" s="531"/>
      <c r="U1558" s="531"/>
      <c r="V1558" s="531"/>
      <c r="W1558" s="531"/>
      <c r="X1558" s="531"/>
      <c r="Y1558" s="531"/>
      <c r="Z1558" s="531"/>
      <c r="AA1558" s="531"/>
      <c r="AB1558" s="531"/>
    </row>
    <row r="1559" spans="3:28" ht="12.5" customHeight="1">
      <c r="C1559" s="531"/>
      <c r="D1559" s="531"/>
      <c r="E1559" s="531"/>
      <c r="F1559" s="909"/>
      <c r="G1559" s="909"/>
      <c r="H1559" s="909"/>
      <c r="I1559" s="909"/>
      <c r="J1559" s="909"/>
      <c r="K1559" s="909"/>
      <c r="L1559" s="531"/>
      <c r="M1559" s="531"/>
      <c r="N1559" s="531"/>
      <c r="O1559" s="531"/>
      <c r="P1559" s="531"/>
      <c r="Q1559" s="531"/>
      <c r="R1559" s="531"/>
      <c r="S1559" s="531"/>
      <c r="T1559" s="531"/>
      <c r="U1559" s="531"/>
      <c r="V1559" s="531"/>
      <c r="W1559" s="531"/>
      <c r="X1559" s="531"/>
      <c r="Y1559" s="531"/>
      <c r="Z1559" s="531"/>
      <c r="AA1559" s="531"/>
      <c r="AB1559" s="531"/>
    </row>
    <row r="1560" spans="3:28" ht="12.5" customHeight="1">
      <c r="C1560" s="531"/>
      <c r="D1560" s="531"/>
      <c r="E1560" s="531"/>
      <c r="F1560" s="909"/>
      <c r="G1560" s="909"/>
      <c r="H1560" s="909"/>
      <c r="I1560" s="909"/>
      <c r="J1560" s="909"/>
      <c r="K1560" s="909"/>
      <c r="L1560" s="531"/>
      <c r="M1560" s="531"/>
      <c r="N1560" s="531"/>
      <c r="O1560" s="531"/>
      <c r="P1560" s="531"/>
      <c r="Q1560" s="531"/>
      <c r="R1560" s="531"/>
      <c r="S1560" s="531"/>
      <c r="T1560" s="531"/>
      <c r="U1560" s="531"/>
      <c r="V1560" s="531"/>
      <c r="W1560" s="531"/>
      <c r="X1560" s="531"/>
      <c r="Y1560" s="531"/>
      <c r="Z1560" s="531"/>
      <c r="AA1560" s="531"/>
      <c r="AB1560" s="531"/>
    </row>
    <row r="1561" spans="3:28" ht="12.5" customHeight="1">
      <c r="C1561" s="531"/>
      <c r="D1561" s="531"/>
      <c r="E1561" s="531"/>
      <c r="F1561" s="909"/>
      <c r="G1561" s="909"/>
      <c r="H1561" s="909"/>
      <c r="I1561" s="909"/>
      <c r="J1561" s="909"/>
      <c r="K1561" s="909"/>
      <c r="L1561" s="531"/>
      <c r="M1561" s="531"/>
      <c r="N1561" s="531"/>
      <c r="O1561" s="531"/>
      <c r="P1561" s="531"/>
      <c r="Q1561" s="531"/>
      <c r="R1561" s="531"/>
      <c r="S1561" s="531"/>
      <c r="T1561" s="531"/>
      <c r="U1561" s="531"/>
      <c r="V1561" s="531"/>
      <c r="W1561" s="531"/>
      <c r="X1561" s="531"/>
      <c r="Y1561" s="531"/>
      <c r="Z1561" s="531"/>
      <c r="AA1561" s="531"/>
      <c r="AB1561" s="531"/>
    </row>
    <row r="1562" spans="3:28" ht="12.5" customHeight="1">
      <c r="C1562" s="531"/>
      <c r="D1562" s="531"/>
      <c r="E1562" s="531"/>
      <c r="F1562" s="909"/>
      <c r="G1562" s="909"/>
      <c r="H1562" s="909"/>
      <c r="I1562" s="909"/>
      <c r="J1562" s="909"/>
      <c r="K1562" s="909"/>
      <c r="L1562" s="531"/>
      <c r="M1562" s="531"/>
      <c r="N1562" s="531"/>
      <c r="O1562" s="531"/>
      <c r="P1562" s="531"/>
      <c r="Q1562" s="531"/>
      <c r="R1562" s="531"/>
      <c r="S1562" s="531"/>
      <c r="T1562" s="531"/>
      <c r="U1562" s="531"/>
      <c r="V1562" s="531"/>
      <c r="W1562" s="531"/>
      <c r="X1562" s="531"/>
      <c r="Y1562" s="531"/>
      <c r="Z1562" s="531"/>
      <c r="AA1562" s="531"/>
      <c r="AB1562" s="531"/>
    </row>
    <row r="1563" spans="3:28" ht="12.5" customHeight="1">
      <c r="C1563" s="531"/>
      <c r="D1563" s="531"/>
      <c r="E1563" s="531"/>
      <c r="F1563" s="909"/>
      <c r="G1563" s="909"/>
      <c r="H1563" s="909"/>
      <c r="I1563" s="909"/>
      <c r="J1563" s="909"/>
      <c r="K1563" s="909"/>
      <c r="L1563" s="531"/>
      <c r="M1563" s="531"/>
      <c r="N1563" s="531"/>
      <c r="O1563" s="531"/>
      <c r="P1563" s="531"/>
      <c r="Q1563" s="531"/>
      <c r="R1563" s="531"/>
      <c r="S1563" s="531"/>
      <c r="T1563" s="531"/>
      <c r="U1563" s="531"/>
      <c r="V1563" s="531"/>
      <c r="W1563" s="531"/>
      <c r="X1563" s="531"/>
      <c r="Y1563" s="531"/>
      <c r="Z1563" s="531"/>
      <c r="AA1563" s="531"/>
      <c r="AB1563" s="531"/>
    </row>
    <row r="1564" spans="3:28" ht="12.5" customHeight="1">
      <c r="C1564" s="531"/>
      <c r="D1564" s="531"/>
      <c r="E1564" s="531"/>
      <c r="F1564" s="909"/>
      <c r="G1564" s="909"/>
      <c r="H1564" s="909"/>
      <c r="I1564" s="909"/>
      <c r="J1564" s="909"/>
      <c r="K1564" s="909"/>
      <c r="L1564" s="531"/>
      <c r="M1564" s="531"/>
      <c r="N1564" s="531"/>
      <c r="O1564" s="531"/>
      <c r="P1564" s="531"/>
      <c r="Q1564" s="531"/>
      <c r="R1564" s="531"/>
      <c r="S1564" s="531"/>
      <c r="T1564" s="531"/>
      <c r="U1564" s="531"/>
      <c r="V1564" s="531"/>
      <c r="W1564" s="531"/>
      <c r="X1564" s="531"/>
      <c r="Y1564" s="531"/>
      <c r="Z1564" s="531"/>
      <c r="AA1564" s="531"/>
      <c r="AB1564" s="531"/>
    </row>
    <row r="1565" spans="3:28" ht="12.5" customHeight="1">
      <c r="C1565" s="531"/>
      <c r="D1565" s="531"/>
      <c r="E1565" s="531"/>
      <c r="F1565" s="909"/>
      <c r="G1565" s="909"/>
      <c r="H1565" s="909"/>
      <c r="I1565" s="909"/>
      <c r="J1565" s="909"/>
      <c r="K1565" s="909"/>
      <c r="L1565" s="531"/>
      <c r="M1565" s="531"/>
      <c r="N1565" s="531"/>
      <c r="O1565" s="531"/>
      <c r="P1565" s="531"/>
      <c r="Q1565" s="531"/>
      <c r="R1565" s="531"/>
      <c r="S1565" s="531"/>
      <c r="T1565" s="531"/>
      <c r="U1565" s="531"/>
      <c r="V1565" s="531"/>
      <c r="W1565" s="531"/>
      <c r="X1565" s="531"/>
      <c r="Y1565" s="531"/>
      <c r="Z1565" s="531"/>
      <c r="AA1565" s="531"/>
      <c r="AB1565" s="531"/>
    </row>
    <row r="1566" spans="3:28" ht="12.5" customHeight="1">
      <c r="C1566" s="531"/>
      <c r="D1566" s="531"/>
      <c r="E1566" s="531"/>
      <c r="F1566" s="909"/>
      <c r="G1566" s="909"/>
      <c r="H1566" s="909"/>
      <c r="I1566" s="909"/>
      <c r="J1566" s="909"/>
      <c r="K1566" s="909"/>
      <c r="L1566" s="531"/>
      <c r="M1566" s="531"/>
      <c r="N1566" s="531"/>
      <c r="O1566" s="531"/>
      <c r="P1566" s="531"/>
      <c r="Q1566" s="531"/>
      <c r="R1566" s="531"/>
      <c r="S1566" s="531"/>
      <c r="T1566" s="531"/>
      <c r="U1566" s="531"/>
      <c r="V1566" s="531"/>
      <c r="W1566" s="531"/>
      <c r="X1566" s="531"/>
      <c r="Y1566" s="531"/>
      <c r="Z1566" s="531"/>
      <c r="AA1566" s="531"/>
      <c r="AB1566" s="531"/>
    </row>
    <row r="1567" spans="3:28" ht="12.5" customHeight="1">
      <c r="C1567" s="531"/>
      <c r="D1567" s="531"/>
      <c r="E1567" s="531"/>
      <c r="F1567" s="909"/>
      <c r="G1567" s="909"/>
      <c r="H1567" s="909"/>
      <c r="I1567" s="909"/>
      <c r="J1567" s="909"/>
      <c r="K1567" s="909"/>
      <c r="L1567" s="531"/>
      <c r="M1567" s="531"/>
      <c r="N1567" s="531"/>
      <c r="O1567" s="531"/>
      <c r="P1567" s="531"/>
      <c r="Q1567" s="531"/>
      <c r="R1567" s="531"/>
      <c r="S1567" s="531"/>
      <c r="T1567" s="531"/>
      <c r="U1567" s="531"/>
      <c r="V1567" s="531"/>
      <c r="W1567" s="531"/>
      <c r="X1567" s="531"/>
      <c r="Y1567" s="531"/>
      <c r="Z1567" s="531"/>
      <c r="AA1567" s="531"/>
      <c r="AB1567" s="531"/>
    </row>
    <row r="1568" spans="3:28" ht="12.5" customHeight="1">
      <c r="C1568" s="531"/>
      <c r="D1568" s="531"/>
      <c r="E1568" s="531"/>
      <c r="F1568" s="909"/>
      <c r="G1568" s="909"/>
      <c r="H1568" s="909"/>
      <c r="I1568" s="909"/>
      <c r="J1568" s="909"/>
      <c r="K1568" s="909"/>
      <c r="L1568" s="531"/>
      <c r="M1568" s="531"/>
      <c r="N1568" s="531"/>
      <c r="O1568" s="531"/>
      <c r="P1568" s="531"/>
      <c r="Q1568" s="531"/>
      <c r="R1568" s="531"/>
      <c r="S1568" s="531"/>
      <c r="T1568" s="531"/>
      <c r="U1568" s="531"/>
      <c r="V1568" s="531"/>
      <c r="W1568" s="531"/>
      <c r="X1568" s="531"/>
      <c r="Y1568" s="531"/>
      <c r="Z1568" s="531"/>
      <c r="AA1568" s="531"/>
      <c r="AB1568" s="531"/>
    </row>
    <row r="1569" spans="3:28" ht="12.5" customHeight="1">
      <c r="C1569" s="531"/>
      <c r="D1569" s="531"/>
      <c r="E1569" s="531"/>
      <c r="F1569" s="909"/>
      <c r="G1569" s="909"/>
      <c r="H1569" s="909"/>
      <c r="I1569" s="909"/>
      <c r="J1569" s="909"/>
      <c r="K1569" s="909"/>
      <c r="L1569" s="531"/>
      <c r="M1569" s="531"/>
      <c r="N1569" s="531"/>
      <c r="O1569" s="531"/>
      <c r="P1569" s="531"/>
      <c r="Q1569" s="531"/>
      <c r="R1569" s="531"/>
      <c r="S1569" s="531"/>
      <c r="T1569" s="531"/>
      <c r="U1569" s="531"/>
      <c r="V1569" s="531"/>
      <c r="W1569" s="531"/>
      <c r="X1569" s="531"/>
      <c r="Y1569" s="531"/>
      <c r="Z1569" s="531"/>
      <c r="AA1569" s="531"/>
      <c r="AB1569" s="531"/>
    </row>
    <row r="1570" spans="3:28" ht="12.5" customHeight="1">
      <c r="C1570" s="531"/>
      <c r="D1570" s="531"/>
      <c r="E1570" s="531"/>
      <c r="F1570" s="909"/>
      <c r="G1570" s="909"/>
      <c r="H1570" s="909"/>
      <c r="I1570" s="909"/>
      <c r="J1570" s="909"/>
      <c r="K1570" s="909"/>
      <c r="L1570" s="531"/>
      <c r="M1570" s="531"/>
      <c r="N1570" s="531"/>
      <c r="O1570" s="531"/>
      <c r="P1570" s="531"/>
      <c r="Q1570" s="531"/>
      <c r="R1570" s="531"/>
      <c r="S1570" s="531"/>
      <c r="T1570" s="531"/>
      <c r="U1570" s="531"/>
      <c r="V1570" s="531"/>
      <c r="W1570" s="531"/>
      <c r="X1570" s="531"/>
      <c r="Y1570" s="531"/>
      <c r="Z1570" s="531"/>
      <c r="AA1570" s="531"/>
      <c r="AB1570" s="531"/>
    </row>
    <row r="1571" spans="3:28" ht="12.5" customHeight="1">
      <c r="C1571" s="531"/>
      <c r="D1571" s="531"/>
      <c r="E1571" s="531"/>
      <c r="F1571" s="909"/>
      <c r="G1571" s="909"/>
      <c r="H1571" s="909"/>
      <c r="I1571" s="909"/>
      <c r="J1571" s="909"/>
      <c r="K1571" s="909"/>
      <c r="L1571" s="531"/>
      <c r="M1571" s="531"/>
      <c r="N1571" s="531"/>
      <c r="O1571" s="531"/>
      <c r="P1571" s="531"/>
      <c r="Q1571" s="531"/>
      <c r="R1571" s="531"/>
      <c r="S1571" s="531"/>
      <c r="T1571" s="531"/>
      <c r="U1571" s="531"/>
      <c r="V1571" s="531"/>
      <c r="W1571" s="531"/>
      <c r="X1571" s="531"/>
      <c r="Y1571" s="531"/>
      <c r="Z1571" s="531"/>
      <c r="AA1571" s="531"/>
      <c r="AB1571" s="531"/>
    </row>
    <row r="1572" spans="3:28" ht="12.5" customHeight="1">
      <c r="C1572" s="531"/>
      <c r="D1572" s="531"/>
      <c r="E1572" s="531"/>
      <c r="F1572" s="909"/>
      <c r="G1572" s="909"/>
      <c r="H1572" s="909"/>
      <c r="I1572" s="909"/>
      <c r="J1572" s="909"/>
      <c r="K1572" s="909"/>
      <c r="L1572" s="531"/>
      <c r="M1572" s="531"/>
      <c r="N1572" s="531"/>
      <c r="O1572" s="531"/>
      <c r="P1572" s="531"/>
      <c r="Q1572" s="531"/>
      <c r="R1572" s="531"/>
      <c r="S1572" s="531"/>
      <c r="T1572" s="531"/>
      <c r="U1572" s="531"/>
      <c r="V1572" s="531"/>
      <c r="W1572" s="531"/>
      <c r="X1572" s="531"/>
      <c r="Y1572" s="531"/>
      <c r="Z1572" s="531"/>
      <c r="AA1572" s="531"/>
      <c r="AB1572" s="531"/>
    </row>
    <row r="1573" spans="3:28" ht="12.5" customHeight="1">
      <c r="C1573" s="531"/>
      <c r="D1573" s="531"/>
      <c r="E1573" s="531"/>
      <c r="F1573" s="909"/>
      <c r="G1573" s="909"/>
      <c r="H1573" s="909"/>
      <c r="I1573" s="909"/>
      <c r="J1573" s="909"/>
      <c r="K1573" s="909"/>
      <c r="L1573" s="531"/>
      <c r="M1573" s="531"/>
      <c r="N1573" s="531"/>
      <c r="O1573" s="531"/>
      <c r="P1573" s="531"/>
      <c r="Q1573" s="531"/>
      <c r="R1573" s="531"/>
      <c r="S1573" s="531"/>
      <c r="T1573" s="531"/>
      <c r="U1573" s="531"/>
      <c r="V1573" s="531"/>
      <c r="W1573" s="531"/>
      <c r="X1573" s="531"/>
      <c r="Y1573" s="531"/>
      <c r="Z1573" s="531"/>
      <c r="AA1573" s="531"/>
      <c r="AB1573" s="531"/>
    </row>
    <row r="1574" spans="3:28" ht="12.5" customHeight="1">
      <c r="C1574" s="531"/>
      <c r="D1574" s="531"/>
      <c r="E1574" s="531"/>
      <c r="F1574" s="909"/>
      <c r="G1574" s="909"/>
      <c r="H1574" s="909"/>
      <c r="I1574" s="909"/>
      <c r="J1574" s="909"/>
      <c r="K1574" s="909"/>
      <c r="L1574" s="531"/>
      <c r="M1574" s="531"/>
      <c r="N1574" s="531"/>
      <c r="O1574" s="531"/>
      <c r="P1574" s="531"/>
      <c r="Q1574" s="531"/>
      <c r="R1574" s="531"/>
      <c r="S1574" s="531"/>
      <c r="T1574" s="531"/>
      <c r="U1574" s="531"/>
      <c r="V1574" s="531"/>
      <c r="W1574" s="531"/>
      <c r="X1574" s="531"/>
      <c r="Y1574" s="531"/>
      <c r="Z1574" s="531"/>
      <c r="AA1574" s="531"/>
      <c r="AB1574" s="531"/>
    </row>
    <row r="1575" spans="3:28" ht="12.5" customHeight="1">
      <c r="C1575" s="531"/>
      <c r="D1575" s="531"/>
      <c r="E1575" s="531"/>
      <c r="F1575" s="909"/>
      <c r="G1575" s="909"/>
      <c r="H1575" s="909"/>
      <c r="I1575" s="909"/>
      <c r="J1575" s="909"/>
      <c r="K1575" s="909"/>
      <c r="L1575" s="531"/>
      <c r="M1575" s="531"/>
      <c r="N1575" s="531"/>
      <c r="O1575" s="531"/>
      <c r="P1575" s="531"/>
      <c r="Q1575" s="531"/>
      <c r="R1575" s="531"/>
      <c r="S1575" s="531"/>
      <c r="T1575" s="531"/>
      <c r="U1575" s="531"/>
      <c r="V1575" s="531"/>
      <c r="W1575" s="531"/>
      <c r="X1575" s="531"/>
      <c r="Y1575" s="531"/>
      <c r="Z1575" s="531"/>
      <c r="AA1575" s="531"/>
      <c r="AB1575" s="531"/>
    </row>
    <row r="1576" spans="3:28" ht="12.5" customHeight="1">
      <c r="C1576" s="531"/>
      <c r="D1576" s="531"/>
      <c r="E1576" s="531"/>
      <c r="F1576" s="909"/>
      <c r="G1576" s="909"/>
      <c r="H1576" s="909"/>
      <c r="I1576" s="909"/>
      <c r="J1576" s="909"/>
      <c r="K1576" s="909"/>
      <c r="L1576" s="531"/>
      <c r="M1576" s="531"/>
      <c r="N1576" s="531"/>
      <c r="O1576" s="531"/>
      <c r="P1576" s="531"/>
      <c r="Q1576" s="531"/>
      <c r="R1576" s="531"/>
      <c r="S1576" s="531"/>
      <c r="T1576" s="531"/>
      <c r="U1576" s="531"/>
      <c r="V1576" s="531"/>
      <c r="W1576" s="531"/>
      <c r="X1576" s="531"/>
      <c r="Y1576" s="531"/>
      <c r="Z1576" s="531"/>
      <c r="AA1576" s="531"/>
      <c r="AB1576" s="531"/>
    </row>
    <row r="1577" spans="3:28" ht="12.5" customHeight="1">
      <c r="C1577" s="531"/>
      <c r="D1577" s="531"/>
      <c r="E1577" s="531"/>
      <c r="F1577" s="909"/>
      <c r="G1577" s="909"/>
      <c r="H1577" s="909"/>
      <c r="I1577" s="909"/>
      <c r="J1577" s="909"/>
      <c r="K1577" s="909"/>
      <c r="L1577" s="531"/>
      <c r="M1577" s="531"/>
      <c r="N1577" s="531"/>
      <c r="O1577" s="531"/>
      <c r="P1577" s="531"/>
      <c r="Q1577" s="531"/>
      <c r="R1577" s="531"/>
      <c r="S1577" s="531"/>
      <c r="T1577" s="531"/>
      <c r="U1577" s="531"/>
      <c r="V1577" s="531"/>
      <c r="W1577" s="531"/>
      <c r="X1577" s="531"/>
      <c r="Y1577" s="531"/>
      <c r="Z1577" s="531"/>
      <c r="AA1577" s="531"/>
      <c r="AB1577" s="531"/>
    </row>
    <row r="1578" spans="3:28" ht="12.5" customHeight="1">
      <c r="C1578" s="531"/>
      <c r="D1578" s="531"/>
      <c r="E1578" s="531"/>
      <c r="F1578" s="909"/>
      <c r="G1578" s="909"/>
      <c r="H1578" s="909"/>
      <c r="I1578" s="909"/>
      <c r="J1578" s="909"/>
      <c r="K1578" s="909"/>
      <c r="L1578" s="531"/>
      <c r="M1578" s="531"/>
      <c r="N1578" s="531"/>
      <c r="O1578" s="531"/>
      <c r="P1578" s="531"/>
      <c r="Q1578" s="531"/>
      <c r="R1578" s="531"/>
      <c r="S1578" s="531"/>
      <c r="T1578" s="531"/>
      <c r="U1578" s="531"/>
      <c r="V1578" s="531"/>
      <c r="W1578" s="531"/>
      <c r="X1578" s="531"/>
      <c r="Y1578" s="531"/>
      <c r="Z1578" s="531"/>
      <c r="AA1578" s="531"/>
      <c r="AB1578" s="531"/>
    </row>
    <row r="1579" spans="3:28" ht="12.5" customHeight="1">
      <c r="C1579" s="531"/>
      <c r="D1579" s="531"/>
      <c r="E1579" s="531"/>
      <c r="F1579" s="909"/>
      <c r="G1579" s="909"/>
      <c r="H1579" s="909"/>
      <c r="I1579" s="909"/>
      <c r="J1579" s="909"/>
      <c r="K1579" s="909"/>
      <c r="L1579" s="531"/>
      <c r="M1579" s="531"/>
      <c r="N1579" s="531"/>
      <c r="O1579" s="531"/>
      <c r="P1579" s="531"/>
      <c r="Q1579" s="531"/>
      <c r="R1579" s="531"/>
      <c r="S1579" s="531"/>
      <c r="T1579" s="531"/>
      <c r="U1579" s="531"/>
      <c r="V1579" s="531"/>
      <c r="W1579" s="531"/>
      <c r="X1579" s="531"/>
      <c r="Y1579" s="531"/>
      <c r="Z1579" s="531"/>
      <c r="AA1579" s="531"/>
      <c r="AB1579" s="531"/>
    </row>
    <row r="1580" spans="3:28" ht="12.5" customHeight="1">
      <c r="C1580" s="531"/>
      <c r="D1580" s="531"/>
      <c r="E1580" s="531"/>
      <c r="F1580" s="909"/>
      <c r="G1580" s="909"/>
      <c r="H1580" s="909"/>
      <c r="I1580" s="909"/>
      <c r="J1580" s="909"/>
      <c r="K1580" s="909"/>
      <c r="L1580" s="531"/>
      <c r="M1580" s="531"/>
      <c r="N1580" s="531"/>
      <c r="O1580" s="531"/>
      <c r="P1580" s="531"/>
      <c r="Q1580" s="531"/>
      <c r="R1580" s="531"/>
      <c r="S1580" s="531"/>
      <c r="T1580" s="531"/>
      <c r="U1580" s="531"/>
      <c r="V1580" s="531"/>
      <c r="W1580" s="531"/>
      <c r="X1580" s="531"/>
      <c r="Y1580" s="531"/>
      <c r="Z1580" s="531"/>
      <c r="AA1580" s="531"/>
      <c r="AB1580" s="531"/>
    </row>
    <row r="1581" spans="3:28" ht="12.5" customHeight="1">
      <c r="C1581" s="531"/>
      <c r="D1581" s="531"/>
      <c r="E1581" s="531"/>
      <c r="F1581" s="909"/>
      <c r="G1581" s="909"/>
      <c r="H1581" s="909"/>
      <c r="I1581" s="909"/>
      <c r="J1581" s="909"/>
      <c r="K1581" s="909"/>
      <c r="L1581" s="531"/>
      <c r="M1581" s="531"/>
      <c r="N1581" s="531"/>
      <c r="O1581" s="531"/>
      <c r="P1581" s="531"/>
      <c r="Q1581" s="531"/>
      <c r="R1581" s="531"/>
      <c r="S1581" s="531"/>
      <c r="T1581" s="531"/>
      <c r="U1581" s="531"/>
      <c r="V1581" s="531"/>
      <c r="W1581" s="531"/>
      <c r="X1581" s="531"/>
      <c r="Y1581" s="531"/>
      <c r="Z1581" s="531"/>
      <c r="AA1581" s="531"/>
      <c r="AB1581" s="531"/>
    </row>
    <row r="1582" spans="3:28" ht="12.5" customHeight="1">
      <c r="C1582" s="531"/>
      <c r="D1582" s="531"/>
      <c r="E1582" s="531"/>
      <c r="F1582" s="909"/>
      <c r="G1582" s="909"/>
      <c r="H1582" s="909"/>
      <c r="I1582" s="909"/>
      <c r="J1582" s="909"/>
      <c r="K1582" s="909"/>
      <c r="L1582" s="531"/>
      <c r="M1582" s="531"/>
      <c r="N1582" s="531"/>
      <c r="O1582" s="531"/>
      <c r="P1582" s="531"/>
      <c r="Q1582" s="531"/>
      <c r="R1582" s="531"/>
      <c r="S1582" s="531"/>
      <c r="T1582" s="531"/>
      <c r="U1582" s="531"/>
      <c r="V1582" s="531"/>
      <c r="W1582" s="531"/>
      <c r="X1582" s="531"/>
      <c r="Y1582" s="531"/>
      <c r="Z1582" s="531"/>
      <c r="AA1582" s="531"/>
      <c r="AB1582" s="531"/>
    </row>
    <row r="1583" spans="3:28" ht="12.5" customHeight="1">
      <c r="C1583" s="531"/>
      <c r="D1583" s="531"/>
      <c r="E1583" s="531"/>
      <c r="F1583" s="909"/>
      <c r="G1583" s="909"/>
      <c r="H1583" s="909"/>
      <c r="I1583" s="909"/>
      <c r="J1583" s="909"/>
      <c r="K1583" s="909"/>
      <c r="L1583" s="531"/>
      <c r="M1583" s="531"/>
      <c r="N1583" s="531"/>
      <c r="O1583" s="531"/>
      <c r="P1583" s="531"/>
      <c r="Q1583" s="531"/>
      <c r="R1583" s="531"/>
      <c r="S1583" s="531"/>
      <c r="T1583" s="531"/>
      <c r="U1583" s="531"/>
      <c r="V1583" s="531"/>
      <c r="W1583" s="531"/>
      <c r="X1583" s="531"/>
      <c r="Y1583" s="531"/>
      <c r="Z1583" s="531"/>
      <c r="AA1583" s="531"/>
      <c r="AB1583" s="531"/>
    </row>
    <row r="1584" spans="3:28" ht="12.5" customHeight="1">
      <c r="C1584" s="531"/>
      <c r="D1584" s="531"/>
      <c r="E1584" s="531"/>
      <c r="F1584" s="909"/>
      <c r="G1584" s="909"/>
      <c r="H1584" s="909"/>
      <c r="I1584" s="909"/>
      <c r="J1584" s="909"/>
      <c r="K1584" s="909"/>
      <c r="L1584" s="531"/>
      <c r="M1584" s="531"/>
      <c r="N1584" s="531"/>
      <c r="O1584" s="531"/>
      <c r="P1584" s="531"/>
      <c r="Q1584" s="531"/>
      <c r="R1584" s="531"/>
      <c r="S1584" s="531"/>
      <c r="T1584" s="531"/>
      <c r="U1584" s="531"/>
      <c r="V1584" s="531"/>
      <c r="W1584" s="531"/>
      <c r="X1584" s="531"/>
      <c r="Y1584" s="531"/>
      <c r="Z1584" s="531"/>
      <c r="AA1584" s="531"/>
      <c r="AB1584" s="531"/>
    </row>
    <row r="1585" spans="3:28" ht="12.5" customHeight="1">
      <c r="C1585" s="531"/>
      <c r="D1585" s="531"/>
      <c r="E1585" s="531"/>
      <c r="F1585" s="909"/>
      <c r="G1585" s="909"/>
      <c r="H1585" s="909"/>
      <c r="I1585" s="909"/>
      <c r="J1585" s="909"/>
      <c r="K1585" s="909"/>
      <c r="L1585" s="531"/>
      <c r="M1585" s="531"/>
      <c r="N1585" s="531"/>
      <c r="O1585" s="531"/>
      <c r="P1585" s="531"/>
      <c r="Q1585" s="531"/>
      <c r="R1585" s="531"/>
      <c r="S1585" s="531"/>
      <c r="T1585" s="531"/>
      <c r="U1585" s="531"/>
      <c r="V1585" s="531"/>
      <c r="W1585" s="531"/>
      <c r="X1585" s="531"/>
      <c r="Y1585" s="531"/>
      <c r="Z1585" s="531"/>
      <c r="AA1585" s="531"/>
      <c r="AB1585" s="531"/>
    </row>
    <row r="1586" spans="3:28" ht="12.5" customHeight="1">
      <c r="C1586" s="531"/>
      <c r="D1586" s="531"/>
      <c r="E1586" s="531"/>
      <c r="F1586" s="909"/>
      <c r="G1586" s="909"/>
      <c r="H1586" s="909"/>
      <c r="I1586" s="909"/>
      <c r="J1586" s="909"/>
      <c r="K1586" s="909"/>
      <c r="L1586" s="531"/>
      <c r="M1586" s="531"/>
      <c r="N1586" s="531"/>
      <c r="O1586" s="531"/>
      <c r="P1586" s="531"/>
      <c r="Q1586" s="531"/>
      <c r="R1586" s="531"/>
      <c r="S1586" s="531"/>
      <c r="T1586" s="531"/>
      <c r="U1586" s="531"/>
      <c r="V1586" s="531"/>
      <c r="W1586" s="531"/>
      <c r="X1586" s="531"/>
      <c r="Y1586" s="531"/>
      <c r="Z1586" s="531"/>
      <c r="AA1586" s="531"/>
      <c r="AB1586" s="531"/>
    </row>
    <row r="1587" spans="3:28" ht="12.5" customHeight="1">
      <c r="C1587" s="531"/>
      <c r="D1587" s="531"/>
      <c r="E1587" s="531"/>
      <c r="F1587" s="909"/>
      <c r="G1587" s="909"/>
      <c r="H1587" s="909"/>
      <c r="I1587" s="909"/>
      <c r="J1587" s="909"/>
      <c r="K1587" s="909"/>
      <c r="L1587" s="531"/>
      <c r="M1587" s="531"/>
      <c r="N1587" s="531"/>
      <c r="O1587" s="531"/>
      <c r="P1587" s="531"/>
      <c r="Q1587" s="531"/>
      <c r="R1587" s="531"/>
      <c r="S1587" s="531"/>
      <c r="T1587" s="531"/>
      <c r="U1587" s="531"/>
      <c r="V1587" s="531"/>
      <c r="W1587" s="531"/>
      <c r="X1587" s="531"/>
      <c r="Y1587" s="531"/>
      <c r="Z1587" s="531"/>
      <c r="AA1587" s="531"/>
      <c r="AB1587" s="531"/>
    </row>
    <row r="1588" spans="3:28" ht="12.5" customHeight="1">
      <c r="C1588" s="531"/>
      <c r="D1588" s="531"/>
      <c r="E1588" s="531"/>
      <c r="F1588" s="909"/>
      <c r="G1588" s="909"/>
      <c r="H1588" s="909"/>
      <c r="I1588" s="909"/>
      <c r="J1588" s="909"/>
      <c r="K1588" s="909"/>
      <c r="L1588" s="531"/>
      <c r="M1588" s="531"/>
      <c r="N1588" s="531"/>
      <c r="O1588" s="531"/>
      <c r="P1588" s="531"/>
      <c r="Q1588" s="531"/>
      <c r="R1588" s="531"/>
      <c r="S1588" s="531"/>
      <c r="T1588" s="531"/>
      <c r="U1588" s="531"/>
      <c r="V1588" s="531"/>
      <c r="W1588" s="531"/>
      <c r="X1588" s="531"/>
      <c r="Y1588" s="531"/>
      <c r="Z1588" s="531"/>
      <c r="AA1588" s="531"/>
      <c r="AB1588" s="531"/>
    </row>
    <row r="1589" spans="3:28" ht="12.5" customHeight="1">
      <c r="C1589" s="531"/>
      <c r="D1589" s="531"/>
      <c r="E1589" s="531"/>
      <c r="F1589" s="909"/>
      <c r="G1589" s="909"/>
      <c r="H1589" s="909"/>
      <c r="I1589" s="909"/>
      <c r="J1589" s="909"/>
      <c r="K1589" s="909"/>
      <c r="L1589" s="531"/>
      <c r="M1589" s="531"/>
      <c r="N1589" s="531"/>
      <c r="O1589" s="531"/>
      <c r="P1589" s="531"/>
      <c r="Q1589" s="531"/>
      <c r="R1589" s="531"/>
      <c r="S1589" s="531"/>
      <c r="T1589" s="531"/>
      <c r="U1589" s="531"/>
      <c r="V1589" s="531"/>
      <c r="W1589" s="531"/>
      <c r="X1589" s="531"/>
      <c r="Y1589" s="531"/>
      <c r="Z1589" s="531"/>
      <c r="AA1589" s="531"/>
      <c r="AB1589" s="531"/>
    </row>
    <row r="1590" spans="3:28" ht="12.5" customHeight="1">
      <c r="C1590" s="531"/>
      <c r="D1590" s="531"/>
      <c r="E1590" s="531"/>
      <c r="F1590" s="909"/>
      <c r="G1590" s="909"/>
      <c r="H1590" s="909"/>
      <c r="I1590" s="909"/>
      <c r="J1590" s="909"/>
      <c r="K1590" s="909"/>
      <c r="L1590" s="531"/>
      <c r="M1590" s="531"/>
      <c r="N1590" s="531"/>
      <c r="O1590" s="531"/>
      <c r="P1590" s="531"/>
      <c r="Q1590" s="531"/>
      <c r="R1590" s="531"/>
      <c r="S1590" s="531"/>
      <c r="T1590" s="531"/>
      <c r="U1590" s="531"/>
      <c r="V1590" s="531"/>
      <c r="W1590" s="531"/>
      <c r="X1590" s="531"/>
      <c r="Y1590" s="531"/>
      <c r="Z1590" s="531"/>
      <c r="AA1590" s="531"/>
      <c r="AB1590" s="531"/>
    </row>
    <row r="1591" spans="3:28" ht="12.5" customHeight="1">
      <c r="C1591" s="531"/>
      <c r="D1591" s="531"/>
      <c r="E1591" s="531"/>
      <c r="F1591" s="909"/>
      <c r="G1591" s="909"/>
      <c r="H1591" s="909"/>
      <c r="I1591" s="909"/>
      <c r="J1591" s="909"/>
      <c r="K1591" s="909"/>
      <c r="L1591" s="531"/>
      <c r="M1591" s="531"/>
      <c r="N1591" s="531"/>
      <c r="O1591" s="531"/>
      <c r="P1591" s="531"/>
      <c r="Q1591" s="531"/>
      <c r="R1591" s="531"/>
      <c r="S1591" s="531"/>
      <c r="T1591" s="531"/>
      <c r="U1591" s="531"/>
      <c r="V1591" s="531"/>
      <c r="W1591" s="531"/>
      <c r="X1591" s="531"/>
      <c r="Y1591" s="531"/>
      <c r="Z1591" s="531"/>
      <c r="AA1591" s="531"/>
      <c r="AB1591" s="531"/>
    </row>
    <row r="1592" spans="3:28" ht="12.5" customHeight="1">
      <c r="C1592" s="531"/>
      <c r="D1592" s="531"/>
      <c r="E1592" s="531"/>
      <c r="F1592" s="909"/>
      <c r="G1592" s="909"/>
      <c r="H1592" s="909"/>
      <c r="I1592" s="909"/>
      <c r="J1592" s="909"/>
      <c r="K1592" s="909"/>
      <c r="L1592" s="531"/>
      <c r="M1592" s="531"/>
      <c r="N1592" s="531"/>
      <c r="O1592" s="531"/>
      <c r="P1592" s="531"/>
      <c r="Q1592" s="531"/>
      <c r="R1592" s="531"/>
      <c r="S1592" s="531"/>
      <c r="T1592" s="531"/>
      <c r="U1592" s="531"/>
      <c r="V1592" s="531"/>
      <c r="W1592" s="531"/>
      <c r="X1592" s="531"/>
      <c r="Y1592" s="531"/>
      <c r="Z1592" s="531"/>
      <c r="AA1592" s="531"/>
      <c r="AB1592" s="531"/>
    </row>
    <row r="1593" spans="3:28" ht="12.5" customHeight="1">
      <c r="C1593" s="531"/>
      <c r="D1593" s="531"/>
      <c r="E1593" s="531"/>
      <c r="F1593" s="909"/>
      <c r="G1593" s="909"/>
      <c r="H1593" s="909"/>
      <c r="I1593" s="909"/>
      <c r="J1593" s="909"/>
      <c r="K1593" s="909"/>
      <c r="L1593" s="531"/>
      <c r="M1593" s="531"/>
      <c r="N1593" s="531"/>
      <c r="O1593" s="531"/>
      <c r="P1593" s="531"/>
      <c r="Q1593" s="531"/>
      <c r="R1593" s="531"/>
      <c r="S1593" s="531"/>
      <c r="T1593" s="531"/>
      <c r="U1593" s="531"/>
      <c r="V1593" s="531"/>
      <c r="W1593" s="531"/>
      <c r="X1593" s="531"/>
      <c r="Y1593" s="531"/>
      <c r="Z1593" s="531"/>
      <c r="AA1593" s="531"/>
      <c r="AB1593" s="531"/>
    </row>
    <row r="1594" spans="3:28" ht="12.5" customHeight="1">
      <c r="C1594" s="531"/>
      <c r="D1594" s="531"/>
      <c r="E1594" s="531"/>
      <c r="F1594" s="909"/>
      <c r="G1594" s="909"/>
      <c r="H1594" s="909"/>
      <c r="I1594" s="909"/>
      <c r="J1594" s="909"/>
      <c r="K1594" s="909"/>
      <c r="L1594" s="531"/>
      <c r="M1594" s="531"/>
      <c r="N1594" s="531"/>
      <c r="O1594" s="531"/>
      <c r="P1594" s="531"/>
      <c r="Q1594" s="531"/>
      <c r="R1594" s="531"/>
      <c r="S1594" s="531"/>
      <c r="T1594" s="531"/>
      <c r="U1594" s="531"/>
      <c r="V1594" s="531"/>
      <c r="W1594" s="531"/>
      <c r="X1594" s="531"/>
      <c r="Y1594" s="531"/>
      <c r="Z1594" s="531"/>
      <c r="AA1594" s="531"/>
      <c r="AB1594" s="531"/>
    </row>
    <row r="1595" spans="3:28" ht="12.5" customHeight="1">
      <c r="C1595" s="531"/>
      <c r="D1595" s="531"/>
      <c r="E1595" s="531"/>
      <c r="F1595" s="909"/>
      <c r="G1595" s="909"/>
      <c r="H1595" s="909"/>
      <c r="I1595" s="909"/>
      <c r="J1595" s="909"/>
      <c r="K1595" s="909"/>
      <c r="L1595" s="531"/>
      <c r="M1595" s="531"/>
      <c r="N1595" s="531"/>
      <c r="O1595" s="531"/>
      <c r="P1595" s="531"/>
      <c r="Q1595" s="531"/>
      <c r="R1595" s="531"/>
      <c r="S1595" s="531"/>
      <c r="T1595" s="531"/>
      <c r="U1595" s="531"/>
      <c r="V1595" s="531"/>
      <c r="W1595" s="531"/>
      <c r="X1595" s="531"/>
      <c r="Y1595" s="531"/>
      <c r="Z1595" s="531"/>
      <c r="AA1595" s="531"/>
      <c r="AB1595" s="531"/>
    </row>
    <row r="1596" spans="3:28" ht="12.5" customHeight="1">
      <c r="C1596" s="531"/>
      <c r="D1596" s="531"/>
      <c r="E1596" s="531"/>
      <c r="F1596" s="909"/>
      <c r="G1596" s="909"/>
      <c r="H1596" s="909"/>
      <c r="I1596" s="909"/>
      <c r="J1596" s="909"/>
      <c r="K1596" s="909"/>
      <c r="L1596" s="531"/>
      <c r="M1596" s="531"/>
      <c r="N1596" s="531"/>
      <c r="O1596" s="531"/>
      <c r="P1596" s="531"/>
      <c r="Q1596" s="531"/>
      <c r="R1596" s="531"/>
      <c r="S1596" s="531"/>
      <c r="T1596" s="531"/>
      <c r="U1596" s="531"/>
      <c r="V1596" s="531"/>
      <c r="W1596" s="531"/>
      <c r="X1596" s="531"/>
      <c r="Y1596" s="531"/>
      <c r="Z1596" s="531"/>
      <c r="AA1596" s="531"/>
      <c r="AB1596" s="531"/>
    </row>
    <row r="1597" spans="3:28" ht="12.5" customHeight="1">
      <c r="C1597" s="531"/>
      <c r="D1597" s="531"/>
      <c r="E1597" s="531"/>
      <c r="F1597" s="909"/>
      <c r="G1597" s="909"/>
      <c r="H1597" s="909"/>
      <c r="I1597" s="909"/>
      <c r="J1597" s="909"/>
      <c r="K1597" s="909"/>
      <c r="L1597" s="531"/>
      <c r="M1597" s="531"/>
      <c r="N1597" s="531"/>
      <c r="O1597" s="531"/>
      <c r="P1597" s="531"/>
      <c r="Q1597" s="531"/>
      <c r="R1597" s="531"/>
      <c r="S1597" s="531"/>
      <c r="T1597" s="531"/>
      <c r="U1597" s="531"/>
      <c r="V1597" s="531"/>
      <c r="W1597" s="531"/>
      <c r="X1597" s="531"/>
      <c r="Y1597" s="531"/>
      <c r="Z1597" s="531"/>
      <c r="AA1597" s="531"/>
      <c r="AB1597" s="531"/>
    </row>
    <row r="1598" spans="3:28" ht="12.5" customHeight="1">
      <c r="C1598" s="531"/>
      <c r="D1598" s="531"/>
      <c r="E1598" s="531"/>
      <c r="F1598" s="909"/>
      <c r="G1598" s="909"/>
      <c r="H1598" s="909"/>
      <c r="I1598" s="909"/>
      <c r="J1598" s="909"/>
      <c r="K1598" s="909"/>
      <c r="L1598" s="531"/>
      <c r="M1598" s="531"/>
      <c r="N1598" s="531"/>
      <c r="O1598" s="531"/>
      <c r="P1598" s="531"/>
      <c r="Q1598" s="531"/>
      <c r="R1598" s="531"/>
      <c r="S1598" s="531"/>
      <c r="T1598" s="531"/>
      <c r="U1598" s="531"/>
      <c r="V1598" s="531"/>
      <c r="W1598" s="531"/>
      <c r="X1598" s="531"/>
      <c r="Y1598" s="531"/>
      <c r="Z1598" s="531"/>
      <c r="AA1598" s="531"/>
      <c r="AB1598" s="531"/>
    </row>
    <row r="1599" spans="3:28" ht="12.5" customHeight="1">
      <c r="C1599" s="531"/>
      <c r="D1599" s="531"/>
      <c r="E1599" s="531"/>
      <c r="F1599" s="909"/>
      <c r="G1599" s="909"/>
      <c r="H1599" s="909"/>
      <c r="I1599" s="909"/>
      <c r="J1599" s="909"/>
      <c r="K1599" s="909"/>
      <c r="L1599" s="531"/>
      <c r="M1599" s="531"/>
      <c r="N1599" s="531"/>
      <c r="O1599" s="531"/>
      <c r="P1599" s="531"/>
      <c r="Q1599" s="531"/>
      <c r="R1599" s="531"/>
      <c r="S1599" s="531"/>
      <c r="T1599" s="531"/>
      <c r="U1599" s="531"/>
      <c r="V1599" s="531"/>
      <c r="W1599" s="531"/>
      <c r="X1599" s="531"/>
      <c r="Y1599" s="531"/>
      <c r="Z1599" s="531"/>
      <c r="AA1599" s="531"/>
      <c r="AB1599" s="531"/>
    </row>
    <row r="1600" spans="3:28" ht="12.5" customHeight="1">
      <c r="C1600" s="531"/>
      <c r="D1600" s="531"/>
      <c r="E1600" s="531"/>
      <c r="F1600" s="909"/>
      <c r="G1600" s="909"/>
      <c r="H1600" s="909"/>
      <c r="I1600" s="909"/>
      <c r="J1600" s="909"/>
      <c r="K1600" s="909"/>
      <c r="L1600" s="531"/>
      <c r="M1600" s="531"/>
      <c r="N1600" s="531"/>
      <c r="O1600" s="531"/>
      <c r="P1600" s="531"/>
      <c r="Q1600" s="531"/>
      <c r="R1600" s="531"/>
      <c r="S1600" s="531"/>
      <c r="T1600" s="531"/>
      <c r="U1600" s="531"/>
      <c r="V1600" s="531"/>
      <c r="W1600" s="531"/>
      <c r="X1600" s="531"/>
      <c r="Y1600" s="531"/>
      <c r="Z1600" s="531"/>
      <c r="AA1600" s="531"/>
      <c r="AB1600" s="531"/>
    </row>
    <row r="1601" spans="3:28" ht="12.5" customHeight="1">
      <c r="C1601" s="531"/>
      <c r="D1601" s="531"/>
      <c r="E1601" s="531"/>
      <c r="F1601" s="909"/>
      <c r="G1601" s="909"/>
      <c r="H1601" s="909"/>
      <c r="I1601" s="909"/>
      <c r="J1601" s="909"/>
      <c r="K1601" s="909"/>
      <c r="L1601" s="531"/>
      <c r="M1601" s="531"/>
      <c r="N1601" s="531"/>
      <c r="O1601" s="531"/>
      <c r="P1601" s="531"/>
      <c r="Q1601" s="531"/>
      <c r="R1601" s="531"/>
      <c r="S1601" s="531"/>
      <c r="T1601" s="531"/>
      <c r="U1601" s="531"/>
      <c r="V1601" s="531"/>
      <c r="W1601" s="531"/>
      <c r="X1601" s="531"/>
      <c r="Y1601" s="531"/>
      <c r="Z1601" s="531"/>
      <c r="AA1601" s="531"/>
      <c r="AB1601" s="531"/>
    </row>
    <row r="1602" spans="3:28" ht="12.5" customHeight="1">
      <c r="C1602" s="531"/>
      <c r="D1602" s="531"/>
      <c r="E1602" s="531"/>
      <c r="F1602" s="909"/>
      <c r="G1602" s="909"/>
      <c r="H1602" s="909"/>
      <c r="I1602" s="909"/>
      <c r="J1602" s="909"/>
      <c r="K1602" s="909"/>
      <c r="L1602" s="531"/>
      <c r="M1602" s="531"/>
      <c r="N1602" s="531"/>
      <c r="O1602" s="531"/>
      <c r="P1602" s="531"/>
      <c r="Q1602" s="531"/>
      <c r="R1602" s="531"/>
      <c r="S1602" s="531"/>
      <c r="T1602" s="531"/>
      <c r="U1602" s="531"/>
      <c r="V1602" s="531"/>
      <c r="W1602" s="531"/>
      <c r="X1602" s="531"/>
      <c r="Y1602" s="531"/>
      <c r="Z1602" s="531"/>
      <c r="AA1602" s="531"/>
      <c r="AB1602" s="531"/>
    </row>
    <row r="1603" spans="3:28" ht="12.5" customHeight="1">
      <c r="C1603" s="531"/>
      <c r="D1603" s="531"/>
      <c r="E1603" s="531"/>
      <c r="F1603" s="909"/>
      <c r="G1603" s="909"/>
      <c r="H1603" s="909"/>
      <c r="I1603" s="909"/>
      <c r="J1603" s="909"/>
      <c r="K1603" s="909"/>
      <c r="L1603" s="531"/>
      <c r="M1603" s="531"/>
      <c r="N1603" s="531"/>
      <c r="O1603" s="531"/>
      <c r="P1603" s="531"/>
      <c r="Q1603" s="531"/>
      <c r="R1603" s="531"/>
      <c r="S1603" s="531"/>
      <c r="T1603" s="531"/>
      <c r="U1603" s="531"/>
      <c r="V1603" s="531"/>
      <c r="W1603" s="531"/>
      <c r="X1603" s="531"/>
      <c r="Y1603" s="531"/>
      <c r="Z1603" s="531"/>
      <c r="AA1603" s="531"/>
      <c r="AB1603" s="531"/>
    </row>
    <row r="1604" spans="3:28" ht="12.5" customHeight="1">
      <c r="C1604" s="531"/>
      <c r="D1604" s="531"/>
      <c r="E1604" s="531"/>
      <c r="F1604" s="909"/>
      <c r="G1604" s="909"/>
      <c r="H1604" s="909"/>
      <c r="I1604" s="909"/>
      <c r="J1604" s="909"/>
      <c r="K1604" s="909"/>
      <c r="L1604" s="531"/>
      <c r="M1604" s="531"/>
      <c r="N1604" s="531"/>
      <c r="O1604" s="531"/>
      <c r="P1604" s="531"/>
      <c r="Q1604" s="531"/>
      <c r="R1604" s="531"/>
      <c r="S1604" s="531"/>
      <c r="T1604" s="531"/>
      <c r="U1604" s="531"/>
      <c r="V1604" s="531"/>
      <c r="W1604" s="531"/>
      <c r="X1604" s="531"/>
      <c r="Y1604" s="531"/>
      <c r="Z1604" s="531"/>
      <c r="AA1604" s="531"/>
      <c r="AB1604" s="531"/>
    </row>
    <row r="1605" spans="3:28" ht="12.5" customHeight="1">
      <c r="C1605" s="531"/>
      <c r="D1605" s="531"/>
      <c r="E1605" s="531"/>
      <c r="F1605" s="909"/>
      <c r="G1605" s="909"/>
      <c r="H1605" s="909"/>
      <c r="I1605" s="909"/>
      <c r="J1605" s="909"/>
      <c r="K1605" s="909"/>
      <c r="L1605" s="531"/>
      <c r="M1605" s="531"/>
      <c r="N1605" s="531"/>
      <c r="O1605" s="531"/>
      <c r="P1605" s="531"/>
      <c r="Q1605" s="531"/>
      <c r="R1605" s="531"/>
      <c r="S1605" s="531"/>
      <c r="T1605" s="531"/>
      <c r="U1605" s="531"/>
      <c r="V1605" s="531"/>
      <c r="W1605" s="531"/>
      <c r="X1605" s="531"/>
      <c r="Y1605" s="531"/>
      <c r="Z1605" s="531"/>
      <c r="AA1605" s="531"/>
      <c r="AB1605" s="531"/>
    </row>
    <row r="1606" spans="3:28" ht="12.5" customHeight="1">
      <c r="C1606" s="531"/>
      <c r="D1606" s="531"/>
      <c r="E1606" s="531"/>
      <c r="F1606" s="909"/>
      <c r="G1606" s="909"/>
      <c r="H1606" s="909"/>
      <c r="I1606" s="909"/>
      <c r="J1606" s="909"/>
      <c r="K1606" s="909"/>
      <c r="L1606" s="531"/>
      <c r="M1606" s="531"/>
      <c r="N1606" s="531"/>
      <c r="O1606" s="531"/>
      <c r="P1606" s="531"/>
      <c r="Q1606" s="531"/>
      <c r="R1606" s="531"/>
      <c r="S1606" s="531"/>
      <c r="T1606" s="531"/>
      <c r="U1606" s="531"/>
      <c r="V1606" s="531"/>
      <c r="W1606" s="531"/>
      <c r="X1606" s="531"/>
      <c r="Y1606" s="531"/>
      <c r="Z1606" s="531"/>
      <c r="AA1606" s="531"/>
      <c r="AB1606" s="531"/>
    </row>
    <row r="1607" spans="3:28" ht="12.5" customHeight="1">
      <c r="C1607" s="531"/>
      <c r="D1607" s="531"/>
      <c r="E1607" s="531"/>
      <c r="F1607" s="909"/>
      <c r="G1607" s="909"/>
      <c r="H1607" s="909"/>
      <c r="I1607" s="909"/>
      <c r="J1607" s="909"/>
      <c r="K1607" s="909"/>
      <c r="L1607" s="531"/>
      <c r="M1607" s="531"/>
      <c r="N1607" s="531"/>
      <c r="O1607" s="531"/>
      <c r="P1607" s="531"/>
      <c r="Q1607" s="531"/>
      <c r="R1607" s="531"/>
      <c r="S1607" s="531"/>
      <c r="T1607" s="531"/>
      <c r="U1607" s="531"/>
      <c r="V1607" s="531"/>
      <c r="W1607" s="531"/>
      <c r="X1607" s="531"/>
      <c r="Y1607" s="531"/>
      <c r="Z1607" s="531"/>
      <c r="AA1607" s="531"/>
      <c r="AB1607" s="531"/>
    </row>
    <row r="1608" spans="3:28" ht="12.5" customHeight="1">
      <c r="C1608" s="531"/>
      <c r="D1608" s="531"/>
      <c r="E1608" s="531"/>
      <c r="F1608" s="909"/>
      <c r="G1608" s="909"/>
      <c r="H1608" s="909"/>
      <c r="I1608" s="909"/>
      <c r="J1608" s="909"/>
      <c r="K1608" s="909"/>
      <c r="L1608" s="531"/>
      <c r="M1608" s="531"/>
      <c r="N1608" s="531"/>
      <c r="O1608" s="531"/>
      <c r="P1608" s="531"/>
      <c r="Q1608" s="531"/>
      <c r="R1608" s="531"/>
      <c r="S1608" s="531"/>
      <c r="T1608" s="531"/>
      <c r="U1608" s="531"/>
      <c r="V1608" s="531"/>
      <c r="W1608" s="531"/>
      <c r="X1608" s="531"/>
      <c r="Y1608" s="531"/>
      <c r="Z1608" s="531"/>
      <c r="AA1608" s="531"/>
      <c r="AB1608" s="531"/>
    </row>
    <row r="1609" spans="3:28" ht="12.5" customHeight="1">
      <c r="C1609" s="531"/>
      <c r="D1609" s="531"/>
      <c r="E1609" s="531"/>
      <c r="F1609" s="909"/>
      <c r="G1609" s="909"/>
      <c r="H1609" s="909"/>
      <c r="I1609" s="909"/>
      <c r="J1609" s="909"/>
      <c r="K1609" s="909"/>
      <c r="L1609" s="531"/>
      <c r="M1609" s="531"/>
      <c r="N1609" s="531"/>
      <c r="O1609" s="531"/>
      <c r="P1609" s="531"/>
      <c r="Q1609" s="531"/>
      <c r="R1609" s="531"/>
      <c r="S1609" s="531"/>
      <c r="T1609" s="531"/>
      <c r="U1609" s="531"/>
      <c r="V1609" s="531"/>
      <c r="W1609" s="531"/>
      <c r="X1609" s="531"/>
      <c r="Y1609" s="531"/>
      <c r="Z1609" s="531"/>
      <c r="AA1609" s="531"/>
      <c r="AB1609" s="531"/>
    </row>
    <row r="1610" spans="3:28" ht="12.5" customHeight="1">
      <c r="C1610" s="531"/>
      <c r="D1610" s="531"/>
      <c r="E1610" s="531"/>
      <c r="F1610" s="909"/>
      <c r="G1610" s="909"/>
      <c r="H1610" s="909"/>
      <c r="I1610" s="909"/>
      <c r="J1610" s="909"/>
      <c r="K1610" s="909"/>
      <c r="L1610" s="531"/>
      <c r="M1610" s="531"/>
      <c r="N1610" s="531"/>
      <c r="O1610" s="531"/>
      <c r="P1610" s="531"/>
      <c r="Q1610" s="531"/>
      <c r="R1610" s="531"/>
      <c r="S1610" s="531"/>
      <c r="T1610" s="531"/>
      <c r="U1610" s="531"/>
      <c r="V1610" s="531"/>
      <c r="W1610" s="531"/>
      <c r="X1610" s="531"/>
      <c r="Y1610" s="531"/>
      <c r="Z1610" s="531"/>
      <c r="AA1610" s="531"/>
      <c r="AB1610" s="531"/>
    </row>
    <row r="1611" spans="3:28" ht="12.5" customHeight="1">
      <c r="C1611" s="531"/>
      <c r="D1611" s="531"/>
      <c r="E1611" s="531"/>
      <c r="F1611" s="909"/>
      <c r="G1611" s="909"/>
      <c r="H1611" s="909"/>
      <c r="I1611" s="909"/>
      <c r="J1611" s="909"/>
      <c r="K1611" s="909"/>
      <c r="L1611" s="531"/>
      <c r="M1611" s="531"/>
      <c r="N1611" s="531"/>
      <c r="O1611" s="531"/>
      <c r="P1611" s="531"/>
      <c r="Q1611" s="531"/>
      <c r="R1611" s="531"/>
      <c r="S1611" s="531"/>
      <c r="T1611" s="531"/>
      <c r="U1611" s="531"/>
      <c r="V1611" s="531"/>
      <c r="W1611" s="531"/>
      <c r="X1611" s="531"/>
      <c r="Y1611" s="531"/>
      <c r="Z1611" s="531"/>
      <c r="AA1611" s="531"/>
      <c r="AB1611" s="531"/>
    </row>
    <row r="1612" spans="3:28" ht="12.5" customHeight="1">
      <c r="C1612" s="531"/>
      <c r="D1612" s="531"/>
      <c r="E1612" s="531"/>
      <c r="F1612" s="909"/>
      <c r="G1612" s="909"/>
      <c r="H1612" s="909"/>
      <c r="I1612" s="909"/>
      <c r="J1612" s="909"/>
      <c r="K1612" s="909"/>
      <c r="L1612" s="531"/>
      <c r="M1612" s="531"/>
      <c r="N1612" s="531"/>
      <c r="O1612" s="531"/>
      <c r="P1612" s="531"/>
      <c r="Q1612" s="531"/>
      <c r="R1612" s="531"/>
      <c r="S1612" s="531"/>
      <c r="T1612" s="531"/>
      <c r="U1612" s="531"/>
      <c r="V1612" s="531"/>
      <c r="W1612" s="531"/>
      <c r="X1612" s="531"/>
      <c r="Y1612" s="531"/>
      <c r="Z1612" s="531"/>
      <c r="AA1612" s="531"/>
      <c r="AB1612" s="531"/>
    </row>
    <row r="1613" spans="3:28" ht="12.5" customHeight="1">
      <c r="C1613" s="531"/>
      <c r="D1613" s="531"/>
      <c r="E1613" s="531"/>
      <c r="F1613" s="909"/>
      <c r="G1613" s="909"/>
      <c r="H1613" s="909"/>
      <c r="I1613" s="909"/>
      <c r="J1613" s="909"/>
      <c r="K1613" s="909"/>
      <c r="L1613" s="531"/>
      <c r="M1613" s="531"/>
      <c r="N1613" s="531"/>
      <c r="O1613" s="531"/>
      <c r="P1613" s="531"/>
      <c r="Q1613" s="531"/>
      <c r="R1613" s="531"/>
      <c r="S1613" s="531"/>
      <c r="T1613" s="531"/>
      <c r="U1613" s="531"/>
      <c r="V1613" s="531"/>
      <c r="W1613" s="531"/>
      <c r="X1613" s="531"/>
      <c r="Y1613" s="531"/>
      <c r="Z1613" s="531"/>
      <c r="AA1613" s="531"/>
      <c r="AB1613" s="531"/>
    </row>
    <row r="1614" spans="3:28" ht="12.5" customHeight="1">
      <c r="C1614" s="531"/>
      <c r="D1614" s="531"/>
      <c r="E1614" s="531"/>
      <c r="F1614" s="909"/>
      <c r="G1614" s="909"/>
      <c r="H1614" s="909"/>
      <c r="I1614" s="909"/>
      <c r="J1614" s="909"/>
      <c r="K1614" s="909"/>
      <c r="L1614" s="531"/>
      <c r="M1614" s="531"/>
      <c r="N1614" s="531"/>
      <c r="O1614" s="531"/>
      <c r="P1614" s="531"/>
      <c r="Q1614" s="531"/>
      <c r="R1614" s="531"/>
      <c r="S1614" s="531"/>
      <c r="T1614" s="531"/>
      <c r="U1614" s="531"/>
      <c r="V1614" s="531"/>
      <c r="W1614" s="531"/>
      <c r="X1614" s="531"/>
      <c r="Y1614" s="531"/>
      <c r="Z1614" s="531"/>
      <c r="AA1614" s="531"/>
      <c r="AB1614" s="531"/>
    </row>
    <row r="1615" spans="3:28" ht="12.5" customHeight="1">
      <c r="C1615" s="531"/>
      <c r="D1615" s="531"/>
      <c r="E1615" s="531"/>
      <c r="F1615" s="909"/>
      <c r="G1615" s="909"/>
      <c r="H1615" s="909"/>
      <c r="I1615" s="909"/>
      <c r="J1615" s="909"/>
      <c r="K1615" s="909"/>
      <c r="L1615" s="531"/>
      <c r="M1615" s="531"/>
      <c r="N1615" s="531"/>
      <c r="O1615" s="531"/>
      <c r="P1615" s="531"/>
      <c r="Q1615" s="531"/>
      <c r="R1615" s="531"/>
      <c r="S1615" s="531"/>
      <c r="T1615" s="531"/>
      <c r="U1615" s="531"/>
      <c r="V1615" s="531"/>
      <c r="W1615" s="531"/>
      <c r="X1615" s="531"/>
      <c r="Y1615" s="531"/>
      <c r="Z1615" s="531"/>
      <c r="AA1615" s="531"/>
      <c r="AB1615" s="531"/>
    </row>
    <row r="1616" spans="3:28" ht="12.5" customHeight="1">
      <c r="C1616" s="531"/>
      <c r="D1616" s="531"/>
      <c r="E1616" s="531"/>
      <c r="F1616" s="909"/>
      <c r="G1616" s="909"/>
      <c r="H1616" s="909"/>
      <c r="I1616" s="909"/>
      <c r="J1616" s="909"/>
      <c r="K1616" s="909"/>
      <c r="L1616" s="531"/>
      <c r="M1616" s="531"/>
      <c r="N1616" s="531"/>
      <c r="O1616" s="531"/>
      <c r="P1616" s="531"/>
      <c r="Q1616" s="531"/>
      <c r="R1616" s="531"/>
      <c r="S1616" s="531"/>
      <c r="T1616" s="531"/>
      <c r="U1616" s="531"/>
      <c r="V1616" s="531"/>
      <c r="W1616" s="531"/>
      <c r="X1616" s="531"/>
      <c r="Y1616" s="531"/>
      <c r="Z1616" s="531"/>
      <c r="AA1616" s="531"/>
      <c r="AB1616" s="531"/>
    </row>
    <row r="1617" spans="3:28" ht="12.5" customHeight="1">
      <c r="C1617" s="531"/>
      <c r="D1617" s="531"/>
      <c r="E1617" s="531"/>
      <c r="F1617" s="909"/>
      <c r="G1617" s="909"/>
      <c r="H1617" s="909"/>
      <c r="I1617" s="909"/>
      <c r="J1617" s="909"/>
      <c r="K1617" s="909"/>
      <c r="L1617" s="531"/>
      <c r="M1617" s="531"/>
      <c r="N1617" s="531"/>
      <c r="O1617" s="531"/>
      <c r="P1617" s="531"/>
      <c r="Q1617" s="531"/>
      <c r="R1617" s="531"/>
      <c r="S1617" s="531"/>
      <c r="T1617" s="531"/>
      <c r="U1617" s="531"/>
      <c r="V1617" s="531"/>
      <c r="W1617" s="531"/>
      <c r="X1617" s="531"/>
      <c r="Y1617" s="531"/>
      <c r="Z1617" s="531"/>
      <c r="AA1617" s="531"/>
      <c r="AB1617" s="531"/>
    </row>
    <row r="1618" spans="3:28" ht="12.5" customHeight="1">
      <c r="C1618" s="531"/>
      <c r="D1618" s="531"/>
      <c r="E1618" s="531"/>
      <c r="F1618" s="909"/>
      <c r="G1618" s="909"/>
      <c r="H1618" s="909"/>
      <c r="I1618" s="909"/>
      <c r="J1618" s="909"/>
      <c r="K1618" s="909"/>
      <c r="L1618" s="531"/>
      <c r="M1618" s="531"/>
      <c r="N1618" s="531"/>
      <c r="O1618" s="531"/>
      <c r="P1618" s="531"/>
      <c r="Q1618" s="531"/>
      <c r="R1618" s="531"/>
      <c r="S1618" s="531"/>
      <c r="T1618" s="531"/>
      <c r="U1618" s="531"/>
      <c r="V1618" s="531"/>
      <c r="W1618" s="531"/>
      <c r="X1618" s="531"/>
      <c r="Y1618" s="531"/>
      <c r="Z1618" s="531"/>
      <c r="AA1618" s="531"/>
      <c r="AB1618" s="531"/>
    </row>
    <row r="1619" spans="3:28" ht="12.5" customHeight="1">
      <c r="C1619" s="531"/>
      <c r="D1619" s="531"/>
      <c r="E1619" s="531"/>
      <c r="F1619" s="909"/>
      <c r="G1619" s="909"/>
      <c r="H1619" s="909"/>
      <c r="I1619" s="909"/>
      <c r="J1619" s="909"/>
      <c r="K1619" s="909"/>
      <c r="L1619" s="531"/>
      <c r="M1619" s="531"/>
      <c r="N1619" s="531"/>
      <c r="O1619" s="531"/>
      <c r="P1619" s="531"/>
      <c r="Q1619" s="531"/>
      <c r="R1619" s="531"/>
      <c r="S1619" s="531"/>
      <c r="T1619" s="531"/>
      <c r="U1619" s="531"/>
      <c r="V1619" s="531"/>
      <c r="W1619" s="531"/>
      <c r="X1619" s="531"/>
      <c r="Y1619" s="531"/>
      <c r="Z1619" s="531"/>
      <c r="AA1619" s="531"/>
      <c r="AB1619" s="531"/>
    </row>
    <row r="1620" spans="3:28" ht="12.5" customHeight="1">
      <c r="C1620" s="531"/>
      <c r="D1620" s="531"/>
      <c r="E1620" s="531"/>
      <c r="F1620" s="909"/>
      <c r="G1620" s="909"/>
      <c r="H1620" s="909"/>
      <c r="I1620" s="909"/>
      <c r="J1620" s="909"/>
      <c r="K1620" s="909"/>
      <c r="L1620" s="531"/>
      <c r="M1620" s="531"/>
      <c r="N1620" s="531"/>
      <c r="O1620" s="531"/>
      <c r="P1620" s="531"/>
      <c r="Q1620" s="531"/>
      <c r="R1620" s="531"/>
      <c r="S1620" s="531"/>
      <c r="T1620" s="531"/>
      <c r="U1620" s="531"/>
      <c r="V1620" s="531"/>
      <c r="W1620" s="531"/>
      <c r="X1620" s="531"/>
      <c r="Y1620" s="531"/>
      <c r="Z1620" s="531"/>
      <c r="AA1620" s="531"/>
      <c r="AB1620" s="531"/>
    </row>
    <row r="1621" spans="3:28" ht="12.5" customHeight="1">
      <c r="C1621" s="531"/>
      <c r="D1621" s="531"/>
      <c r="E1621" s="531"/>
      <c r="F1621" s="909"/>
      <c r="G1621" s="909"/>
      <c r="H1621" s="909"/>
      <c r="I1621" s="909"/>
      <c r="J1621" s="909"/>
      <c r="K1621" s="909"/>
      <c r="L1621" s="531"/>
      <c r="M1621" s="531"/>
      <c r="N1621" s="531"/>
      <c r="O1621" s="531"/>
      <c r="P1621" s="531"/>
      <c r="Q1621" s="531"/>
      <c r="R1621" s="531"/>
      <c r="S1621" s="531"/>
      <c r="T1621" s="531"/>
      <c r="U1621" s="531"/>
      <c r="V1621" s="531"/>
      <c r="W1621" s="531"/>
      <c r="X1621" s="531"/>
      <c r="Y1621" s="531"/>
      <c r="Z1621" s="531"/>
      <c r="AA1621" s="531"/>
      <c r="AB1621" s="531"/>
    </row>
    <row r="1622" spans="3:28" ht="12.5" customHeight="1">
      <c r="C1622" s="531"/>
      <c r="D1622" s="531"/>
      <c r="E1622" s="531"/>
      <c r="F1622" s="909"/>
      <c r="G1622" s="909"/>
      <c r="H1622" s="909"/>
      <c r="I1622" s="909"/>
      <c r="J1622" s="909"/>
      <c r="K1622" s="909"/>
      <c r="L1622" s="531"/>
      <c r="M1622" s="531"/>
      <c r="N1622" s="531"/>
      <c r="O1622" s="531"/>
      <c r="P1622" s="531"/>
      <c r="Q1622" s="531"/>
      <c r="R1622" s="531"/>
      <c r="S1622" s="531"/>
      <c r="T1622" s="531"/>
      <c r="U1622" s="531"/>
      <c r="V1622" s="531"/>
      <c r="W1622" s="531"/>
      <c r="X1622" s="531"/>
      <c r="Y1622" s="531"/>
      <c r="Z1622" s="531"/>
      <c r="AA1622" s="531"/>
      <c r="AB1622" s="531"/>
    </row>
    <row r="1623" spans="3:28" ht="12.5" customHeight="1">
      <c r="C1623" s="531"/>
      <c r="D1623" s="531"/>
      <c r="E1623" s="531"/>
      <c r="F1623" s="909"/>
      <c r="G1623" s="909"/>
      <c r="H1623" s="909"/>
      <c r="I1623" s="909"/>
      <c r="J1623" s="909"/>
      <c r="K1623" s="909"/>
      <c r="L1623" s="531"/>
      <c r="M1623" s="531"/>
      <c r="N1623" s="531"/>
      <c r="O1623" s="531"/>
      <c r="P1623" s="531"/>
      <c r="Q1623" s="531"/>
      <c r="R1623" s="531"/>
      <c r="S1623" s="531"/>
      <c r="T1623" s="531"/>
      <c r="U1623" s="531"/>
      <c r="V1623" s="531"/>
      <c r="W1623" s="531"/>
      <c r="X1623" s="531"/>
      <c r="Y1623" s="531"/>
      <c r="Z1623" s="531"/>
      <c r="AA1623" s="531"/>
      <c r="AB1623" s="531"/>
    </row>
    <row r="1624" spans="3:28" ht="12.5" customHeight="1">
      <c r="C1624" s="531"/>
      <c r="D1624" s="531"/>
      <c r="E1624" s="531"/>
      <c r="F1624" s="909"/>
      <c r="G1624" s="909"/>
      <c r="H1624" s="909"/>
      <c r="I1624" s="909"/>
      <c r="J1624" s="909"/>
      <c r="K1624" s="909"/>
      <c r="L1624" s="531"/>
      <c r="M1624" s="531"/>
      <c r="N1624" s="531"/>
      <c r="O1624" s="531"/>
      <c r="P1624" s="531"/>
      <c r="Q1624" s="531"/>
      <c r="R1624" s="531"/>
      <c r="S1624" s="531"/>
      <c r="T1624" s="531"/>
      <c r="U1624" s="531"/>
      <c r="V1624" s="531"/>
      <c r="W1624" s="531"/>
      <c r="X1624" s="531"/>
      <c r="Y1624" s="531"/>
      <c r="Z1624" s="531"/>
      <c r="AA1624" s="531"/>
      <c r="AB1624" s="531"/>
    </row>
    <row r="1625" spans="3:28" ht="12.5" customHeight="1">
      <c r="C1625" s="531"/>
      <c r="D1625" s="531"/>
      <c r="E1625" s="531"/>
      <c r="F1625" s="909"/>
      <c r="G1625" s="909"/>
      <c r="H1625" s="909"/>
      <c r="I1625" s="909"/>
      <c r="J1625" s="909"/>
      <c r="K1625" s="909"/>
      <c r="L1625" s="531"/>
      <c r="M1625" s="531"/>
      <c r="N1625" s="531"/>
      <c r="O1625" s="531"/>
      <c r="P1625" s="531"/>
      <c r="Q1625" s="531"/>
      <c r="R1625" s="531"/>
      <c r="S1625" s="531"/>
      <c r="T1625" s="531"/>
      <c r="U1625" s="531"/>
      <c r="V1625" s="531"/>
      <c r="W1625" s="531"/>
      <c r="X1625" s="531"/>
      <c r="Y1625" s="531"/>
      <c r="Z1625" s="531"/>
      <c r="AA1625" s="531"/>
      <c r="AB1625" s="531"/>
    </row>
    <row r="1626" spans="3:28" ht="12.5" customHeight="1">
      <c r="C1626" s="531"/>
      <c r="D1626" s="531"/>
      <c r="E1626" s="531"/>
      <c r="F1626" s="909"/>
      <c r="G1626" s="909"/>
      <c r="H1626" s="909"/>
      <c r="I1626" s="909"/>
      <c r="J1626" s="909"/>
      <c r="K1626" s="909"/>
      <c r="L1626" s="531"/>
      <c r="M1626" s="531"/>
      <c r="N1626" s="531"/>
      <c r="O1626" s="531"/>
      <c r="P1626" s="531"/>
      <c r="Q1626" s="531"/>
      <c r="R1626" s="531"/>
      <c r="S1626" s="531"/>
      <c r="T1626" s="531"/>
      <c r="U1626" s="531"/>
      <c r="V1626" s="531"/>
      <c r="W1626" s="531"/>
      <c r="X1626" s="531"/>
      <c r="Y1626" s="531"/>
      <c r="Z1626" s="531"/>
      <c r="AA1626" s="531"/>
      <c r="AB1626" s="531"/>
    </row>
    <row r="1627" spans="3:28" ht="12.5" customHeight="1">
      <c r="C1627" s="531"/>
      <c r="D1627" s="531"/>
      <c r="E1627" s="531"/>
      <c r="F1627" s="909"/>
      <c r="G1627" s="909"/>
      <c r="H1627" s="909"/>
      <c r="I1627" s="909"/>
      <c r="J1627" s="909"/>
      <c r="K1627" s="909"/>
      <c r="L1627" s="531"/>
      <c r="M1627" s="531"/>
      <c r="N1627" s="531"/>
      <c r="O1627" s="531"/>
      <c r="P1627" s="531"/>
      <c r="Q1627" s="531"/>
      <c r="R1627" s="531"/>
      <c r="S1627" s="531"/>
      <c r="T1627" s="531"/>
      <c r="U1627" s="531"/>
      <c r="V1627" s="531"/>
      <c r="W1627" s="531"/>
      <c r="X1627" s="531"/>
      <c r="Y1627" s="531"/>
      <c r="Z1627" s="531"/>
      <c r="AA1627" s="531"/>
      <c r="AB1627" s="531"/>
    </row>
    <row r="1628" spans="3:28" ht="12.5" customHeight="1">
      <c r="C1628" s="531"/>
      <c r="D1628" s="531"/>
      <c r="E1628" s="531"/>
      <c r="F1628" s="909"/>
      <c r="G1628" s="909"/>
      <c r="H1628" s="909"/>
      <c r="I1628" s="909"/>
      <c r="J1628" s="909"/>
      <c r="K1628" s="909"/>
      <c r="L1628" s="531"/>
      <c r="M1628" s="531"/>
      <c r="N1628" s="531"/>
      <c r="O1628" s="531"/>
      <c r="P1628" s="531"/>
      <c r="Q1628" s="531"/>
      <c r="R1628" s="531"/>
      <c r="S1628" s="531"/>
      <c r="T1628" s="531"/>
      <c r="U1628" s="531"/>
      <c r="V1628" s="531"/>
      <c r="W1628" s="531"/>
      <c r="X1628" s="531"/>
      <c r="Y1628" s="531"/>
      <c r="Z1628" s="531"/>
      <c r="AA1628" s="531"/>
      <c r="AB1628" s="531"/>
    </row>
    <row r="1629" spans="3:28" ht="12.5" customHeight="1">
      <c r="C1629" s="531"/>
      <c r="D1629" s="531"/>
      <c r="E1629" s="531"/>
      <c r="F1629" s="909"/>
      <c r="G1629" s="909"/>
      <c r="H1629" s="909"/>
      <c r="I1629" s="909"/>
      <c r="J1629" s="909"/>
      <c r="K1629" s="909"/>
      <c r="L1629" s="531"/>
      <c r="M1629" s="531"/>
      <c r="N1629" s="531"/>
      <c r="O1629" s="531"/>
      <c r="P1629" s="531"/>
      <c r="Q1629" s="531"/>
      <c r="R1629" s="531"/>
      <c r="S1629" s="531"/>
      <c r="T1629" s="531"/>
      <c r="U1629" s="531"/>
      <c r="V1629" s="531"/>
      <c r="W1629" s="531"/>
      <c r="X1629" s="531"/>
      <c r="Y1629" s="531"/>
      <c r="Z1629" s="531"/>
      <c r="AA1629" s="531"/>
      <c r="AB1629" s="531"/>
    </row>
    <row r="1630" spans="3:28" ht="12.5" customHeight="1">
      <c r="C1630" s="531"/>
      <c r="D1630" s="531"/>
      <c r="E1630" s="531"/>
      <c r="F1630" s="909"/>
      <c r="G1630" s="909"/>
      <c r="H1630" s="909"/>
      <c r="I1630" s="909"/>
      <c r="J1630" s="909"/>
      <c r="K1630" s="909"/>
      <c r="L1630" s="531"/>
      <c r="M1630" s="531"/>
      <c r="N1630" s="531"/>
      <c r="O1630" s="531"/>
      <c r="P1630" s="531"/>
      <c r="Q1630" s="531"/>
      <c r="R1630" s="531"/>
      <c r="S1630" s="531"/>
      <c r="T1630" s="531"/>
      <c r="U1630" s="531"/>
      <c r="V1630" s="531"/>
      <c r="W1630" s="531"/>
      <c r="X1630" s="531"/>
      <c r="Y1630" s="531"/>
      <c r="Z1630" s="531"/>
      <c r="AA1630" s="531"/>
      <c r="AB1630" s="531"/>
    </row>
    <row r="1631" spans="3:28" ht="12.5" customHeight="1">
      <c r="C1631" s="531"/>
      <c r="D1631" s="531"/>
      <c r="E1631" s="531"/>
      <c r="F1631" s="909"/>
      <c r="G1631" s="909"/>
      <c r="H1631" s="909"/>
      <c r="I1631" s="909"/>
      <c r="J1631" s="909"/>
      <c r="K1631" s="909"/>
      <c r="L1631" s="531"/>
      <c r="M1631" s="531"/>
      <c r="N1631" s="531"/>
      <c r="O1631" s="531"/>
      <c r="P1631" s="531"/>
      <c r="Q1631" s="531"/>
      <c r="R1631" s="531"/>
      <c r="S1631" s="531"/>
      <c r="T1631" s="531"/>
      <c r="U1631" s="531"/>
      <c r="V1631" s="531"/>
      <c r="W1631" s="531"/>
      <c r="X1631" s="531"/>
      <c r="Y1631" s="531"/>
      <c r="Z1631" s="531"/>
      <c r="AA1631" s="531"/>
      <c r="AB1631" s="531"/>
    </row>
    <row r="1632" spans="3:28" ht="12.5" customHeight="1">
      <c r="C1632" s="531"/>
      <c r="D1632" s="531"/>
      <c r="E1632" s="531"/>
      <c r="F1632" s="909"/>
      <c r="G1632" s="909"/>
      <c r="H1632" s="909"/>
      <c r="I1632" s="909"/>
      <c r="J1632" s="909"/>
      <c r="K1632" s="909"/>
      <c r="L1632" s="531"/>
      <c r="M1632" s="531"/>
      <c r="N1632" s="531"/>
      <c r="O1632" s="531"/>
      <c r="P1632" s="531"/>
      <c r="Q1632" s="531"/>
      <c r="R1632" s="531"/>
      <c r="S1632" s="531"/>
      <c r="T1632" s="531"/>
      <c r="U1632" s="531"/>
      <c r="V1632" s="531"/>
      <c r="W1632" s="531"/>
      <c r="X1632" s="531"/>
      <c r="Y1632" s="531"/>
      <c r="Z1632" s="531"/>
      <c r="AA1632" s="531"/>
      <c r="AB1632" s="531"/>
    </row>
    <row r="1633" spans="3:28" ht="12.5" customHeight="1">
      <c r="C1633" s="531"/>
      <c r="D1633" s="531"/>
      <c r="E1633" s="531"/>
      <c r="F1633" s="909"/>
      <c r="G1633" s="909"/>
      <c r="H1633" s="909"/>
      <c r="I1633" s="909"/>
      <c r="J1633" s="909"/>
      <c r="K1633" s="909"/>
      <c r="L1633" s="531"/>
      <c r="M1633" s="531"/>
      <c r="N1633" s="531"/>
      <c r="O1633" s="531"/>
      <c r="P1633" s="531"/>
      <c r="Q1633" s="531"/>
      <c r="R1633" s="531"/>
      <c r="S1633" s="531"/>
      <c r="T1633" s="531"/>
      <c r="U1633" s="531"/>
      <c r="V1633" s="531"/>
      <c r="W1633" s="531"/>
      <c r="X1633" s="531"/>
      <c r="Y1633" s="531"/>
      <c r="Z1633" s="531"/>
      <c r="AA1633" s="531"/>
      <c r="AB1633" s="531"/>
    </row>
    <row r="1634" spans="3:28" ht="12.5" customHeight="1">
      <c r="C1634" s="531"/>
      <c r="D1634" s="531"/>
      <c r="E1634" s="531"/>
      <c r="F1634" s="909"/>
      <c r="G1634" s="909"/>
      <c r="H1634" s="909"/>
      <c r="I1634" s="909"/>
      <c r="J1634" s="909"/>
      <c r="K1634" s="909"/>
      <c r="L1634" s="531"/>
      <c r="M1634" s="531"/>
      <c r="N1634" s="531"/>
      <c r="O1634" s="531"/>
      <c r="P1634" s="531"/>
      <c r="Q1634" s="531"/>
      <c r="R1634" s="531"/>
      <c r="S1634" s="531"/>
      <c r="T1634" s="531"/>
      <c r="U1634" s="531"/>
      <c r="V1634" s="531"/>
      <c r="W1634" s="531"/>
      <c r="X1634" s="531"/>
      <c r="Y1634" s="531"/>
      <c r="Z1634" s="531"/>
      <c r="AA1634" s="531"/>
      <c r="AB1634" s="531"/>
    </row>
    <row r="1635" spans="3:28" ht="12.5" customHeight="1">
      <c r="C1635" s="531"/>
      <c r="D1635" s="531"/>
      <c r="E1635" s="531"/>
      <c r="F1635" s="909"/>
      <c r="G1635" s="909"/>
      <c r="H1635" s="909"/>
      <c r="I1635" s="909"/>
      <c r="J1635" s="909"/>
      <c r="K1635" s="909"/>
      <c r="L1635" s="531"/>
      <c r="M1635" s="531"/>
      <c r="N1635" s="531"/>
      <c r="O1635" s="531"/>
      <c r="P1635" s="531"/>
      <c r="Q1635" s="531"/>
      <c r="R1635" s="531"/>
      <c r="S1635" s="531"/>
      <c r="T1635" s="531"/>
      <c r="U1635" s="531"/>
      <c r="V1635" s="531"/>
      <c r="W1635" s="531"/>
      <c r="X1635" s="531"/>
      <c r="Y1635" s="531"/>
      <c r="Z1635" s="531"/>
      <c r="AA1635" s="531"/>
      <c r="AB1635" s="531"/>
    </row>
    <row r="1636" spans="3:28" ht="12.5" customHeight="1">
      <c r="C1636" s="531"/>
      <c r="D1636" s="531"/>
      <c r="E1636" s="531"/>
      <c r="F1636" s="909"/>
      <c r="G1636" s="909"/>
      <c r="H1636" s="909"/>
      <c r="I1636" s="909"/>
      <c r="J1636" s="909"/>
      <c r="K1636" s="909"/>
      <c r="L1636" s="531"/>
      <c r="M1636" s="531"/>
      <c r="N1636" s="531"/>
      <c r="O1636" s="531"/>
      <c r="P1636" s="531"/>
      <c r="Q1636" s="531"/>
      <c r="R1636" s="531"/>
      <c r="S1636" s="531"/>
      <c r="T1636" s="531"/>
      <c r="U1636" s="531"/>
      <c r="V1636" s="531"/>
      <c r="W1636" s="531"/>
      <c r="X1636" s="531"/>
      <c r="Y1636" s="531"/>
      <c r="Z1636" s="531"/>
      <c r="AA1636" s="531"/>
      <c r="AB1636" s="531"/>
    </row>
    <row r="1637" spans="3:28" ht="12.5" customHeight="1">
      <c r="C1637" s="531"/>
      <c r="D1637" s="531"/>
      <c r="E1637" s="531"/>
      <c r="F1637" s="909"/>
      <c r="G1637" s="909"/>
      <c r="H1637" s="909"/>
      <c r="I1637" s="909"/>
      <c r="J1637" s="909"/>
      <c r="K1637" s="909"/>
      <c r="L1637" s="531"/>
      <c r="M1637" s="531"/>
      <c r="N1637" s="531"/>
      <c r="O1637" s="531"/>
      <c r="P1637" s="531"/>
      <c r="Q1637" s="531"/>
      <c r="R1637" s="531"/>
      <c r="S1637" s="531"/>
      <c r="T1637" s="531"/>
      <c r="U1637" s="531"/>
      <c r="V1637" s="531"/>
      <c r="W1637" s="531"/>
      <c r="X1637" s="531"/>
      <c r="Y1637" s="531"/>
      <c r="Z1637" s="531"/>
      <c r="AA1637" s="531"/>
      <c r="AB1637" s="531"/>
    </row>
    <row r="1638" spans="3:28" ht="12.5" customHeight="1">
      <c r="C1638" s="531"/>
      <c r="D1638" s="531"/>
      <c r="E1638" s="531"/>
      <c r="F1638" s="909"/>
      <c r="G1638" s="909"/>
      <c r="H1638" s="909"/>
      <c r="I1638" s="909"/>
      <c r="J1638" s="909"/>
      <c r="K1638" s="909"/>
      <c r="L1638" s="531"/>
      <c r="M1638" s="531"/>
      <c r="N1638" s="531"/>
      <c r="O1638" s="531"/>
      <c r="P1638" s="531"/>
      <c r="Q1638" s="531"/>
      <c r="R1638" s="531"/>
      <c r="S1638" s="531"/>
      <c r="T1638" s="531"/>
      <c r="U1638" s="531"/>
      <c r="V1638" s="531"/>
      <c r="W1638" s="531"/>
      <c r="X1638" s="531"/>
      <c r="Y1638" s="531"/>
      <c r="Z1638" s="531"/>
      <c r="AA1638" s="531"/>
      <c r="AB1638" s="531"/>
    </row>
    <row r="1639" spans="3:28" ht="12.5" customHeight="1">
      <c r="C1639" s="531"/>
      <c r="D1639" s="531"/>
      <c r="E1639" s="531"/>
      <c r="F1639" s="909"/>
      <c r="G1639" s="909"/>
      <c r="H1639" s="909"/>
      <c r="I1639" s="909"/>
      <c r="J1639" s="909"/>
      <c r="K1639" s="909"/>
      <c r="L1639" s="531"/>
      <c r="M1639" s="531"/>
      <c r="N1639" s="531"/>
      <c r="O1639" s="531"/>
      <c r="P1639" s="531"/>
      <c r="Q1639" s="531"/>
      <c r="R1639" s="531"/>
      <c r="S1639" s="531"/>
      <c r="T1639" s="531"/>
      <c r="U1639" s="531"/>
      <c r="V1639" s="531"/>
      <c r="W1639" s="531"/>
      <c r="X1639" s="531"/>
      <c r="Y1639" s="531"/>
      <c r="Z1639" s="531"/>
      <c r="AA1639" s="531"/>
      <c r="AB1639" s="531"/>
    </row>
    <row r="1640" spans="3:28" ht="12.5" customHeight="1">
      <c r="C1640" s="531"/>
      <c r="D1640" s="531"/>
      <c r="E1640" s="531"/>
      <c r="F1640" s="909"/>
      <c r="G1640" s="909"/>
      <c r="H1640" s="909"/>
      <c r="I1640" s="909"/>
      <c r="J1640" s="909"/>
      <c r="K1640" s="909"/>
      <c r="L1640" s="531"/>
      <c r="M1640" s="531"/>
      <c r="N1640" s="531"/>
      <c r="O1640" s="531"/>
      <c r="P1640" s="531"/>
      <c r="Q1640" s="531"/>
      <c r="R1640" s="531"/>
      <c r="S1640" s="531"/>
      <c r="T1640" s="531"/>
      <c r="U1640" s="531"/>
      <c r="V1640" s="531"/>
      <c r="W1640" s="531"/>
      <c r="X1640" s="531"/>
      <c r="Y1640" s="531"/>
      <c r="Z1640" s="531"/>
      <c r="AA1640" s="531"/>
      <c r="AB1640" s="531"/>
    </row>
    <row r="1641" spans="3:28" ht="12.5" customHeight="1">
      <c r="C1641" s="531"/>
      <c r="D1641" s="531"/>
      <c r="E1641" s="531"/>
      <c r="F1641" s="909"/>
      <c r="G1641" s="909"/>
      <c r="H1641" s="909"/>
      <c r="I1641" s="909"/>
      <c r="J1641" s="909"/>
      <c r="K1641" s="909"/>
      <c r="L1641" s="531"/>
      <c r="M1641" s="531"/>
      <c r="N1641" s="531"/>
      <c r="O1641" s="531"/>
      <c r="P1641" s="531"/>
      <c r="Q1641" s="531"/>
      <c r="R1641" s="531"/>
      <c r="S1641" s="531"/>
      <c r="T1641" s="531"/>
      <c r="U1641" s="531"/>
      <c r="V1641" s="531"/>
      <c r="W1641" s="531"/>
      <c r="X1641" s="531"/>
      <c r="Y1641" s="531"/>
      <c r="Z1641" s="531"/>
      <c r="AA1641" s="531"/>
      <c r="AB1641" s="531"/>
    </row>
    <row r="1642" spans="3:28" ht="12.5" customHeight="1">
      <c r="C1642" s="531"/>
      <c r="D1642" s="531"/>
      <c r="E1642" s="531"/>
      <c r="F1642" s="909"/>
      <c r="G1642" s="909"/>
      <c r="H1642" s="909"/>
      <c r="I1642" s="909"/>
      <c r="J1642" s="909"/>
      <c r="K1642" s="909"/>
      <c r="L1642" s="531"/>
      <c r="M1642" s="531"/>
      <c r="N1642" s="531"/>
      <c r="O1642" s="531"/>
      <c r="P1642" s="531"/>
      <c r="Q1642" s="531"/>
      <c r="R1642" s="531"/>
      <c r="S1642" s="531"/>
      <c r="T1642" s="531"/>
      <c r="U1642" s="531"/>
      <c r="V1642" s="531"/>
      <c r="W1642" s="531"/>
      <c r="X1642" s="531"/>
      <c r="Y1642" s="531"/>
      <c r="Z1642" s="531"/>
      <c r="AA1642" s="531"/>
      <c r="AB1642" s="531"/>
    </row>
    <row r="1643" spans="3:28" ht="12.5" customHeight="1">
      <c r="C1643" s="531"/>
      <c r="D1643" s="531"/>
      <c r="E1643" s="531"/>
      <c r="F1643" s="909"/>
      <c r="G1643" s="909"/>
      <c r="H1643" s="909"/>
      <c r="I1643" s="909"/>
      <c r="J1643" s="909"/>
      <c r="K1643" s="909"/>
      <c r="L1643" s="531"/>
      <c r="M1643" s="531"/>
      <c r="N1643" s="531"/>
      <c r="O1643" s="531"/>
      <c r="P1643" s="531"/>
      <c r="Q1643" s="531"/>
      <c r="R1643" s="531"/>
      <c r="S1643" s="531"/>
      <c r="T1643" s="531"/>
      <c r="U1643" s="531"/>
      <c r="V1643" s="531"/>
      <c r="W1643" s="531"/>
      <c r="X1643" s="531"/>
      <c r="Y1643" s="531"/>
      <c r="Z1643" s="531"/>
      <c r="AA1643" s="531"/>
      <c r="AB1643" s="531"/>
    </row>
    <row r="1644" spans="3:28" ht="12.5" customHeight="1">
      <c r="C1644" s="531"/>
      <c r="D1644" s="531"/>
      <c r="E1644" s="531"/>
      <c r="F1644" s="909"/>
      <c r="G1644" s="909"/>
      <c r="H1644" s="909"/>
      <c r="I1644" s="909"/>
      <c r="J1644" s="909"/>
      <c r="K1644" s="909"/>
      <c r="L1644" s="531"/>
      <c r="M1644" s="531"/>
      <c r="N1644" s="531"/>
      <c r="O1644" s="531"/>
      <c r="P1644" s="531"/>
      <c r="Q1644" s="531"/>
      <c r="R1644" s="531"/>
      <c r="S1644" s="531"/>
      <c r="T1644" s="531"/>
      <c r="U1644" s="531"/>
      <c r="V1644" s="531"/>
      <c r="W1644" s="531"/>
      <c r="X1644" s="531"/>
      <c r="Y1644" s="531"/>
      <c r="Z1644" s="531"/>
      <c r="AA1644" s="531"/>
      <c r="AB1644" s="531"/>
    </row>
    <row r="1645" spans="3:28" ht="12.5" customHeight="1">
      <c r="C1645" s="531"/>
      <c r="D1645" s="531"/>
      <c r="E1645" s="531"/>
      <c r="F1645" s="909"/>
      <c r="G1645" s="909"/>
      <c r="H1645" s="909"/>
      <c r="I1645" s="909"/>
      <c r="J1645" s="909"/>
      <c r="K1645" s="909"/>
      <c r="L1645" s="531"/>
      <c r="M1645" s="531"/>
      <c r="N1645" s="531"/>
      <c r="O1645" s="531"/>
      <c r="P1645" s="531"/>
      <c r="Q1645" s="531"/>
      <c r="R1645" s="531"/>
      <c r="S1645" s="531"/>
      <c r="T1645" s="531"/>
      <c r="U1645" s="531"/>
      <c r="V1645" s="531"/>
      <c r="W1645" s="531"/>
      <c r="X1645" s="531"/>
      <c r="Y1645" s="531"/>
      <c r="Z1645" s="531"/>
      <c r="AA1645" s="531"/>
      <c r="AB1645" s="531"/>
    </row>
    <row r="1646" spans="3:28" ht="12.5" customHeight="1">
      <c r="C1646" s="531"/>
      <c r="D1646" s="531"/>
      <c r="E1646" s="531"/>
      <c r="F1646" s="909"/>
      <c r="G1646" s="909"/>
      <c r="H1646" s="909"/>
      <c r="I1646" s="909"/>
      <c r="J1646" s="909"/>
      <c r="K1646" s="909"/>
      <c r="L1646" s="531"/>
      <c r="M1646" s="531"/>
      <c r="N1646" s="531"/>
      <c r="O1646" s="531"/>
      <c r="P1646" s="531"/>
      <c r="Q1646" s="531"/>
      <c r="R1646" s="531"/>
      <c r="S1646" s="531"/>
      <c r="T1646" s="531"/>
      <c r="U1646" s="531"/>
      <c r="V1646" s="531"/>
      <c r="W1646" s="531"/>
      <c r="X1646" s="531"/>
      <c r="Y1646" s="531"/>
      <c r="Z1646" s="531"/>
      <c r="AA1646" s="531"/>
      <c r="AB1646" s="531"/>
    </row>
    <row r="1647" spans="3:28" ht="12.5" customHeight="1">
      <c r="C1647" s="531"/>
      <c r="D1647" s="531"/>
      <c r="E1647" s="531"/>
      <c r="F1647" s="909"/>
      <c r="G1647" s="909"/>
      <c r="H1647" s="909"/>
      <c r="I1647" s="909"/>
      <c r="J1647" s="909"/>
      <c r="K1647" s="909"/>
      <c r="L1647" s="531"/>
      <c r="M1647" s="531"/>
      <c r="N1647" s="531"/>
      <c r="O1647" s="531"/>
      <c r="P1647" s="531"/>
      <c r="Q1647" s="531"/>
      <c r="R1647" s="531"/>
      <c r="S1647" s="531"/>
      <c r="T1647" s="531"/>
      <c r="U1647" s="531"/>
      <c r="V1647" s="531"/>
      <c r="W1647" s="531"/>
      <c r="X1647" s="531"/>
      <c r="Y1647" s="531"/>
      <c r="Z1647" s="531"/>
      <c r="AA1647" s="531"/>
      <c r="AB1647" s="531"/>
    </row>
    <row r="1648" spans="3:28" ht="12.5" customHeight="1">
      <c r="C1648" s="531"/>
      <c r="D1648" s="531"/>
      <c r="E1648" s="531"/>
      <c r="F1648" s="909"/>
      <c r="G1648" s="909"/>
      <c r="H1648" s="909"/>
      <c r="I1648" s="909"/>
      <c r="J1648" s="909"/>
      <c r="K1648" s="909"/>
      <c r="L1648" s="531"/>
      <c r="M1648" s="531"/>
      <c r="N1648" s="531"/>
      <c r="O1648" s="531"/>
      <c r="P1648" s="531"/>
      <c r="Q1648" s="531"/>
      <c r="R1648" s="531"/>
      <c r="S1648" s="531"/>
      <c r="T1648" s="531"/>
      <c r="U1648" s="531"/>
      <c r="V1648" s="531"/>
      <c r="W1648" s="531"/>
      <c r="X1648" s="531"/>
      <c r="Y1648" s="531"/>
      <c r="Z1648" s="531"/>
      <c r="AA1648" s="531"/>
      <c r="AB1648" s="531"/>
    </row>
    <row r="1649" spans="3:28" ht="12.5" customHeight="1">
      <c r="C1649" s="531"/>
      <c r="D1649" s="531"/>
      <c r="E1649" s="531"/>
      <c r="F1649" s="909"/>
      <c r="G1649" s="909"/>
      <c r="H1649" s="909"/>
      <c r="I1649" s="909"/>
      <c r="J1649" s="909"/>
      <c r="K1649" s="909"/>
      <c r="L1649" s="531"/>
      <c r="M1649" s="531"/>
      <c r="N1649" s="531"/>
      <c r="O1649" s="531"/>
      <c r="P1649" s="531"/>
      <c r="Q1649" s="531"/>
      <c r="R1649" s="531"/>
      <c r="S1649" s="531"/>
      <c r="T1649" s="531"/>
      <c r="U1649" s="531"/>
      <c r="V1649" s="531"/>
      <c r="W1649" s="531"/>
      <c r="X1649" s="531"/>
      <c r="Y1649" s="531"/>
      <c r="Z1649" s="531"/>
      <c r="AA1649" s="531"/>
      <c r="AB1649" s="531"/>
    </row>
    <row r="1650" spans="3:28" ht="12.5" customHeight="1">
      <c r="C1650" s="531"/>
      <c r="D1650" s="531"/>
      <c r="E1650" s="531"/>
      <c r="F1650" s="909"/>
      <c r="G1650" s="909"/>
      <c r="H1650" s="909"/>
      <c r="I1650" s="909"/>
      <c r="J1650" s="909"/>
      <c r="K1650" s="909"/>
      <c r="L1650" s="531"/>
      <c r="M1650" s="531"/>
      <c r="N1650" s="531"/>
      <c r="O1650" s="531"/>
      <c r="P1650" s="531"/>
      <c r="Q1650" s="531"/>
      <c r="R1650" s="531"/>
      <c r="S1650" s="531"/>
      <c r="T1650" s="531"/>
      <c r="U1650" s="531"/>
      <c r="V1650" s="531"/>
      <c r="W1650" s="531"/>
      <c r="X1650" s="531"/>
      <c r="Y1650" s="531"/>
      <c r="Z1650" s="531"/>
      <c r="AA1650" s="531"/>
      <c r="AB1650" s="531"/>
    </row>
    <row r="1651" spans="3:28" ht="12.5" customHeight="1">
      <c r="C1651" s="531"/>
      <c r="D1651" s="531"/>
      <c r="E1651" s="531"/>
      <c r="F1651" s="909"/>
      <c r="G1651" s="909"/>
      <c r="H1651" s="909"/>
      <c r="I1651" s="909"/>
      <c r="J1651" s="909"/>
      <c r="K1651" s="909"/>
      <c r="L1651" s="531"/>
      <c r="M1651" s="531"/>
      <c r="N1651" s="531"/>
      <c r="O1651" s="531"/>
      <c r="P1651" s="531"/>
      <c r="Q1651" s="531"/>
      <c r="R1651" s="531"/>
      <c r="S1651" s="531"/>
      <c r="T1651" s="531"/>
      <c r="U1651" s="531"/>
      <c r="V1651" s="531"/>
      <c r="W1651" s="531"/>
      <c r="X1651" s="531"/>
      <c r="Y1651" s="531"/>
      <c r="Z1651" s="531"/>
      <c r="AA1651" s="531"/>
      <c r="AB1651" s="531"/>
    </row>
    <row r="1652" spans="3:28" ht="12.5" customHeight="1">
      <c r="C1652" s="531"/>
      <c r="D1652" s="531"/>
      <c r="E1652" s="531"/>
      <c r="F1652" s="909"/>
      <c r="G1652" s="909"/>
      <c r="H1652" s="909"/>
      <c r="I1652" s="909"/>
      <c r="J1652" s="909"/>
      <c r="K1652" s="909"/>
      <c r="L1652" s="531"/>
      <c r="M1652" s="531"/>
      <c r="N1652" s="531"/>
      <c r="O1652" s="531"/>
      <c r="P1652" s="531"/>
      <c r="Q1652" s="531"/>
      <c r="R1652" s="531"/>
      <c r="S1652" s="531"/>
      <c r="T1652" s="531"/>
      <c r="U1652" s="531"/>
      <c r="V1652" s="531"/>
      <c r="W1652" s="531"/>
      <c r="X1652" s="531"/>
      <c r="Y1652" s="531"/>
      <c r="Z1652" s="531"/>
      <c r="AA1652" s="531"/>
      <c r="AB1652" s="531"/>
    </row>
    <row r="1653" spans="3:28" ht="12.5" customHeight="1">
      <c r="C1653" s="531"/>
      <c r="D1653" s="531"/>
      <c r="E1653" s="531"/>
      <c r="F1653" s="909"/>
      <c r="G1653" s="909"/>
      <c r="H1653" s="909"/>
      <c r="I1653" s="909"/>
      <c r="J1653" s="909"/>
      <c r="K1653" s="909"/>
      <c r="L1653" s="531"/>
      <c r="M1653" s="531"/>
      <c r="N1653" s="531"/>
      <c r="O1653" s="531"/>
      <c r="P1653" s="531"/>
      <c r="Q1653" s="531"/>
      <c r="R1653" s="531"/>
      <c r="S1653" s="531"/>
      <c r="T1653" s="531"/>
      <c r="U1653" s="531"/>
      <c r="V1653" s="531"/>
      <c r="W1653" s="531"/>
      <c r="X1653" s="531"/>
      <c r="Y1653" s="531"/>
      <c r="Z1653" s="531"/>
      <c r="AA1653" s="531"/>
      <c r="AB1653" s="531"/>
    </row>
    <row r="1654" spans="3:28" ht="12.5" customHeight="1">
      <c r="C1654" s="531"/>
      <c r="D1654" s="531"/>
      <c r="E1654" s="531"/>
      <c r="F1654" s="909"/>
      <c r="G1654" s="909"/>
      <c r="H1654" s="909"/>
      <c r="I1654" s="909"/>
      <c r="J1654" s="909"/>
      <c r="K1654" s="909"/>
      <c r="L1654" s="531"/>
      <c r="M1654" s="531"/>
      <c r="N1654" s="531"/>
      <c r="O1654" s="531"/>
      <c r="P1654" s="531"/>
      <c r="Q1654" s="531"/>
      <c r="R1654" s="531"/>
      <c r="S1654" s="531"/>
      <c r="T1654" s="531"/>
      <c r="U1654" s="531"/>
      <c r="V1654" s="531"/>
      <c r="W1654" s="531"/>
      <c r="X1654" s="531"/>
      <c r="Y1654" s="531"/>
      <c r="Z1654" s="531"/>
      <c r="AA1654" s="531"/>
      <c r="AB1654" s="531"/>
    </row>
    <row r="1655" spans="3:28" ht="12.5" customHeight="1">
      <c r="C1655" s="531"/>
      <c r="D1655" s="531"/>
      <c r="E1655" s="531"/>
      <c r="F1655" s="909"/>
      <c r="G1655" s="909"/>
      <c r="H1655" s="909"/>
      <c r="I1655" s="909"/>
      <c r="J1655" s="909"/>
      <c r="K1655" s="909"/>
      <c r="L1655" s="531"/>
      <c r="M1655" s="531"/>
      <c r="N1655" s="531"/>
      <c r="O1655" s="531"/>
      <c r="P1655" s="531"/>
      <c r="Q1655" s="531"/>
      <c r="R1655" s="531"/>
      <c r="S1655" s="531"/>
      <c r="T1655" s="531"/>
      <c r="U1655" s="531"/>
      <c r="V1655" s="531"/>
      <c r="W1655" s="531"/>
      <c r="X1655" s="531"/>
      <c r="Y1655" s="531"/>
      <c r="Z1655" s="531"/>
      <c r="AA1655" s="531"/>
      <c r="AB1655" s="531"/>
    </row>
    <row r="1656" spans="3:28" ht="12.5" customHeight="1">
      <c r="C1656" s="531"/>
      <c r="D1656" s="531"/>
      <c r="E1656" s="531"/>
      <c r="F1656" s="909"/>
      <c r="G1656" s="909"/>
      <c r="H1656" s="909"/>
      <c r="I1656" s="909"/>
      <c r="J1656" s="909"/>
      <c r="K1656" s="909"/>
      <c r="L1656" s="531"/>
      <c r="M1656" s="531"/>
      <c r="N1656" s="531"/>
      <c r="O1656" s="531"/>
      <c r="P1656" s="531"/>
      <c r="Q1656" s="531"/>
      <c r="R1656" s="531"/>
      <c r="S1656" s="531"/>
      <c r="T1656" s="531"/>
      <c r="U1656" s="531"/>
      <c r="V1656" s="531"/>
      <c r="W1656" s="531"/>
      <c r="X1656" s="531"/>
      <c r="Y1656" s="531"/>
      <c r="Z1656" s="531"/>
      <c r="AA1656" s="531"/>
      <c r="AB1656" s="531"/>
    </row>
    <row r="1657" spans="3:28" ht="12.5" customHeight="1">
      <c r="C1657" s="531"/>
      <c r="D1657" s="531"/>
      <c r="E1657" s="531"/>
      <c r="F1657" s="909"/>
      <c r="G1657" s="909"/>
      <c r="H1657" s="909"/>
      <c r="I1657" s="909"/>
      <c r="J1657" s="909"/>
      <c r="K1657" s="909"/>
      <c r="L1657" s="531"/>
      <c r="M1657" s="531"/>
      <c r="N1657" s="531"/>
      <c r="O1657" s="531"/>
      <c r="P1657" s="531"/>
      <c r="Q1657" s="531"/>
      <c r="R1657" s="531"/>
      <c r="S1657" s="531"/>
      <c r="T1657" s="531"/>
      <c r="U1657" s="531"/>
      <c r="V1657" s="531"/>
      <c r="W1657" s="531"/>
      <c r="X1657" s="531"/>
      <c r="Y1657" s="531"/>
      <c r="Z1657" s="531"/>
      <c r="AA1657" s="531"/>
      <c r="AB1657" s="531"/>
    </row>
    <row r="1658" spans="3:28" ht="12.5" customHeight="1">
      <c r="C1658" s="531"/>
      <c r="D1658" s="531"/>
      <c r="E1658" s="531"/>
      <c r="F1658" s="909"/>
      <c r="G1658" s="909"/>
      <c r="H1658" s="909"/>
      <c r="I1658" s="909"/>
      <c r="J1658" s="909"/>
      <c r="K1658" s="909"/>
      <c r="L1658" s="531"/>
      <c r="M1658" s="531"/>
      <c r="N1658" s="531"/>
      <c r="O1658" s="531"/>
      <c r="P1658" s="531"/>
      <c r="Q1658" s="531"/>
      <c r="R1658" s="531"/>
      <c r="S1658" s="531"/>
      <c r="T1658" s="531"/>
      <c r="U1658" s="531"/>
      <c r="V1658" s="531"/>
      <c r="W1658" s="531"/>
      <c r="X1658" s="531"/>
      <c r="Y1658" s="531"/>
      <c r="Z1658" s="531"/>
      <c r="AA1658" s="531"/>
      <c r="AB1658" s="531"/>
    </row>
    <row r="1659" spans="3:28" ht="12.5" customHeight="1">
      <c r="C1659" s="531"/>
      <c r="D1659" s="531"/>
      <c r="E1659" s="531"/>
      <c r="F1659" s="909"/>
      <c r="G1659" s="909"/>
      <c r="H1659" s="909"/>
      <c r="I1659" s="909"/>
      <c r="J1659" s="909"/>
      <c r="K1659" s="909"/>
      <c r="L1659" s="531"/>
      <c r="M1659" s="531"/>
      <c r="N1659" s="531"/>
      <c r="O1659" s="531"/>
      <c r="P1659" s="531"/>
      <c r="Q1659" s="531"/>
      <c r="R1659" s="531"/>
      <c r="S1659" s="531"/>
      <c r="T1659" s="531"/>
      <c r="U1659" s="531"/>
      <c r="V1659" s="531"/>
      <c r="W1659" s="531"/>
      <c r="X1659" s="531"/>
      <c r="Y1659" s="531"/>
      <c r="Z1659" s="531"/>
      <c r="AA1659" s="531"/>
      <c r="AB1659" s="531"/>
    </row>
    <row r="1660" spans="3:28" ht="12.5" customHeight="1">
      <c r="C1660" s="531"/>
      <c r="D1660" s="531"/>
      <c r="E1660" s="531"/>
      <c r="F1660" s="909"/>
      <c r="G1660" s="909"/>
      <c r="H1660" s="909"/>
      <c r="I1660" s="909"/>
      <c r="J1660" s="909"/>
      <c r="K1660" s="909"/>
      <c r="L1660" s="531"/>
      <c r="M1660" s="531"/>
      <c r="N1660" s="531"/>
      <c r="O1660" s="531"/>
      <c r="P1660" s="531"/>
      <c r="Q1660" s="531"/>
      <c r="R1660" s="531"/>
      <c r="S1660" s="531"/>
      <c r="T1660" s="531"/>
      <c r="U1660" s="531"/>
      <c r="V1660" s="531"/>
      <c r="W1660" s="531"/>
      <c r="X1660" s="531"/>
      <c r="Y1660" s="531"/>
      <c r="Z1660" s="531"/>
      <c r="AA1660" s="531"/>
      <c r="AB1660" s="531"/>
    </row>
    <row r="1661" spans="3:28" ht="12.5" customHeight="1">
      <c r="C1661" s="531"/>
      <c r="D1661" s="531"/>
      <c r="E1661" s="531"/>
      <c r="F1661" s="909"/>
      <c r="G1661" s="909"/>
      <c r="H1661" s="909"/>
      <c r="I1661" s="909"/>
      <c r="J1661" s="909"/>
      <c r="K1661" s="909"/>
      <c r="L1661" s="531"/>
      <c r="M1661" s="531"/>
      <c r="N1661" s="531"/>
      <c r="O1661" s="531"/>
      <c r="P1661" s="531"/>
      <c r="Q1661" s="531"/>
      <c r="R1661" s="531"/>
      <c r="S1661" s="531"/>
      <c r="T1661" s="531"/>
      <c r="U1661" s="531"/>
      <c r="V1661" s="531"/>
      <c r="W1661" s="531"/>
      <c r="X1661" s="531"/>
      <c r="Y1661" s="531"/>
      <c r="Z1661" s="531"/>
      <c r="AA1661" s="531"/>
      <c r="AB1661" s="531"/>
    </row>
    <row r="1662" spans="3:28" ht="12.5" customHeight="1">
      <c r="C1662" s="531"/>
      <c r="D1662" s="531"/>
      <c r="E1662" s="531"/>
      <c r="F1662" s="909"/>
      <c r="G1662" s="909"/>
      <c r="H1662" s="909"/>
      <c r="I1662" s="909"/>
      <c r="J1662" s="909"/>
      <c r="K1662" s="909"/>
      <c r="L1662" s="531"/>
      <c r="M1662" s="531"/>
      <c r="N1662" s="531"/>
      <c r="O1662" s="531"/>
      <c r="P1662" s="531"/>
      <c r="Q1662" s="531"/>
      <c r="R1662" s="531"/>
      <c r="S1662" s="531"/>
      <c r="T1662" s="531"/>
      <c r="U1662" s="531"/>
      <c r="V1662" s="531"/>
      <c r="W1662" s="531"/>
      <c r="X1662" s="531"/>
      <c r="Y1662" s="531"/>
      <c r="Z1662" s="531"/>
      <c r="AA1662" s="531"/>
      <c r="AB1662" s="531"/>
    </row>
    <row r="1663" spans="3:28" ht="12.5" customHeight="1">
      <c r="C1663" s="531"/>
      <c r="D1663" s="531"/>
      <c r="E1663" s="531"/>
      <c r="F1663" s="909"/>
      <c r="G1663" s="909"/>
      <c r="H1663" s="909"/>
      <c r="I1663" s="909"/>
      <c r="J1663" s="909"/>
      <c r="K1663" s="909"/>
      <c r="L1663" s="531"/>
      <c r="M1663" s="531"/>
      <c r="N1663" s="531"/>
      <c r="O1663" s="531"/>
      <c r="P1663" s="531"/>
      <c r="Q1663" s="531"/>
      <c r="R1663" s="531"/>
      <c r="S1663" s="531"/>
      <c r="T1663" s="531"/>
      <c r="U1663" s="531"/>
      <c r="V1663" s="531"/>
      <c r="W1663" s="531"/>
      <c r="X1663" s="531"/>
      <c r="Y1663" s="531"/>
      <c r="Z1663" s="531"/>
      <c r="AA1663" s="531"/>
      <c r="AB1663" s="531"/>
    </row>
    <row r="1664" spans="3:28" ht="12.5" customHeight="1">
      <c r="C1664" s="531"/>
      <c r="D1664" s="531"/>
      <c r="E1664" s="531"/>
      <c r="F1664" s="909"/>
      <c r="G1664" s="909"/>
      <c r="H1664" s="909"/>
      <c r="I1664" s="909"/>
      <c r="J1664" s="909"/>
      <c r="K1664" s="909"/>
      <c r="L1664" s="531"/>
      <c r="M1664" s="531"/>
      <c r="N1664" s="531"/>
      <c r="O1664" s="531"/>
      <c r="P1664" s="531"/>
      <c r="Q1664" s="531"/>
      <c r="R1664" s="531"/>
      <c r="S1664" s="531"/>
      <c r="T1664" s="531"/>
      <c r="U1664" s="531"/>
      <c r="V1664" s="531"/>
      <c r="W1664" s="531"/>
      <c r="X1664" s="531"/>
      <c r="Y1664" s="531"/>
      <c r="Z1664" s="531"/>
      <c r="AA1664" s="531"/>
      <c r="AB1664" s="531"/>
    </row>
    <row r="1665" spans="3:28" ht="12.5" customHeight="1">
      <c r="C1665" s="531"/>
      <c r="D1665" s="531"/>
      <c r="E1665" s="531"/>
      <c r="F1665" s="909"/>
      <c r="G1665" s="909"/>
      <c r="H1665" s="909"/>
      <c r="I1665" s="909"/>
      <c r="J1665" s="909"/>
      <c r="K1665" s="909"/>
      <c r="L1665" s="531"/>
      <c r="M1665" s="531"/>
      <c r="N1665" s="531"/>
      <c r="O1665" s="531"/>
      <c r="P1665" s="531"/>
      <c r="Q1665" s="531"/>
      <c r="R1665" s="531"/>
      <c r="S1665" s="531"/>
      <c r="T1665" s="531"/>
      <c r="U1665" s="531"/>
      <c r="V1665" s="531"/>
      <c r="W1665" s="531"/>
      <c r="X1665" s="531"/>
      <c r="Y1665" s="531"/>
      <c r="Z1665" s="531"/>
      <c r="AA1665" s="531"/>
      <c r="AB1665" s="531"/>
    </row>
    <row r="1666" spans="3:28" ht="12.5" customHeight="1">
      <c r="C1666" s="531"/>
      <c r="D1666" s="531"/>
      <c r="E1666" s="531"/>
      <c r="F1666" s="909"/>
      <c r="G1666" s="909"/>
      <c r="H1666" s="909"/>
      <c r="I1666" s="909"/>
      <c r="J1666" s="909"/>
      <c r="K1666" s="909"/>
      <c r="L1666" s="531"/>
      <c r="M1666" s="531"/>
      <c r="N1666" s="531"/>
      <c r="O1666" s="531"/>
      <c r="P1666" s="531"/>
      <c r="Q1666" s="531"/>
      <c r="R1666" s="531"/>
      <c r="S1666" s="531"/>
      <c r="T1666" s="531"/>
      <c r="U1666" s="531"/>
      <c r="V1666" s="531"/>
      <c r="W1666" s="531"/>
      <c r="X1666" s="531"/>
      <c r="Y1666" s="531"/>
      <c r="Z1666" s="531"/>
      <c r="AA1666" s="531"/>
      <c r="AB1666" s="531"/>
    </row>
    <row r="1667" spans="3:28" ht="12.5" customHeight="1">
      <c r="C1667" s="531"/>
      <c r="D1667" s="531"/>
      <c r="E1667" s="531"/>
      <c r="F1667" s="909"/>
      <c r="G1667" s="909"/>
      <c r="H1667" s="909"/>
      <c r="I1667" s="909"/>
      <c r="J1667" s="909"/>
      <c r="K1667" s="909"/>
      <c r="L1667" s="531"/>
      <c r="M1667" s="531"/>
      <c r="N1667" s="531"/>
      <c r="O1667" s="531"/>
      <c r="P1667" s="531"/>
      <c r="Q1667" s="531"/>
      <c r="R1667" s="531"/>
      <c r="S1667" s="531"/>
      <c r="T1667" s="531"/>
      <c r="U1667" s="531"/>
      <c r="V1667" s="531"/>
      <c r="W1667" s="531"/>
      <c r="X1667" s="531"/>
      <c r="Y1667" s="531"/>
      <c r="Z1667" s="531"/>
      <c r="AA1667" s="531"/>
      <c r="AB1667" s="531"/>
    </row>
    <row r="1668" spans="3:28" ht="12.5" customHeight="1">
      <c r="C1668" s="531"/>
      <c r="D1668" s="531"/>
      <c r="E1668" s="531"/>
      <c r="F1668" s="909"/>
      <c r="G1668" s="909"/>
      <c r="H1668" s="909"/>
      <c r="I1668" s="909"/>
      <c r="J1668" s="909"/>
      <c r="K1668" s="909"/>
      <c r="L1668" s="531"/>
      <c r="M1668" s="531"/>
      <c r="N1668" s="531"/>
      <c r="O1668" s="531"/>
      <c r="P1668" s="531"/>
      <c r="Q1668" s="531"/>
      <c r="R1668" s="531"/>
      <c r="S1668" s="531"/>
      <c r="T1668" s="531"/>
      <c r="U1668" s="531"/>
      <c r="V1668" s="531"/>
      <c r="W1668" s="531"/>
      <c r="X1668" s="531"/>
      <c r="Y1668" s="531"/>
      <c r="Z1668" s="531"/>
      <c r="AA1668" s="531"/>
      <c r="AB1668" s="531"/>
    </row>
    <row r="1669" spans="3:28" ht="12.5" customHeight="1">
      <c r="C1669" s="531"/>
      <c r="D1669" s="531"/>
      <c r="E1669" s="531"/>
      <c r="F1669" s="909"/>
      <c r="G1669" s="909"/>
      <c r="H1669" s="909"/>
      <c r="I1669" s="909"/>
      <c r="J1669" s="909"/>
      <c r="K1669" s="909"/>
      <c r="L1669" s="531"/>
      <c r="M1669" s="531"/>
      <c r="N1669" s="531"/>
      <c r="O1669" s="531"/>
      <c r="P1669" s="531"/>
      <c r="Q1669" s="531"/>
      <c r="R1669" s="531"/>
      <c r="S1669" s="531"/>
      <c r="T1669" s="531"/>
      <c r="U1669" s="531"/>
      <c r="V1669" s="531"/>
      <c r="W1669" s="531"/>
      <c r="X1669" s="531"/>
      <c r="Y1669" s="531"/>
      <c r="Z1669" s="531"/>
      <c r="AA1669" s="531"/>
      <c r="AB1669" s="531"/>
    </row>
    <row r="1670" spans="3:28" ht="12.5" customHeight="1">
      <c r="C1670" s="531"/>
      <c r="D1670" s="531"/>
      <c r="E1670" s="531"/>
      <c r="F1670" s="909"/>
      <c r="G1670" s="909"/>
      <c r="H1670" s="909"/>
      <c r="I1670" s="909"/>
      <c r="J1670" s="909"/>
      <c r="K1670" s="909"/>
      <c r="L1670" s="531"/>
      <c r="M1670" s="531"/>
      <c r="N1670" s="531"/>
      <c r="O1670" s="531"/>
      <c r="P1670" s="531"/>
      <c r="Q1670" s="531"/>
      <c r="R1670" s="531"/>
      <c r="S1670" s="531"/>
      <c r="T1670" s="531"/>
      <c r="U1670" s="531"/>
      <c r="V1670" s="531"/>
      <c r="W1670" s="531"/>
      <c r="X1670" s="531"/>
      <c r="Y1670" s="531"/>
      <c r="Z1670" s="531"/>
      <c r="AA1670" s="531"/>
      <c r="AB1670" s="531"/>
    </row>
    <row r="1671" spans="3:28" ht="12.5" customHeight="1">
      <c r="C1671" s="531"/>
      <c r="D1671" s="531"/>
      <c r="E1671" s="531"/>
      <c r="F1671" s="909"/>
      <c r="G1671" s="909"/>
      <c r="H1671" s="909"/>
      <c r="I1671" s="909"/>
      <c r="J1671" s="909"/>
      <c r="K1671" s="909"/>
      <c r="L1671" s="531"/>
      <c r="M1671" s="531"/>
      <c r="N1671" s="531"/>
      <c r="O1671" s="531"/>
      <c r="P1671" s="531"/>
      <c r="Q1671" s="531"/>
      <c r="R1671" s="531"/>
      <c r="S1671" s="531"/>
      <c r="T1671" s="531"/>
      <c r="U1671" s="531"/>
      <c r="V1671" s="531"/>
      <c r="W1671" s="531"/>
      <c r="X1671" s="531"/>
      <c r="Y1671" s="531"/>
      <c r="Z1671" s="531"/>
      <c r="AA1671" s="531"/>
      <c r="AB1671" s="531"/>
    </row>
    <row r="1672" spans="3:28" ht="12.5" customHeight="1">
      <c r="C1672" s="531"/>
      <c r="D1672" s="531"/>
      <c r="E1672" s="531"/>
      <c r="F1672" s="909"/>
      <c r="G1672" s="909"/>
      <c r="H1672" s="909"/>
      <c r="I1672" s="909"/>
      <c r="J1672" s="909"/>
      <c r="K1672" s="909"/>
      <c r="L1672" s="531"/>
      <c r="M1672" s="531"/>
      <c r="N1672" s="531"/>
      <c r="O1672" s="531"/>
      <c r="P1672" s="531"/>
      <c r="Q1672" s="531"/>
      <c r="R1672" s="531"/>
      <c r="S1672" s="531"/>
      <c r="T1672" s="531"/>
      <c r="U1672" s="531"/>
      <c r="V1672" s="531"/>
      <c r="W1672" s="531"/>
      <c r="X1672" s="531"/>
      <c r="Y1672" s="531"/>
      <c r="Z1672" s="531"/>
      <c r="AA1672" s="531"/>
      <c r="AB1672" s="531"/>
    </row>
    <row r="1673" spans="3:28" ht="12.5" customHeight="1">
      <c r="C1673" s="531"/>
      <c r="D1673" s="531"/>
      <c r="E1673" s="531"/>
      <c r="F1673" s="909"/>
      <c r="G1673" s="909"/>
      <c r="H1673" s="909"/>
      <c r="I1673" s="909"/>
      <c r="J1673" s="909"/>
      <c r="K1673" s="909"/>
      <c r="L1673" s="531"/>
      <c r="M1673" s="531"/>
      <c r="N1673" s="531"/>
      <c r="O1673" s="531"/>
      <c r="P1673" s="531"/>
      <c r="Q1673" s="531"/>
      <c r="R1673" s="531"/>
      <c r="S1673" s="531"/>
      <c r="T1673" s="531"/>
      <c r="U1673" s="531"/>
      <c r="V1673" s="531"/>
      <c r="W1673" s="531"/>
      <c r="X1673" s="531"/>
      <c r="Y1673" s="531"/>
      <c r="Z1673" s="531"/>
      <c r="AA1673" s="531"/>
      <c r="AB1673" s="531"/>
    </row>
    <row r="1674" spans="3:28" ht="12.5" customHeight="1">
      <c r="C1674" s="531"/>
      <c r="D1674" s="531"/>
      <c r="E1674" s="531"/>
      <c r="F1674" s="909"/>
      <c r="G1674" s="909"/>
      <c r="H1674" s="909"/>
      <c r="I1674" s="909"/>
      <c r="J1674" s="909"/>
      <c r="K1674" s="909"/>
      <c r="L1674" s="531"/>
      <c r="M1674" s="531"/>
      <c r="N1674" s="531"/>
      <c r="O1674" s="531"/>
      <c r="P1674" s="531"/>
      <c r="Q1674" s="531"/>
      <c r="R1674" s="531"/>
      <c r="S1674" s="531"/>
      <c r="T1674" s="531"/>
      <c r="U1674" s="531"/>
      <c r="V1674" s="531"/>
      <c r="W1674" s="531"/>
      <c r="X1674" s="531"/>
      <c r="Y1674" s="531"/>
      <c r="Z1674" s="531"/>
      <c r="AA1674" s="531"/>
      <c r="AB1674" s="531"/>
    </row>
    <row r="1675" spans="3:28" ht="12.5" customHeight="1">
      <c r="C1675" s="531"/>
      <c r="D1675" s="531"/>
      <c r="E1675" s="531"/>
      <c r="F1675" s="909"/>
      <c r="G1675" s="909"/>
      <c r="H1675" s="909"/>
      <c r="I1675" s="909"/>
      <c r="J1675" s="909"/>
      <c r="K1675" s="909"/>
      <c r="L1675" s="531"/>
      <c r="M1675" s="531"/>
      <c r="N1675" s="531"/>
      <c r="O1675" s="531"/>
      <c r="P1675" s="531"/>
      <c r="Q1675" s="531"/>
      <c r="R1675" s="531"/>
      <c r="S1675" s="531"/>
      <c r="T1675" s="531"/>
      <c r="U1675" s="531"/>
      <c r="V1675" s="531"/>
      <c r="W1675" s="531"/>
      <c r="X1675" s="531"/>
      <c r="Y1675" s="531"/>
      <c r="Z1675" s="531"/>
      <c r="AA1675" s="531"/>
      <c r="AB1675" s="531"/>
    </row>
    <row r="1676" spans="3:28" ht="12.5" customHeight="1">
      <c r="C1676" s="531"/>
      <c r="D1676" s="531"/>
      <c r="E1676" s="531"/>
      <c r="F1676" s="909"/>
      <c r="G1676" s="909"/>
      <c r="H1676" s="909"/>
      <c r="I1676" s="909"/>
      <c r="J1676" s="909"/>
      <c r="K1676" s="909"/>
      <c r="L1676" s="531"/>
      <c r="M1676" s="531"/>
      <c r="N1676" s="531"/>
      <c r="O1676" s="531"/>
      <c r="P1676" s="531"/>
      <c r="Q1676" s="531"/>
      <c r="R1676" s="531"/>
      <c r="S1676" s="531"/>
      <c r="T1676" s="531"/>
      <c r="U1676" s="531"/>
      <c r="V1676" s="531"/>
      <c r="W1676" s="531"/>
      <c r="X1676" s="531"/>
      <c r="Y1676" s="531"/>
      <c r="Z1676" s="531"/>
      <c r="AA1676" s="531"/>
      <c r="AB1676" s="531"/>
    </row>
    <row r="1677" spans="3:28" ht="12.5" customHeight="1">
      <c r="C1677" s="531"/>
      <c r="D1677" s="531"/>
      <c r="E1677" s="531"/>
      <c r="F1677" s="909"/>
      <c r="G1677" s="909"/>
      <c r="H1677" s="909"/>
      <c r="I1677" s="909"/>
      <c r="J1677" s="909"/>
      <c r="K1677" s="909"/>
      <c r="L1677" s="531"/>
      <c r="M1677" s="531"/>
      <c r="N1677" s="531"/>
      <c r="O1677" s="531"/>
      <c r="P1677" s="531"/>
      <c r="Q1677" s="531"/>
      <c r="R1677" s="531"/>
      <c r="S1677" s="531"/>
      <c r="T1677" s="531"/>
      <c r="U1677" s="531"/>
      <c r="V1677" s="531"/>
      <c r="W1677" s="531"/>
      <c r="X1677" s="531"/>
      <c r="Y1677" s="531"/>
      <c r="Z1677" s="531"/>
      <c r="AA1677" s="531"/>
      <c r="AB1677" s="531"/>
    </row>
    <row r="1678" spans="3:28" ht="12.5" customHeight="1">
      <c r="C1678" s="531"/>
      <c r="D1678" s="531"/>
      <c r="E1678" s="531"/>
      <c r="F1678" s="909"/>
      <c r="G1678" s="909"/>
      <c r="H1678" s="909"/>
      <c r="I1678" s="909"/>
      <c r="J1678" s="909"/>
      <c r="K1678" s="909"/>
      <c r="L1678" s="531"/>
      <c r="M1678" s="531"/>
      <c r="N1678" s="531"/>
      <c r="O1678" s="531"/>
      <c r="P1678" s="531"/>
      <c r="Q1678" s="531"/>
      <c r="R1678" s="531"/>
      <c r="S1678" s="531"/>
      <c r="T1678" s="531"/>
      <c r="U1678" s="531"/>
      <c r="V1678" s="531"/>
      <c r="W1678" s="531"/>
      <c r="X1678" s="531"/>
      <c r="Y1678" s="531"/>
      <c r="Z1678" s="531"/>
      <c r="AA1678" s="531"/>
      <c r="AB1678" s="531"/>
    </row>
    <row r="1679" spans="3:28" ht="12.5" customHeight="1">
      <c r="C1679" s="531"/>
      <c r="D1679" s="531"/>
      <c r="E1679" s="531"/>
      <c r="F1679" s="909"/>
      <c r="G1679" s="909"/>
      <c r="H1679" s="909"/>
      <c r="I1679" s="909"/>
      <c r="J1679" s="909"/>
      <c r="K1679" s="909"/>
      <c r="L1679" s="531"/>
      <c r="M1679" s="531"/>
      <c r="N1679" s="531"/>
      <c r="O1679" s="531"/>
      <c r="P1679" s="531"/>
      <c r="Q1679" s="531"/>
      <c r="R1679" s="531"/>
      <c r="S1679" s="531"/>
      <c r="T1679" s="531"/>
      <c r="U1679" s="531"/>
      <c r="V1679" s="531"/>
      <c r="W1679" s="531"/>
      <c r="X1679" s="531"/>
      <c r="Y1679" s="531"/>
      <c r="Z1679" s="531"/>
      <c r="AA1679" s="531"/>
      <c r="AB1679" s="531"/>
    </row>
    <row r="1680" spans="3:28" ht="12.5" customHeight="1">
      <c r="C1680" s="531"/>
      <c r="D1680" s="531"/>
      <c r="E1680" s="531"/>
      <c r="F1680" s="909"/>
      <c r="G1680" s="909"/>
      <c r="H1680" s="909"/>
      <c r="I1680" s="909"/>
      <c r="J1680" s="909"/>
      <c r="K1680" s="909"/>
      <c r="L1680" s="531"/>
      <c r="M1680" s="531"/>
      <c r="N1680" s="531"/>
      <c r="O1680" s="531"/>
      <c r="P1680" s="531"/>
      <c r="Q1680" s="531"/>
      <c r="R1680" s="531"/>
      <c r="S1680" s="531"/>
      <c r="T1680" s="531"/>
      <c r="U1680" s="531"/>
      <c r="V1680" s="531"/>
      <c r="W1680" s="531"/>
      <c r="X1680" s="531"/>
      <c r="Y1680" s="531"/>
      <c r="Z1680" s="531"/>
      <c r="AA1680" s="531"/>
      <c r="AB1680" s="531"/>
    </row>
    <row r="1681" spans="3:28" ht="12.5" customHeight="1">
      <c r="C1681" s="531"/>
      <c r="D1681" s="531"/>
      <c r="E1681" s="531"/>
      <c r="F1681" s="909"/>
      <c r="G1681" s="909"/>
      <c r="H1681" s="909"/>
      <c r="I1681" s="909"/>
      <c r="J1681" s="909"/>
      <c r="K1681" s="909"/>
      <c r="L1681" s="531"/>
      <c r="M1681" s="531"/>
      <c r="N1681" s="531"/>
      <c r="O1681" s="531"/>
      <c r="P1681" s="531"/>
      <c r="Q1681" s="531"/>
      <c r="R1681" s="531"/>
      <c r="S1681" s="531"/>
      <c r="T1681" s="531"/>
      <c r="U1681" s="531"/>
      <c r="V1681" s="531"/>
      <c r="W1681" s="531"/>
      <c r="X1681" s="531"/>
      <c r="Y1681" s="531"/>
      <c r="Z1681" s="531"/>
      <c r="AA1681" s="531"/>
      <c r="AB1681" s="531"/>
    </row>
    <row r="1682" spans="3:28" ht="12.5" customHeight="1">
      <c r="C1682" s="531"/>
      <c r="D1682" s="531"/>
      <c r="E1682" s="531"/>
      <c r="F1682" s="909"/>
      <c r="G1682" s="909"/>
      <c r="H1682" s="909"/>
      <c r="I1682" s="909"/>
      <c r="J1682" s="909"/>
      <c r="K1682" s="909"/>
      <c r="L1682" s="531"/>
      <c r="M1682" s="531"/>
      <c r="N1682" s="531"/>
      <c r="O1682" s="531"/>
      <c r="P1682" s="531"/>
      <c r="Q1682" s="531"/>
      <c r="R1682" s="531"/>
      <c r="S1682" s="531"/>
      <c r="T1682" s="531"/>
      <c r="U1682" s="531"/>
      <c r="V1682" s="531"/>
      <c r="W1682" s="531"/>
      <c r="X1682" s="531"/>
      <c r="Y1682" s="531"/>
      <c r="Z1682" s="531"/>
      <c r="AA1682" s="531"/>
      <c r="AB1682" s="531"/>
    </row>
    <row r="1683" spans="3:28" ht="12.5" customHeight="1">
      <c r="C1683" s="531"/>
      <c r="D1683" s="531"/>
      <c r="E1683" s="531"/>
      <c r="F1683" s="909"/>
      <c r="G1683" s="909"/>
      <c r="H1683" s="909"/>
      <c r="I1683" s="909"/>
      <c r="J1683" s="909"/>
      <c r="K1683" s="909"/>
      <c r="L1683" s="531"/>
      <c r="M1683" s="531"/>
      <c r="N1683" s="531"/>
      <c r="O1683" s="531"/>
      <c r="P1683" s="531"/>
      <c r="Q1683" s="531"/>
      <c r="R1683" s="531"/>
      <c r="S1683" s="531"/>
      <c r="T1683" s="531"/>
      <c r="U1683" s="531"/>
      <c r="V1683" s="531"/>
      <c r="W1683" s="531"/>
      <c r="X1683" s="531"/>
      <c r="Y1683" s="531"/>
      <c r="Z1683" s="531"/>
      <c r="AA1683" s="531"/>
      <c r="AB1683" s="531"/>
    </row>
    <row r="1684" spans="3:28" ht="12.5" customHeight="1">
      <c r="C1684" s="531"/>
      <c r="D1684" s="531"/>
      <c r="E1684" s="531"/>
      <c r="F1684" s="909"/>
      <c r="G1684" s="909"/>
      <c r="H1684" s="909"/>
      <c r="I1684" s="909"/>
      <c r="J1684" s="909"/>
      <c r="K1684" s="909"/>
      <c r="L1684" s="531"/>
      <c r="M1684" s="531"/>
      <c r="N1684" s="531"/>
      <c r="O1684" s="531"/>
      <c r="P1684" s="531"/>
      <c r="Q1684" s="531"/>
      <c r="R1684" s="531"/>
      <c r="S1684" s="531"/>
      <c r="T1684" s="531"/>
      <c r="U1684" s="531"/>
      <c r="V1684" s="531"/>
      <c r="W1684" s="531"/>
      <c r="X1684" s="531"/>
      <c r="Y1684" s="531"/>
      <c r="Z1684" s="531"/>
      <c r="AA1684" s="531"/>
      <c r="AB1684" s="531"/>
    </row>
    <row r="1685" spans="3:28" ht="12.5" customHeight="1">
      <c r="C1685" s="531"/>
      <c r="D1685" s="531"/>
      <c r="E1685" s="531"/>
      <c r="F1685" s="909"/>
      <c r="G1685" s="909"/>
      <c r="H1685" s="909"/>
      <c r="I1685" s="909"/>
      <c r="J1685" s="909"/>
      <c r="K1685" s="909"/>
      <c r="L1685" s="531"/>
      <c r="M1685" s="531"/>
      <c r="N1685" s="531"/>
      <c r="O1685" s="531"/>
      <c r="P1685" s="531"/>
      <c r="Q1685" s="531"/>
      <c r="R1685" s="531"/>
      <c r="S1685" s="531"/>
      <c r="T1685" s="531"/>
      <c r="U1685" s="531"/>
      <c r="V1685" s="531"/>
      <c r="W1685" s="531"/>
      <c r="X1685" s="531"/>
      <c r="Y1685" s="531"/>
      <c r="Z1685" s="531"/>
      <c r="AA1685" s="531"/>
      <c r="AB1685" s="531"/>
    </row>
    <row r="1686" spans="3:28" ht="12.5" customHeight="1">
      <c r="C1686" s="531"/>
      <c r="D1686" s="531"/>
      <c r="E1686" s="531"/>
      <c r="F1686" s="909"/>
      <c r="G1686" s="909"/>
      <c r="H1686" s="909"/>
      <c r="I1686" s="909"/>
      <c r="J1686" s="909"/>
      <c r="K1686" s="909"/>
      <c r="L1686" s="531"/>
      <c r="M1686" s="531"/>
      <c r="N1686" s="531"/>
      <c r="O1686" s="531"/>
      <c r="P1686" s="531"/>
      <c r="Q1686" s="531"/>
      <c r="R1686" s="531"/>
      <c r="S1686" s="531"/>
      <c r="T1686" s="531"/>
      <c r="U1686" s="531"/>
      <c r="V1686" s="531"/>
      <c r="W1686" s="531"/>
      <c r="X1686" s="531"/>
      <c r="Y1686" s="531"/>
      <c r="Z1686" s="531"/>
      <c r="AA1686" s="531"/>
      <c r="AB1686" s="531"/>
    </row>
    <row r="1687" spans="3:28" ht="12.5" customHeight="1">
      <c r="C1687" s="531"/>
      <c r="D1687" s="531"/>
      <c r="E1687" s="531"/>
      <c r="F1687" s="909"/>
      <c r="G1687" s="909"/>
      <c r="H1687" s="909"/>
      <c r="I1687" s="909"/>
      <c r="J1687" s="909"/>
      <c r="K1687" s="909"/>
      <c r="L1687" s="531"/>
      <c r="M1687" s="531"/>
      <c r="N1687" s="531"/>
      <c r="O1687" s="531"/>
      <c r="P1687" s="531"/>
      <c r="Q1687" s="531"/>
      <c r="R1687" s="531"/>
      <c r="S1687" s="531"/>
      <c r="T1687" s="531"/>
      <c r="U1687" s="531"/>
      <c r="V1687" s="531"/>
      <c r="W1687" s="531"/>
      <c r="X1687" s="531"/>
      <c r="Y1687" s="531"/>
      <c r="Z1687" s="531"/>
      <c r="AA1687" s="531"/>
      <c r="AB1687" s="531"/>
    </row>
    <row r="1688" spans="3:28" ht="12.5" customHeight="1">
      <c r="C1688" s="531"/>
      <c r="D1688" s="531"/>
      <c r="E1688" s="531"/>
      <c r="F1688" s="909"/>
      <c r="G1688" s="909"/>
      <c r="H1688" s="909"/>
      <c r="I1688" s="909"/>
      <c r="J1688" s="909"/>
      <c r="K1688" s="909"/>
      <c r="L1688" s="531"/>
      <c r="M1688" s="531"/>
      <c r="N1688" s="531"/>
      <c r="O1688" s="531"/>
      <c r="P1688" s="531"/>
      <c r="Q1688" s="531"/>
      <c r="R1688" s="531"/>
      <c r="S1688" s="531"/>
      <c r="T1688" s="531"/>
      <c r="U1688" s="531"/>
      <c r="V1688" s="531"/>
      <c r="W1688" s="531"/>
      <c r="X1688" s="531"/>
      <c r="Y1688" s="531"/>
      <c r="Z1688" s="531"/>
      <c r="AA1688" s="531"/>
      <c r="AB1688" s="531"/>
    </row>
    <row r="1689" spans="3:28" ht="12.5" customHeight="1">
      <c r="C1689" s="531"/>
      <c r="D1689" s="531"/>
      <c r="E1689" s="531"/>
      <c r="F1689" s="909"/>
      <c r="G1689" s="909"/>
      <c r="H1689" s="909"/>
      <c r="I1689" s="909"/>
      <c r="J1689" s="909"/>
      <c r="K1689" s="909"/>
      <c r="L1689" s="531"/>
      <c r="M1689" s="531"/>
      <c r="N1689" s="531"/>
      <c r="O1689" s="531"/>
      <c r="P1689" s="531"/>
      <c r="Q1689" s="531"/>
      <c r="R1689" s="531"/>
      <c r="S1689" s="531"/>
      <c r="T1689" s="531"/>
      <c r="U1689" s="531"/>
      <c r="V1689" s="531"/>
      <c r="W1689" s="531"/>
      <c r="X1689" s="531"/>
      <c r="Y1689" s="531"/>
      <c r="Z1689" s="531"/>
      <c r="AA1689" s="531"/>
      <c r="AB1689" s="531"/>
    </row>
    <row r="1690" spans="3:28" ht="12.5" customHeight="1">
      <c r="C1690" s="531"/>
      <c r="D1690" s="531"/>
      <c r="E1690" s="531"/>
      <c r="F1690" s="909"/>
      <c r="G1690" s="909"/>
      <c r="H1690" s="909"/>
      <c r="I1690" s="909"/>
      <c r="J1690" s="909"/>
      <c r="K1690" s="909"/>
      <c r="L1690" s="531"/>
      <c r="M1690" s="531"/>
      <c r="N1690" s="531"/>
      <c r="O1690" s="531"/>
      <c r="P1690" s="531"/>
      <c r="Q1690" s="531"/>
      <c r="R1690" s="531"/>
      <c r="S1690" s="531"/>
      <c r="T1690" s="531"/>
      <c r="U1690" s="531"/>
      <c r="V1690" s="531"/>
      <c r="W1690" s="531"/>
      <c r="X1690" s="531"/>
      <c r="Y1690" s="531"/>
      <c r="Z1690" s="531"/>
      <c r="AA1690" s="531"/>
      <c r="AB1690" s="531"/>
    </row>
    <row r="1691" spans="3:28" ht="12.5" customHeight="1">
      <c r="C1691" s="531"/>
      <c r="D1691" s="531"/>
      <c r="E1691" s="531"/>
      <c r="F1691" s="909"/>
      <c r="G1691" s="909"/>
      <c r="H1691" s="909"/>
      <c r="I1691" s="909"/>
      <c r="J1691" s="909"/>
      <c r="K1691" s="909"/>
      <c r="L1691" s="531"/>
      <c r="M1691" s="531"/>
      <c r="N1691" s="531"/>
      <c r="O1691" s="531"/>
      <c r="P1691" s="531"/>
      <c r="Q1691" s="531"/>
      <c r="R1691" s="531"/>
      <c r="S1691" s="531"/>
      <c r="T1691" s="531"/>
      <c r="U1691" s="531"/>
      <c r="V1691" s="531"/>
      <c r="W1691" s="531"/>
      <c r="X1691" s="531"/>
      <c r="Y1691" s="531"/>
      <c r="Z1691" s="531"/>
      <c r="AA1691" s="531"/>
      <c r="AB1691" s="531"/>
    </row>
    <row r="1692" spans="3:28" ht="12.5" customHeight="1">
      <c r="C1692" s="531"/>
      <c r="D1692" s="531"/>
      <c r="E1692" s="531"/>
      <c r="F1692" s="909"/>
      <c r="G1692" s="909"/>
      <c r="H1692" s="909"/>
      <c r="I1692" s="909"/>
      <c r="J1692" s="909"/>
      <c r="K1692" s="909"/>
      <c r="L1692" s="531"/>
      <c r="M1692" s="531"/>
      <c r="N1692" s="531"/>
      <c r="O1692" s="531"/>
      <c r="P1692" s="531"/>
      <c r="Q1692" s="531"/>
      <c r="R1692" s="531"/>
      <c r="S1692" s="531"/>
      <c r="T1692" s="531"/>
      <c r="U1692" s="531"/>
      <c r="V1692" s="531"/>
      <c r="W1692" s="531"/>
      <c r="X1692" s="531"/>
      <c r="Y1692" s="531"/>
      <c r="Z1692" s="531"/>
      <c r="AA1692" s="531"/>
      <c r="AB1692" s="531"/>
    </row>
    <row r="1693" spans="3:28" ht="12.5" customHeight="1">
      <c r="C1693" s="531"/>
      <c r="D1693" s="531"/>
      <c r="E1693" s="531"/>
      <c r="F1693" s="909"/>
      <c r="G1693" s="909"/>
      <c r="H1693" s="909"/>
      <c r="I1693" s="909"/>
      <c r="J1693" s="909"/>
      <c r="K1693" s="909"/>
      <c r="L1693" s="531"/>
      <c r="M1693" s="531"/>
      <c r="N1693" s="531"/>
      <c r="O1693" s="531"/>
      <c r="P1693" s="531"/>
      <c r="Q1693" s="531"/>
      <c r="R1693" s="531"/>
      <c r="S1693" s="531"/>
      <c r="T1693" s="531"/>
      <c r="U1693" s="531"/>
      <c r="V1693" s="531"/>
      <c r="W1693" s="531"/>
      <c r="X1693" s="531"/>
      <c r="Y1693" s="531"/>
      <c r="Z1693" s="531"/>
      <c r="AA1693" s="531"/>
      <c r="AB1693" s="531"/>
    </row>
    <row r="1694" spans="3:28" ht="12.5" customHeight="1">
      <c r="C1694" s="531"/>
      <c r="D1694" s="531"/>
      <c r="E1694" s="531"/>
      <c r="F1694" s="909"/>
      <c r="G1694" s="909"/>
      <c r="H1694" s="909"/>
      <c r="I1694" s="909"/>
      <c r="J1694" s="909"/>
      <c r="K1694" s="909"/>
      <c r="L1694" s="531"/>
      <c r="M1694" s="531"/>
      <c r="N1694" s="531"/>
      <c r="O1694" s="531"/>
      <c r="P1694" s="531"/>
      <c r="Q1694" s="531"/>
      <c r="R1694" s="531"/>
      <c r="S1694" s="531"/>
      <c r="T1694" s="531"/>
      <c r="U1694" s="531"/>
      <c r="V1694" s="531"/>
      <c r="W1694" s="531"/>
      <c r="X1694" s="531"/>
      <c r="Y1694" s="531"/>
      <c r="Z1694" s="531"/>
      <c r="AA1694" s="531"/>
      <c r="AB1694" s="531"/>
    </row>
    <row r="1695" spans="3:28" ht="12.5" customHeight="1">
      <c r="C1695" s="531"/>
      <c r="D1695" s="531"/>
      <c r="E1695" s="531"/>
      <c r="F1695" s="909"/>
      <c r="G1695" s="909"/>
      <c r="H1695" s="909"/>
      <c r="I1695" s="909"/>
      <c r="J1695" s="909"/>
      <c r="K1695" s="909"/>
      <c r="L1695" s="531"/>
      <c r="M1695" s="531"/>
      <c r="N1695" s="531"/>
      <c r="O1695" s="531"/>
      <c r="P1695" s="531"/>
      <c r="Q1695" s="531"/>
      <c r="R1695" s="531"/>
      <c r="S1695" s="531"/>
      <c r="T1695" s="531"/>
      <c r="U1695" s="531"/>
      <c r="V1695" s="531"/>
      <c r="W1695" s="531"/>
      <c r="X1695" s="531"/>
      <c r="Y1695" s="531"/>
      <c r="Z1695" s="531"/>
      <c r="AA1695" s="531"/>
      <c r="AB1695" s="531"/>
    </row>
    <row r="1696" spans="3:28" ht="12.5" customHeight="1">
      <c r="C1696" s="531"/>
      <c r="D1696" s="531"/>
      <c r="E1696" s="531"/>
      <c r="F1696" s="909"/>
      <c r="G1696" s="909"/>
      <c r="H1696" s="909"/>
      <c r="I1696" s="909"/>
      <c r="J1696" s="909"/>
      <c r="K1696" s="909"/>
      <c r="L1696" s="531"/>
      <c r="M1696" s="531"/>
      <c r="N1696" s="531"/>
      <c r="O1696" s="531"/>
      <c r="P1696" s="531"/>
      <c r="Q1696" s="531"/>
      <c r="R1696" s="531"/>
      <c r="S1696" s="531"/>
      <c r="T1696" s="531"/>
      <c r="U1696" s="531"/>
      <c r="V1696" s="531"/>
      <c r="W1696" s="531"/>
      <c r="X1696" s="531"/>
      <c r="Y1696" s="531"/>
      <c r="Z1696" s="531"/>
      <c r="AA1696" s="531"/>
      <c r="AB1696" s="531"/>
    </row>
    <row r="1697" spans="3:28" ht="12.5" customHeight="1">
      <c r="C1697" s="531"/>
      <c r="D1697" s="531"/>
      <c r="E1697" s="531"/>
      <c r="F1697" s="909"/>
      <c r="G1697" s="909"/>
      <c r="H1697" s="909"/>
      <c r="I1697" s="909"/>
      <c r="J1697" s="909"/>
      <c r="K1697" s="909"/>
      <c r="L1697" s="531"/>
      <c r="M1697" s="531"/>
      <c r="N1697" s="531"/>
      <c r="O1697" s="531"/>
      <c r="P1697" s="531"/>
      <c r="Q1697" s="531"/>
      <c r="R1697" s="531"/>
      <c r="S1697" s="531"/>
      <c r="T1697" s="531"/>
      <c r="U1697" s="531"/>
      <c r="V1697" s="531"/>
      <c r="W1697" s="531"/>
      <c r="X1697" s="531"/>
      <c r="Y1697" s="531"/>
      <c r="Z1697" s="531"/>
      <c r="AA1697" s="531"/>
      <c r="AB1697" s="531"/>
    </row>
    <row r="1698" spans="3:28" ht="12.5" customHeight="1">
      <c r="C1698" s="531"/>
      <c r="D1698" s="531"/>
      <c r="E1698" s="531"/>
      <c r="F1698" s="909"/>
      <c r="G1698" s="909"/>
      <c r="H1698" s="909"/>
      <c r="I1698" s="909"/>
      <c r="J1698" s="909"/>
      <c r="K1698" s="909"/>
      <c r="L1698" s="531"/>
      <c r="M1698" s="531"/>
      <c r="N1698" s="531"/>
      <c r="O1698" s="531"/>
      <c r="P1698" s="531"/>
      <c r="Q1698" s="531"/>
      <c r="R1698" s="531"/>
      <c r="S1698" s="531"/>
      <c r="T1698" s="531"/>
      <c r="U1698" s="531"/>
      <c r="V1698" s="531"/>
      <c r="W1698" s="531"/>
      <c r="X1698" s="531"/>
      <c r="Y1698" s="531"/>
      <c r="Z1698" s="531"/>
      <c r="AA1698" s="531"/>
      <c r="AB1698" s="531"/>
    </row>
    <row r="1699" spans="3:28" ht="12.5" customHeight="1">
      <c r="C1699" s="531"/>
      <c r="D1699" s="531"/>
      <c r="E1699" s="531"/>
      <c r="F1699" s="909"/>
      <c r="G1699" s="909"/>
      <c r="H1699" s="909"/>
      <c r="I1699" s="909"/>
      <c r="J1699" s="909"/>
      <c r="K1699" s="909"/>
      <c r="L1699" s="531"/>
      <c r="M1699" s="531"/>
      <c r="N1699" s="531"/>
      <c r="O1699" s="531"/>
      <c r="P1699" s="531"/>
      <c r="Q1699" s="531"/>
      <c r="R1699" s="531"/>
      <c r="S1699" s="531"/>
      <c r="T1699" s="531"/>
      <c r="U1699" s="531"/>
      <c r="V1699" s="531"/>
      <c r="W1699" s="531"/>
      <c r="X1699" s="531"/>
      <c r="Y1699" s="531"/>
      <c r="Z1699" s="531"/>
      <c r="AA1699" s="531"/>
      <c r="AB1699" s="531"/>
    </row>
    <row r="1700" spans="3:28" ht="12.5" customHeight="1">
      <c r="C1700" s="531"/>
      <c r="D1700" s="531"/>
      <c r="E1700" s="531"/>
      <c r="F1700" s="909"/>
      <c r="G1700" s="909"/>
      <c r="H1700" s="909"/>
      <c r="I1700" s="909"/>
      <c r="J1700" s="909"/>
      <c r="K1700" s="909"/>
      <c r="L1700" s="531"/>
      <c r="M1700" s="531"/>
      <c r="N1700" s="531"/>
      <c r="O1700" s="531"/>
      <c r="P1700" s="531"/>
      <c r="Q1700" s="531"/>
      <c r="R1700" s="531"/>
      <c r="S1700" s="531"/>
      <c r="T1700" s="531"/>
      <c r="U1700" s="531"/>
      <c r="V1700" s="531"/>
      <c r="W1700" s="531"/>
      <c r="X1700" s="531"/>
      <c r="Y1700" s="531"/>
      <c r="Z1700" s="531"/>
      <c r="AA1700" s="531"/>
      <c r="AB1700" s="531"/>
    </row>
    <row r="1701" spans="3:28" ht="12.5" customHeight="1">
      <c r="C1701" s="531"/>
      <c r="D1701" s="531"/>
      <c r="E1701" s="531"/>
      <c r="F1701" s="909"/>
      <c r="G1701" s="909"/>
      <c r="H1701" s="909"/>
      <c r="I1701" s="909"/>
      <c r="J1701" s="909"/>
      <c r="K1701" s="909"/>
      <c r="L1701" s="531"/>
      <c r="M1701" s="531"/>
      <c r="N1701" s="531"/>
      <c r="O1701" s="531"/>
      <c r="P1701" s="531"/>
      <c r="Q1701" s="531"/>
      <c r="R1701" s="531"/>
      <c r="S1701" s="531"/>
      <c r="T1701" s="531"/>
      <c r="U1701" s="531"/>
      <c r="V1701" s="531"/>
      <c r="W1701" s="531"/>
      <c r="X1701" s="531"/>
      <c r="Y1701" s="531"/>
      <c r="Z1701" s="531"/>
      <c r="AA1701" s="531"/>
      <c r="AB1701" s="531"/>
    </row>
    <row r="1702" spans="3:28" ht="12.5" customHeight="1">
      <c r="C1702" s="531"/>
      <c r="D1702" s="531"/>
      <c r="E1702" s="531"/>
      <c r="F1702" s="909"/>
      <c r="G1702" s="909"/>
      <c r="H1702" s="909"/>
      <c r="I1702" s="909"/>
      <c r="J1702" s="909"/>
      <c r="K1702" s="909"/>
      <c r="L1702" s="531"/>
      <c r="M1702" s="531"/>
      <c r="N1702" s="531"/>
      <c r="O1702" s="531"/>
      <c r="P1702" s="531"/>
      <c r="Q1702" s="531"/>
      <c r="R1702" s="531"/>
      <c r="S1702" s="531"/>
      <c r="T1702" s="531"/>
      <c r="U1702" s="531"/>
      <c r="V1702" s="531"/>
      <c r="W1702" s="531"/>
      <c r="X1702" s="531"/>
      <c r="Y1702" s="531"/>
      <c r="Z1702" s="531"/>
      <c r="AA1702" s="531"/>
      <c r="AB1702" s="531"/>
    </row>
    <row r="1703" spans="3:28" ht="12.5" customHeight="1">
      <c r="C1703" s="531"/>
      <c r="D1703" s="531"/>
      <c r="E1703" s="531"/>
      <c r="F1703" s="909"/>
      <c r="G1703" s="909"/>
      <c r="H1703" s="909"/>
      <c r="I1703" s="909"/>
      <c r="J1703" s="909"/>
      <c r="K1703" s="909"/>
      <c r="L1703" s="531"/>
      <c r="M1703" s="531"/>
      <c r="N1703" s="531"/>
      <c r="O1703" s="531"/>
      <c r="P1703" s="531"/>
      <c r="Q1703" s="531"/>
      <c r="R1703" s="531"/>
      <c r="S1703" s="531"/>
      <c r="T1703" s="531"/>
      <c r="U1703" s="531"/>
      <c r="V1703" s="531"/>
      <c r="W1703" s="531"/>
      <c r="X1703" s="531"/>
      <c r="Y1703" s="531"/>
      <c r="Z1703" s="531"/>
      <c r="AA1703" s="531"/>
      <c r="AB1703" s="531"/>
    </row>
    <row r="1704" spans="3:28" ht="12.5" customHeight="1">
      <c r="C1704" s="531"/>
      <c r="D1704" s="531"/>
      <c r="E1704" s="531"/>
      <c r="F1704" s="909"/>
      <c r="G1704" s="909"/>
      <c r="H1704" s="909"/>
      <c r="I1704" s="909"/>
      <c r="J1704" s="909"/>
      <c r="K1704" s="909"/>
      <c r="L1704" s="531"/>
      <c r="M1704" s="531"/>
      <c r="N1704" s="531"/>
      <c r="O1704" s="531"/>
      <c r="P1704" s="531"/>
      <c r="Q1704" s="531"/>
      <c r="R1704" s="531"/>
      <c r="S1704" s="531"/>
      <c r="T1704" s="531"/>
      <c r="U1704" s="531"/>
      <c r="V1704" s="531"/>
      <c r="W1704" s="531"/>
      <c r="X1704" s="531"/>
      <c r="Y1704" s="531"/>
      <c r="Z1704" s="531"/>
      <c r="AA1704" s="531"/>
      <c r="AB1704" s="531"/>
    </row>
    <row r="1705" spans="3:28" ht="12.5" customHeight="1">
      <c r="C1705" s="531"/>
      <c r="D1705" s="531"/>
      <c r="E1705" s="531"/>
      <c r="F1705" s="909"/>
      <c r="G1705" s="909"/>
      <c r="H1705" s="909"/>
      <c r="I1705" s="909"/>
      <c r="J1705" s="909"/>
      <c r="K1705" s="909"/>
      <c r="L1705" s="531"/>
      <c r="M1705" s="531"/>
      <c r="N1705" s="531"/>
      <c r="O1705" s="531"/>
      <c r="P1705" s="531"/>
      <c r="Q1705" s="531"/>
      <c r="R1705" s="531"/>
      <c r="S1705" s="531"/>
      <c r="T1705" s="531"/>
      <c r="U1705" s="531"/>
      <c r="V1705" s="531"/>
      <c r="W1705" s="531"/>
      <c r="X1705" s="531"/>
      <c r="Y1705" s="531"/>
      <c r="Z1705" s="531"/>
      <c r="AA1705" s="531"/>
      <c r="AB1705" s="531"/>
    </row>
    <row r="1706" spans="3:28" ht="12.5" customHeight="1">
      <c r="C1706" s="531"/>
      <c r="D1706" s="531"/>
      <c r="E1706" s="531"/>
      <c r="F1706" s="909"/>
      <c r="G1706" s="909"/>
      <c r="H1706" s="909"/>
      <c r="I1706" s="909"/>
      <c r="J1706" s="909"/>
      <c r="K1706" s="909"/>
      <c r="L1706" s="531"/>
      <c r="M1706" s="531"/>
      <c r="N1706" s="531"/>
      <c r="O1706" s="531"/>
      <c r="P1706" s="531"/>
      <c r="Q1706" s="531"/>
      <c r="R1706" s="531"/>
      <c r="S1706" s="531"/>
      <c r="T1706" s="531"/>
      <c r="U1706" s="531"/>
      <c r="V1706" s="531"/>
      <c r="W1706" s="531"/>
      <c r="X1706" s="531"/>
      <c r="Y1706" s="531"/>
      <c r="Z1706" s="531"/>
      <c r="AA1706" s="531"/>
      <c r="AB1706" s="531"/>
    </row>
    <row r="1707" spans="3:28" ht="12.5" customHeight="1">
      <c r="C1707" s="531"/>
      <c r="D1707" s="531"/>
      <c r="E1707" s="531"/>
      <c r="F1707" s="909"/>
      <c r="G1707" s="909"/>
      <c r="H1707" s="909"/>
      <c r="I1707" s="909"/>
      <c r="J1707" s="909"/>
      <c r="K1707" s="909"/>
      <c r="L1707" s="531"/>
      <c r="M1707" s="531"/>
      <c r="N1707" s="531"/>
      <c r="O1707" s="531"/>
      <c r="P1707" s="531"/>
      <c r="Q1707" s="531"/>
      <c r="R1707" s="531"/>
      <c r="S1707" s="531"/>
      <c r="T1707" s="531"/>
      <c r="U1707" s="531"/>
      <c r="V1707" s="531"/>
      <c r="W1707" s="531"/>
      <c r="X1707" s="531"/>
      <c r="Y1707" s="531"/>
      <c r="Z1707" s="531"/>
      <c r="AA1707" s="531"/>
      <c r="AB1707" s="531"/>
    </row>
    <row r="1708" spans="3:28" ht="12.5" customHeight="1">
      <c r="C1708" s="531"/>
      <c r="D1708" s="531"/>
      <c r="E1708" s="531"/>
      <c r="F1708" s="909"/>
      <c r="G1708" s="909"/>
      <c r="H1708" s="909"/>
      <c r="I1708" s="909"/>
      <c r="J1708" s="909"/>
      <c r="K1708" s="909"/>
      <c r="L1708" s="531"/>
      <c r="M1708" s="531"/>
      <c r="N1708" s="531"/>
      <c r="O1708" s="531"/>
      <c r="P1708" s="531"/>
      <c r="Q1708" s="531"/>
      <c r="R1708" s="531"/>
      <c r="S1708" s="531"/>
      <c r="T1708" s="531"/>
      <c r="U1708" s="531"/>
      <c r="V1708" s="531"/>
      <c r="W1708" s="531"/>
      <c r="X1708" s="531"/>
      <c r="Y1708" s="531"/>
      <c r="Z1708" s="531"/>
      <c r="AA1708" s="531"/>
      <c r="AB1708" s="531"/>
    </row>
    <row r="1709" spans="3:28" ht="12.5" customHeight="1">
      <c r="C1709" s="531"/>
      <c r="D1709" s="531"/>
      <c r="E1709" s="531"/>
      <c r="F1709" s="909"/>
      <c r="G1709" s="909"/>
      <c r="H1709" s="909"/>
      <c r="I1709" s="909"/>
      <c r="J1709" s="909"/>
      <c r="K1709" s="909"/>
      <c r="L1709" s="531"/>
      <c r="M1709" s="531"/>
      <c r="N1709" s="531"/>
      <c r="O1709" s="531"/>
      <c r="P1709" s="531"/>
      <c r="Q1709" s="531"/>
      <c r="R1709" s="531"/>
      <c r="S1709" s="531"/>
      <c r="T1709" s="531"/>
      <c r="U1709" s="531"/>
      <c r="V1709" s="531"/>
      <c r="W1709" s="531"/>
      <c r="X1709" s="531"/>
      <c r="Y1709" s="531"/>
      <c r="Z1709" s="531"/>
      <c r="AA1709" s="531"/>
      <c r="AB1709" s="531"/>
    </row>
    <row r="1710" spans="3:28" ht="12.5" customHeight="1">
      <c r="C1710" s="531"/>
      <c r="D1710" s="531"/>
      <c r="E1710" s="531"/>
      <c r="F1710" s="909"/>
      <c r="G1710" s="909"/>
      <c r="H1710" s="909"/>
      <c r="I1710" s="909"/>
      <c r="J1710" s="909"/>
      <c r="K1710" s="909"/>
      <c r="L1710" s="531"/>
      <c r="M1710" s="531"/>
      <c r="N1710" s="531"/>
      <c r="O1710" s="531"/>
      <c r="P1710" s="531"/>
      <c r="Q1710" s="531"/>
      <c r="R1710" s="531"/>
      <c r="S1710" s="531"/>
      <c r="T1710" s="531"/>
      <c r="U1710" s="531"/>
      <c r="V1710" s="531"/>
      <c r="W1710" s="531"/>
      <c r="X1710" s="531"/>
      <c r="Y1710" s="531"/>
      <c r="Z1710" s="531"/>
      <c r="AA1710" s="531"/>
      <c r="AB1710" s="531"/>
    </row>
    <row r="1711" spans="3:28" ht="12.5" customHeight="1">
      <c r="C1711" s="531"/>
      <c r="D1711" s="531"/>
      <c r="E1711" s="531"/>
      <c r="F1711" s="909"/>
      <c r="G1711" s="909"/>
      <c r="H1711" s="909"/>
      <c r="I1711" s="909"/>
      <c r="J1711" s="909"/>
      <c r="K1711" s="909"/>
      <c r="L1711" s="531"/>
      <c r="M1711" s="531"/>
      <c r="N1711" s="531"/>
      <c r="O1711" s="531"/>
      <c r="P1711" s="531"/>
      <c r="Q1711" s="531"/>
      <c r="R1711" s="531"/>
      <c r="S1711" s="531"/>
      <c r="T1711" s="531"/>
      <c r="U1711" s="531"/>
      <c r="V1711" s="531"/>
      <c r="W1711" s="531"/>
      <c r="X1711" s="531"/>
      <c r="Y1711" s="531"/>
      <c r="Z1711" s="531"/>
      <c r="AA1711" s="531"/>
      <c r="AB1711" s="531"/>
    </row>
    <row r="1712" spans="3:28" ht="12.5" customHeight="1">
      <c r="C1712" s="531"/>
      <c r="D1712" s="531"/>
      <c r="E1712" s="531"/>
      <c r="F1712" s="909"/>
      <c r="G1712" s="909"/>
      <c r="H1712" s="909"/>
      <c r="I1712" s="909"/>
      <c r="J1712" s="909"/>
      <c r="K1712" s="909"/>
      <c r="L1712" s="531"/>
      <c r="M1712" s="531"/>
      <c r="N1712" s="531"/>
      <c r="O1712" s="531"/>
      <c r="P1712" s="531"/>
      <c r="Q1712" s="531"/>
      <c r="R1712" s="531"/>
      <c r="S1712" s="531"/>
      <c r="T1712" s="531"/>
      <c r="U1712" s="531"/>
      <c r="V1712" s="531"/>
      <c r="W1712" s="531"/>
      <c r="X1712" s="531"/>
      <c r="Y1712" s="531"/>
      <c r="Z1712" s="531"/>
      <c r="AA1712" s="531"/>
      <c r="AB1712" s="531"/>
    </row>
    <row r="1713" spans="3:28" ht="12.5" customHeight="1">
      <c r="C1713" s="531"/>
      <c r="D1713" s="531"/>
      <c r="E1713" s="531"/>
      <c r="F1713" s="909"/>
      <c r="G1713" s="909"/>
      <c r="H1713" s="909"/>
      <c r="I1713" s="909"/>
      <c r="J1713" s="909"/>
      <c r="K1713" s="909"/>
      <c r="L1713" s="531"/>
      <c r="M1713" s="531"/>
      <c r="N1713" s="531"/>
      <c r="O1713" s="531"/>
      <c r="P1713" s="531"/>
      <c r="Q1713" s="531"/>
      <c r="R1713" s="531"/>
      <c r="S1713" s="531"/>
      <c r="T1713" s="531"/>
      <c r="U1713" s="531"/>
      <c r="V1713" s="531"/>
      <c r="W1713" s="531"/>
      <c r="X1713" s="531"/>
      <c r="Y1713" s="531"/>
      <c r="Z1713" s="531"/>
      <c r="AA1713" s="531"/>
      <c r="AB1713" s="531"/>
    </row>
    <row r="1714" spans="3:28" ht="12.5" customHeight="1">
      <c r="C1714" s="531"/>
      <c r="D1714" s="531"/>
      <c r="E1714" s="531"/>
      <c r="F1714" s="909"/>
      <c r="G1714" s="909"/>
      <c r="H1714" s="909"/>
      <c r="I1714" s="909"/>
      <c r="J1714" s="909"/>
      <c r="K1714" s="909"/>
      <c r="L1714" s="531"/>
      <c r="M1714" s="531"/>
      <c r="N1714" s="531"/>
      <c r="O1714" s="531"/>
      <c r="P1714" s="531"/>
      <c r="Q1714" s="531"/>
      <c r="R1714" s="531"/>
      <c r="S1714" s="531"/>
      <c r="T1714" s="531"/>
      <c r="U1714" s="531"/>
      <c r="V1714" s="531"/>
      <c r="W1714" s="531"/>
      <c r="X1714" s="531"/>
      <c r="Y1714" s="531"/>
      <c r="Z1714" s="531"/>
      <c r="AA1714" s="531"/>
      <c r="AB1714" s="531"/>
    </row>
    <row r="1715" spans="3:28" ht="12.5" customHeight="1">
      <c r="C1715" s="531"/>
      <c r="D1715" s="531"/>
      <c r="E1715" s="531"/>
      <c r="F1715" s="909"/>
      <c r="G1715" s="909"/>
      <c r="H1715" s="909"/>
      <c r="I1715" s="909"/>
      <c r="J1715" s="909"/>
      <c r="K1715" s="909"/>
      <c r="L1715" s="531"/>
      <c r="M1715" s="531"/>
      <c r="N1715" s="531"/>
      <c r="O1715" s="531"/>
      <c r="P1715" s="531"/>
      <c r="Q1715" s="531"/>
      <c r="R1715" s="531"/>
      <c r="S1715" s="531"/>
      <c r="T1715" s="531"/>
      <c r="U1715" s="531"/>
      <c r="V1715" s="531"/>
      <c r="W1715" s="531"/>
      <c r="X1715" s="531"/>
      <c r="Y1715" s="531"/>
      <c r="Z1715" s="531"/>
      <c r="AA1715" s="531"/>
      <c r="AB1715" s="531"/>
    </row>
    <row r="1716" spans="3:28" ht="12.5" customHeight="1">
      <c r="C1716" s="531"/>
      <c r="D1716" s="531"/>
      <c r="E1716" s="531"/>
      <c r="F1716" s="909"/>
      <c r="G1716" s="909"/>
      <c r="H1716" s="909"/>
      <c r="I1716" s="909"/>
      <c r="J1716" s="909"/>
      <c r="K1716" s="909"/>
      <c r="L1716" s="531"/>
      <c r="M1716" s="531"/>
      <c r="N1716" s="531"/>
      <c r="O1716" s="531"/>
      <c r="P1716" s="531"/>
      <c r="Q1716" s="531"/>
      <c r="R1716" s="531"/>
      <c r="S1716" s="531"/>
      <c r="T1716" s="531"/>
      <c r="U1716" s="531"/>
      <c r="V1716" s="531"/>
      <c r="W1716" s="531"/>
      <c r="X1716" s="531"/>
      <c r="Y1716" s="531"/>
      <c r="Z1716" s="531"/>
      <c r="AA1716" s="531"/>
      <c r="AB1716" s="531"/>
    </row>
    <row r="1717" spans="3:28" ht="12.5" customHeight="1">
      <c r="C1717" s="531"/>
      <c r="D1717" s="531"/>
      <c r="E1717" s="531"/>
      <c r="F1717" s="909"/>
      <c r="G1717" s="909"/>
      <c r="H1717" s="909"/>
      <c r="I1717" s="909"/>
      <c r="J1717" s="909"/>
      <c r="K1717" s="909"/>
      <c r="L1717" s="531"/>
      <c r="M1717" s="531"/>
      <c r="N1717" s="531"/>
      <c r="O1717" s="531"/>
      <c r="P1717" s="531"/>
      <c r="Q1717" s="531"/>
      <c r="R1717" s="531"/>
      <c r="S1717" s="531"/>
      <c r="T1717" s="531"/>
      <c r="U1717" s="531"/>
      <c r="V1717" s="531"/>
      <c r="W1717" s="531"/>
      <c r="X1717" s="531"/>
      <c r="Y1717" s="531"/>
      <c r="Z1717" s="531"/>
      <c r="AA1717" s="531"/>
      <c r="AB1717" s="531"/>
    </row>
    <row r="1718" spans="3:28" ht="12.5" customHeight="1">
      <c r="C1718" s="531"/>
      <c r="D1718" s="531"/>
      <c r="E1718" s="531"/>
      <c r="F1718" s="909"/>
      <c r="G1718" s="909"/>
      <c r="H1718" s="909"/>
      <c r="I1718" s="909"/>
      <c r="J1718" s="909"/>
      <c r="K1718" s="909"/>
      <c r="L1718" s="531"/>
      <c r="M1718" s="531"/>
      <c r="N1718" s="531"/>
      <c r="O1718" s="531"/>
      <c r="P1718" s="531"/>
      <c r="Q1718" s="531"/>
      <c r="R1718" s="531"/>
      <c r="S1718" s="531"/>
      <c r="T1718" s="531"/>
      <c r="U1718" s="531"/>
      <c r="V1718" s="531"/>
      <c r="W1718" s="531"/>
      <c r="X1718" s="531"/>
      <c r="Y1718" s="531"/>
      <c r="Z1718" s="531"/>
      <c r="AA1718" s="531"/>
      <c r="AB1718" s="531"/>
    </row>
    <row r="1719" spans="3:28" ht="12.5" customHeight="1">
      <c r="C1719" s="531"/>
      <c r="D1719" s="531"/>
      <c r="E1719" s="531"/>
      <c r="F1719" s="909"/>
      <c r="G1719" s="909"/>
      <c r="H1719" s="909"/>
      <c r="I1719" s="909"/>
      <c r="J1719" s="909"/>
      <c r="K1719" s="909"/>
      <c r="L1719" s="531"/>
      <c r="M1719" s="531"/>
      <c r="N1719" s="531"/>
      <c r="O1719" s="531"/>
      <c r="P1719" s="531"/>
      <c r="Q1719" s="531"/>
      <c r="R1719" s="531"/>
      <c r="S1719" s="531"/>
      <c r="T1719" s="531"/>
      <c r="U1719" s="531"/>
      <c r="V1719" s="531"/>
      <c r="W1719" s="531"/>
      <c r="X1719" s="531"/>
      <c r="Y1719" s="531"/>
      <c r="Z1719" s="531"/>
      <c r="AA1719" s="531"/>
      <c r="AB1719" s="531"/>
    </row>
    <row r="1720" spans="3:28" ht="12.5" customHeight="1">
      <c r="C1720" s="531"/>
      <c r="D1720" s="531"/>
      <c r="E1720" s="531"/>
      <c r="F1720" s="909"/>
      <c r="G1720" s="909"/>
      <c r="H1720" s="909"/>
      <c r="I1720" s="909"/>
      <c r="J1720" s="909"/>
      <c r="K1720" s="909"/>
      <c r="L1720" s="531"/>
      <c r="M1720" s="531"/>
      <c r="N1720" s="531"/>
      <c r="O1720" s="531"/>
      <c r="P1720" s="531"/>
      <c r="Q1720" s="531"/>
      <c r="R1720" s="531"/>
      <c r="S1720" s="531"/>
      <c r="T1720" s="531"/>
      <c r="U1720" s="531"/>
      <c r="V1720" s="531"/>
      <c r="W1720" s="531"/>
      <c r="X1720" s="531"/>
      <c r="Y1720" s="531"/>
      <c r="Z1720" s="531"/>
      <c r="AA1720" s="531"/>
      <c r="AB1720" s="531"/>
    </row>
    <row r="1721" spans="3:28" ht="12.5" customHeight="1">
      <c r="C1721" s="531"/>
      <c r="D1721" s="531"/>
      <c r="E1721" s="531"/>
      <c r="F1721" s="909"/>
      <c r="G1721" s="909"/>
      <c r="H1721" s="909"/>
      <c r="I1721" s="909"/>
      <c r="J1721" s="909"/>
      <c r="K1721" s="909"/>
      <c r="L1721" s="531"/>
      <c r="M1721" s="531"/>
      <c r="N1721" s="531"/>
      <c r="O1721" s="531"/>
      <c r="P1721" s="531"/>
      <c r="Q1721" s="531"/>
      <c r="R1721" s="531"/>
      <c r="S1721" s="531"/>
      <c r="T1721" s="531"/>
      <c r="U1721" s="531"/>
      <c r="V1721" s="531"/>
      <c r="W1721" s="531"/>
      <c r="X1721" s="531"/>
      <c r="Y1721" s="531"/>
      <c r="Z1721" s="531"/>
      <c r="AA1721" s="531"/>
      <c r="AB1721" s="531"/>
    </row>
    <row r="1722" spans="3:28" ht="12.5" customHeight="1">
      <c r="C1722" s="531"/>
      <c r="D1722" s="531"/>
      <c r="E1722" s="531"/>
      <c r="F1722" s="909"/>
      <c r="G1722" s="909"/>
      <c r="H1722" s="909"/>
      <c r="I1722" s="909"/>
      <c r="J1722" s="909"/>
      <c r="K1722" s="909"/>
      <c r="L1722" s="531"/>
      <c r="M1722" s="531"/>
      <c r="N1722" s="531"/>
      <c r="O1722" s="531"/>
      <c r="P1722" s="531"/>
      <c r="Q1722" s="531"/>
      <c r="R1722" s="531"/>
      <c r="S1722" s="531"/>
      <c r="T1722" s="531"/>
      <c r="U1722" s="531"/>
      <c r="V1722" s="531"/>
      <c r="W1722" s="531"/>
      <c r="X1722" s="531"/>
      <c r="Y1722" s="531"/>
      <c r="Z1722" s="531"/>
      <c r="AA1722" s="531"/>
      <c r="AB1722" s="531"/>
    </row>
    <row r="1723" spans="3:28" ht="12.5" customHeight="1">
      <c r="C1723" s="531"/>
      <c r="D1723" s="531"/>
      <c r="E1723" s="531"/>
      <c r="F1723" s="909"/>
      <c r="G1723" s="909"/>
      <c r="H1723" s="909"/>
      <c r="I1723" s="909"/>
      <c r="J1723" s="909"/>
      <c r="K1723" s="909"/>
      <c r="L1723" s="531"/>
      <c r="M1723" s="531"/>
      <c r="N1723" s="531"/>
      <c r="O1723" s="531"/>
      <c r="P1723" s="531"/>
      <c r="Q1723" s="531"/>
      <c r="R1723" s="531"/>
      <c r="S1723" s="531"/>
      <c r="T1723" s="531"/>
      <c r="U1723" s="531"/>
      <c r="V1723" s="531"/>
      <c r="W1723" s="531"/>
      <c r="X1723" s="531"/>
      <c r="Y1723" s="531"/>
      <c r="Z1723" s="531"/>
      <c r="AA1723" s="531"/>
      <c r="AB1723" s="531"/>
    </row>
    <row r="1724" spans="3:28" ht="12.5" customHeight="1">
      <c r="C1724" s="531"/>
      <c r="D1724" s="531"/>
      <c r="E1724" s="531"/>
      <c r="F1724" s="909"/>
      <c r="G1724" s="909"/>
      <c r="H1724" s="909"/>
      <c r="I1724" s="909"/>
      <c r="J1724" s="909"/>
      <c r="K1724" s="909"/>
      <c r="L1724" s="531"/>
      <c r="M1724" s="531"/>
      <c r="N1724" s="531"/>
      <c r="O1724" s="531"/>
      <c r="P1724" s="531"/>
      <c r="Q1724" s="531"/>
      <c r="R1724" s="531"/>
      <c r="S1724" s="531"/>
      <c r="T1724" s="531"/>
      <c r="U1724" s="531"/>
      <c r="V1724" s="531"/>
      <c r="W1724" s="531"/>
      <c r="X1724" s="531"/>
      <c r="Y1724" s="531"/>
      <c r="Z1724" s="531"/>
      <c r="AA1724" s="531"/>
      <c r="AB1724" s="531"/>
    </row>
    <row r="1725" spans="3:28" ht="12.5" customHeight="1">
      <c r="C1725" s="531"/>
      <c r="D1725" s="531"/>
      <c r="E1725" s="531"/>
      <c r="F1725" s="909"/>
      <c r="G1725" s="909"/>
      <c r="H1725" s="909"/>
      <c r="I1725" s="909"/>
      <c r="J1725" s="909"/>
      <c r="K1725" s="909"/>
      <c r="L1725" s="531"/>
      <c r="M1725" s="531"/>
      <c r="N1725" s="531"/>
      <c r="O1725" s="531"/>
      <c r="P1725" s="531"/>
      <c r="Q1725" s="531"/>
      <c r="R1725" s="531"/>
      <c r="S1725" s="531"/>
      <c r="T1725" s="531"/>
      <c r="U1725" s="531"/>
      <c r="V1725" s="531"/>
      <c r="W1725" s="531"/>
      <c r="X1725" s="531"/>
      <c r="Y1725" s="531"/>
      <c r="Z1725" s="531"/>
      <c r="AA1725" s="531"/>
      <c r="AB1725" s="531"/>
    </row>
    <row r="1726" spans="3:28" ht="12.5" customHeight="1">
      <c r="C1726" s="531"/>
      <c r="D1726" s="531"/>
      <c r="E1726" s="531"/>
      <c r="F1726" s="909"/>
      <c r="G1726" s="909"/>
      <c r="H1726" s="909"/>
      <c r="I1726" s="909"/>
      <c r="J1726" s="909"/>
      <c r="K1726" s="909"/>
      <c r="L1726" s="531"/>
      <c r="M1726" s="531"/>
      <c r="N1726" s="531"/>
      <c r="O1726" s="531"/>
      <c r="P1726" s="531"/>
      <c r="Q1726" s="531"/>
      <c r="R1726" s="531"/>
      <c r="S1726" s="531"/>
      <c r="T1726" s="531"/>
      <c r="U1726" s="531"/>
      <c r="V1726" s="531"/>
      <c r="W1726" s="531"/>
      <c r="X1726" s="531"/>
      <c r="Y1726" s="531"/>
      <c r="Z1726" s="531"/>
      <c r="AA1726" s="531"/>
      <c r="AB1726" s="531"/>
    </row>
    <row r="1727" spans="3:28" ht="12.5" customHeight="1">
      <c r="C1727" s="531"/>
      <c r="D1727" s="531"/>
      <c r="E1727" s="531"/>
      <c r="F1727" s="909"/>
      <c r="G1727" s="909"/>
      <c r="H1727" s="909"/>
      <c r="I1727" s="909"/>
      <c r="J1727" s="909"/>
      <c r="K1727" s="909"/>
      <c r="L1727" s="531"/>
      <c r="M1727" s="531"/>
      <c r="N1727" s="531"/>
      <c r="O1727" s="531"/>
      <c r="P1727" s="531"/>
      <c r="Q1727" s="531"/>
      <c r="R1727" s="531"/>
      <c r="S1727" s="531"/>
      <c r="T1727" s="531"/>
      <c r="U1727" s="531"/>
      <c r="V1727" s="531"/>
      <c r="W1727" s="531"/>
      <c r="X1727" s="531"/>
      <c r="Y1727" s="531"/>
      <c r="Z1727" s="531"/>
      <c r="AA1727" s="531"/>
      <c r="AB1727" s="531"/>
    </row>
    <row r="1728" spans="3:28" ht="12.5" customHeight="1">
      <c r="C1728" s="531"/>
      <c r="D1728" s="531"/>
      <c r="E1728" s="531"/>
      <c r="F1728" s="909"/>
      <c r="G1728" s="909"/>
      <c r="H1728" s="909"/>
      <c r="I1728" s="909"/>
      <c r="J1728" s="909"/>
      <c r="K1728" s="909"/>
      <c r="L1728" s="531"/>
      <c r="M1728" s="531"/>
      <c r="N1728" s="531"/>
      <c r="O1728" s="531"/>
      <c r="P1728" s="531"/>
      <c r="Q1728" s="531"/>
      <c r="R1728" s="531"/>
      <c r="S1728" s="531"/>
      <c r="T1728" s="531"/>
      <c r="U1728" s="531"/>
      <c r="V1728" s="531"/>
      <c r="W1728" s="531"/>
      <c r="X1728" s="531"/>
      <c r="Y1728" s="531"/>
      <c r="Z1728" s="531"/>
      <c r="AA1728" s="531"/>
      <c r="AB1728" s="531"/>
    </row>
    <row r="1729" spans="3:28" ht="12.5" customHeight="1">
      <c r="C1729" s="531"/>
      <c r="D1729" s="531"/>
      <c r="E1729" s="531"/>
      <c r="F1729" s="909"/>
      <c r="G1729" s="909"/>
      <c r="H1729" s="909"/>
      <c r="I1729" s="909"/>
      <c r="J1729" s="909"/>
      <c r="K1729" s="909"/>
      <c r="L1729" s="531"/>
      <c r="M1729" s="531"/>
      <c r="N1729" s="531"/>
      <c r="O1729" s="531"/>
      <c r="P1729" s="531"/>
      <c r="Q1729" s="531"/>
      <c r="R1729" s="531"/>
      <c r="S1729" s="531"/>
      <c r="T1729" s="531"/>
      <c r="U1729" s="531"/>
      <c r="V1729" s="531"/>
      <c r="W1729" s="531"/>
      <c r="X1729" s="531"/>
      <c r="Y1729" s="531"/>
      <c r="Z1729" s="531"/>
      <c r="AA1729" s="531"/>
      <c r="AB1729" s="531"/>
    </row>
    <row r="1730" spans="3:28" ht="12.5" customHeight="1">
      <c r="C1730" s="531"/>
      <c r="D1730" s="531"/>
      <c r="E1730" s="531"/>
      <c r="F1730" s="909"/>
      <c r="G1730" s="909"/>
      <c r="H1730" s="909"/>
      <c r="I1730" s="909"/>
      <c r="J1730" s="909"/>
      <c r="K1730" s="909"/>
      <c r="L1730" s="531"/>
      <c r="M1730" s="531"/>
      <c r="N1730" s="531"/>
      <c r="O1730" s="531"/>
      <c r="P1730" s="531"/>
      <c r="Q1730" s="531"/>
      <c r="R1730" s="531"/>
      <c r="S1730" s="531"/>
      <c r="T1730" s="531"/>
      <c r="U1730" s="531"/>
      <c r="V1730" s="531"/>
      <c r="W1730" s="531"/>
      <c r="X1730" s="531"/>
      <c r="Y1730" s="531"/>
      <c r="Z1730" s="531"/>
      <c r="AA1730" s="531"/>
      <c r="AB1730" s="531"/>
    </row>
    <row r="1731" spans="3:28" ht="12.5" customHeight="1">
      <c r="C1731" s="531"/>
      <c r="D1731" s="531"/>
      <c r="E1731" s="531"/>
      <c r="F1731" s="909"/>
      <c r="G1731" s="909"/>
      <c r="H1731" s="909"/>
      <c r="I1731" s="909"/>
      <c r="J1731" s="909"/>
      <c r="K1731" s="909"/>
      <c r="L1731" s="531"/>
      <c r="M1731" s="531"/>
      <c r="N1731" s="531"/>
      <c r="O1731" s="531"/>
      <c r="P1731" s="531"/>
      <c r="Q1731" s="531"/>
      <c r="R1731" s="531"/>
      <c r="S1731" s="531"/>
      <c r="T1731" s="531"/>
      <c r="U1731" s="531"/>
      <c r="V1731" s="531"/>
      <c r="W1731" s="531"/>
      <c r="X1731" s="531"/>
      <c r="Y1731" s="531"/>
      <c r="Z1731" s="531"/>
      <c r="AA1731" s="531"/>
      <c r="AB1731" s="531"/>
    </row>
    <row r="1732" spans="3:28" ht="12.5" customHeight="1">
      <c r="C1732" s="531"/>
      <c r="D1732" s="531"/>
      <c r="E1732" s="531"/>
      <c r="F1732" s="909"/>
      <c r="G1732" s="909"/>
      <c r="H1732" s="909"/>
      <c r="I1732" s="909"/>
      <c r="J1732" s="909"/>
      <c r="K1732" s="909"/>
      <c r="L1732" s="531"/>
      <c r="M1732" s="531"/>
      <c r="N1732" s="531"/>
      <c r="O1732" s="531"/>
      <c r="P1732" s="531"/>
      <c r="Q1732" s="531"/>
      <c r="R1732" s="531"/>
      <c r="S1732" s="531"/>
      <c r="T1732" s="531"/>
      <c r="U1732" s="531"/>
      <c r="V1732" s="531"/>
      <c r="W1732" s="531"/>
      <c r="X1732" s="531"/>
      <c r="Y1732" s="531"/>
      <c r="Z1732" s="531"/>
      <c r="AA1732" s="531"/>
      <c r="AB1732" s="531"/>
    </row>
    <row r="1733" spans="3:28" ht="12.5" customHeight="1">
      <c r="C1733" s="531"/>
      <c r="D1733" s="531"/>
      <c r="E1733" s="531"/>
      <c r="F1733" s="909"/>
      <c r="G1733" s="909"/>
      <c r="H1733" s="909"/>
      <c r="I1733" s="909"/>
      <c r="J1733" s="909"/>
      <c r="K1733" s="909"/>
      <c r="L1733" s="531"/>
      <c r="M1733" s="531"/>
      <c r="N1733" s="531"/>
      <c r="O1733" s="531"/>
      <c r="P1733" s="531"/>
      <c r="Q1733" s="531"/>
      <c r="R1733" s="531"/>
      <c r="S1733" s="531"/>
      <c r="T1733" s="531"/>
      <c r="U1733" s="531"/>
      <c r="V1733" s="531"/>
      <c r="W1733" s="531"/>
      <c r="X1733" s="531"/>
      <c r="Y1733" s="531"/>
      <c r="Z1733" s="531"/>
      <c r="AA1733" s="531"/>
      <c r="AB1733" s="531"/>
    </row>
    <row r="1734" spans="3:28" ht="12.5" customHeight="1">
      <c r="C1734" s="531"/>
      <c r="D1734" s="531"/>
      <c r="E1734" s="531"/>
      <c r="F1734" s="909"/>
      <c r="G1734" s="909"/>
      <c r="H1734" s="909"/>
      <c r="I1734" s="909"/>
      <c r="J1734" s="909"/>
      <c r="K1734" s="909"/>
      <c r="L1734" s="531"/>
      <c r="M1734" s="531"/>
      <c r="N1734" s="531"/>
      <c r="O1734" s="531"/>
      <c r="P1734" s="531"/>
      <c r="Q1734" s="531"/>
      <c r="R1734" s="531"/>
      <c r="S1734" s="531"/>
      <c r="T1734" s="531"/>
      <c r="U1734" s="531"/>
      <c r="V1734" s="531"/>
      <c r="W1734" s="531"/>
      <c r="X1734" s="531"/>
      <c r="Y1734" s="531"/>
      <c r="Z1734" s="531"/>
      <c r="AA1734" s="531"/>
      <c r="AB1734" s="531"/>
    </row>
    <row r="1735" spans="3:28" ht="12.5" customHeight="1">
      <c r="C1735" s="531"/>
      <c r="D1735" s="531"/>
      <c r="E1735" s="531"/>
      <c r="F1735" s="909"/>
      <c r="G1735" s="909"/>
      <c r="H1735" s="909"/>
      <c r="I1735" s="909"/>
      <c r="J1735" s="909"/>
      <c r="K1735" s="909"/>
      <c r="L1735" s="531"/>
      <c r="M1735" s="531"/>
      <c r="N1735" s="531"/>
      <c r="O1735" s="531"/>
      <c r="P1735" s="531"/>
      <c r="Q1735" s="531"/>
      <c r="R1735" s="531"/>
      <c r="S1735" s="531"/>
      <c r="T1735" s="531"/>
      <c r="U1735" s="531"/>
      <c r="V1735" s="531"/>
      <c r="W1735" s="531"/>
      <c r="X1735" s="531"/>
      <c r="Y1735" s="531"/>
      <c r="Z1735" s="531"/>
      <c r="AA1735" s="531"/>
      <c r="AB1735" s="531"/>
    </row>
    <row r="1736" spans="3:28" ht="12.5" customHeight="1">
      <c r="C1736" s="531"/>
      <c r="D1736" s="531"/>
      <c r="E1736" s="531"/>
      <c r="F1736" s="909"/>
      <c r="G1736" s="909"/>
      <c r="H1736" s="909"/>
      <c r="I1736" s="909"/>
      <c r="J1736" s="909"/>
      <c r="K1736" s="909"/>
      <c r="L1736" s="531"/>
      <c r="M1736" s="531"/>
      <c r="N1736" s="531"/>
      <c r="O1736" s="531"/>
      <c r="P1736" s="531"/>
      <c r="Q1736" s="531"/>
      <c r="R1736" s="531"/>
      <c r="S1736" s="531"/>
      <c r="T1736" s="531"/>
      <c r="U1736" s="531"/>
      <c r="V1736" s="531"/>
      <c r="W1736" s="531"/>
      <c r="X1736" s="531"/>
      <c r="Y1736" s="531"/>
      <c r="Z1736" s="531"/>
      <c r="AA1736" s="531"/>
      <c r="AB1736" s="531"/>
    </row>
    <row r="1737" spans="3:28" ht="12.5" customHeight="1">
      <c r="C1737" s="531"/>
      <c r="D1737" s="531"/>
      <c r="E1737" s="531"/>
      <c r="F1737" s="909"/>
      <c r="G1737" s="909"/>
      <c r="H1737" s="909"/>
      <c r="I1737" s="909"/>
      <c r="J1737" s="909"/>
      <c r="K1737" s="909"/>
      <c r="L1737" s="531"/>
      <c r="M1737" s="531"/>
      <c r="N1737" s="531"/>
      <c r="O1737" s="531"/>
      <c r="P1737" s="531"/>
      <c r="Q1737" s="531"/>
      <c r="R1737" s="531"/>
      <c r="S1737" s="531"/>
      <c r="T1737" s="531"/>
      <c r="U1737" s="531"/>
      <c r="V1737" s="531"/>
      <c r="W1737" s="531"/>
      <c r="X1737" s="531"/>
      <c r="Y1737" s="531"/>
      <c r="Z1737" s="531"/>
      <c r="AA1737" s="531"/>
      <c r="AB1737" s="531"/>
    </row>
    <row r="1738" spans="3:28" ht="12.5" customHeight="1">
      <c r="C1738" s="531"/>
      <c r="D1738" s="531"/>
      <c r="E1738" s="531"/>
      <c r="F1738" s="909"/>
      <c r="G1738" s="909"/>
      <c r="H1738" s="909"/>
      <c r="I1738" s="909"/>
      <c r="J1738" s="909"/>
      <c r="K1738" s="909"/>
      <c r="L1738" s="531"/>
      <c r="M1738" s="531"/>
      <c r="N1738" s="531"/>
      <c r="O1738" s="531"/>
      <c r="P1738" s="531"/>
      <c r="Q1738" s="531"/>
      <c r="R1738" s="531"/>
      <c r="S1738" s="531"/>
      <c r="T1738" s="531"/>
      <c r="U1738" s="531"/>
      <c r="V1738" s="531"/>
      <c r="W1738" s="531"/>
      <c r="X1738" s="531"/>
      <c r="Y1738" s="531"/>
      <c r="Z1738" s="531"/>
      <c r="AA1738" s="531"/>
      <c r="AB1738" s="531"/>
    </row>
    <row r="1739" spans="3:28" ht="12.5" customHeight="1">
      <c r="C1739" s="531"/>
      <c r="D1739" s="531"/>
      <c r="E1739" s="531"/>
      <c r="F1739" s="909"/>
      <c r="G1739" s="909"/>
      <c r="H1739" s="909"/>
      <c r="I1739" s="909"/>
      <c r="J1739" s="909"/>
      <c r="K1739" s="909"/>
      <c r="L1739" s="531"/>
      <c r="M1739" s="531"/>
      <c r="N1739" s="531"/>
      <c r="O1739" s="531"/>
      <c r="P1739" s="531"/>
      <c r="Q1739" s="531"/>
      <c r="R1739" s="531"/>
      <c r="S1739" s="531"/>
      <c r="T1739" s="531"/>
      <c r="U1739" s="531"/>
      <c r="V1739" s="531"/>
      <c r="W1739" s="531"/>
      <c r="X1739" s="531"/>
      <c r="Y1739" s="531"/>
      <c r="Z1739" s="531"/>
      <c r="AA1739" s="531"/>
      <c r="AB1739" s="531"/>
    </row>
    <row r="1740" spans="3:28" ht="12.5" customHeight="1">
      <c r="C1740" s="531"/>
      <c r="D1740" s="531"/>
      <c r="E1740" s="531"/>
      <c r="F1740" s="909"/>
      <c r="G1740" s="909"/>
      <c r="H1740" s="909"/>
      <c r="I1740" s="909"/>
      <c r="J1740" s="909"/>
      <c r="K1740" s="909"/>
      <c r="L1740" s="531"/>
      <c r="M1740" s="531"/>
      <c r="N1740" s="531"/>
      <c r="O1740" s="531"/>
      <c r="P1740" s="531"/>
      <c r="Q1740" s="531"/>
      <c r="R1740" s="531"/>
      <c r="S1740" s="531"/>
      <c r="T1740" s="531"/>
      <c r="U1740" s="531"/>
      <c r="V1740" s="531"/>
      <c r="W1740" s="531"/>
      <c r="X1740" s="531"/>
      <c r="Y1740" s="531"/>
      <c r="Z1740" s="531"/>
      <c r="AA1740" s="531"/>
      <c r="AB1740" s="531"/>
    </row>
    <row r="1741" spans="3:28" ht="12.5" customHeight="1">
      <c r="C1741" s="531"/>
      <c r="D1741" s="531"/>
      <c r="E1741" s="531"/>
      <c r="F1741" s="909"/>
      <c r="G1741" s="909"/>
      <c r="H1741" s="909"/>
      <c r="I1741" s="909"/>
      <c r="J1741" s="909"/>
      <c r="K1741" s="909"/>
      <c r="L1741" s="531"/>
      <c r="M1741" s="531"/>
      <c r="N1741" s="531"/>
      <c r="O1741" s="531"/>
      <c r="P1741" s="531"/>
      <c r="Q1741" s="531"/>
      <c r="R1741" s="531"/>
      <c r="S1741" s="531"/>
      <c r="T1741" s="531"/>
      <c r="U1741" s="531"/>
      <c r="V1741" s="531"/>
      <c r="W1741" s="531"/>
      <c r="X1741" s="531"/>
      <c r="Y1741" s="531"/>
      <c r="Z1741" s="531"/>
      <c r="AA1741" s="531"/>
      <c r="AB1741" s="531"/>
    </row>
    <row r="1742" spans="3:28" ht="12.5" customHeight="1">
      <c r="C1742" s="531"/>
      <c r="D1742" s="531"/>
      <c r="E1742" s="531"/>
      <c r="F1742" s="909"/>
      <c r="G1742" s="909"/>
      <c r="H1742" s="909"/>
      <c r="I1742" s="909"/>
      <c r="J1742" s="909"/>
      <c r="K1742" s="909"/>
      <c r="L1742" s="531"/>
      <c r="M1742" s="531"/>
      <c r="N1742" s="531"/>
      <c r="O1742" s="531"/>
      <c r="P1742" s="531"/>
      <c r="Q1742" s="531"/>
      <c r="R1742" s="531"/>
      <c r="S1742" s="531"/>
      <c r="T1742" s="531"/>
      <c r="U1742" s="531"/>
      <c r="V1742" s="531"/>
      <c r="W1742" s="531"/>
      <c r="X1742" s="531"/>
      <c r="Y1742" s="531"/>
      <c r="Z1742" s="531"/>
      <c r="AA1742" s="531"/>
      <c r="AB1742" s="531"/>
    </row>
    <row r="1743" spans="3:28" ht="12.5" customHeight="1">
      <c r="C1743" s="531"/>
      <c r="D1743" s="531"/>
      <c r="E1743" s="531"/>
      <c r="F1743" s="909"/>
      <c r="G1743" s="909"/>
      <c r="H1743" s="909"/>
      <c r="I1743" s="909"/>
      <c r="J1743" s="909"/>
      <c r="K1743" s="909"/>
      <c r="L1743" s="531"/>
      <c r="M1743" s="531"/>
      <c r="N1743" s="531"/>
      <c r="O1743" s="531"/>
      <c r="P1743" s="531"/>
      <c r="Q1743" s="531"/>
      <c r="R1743" s="531"/>
      <c r="S1743" s="531"/>
      <c r="T1743" s="531"/>
      <c r="U1743" s="531"/>
      <c r="V1743" s="531"/>
      <c r="W1743" s="531"/>
      <c r="X1743" s="531"/>
      <c r="Y1743" s="531"/>
      <c r="Z1743" s="531"/>
      <c r="AA1743" s="531"/>
      <c r="AB1743" s="531"/>
    </row>
    <row r="1744" spans="3:28" ht="12.5" customHeight="1">
      <c r="C1744" s="531"/>
      <c r="D1744" s="531"/>
      <c r="E1744" s="531"/>
      <c r="F1744" s="909"/>
      <c r="G1744" s="909"/>
      <c r="H1744" s="909"/>
      <c r="I1744" s="909"/>
      <c r="J1744" s="909"/>
      <c r="K1744" s="909"/>
      <c r="L1744" s="531"/>
      <c r="M1744" s="531"/>
      <c r="N1744" s="531"/>
      <c r="O1744" s="531"/>
      <c r="P1744" s="531"/>
      <c r="Q1744" s="531"/>
      <c r="R1744" s="531"/>
      <c r="S1744" s="531"/>
      <c r="T1744" s="531"/>
      <c r="U1744" s="531"/>
      <c r="V1744" s="531"/>
      <c r="W1744" s="531"/>
      <c r="X1744" s="531"/>
      <c r="Y1744" s="531"/>
      <c r="Z1744" s="531"/>
      <c r="AA1744" s="531"/>
      <c r="AB1744" s="531"/>
    </row>
    <row r="1745" spans="3:28" ht="12.5" customHeight="1">
      <c r="C1745" s="531"/>
      <c r="D1745" s="531"/>
      <c r="E1745" s="531"/>
      <c r="F1745" s="909"/>
      <c r="G1745" s="909"/>
      <c r="H1745" s="909"/>
      <c r="I1745" s="909"/>
      <c r="J1745" s="909"/>
      <c r="K1745" s="909"/>
      <c r="L1745" s="531"/>
      <c r="M1745" s="531"/>
      <c r="N1745" s="531"/>
      <c r="O1745" s="531"/>
      <c r="P1745" s="531"/>
      <c r="Q1745" s="531"/>
      <c r="R1745" s="531"/>
      <c r="S1745" s="531"/>
      <c r="T1745" s="531"/>
      <c r="U1745" s="531"/>
      <c r="V1745" s="531"/>
      <c r="W1745" s="531"/>
      <c r="X1745" s="531"/>
      <c r="Y1745" s="531"/>
      <c r="Z1745" s="531"/>
      <c r="AA1745" s="531"/>
      <c r="AB1745" s="531"/>
    </row>
    <row r="1746" spans="3:28" ht="12.5" customHeight="1">
      <c r="C1746" s="531"/>
      <c r="D1746" s="531"/>
      <c r="E1746" s="531"/>
      <c r="F1746" s="909"/>
      <c r="G1746" s="909"/>
      <c r="H1746" s="909"/>
      <c r="I1746" s="909"/>
      <c r="J1746" s="909"/>
      <c r="K1746" s="909"/>
      <c r="L1746" s="531"/>
      <c r="M1746" s="531"/>
      <c r="N1746" s="531"/>
      <c r="O1746" s="531"/>
      <c r="P1746" s="531"/>
      <c r="Q1746" s="531"/>
      <c r="R1746" s="531"/>
      <c r="S1746" s="531"/>
      <c r="T1746" s="531"/>
      <c r="U1746" s="531"/>
      <c r="V1746" s="531"/>
      <c r="W1746" s="531"/>
      <c r="X1746" s="531"/>
      <c r="Y1746" s="531"/>
      <c r="Z1746" s="531"/>
      <c r="AA1746" s="531"/>
      <c r="AB1746" s="531"/>
    </row>
    <row r="1747" spans="3:28" ht="12.5" customHeight="1">
      <c r="C1747" s="531"/>
      <c r="D1747" s="531"/>
      <c r="E1747" s="531"/>
      <c r="F1747" s="909"/>
      <c r="G1747" s="909"/>
      <c r="H1747" s="909"/>
      <c r="I1747" s="909"/>
      <c r="J1747" s="909"/>
      <c r="K1747" s="909"/>
      <c r="L1747" s="531"/>
      <c r="M1747" s="531"/>
      <c r="N1747" s="531"/>
      <c r="O1747" s="531"/>
      <c r="P1747" s="531"/>
      <c r="Q1747" s="531"/>
      <c r="R1747" s="531"/>
      <c r="S1747" s="531"/>
      <c r="T1747" s="531"/>
      <c r="U1747" s="531"/>
      <c r="V1747" s="531"/>
      <c r="W1747" s="531"/>
      <c r="X1747" s="531"/>
      <c r="Y1747" s="531"/>
      <c r="Z1747" s="531"/>
      <c r="AA1747" s="531"/>
      <c r="AB1747" s="531"/>
    </row>
    <row r="1748" spans="3:28" ht="12.5" customHeight="1">
      <c r="C1748" s="531"/>
      <c r="D1748" s="531"/>
      <c r="E1748" s="531"/>
      <c r="F1748" s="909"/>
      <c r="G1748" s="909"/>
      <c r="H1748" s="909"/>
      <c r="I1748" s="909"/>
      <c r="J1748" s="909"/>
      <c r="K1748" s="909"/>
      <c r="L1748" s="531"/>
      <c r="M1748" s="531"/>
      <c r="N1748" s="531"/>
      <c r="O1748" s="531"/>
      <c r="P1748" s="531"/>
      <c r="Q1748" s="531"/>
      <c r="R1748" s="531"/>
      <c r="S1748" s="531"/>
      <c r="T1748" s="531"/>
      <c r="U1748" s="531"/>
      <c r="V1748" s="531"/>
      <c r="W1748" s="531"/>
      <c r="X1748" s="531"/>
      <c r="Y1748" s="531"/>
      <c r="Z1748" s="531"/>
      <c r="AA1748" s="531"/>
      <c r="AB1748" s="531"/>
    </row>
    <row r="1749" spans="3:28" ht="12.5" customHeight="1">
      <c r="C1749" s="531"/>
      <c r="D1749" s="531"/>
      <c r="E1749" s="531"/>
      <c r="F1749" s="909"/>
      <c r="G1749" s="909"/>
      <c r="H1749" s="909"/>
      <c r="I1749" s="909"/>
      <c r="J1749" s="909"/>
      <c r="K1749" s="909"/>
      <c r="L1749" s="531"/>
      <c r="M1749" s="531"/>
      <c r="N1749" s="531"/>
      <c r="O1749" s="531"/>
      <c r="P1749" s="531"/>
      <c r="Q1749" s="531"/>
      <c r="R1749" s="531"/>
      <c r="S1749" s="531"/>
      <c r="T1749" s="531"/>
      <c r="U1749" s="531"/>
      <c r="V1749" s="531"/>
      <c r="W1749" s="531"/>
      <c r="X1749" s="531"/>
      <c r="Y1749" s="531"/>
      <c r="Z1749" s="531"/>
      <c r="AA1749" s="531"/>
      <c r="AB1749" s="531"/>
    </row>
    <row r="1750" spans="3:28" ht="12.5" customHeight="1">
      <c r="C1750" s="531"/>
      <c r="D1750" s="531"/>
      <c r="E1750" s="531"/>
      <c r="F1750" s="909"/>
      <c r="G1750" s="909"/>
      <c r="H1750" s="909"/>
      <c r="I1750" s="909"/>
      <c r="J1750" s="909"/>
      <c r="K1750" s="909"/>
      <c r="L1750" s="531"/>
      <c r="M1750" s="531"/>
      <c r="N1750" s="531"/>
      <c r="O1750" s="531"/>
      <c r="P1750" s="531"/>
      <c r="Q1750" s="531"/>
      <c r="R1750" s="531"/>
      <c r="S1750" s="531"/>
      <c r="T1750" s="531"/>
      <c r="U1750" s="531"/>
      <c r="V1750" s="531"/>
      <c r="W1750" s="531"/>
      <c r="X1750" s="531"/>
      <c r="Y1750" s="531"/>
      <c r="Z1750" s="531"/>
      <c r="AA1750" s="531"/>
      <c r="AB1750" s="531"/>
    </row>
    <row r="1751" spans="3:28" ht="12.5" customHeight="1">
      <c r="C1751" s="531"/>
      <c r="D1751" s="531"/>
      <c r="E1751" s="531"/>
      <c r="F1751" s="909"/>
      <c r="G1751" s="909"/>
      <c r="H1751" s="909"/>
      <c r="I1751" s="909"/>
      <c r="J1751" s="909"/>
      <c r="K1751" s="909"/>
      <c r="L1751" s="531"/>
      <c r="M1751" s="531"/>
      <c r="N1751" s="531"/>
      <c r="O1751" s="531"/>
      <c r="P1751" s="531"/>
      <c r="Q1751" s="531"/>
      <c r="R1751" s="531"/>
      <c r="S1751" s="531"/>
      <c r="T1751" s="531"/>
      <c r="U1751" s="531"/>
      <c r="V1751" s="531"/>
      <c r="W1751" s="531"/>
      <c r="X1751" s="531"/>
      <c r="Y1751" s="531"/>
      <c r="Z1751" s="531"/>
      <c r="AA1751" s="531"/>
      <c r="AB1751" s="531"/>
    </row>
    <row r="1752" spans="3:28" ht="12.5" customHeight="1">
      <c r="C1752" s="531"/>
      <c r="D1752" s="531"/>
      <c r="E1752" s="531"/>
      <c r="F1752" s="909"/>
      <c r="G1752" s="909"/>
      <c r="H1752" s="909"/>
      <c r="I1752" s="909"/>
      <c r="J1752" s="909"/>
      <c r="K1752" s="909"/>
      <c r="L1752" s="531"/>
      <c r="M1752" s="531"/>
      <c r="N1752" s="531"/>
      <c r="O1752" s="531"/>
      <c r="P1752" s="531"/>
      <c r="Q1752" s="531"/>
      <c r="R1752" s="531"/>
      <c r="S1752" s="531"/>
      <c r="T1752" s="531"/>
      <c r="U1752" s="531"/>
      <c r="V1752" s="531"/>
      <c r="W1752" s="531"/>
      <c r="X1752" s="531"/>
      <c r="Y1752" s="531"/>
      <c r="Z1752" s="531"/>
      <c r="AA1752" s="531"/>
      <c r="AB1752" s="531"/>
    </row>
    <row r="1753" spans="3:28" ht="12.5" customHeight="1">
      <c r="C1753" s="531"/>
      <c r="D1753" s="531"/>
      <c r="E1753" s="531"/>
      <c r="F1753" s="909"/>
      <c r="G1753" s="909"/>
      <c r="H1753" s="909"/>
      <c r="I1753" s="909"/>
      <c r="J1753" s="909"/>
      <c r="K1753" s="909"/>
      <c r="L1753" s="531"/>
      <c r="M1753" s="531"/>
      <c r="N1753" s="531"/>
      <c r="O1753" s="531"/>
      <c r="P1753" s="531"/>
      <c r="Q1753" s="531"/>
      <c r="R1753" s="531"/>
      <c r="S1753" s="531"/>
      <c r="T1753" s="531"/>
      <c r="U1753" s="531"/>
      <c r="V1753" s="531"/>
      <c r="W1753" s="531"/>
      <c r="X1753" s="531"/>
      <c r="Y1753" s="531"/>
      <c r="Z1753" s="531"/>
      <c r="AA1753" s="531"/>
      <c r="AB1753" s="531"/>
    </row>
    <row r="1754" spans="3:28" ht="12.5" customHeight="1">
      <c r="C1754" s="531"/>
      <c r="D1754" s="531"/>
      <c r="E1754" s="531"/>
      <c r="F1754" s="909"/>
      <c r="G1754" s="909"/>
      <c r="H1754" s="909"/>
      <c r="I1754" s="909"/>
      <c r="J1754" s="909"/>
      <c r="K1754" s="909"/>
      <c r="L1754" s="531"/>
      <c r="M1754" s="531"/>
      <c r="N1754" s="531"/>
      <c r="O1754" s="531"/>
      <c r="P1754" s="531"/>
      <c r="Q1754" s="531"/>
      <c r="R1754" s="531"/>
      <c r="S1754" s="531"/>
      <c r="T1754" s="531"/>
      <c r="U1754" s="531"/>
      <c r="V1754" s="531"/>
      <c r="W1754" s="531"/>
      <c r="X1754" s="531"/>
      <c r="Y1754" s="531"/>
      <c r="Z1754" s="531"/>
      <c r="AA1754" s="531"/>
      <c r="AB1754" s="531"/>
    </row>
    <row r="1755" spans="3:28" ht="12.5" customHeight="1">
      <c r="C1755" s="531"/>
      <c r="D1755" s="531"/>
      <c r="E1755" s="531"/>
      <c r="F1755" s="909"/>
      <c r="G1755" s="909"/>
      <c r="H1755" s="909"/>
      <c r="I1755" s="909"/>
      <c r="J1755" s="909"/>
      <c r="K1755" s="909"/>
      <c r="L1755" s="531"/>
      <c r="M1755" s="531"/>
      <c r="N1755" s="531"/>
      <c r="O1755" s="531"/>
      <c r="P1755" s="531"/>
      <c r="Q1755" s="531"/>
      <c r="R1755" s="531"/>
      <c r="S1755" s="531"/>
      <c r="T1755" s="531"/>
      <c r="U1755" s="531"/>
      <c r="V1755" s="531"/>
      <c r="W1755" s="531"/>
      <c r="X1755" s="531"/>
      <c r="Y1755" s="531"/>
      <c r="Z1755" s="531"/>
      <c r="AA1755" s="531"/>
      <c r="AB1755" s="531"/>
    </row>
    <row r="1756" spans="3:28" ht="12.5" customHeight="1">
      <c r="C1756" s="531"/>
      <c r="D1756" s="531"/>
      <c r="E1756" s="531"/>
      <c r="F1756" s="909"/>
      <c r="G1756" s="909"/>
      <c r="H1756" s="909"/>
      <c r="I1756" s="909"/>
      <c r="J1756" s="909"/>
      <c r="K1756" s="909"/>
      <c r="L1756" s="531"/>
      <c r="M1756" s="531"/>
      <c r="N1756" s="531"/>
      <c r="O1756" s="531"/>
      <c r="P1756" s="531"/>
      <c r="Q1756" s="531"/>
      <c r="R1756" s="531"/>
      <c r="S1756" s="531"/>
      <c r="T1756" s="531"/>
      <c r="U1756" s="531"/>
      <c r="V1756" s="531"/>
      <c r="W1756" s="531"/>
      <c r="X1756" s="531"/>
      <c r="Y1756" s="531"/>
      <c r="Z1756" s="531"/>
      <c r="AA1756" s="531"/>
      <c r="AB1756" s="531"/>
    </row>
    <row r="1757" spans="3:28" ht="12.5" customHeight="1">
      <c r="C1757" s="531"/>
      <c r="D1757" s="531"/>
      <c r="E1757" s="531"/>
      <c r="F1757" s="909"/>
      <c r="G1757" s="909"/>
      <c r="H1757" s="909"/>
      <c r="I1757" s="909"/>
      <c r="J1757" s="909"/>
      <c r="K1757" s="909"/>
      <c r="L1757" s="531"/>
      <c r="M1757" s="531"/>
      <c r="N1757" s="531"/>
      <c r="O1757" s="531"/>
      <c r="P1757" s="531"/>
      <c r="Q1757" s="531"/>
      <c r="R1757" s="531"/>
      <c r="S1757" s="531"/>
      <c r="T1757" s="531"/>
      <c r="U1757" s="531"/>
      <c r="V1757" s="531"/>
      <c r="W1757" s="531"/>
      <c r="X1757" s="531"/>
      <c r="Y1757" s="531"/>
      <c r="Z1757" s="531"/>
      <c r="AA1757" s="531"/>
      <c r="AB1757" s="531"/>
    </row>
    <row r="1758" spans="3:28" ht="12.5" customHeight="1">
      <c r="C1758" s="531"/>
      <c r="D1758" s="531"/>
      <c r="E1758" s="531"/>
      <c r="F1758" s="909"/>
      <c r="G1758" s="909"/>
      <c r="H1758" s="909"/>
      <c r="I1758" s="909"/>
      <c r="J1758" s="909"/>
      <c r="K1758" s="909"/>
      <c r="L1758" s="531"/>
      <c r="M1758" s="531"/>
      <c r="N1758" s="531"/>
      <c r="O1758" s="531"/>
      <c r="P1758" s="531"/>
      <c r="Q1758" s="531"/>
      <c r="R1758" s="531"/>
      <c r="S1758" s="531"/>
      <c r="T1758" s="531"/>
      <c r="U1758" s="531"/>
      <c r="V1758" s="531"/>
      <c r="W1758" s="531"/>
      <c r="X1758" s="531"/>
      <c r="Y1758" s="531"/>
      <c r="Z1758" s="531"/>
      <c r="AA1758" s="531"/>
      <c r="AB1758" s="531"/>
    </row>
    <row r="1759" spans="3:28" ht="12.5" customHeight="1">
      <c r="C1759" s="531"/>
      <c r="D1759" s="531"/>
      <c r="E1759" s="531"/>
      <c r="F1759" s="909"/>
      <c r="G1759" s="909"/>
      <c r="H1759" s="909"/>
      <c r="I1759" s="909"/>
      <c r="J1759" s="909"/>
      <c r="K1759" s="909"/>
      <c r="L1759" s="531"/>
      <c r="M1759" s="531"/>
      <c r="N1759" s="531"/>
      <c r="O1759" s="531"/>
      <c r="P1759" s="531"/>
      <c r="Q1759" s="531"/>
      <c r="R1759" s="531"/>
      <c r="S1759" s="531"/>
      <c r="T1759" s="531"/>
      <c r="U1759" s="531"/>
      <c r="V1759" s="531"/>
      <c r="W1759" s="531"/>
      <c r="X1759" s="531"/>
      <c r="Y1759" s="531"/>
      <c r="Z1759" s="531"/>
      <c r="AA1759" s="531"/>
      <c r="AB1759" s="531"/>
    </row>
    <row r="1760" spans="3:28" ht="12.5" customHeight="1">
      <c r="C1760" s="531"/>
      <c r="D1760" s="531"/>
      <c r="E1760" s="531"/>
      <c r="F1760" s="909"/>
      <c r="G1760" s="909"/>
      <c r="H1760" s="909"/>
      <c r="I1760" s="909"/>
      <c r="J1760" s="909"/>
      <c r="K1760" s="909"/>
      <c r="L1760" s="531"/>
      <c r="M1760" s="531"/>
      <c r="N1760" s="531"/>
      <c r="O1760" s="531"/>
      <c r="P1760" s="531"/>
      <c r="Q1760" s="531"/>
      <c r="R1760" s="531"/>
      <c r="S1760" s="531"/>
      <c r="T1760" s="531"/>
      <c r="U1760" s="531"/>
      <c r="V1760" s="531"/>
      <c r="W1760" s="531"/>
      <c r="X1760" s="531"/>
      <c r="Y1760" s="531"/>
      <c r="Z1760" s="531"/>
      <c r="AA1760" s="531"/>
      <c r="AB1760" s="531"/>
    </row>
    <row r="1761" spans="3:28" ht="12.5" customHeight="1">
      <c r="C1761" s="531"/>
      <c r="D1761" s="531"/>
      <c r="E1761" s="531"/>
      <c r="F1761" s="909"/>
      <c r="G1761" s="909"/>
      <c r="H1761" s="909"/>
      <c r="I1761" s="909"/>
      <c r="J1761" s="909"/>
      <c r="K1761" s="909"/>
      <c r="L1761" s="531"/>
      <c r="M1761" s="531"/>
      <c r="N1761" s="531"/>
      <c r="O1761" s="531"/>
      <c r="P1761" s="531"/>
      <c r="Q1761" s="531"/>
      <c r="R1761" s="531"/>
      <c r="S1761" s="531"/>
      <c r="T1761" s="531"/>
      <c r="U1761" s="531"/>
      <c r="V1761" s="531"/>
      <c r="W1761" s="531"/>
      <c r="X1761" s="531"/>
      <c r="Y1761" s="531"/>
      <c r="Z1761" s="531"/>
      <c r="AA1761" s="531"/>
      <c r="AB1761" s="531"/>
    </row>
    <row r="1762" spans="3:28" ht="12.5" customHeight="1">
      <c r="C1762" s="531"/>
      <c r="D1762" s="531"/>
      <c r="E1762" s="531"/>
      <c r="F1762" s="909"/>
      <c r="G1762" s="909"/>
      <c r="H1762" s="909"/>
      <c r="I1762" s="909"/>
      <c r="J1762" s="909"/>
      <c r="K1762" s="909"/>
      <c r="L1762" s="531"/>
      <c r="M1762" s="531"/>
      <c r="N1762" s="531"/>
      <c r="O1762" s="531"/>
      <c r="P1762" s="531"/>
      <c r="Q1762" s="531"/>
      <c r="R1762" s="531"/>
      <c r="S1762" s="531"/>
      <c r="T1762" s="531"/>
      <c r="U1762" s="531"/>
      <c r="V1762" s="531"/>
      <c r="W1762" s="531"/>
      <c r="X1762" s="531"/>
      <c r="Y1762" s="531"/>
      <c r="Z1762" s="531"/>
      <c r="AA1762" s="531"/>
      <c r="AB1762" s="531"/>
    </row>
    <row r="1763" spans="3:28" ht="12.5" customHeight="1">
      <c r="C1763" s="531"/>
      <c r="D1763" s="531"/>
      <c r="E1763" s="531"/>
      <c r="F1763" s="909"/>
      <c r="G1763" s="909"/>
      <c r="H1763" s="909"/>
      <c r="I1763" s="909"/>
      <c r="J1763" s="909"/>
      <c r="K1763" s="909"/>
      <c r="L1763" s="531"/>
      <c r="M1763" s="531"/>
      <c r="N1763" s="531"/>
      <c r="O1763" s="531"/>
      <c r="P1763" s="531"/>
      <c r="Q1763" s="531"/>
      <c r="R1763" s="531"/>
      <c r="S1763" s="531"/>
      <c r="T1763" s="531"/>
      <c r="U1763" s="531"/>
      <c r="V1763" s="531"/>
      <c r="W1763" s="531"/>
      <c r="X1763" s="531"/>
      <c r="Y1763" s="531"/>
      <c r="Z1763" s="531"/>
      <c r="AA1763" s="531"/>
      <c r="AB1763" s="531"/>
    </row>
    <row r="1764" spans="3:28" ht="12.5" customHeight="1">
      <c r="C1764" s="531"/>
      <c r="D1764" s="531"/>
      <c r="E1764" s="531"/>
      <c r="F1764" s="909"/>
      <c r="G1764" s="909"/>
      <c r="H1764" s="909"/>
      <c r="I1764" s="909"/>
      <c r="J1764" s="909"/>
      <c r="K1764" s="909"/>
      <c r="L1764" s="531"/>
      <c r="M1764" s="531"/>
      <c r="N1764" s="531"/>
      <c r="O1764" s="531"/>
      <c r="P1764" s="531"/>
      <c r="Q1764" s="531"/>
      <c r="R1764" s="531"/>
      <c r="S1764" s="531"/>
      <c r="T1764" s="531"/>
      <c r="U1764" s="531"/>
      <c r="V1764" s="531"/>
      <c r="W1764" s="531"/>
      <c r="X1764" s="531"/>
      <c r="Y1764" s="531"/>
      <c r="Z1764" s="531"/>
      <c r="AA1764" s="531"/>
      <c r="AB1764" s="531"/>
    </row>
    <row r="1765" spans="3:28" ht="12.5" customHeight="1">
      <c r="C1765" s="531"/>
      <c r="D1765" s="531"/>
      <c r="E1765" s="531"/>
      <c r="F1765" s="909"/>
      <c r="G1765" s="909"/>
      <c r="H1765" s="909"/>
      <c r="I1765" s="909"/>
      <c r="J1765" s="909"/>
      <c r="K1765" s="909"/>
      <c r="L1765" s="531"/>
      <c r="M1765" s="531"/>
      <c r="N1765" s="531"/>
      <c r="O1765" s="531"/>
      <c r="P1765" s="531"/>
      <c r="Q1765" s="531"/>
      <c r="R1765" s="531"/>
      <c r="S1765" s="531"/>
      <c r="T1765" s="531"/>
      <c r="U1765" s="531"/>
      <c r="V1765" s="531"/>
      <c r="W1765" s="531"/>
      <c r="X1765" s="531"/>
      <c r="Y1765" s="531"/>
      <c r="Z1765" s="531"/>
      <c r="AA1765" s="531"/>
      <c r="AB1765" s="531"/>
    </row>
    <row r="1766" spans="3:28" ht="12.5" customHeight="1">
      <c r="C1766" s="531"/>
      <c r="D1766" s="531"/>
      <c r="E1766" s="531"/>
      <c r="F1766" s="909"/>
      <c r="G1766" s="909"/>
      <c r="H1766" s="909"/>
      <c r="I1766" s="909"/>
      <c r="J1766" s="909"/>
      <c r="K1766" s="909"/>
      <c r="L1766" s="531"/>
      <c r="M1766" s="531"/>
      <c r="N1766" s="531"/>
      <c r="O1766" s="531"/>
      <c r="P1766" s="531"/>
      <c r="Q1766" s="531"/>
      <c r="R1766" s="531"/>
      <c r="S1766" s="531"/>
      <c r="T1766" s="531"/>
      <c r="U1766" s="531"/>
      <c r="V1766" s="531"/>
      <c r="W1766" s="531"/>
      <c r="X1766" s="531"/>
      <c r="Y1766" s="531"/>
      <c r="Z1766" s="531"/>
      <c r="AA1766" s="531"/>
      <c r="AB1766" s="531"/>
    </row>
    <row r="1767" spans="3:28" ht="12.5" customHeight="1">
      <c r="C1767" s="531"/>
      <c r="D1767" s="531"/>
      <c r="E1767" s="531"/>
      <c r="F1767" s="909"/>
      <c r="G1767" s="909"/>
      <c r="H1767" s="909"/>
      <c r="I1767" s="909"/>
      <c r="J1767" s="909"/>
      <c r="K1767" s="909"/>
      <c r="L1767" s="531"/>
      <c r="M1767" s="531"/>
      <c r="N1767" s="531"/>
      <c r="O1767" s="531"/>
      <c r="P1767" s="531"/>
      <c r="Q1767" s="531"/>
      <c r="R1767" s="531"/>
      <c r="S1767" s="531"/>
      <c r="T1767" s="531"/>
      <c r="U1767" s="531"/>
      <c r="V1767" s="531"/>
      <c r="W1767" s="531"/>
      <c r="X1767" s="531"/>
      <c r="Y1767" s="531"/>
      <c r="Z1767" s="531"/>
      <c r="AA1767" s="531"/>
      <c r="AB1767" s="531"/>
    </row>
    <row r="1768" spans="3:28" ht="12.5" customHeight="1">
      <c r="C1768" s="531"/>
      <c r="D1768" s="531"/>
      <c r="E1768" s="531"/>
      <c r="F1768" s="909"/>
      <c r="G1768" s="909"/>
      <c r="H1768" s="909"/>
      <c r="I1768" s="909"/>
      <c r="J1768" s="909"/>
      <c r="K1768" s="909"/>
      <c r="L1768" s="531"/>
      <c r="M1768" s="531"/>
      <c r="N1768" s="531"/>
      <c r="O1768" s="531"/>
      <c r="P1768" s="531"/>
      <c r="Q1768" s="531"/>
      <c r="R1768" s="531"/>
      <c r="S1768" s="531"/>
      <c r="T1768" s="531"/>
      <c r="U1768" s="531"/>
      <c r="V1768" s="531"/>
      <c r="W1768" s="531"/>
      <c r="X1768" s="531"/>
      <c r="Y1768" s="531"/>
      <c r="Z1768" s="531"/>
      <c r="AA1768" s="531"/>
      <c r="AB1768" s="531"/>
    </row>
    <row r="1769" spans="3:28" ht="12.5" customHeight="1">
      <c r="C1769" s="531"/>
      <c r="D1769" s="531"/>
      <c r="E1769" s="531"/>
      <c r="F1769" s="909"/>
      <c r="G1769" s="909"/>
      <c r="H1769" s="909"/>
      <c r="I1769" s="909"/>
      <c r="J1769" s="909"/>
      <c r="K1769" s="909"/>
      <c r="L1769" s="531"/>
      <c r="M1769" s="531"/>
      <c r="N1769" s="531"/>
      <c r="O1769" s="531"/>
      <c r="P1769" s="531"/>
      <c r="Q1769" s="531"/>
      <c r="R1769" s="531"/>
      <c r="S1769" s="531"/>
      <c r="T1769" s="531"/>
      <c r="U1769" s="531"/>
      <c r="V1769" s="531"/>
      <c r="W1769" s="531"/>
      <c r="X1769" s="531"/>
      <c r="Y1769" s="531"/>
      <c r="Z1769" s="531"/>
      <c r="AA1769" s="531"/>
      <c r="AB1769" s="531"/>
    </row>
    <row r="1770" spans="3:28" ht="12.5" customHeight="1">
      <c r="C1770" s="531"/>
      <c r="D1770" s="531"/>
      <c r="E1770" s="531"/>
      <c r="F1770" s="909"/>
      <c r="G1770" s="909"/>
      <c r="H1770" s="909"/>
      <c r="I1770" s="909"/>
      <c r="J1770" s="909"/>
      <c r="K1770" s="909"/>
      <c r="L1770" s="531"/>
      <c r="M1770" s="531"/>
      <c r="N1770" s="531"/>
      <c r="O1770" s="531"/>
      <c r="P1770" s="531"/>
      <c r="Q1770" s="531"/>
      <c r="R1770" s="531"/>
      <c r="S1770" s="531"/>
      <c r="T1770" s="531"/>
      <c r="U1770" s="531"/>
      <c r="V1770" s="531"/>
      <c r="W1770" s="531"/>
      <c r="X1770" s="531"/>
      <c r="Y1770" s="531"/>
      <c r="Z1770" s="531"/>
      <c r="AA1770" s="531"/>
      <c r="AB1770" s="531"/>
    </row>
    <row r="1771" spans="3:28" ht="12.5" customHeight="1">
      <c r="C1771" s="531"/>
      <c r="D1771" s="531"/>
      <c r="E1771" s="531"/>
      <c r="F1771" s="909"/>
      <c r="G1771" s="909"/>
      <c r="H1771" s="909"/>
      <c r="I1771" s="909"/>
      <c r="J1771" s="909"/>
      <c r="K1771" s="909"/>
      <c r="L1771" s="531"/>
      <c r="M1771" s="531"/>
      <c r="N1771" s="531"/>
      <c r="O1771" s="531"/>
      <c r="P1771" s="531"/>
      <c r="Q1771" s="531"/>
      <c r="R1771" s="531"/>
      <c r="S1771" s="531"/>
      <c r="T1771" s="531"/>
      <c r="U1771" s="531"/>
      <c r="V1771" s="531"/>
      <c r="W1771" s="531"/>
      <c r="X1771" s="531"/>
      <c r="Y1771" s="531"/>
      <c r="Z1771" s="531"/>
      <c r="AA1771" s="531"/>
      <c r="AB1771" s="531"/>
    </row>
    <row r="1772" spans="3:28" ht="12.5" customHeight="1">
      <c r="C1772" s="531"/>
      <c r="D1772" s="531"/>
      <c r="E1772" s="531"/>
      <c r="F1772" s="909"/>
      <c r="G1772" s="909"/>
      <c r="H1772" s="909"/>
      <c r="I1772" s="909"/>
      <c r="J1772" s="909"/>
      <c r="K1772" s="909"/>
      <c r="L1772" s="531"/>
      <c r="M1772" s="531"/>
      <c r="N1772" s="531"/>
      <c r="O1772" s="531"/>
      <c r="P1772" s="531"/>
      <c r="Q1772" s="531"/>
      <c r="R1772" s="531"/>
      <c r="S1772" s="531"/>
      <c r="T1772" s="531"/>
      <c r="U1772" s="531"/>
      <c r="V1772" s="531"/>
      <c r="W1772" s="531"/>
      <c r="X1772" s="531"/>
      <c r="Y1772" s="531"/>
      <c r="Z1772" s="531"/>
      <c r="AA1772" s="531"/>
      <c r="AB1772" s="531"/>
    </row>
    <row r="1773" spans="3:28" ht="12.5" customHeight="1">
      <c r="C1773" s="531"/>
      <c r="D1773" s="531"/>
      <c r="E1773" s="531"/>
      <c r="F1773" s="909"/>
      <c r="G1773" s="909"/>
      <c r="H1773" s="909"/>
      <c r="I1773" s="909"/>
      <c r="J1773" s="909"/>
      <c r="K1773" s="909"/>
      <c r="L1773" s="531"/>
      <c r="M1773" s="531"/>
      <c r="N1773" s="531"/>
      <c r="O1773" s="531"/>
      <c r="P1773" s="531"/>
      <c r="Q1773" s="531"/>
      <c r="R1773" s="531"/>
      <c r="S1773" s="531"/>
      <c r="T1773" s="531"/>
      <c r="U1773" s="531"/>
      <c r="V1773" s="531"/>
      <c r="W1773" s="531"/>
      <c r="X1773" s="531"/>
      <c r="Y1773" s="531"/>
      <c r="Z1773" s="531"/>
      <c r="AA1773" s="531"/>
      <c r="AB1773" s="531"/>
    </row>
    <row r="1774" spans="3:28" ht="12.5" customHeight="1">
      <c r="C1774" s="531"/>
      <c r="D1774" s="531"/>
      <c r="E1774" s="531"/>
      <c r="F1774" s="909"/>
      <c r="G1774" s="909"/>
      <c r="H1774" s="909"/>
      <c r="I1774" s="909"/>
      <c r="J1774" s="909"/>
      <c r="K1774" s="909"/>
      <c r="L1774" s="531"/>
      <c r="M1774" s="531"/>
      <c r="N1774" s="531"/>
      <c r="O1774" s="531"/>
      <c r="P1774" s="531"/>
      <c r="Q1774" s="531"/>
      <c r="R1774" s="531"/>
      <c r="S1774" s="531"/>
      <c r="T1774" s="531"/>
      <c r="U1774" s="531"/>
      <c r="V1774" s="531"/>
      <c r="W1774" s="531"/>
      <c r="X1774" s="531"/>
      <c r="Y1774" s="531"/>
      <c r="Z1774" s="531"/>
      <c r="AA1774" s="531"/>
      <c r="AB1774" s="531"/>
    </row>
    <row r="1775" spans="3:28" ht="12.5" customHeight="1">
      <c r="C1775" s="531"/>
      <c r="D1775" s="531"/>
      <c r="E1775" s="531"/>
      <c r="F1775" s="909"/>
      <c r="G1775" s="909"/>
      <c r="H1775" s="909"/>
      <c r="I1775" s="909"/>
      <c r="J1775" s="909"/>
      <c r="K1775" s="909"/>
      <c r="L1775" s="531"/>
      <c r="M1775" s="531"/>
      <c r="N1775" s="531"/>
      <c r="O1775" s="531"/>
      <c r="P1775" s="531"/>
      <c r="Q1775" s="531"/>
      <c r="R1775" s="531"/>
      <c r="S1775" s="531"/>
      <c r="T1775" s="531"/>
      <c r="U1775" s="531"/>
      <c r="V1775" s="531"/>
      <c r="W1775" s="531"/>
      <c r="X1775" s="531"/>
      <c r="Y1775" s="531"/>
      <c r="Z1775" s="531"/>
      <c r="AA1775" s="531"/>
      <c r="AB1775" s="531"/>
    </row>
    <row r="1776" spans="3:28" ht="12.5" customHeight="1">
      <c r="C1776" s="531"/>
      <c r="D1776" s="531"/>
      <c r="E1776" s="531"/>
      <c r="F1776" s="909"/>
      <c r="G1776" s="909"/>
      <c r="H1776" s="909"/>
      <c r="I1776" s="909"/>
      <c r="J1776" s="909"/>
      <c r="K1776" s="909"/>
      <c r="L1776" s="531"/>
      <c r="M1776" s="531"/>
      <c r="N1776" s="531"/>
      <c r="O1776" s="531"/>
      <c r="P1776" s="531"/>
      <c r="Q1776" s="531"/>
      <c r="R1776" s="531"/>
      <c r="S1776" s="531"/>
      <c r="T1776" s="531"/>
      <c r="U1776" s="531"/>
      <c r="V1776" s="531"/>
      <c r="W1776" s="531"/>
      <c r="X1776" s="531"/>
      <c r="Y1776" s="531"/>
      <c r="Z1776" s="531"/>
      <c r="AA1776" s="531"/>
      <c r="AB1776" s="531"/>
    </row>
    <row r="1777" spans="3:28" ht="12.5" customHeight="1">
      <c r="C1777" s="531"/>
      <c r="D1777" s="531"/>
      <c r="E1777" s="531"/>
      <c r="F1777" s="909"/>
      <c r="G1777" s="909"/>
      <c r="H1777" s="909"/>
      <c r="I1777" s="909"/>
      <c r="J1777" s="909"/>
      <c r="K1777" s="909"/>
      <c r="L1777" s="531"/>
      <c r="M1777" s="531"/>
      <c r="N1777" s="531"/>
      <c r="O1777" s="531"/>
      <c r="P1777" s="531"/>
      <c r="Q1777" s="531"/>
      <c r="R1777" s="531"/>
      <c r="S1777" s="531"/>
      <c r="T1777" s="531"/>
      <c r="U1777" s="531"/>
      <c r="V1777" s="531"/>
      <c r="W1777" s="531"/>
      <c r="X1777" s="531"/>
      <c r="Y1777" s="531"/>
      <c r="Z1777" s="531"/>
      <c r="AA1777" s="531"/>
      <c r="AB1777" s="531"/>
    </row>
    <row r="1778" spans="3:28" ht="12.5" customHeight="1">
      <c r="C1778" s="531"/>
      <c r="D1778" s="531"/>
      <c r="E1778" s="531"/>
      <c r="F1778" s="909"/>
      <c r="G1778" s="909"/>
      <c r="H1778" s="909"/>
      <c r="I1778" s="909"/>
      <c r="J1778" s="909"/>
      <c r="K1778" s="909"/>
      <c r="L1778" s="531"/>
      <c r="M1778" s="531"/>
      <c r="N1778" s="531"/>
      <c r="O1778" s="531"/>
      <c r="P1778" s="531"/>
      <c r="Q1778" s="531"/>
      <c r="R1778" s="531"/>
      <c r="S1778" s="531"/>
      <c r="T1778" s="531"/>
      <c r="U1778" s="531"/>
      <c r="V1778" s="531"/>
      <c r="W1778" s="531"/>
      <c r="X1778" s="531"/>
      <c r="Y1778" s="531"/>
      <c r="Z1778" s="531"/>
      <c r="AA1778" s="531"/>
      <c r="AB1778" s="531"/>
    </row>
    <row r="1779" spans="3:28" ht="12.5" customHeight="1">
      <c r="C1779" s="531"/>
      <c r="D1779" s="531"/>
      <c r="E1779" s="531"/>
      <c r="F1779" s="909"/>
      <c r="G1779" s="909"/>
      <c r="H1779" s="909"/>
      <c r="I1779" s="909"/>
      <c r="J1779" s="909"/>
      <c r="K1779" s="909"/>
      <c r="L1779" s="531"/>
      <c r="M1779" s="531"/>
      <c r="N1779" s="531"/>
      <c r="O1779" s="531"/>
      <c r="P1779" s="531"/>
      <c r="Q1779" s="531"/>
      <c r="R1779" s="531"/>
      <c r="S1779" s="531"/>
      <c r="T1779" s="531"/>
      <c r="U1779" s="531"/>
      <c r="V1779" s="531"/>
      <c r="W1779" s="531"/>
      <c r="X1779" s="531"/>
      <c r="Y1779" s="531"/>
      <c r="Z1779" s="531"/>
      <c r="AA1779" s="531"/>
      <c r="AB1779" s="531"/>
    </row>
    <row r="1780" spans="3:28" ht="12.5" customHeight="1">
      <c r="C1780" s="531"/>
      <c r="D1780" s="531"/>
      <c r="E1780" s="531"/>
      <c r="F1780" s="909"/>
      <c r="G1780" s="909"/>
      <c r="H1780" s="909"/>
      <c r="I1780" s="909"/>
      <c r="J1780" s="909"/>
      <c r="K1780" s="909"/>
      <c r="L1780" s="531"/>
      <c r="M1780" s="531"/>
      <c r="N1780" s="531"/>
      <c r="O1780" s="531"/>
      <c r="P1780" s="531"/>
      <c r="Q1780" s="531"/>
      <c r="R1780" s="531"/>
      <c r="S1780" s="531"/>
      <c r="T1780" s="531"/>
      <c r="U1780" s="531"/>
      <c r="V1780" s="531"/>
      <c r="W1780" s="531"/>
      <c r="X1780" s="531"/>
      <c r="Y1780" s="531"/>
      <c r="Z1780" s="531"/>
      <c r="AA1780" s="531"/>
      <c r="AB1780" s="531"/>
    </row>
    <row r="1781" spans="3:28" ht="12.5" customHeight="1">
      <c r="C1781" s="531"/>
      <c r="D1781" s="531"/>
      <c r="E1781" s="531"/>
      <c r="F1781" s="909"/>
      <c r="G1781" s="909"/>
      <c r="H1781" s="909"/>
      <c r="I1781" s="909"/>
      <c r="J1781" s="909"/>
      <c r="K1781" s="909"/>
      <c r="L1781" s="531"/>
      <c r="M1781" s="531"/>
      <c r="N1781" s="531"/>
      <c r="O1781" s="531"/>
      <c r="P1781" s="531"/>
      <c r="Q1781" s="531"/>
      <c r="R1781" s="531"/>
      <c r="S1781" s="531"/>
      <c r="T1781" s="531"/>
      <c r="U1781" s="531"/>
      <c r="V1781" s="531"/>
      <c r="W1781" s="531"/>
      <c r="X1781" s="531"/>
      <c r="Y1781" s="531"/>
      <c r="Z1781" s="531"/>
      <c r="AA1781" s="531"/>
      <c r="AB1781" s="531"/>
    </row>
    <row r="1782" spans="3:28" ht="12.5" customHeight="1">
      <c r="C1782" s="531"/>
      <c r="D1782" s="531"/>
      <c r="E1782" s="531"/>
      <c r="F1782" s="909"/>
      <c r="G1782" s="909"/>
      <c r="H1782" s="909"/>
      <c r="I1782" s="909"/>
      <c r="J1782" s="909"/>
      <c r="K1782" s="909"/>
      <c r="L1782" s="531"/>
      <c r="M1782" s="531"/>
      <c r="N1782" s="531"/>
      <c r="O1782" s="531"/>
      <c r="P1782" s="531"/>
      <c r="Q1782" s="531"/>
      <c r="R1782" s="531"/>
      <c r="S1782" s="531"/>
      <c r="T1782" s="531"/>
      <c r="U1782" s="531"/>
      <c r="V1782" s="531"/>
      <c r="W1782" s="531"/>
      <c r="X1782" s="531"/>
      <c r="Y1782" s="531"/>
      <c r="Z1782" s="531"/>
      <c r="AA1782" s="531"/>
      <c r="AB1782" s="531"/>
    </row>
    <row r="1783" spans="3:28" ht="12.5" customHeight="1">
      <c r="C1783" s="531"/>
      <c r="D1783" s="531"/>
      <c r="E1783" s="531"/>
      <c r="F1783" s="909"/>
      <c r="G1783" s="909"/>
      <c r="H1783" s="909"/>
      <c r="I1783" s="909"/>
      <c r="J1783" s="909"/>
      <c r="K1783" s="909"/>
      <c r="L1783" s="531"/>
      <c r="M1783" s="531"/>
      <c r="N1783" s="531"/>
      <c r="O1783" s="531"/>
      <c r="P1783" s="531"/>
      <c r="Q1783" s="531"/>
      <c r="R1783" s="531"/>
      <c r="S1783" s="531"/>
      <c r="T1783" s="531"/>
      <c r="U1783" s="531"/>
      <c r="V1783" s="531"/>
      <c r="W1783" s="531"/>
      <c r="X1783" s="531"/>
      <c r="Y1783" s="531"/>
      <c r="Z1783" s="531"/>
      <c r="AA1783" s="531"/>
      <c r="AB1783" s="531"/>
    </row>
    <row r="1784" spans="3:28" ht="12.5" customHeight="1">
      <c r="C1784" s="531"/>
      <c r="D1784" s="531"/>
      <c r="E1784" s="531"/>
      <c r="F1784" s="909"/>
      <c r="G1784" s="909"/>
      <c r="H1784" s="909"/>
      <c r="I1784" s="909"/>
      <c r="J1784" s="909"/>
      <c r="K1784" s="909"/>
      <c r="L1784" s="531"/>
      <c r="M1784" s="531"/>
      <c r="N1784" s="531"/>
      <c r="O1784" s="531"/>
      <c r="P1784" s="531"/>
      <c r="Q1784" s="531"/>
      <c r="R1784" s="531"/>
      <c r="S1784" s="531"/>
      <c r="T1784" s="531"/>
      <c r="U1784" s="531"/>
      <c r="V1784" s="531"/>
      <c r="W1784" s="531"/>
      <c r="X1784" s="531"/>
      <c r="Y1784" s="531"/>
      <c r="Z1784" s="531"/>
      <c r="AA1784" s="531"/>
      <c r="AB1784" s="531"/>
    </row>
    <row r="1785" spans="3:28" ht="12.5" customHeight="1">
      <c r="C1785" s="531"/>
      <c r="D1785" s="531"/>
      <c r="E1785" s="531"/>
      <c r="F1785" s="909"/>
      <c r="G1785" s="909"/>
      <c r="H1785" s="909"/>
      <c r="I1785" s="909"/>
      <c r="J1785" s="909"/>
      <c r="K1785" s="909"/>
      <c r="L1785" s="531"/>
      <c r="M1785" s="531"/>
      <c r="N1785" s="531"/>
      <c r="O1785" s="531"/>
      <c r="P1785" s="531"/>
      <c r="Q1785" s="531"/>
      <c r="R1785" s="531"/>
      <c r="S1785" s="531"/>
      <c r="T1785" s="531"/>
      <c r="U1785" s="531"/>
      <c r="V1785" s="531"/>
      <c r="W1785" s="531"/>
      <c r="X1785" s="531"/>
      <c r="Y1785" s="531"/>
      <c r="Z1785" s="531"/>
      <c r="AA1785" s="531"/>
      <c r="AB1785" s="531"/>
    </row>
    <row r="1786" spans="3:28" ht="12.5" customHeight="1">
      <c r="C1786" s="531"/>
      <c r="D1786" s="531"/>
      <c r="E1786" s="531"/>
      <c r="F1786" s="909"/>
      <c r="G1786" s="909"/>
      <c r="H1786" s="909"/>
      <c r="I1786" s="909"/>
      <c r="J1786" s="909"/>
      <c r="K1786" s="909"/>
      <c r="L1786" s="531"/>
      <c r="M1786" s="531"/>
      <c r="N1786" s="531"/>
      <c r="O1786" s="531"/>
      <c r="P1786" s="531"/>
      <c r="Q1786" s="531"/>
      <c r="R1786" s="531"/>
      <c r="S1786" s="531"/>
      <c r="T1786" s="531"/>
      <c r="U1786" s="531"/>
      <c r="V1786" s="531"/>
      <c r="W1786" s="531"/>
      <c r="X1786" s="531"/>
      <c r="Y1786" s="531"/>
      <c r="Z1786" s="531"/>
      <c r="AA1786" s="531"/>
      <c r="AB1786" s="531"/>
    </row>
    <row r="1787" spans="3:28" ht="12.5" customHeight="1">
      <c r="C1787" s="531"/>
      <c r="D1787" s="531"/>
      <c r="E1787" s="531"/>
      <c r="F1787" s="909"/>
      <c r="G1787" s="909"/>
      <c r="H1787" s="909"/>
      <c r="I1787" s="909"/>
      <c r="J1787" s="909"/>
      <c r="K1787" s="909"/>
      <c r="L1787" s="531"/>
      <c r="M1787" s="531"/>
      <c r="N1787" s="531"/>
      <c r="O1787" s="531"/>
      <c r="P1787" s="531"/>
      <c r="Q1787" s="531"/>
      <c r="R1787" s="531"/>
      <c r="S1787" s="531"/>
      <c r="T1787" s="531"/>
      <c r="U1787" s="531"/>
      <c r="V1787" s="531"/>
      <c r="W1787" s="531"/>
      <c r="X1787" s="531"/>
      <c r="Y1787" s="531"/>
      <c r="Z1787" s="531"/>
      <c r="AA1787" s="531"/>
      <c r="AB1787" s="531"/>
    </row>
    <row r="1788" spans="3:28" ht="12.5" customHeight="1">
      <c r="C1788" s="531"/>
      <c r="D1788" s="531"/>
      <c r="E1788" s="531"/>
      <c r="F1788" s="909"/>
      <c r="G1788" s="909"/>
      <c r="H1788" s="909"/>
      <c r="I1788" s="909"/>
      <c r="J1788" s="909"/>
      <c r="K1788" s="909"/>
      <c r="L1788" s="531"/>
      <c r="M1788" s="531"/>
      <c r="N1788" s="531"/>
      <c r="O1788" s="531"/>
      <c r="P1788" s="531"/>
      <c r="Q1788" s="531"/>
      <c r="R1788" s="531"/>
      <c r="S1788" s="531"/>
      <c r="T1788" s="531"/>
      <c r="U1788" s="531"/>
      <c r="V1788" s="531"/>
      <c r="W1788" s="531"/>
      <c r="X1788" s="531"/>
      <c r="Y1788" s="531"/>
      <c r="Z1788" s="531"/>
      <c r="AA1788" s="531"/>
      <c r="AB1788" s="531"/>
    </row>
    <row r="1789" spans="3:28" ht="12.5" customHeight="1">
      <c r="C1789" s="531"/>
      <c r="D1789" s="531"/>
      <c r="E1789" s="531"/>
      <c r="F1789" s="909"/>
      <c r="G1789" s="909"/>
      <c r="H1789" s="909"/>
      <c r="I1789" s="909"/>
      <c r="J1789" s="909"/>
      <c r="K1789" s="909"/>
      <c r="L1789" s="531"/>
      <c r="M1789" s="531"/>
      <c r="N1789" s="531"/>
      <c r="O1789" s="531"/>
      <c r="P1789" s="531"/>
      <c r="Q1789" s="531"/>
      <c r="R1789" s="531"/>
      <c r="S1789" s="531"/>
      <c r="T1789" s="531"/>
      <c r="U1789" s="531"/>
      <c r="V1789" s="531"/>
      <c r="W1789" s="531"/>
      <c r="X1789" s="531"/>
      <c r="Y1789" s="531"/>
      <c r="Z1789" s="531"/>
      <c r="AA1789" s="531"/>
      <c r="AB1789" s="531"/>
    </row>
    <row r="1790" spans="3:28" ht="12.5" customHeight="1">
      <c r="C1790" s="531"/>
      <c r="D1790" s="531"/>
      <c r="E1790" s="531"/>
      <c r="F1790" s="909"/>
      <c r="G1790" s="909"/>
      <c r="H1790" s="909"/>
      <c r="I1790" s="909"/>
      <c r="J1790" s="909"/>
      <c r="K1790" s="909"/>
      <c r="L1790" s="531"/>
      <c r="M1790" s="531"/>
      <c r="N1790" s="531"/>
      <c r="O1790" s="531"/>
      <c r="P1790" s="531"/>
      <c r="Q1790" s="531"/>
      <c r="R1790" s="531"/>
      <c r="S1790" s="531"/>
      <c r="T1790" s="531"/>
      <c r="U1790" s="531"/>
      <c r="V1790" s="531"/>
      <c r="W1790" s="531"/>
      <c r="X1790" s="531"/>
      <c r="Y1790" s="531"/>
      <c r="Z1790" s="531"/>
      <c r="AA1790" s="531"/>
      <c r="AB1790" s="531"/>
    </row>
    <row r="1791" spans="3:28" ht="12.5" customHeight="1">
      <c r="C1791" s="531"/>
      <c r="D1791" s="531"/>
      <c r="E1791" s="531"/>
      <c r="F1791" s="909"/>
      <c r="G1791" s="909"/>
      <c r="H1791" s="909"/>
      <c r="I1791" s="909"/>
      <c r="J1791" s="909"/>
      <c r="K1791" s="909"/>
      <c r="L1791" s="531"/>
      <c r="M1791" s="531"/>
      <c r="N1791" s="531"/>
      <c r="O1791" s="531"/>
      <c r="P1791" s="531"/>
      <c r="Q1791" s="531"/>
      <c r="R1791" s="531"/>
      <c r="S1791" s="531"/>
      <c r="T1791" s="531"/>
      <c r="U1791" s="531"/>
      <c r="V1791" s="531"/>
      <c r="W1791" s="531"/>
      <c r="X1791" s="531"/>
      <c r="Y1791" s="531"/>
      <c r="Z1791" s="531"/>
      <c r="AA1791" s="531"/>
      <c r="AB1791" s="531"/>
    </row>
    <row r="1792" spans="3:28" ht="12.5" customHeight="1">
      <c r="C1792" s="531"/>
      <c r="D1792" s="531"/>
      <c r="E1792" s="531"/>
      <c r="F1792" s="909"/>
      <c r="G1792" s="909"/>
      <c r="H1792" s="909"/>
      <c r="I1792" s="909"/>
      <c r="J1792" s="909"/>
      <c r="K1792" s="909"/>
      <c r="L1792" s="531"/>
      <c r="M1792" s="531"/>
      <c r="N1792" s="531"/>
      <c r="O1792" s="531"/>
      <c r="P1792" s="531"/>
      <c r="Q1792" s="531"/>
      <c r="R1792" s="531"/>
      <c r="S1792" s="531"/>
      <c r="T1792" s="531"/>
      <c r="U1792" s="531"/>
      <c r="V1792" s="531"/>
      <c r="W1792" s="531"/>
      <c r="X1792" s="531"/>
      <c r="Y1792" s="531"/>
      <c r="Z1792" s="531"/>
      <c r="AA1792" s="531"/>
      <c r="AB1792" s="531"/>
    </row>
    <row r="1793" spans="3:28" ht="12.5" customHeight="1">
      <c r="C1793" s="531"/>
      <c r="D1793" s="531"/>
      <c r="E1793" s="531"/>
      <c r="F1793" s="909"/>
      <c r="G1793" s="909"/>
      <c r="H1793" s="909"/>
      <c r="I1793" s="909"/>
      <c r="J1793" s="909"/>
      <c r="K1793" s="909"/>
      <c r="L1793" s="531"/>
      <c r="M1793" s="531"/>
      <c r="N1793" s="531"/>
      <c r="O1793" s="531"/>
      <c r="P1793" s="531"/>
      <c r="Q1793" s="531"/>
      <c r="R1793" s="531"/>
      <c r="S1793" s="531"/>
      <c r="T1793" s="531"/>
      <c r="U1793" s="531"/>
      <c r="V1793" s="531"/>
      <c r="W1793" s="531"/>
      <c r="X1793" s="531"/>
      <c r="Y1793" s="531"/>
      <c r="Z1793" s="531"/>
      <c r="AA1793" s="531"/>
      <c r="AB1793" s="531"/>
    </row>
    <row r="1794" spans="3:28" ht="12.5" customHeight="1">
      <c r="C1794" s="531"/>
      <c r="D1794" s="531"/>
      <c r="E1794" s="531"/>
      <c r="F1794" s="909"/>
      <c r="G1794" s="909"/>
      <c r="H1794" s="909"/>
      <c r="I1794" s="909"/>
      <c r="J1794" s="909"/>
      <c r="K1794" s="909"/>
      <c r="L1794" s="531"/>
      <c r="M1794" s="531"/>
      <c r="N1794" s="531"/>
      <c r="O1794" s="531"/>
      <c r="P1794" s="531"/>
      <c r="Q1794" s="531"/>
      <c r="R1794" s="531"/>
      <c r="S1794" s="531"/>
      <c r="T1794" s="531"/>
      <c r="U1794" s="531"/>
      <c r="V1794" s="531"/>
      <c r="W1794" s="531"/>
      <c r="X1794" s="531"/>
      <c r="Y1794" s="531"/>
      <c r="Z1794" s="531"/>
      <c r="AA1794" s="531"/>
      <c r="AB1794" s="531"/>
    </row>
    <row r="1795" spans="3:28" ht="12.5" customHeight="1">
      <c r="C1795" s="531"/>
      <c r="D1795" s="531"/>
      <c r="E1795" s="531"/>
      <c r="F1795" s="909"/>
      <c r="G1795" s="909"/>
      <c r="H1795" s="909"/>
      <c r="I1795" s="909"/>
      <c r="J1795" s="909"/>
      <c r="K1795" s="909"/>
      <c r="L1795" s="531"/>
      <c r="M1795" s="531"/>
      <c r="N1795" s="531"/>
      <c r="O1795" s="531"/>
      <c r="P1795" s="531"/>
      <c r="Q1795" s="531"/>
      <c r="R1795" s="531"/>
      <c r="S1795" s="531"/>
      <c r="T1795" s="531"/>
      <c r="U1795" s="531"/>
      <c r="V1795" s="531"/>
      <c r="W1795" s="531"/>
      <c r="X1795" s="531"/>
      <c r="Y1795" s="531"/>
      <c r="Z1795" s="531"/>
      <c r="AA1795" s="531"/>
      <c r="AB1795" s="531"/>
    </row>
    <row r="1796" spans="3:28" ht="12.5" customHeight="1">
      <c r="C1796" s="531"/>
      <c r="D1796" s="531"/>
      <c r="E1796" s="531"/>
      <c r="F1796" s="909"/>
      <c r="G1796" s="909"/>
      <c r="H1796" s="909"/>
      <c r="I1796" s="909"/>
      <c r="J1796" s="909"/>
      <c r="K1796" s="909"/>
      <c r="L1796" s="531"/>
      <c r="M1796" s="531"/>
      <c r="N1796" s="531"/>
      <c r="O1796" s="531"/>
      <c r="P1796" s="531"/>
      <c r="Q1796" s="531"/>
      <c r="R1796" s="531"/>
      <c r="S1796" s="531"/>
      <c r="T1796" s="531"/>
      <c r="U1796" s="531"/>
      <c r="V1796" s="531"/>
      <c r="W1796" s="531"/>
      <c r="X1796" s="531"/>
      <c r="Y1796" s="531"/>
      <c r="Z1796" s="531"/>
      <c r="AA1796" s="531"/>
      <c r="AB1796" s="531"/>
    </row>
    <row r="1797" spans="3:28" ht="12.5" customHeight="1">
      <c r="C1797" s="531"/>
      <c r="D1797" s="531"/>
      <c r="E1797" s="531"/>
      <c r="F1797" s="909"/>
      <c r="G1797" s="909"/>
      <c r="H1797" s="909"/>
      <c r="I1797" s="909"/>
      <c r="J1797" s="909"/>
      <c r="K1797" s="909"/>
      <c r="L1797" s="531"/>
      <c r="M1797" s="531"/>
      <c r="N1797" s="531"/>
      <c r="O1797" s="531"/>
      <c r="P1797" s="531"/>
      <c r="Q1797" s="531"/>
      <c r="R1797" s="531"/>
      <c r="S1797" s="531"/>
      <c r="T1797" s="531"/>
      <c r="U1797" s="531"/>
      <c r="V1797" s="531"/>
      <c r="W1797" s="531"/>
      <c r="X1797" s="531"/>
      <c r="Y1797" s="531"/>
      <c r="Z1797" s="531"/>
      <c r="AA1797" s="531"/>
      <c r="AB1797" s="531"/>
    </row>
    <row r="1798" spans="3:28" ht="12.5" customHeight="1">
      <c r="C1798" s="531"/>
      <c r="D1798" s="531"/>
      <c r="E1798" s="531"/>
      <c r="F1798" s="909"/>
      <c r="G1798" s="909"/>
      <c r="H1798" s="909"/>
      <c r="I1798" s="909"/>
      <c r="J1798" s="909"/>
      <c r="K1798" s="909"/>
      <c r="L1798" s="531"/>
      <c r="M1798" s="531"/>
      <c r="N1798" s="531"/>
      <c r="O1798" s="531"/>
      <c r="P1798" s="531"/>
      <c r="Q1798" s="531"/>
      <c r="R1798" s="531"/>
      <c r="S1798" s="531"/>
      <c r="T1798" s="531"/>
      <c r="U1798" s="531"/>
      <c r="V1798" s="531"/>
      <c r="W1798" s="531"/>
      <c r="X1798" s="531"/>
      <c r="Y1798" s="531"/>
      <c r="Z1798" s="531"/>
      <c r="AA1798" s="531"/>
      <c r="AB1798" s="531"/>
    </row>
    <row r="1799" spans="3:28" ht="12.5" customHeight="1">
      <c r="C1799" s="531"/>
      <c r="D1799" s="531"/>
      <c r="E1799" s="531"/>
      <c r="F1799" s="909"/>
      <c r="G1799" s="909"/>
      <c r="H1799" s="909"/>
      <c r="I1799" s="909"/>
      <c r="J1799" s="909"/>
      <c r="K1799" s="909"/>
      <c r="L1799" s="531"/>
      <c r="M1799" s="531"/>
      <c r="N1799" s="531"/>
      <c r="O1799" s="531"/>
      <c r="P1799" s="531"/>
      <c r="Q1799" s="531"/>
      <c r="R1799" s="531"/>
      <c r="S1799" s="531"/>
      <c r="T1799" s="531"/>
      <c r="U1799" s="531"/>
      <c r="V1799" s="531"/>
      <c r="W1799" s="531"/>
      <c r="X1799" s="531"/>
      <c r="Y1799" s="531"/>
      <c r="Z1799" s="531"/>
      <c r="AA1799" s="531"/>
      <c r="AB1799" s="531"/>
    </row>
    <row r="1800" spans="3:28" ht="12.5" customHeight="1">
      <c r="C1800" s="531"/>
      <c r="D1800" s="531"/>
      <c r="E1800" s="531"/>
      <c r="F1800" s="909"/>
      <c r="G1800" s="909"/>
      <c r="H1800" s="909"/>
      <c r="I1800" s="909"/>
      <c r="J1800" s="909"/>
      <c r="K1800" s="909"/>
      <c r="L1800" s="531"/>
      <c r="M1800" s="531"/>
      <c r="N1800" s="531"/>
      <c r="O1800" s="531"/>
      <c r="P1800" s="531"/>
      <c r="Q1800" s="531"/>
      <c r="R1800" s="531"/>
      <c r="S1800" s="531"/>
      <c r="T1800" s="531"/>
      <c r="U1800" s="531"/>
      <c r="V1800" s="531"/>
      <c r="W1800" s="531"/>
      <c r="X1800" s="531"/>
      <c r="Y1800" s="531"/>
      <c r="Z1800" s="531"/>
      <c r="AA1800" s="531"/>
      <c r="AB1800" s="531"/>
    </row>
    <row r="1801" spans="3:28" ht="12.5" customHeight="1">
      <c r="C1801" s="531"/>
      <c r="D1801" s="531"/>
      <c r="E1801" s="531"/>
      <c r="F1801" s="909"/>
      <c r="G1801" s="909"/>
      <c r="H1801" s="909"/>
      <c r="I1801" s="909"/>
      <c r="J1801" s="909"/>
      <c r="K1801" s="909"/>
      <c r="L1801" s="531"/>
      <c r="M1801" s="531"/>
      <c r="N1801" s="531"/>
      <c r="O1801" s="531"/>
      <c r="P1801" s="531"/>
      <c r="Q1801" s="531"/>
      <c r="R1801" s="531"/>
      <c r="S1801" s="531"/>
      <c r="T1801" s="531"/>
      <c r="U1801" s="531"/>
      <c r="V1801" s="531"/>
      <c r="W1801" s="531"/>
      <c r="X1801" s="531"/>
      <c r="Y1801" s="531"/>
      <c r="Z1801" s="531"/>
      <c r="AA1801" s="531"/>
      <c r="AB1801" s="531"/>
    </row>
    <row r="1802" spans="3:28" ht="12.5" customHeight="1">
      <c r="C1802" s="531"/>
      <c r="D1802" s="531"/>
      <c r="E1802" s="531"/>
      <c r="F1802" s="909"/>
      <c r="G1802" s="909"/>
      <c r="H1802" s="909"/>
      <c r="I1802" s="909"/>
      <c r="J1802" s="909"/>
      <c r="K1802" s="909"/>
      <c r="L1802" s="531"/>
      <c r="M1802" s="531"/>
      <c r="N1802" s="531"/>
      <c r="O1802" s="531"/>
      <c r="P1802" s="531"/>
      <c r="Q1802" s="531"/>
      <c r="R1802" s="531"/>
      <c r="S1802" s="531"/>
      <c r="T1802" s="531"/>
      <c r="U1802" s="531"/>
      <c r="V1802" s="531"/>
      <c r="W1802" s="531"/>
      <c r="X1802" s="531"/>
      <c r="Y1802" s="531"/>
      <c r="Z1802" s="531"/>
      <c r="AA1802" s="531"/>
      <c r="AB1802" s="531"/>
    </row>
    <row r="1803" spans="3:28" ht="12.5" customHeight="1">
      <c r="C1803" s="531"/>
      <c r="D1803" s="531"/>
      <c r="E1803" s="531"/>
      <c r="F1803" s="909"/>
      <c r="G1803" s="909"/>
      <c r="H1803" s="909"/>
      <c r="I1803" s="909"/>
      <c r="J1803" s="909"/>
      <c r="K1803" s="909"/>
      <c r="L1803" s="531"/>
      <c r="M1803" s="531"/>
      <c r="N1803" s="531"/>
      <c r="O1803" s="531"/>
      <c r="P1803" s="531"/>
      <c r="Q1803" s="531"/>
      <c r="R1803" s="531"/>
      <c r="S1803" s="531"/>
      <c r="T1803" s="531"/>
      <c r="U1803" s="531"/>
      <c r="V1803" s="531"/>
      <c r="W1803" s="531"/>
      <c r="X1803" s="531"/>
      <c r="Y1803" s="531"/>
      <c r="Z1803" s="531"/>
      <c r="AA1803" s="531"/>
      <c r="AB1803" s="531"/>
    </row>
    <row r="1804" spans="3:28" ht="12.5" customHeight="1">
      <c r="C1804" s="531"/>
      <c r="D1804" s="531"/>
      <c r="E1804" s="531"/>
      <c r="F1804" s="909"/>
      <c r="G1804" s="909"/>
      <c r="H1804" s="909"/>
      <c r="I1804" s="909"/>
      <c r="J1804" s="909"/>
      <c r="K1804" s="909"/>
      <c r="L1804" s="531"/>
      <c r="M1804" s="531"/>
      <c r="N1804" s="531"/>
      <c r="O1804" s="531"/>
      <c r="P1804" s="531"/>
      <c r="Q1804" s="531"/>
      <c r="R1804" s="531"/>
      <c r="S1804" s="531"/>
      <c r="T1804" s="531"/>
      <c r="U1804" s="531"/>
      <c r="V1804" s="531"/>
      <c r="W1804" s="531"/>
      <c r="X1804" s="531"/>
      <c r="Y1804" s="531"/>
      <c r="Z1804" s="531"/>
      <c r="AA1804" s="531"/>
      <c r="AB1804" s="531"/>
    </row>
    <row r="1805" spans="3:28" ht="12.5" customHeight="1">
      <c r="C1805" s="531"/>
      <c r="D1805" s="531"/>
      <c r="E1805" s="531"/>
      <c r="F1805" s="909"/>
      <c r="G1805" s="909"/>
      <c r="H1805" s="909"/>
      <c r="I1805" s="909"/>
      <c r="J1805" s="909"/>
      <c r="K1805" s="909"/>
      <c r="L1805" s="531"/>
      <c r="M1805" s="531"/>
      <c r="N1805" s="531"/>
      <c r="O1805" s="531"/>
      <c r="P1805" s="531"/>
      <c r="Q1805" s="531"/>
      <c r="R1805" s="531"/>
      <c r="S1805" s="531"/>
      <c r="T1805" s="531"/>
      <c r="U1805" s="531"/>
      <c r="V1805" s="531"/>
      <c r="W1805" s="531"/>
      <c r="X1805" s="531"/>
      <c r="Y1805" s="531"/>
      <c r="Z1805" s="531"/>
      <c r="AA1805" s="531"/>
      <c r="AB1805" s="531"/>
    </row>
    <row r="1806" spans="3:28" ht="12.5" customHeight="1">
      <c r="C1806" s="531"/>
      <c r="D1806" s="531"/>
      <c r="E1806" s="531"/>
      <c r="F1806" s="909"/>
      <c r="G1806" s="909"/>
      <c r="H1806" s="909"/>
      <c r="I1806" s="909"/>
      <c r="J1806" s="909"/>
      <c r="K1806" s="909"/>
      <c r="L1806" s="531"/>
      <c r="M1806" s="531"/>
      <c r="N1806" s="531"/>
      <c r="O1806" s="531"/>
      <c r="P1806" s="531"/>
      <c r="Q1806" s="531"/>
      <c r="R1806" s="531"/>
      <c r="S1806" s="531"/>
      <c r="T1806" s="531"/>
      <c r="U1806" s="531"/>
      <c r="V1806" s="531"/>
      <c r="W1806" s="531"/>
      <c r="X1806" s="531"/>
      <c r="Y1806" s="531"/>
      <c r="Z1806" s="531"/>
      <c r="AA1806" s="531"/>
      <c r="AB1806" s="531"/>
    </row>
    <row r="1807" spans="3:28" ht="12.5" customHeight="1">
      <c r="C1807" s="531"/>
      <c r="D1807" s="531"/>
      <c r="E1807" s="531"/>
      <c r="F1807" s="909"/>
      <c r="G1807" s="909"/>
      <c r="H1807" s="909"/>
      <c r="I1807" s="909"/>
      <c r="J1807" s="909"/>
      <c r="K1807" s="909"/>
      <c r="L1807" s="531"/>
      <c r="M1807" s="531"/>
      <c r="N1807" s="531"/>
      <c r="O1807" s="531"/>
      <c r="P1807" s="531"/>
      <c r="Q1807" s="531"/>
      <c r="R1807" s="531"/>
      <c r="S1807" s="531"/>
      <c r="T1807" s="531"/>
      <c r="U1807" s="531"/>
      <c r="V1807" s="531"/>
      <c r="W1807" s="531"/>
      <c r="X1807" s="531"/>
      <c r="Y1807" s="531"/>
      <c r="Z1807" s="531"/>
      <c r="AA1807" s="531"/>
      <c r="AB1807" s="531"/>
    </row>
    <row r="1808" spans="3:28" ht="12.5" customHeight="1">
      <c r="C1808" s="531"/>
      <c r="D1808" s="531"/>
      <c r="E1808" s="531"/>
      <c r="F1808" s="909"/>
      <c r="G1808" s="909"/>
      <c r="H1808" s="909"/>
      <c r="I1808" s="909"/>
      <c r="J1808" s="909"/>
      <c r="K1808" s="909"/>
      <c r="L1808" s="531"/>
      <c r="M1808" s="531"/>
      <c r="N1808" s="531"/>
      <c r="O1808" s="531"/>
      <c r="P1808" s="531"/>
      <c r="Q1808" s="531"/>
      <c r="R1808" s="531"/>
      <c r="S1808" s="531"/>
      <c r="T1808" s="531"/>
      <c r="U1808" s="531"/>
      <c r="V1808" s="531"/>
      <c r="W1808" s="531"/>
      <c r="X1808" s="531"/>
      <c r="Y1808" s="531"/>
      <c r="Z1808" s="531"/>
      <c r="AA1808" s="531"/>
      <c r="AB1808" s="531"/>
    </row>
    <row r="1809" spans="3:28" ht="12.5" customHeight="1">
      <c r="C1809" s="531"/>
      <c r="D1809" s="531"/>
      <c r="E1809" s="531"/>
      <c r="F1809" s="909"/>
      <c r="G1809" s="909"/>
      <c r="H1809" s="909"/>
      <c r="I1809" s="909"/>
      <c r="J1809" s="909"/>
      <c r="K1809" s="909"/>
      <c r="L1809" s="531"/>
      <c r="M1809" s="531"/>
      <c r="N1809" s="531"/>
      <c r="O1809" s="531"/>
      <c r="P1809" s="531"/>
      <c r="Q1809" s="531"/>
      <c r="R1809" s="531"/>
      <c r="S1809" s="531"/>
      <c r="T1809" s="531"/>
      <c r="U1809" s="531"/>
      <c r="V1809" s="531"/>
      <c r="W1809" s="531"/>
      <c r="X1809" s="531"/>
      <c r="Y1809" s="531"/>
      <c r="Z1809" s="531"/>
      <c r="AA1809" s="531"/>
      <c r="AB1809" s="531"/>
    </row>
    <row r="1810" spans="3:28" ht="12.5" customHeight="1">
      <c r="C1810" s="531"/>
      <c r="D1810" s="531"/>
      <c r="E1810" s="531"/>
      <c r="F1810" s="909"/>
      <c r="G1810" s="909"/>
      <c r="H1810" s="909"/>
      <c r="I1810" s="909"/>
      <c r="J1810" s="909"/>
      <c r="K1810" s="909"/>
      <c r="L1810" s="531"/>
      <c r="M1810" s="531"/>
      <c r="N1810" s="531"/>
      <c r="O1810" s="531"/>
      <c r="P1810" s="531"/>
      <c r="Q1810" s="531"/>
      <c r="R1810" s="531"/>
      <c r="S1810" s="531"/>
      <c r="T1810" s="531"/>
      <c r="U1810" s="531"/>
      <c r="V1810" s="531"/>
      <c r="W1810" s="531"/>
      <c r="X1810" s="531"/>
      <c r="Y1810" s="531"/>
      <c r="Z1810" s="531"/>
      <c r="AA1810" s="531"/>
      <c r="AB1810" s="531"/>
    </row>
    <row r="1811" spans="3:28" ht="12.5" customHeight="1">
      <c r="C1811" s="531"/>
      <c r="D1811" s="531"/>
      <c r="E1811" s="531"/>
      <c r="F1811" s="909"/>
      <c r="G1811" s="909"/>
      <c r="H1811" s="909"/>
      <c r="I1811" s="909"/>
      <c r="J1811" s="909"/>
      <c r="K1811" s="909"/>
      <c r="L1811" s="531"/>
      <c r="M1811" s="531"/>
      <c r="N1811" s="531"/>
      <c r="O1811" s="531"/>
      <c r="P1811" s="531"/>
      <c r="Q1811" s="531"/>
      <c r="R1811" s="531"/>
      <c r="S1811" s="531"/>
      <c r="T1811" s="531"/>
      <c r="U1811" s="531"/>
      <c r="V1811" s="531"/>
      <c r="W1811" s="531"/>
      <c r="X1811" s="531"/>
      <c r="Y1811" s="531"/>
      <c r="Z1811" s="531"/>
      <c r="AA1811" s="531"/>
      <c r="AB1811" s="531"/>
    </row>
    <row r="1812" spans="3:28" ht="12.5" customHeight="1">
      <c r="C1812" s="531"/>
      <c r="D1812" s="531"/>
      <c r="E1812" s="531"/>
      <c r="F1812" s="909"/>
      <c r="G1812" s="909"/>
      <c r="H1812" s="909"/>
      <c r="I1812" s="909"/>
      <c r="J1812" s="909"/>
      <c r="K1812" s="909"/>
      <c r="L1812" s="531"/>
      <c r="M1812" s="531"/>
      <c r="N1812" s="531"/>
      <c r="O1812" s="531"/>
      <c r="P1812" s="531"/>
      <c r="Q1812" s="531"/>
      <c r="R1812" s="531"/>
      <c r="S1812" s="531"/>
      <c r="T1812" s="531"/>
      <c r="U1812" s="531"/>
      <c r="V1812" s="531"/>
      <c r="W1812" s="531"/>
      <c r="X1812" s="531"/>
      <c r="Y1812" s="531"/>
      <c r="Z1812" s="531"/>
      <c r="AA1812" s="531"/>
      <c r="AB1812" s="531"/>
    </row>
    <row r="1813" spans="3:28" ht="12.5" customHeight="1">
      <c r="C1813" s="531"/>
      <c r="D1813" s="531"/>
      <c r="E1813" s="531"/>
      <c r="F1813" s="909"/>
      <c r="G1813" s="909"/>
      <c r="H1813" s="909"/>
      <c r="I1813" s="909"/>
      <c r="J1813" s="909"/>
      <c r="K1813" s="909"/>
      <c r="L1813" s="531"/>
      <c r="M1813" s="531"/>
      <c r="N1813" s="531"/>
      <c r="O1813" s="531"/>
      <c r="P1813" s="531"/>
      <c r="Q1813" s="531"/>
      <c r="R1813" s="531"/>
      <c r="S1813" s="531"/>
      <c r="T1813" s="531"/>
      <c r="U1813" s="531"/>
      <c r="V1813" s="531"/>
      <c r="W1813" s="531"/>
      <c r="X1813" s="531"/>
      <c r="Y1813" s="531"/>
      <c r="Z1813" s="531"/>
      <c r="AA1813" s="531"/>
      <c r="AB1813" s="531"/>
    </row>
    <row r="1814" spans="3:28" ht="12.5" customHeight="1">
      <c r="C1814" s="531"/>
      <c r="D1814" s="531"/>
      <c r="E1814" s="531"/>
      <c r="F1814" s="909"/>
      <c r="G1814" s="909"/>
      <c r="H1814" s="909"/>
      <c r="I1814" s="909"/>
      <c r="J1814" s="909"/>
      <c r="K1814" s="909"/>
      <c r="L1814" s="531"/>
      <c r="M1814" s="531"/>
      <c r="N1814" s="531"/>
      <c r="O1814" s="531"/>
      <c r="P1814" s="531"/>
      <c r="Q1814" s="531"/>
      <c r="R1814" s="531"/>
      <c r="S1814" s="531"/>
      <c r="T1814" s="531"/>
      <c r="U1814" s="531"/>
      <c r="V1814" s="531"/>
      <c r="W1814" s="531"/>
      <c r="X1814" s="531"/>
      <c r="Y1814" s="531"/>
      <c r="Z1814" s="531"/>
      <c r="AA1814" s="531"/>
      <c r="AB1814" s="531"/>
    </row>
    <row r="1815" spans="3:28" ht="12.5" customHeight="1">
      <c r="C1815" s="531"/>
      <c r="D1815" s="531"/>
      <c r="E1815" s="531"/>
      <c r="F1815" s="909"/>
      <c r="G1815" s="909"/>
      <c r="H1815" s="909"/>
      <c r="I1815" s="909"/>
      <c r="J1815" s="909"/>
      <c r="K1815" s="909"/>
      <c r="L1815" s="531"/>
      <c r="M1815" s="531"/>
      <c r="N1815" s="531"/>
      <c r="O1815" s="531"/>
      <c r="P1815" s="531"/>
      <c r="Q1815" s="531"/>
      <c r="R1815" s="531"/>
      <c r="S1815" s="531"/>
      <c r="T1815" s="531"/>
      <c r="U1815" s="531"/>
      <c r="V1815" s="531"/>
      <c r="W1815" s="531"/>
      <c r="X1815" s="531"/>
      <c r="Y1815" s="531"/>
      <c r="Z1815" s="531"/>
      <c r="AA1815" s="531"/>
      <c r="AB1815" s="531"/>
    </row>
    <row r="1816" spans="3:28" ht="12.5" customHeight="1">
      <c r="C1816" s="531"/>
      <c r="D1816" s="531"/>
      <c r="E1816" s="531"/>
      <c r="F1816" s="909"/>
      <c r="G1816" s="909"/>
      <c r="H1816" s="909"/>
      <c r="I1816" s="909"/>
      <c r="J1816" s="909"/>
      <c r="K1816" s="909"/>
      <c r="L1816" s="531"/>
      <c r="M1816" s="531"/>
      <c r="N1816" s="531"/>
      <c r="O1816" s="531"/>
      <c r="P1816" s="531"/>
      <c r="Q1816" s="531"/>
      <c r="R1816" s="531"/>
      <c r="S1816" s="531"/>
      <c r="T1816" s="531"/>
      <c r="U1816" s="531"/>
      <c r="V1816" s="531"/>
      <c r="W1816" s="531"/>
      <c r="X1816" s="531"/>
      <c r="Y1816" s="531"/>
      <c r="Z1816" s="531"/>
      <c r="AA1816" s="531"/>
      <c r="AB1816" s="531"/>
    </row>
    <row r="1817" spans="3:28" ht="12.5" customHeight="1">
      <c r="C1817" s="531"/>
      <c r="D1817" s="531"/>
      <c r="E1817" s="531"/>
      <c r="F1817" s="909"/>
      <c r="G1817" s="909"/>
      <c r="H1817" s="909"/>
      <c r="I1817" s="909"/>
      <c r="J1817" s="909"/>
      <c r="K1817" s="909"/>
      <c r="L1817" s="531"/>
      <c r="M1817" s="531"/>
      <c r="N1817" s="531"/>
      <c r="O1817" s="531"/>
      <c r="P1817" s="531"/>
      <c r="Q1817" s="531"/>
      <c r="R1817" s="531"/>
      <c r="S1817" s="531"/>
      <c r="T1817" s="531"/>
      <c r="U1817" s="531"/>
      <c r="V1817" s="531"/>
      <c r="W1817" s="531"/>
      <c r="X1817" s="531"/>
      <c r="Y1817" s="531"/>
      <c r="Z1817" s="531"/>
      <c r="AA1817" s="531"/>
      <c r="AB1817" s="531"/>
    </row>
    <row r="1818" spans="3:28" ht="12.5" customHeight="1">
      <c r="C1818" s="531"/>
      <c r="D1818" s="531"/>
      <c r="E1818" s="531"/>
      <c r="F1818" s="909"/>
      <c r="G1818" s="909"/>
      <c r="H1818" s="909"/>
      <c r="I1818" s="909"/>
      <c r="J1818" s="909"/>
      <c r="K1818" s="909"/>
      <c r="L1818" s="531"/>
      <c r="M1818" s="531"/>
      <c r="N1818" s="531"/>
      <c r="O1818" s="531"/>
      <c r="P1818" s="531"/>
      <c r="Q1818" s="531"/>
      <c r="R1818" s="531"/>
      <c r="S1818" s="531"/>
      <c r="T1818" s="531"/>
      <c r="U1818" s="531"/>
      <c r="V1818" s="531"/>
      <c r="W1818" s="531"/>
      <c r="X1818" s="531"/>
      <c r="Y1818" s="531"/>
      <c r="Z1818" s="531"/>
      <c r="AA1818" s="531"/>
      <c r="AB1818" s="531"/>
    </row>
    <row r="1819" spans="3:28" ht="12.5" customHeight="1">
      <c r="C1819" s="531"/>
      <c r="D1819" s="531"/>
      <c r="E1819" s="531"/>
      <c r="F1819" s="909"/>
      <c r="G1819" s="909"/>
      <c r="H1819" s="909"/>
      <c r="I1819" s="909"/>
      <c r="J1819" s="909"/>
      <c r="K1819" s="909"/>
      <c r="L1819" s="531"/>
      <c r="M1819" s="531"/>
      <c r="N1819" s="531"/>
      <c r="O1819" s="531"/>
      <c r="P1819" s="531"/>
      <c r="Q1819" s="531"/>
      <c r="R1819" s="531"/>
      <c r="S1819" s="531"/>
      <c r="T1819" s="531"/>
      <c r="U1819" s="531"/>
      <c r="V1819" s="531"/>
      <c r="W1819" s="531"/>
      <c r="X1819" s="531"/>
      <c r="Y1819" s="531"/>
      <c r="Z1819" s="531"/>
      <c r="AA1819" s="531"/>
      <c r="AB1819" s="531"/>
    </row>
    <row r="1820" spans="3:28" ht="12.5" customHeight="1">
      <c r="C1820" s="531"/>
      <c r="D1820" s="531"/>
      <c r="E1820" s="531"/>
      <c r="F1820" s="909"/>
      <c r="G1820" s="909"/>
      <c r="H1820" s="909"/>
      <c r="I1820" s="909"/>
      <c r="J1820" s="909"/>
      <c r="K1820" s="909"/>
      <c r="L1820" s="531"/>
      <c r="M1820" s="531"/>
      <c r="N1820" s="531"/>
      <c r="O1820" s="531"/>
      <c r="P1820" s="531"/>
      <c r="Q1820" s="531"/>
      <c r="R1820" s="531"/>
      <c r="S1820" s="531"/>
      <c r="T1820" s="531"/>
      <c r="U1820" s="531"/>
      <c r="V1820" s="531"/>
      <c r="W1820" s="531"/>
      <c r="X1820" s="531"/>
      <c r="Y1820" s="531"/>
      <c r="Z1820" s="531"/>
      <c r="AA1820" s="531"/>
      <c r="AB1820" s="531"/>
    </row>
    <row r="1821" spans="3:28" ht="12.5" customHeight="1">
      <c r="C1821" s="531"/>
      <c r="D1821" s="531"/>
      <c r="E1821" s="531"/>
      <c r="F1821" s="909"/>
      <c r="G1821" s="909"/>
      <c r="H1821" s="909"/>
      <c r="I1821" s="909"/>
      <c r="J1821" s="909"/>
      <c r="K1821" s="909"/>
      <c r="L1821" s="531"/>
      <c r="M1821" s="531"/>
      <c r="N1821" s="531"/>
      <c r="O1821" s="531"/>
      <c r="P1821" s="531"/>
      <c r="Q1821" s="531"/>
      <c r="R1821" s="531"/>
      <c r="S1821" s="531"/>
      <c r="T1821" s="531"/>
      <c r="U1821" s="531"/>
      <c r="V1821" s="531"/>
      <c r="W1821" s="531"/>
      <c r="X1821" s="531"/>
      <c r="Y1821" s="531"/>
      <c r="Z1821" s="531"/>
      <c r="AA1821" s="531"/>
      <c r="AB1821" s="531"/>
    </row>
    <row r="1822" spans="3:28" ht="12.5" customHeight="1">
      <c r="C1822" s="531"/>
      <c r="D1822" s="531"/>
      <c r="E1822" s="531"/>
      <c r="F1822" s="909"/>
      <c r="G1822" s="909"/>
      <c r="H1822" s="909"/>
      <c r="I1822" s="909"/>
      <c r="J1822" s="909"/>
      <c r="K1822" s="909"/>
      <c r="L1822" s="531"/>
      <c r="M1822" s="531"/>
      <c r="N1822" s="531"/>
      <c r="O1822" s="531"/>
      <c r="P1822" s="531"/>
      <c r="Q1822" s="531"/>
      <c r="R1822" s="531"/>
      <c r="S1822" s="531"/>
      <c r="T1822" s="531"/>
      <c r="U1822" s="531"/>
      <c r="V1822" s="531"/>
      <c r="W1822" s="531"/>
      <c r="X1822" s="531"/>
      <c r="Y1822" s="531"/>
      <c r="Z1822" s="531"/>
      <c r="AA1822" s="531"/>
      <c r="AB1822" s="531"/>
    </row>
    <row r="1823" spans="3:28" ht="12.5" customHeight="1">
      <c r="C1823" s="531"/>
      <c r="D1823" s="531"/>
      <c r="E1823" s="531"/>
      <c r="F1823" s="909"/>
      <c r="G1823" s="909"/>
      <c r="H1823" s="909"/>
      <c r="I1823" s="909"/>
      <c r="J1823" s="909"/>
      <c r="K1823" s="909"/>
      <c r="L1823" s="531"/>
      <c r="M1823" s="531"/>
      <c r="N1823" s="531"/>
      <c r="O1823" s="531"/>
      <c r="P1823" s="531"/>
      <c r="Q1823" s="531"/>
      <c r="R1823" s="531"/>
      <c r="S1823" s="531"/>
      <c r="T1823" s="531"/>
      <c r="U1823" s="531"/>
      <c r="V1823" s="531"/>
      <c r="W1823" s="531"/>
      <c r="X1823" s="531"/>
      <c r="Y1823" s="531"/>
      <c r="Z1823" s="531"/>
      <c r="AA1823" s="531"/>
      <c r="AB1823" s="531"/>
    </row>
    <row r="1824" spans="3:28" ht="12.5" customHeight="1">
      <c r="C1824" s="531"/>
      <c r="D1824" s="531"/>
      <c r="E1824" s="531"/>
      <c r="F1824" s="909"/>
      <c r="G1824" s="909"/>
      <c r="H1824" s="909"/>
      <c r="I1824" s="909"/>
      <c r="J1824" s="909"/>
      <c r="K1824" s="909"/>
      <c r="L1824" s="531"/>
      <c r="M1824" s="531"/>
      <c r="N1824" s="531"/>
      <c r="O1824" s="531"/>
      <c r="P1824" s="531"/>
      <c r="Q1824" s="531"/>
      <c r="R1824" s="531"/>
      <c r="S1824" s="531"/>
      <c r="T1824" s="531"/>
      <c r="U1824" s="531"/>
      <c r="V1824" s="531"/>
      <c r="W1824" s="531"/>
      <c r="X1824" s="531"/>
      <c r="Y1824" s="531"/>
      <c r="Z1824" s="531"/>
      <c r="AA1824" s="531"/>
      <c r="AB1824" s="531"/>
    </row>
    <row r="1825" spans="3:28" ht="12.5" customHeight="1">
      <c r="C1825" s="531"/>
      <c r="D1825" s="531"/>
      <c r="E1825" s="531"/>
      <c r="F1825" s="909"/>
      <c r="G1825" s="909"/>
      <c r="H1825" s="909"/>
      <c r="I1825" s="909"/>
      <c r="J1825" s="909"/>
      <c r="K1825" s="909"/>
      <c r="L1825" s="531"/>
      <c r="M1825" s="531"/>
      <c r="N1825" s="531"/>
      <c r="O1825" s="531"/>
      <c r="P1825" s="531"/>
      <c r="Q1825" s="531"/>
      <c r="R1825" s="531"/>
      <c r="S1825" s="531"/>
      <c r="T1825" s="531"/>
      <c r="U1825" s="531"/>
      <c r="V1825" s="531"/>
      <c r="W1825" s="531"/>
      <c r="X1825" s="531"/>
      <c r="Y1825" s="531"/>
      <c r="Z1825" s="531"/>
      <c r="AA1825" s="531"/>
      <c r="AB1825" s="531"/>
    </row>
    <row r="1826" spans="3:28" ht="12.5" customHeight="1">
      <c r="C1826" s="531"/>
      <c r="D1826" s="531"/>
      <c r="E1826" s="531"/>
      <c r="F1826" s="909"/>
      <c r="G1826" s="909"/>
      <c r="H1826" s="909"/>
      <c r="I1826" s="909"/>
      <c r="J1826" s="909"/>
      <c r="K1826" s="909"/>
      <c r="L1826" s="531"/>
      <c r="M1826" s="531"/>
      <c r="N1826" s="531"/>
      <c r="O1826" s="531"/>
      <c r="P1826" s="531"/>
      <c r="Q1826" s="531"/>
      <c r="R1826" s="531"/>
      <c r="S1826" s="531"/>
      <c r="T1826" s="531"/>
      <c r="U1826" s="531"/>
      <c r="V1826" s="531"/>
      <c r="W1826" s="531"/>
      <c r="X1826" s="531"/>
      <c r="Y1826" s="531"/>
      <c r="Z1826" s="531"/>
      <c r="AA1826" s="531"/>
      <c r="AB1826" s="531"/>
    </row>
    <row r="1827" spans="3:28" ht="12.5" customHeight="1">
      <c r="C1827" s="531"/>
      <c r="D1827" s="531"/>
      <c r="E1827" s="531"/>
      <c r="F1827" s="909"/>
      <c r="G1827" s="909"/>
      <c r="H1827" s="909"/>
      <c r="I1827" s="909"/>
      <c r="J1827" s="909"/>
      <c r="K1827" s="909"/>
      <c r="L1827" s="531"/>
      <c r="M1827" s="531"/>
      <c r="N1827" s="531"/>
      <c r="O1827" s="531"/>
      <c r="P1827" s="531"/>
      <c r="Q1827" s="531"/>
      <c r="R1827" s="531"/>
      <c r="S1827" s="531"/>
      <c r="T1827" s="531"/>
      <c r="U1827" s="531"/>
      <c r="V1827" s="531"/>
      <c r="W1827" s="531"/>
      <c r="X1827" s="531"/>
      <c r="Y1827" s="531"/>
      <c r="Z1827" s="531"/>
      <c r="AA1827" s="531"/>
      <c r="AB1827" s="531"/>
    </row>
    <row r="1828" spans="3:28" ht="12.5" customHeight="1">
      <c r="C1828" s="531"/>
      <c r="D1828" s="531"/>
      <c r="E1828" s="531"/>
      <c r="F1828" s="909"/>
      <c r="G1828" s="909"/>
      <c r="H1828" s="909"/>
      <c r="I1828" s="909"/>
      <c r="J1828" s="909"/>
      <c r="K1828" s="909"/>
      <c r="L1828" s="531"/>
      <c r="M1828" s="531"/>
      <c r="N1828" s="531"/>
      <c r="O1828" s="531"/>
      <c r="P1828" s="531"/>
      <c r="Q1828" s="531"/>
      <c r="R1828" s="531"/>
      <c r="S1828" s="531"/>
      <c r="T1828" s="531"/>
      <c r="U1828" s="531"/>
      <c r="V1828" s="531"/>
      <c r="W1828" s="531"/>
      <c r="X1828" s="531"/>
      <c r="Y1828" s="531"/>
      <c r="Z1828" s="531"/>
      <c r="AA1828" s="531"/>
      <c r="AB1828" s="531"/>
    </row>
    <row r="1829" spans="3:28" ht="12.5" customHeight="1">
      <c r="C1829" s="531"/>
      <c r="D1829" s="531"/>
      <c r="E1829" s="531"/>
      <c r="F1829" s="909"/>
      <c r="G1829" s="909"/>
      <c r="H1829" s="909"/>
      <c r="I1829" s="909"/>
      <c r="J1829" s="909"/>
      <c r="K1829" s="909"/>
      <c r="L1829" s="531"/>
      <c r="M1829" s="531"/>
      <c r="N1829" s="531"/>
      <c r="O1829" s="531"/>
      <c r="P1829" s="531"/>
      <c r="Q1829" s="531"/>
      <c r="R1829" s="531"/>
      <c r="S1829" s="531"/>
      <c r="T1829" s="531"/>
      <c r="U1829" s="531"/>
      <c r="V1829" s="531"/>
      <c r="W1829" s="531"/>
      <c r="X1829" s="531"/>
      <c r="Y1829" s="531"/>
      <c r="Z1829" s="531"/>
      <c r="AA1829" s="531"/>
      <c r="AB1829" s="531"/>
    </row>
    <row r="1830" spans="3:28" ht="12.5" customHeight="1">
      <c r="C1830" s="531"/>
      <c r="D1830" s="531"/>
      <c r="E1830" s="531"/>
      <c r="F1830" s="909"/>
      <c r="G1830" s="909"/>
      <c r="H1830" s="909"/>
      <c r="I1830" s="909"/>
      <c r="J1830" s="909"/>
      <c r="K1830" s="909"/>
      <c r="L1830" s="531"/>
      <c r="M1830" s="531"/>
      <c r="N1830" s="531"/>
      <c r="O1830" s="531"/>
      <c r="P1830" s="531"/>
      <c r="Q1830" s="531"/>
      <c r="R1830" s="531"/>
      <c r="S1830" s="531"/>
      <c r="T1830" s="531"/>
      <c r="U1830" s="531"/>
      <c r="V1830" s="531"/>
      <c r="W1830" s="531"/>
      <c r="X1830" s="531"/>
      <c r="Y1830" s="531"/>
      <c r="Z1830" s="531"/>
      <c r="AA1830" s="531"/>
      <c r="AB1830" s="531"/>
    </row>
    <row r="1831" spans="3:28" ht="12.5" customHeight="1">
      <c r="C1831" s="531"/>
      <c r="D1831" s="531"/>
      <c r="E1831" s="531"/>
      <c r="F1831" s="909"/>
      <c r="G1831" s="909"/>
      <c r="H1831" s="909"/>
      <c r="I1831" s="909"/>
      <c r="J1831" s="909"/>
      <c r="K1831" s="909"/>
      <c r="L1831" s="531"/>
      <c r="M1831" s="531"/>
      <c r="N1831" s="531"/>
      <c r="O1831" s="531"/>
      <c r="P1831" s="531"/>
      <c r="Q1831" s="531"/>
      <c r="R1831" s="531"/>
      <c r="S1831" s="531"/>
      <c r="T1831" s="531"/>
      <c r="U1831" s="531"/>
      <c r="V1831" s="531"/>
      <c r="W1831" s="531"/>
      <c r="X1831" s="531"/>
      <c r="Y1831" s="531"/>
      <c r="Z1831" s="531"/>
      <c r="AA1831" s="531"/>
      <c r="AB1831" s="531"/>
    </row>
    <row r="1832" spans="3:28" ht="12.5" customHeight="1">
      <c r="C1832" s="531"/>
      <c r="D1832" s="531"/>
      <c r="E1832" s="531"/>
      <c r="F1832" s="909"/>
      <c r="G1832" s="909"/>
      <c r="H1832" s="909"/>
      <c r="I1832" s="909"/>
      <c r="J1832" s="909"/>
      <c r="K1832" s="909"/>
      <c r="L1832" s="531"/>
      <c r="M1832" s="531"/>
      <c r="N1832" s="531"/>
      <c r="O1832" s="531"/>
      <c r="P1832" s="531"/>
      <c r="Q1832" s="531"/>
      <c r="R1832" s="531"/>
      <c r="S1832" s="531"/>
      <c r="T1832" s="531"/>
      <c r="U1832" s="531"/>
      <c r="V1832" s="531"/>
      <c r="W1832" s="531"/>
      <c r="X1832" s="531"/>
      <c r="Y1832" s="531"/>
      <c r="Z1832" s="531"/>
      <c r="AA1832" s="531"/>
      <c r="AB1832" s="531"/>
    </row>
    <row r="1833" spans="3:28" ht="12.5" customHeight="1">
      <c r="C1833" s="531"/>
      <c r="D1833" s="531"/>
      <c r="E1833" s="531"/>
      <c r="F1833" s="909"/>
      <c r="G1833" s="909"/>
      <c r="H1833" s="909"/>
      <c r="I1833" s="909"/>
      <c r="J1833" s="909"/>
      <c r="K1833" s="909"/>
      <c r="L1833" s="531"/>
      <c r="M1833" s="531"/>
      <c r="N1833" s="531"/>
      <c r="O1833" s="531"/>
      <c r="P1833" s="531"/>
      <c r="Q1833" s="531"/>
      <c r="R1833" s="531"/>
      <c r="S1833" s="531"/>
      <c r="T1833" s="531"/>
      <c r="U1833" s="531"/>
      <c r="V1833" s="531"/>
      <c r="W1833" s="531"/>
      <c r="X1833" s="531"/>
      <c r="Y1833" s="531"/>
      <c r="Z1833" s="531"/>
      <c r="AA1833" s="531"/>
      <c r="AB1833" s="531"/>
    </row>
    <row r="1834" spans="3:28" ht="12.5" customHeight="1">
      <c r="C1834" s="531"/>
      <c r="D1834" s="531"/>
      <c r="E1834" s="531"/>
      <c r="F1834" s="909"/>
      <c r="G1834" s="909"/>
      <c r="H1834" s="909"/>
      <c r="I1834" s="909"/>
      <c r="J1834" s="909"/>
      <c r="K1834" s="909"/>
      <c r="L1834" s="531"/>
      <c r="M1834" s="531"/>
      <c r="N1834" s="531"/>
      <c r="O1834" s="531"/>
      <c r="P1834" s="531"/>
      <c r="Q1834" s="531"/>
      <c r="R1834" s="531"/>
      <c r="S1834" s="531"/>
      <c r="T1834" s="531"/>
      <c r="U1834" s="531"/>
      <c r="V1834" s="531"/>
      <c r="W1834" s="531"/>
      <c r="X1834" s="531"/>
      <c r="Y1834" s="531"/>
      <c r="Z1834" s="531"/>
      <c r="AA1834" s="531"/>
      <c r="AB1834" s="531"/>
    </row>
    <row r="1835" spans="3:28" ht="12.5" customHeight="1">
      <c r="C1835" s="531"/>
      <c r="D1835" s="531"/>
      <c r="E1835" s="531"/>
      <c r="F1835" s="909"/>
      <c r="G1835" s="909"/>
      <c r="H1835" s="909"/>
      <c r="I1835" s="909"/>
      <c r="J1835" s="909"/>
      <c r="K1835" s="909"/>
      <c r="L1835" s="531"/>
      <c r="M1835" s="531"/>
      <c r="N1835" s="531"/>
      <c r="O1835" s="531"/>
      <c r="P1835" s="531"/>
      <c r="Q1835" s="531"/>
      <c r="R1835" s="531"/>
      <c r="S1835" s="531"/>
      <c r="T1835" s="531"/>
      <c r="U1835" s="531"/>
      <c r="V1835" s="531"/>
      <c r="W1835" s="531"/>
      <c r="X1835" s="531"/>
      <c r="Y1835" s="531"/>
      <c r="Z1835" s="531"/>
      <c r="AA1835" s="531"/>
      <c r="AB1835" s="531"/>
    </row>
    <row r="1836" spans="3:28" ht="12.5" customHeight="1">
      <c r="C1836" s="531"/>
      <c r="D1836" s="531"/>
      <c r="E1836" s="531"/>
      <c r="F1836" s="909"/>
      <c r="G1836" s="909"/>
      <c r="H1836" s="909"/>
      <c r="I1836" s="909"/>
      <c r="J1836" s="909"/>
      <c r="K1836" s="909"/>
      <c r="L1836" s="531"/>
      <c r="M1836" s="531"/>
      <c r="N1836" s="531"/>
      <c r="O1836" s="531"/>
      <c r="P1836" s="531"/>
      <c r="Q1836" s="531"/>
      <c r="R1836" s="531"/>
      <c r="S1836" s="531"/>
      <c r="T1836" s="531"/>
      <c r="U1836" s="531"/>
      <c r="V1836" s="531"/>
      <c r="W1836" s="531"/>
      <c r="X1836" s="531"/>
      <c r="Y1836" s="531"/>
      <c r="Z1836" s="531"/>
      <c r="AA1836" s="531"/>
      <c r="AB1836" s="531"/>
    </row>
    <row r="1837" spans="3:28" ht="12.5" customHeight="1">
      <c r="C1837" s="531"/>
      <c r="D1837" s="531"/>
      <c r="E1837" s="531"/>
      <c r="F1837" s="909"/>
      <c r="G1837" s="909"/>
      <c r="H1837" s="909"/>
      <c r="I1837" s="909"/>
      <c r="J1837" s="909"/>
      <c r="K1837" s="909"/>
      <c r="L1837" s="531"/>
      <c r="M1837" s="531"/>
      <c r="N1837" s="531"/>
      <c r="O1837" s="531"/>
      <c r="P1837" s="531"/>
      <c r="Q1837" s="531"/>
      <c r="R1837" s="531"/>
      <c r="S1837" s="531"/>
      <c r="T1837" s="531"/>
      <c r="U1837" s="531"/>
      <c r="V1837" s="531"/>
      <c r="W1837" s="531"/>
      <c r="X1837" s="531"/>
      <c r="Y1837" s="531"/>
      <c r="Z1837" s="531"/>
      <c r="AA1837" s="531"/>
      <c r="AB1837" s="531"/>
    </row>
    <row r="1838" spans="3:28" ht="12.5" customHeight="1">
      <c r="C1838" s="531"/>
      <c r="D1838" s="531"/>
      <c r="E1838" s="531"/>
      <c r="F1838" s="909"/>
      <c r="G1838" s="909"/>
      <c r="H1838" s="909"/>
      <c r="I1838" s="909"/>
      <c r="J1838" s="909"/>
      <c r="K1838" s="909"/>
      <c r="L1838" s="531"/>
      <c r="M1838" s="531"/>
      <c r="N1838" s="531"/>
      <c r="O1838" s="531"/>
      <c r="P1838" s="531"/>
      <c r="Q1838" s="531"/>
      <c r="R1838" s="531"/>
      <c r="S1838" s="531"/>
      <c r="T1838" s="531"/>
      <c r="U1838" s="531"/>
      <c r="V1838" s="531"/>
      <c r="W1838" s="531"/>
      <c r="X1838" s="531"/>
      <c r="Y1838" s="531"/>
      <c r="Z1838" s="531"/>
      <c r="AA1838" s="531"/>
      <c r="AB1838" s="531"/>
    </row>
    <row r="1839" spans="3:28" ht="12.5" customHeight="1">
      <c r="C1839" s="531"/>
      <c r="D1839" s="531"/>
      <c r="E1839" s="531"/>
      <c r="F1839" s="909"/>
      <c r="G1839" s="909"/>
      <c r="H1839" s="909"/>
      <c r="I1839" s="909"/>
      <c r="J1839" s="909"/>
      <c r="K1839" s="909"/>
      <c r="L1839" s="531"/>
      <c r="M1839" s="531"/>
      <c r="N1839" s="531"/>
      <c r="O1839" s="531"/>
      <c r="P1839" s="531"/>
      <c r="Q1839" s="531"/>
      <c r="R1839" s="531"/>
      <c r="S1839" s="531"/>
      <c r="T1839" s="531"/>
      <c r="U1839" s="531"/>
      <c r="V1839" s="531"/>
      <c r="W1839" s="531"/>
      <c r="X1839" s="531"/>
      <c r="Y1839" s="531"/>
      <c r="Z1839" s="531"/>
      <c r="AA1839" s="531"/>
      <c r="AB1839" s="531"/>
    </row>
    <row r="1840" spans="3:28" ht="12.5" customHeight="1">
      <c r="C1840" s="531"/>
      <c r="D1840" s="531"/>
      <c r="E1840" s="531"/>
      <c r="F1840" s="909"/>
      <c r="G1840" s="909"/>
      <c r="H1840" s="909"/>
      <c r="I1840" s="909"/>
      <c r="J1840" s="909"/>
      <c r="K1840" s="909"/>
      <c r="L1840" s="531"/>
      <c r="M1840" s="531"/>
      <c r="N1840" s="531"/>
      <c r="O1840" s="531"/>
      <c r="P1840" s="531"/>
      <c r="Q1840" s="531"/>
      <c r="R1840" s="531"/>
      <c r="S1840" s="531"/>
      <c r="T1840" s="531"/>
      <c r="U1840" s="531"/>
      <c r="V1840" s="531"/>
      <c r="W1840" s="531"/>
      <c r="X1840" s="531"/>
      <c r="Y1840" s="531"/>
      <c r="Z1840" s="531"/>
      <c r="AA1840" s="531"/>
      <c r="AB1840" s="531"/>
    </row>
    <row r="1841" spans="3:28" ht="12.5" customHeight="1">
      <c r="C1841" s="531"/>
      <c r="D1841" s="531"/>
      <c r="E1841" s="531"/>
      <c r="F1841" s="909"/>
      <c r="G1841" s="909"/>
      <c r="H1841" s="909"/>
      <c r="I1841" s="909"/>
      <c r="J1841" s="909"/>
      <c r="K1841" s="909"/>
      <c r="L1841" s="531"/>
      <c r="M1841" s="531"/>
      <c r="N1841" s="531"/>
      <c r="O1841" s="531"/>
      <c r="P1841" s="531"/>
      <c r="Q1841" s="531"/>
      <c r="R1841" s="531"/>
      <c r="S1841" s="531"/>
      <c r="T1841" s="531"/>
      <c r="U1841" s="531"/>
      <c r="V1841" s="531"/>
      <c r="W1841" s="531"/>
      <c r="X1841" s="531"/>
      <c r="Y1841" s="531"/>
      <c r="Z1841" s="531"/>
      <c r="AA1841" s="531"/>
      <c r="AB1841" s="531"/>
    </row>
    <row r="1842" spans="3:28" ht="12.5" customHeight="1">
      <c r="C1842" s="531"/>
      <c r="D1842" s="531"/>
      <c r="E1842" s="531"/>
      <c r="F1842" s="909"/>
      <c r="G1842" s="909"/>
      <c r="H1842" s="909"/>
      <c r="I1842" s="909"/>
      <c r="J1842" s="909"/>
      <c r="K1842" s="909"/>
      <c r="L1842" s="531"/>
      <c r="M1842" s="531"/>
      <c r="N1842" s="531"/>
      <c r="O1842" s="531"/>
      <c r="P1842" s="531"/>
      <c r="Q1842" s="531"/>
      <c r="R1842" s="531"/>
      <c r="S1842" s="531"/>
      <c r="T1842" s="531"/>
      <c r="U1842" s="531"/>
      <c r="V1842" s="531"/>
      <c r="W1842" s="531"/>
      <c r="X1842" s="531"/>
      <c r="Y1842" s="531"/>
      <c r="Z1842" s="531"/>
      <c r="AA1842" s="531"/>
      <c r="AB1842" s="531"/>
    </row>
    <row r="1843" spans="3:28" ht="12.5" customHeight="1">
      <c r="C1843" s="531"/>
      <c r="D1843" s="531"/>
      <c r="E1843" s="531"/>
      <c r="F1843" s="909"/>
      <c r="G1843" s="909"/>
      <c r="H1843" s="909"/>
      <c r="I1843" s="909"/>
      <c r="J1843" s="909"/>
      <c r="K1843" s="909"/>
      <c r="L1843" s="531"/>
      <c r="M1843" s="531"/>
      <c r="N1843" s="531"/>
      <c r="O1843" s="531"/>
      <c r="P1843" s="531"/>
      <c r="Q1843" s="531"/>
      <c r="R1843" s="531"/>
      <c r="S1843" s="531"/>
      <c r="T1843" s="531"/>
      <c r="U1843" s="531"/>
      <c r="V1843" s="531"/>
      <c r="W1843" s="531"/>
      <c r="X1843" s="531"/>
      <c r="Y1843" s="531"/>
      <c r="Z1843" s="531"/>
      <c r="AA1843" s="531"/>
      <c r="AB1843" s="531"/>
    </row>
    <row r="1844" spans="3:28" ht="12.5" customHeight="1">
      <c r="C1844" s="531"/>
      <c r="D1844" s="531"/>
      <c r="E1844" s="531"/>
      <c r="F1844" s="909"/>
      <c r="G1844" s="909"/>
      <c r="H1844" s="909"/>
      <c r="I1844" s="909"/>
      <c r="J1844" s="909"/>
      <c r="K1844" s="909"/>
      <c r="L1844" s="531"/>
      <c r="M1844" s="531"/>
      <c r="N1844" s="531"/>
      <c r="O1844" s="531"/>
      <c r="P1844" s="531"/>
      <c r="Q1844" s="531"/>
      <c r="R1844" s="531"/>
      <c r="S1844" s="531"/>
      <c r="T1844" s="531"/>
      <c r="U1844" s="531"/>
      <c r="V1844" s="531"/>
      <c r="W1844" s="531"/>
      <c r="X1844" s="531"/>
      <c r="Y1844" s="531"/>
      <c r="Z1844" s="531"/>
      <c r="AA1844" s="531"/>
      <c r="AB1844" s="531"/>
    </row>
    <row r="1845" spans="3:28" ht="12.5" customHeight="1">
      <c r="C1845" s="531"/>
      <c r="D1845" s="531"/>
      <c r="E1845" s="531"/>
      <c r="F1845" s="909"/>
      <c r="G1845" s="909"/>
      <c r="H1845" s="909"/>
      <c r="I1845" s="909"/>
      <c r="J1845" s="909"/>
      <c r="K1845" s="909"/>
      <c r="L1845" s="531"/>
      <c r="M1845" s="531"/>
      <c r="N1845" s="531"/>
      <c r="O1845" s="531"/>
      <c r="P1845" s="531"/>
      <c r="Q1845" s="531"/>
      <c r="R1845" s="531"/>
      <c r="S1845" s="531"/>
      <c r="T1845" s="531"/>
      <c r="U1845" s="531"/>
      <c r="V1845" s="531"/>
      <c r="W1845" s="531"/>
      <c r="X1845" s="531"/>
      <c r="Y1845" s="531"/>
      <c r="Z1845" s="531"/>
      <c r="AA1845" s="531"/>
      <c r="AB1845" s="531"/>
    </row>
    <row r="1846" spans="3:28" ht="12.5" customHeight="1">
      <c r="C1846" s="531"/>
      <c r="D1846" s="531"/>
      <c r="E1846" s="531"/>
      <c r="F1846" s="909"/>
      <c r="G1846" s="909"/>
      <c r="H1846" s="909"/>
      <c r="I1846" s="909"/>
      <c r="J1846" s="909"/>
      <c r="K1846" s="909"/>
      <c r="L1846" s="531"/>
      <c r="M1846" s="531"/>
      <c r="N1846" s="531"/>
      <c r="O1846" s="531"/>
      <c r="P1846" s="531"/>
      <c r="Q1846" s="531"/>
      <c r="R1846" s="531"/>
      <c r="S1846" s="531"/>
      <c r="T1846" s="531"/>
      <c r="U1846" s="531"/>
      <c r="V1846" s="531"/>
      <c r="W1846" s="531"/>
      <c r="X1846" s="531"/>
      <c r="Y1846" s="531"/>
      <c r="Z1846" s="531"/>
      <c r="AA1846" s="531"/>
      <c r="AB1846" s="531"/>
    </row>
    <row r="1847" spans="3:28" ht="12.5" customHeight="1">
      <c r="C1847" s="531"/>
      <c r="D1847" s="531"/>
      <c r="E1847" s="531"/>
      <c r="F1847" s="909"/>
      <c r="G1847" s="909"/>
      <c r="H1847" s="909"/>
      <c r="I1847" s="909"/>
      <c r="J1847" s="909"/>
      <c r="K1847" s="909"/>
      <c r="L1847" s="531"/>
      <c r="M1847" s="531"/>
      <c r="N1847" s="531"/>
      <c r="O1847" s="531"/>
      <c r="P1847" s="531"/>
      <c r="Q1847" s="531"/>
      <c r="R1847" s="531"/>
      <c r="S1847" s="531"/>
      <c r="T1847" s="531"/>
      <c r="U1847" s="531"/>
      <c r="V1847" s="531"/>
      <c r="W1847" s="531"/>
      <c r="X1847" s="531"/>
      <c r="Y1847" s="531"/>
      <c r="Z1847" s="531"/>
      <c r="AA1847" s="531"/>
      <c r="AB1847" s="531"/>
    </row>
    <row r="1848" spans="3:28" ht="12.5" customHeight="1">
      <c r="C1848" s="531"/>
      <c r="D1848" s="531"/>
      <c r="E1848" s="531"/>
      <c r="F1848" s="909"/>
      <c r="G1848" s="909"/>
      <c r="H1848" s="909"/>
      <c r="I1848" s="909"/>
      <c r="J1848" s="909"/>
      <c r="K1848" s="909"/>
      <c r="L1848" s="531"/>
      <c r="M1848" s="531"/>
      <c r="N1848" s="531"/>
      <c r="O1848" s="531"/>
      <c r="P1848" s="531"/>
      <c r="Q1848" s="531"/>
      <c r="R1848" s="531"/>
      <c r="S1848" s="531"/>
      <c r="T1848" s="531"/>
      <c r="U1848" s="531"/>
      <c r="V1848" s="531"/>
      <c r="W1848" s="531"/>
      <c r="X1848" s="531"/>
      <c r="Y1848" s="531"/>
      <c r="Z1848" s="531"/>
      <c r="AA1848" s="531"/>
      <c r="AB1848" s="531"/>
    </row>
    <row r="1849" spans="3:28" ht="12.5" customHeight="1">
      <c r="C1849" s="531"/>
      <c r="D1849" s="531"/>
      <c r="E1849" s="531"/>
      <c r="F1849" s="909"/>
      <c r="G1849" s="909"/>
      <c r="H1849" s="909"/>
      <c r="I1849" s="909"/>
      <c r="J1849" s="909"/>
      <c r="K1849" s="909"/>
      <c r="L1849" s="531"/>
      <c r="M1849" s="531"/>
      <c r="N1849" s="531"/>
      <c r="O1849" s="531"/>
      <c r="P1849" s="531"/>
      <c r="Q1849" s="531"/>
      <c r="R1849" s="531"/>
      <c r="S1849" s="531"/>
      <c r="T1849" s="531"/>
      <c r="U1849" s="531"/>
      <c r="V1849" s="531"/>
      <c r="W1849" s="531"/>
      <c r="X1849" s="531"/>
      <c r="Y1849" s="531"/>
      <c r="Z1849" s="531"/>
      <c r="AA1849" s="531"/>
      <c r="AB1849" s="531"/>
    </row>
    <row r="1850" spans="3:28" ht="12.5" customHeight="1">
      <c r="C1850" s="531"/>
      <c r="D1850" s="531"/>
      <c r="E1850" s="531"/>
      <c r="F1850" s="909"/>
      <c r="G1850" s="909"/>
      <c r="H1850" s="909"/>
      <c r="I1850" s="909"/>
      <c r="J1850" s="909"/>
      <c r="K1850" s="909"/>
      <c r="L1850" s="531"/>
      <c r="M1850" s="531"/>
      <c r="N1850" s="531"/>
      <c r="O1850" s="531"/>
      <c r="P1850" s="531"/>
      <c r="Q1850" s="531"/>
      <c r="R1850" s="531"/>
      <c r="S1850" s="531"/>
      <c r="T1850" s="531"/>
      <c r="U1850" s="531"/>
      <c r="V1850" s="531"/>
      <c r="W1850" s="531"/>
      <c r="X1850" s="531"/>
      <c r="Y1850" s="531"/>
      <c r="Z1850" s="531"/>
      <c r="AA1850" s="531"/>
      <c r="AB1850" s="531"/>
    </row>
    <row r="1851" spans="3:28" ht="12.5" customHeight="1">
      <c r="C1851" s="531"/>
      <c r="D1851" s="531"/>
      <c r="E1851" s="531"/>
      <c r="F1851" s="909"/>
      <c r="G1851" s="909"/>
      <c r="H1851" s="909"/>
      <c r="I1851" s="909"/>
      <c r="J1851" s="909"/>
      <c r="K1851" s="909"/>
      <c r="L1851" s="531"/>
      <c r="M1851" s="531"/>
      <c r="N1851" s="531"/>
      <c r="O1851" s="531"/>
      <c r="P1851" s="531"/>
      <c r="Q1851" s="531"/>
      <c r="R1851" s="531"/>
      <c r="S1851" s="531"/>
      <c r="T1851" s="531"/>
      <c r="U1851" s="531"/>
      <c r="V1851" s="531"/>
      <c r="W1851" s="531"/>
      <c r="X1851" s="531"/>
      <c r="Y1851" s="531"/>
      <c r="Z1851" s="531"/>
      <c r="AA1851" s="531"/>
      <c r="AB1851" s="531"/>
    </row>
    <row r="1852" spans="3:28" ht="12.5" customHeight="1">
      <c r="C1852" s="531"/>
      <c r="D1852" s="531"/>
      <c r="E1852" s="531"/>
      <c r="F1852" s="909"/>
      <c r="G1852" s="909"/>
      <c r="H1852" s="909"/>
      <c r="I1852" s="909"/>
      <c r="J1852" s="909"/>
      <c r="K1852" s="909"/>
      <c r="L1852" s="531"/>
      <c r="M1852" s="531"/>
      <c r="N1852" s="531"/>
      <c r="O1852" s="531"/>
      <c r="P1852" s="531"/>
      <c r="Q1852" s="531"/>
      <c r="R1852" s="531"/>
      <c r="S1852" s="531"/>
      <c r="T1852" s="531"/>
      <c r="U1852" s="531"/>
      <c r="V1852" s="531"/>
      <c r="W1852" s="531"/>
      <c r="X1852" s="531"/>
      <c r="Y1852" s="531"/>
      <c r="Z1852" s="531"/>
      <c r="AA1852" s="531"/>
      <c r="AB1852" s="531"/>
    </row>
    <row r="1853" spans="3:28" ht="12.5" customHeight="1">
      <c r="C1853" s="531"/>
      <c r="D1853" s="531"/>
      <c r="E1853" s="531"/>
      <c r="F1853" s="909"/>
      <c r="G1853" s="909"/>
      <c r="H1853" s="909"/>
      <c r="I1853" s="909"/>
      <c r="J1853" s="909"/>
      <c r="K1853" s="909"/>
      <c r="L1853" s="531"/>
      <c r="M1853" s="531"/>
      <c r="N1853" s="531"/>
      <c r="O1853" s="531"/>
      <c r="P1853" s="531"/>
      <c r="Q1853" s="531"/>
      <c r="R1853" s="531"/>
      <c r="S1853" s="531"/>
      <c r="T1853" s="531"/>
      <c r="U1853" s="531"/>
      <c r="V1853" s="531"/>
      <c r="W1853" s="531"/>
      <c r="X1853" s="531"/>
      <c r="Y1853" s="531"/>
      <c r="Z1853" s="531"/>
      <c r="AA1853" s="531"/>
      <c r="AB1853" s="531"/>
    </row>
    <row r="1854" spans="3:28" ht="12.5" customHeight="1">
      <c r="C1854" s="531"/>
      <c r="D1854" s="531"/>
      <c r="E1854" s="531"/>
      <c r="F1854" s="909"/>
      <c r="G1854" s="909"/>
      <c r="H1854" s="909"/>
      <c r="I1854" s="909"/>
      <c r="J1854" s="909"/>
      <c r="K1854" s="909"/>
      <c r="L1854" s="531"/>
      <c r="M1854" s="531"/>
      <c r="N1854" s="531"/>
      <c r="O1854" s="531"/>
      <c r="P1854" s="531"/>
      <c r="Q1854" s="531"/>
      <c r="R1854" s="531"/>
      <c r="S1854" s="531"/>
      <c r="T1854" s="531"/>
      <c r="U1854" s="531"/>
      <c r="V1854" s="531"/>
      <c r="W1854" s="531"/>
      <c r="X1854" s="531"/>
      <c r="Y1854" s="531"/>
      <c r="Z1854" s="531"/>
      <c r="AA1854" s="531"/>
      <c r="AB1854" s="531"/>
    </row>
    <row r="1855" spans="3:28" ht="12.5" customHeight="1">
      <c r="C1855" s="531"/>
      <c r="D1855" s="531"/>
      <c r="E1855" s="531"/>
      <c r="F1855" s="909"/>
      <c r="G1855" s="909"/>
      <c r="H1855" s="909"/>
      <c r="I1855" s="909"/>
      <c r="J1855" s="909"/>
      <c r="K1855" s="909"/>
      <c r="L1855" s="531"/>
      <c r="M1855" s="531"/>
      <c r="N1855" s="531"/>
      <c r="O1855" s="531"/>
      <c r="P1855" s="531"/>
      <c r="Q1855" s="531"/>
      <c r="R1855" s="531"/>
      <c r="S1855" s="531"/>
      <c r="T1855" s="531"/>
      <c r="U1855" s="531"/>
      <c r="V1855" s="531"/>
      <c r="W1855" s="531"/>
      <c r="X1855" s="531"/>
      <c r="Y1855" s="531"/>
      <c r="Z1855" s="531"/>
      <c r="AA1855" s="531"/>
      <c r="AB1855" s="531"/>
    </row>
    <row r="1856" spans="3:28" ht="12.5" customHeight="1">
      <c r="C1856" s="531"/>
      <c r="D1856" s="531"/>
      <c r="E1856" s="531"/>
      <c r="F1856" s="909"/>
      <c r="G1856" s="909"/>
      <c r="H1856" s="909"/>
      <c r="I1856" s="909"/>
      <c r="J1856" s="909"/>
      <c r="K1856" s="909"/>
      <c r="L1856" s="531"/>
      <c r="M1856" s="531"/>
      <c r="N1856" s="531"/>
      <c r="O1856" s="531"/>
      <c r="P1856" s="531"/>
      <c r="Q1856" s="531"/>
      <c r="R1856" s="531"/>
      <c r="S1856" s="531"/>
      <c r="T1856" s="531"/>
      <c r="U1856" s="531"/>
      <c r="V1856" s="531"/>
      <c r="W1856" s="531"/>
      <c r="X1856" s="531"/>
      <c r="Y1856" s="531"/>
      <c r="Z1856" s="531"/>
      <c r="AA1856" s="531"/>
      <c r="AB1856" s="531"/>
    </row>
    <row r="1857" spans="3:28" ht="12.5" customHeight="1">
      <c r="C1857" s="531"/>
      <c r="D1857" s="531"/>
      <c r="E1857" s="531"/>
      <c r="F1857" s="909"/>
      <c r="G1857" s="909"/>
      <c r="H1857" s="909"/>
      <c r="I1857" s="909"/>
      <c r="J1857" s="909"/>
      <c r="K1857" s="909"/>
      <c r="L1857" s="531"/>
      <c r="M1857" s="531"/>
      <c r="N1857" s="531"/>
      <c r="O1857" s="531"/>
      <c r="P1857" s="531"/>
      <c r="Q1857" s="531"/>
      <c r="R1857" s="531"/>
      <c r="S1857" s="531"/>
      <c r="T1857" s="531"/>
      <c r="U1857" s="531"/>
      <c r="V1857" s="531"/>
      <c r="W1857" s="531"/>
      <c r="X1857" s="531"/>
      <c r="Y1857" s="531"/>
      <c r="Z1857" s="531"/>
      <c r="AA1857" s="531"/>
      <c r="AB1857" s="531"/>
    </row>
    <row r="1858" spans="3:28" ht="12.5" customHeight="1">
      <c r="C1858" s="531"/>
      <c r="D1858" s="531"/>
      <c r="E1858" s="531"/>
      <c r="F1858" s="909"/>
      <c r="G1858" s="909"/>
      <c r="H1858" s="909"/>
      <c r="I1858" s="909"/>
      <c r="J1858" s="909"/>
      <c r="K1858" s="909"/>
      <c r="L1858" s="531"/>
      <c r="M1858" s="531"/>
      <c r="N1858" s="531"/>
      <c r="O1858" s="531"/>
      <c r="P1858" s="531"/>
      <c r="Q1858" s="531"/>
      <c r="R1858" s="531"/>
      <c r="S1858" s="531"/>
      <c r="T1858" s="531"/>
      <c r="U1858" s="531"/>
      <c r="V1858" s="531"/>
      <c r="W1858" s="531"/>
      <c r="X1858" s="531"/>
      <c r="Y1858" s="531"/>
      <c r="Z1858" s="531"/>
      <c r="AA1858" s="531"/>
      <c r="AB1858" s="531"/>
    </row>
    <row r="1859" spans="3:28" ht="12.5" customHeight="1">
      <c r="C1859" s="531"/>
      <c r="D1859" s="531"/>
      <c r="E1859" s="531"/>
      <c r="F1859" s="909"/>
      <c r="G1859" s="909"/>
      <c r="H1859" s="909"/>
      <c r="I1859" s="909"/>
      <c r="J1859" s="909"/>
      <c r="K1859" s="909"/>
      <c r="L1859" s="531"/>
      <c r="M1859" s="531"/>
      <c r="N1859" s="531"/>
      <c r="O1859" s="531"/>
      <c r="P1859" s="531"/>
      <c r="Q1859" s="531"/>
      <c r="R1859" s="531"/>
      <c r="S1859" s="531"/>
      <c r="T1859" s="531"/>
      <c r="U1859" s="531"/>
      <c r="V1859" s="531"/>
      <c r="W1859" s="531"/>
      <c r="X1859" s="531"/>
      <c r="Y1859" s="531"/>
      <c r="Z1859" s="531"/>
      <c r="AA1859" s="531"/>
      <c r="AB1859" s="531"/>
    </row>
    <row r="1860" spans="3:28" ht="12.5" customHeight="1">
      <c r="C1860" s="531"/>
      <c r="D1860" s="531"/>
      <c r="E1860" s="531"/>
      <c r="F1860" s="909"/>
      <c r="G1860" s="909"/>
      <c r="H1860" s="909"/>
      <c r="I1860" s="909"/>
      <c r="J1860" s="909"/>
      <c r="K1860" s="909"/>
      <c r="L1860" s="531"/>
      <c r="M1860" s="531"/>
      <c r="N1860" s="531"/>
      <c r="O1860" s="531"/>
      <c r="P1860" s="531"/>
      <c r="Q1860" s="531"/>
      <c r="R1860" s="531"/>
      <c r="S1860" s="531"/>
      <c r="T1860" s="531"/>
      <c r="U1860" s="531"/>
      <c r="V1860" s="531"/>
      <c r="W1860" s="531"/>
      <c r="X1860" s="531"/>
      <c r="Y1860" s="531"/>
      <c r="Z1860" s="531"/>
      <c r="AA1860" s="531"/>
      <c r="AB1860" s="531"/>
    </row>
    <row r="1861" spans="3:28" ht="12.5" customHeight="1">
      <c r="C1861" s="531"/>
      <c r="D1861" s="531"/>
      <c r="E1861" s="531"/>
      <c r="F1861" s="909"/>
      <c r="G1861" s="909"/>
      <c r="H1861" s="909"/>
      <c r="I1861" s="909"/>
      <c r="J1861" s="909"/>
      <c r="K1861" s="909"/>
      <c r="L1861" s="531"/>
      <c r="M1861" s="531"/>
      <c r="N1861" s="531"/>
      <c r="O1861" s="531"/>
      <c r="P1861" s="531"/>
      <c r="Q1861" s="531"/>
      <c r="R1861" s="531"/>
      <c r="S1861" s="531"/>
      <c r="T1861" s="531"/>
      <c r="U1861" s="531"/>
      <c r="V1861" s="531"/>
      <c r="W1861" s="531"/>
      <c r="X1861" s="531"/>
      <c r="Y1861" s="531"/>
      <c r="Z1861" s="531"/>
      <c r="AA1861" s="531"/>
      <c r="AB1861" s="531"/>
    </row>
    <row r="1862" spans="3:28" ht="12.5" customHeight="1">
      <c r="C1862" s="531"/>
      <c r="D1862" s="531"/>
      <c r="E1862" s="531"/>
      <c r="F1862" s="909"/>
      <c r="G1862" s="909"/>
      <c r="H1862" s="909"/>
      <c r="I1862" s="909"/>
      <c r="J1862" s="909"/>
      <c r="K1862" s="909"/>
      <c r="L1862" s="531"/>
      <c r="M1862" s="531"/>
      <c r="N1862" s="531"/>
      <c r="O1862" s="531"/>
      <c r="P1862" s="531"/>
      <c r="Q1862" s="531"/>
      <c r="R1862" s="531"/>
      <c r="S1862" s="531"/>
      <c r="T1862" s="531"/>
      <c r="U1862" s="531"/>
      <c r="V1862" s="531"/>
      <c r="W1862" s="531"/>
      <c r="X1862" s="531"/>
      <c r="Y1862" s="531"/>
      <c r="Z1862" s="531"/>
      <c r="AA1862" s="531"/>
      <c r="AB1862" s="531"/>
    </row>
    <row r="1863" spans="3:28" ht="12.5" customHeight="1">
      <c r="C1863" s="531"/>
      <c r="D1863" s="531"/>
      <c r="E1863" s="531"/>
      <c r="F1863" s="909"/>
      <c r="G1863" s="909"/>
      <c r="H1863" s="909"/>
      <c r="I1863" s="909"/>
      <c r="J1863" s="909"/>
      <c r="K1863" s="909"/>
      <c r="L1863" s="531"/>
      <c r="M1863" s="531"/>
      <c r="N1863" s="531"/>
      <c r="O1863" s="531"/>
      <c r="P1863" s="531"/>
      <c r="Q1863" s="531"/>
      <c r="R1863" s="531"/>
      <c r="S1863" s="531"/>
      <c r="T1863" s="531"/>
      <c r="U1863" s="531"/>
      <c r="V1863" s="531"/>
      <c r="W1863" s="531"/>
      <c r="X1863" s="531"/>
      <c r="Y1863" s="531"/>
      <c r="Z1863" s="531"/>
      <c r="AA1863" s="531"/>
      <c r="AB1863" s="531"/>
    </row>
    <row r="1864" spans="3:28" ht="12.5" customHeight="1">
      <c r="C1864" s="531"/>
      <c r="D1864" s="531"/>
      <c r="E1864" s="531"/>
      <c r="F1864" s="909"/>
      <c r="G1864" s="909"/>
      <c r="H1864" s="909"/>
      <c r="I1864" s="909"/>
      <c r="J1864" s="909"/>
      <c r="K1864" s="909"/>
      <c r="L1864" s="531"/>
      <c r="M1864" s="531"/>
      <c r="N1864" s="531"/>
      <c r="O1864" s="531"/>
      <c r="P1864" s="531"/>
      <c r="Q1864" s="531"/>
      <c r="R1864" s="531"/>
      <c r="S1864" s="531"/>
      <c r="T1864" s="531"/>
      <c r="U1864" s="531"/>
      <c r="V1864" s="531"/>
      <c r="W1864" s="531"/>
      <c r="X1864" s="531"/>
      <c r="Y1864" s="531"/>
      <c r="Z1864" s="531"/>
      <c r="AA1864" s="531"/>
      <c r="AB1864" s="531"/>
    </row>
    <row r="1865" spans="3:28" ht="12.5" customHeight="1">
      <c r="C1865" s="531"/>
      <c r="D1865" s="531"/>
      <c r="E1865" s="531"/>
      <c r="F1865" s="909"/>
      <c r="G1865" s="909"/>
      <c r="H1865" s="909"/>
      <c r="I1865" s="909"/>
      <c r="J1865" s="909"/>
      <c r="K1865" s="909"/>
      <c r="L1865" s="531"/>
      <c r="M1865" s="531"/>
      <c r="N1865" s="531"/>
      <c r="O1865" s="531"/>
      <c r="P1865" s="531"/>
      <c r="Q1865" s="531"/>
      <c r="R1865" s="531"/>
      <c r="S1865" s="531"/>
      <c r="T1865" s="531"/>
      <c r="U1865" s="531"/>
      <c r="V1865" s="531"/>
      <c r="W1865" s="531"/>
      <c r="X1865" s="531"/>
      <c r="Y1865" s="531"/>
      <c r="Z1865" s="531"/>
      <c r="AA1865" s="531"/>
      <c r="AB1865" s="531"/>
    </row>
    <row r="1866" spans="3:28" ht="12.5" customHeight="1">
      <c r="C1866" s="531"/>
      <c r="D1866" s="531"/>
      <c r="E1866" s="531"/>
      <c r="F1866" s="909"/>
      <c r="G1866" s="909"/>
      <c r="H1866" s="909"/>
      <c r="I1866" s="909"/>
      <c r="J1866" s="909"/>
      <c r="K1866" s="909"/>
      <c r="L1866" s="531"/>
      <c r="M1866" s="531"/>
      <c r="N1866" s="531"/>
      <c r="O1866" s="531"/>
      <c r="P1866" s="531"/>
      <c r="Q1866" s="531"/>
      <c r="R1866" s="531"/>
      <c r="S1866" s="531"/>
      <c r="T1866" s="531"/>
      <c r="U1866" s="531"/>
      <c r="V1866" s="531"/>
      <c r="W1866" s="531"/>
      <c r="X1866" s="531"/>
      <c r="Y1866" s="531"/>
      <c r="Z1866" s="531"/>
      <c r="AA1866" s="531"/>
      <c r="AB1866" s="531"/>
    </row>
    <row r="1867" spans="3:28" ht="12.5" customHeight="1">
      <c r="C1867" s="531"/>
      <c r="D1867" s="531"/>
      <c r="E1867" s="531"/>
      <c r="F1867" s="909"/>
      <c r="G1867" s="909"/>
      <c r="H1867" s="909"/>
      <c r="I1867" s="909"/>
      <c r="J1867" s="909"/>
      <c r="K1867" s="909"/>
      <c r="L1867" s="531"/>
      <c r="M1867" s="531"/>
      <c r="N1867" s="531"/>
      <c r="O1867" s="531"/>
      <c r="P1867" s="531"/>
      <c r="Q1867" s="531"/>
      <c r="R1867" s="531"/>
      <c r="S1867" s="531"/>
      <c r="T1867" s="531"/>
      <c r="U1867" s="531"/>
      <c r="V1867" s="531"/>
      <c r="W1867" s="531"/>
      <c r="X1867" s="531"/>
      <c r="Y1867" s="531"/>
      <c r="Z1867" s="531"/>
      <c r="AA1867" s="531"/>
      <c r="AB1867" s="531"/>
    </row>
    <row r="1868" spans="3:28" ht="12.5" customHeight="1">
      <c r="C1868" s="531"/>
      <c r="D1868" s="531"/>
      <c r="E1868" s="531"/>
      <c r="F1868" s="909"/>
      <c r="G1868" s="909"/>
      <c r="H1868" s="909"/>
      <c r="I1868" s="909"/>
      <c r="J1868" s="909"/>
      <c r="K1868" s="909"/>
      <c r="L1868" s="531"/>
      <c r="M1868" s="531"/>
      <c r="N1868" s="531"/>
      <c r="O1868" s="531"/>
      <c r="P1868" s="531"/>
      <c r="Q1868" s="531"/>
      <c r="R1868" s="531"/>
      <c r="S1868" s="531"/>
      <c r="T1868" s="531"/>
      <c r="U1868" s="531"/>
      <c r="V1868" s="531"/>
      <c r="W1868" s="531"/>
      <c r="X1868" s="531"/>
      <c r="Y1868" s="531"/>
      <c r="Z1868" s="531"/>
      <c r="AA1868" s="531"/>
      <c r="AB1868" s="531"/>
    </row>
    <row r="1869" spans="3:28" ht="12.5" customHeight="1">
      <c r="C1869" s="531"/>
      <c r="D1869" s="531"/>
      <c r="E1869" s="531"/>
      <c r="F1869" s="909"/>
      <c r="G1869" s="909"/>
      <c r="H1869" s="909"/>
      <c r="I1869" s="909"/>
      <c r="J1869" s="909"/>
      <c r="K1869" s="909"/>
      <c r="L1869" s="531"/>
      <c r="M1869" s="531"/>
      <c r="N1869" s="531"/>
      <c r="O1869" s="531"/>
      <c r="P1869" s="531"/>
      <c r="Q1869" s="531"/>
      <c r="R1869" s="531"/>
      <c r="S1869" s="531"/>
      <c r="T1869" s="531"/>
      <c r="U1869" s="531"/>
      <c r="V1869" s="531"/>
      <c r="W1869" s="531"/>
      <c r="X1869" s="531"/>
      <c r="Y1869" s="531"/>
      <c r="Z1869" s="531"/>
      <c r="AA1869" s="531"/>
      <c r="AB1869" s="531"/>
    </row>
    <row r="1870" spans="3:28" ht="12.5" customHeight="1">
      <c r="C1870" s="531"/>
      <c r="D1870" s="531"/>
      <c r="E1870" s="531"/>
      <c r="F1870" s="909"/>
      <c r="G1870" s="909"/>
      <c r="H1870" s="909"/>
      <c r="I1870" s="909"/>
      <c r="J1870" s="909"/>
      <c r="K1870" s="909"/>
      <c r="L1870" s="531"/>
      <c r="M1870" s="531"/>
      <c r="N1870" s="531"/>
      <c r="O1870" s="531"/>
      <c r="P1870" s="531"/>
      <c r="Q1870" s="531"/>
      <c r="R1870" s="531"/>
      <c r="S1870" s="531"/>
      <c r="T1870" s="531"/>
      <c r="U1870" s="531"/>
      <c r="V1870" s="531"/>
      <c r="W1870" s="531"/>
      <c r="X1870" s="531"/>
      <c r="Y1870" s="531"/>
      <c r="Z1870" s="531"/>
      <c r="AA1870" s="531"/>
      <c r="AB1870" s="531"/>
    </row>
    <row r="1871" spans="3:28" ht="12.5" customHeight="1">
      <c r="C1871" s="531"/>
      <c r="D1871" s="531"/>
      <c r="E1871" s="531"/>
      <c r="F1871" s="909"/>
      <c r="G1871" s="909"/>
      <c r="H1871" s="909"/>
      <c r="I1871" s="909"/>
      <c r="J1871" s="909"/>
      <c r="K1871" s="909"/>
      <c r="L1871" s="531"/>
      <c r="M1871" s="531"/>
      <c r="N1871" s="531"/>
      <c r="O1871" s="531"/>
      <c r="P1871" s="531"/>
      <c r="Q1871" s="531"/>
      <c r="R1871" s="531"/>
      <c r="S1871" s="531"/>
      <c r="T1871" s="531"/>
      <c r="U1871" s="531"/>
      <c r="V1871" s="531"/>
      <c r="W1871" s="531"/>
      <c r="X1871" s="531"/>
      <c r="Y1871" s="531"/>
      <c r="Z1871" s="531"/>
      <c r="AA1871" s="531"/>
      <c r="AB1871" s="531"/>
    </row>
    <row r="1872" spans="3:28" ht="12.5" customHeight="1">
      <c r="C1872" s="531"/>
      <c r="D1872" s="531"/>
      <c r="E1872" s="531"/>
      <c r="F1872" s="909"/>
      <c r="G1872" s="909"/>
      <c r="H1872" s="909"/>
      <c r="I1872" s="909"/>
      <c r="J1872" s="909"/>
      <c r="K1872" s="909"/>
      <c r="L1872" s="531"/>
      <c r="M1872" s="531"/>
      <c r="N1872" s="531"/>
      <c r="O1872" s="531"/>
      <c r="P1872" s="531"/>
      <c r="Q1872" s="531"/>
      <c r="R1872" s="531"/>
      <c r="S1872" s="531"/>
      <c r="T1872" s="531"/>
      <c r="U1872" s="531"/>
      <c r="V1872" s="531"/>
      <c r="W1872" s="531"/>
      <c r="X1872" s="531"/>
      <c r="Y1872" s="531"/>
      <c r="Z1872" s="531"/>
      <c r="AA1872" s="531"/>
      <c r="AB1872" s="531"/>
    </row>
    <row r="1873" spans="3:28" ht="12.5" customHeight="1">
      <c r="C1873" s="531"/>
      <c r="D1873" s="531"/>
      <c r="E1873" s="531"/>
      <c r="F1873" s="909"/>
      <c r="G1873" s="909"/>
      <c r="H1873" s="909"/>
      <c r="I1873" s="909"/>
      <c r="J1873" s="909"/>
      <c r="K1873" s="909"/>
      <c r="L1873" s="531"/>
      <c r="M1873" s="531"/>
      <c r="N1873" s="531"/>
      <c r="O1873" s="531"/>
      <c r="P1873" s="531"/>
      <c r="Q1873" s="531"/>
      <c r="R1873" s="531"/>
      <c r="S1873" s="531"/>
      <c r="T1873" s="531"/>
      <c r="U1873" s="531"/>
      <c r="V1873" s="531"/>
      <c r="W1873" s="531"/>
      <c r="X1873" s="531"/>
      <c r="Y1873" s="531"/>
      <c r="Z1873" s="531"/>
      <c r="AA1873" s="531"/>
      <c r="AB1873" s="531"/>
    </row>
    <row r="1874" spans="3:28" ht="12.5" customHeight="1">
      <c r="C1874" s="531"/>
      <c r="D1874" s="531"/>
      <c r="E1874" s="531"/>
      <c r="F1874" s="909"/>
      <c r="G1874" s="909"/>
      <c r="H1874" s="909"/>
      <c r="I1874" s="909"/>
      <c r="J1874" s="909"/>
      <c r="K1874" s="909"/>
      <c r="L1874" s="531"/>
      <c r="M1874" s="531"/>
      <c r="N1874" s="531"/>
      <c r="O1874" s="531"/>
      <c r="P1874" s="531"/>
      <c r="Q1874" s="531"/>
      <c r="R1874" s="531"/>
      <c r="S1874" s="531"/>
      <c r="T1874" s="531"/>
      <c r="U1874" s="531"/>
      <c r="V1874" s="531"/>
      <c r="W1874" s="531"/>
      <c r="X1874" s="531"/>
      <c r="Y1874" s="531"/>
      <c r="Z1874" s="531"/>
      <c r="AA1874" s="531"/>
      <c r="AB1874" s="531"/>
    </row>
    <row r="1875" spans="3:28" ht="12.5" customHeight="1">
      <c r="C1875" s="531"/>
      <c r="D1875" s="531"/>
      <c r="E1875" s="531"/>
      <c r="F1875" s="909"/>
      <c r="G1875" s="909"/>
      <c r="H1875" s="909"/>
      <c r="I1875" s="909"/>
      <c r="J1875" s="909"/>
      <c r="K1875" s="909"/>
      <c r="L1875" s="531"/>
      <c r="M1875" s="531"/>
      <c r="N1875" s="531"/>
      <c r="O1875" s="531"/>
      <c r="P1875" s="531"/>
      <c r="Q1875" s="531"/>
      <c r="R1875" s="531"/>
      <c r="S1875" s="531"/>
      <c r="T1875" s="531"/>
      <c r="U1875" s="531"/>
      <c r="V1875" s="531"/>
      <c r="W1875" s="531"/>
      <c r="X1875" s="531"/>
      <c r="Y1875" s="531"/>
      <c r="Z1875" s="531"/>
      <c r="AA1875" s="531"/>
      <c r="AB1875" s="531"/>
    </row>
    <row r="1876" spans="3:28" ht="12.5" customHeight="1">
      <c r="C1876" s="531"/>
      <c r="D1876" s="531"/>
      <c r="E1876" s="531"/>
      <c r="F1876" s="909"/>
      <c r="G1876" s="909"/>
      <c r="H1876" s="909"/>
      <c r="I1876" s="909"/>
      <c r="J1876" s="909"/>
      <c r="K1876" s="909"/>
      <c r="L1876" s="531"/>
      <c r="M1876" s="531"/>
      <c r="N1876" s="531"/>
      <c r="O1876" s="531"/>
      <c r="P1876" s="531"/>
      <c r="Q1876" s="531"/>
      <c r="R1876" s="531"/>
      <c r="S1876" s="531"/>
      <c r="T1876" s="531"/>
      <c r="U1876" s="531"/>
      <c r="V1876" s="531"/>
      <c r="W1876" s="531"/>
      <c r="X1876" s="531"/>
      <c r="Y1876" s="531"/>
      <c r="Z1876" s="531"/>
      <c r="AA1876" s="531"/>
      <c r="AB1876" s="531"/>
    </row>
    <row r="1877" spans="3:28" ht="12.5" customHeight="1">
      <c r="C1877" s="531"/>
      <c r="D1877" s="531"/>
      <c r="E1877" s="531"/>
      <c r="F1877" s="909"/>
      <c r="G1877" s="909"/>
      <c r="H1877" s="909"/>
      <c r="I1877" s="909"/>
      <c r="J1877" s="909"/>
      <c r="K1877" s="909"/>
      <c r="L1877" s="531"/>
      <c r="M1877" s="531"/>
      <c r="N1877" s="531"/>
      <c r="O1877" s="531"/>
      <c r="P1877" s="531"/>
      <c r="Q1877" s="531"/>
      <c r="R1877" s="531"/>
      <c r="S1877" s="531"/>
      <c r="T1877" s="531"/>
      <c r="U1877" s="531"/>
      <c r="V1877" s="531"/>
      <c r="W1877" s="531"/>
      <c r="X1877" s="531"/>
      <c r="Y1877" s="531"/>
      <c r="Z1877" s="531"/>
      <c r="AA1877" s="531"/>
      <c r="AB1877" s="531"/>
    </row>
    <row r="1878" spans="3:28" ht="12.5" customHeight="1">
      <c r="C1878" s="531"/>
      <c r="D1878" s="531"/>
      <c r="E1878" s="531"/>
      <c r="F1878" s="909"/>
      <c r="G1878" s="909"/>
      <c r="H1878" s="909"/>
      <c r="I1878" s="909"/>
      <c r="J1878" s="909"/>
      <c r="K1878" s="909"/>
      <c r="L1878" s="531"/>
      <c r="M1878" s="531"/>
      <c r="N1878" s="531"/>
      <c r="O1878" s="531"/>
      <c r="P1878" s="531"/>
      <c r="Q1878" s="531"/>
      <c r="R1878" s="531"/>
      <c r="S1878" s="531"/>
      <c r="T1878" s="531"/>
      <c r="U1878" s="531"/>
      <c r="V1878" s="531"/>
      <c r="W1878" s="531"/>
      <c r="X1878" s="531"/>
      <c r="Y1878" s="531"/>
      <c r="Z1878" s="531"/>
      <c r="AA1878" s="531"/>
      <c r="AB1878" s="531"/>
    </row>
    <row r="1879" spans="3:28" ht="12.5" customHeight="1">
      <c r="C1879" s="531"/>
      <c r="D1879" s="531"/>
      <c r="E1879" s="531"/>
      <c r="F1879" s="909"/>
      <c r="G1879" s="909"/>
      <c r="H1879" s="909"/>
      <c r="I1879" s="909"/>
      <c r="J1879" s="909"/>
      <c r="K1879" s="909"/>
      <c r="L1879" s="531"/>
      <c r="M1879" s="531"/>
      <c r="N1879" s="531"/>
      <c r="O1879" s="531"/>
      <c r="P1879" s="531"/>
      <c r="Q1879" s="531"/>
      <c r="R1879" s="531"/>
      <c r="S1879" s="531"/>
      <c r="T1879" s="531"/>
      <c r="U1879" s="531"/>
      <c r="V1879" s="531"/>
      <c r="W1879" s="531"/>
      <c r="X1879" s="531"/>
      <c r="Y1879" s="531"/>
      <c r="Z1879" s="531"/>
      <c r="AA1879" s="531"/>
      <c r="AB1879" s="531"/>
    </row>
    <row r="1880" spans="3:28" ht="12.5" customHeight="1">
      <c r="C1880" s="531"/>
      <c r="D1880" s="531"/>
      <c r="E1880" s="531"/>
      <c r="F1880" s="909"/>
      <c r="G1880" s="909"/>
      <c r="H1880" s="909"/>
      <c r="I1880" s="909"/>
      <c r="J1880" s="909"/>
      <c r="K1880" s="909"/>
      <c r="L1880" s="531"/>
      <c r="M1880" s="531"/>
      <c r="N1880" s="531"/>
      <c r="O1880" s="531"/>
      <c r="P1880" s="531"/>
      <c r="Q1880" s="531"/>
      <c r="R1880" s="531"/>
      <c r="S1880" s="531"/>
      <c r="T1880" s="531"/>
      <c r="U1880" s="531"/>
      <c r="V1880" s="531"/>
      <c r="W1880" s="531"/>
      <c r="X1880" s="531"/>
      <c r="Y1880" s="531"/>
      <c r="Z1880" s="531"/>
      <c r="AA1880" s="531"/>
      <c r="AB1880" s="531"/>
    </row>
    <row r="1881" spans="3:28" ht="12.5" customHeight="1">
      <c r="C1881" s="531"/>
      <c r="D1881" s="531"/>
      <c r="E1881" s="531"/>
      <c r="F1881" s="909"/>
      <c r="G1881" s="909"/>
      <c r="H1881" s="909"/>
      <c r="I1881" s="909"/>
      <c r="J1881" s="909"/>
      <c r="K1881" s="909"/>
      <c r="L1881" s="531"/>
      <c r="M1881" s="531"/>
      <c r="N1881" s="531"/>
      <c r="O1881" s="531"/>
      <c r="P1881" s="531"/>
      <c r="Q1881" s="531"/>
      <c r="R1881" s="531"/>
      <c r="S1881" s="531"/>
      <c r="T1881" s="531"/>
      <c r="U1881" s="531"/>
      <c r="V1881" s="531"/>
      <c r="W1881" s="531"/>
      <c r="X1881" s="531"/>
      <c r="Y1881" s="531"/>
      <c r="Z1881" s="531"/>
      <c r="AA1881" s="531"/>
      <c r="AB1881" s="531"/>
    </row>
    <row r="1882" spans="3:28" ht="12.5" customHeight="1">
      <c r="C1882" s="531"/>
      <c r="D1882" s="531"/>
      <c r="E1882" s="531"/>
      <c r="F1882" s="909"/>
      <c r="G1882" s="909"/>
      <c r="H1882" s="909"/>
      <c r="I1882" s="909"/>
      <c r="J1882" s="909"/>
      <c r="K1882" s="909"/>
      <c r="L1882" s="531"/>
      <c r="M1882" s="531"/>
      <c r="N1882" s="531"/>
      <c r="O1882" s="531"/>
      <c r="P1882" s="531"/>
      <c r="Q1882" s="531"/>
      <c r="R1882" s="531"/>
      <c r="S1882" s="531"/>
      <c r="T1882" s="531"/>
      <c r="U1882" s="531"/>
      <c r="V1882" s="531"/>
      <c r="W1882" s="531"/>
      <c r="X1882" s="531"/>
      <c r="Y1882" s="531"/>
      <c r="Z1882" s="531"/>
      <c r="AA1882" s="531"/>
      <c r="AB1882" s="531"/>
    </row>
    <row r="1883" spans="3:28" ht="12.5" customHeight="1">
      <c r="C1883" s="531"/>
      <c r="D1883" s="531"/>
      <c r="E1883" s="531"/>
      <c r="F1883" s="909"/>
      <c r="G1883" s="909"/>
      <c r="H1883" s="909"/>
      <c r="I1883" s="909"/>
      <c r="J1883" s="909"/>
      <c r="K1883" s="909"/>
      <c r="L1883" s="531"/>
      <c r="M1883" s="531"/>
      <c r="N1883" s="531"/>
      <c r="O1883" s="531"/>
      <c r="P1883" s="531"/>
      <c r="Q1883" s="531"/>
      <c r="R1883" s="531"/>
      <c r="S1883" s="531"/>
      <c r="T1883" s="531"/>
      <c r="U1883" s="531"/>
      <c r="V1883" s="531"/>
      <c r="W1883" s="531"/>
      <c r="X1883" s="531"/>
      <c r="Y1883" s="531"/>
      <c r="Z1883" s="531"/>
      <c r="AA1883" s="531"/>
      <c r="AB1883" s="531"/>
    </row>
    <row r="1884" spans="3:28" ht="12.5" customHeight="1">
      <c r="C1884" s="531"/>
      <c r="D1884" s="531"/>
      <c r="E1884" s="531"/>
      <c r="F1884" s="909"/>
      <c r="G1884" s="909"/>
      <c r="H1884" s="909"/>
      <c r="I1884" s="909"/>
      <c r="J1884" s="909"/>
      <c r="K1884" s="909"/>
      <c r="L1884" s="531"/>
      <c r="M1884" s="531"/>
      <c r="N1884" s="531"/>
      <c r="O1884" s="531"/>
      <c r="P1884" s="531"/>
      <c r="Q1884" s="531"/>
      <c r="R1884" s="531"/>
      <c r="S1884" s="531"/>
      <c r="T1884" s="531"/>
      <c r="U1884" s="531"/>
      <c r="V1884" s="531"/>
      <c r="W1884" s="531"/>
      <c r="X1884" s="531"/>
      <c r="Y1884" s="531"/>
      <c r="Z1884" s="531"/>
      <c r="AA1884" s="531"/>
      <c r="AB1884" s="531"/>
    </row>
    <row r="1885" spans="3:28" ht="12.5" customHeight="1">
      <c r="C1885" s="531"/>
      <c r="D1885" s="531"/>
      <c r="E1885" s="531"/>
      <c r="F1885" s="909"/>
      <c r="G1885" s="909"/>
      <c r="H1885" s="909"/>
      <c r="I1885" s="909"/>
      <c r="J1885" s="909"/>
      <c r="K1885" s="909"/>
      <c r="L1885" s="531"/>
      <c r="M1885" s="531"/>
      <c r="N1885" s="531"/>
      <c r="O1885" s="531"/>
      <c r="P1885" s="531"/>
      <c r="Q1885" s="531"/>
      <c r="R1885" s="531"/>
      <c r="S1885" s="531"/>
      <c r="T1885" s="531"/>
      <c r="U1885" s="531"/>
      <c r="V1885" s="531"/>
      <c r="W1885" s="531"/>
      <c r="X1885" s="531"/>
      <c r="Y1885" s="531"/>
      <c r="Z1885" s="531"/>
      <c r="AA1885" s="531"/>
      <c r="AB1885" s="531"/>
    </row>
    <row r="1886" spans="3:28" ht="12.5" customHeight="1">
      <c r="C1886" s="531"/>
      <c r="D1886" s="531"/>
      <c r="E1886" s="531"/>
      <c r="F1886" s="909"/>
      <c r="G1886" s="909"/>
      <c r="H1886" s="909"/>
      <c r="I1886" s="909"/>
      <c r="J1886" s="909"/>
      <c r="K1886" s="909"/>
      <c r="L1886" s="531"/>
      <c r="M1886" s="531"/>
      <c r="N1886" s="531"/>
      <c r="O1886" s="531"/>
      <c r="P1886" s="531"/>
      <c r="Q1886" s="531"/>
      <c r="R1886" s="531"/>
      <c r="S1886" s="531"/>
      <c r="T1886" s="531"/>
      <c r="U1886" s="531"/>
      <c r="V1886" s="531"/>
      <c r="W1886" s="531"/>
      <c r="X1886" s="531"/>
      <c r="Y1886" s="531"/>
      <c r="Z1886" s="531"/>
      <c r="AA1886" s="531"/>
      <c r="AB1886" s="531"/>
    </row>
    <row r="1887" spans="3:28" ht="12.5" customHeight="1">
      <c r="C1887" s="531"/>
      <c r="D1887" s="531"/>
      <c r="E1887" s="531"/>
      <c r="F1887" s="909"/>
      <c r="G1887" s="909"/>
      <c r="H1887" s="909"/>
      <c r="I1887" s="909"/>
      <c r="J1887" s="909"/>
      <c r="K1887" s="909"/>
      <c r="L1887" s="531"/>
      <c r="M1887" s="531"/>
      <c r="N1887" s="531"/>
      <c r="O1887" s="531"/>
      <c r="P1887" s="531"/>
      <c r="Q1887" s="531"/>
      <c r="R1887" s="531"/>
      <c r="S1887" s="531"/>
      <c r="T1887" s="531"/>
      <c r="U1887" s="531"/>
      <c r="V1887" s="531"/>
      <c r="W1887" s="531"/>
      <c r="X1887" s="531"/>
      <c r="Y1887" s="531"/>
      <c r="Z1887" s="531"/>
      <c r="AA1887" s="531"/>
      <c r="AB1887" s="531"/>
    </row>
    <row r="1888" spans="3:28" ht="12.5" customHeight="1">
      <c r="C1888" s="531"/>
      <c r="D1888" s="531"/>
      <c r="E1888" s="531"/>
      <c r="F1888" s="909"/>
      <c r="G1888" s="909"/>
      <c r="H1888" s="909"/>
      <c r="I1888" s="909"/>
      <c r="J1888" s="909"/>
      <c r="K1888" s="909"/>
      <c r="L1888" s="531"/>
      <c r="M1888" s="531"/>
      <c r="N1888" s="531"/>
      <c r="O1888" s="531"/>
      <c r="P1888" s="531"/>
      <c r="Q1888" s="531"/>
      <c r="R1888" s="531"/>
      <c r="S1888" s="531"/>
      <c r="T1888" s="531"/>
      <c r="U1888" s="531"/>
      <c r="V1888" s="531"/>
      <c r="W1888" s="531"/>
      <c r="X1888" s="531"/>
      <c r="Y1888" s="531"/>
      <c r="Z1888" s="531"/>
      <c r="AA1888" s="531"/>
      <c r="AB1888" s="531"/>
    </row>
    <row r="1889" spans="3:28" ht="12.5" customHeight="1">
      <c r="C1889" s="531"/>
      <c r="D1889" s="531"/>
      <c r="E1889" s="531"/>
      <c r="F1889" s="909"/>
      <c r="G1889" s="909"/>
      <c r="H1889" s="909"/>
      <c r="I1889" s="909"/>
      <c r="J1889" s="909"/>
      <c r="K1889" s="909"/>
      <c r="L1889" s="531"/>
      <c r="M1889" s="531"/>
      <c r="N1889" s="531"/>
      <c r="O1889" s="531"/>
      <c r="P1889" s="531"/>
      <c r="Q1889" s="531"/>
      <c r="R1889" s="531"/>
      <c r="S1889" s="531"/>
      <c r="T1889" s="531"/>
      <c r="U1889" s="531"/>
      <c r="V1889" s="531"/>
      <c r="W1889" s="531"/>
      <c r="X1889" s="531"/>
      <c r="Y1889" s="531"/>
      <c r="Z1889" s="531"/>
      <c r="AA1889" s="531"/>
      <c r="AB1889" s="531"/>
    </row>
    <row r="1890" spans="3:28" ht="12.5" customHeight="1">
      <c r="C1890" s="531"/>
      <c r="D1890" s="531"/>
      <c r="E1890" s="531"/>
      <c r="F1890" s="909"/>
      <c r="G1890" s="909"/>
      <c r="H1890" s="909"/>
      <c r="I1890" s="909"/>
      <c r="J1890" s="909"/>
      <c r="K1890" s="909"/>
      <c r="L1890" s="531"/>
      <c r="M1890" s="531"/>
      <c r="N1890" s="531"/>
      <c r="O1890" s="531"/>
      <c r="P1890" s="531"/>
      <c r="Q1890" s="531"/>
      <c r="R1890" s="531"/>
      <c r="S1890" s="531"/>
      <c r="T1890" s="531"/>
      <c r="U1890" s="531"/>
      <c r="V1890" s="531"/>
      <c r="W1890" s="531"/>
      <c r="X1890" s="531"/>
      <c r="Y1890" s="531"/>
      <c r="Z1890" s="531"/>
      <c r="AA1890" s="531"/>
      <c r="AB1890" s="531"/>
    </row>
    <row r="1891" spans="3:28" ht="12.5" customHeight="1">
      <c r="C1891" s="531"/>
      <c r="D1891" s="531"/>
      <c r="E1891" s="531"/>
      <c r="F1891" s="909"/>
      <c r="G1891" s="909"/>
      <c r="H1891" s="909"/>
      <c r="I1891" s="909"/>
      <c r="J1891" s="909"/>
      <c r="K1891" s="909"/>
      <c r="L1891" s="531"/>
      <c r="M1891" s="531"/>
      <c r="N1891" s="531"/>
      <c r="O1891" s="531"/>
      <c r="P1891" s="531"/>
      <c r="Q1891" s="531"/>
      <c r="R1891" s="531"/>
      <c r="S1891" s="531"/>
      <c r="T1891" s="531"/>
      <c r="U1891" s="531"/>
      <c r="V1891" s="531"/>
      <c r="W1891" s="531"/>
      <c r="X1891" s="531"/>
      <c r="Y1891" s="531"/>
      <c r="Z1891" s="531"/>
      <c r="AA1891" s="531"/>
      <c r="AB1891" s="531"/>
    </row>
    <row r="1892" spans="3:28" ht="12.5" customHeight="1">
      <c r="C1892" s="531"/>
      <c r="D1892" s="531"/>
      <c r="E1892" s="531"/>
      <c r="F1892" s="909"/>
      <c r="G1892" s="909"/>
      <c r="H1892" s="909"/>
      <c r="I1892" s="909"/>
      <c r="J1892" s="909"/>
      <c r="K1892" s="909"/>
      <c r="L1892" s="531"/>
      <c r="M1892" s="531"/>
      <c r="N1892" s="531"/>
      <c r="O1892" s="531"/>
      <c r="P1892" s="531"/>
      <c r="Q1892" s="531"/>
      <c r="R1892" s="531"/>
      <c r="S1892" s="531"/>
      <c r="T1892" s="531"/>
      <c r="U1892" s="531"/>
      <c r="V1892" s="531"/>
      <c r="W1892" s="531"/>
      <c r="X1892" s="531"/>
      <c r="Y1892" s="531"/>
      <c r="Z1892" s="531"/>
      <c r="AA1892" s="531"/>
      <c r="AB1892" s="531"/>
    </row>
    <row r="1893" spans="3:28" ht="12.5" customHeight="1">
      <c r="C1893" s="531"/>
      <c r="D1893" s="531"/>
      <c r="E1893" s="531"/>
      <c r="F1893" s="909"/>
      <c r="G1893" s="909"/>
      <c r="H1893" s="909"/>
      <c r="I1893" s="909"/>
      <c r="J1893" s="909"/>
      <c r="K1893" s="909"/>
      <c r="L1893" s="531"/>
      <c r="M1893" s="531"/>
      <c r="N1893" s="531"/>
      <c r="O1893" s="531"/>
      <c r="P1893" s="531"/>
      <c r="Q1893" s="531"/>
      <c r="R1893" s="531"/>
      <c r="S1893" s="531"/>
      <c r="T1893" s="531"/>
      <c r="U1893" s="531"/>
      <c r="V1893" s="531"/>
      <c r="W1893" s="531"/>
      <c r="X1893" s="531"/>
      <c r="Y1893" s="531"/>
      <c r="Z1893" s="531"/>
      <c r="AA1893" s="531"/>
      <c r="AB1893" s="531"/>
    </row>
    <row r="1894" spans="3:28" ht="12.5" customHeight="1">
      <c r="C1894" s="531"/>
      <c r="D1894" s="531"/>
      <c r="E1894" s="531"/>
      <c r="F1894" s="909"/>
      <c r="G1894" s="909"/>
      <c r="H1894" s="909"/>
      <c r="I1894" s="909"/>
      <c r="J1894" s="909"/>
      <c r="K1894" s="909"/>
      <c r="L1894" s="531"/>
      <c r="M1894" s="531"/>
      <c r="N1894" s="531"/>
      <c r="O1894" s="531"/>
      <c r="P1894" s="531"/>
      <c r="Q1894" s="531"/>
      <c r="R1894" s="531"/>
      <c r="S1894" s="531"/>
      <c r="T1894" s="531"/>
      <c r="U1894" s="531"/>
      <c r="V1894" s="531"/>
      <c r="W1894" s="531"/>
      <c r="X1894" s="531"/>
      <c r="Y1894" s="531"/>
      <c r="Z1894" s="531"/>
      <c r="AA1894" s="531"/>
      <c r="AB1894" s="531"/>
    </row>
    <row r="1895" spans="3:28" ht="12.5" customHeight="1">
      <c r="C1895" s="531"/>
      <c r="D1895" s="531"/>
      <c r="E1895" s="531"/>
      <c r="F1895" s="909"/>
      <c r="G1895" s="909"/>
      <c r="H1895" s="909"/>
      <c r="I1895" s="909"/>
      <c r="J1895" s="909"/>
      <c r="K1895" s="909"/>
      <c r="L1895" s="531"/>
      <c r="M1895" s="531"/>
      <c r="N1895" s="531"/>
      <c r="O1895" s="531"/>
      <c r="P1895" s="531"/>
      <c r="Q1895" s="531"/>
      <c r="R1895" s="531"/>
      <c r="S1895" s="531"/>
      <c r="T1895" s="531"/>
      <c r="U1895" s="531"/>
      <c r="V1895" s="531"/>
      <c r="W1895" s="531"/>
      <c r="X1895" s="531"/>
      <c r="Y1895" s="531"/>
      <c r="Z1895" s="531"/>
      <c r="AA1895" s="531"/>
      <c r="AB1895" s="531"/>
    </row>
    <row r="1896" spans="3:28" ht="12.5" customHeight="1">
      <c r="C1896" s="531"/>
      <c r="D1896" s="531"/>
      <c r="E1896" s="531"/>
      <c r="F1896" s="909"/>
      <c r="G1896" s="909"/>
      <c r="H1896" s="909"/>
      <c r="I1896" s="909"/>
      <c r="J1896" s="909"/>
      <c r="K1896" s="909"/>
      <c r="L1896" s="531"/>
      <c r="M1896" s="531"/>
      <c r="N1896" s="531"/>
      <c r="O1896" s="531"/>
      <c r="P1896" s="531"/>
      <c r="Q1896" s="531"/>
      <c r="R1896" s="531"/>
      <c r="S1896" s="531"/>
      <c r="T1896" s="531"/>
      <c r="U1896" s="531"/>
      <c r="V1896" s="531"/>
      <c r="W1896" s="531"/>
      <c r="X1896" s="531"/>
      <c r="Y1896" s="531"/>
      <c r="Z1896" s="531"/>
      <c r="AA1896" s="531"/>
      <c r="AB1896" s="531"/>
    </row>
    <row r="1897" spans="3:28" ht="12.5" customHeight="1">
      <c r="C1897" s="531"/>
      <c r="D1897" s="531"/>
      <c r="E1897" s="531"/>
      <c r="F1897" s="909"/>
      <c r="G1897" s="909"/>
      <c r="H1897" s="909"/>
      <c r="I1897" s="909"/>
      <c r="J1897" s="909"/>
      <c r="K1897" s="909"/>
      <c r="L1897" s="531"/>
      <c r="M1897" s="531"/>
      <c r="N1897" s="531"/>
      <c r="O1897" s="531"/>
      <c r="P1897" s="531"/>
      <c r="Q1897" s="531"/>
      <c r="R1897" s="531"/>
      <c r="S1897" s="531"/>
      <c r="T1897" s="531"/>
      <c r="U1897" s="531"/>
      <c r="V1897" s="531"/>
      <c r="W1897" s="531"/>
      <c r="X1897" s="531"/>
      <c r="Y1897" s="531"/>
      <c r="Z1897" s="531"/>
      <c r="AA1897" s="531"/>
      <c r="AB1897" s="531"/>
    </row>
    <row r="1898" spans="3:28" ht="12.5" customHeight="1">
      <c r="C1898" s="531"/>
      <c r="D1898" s="531"/>
      <c r="E1898" s="531"/>
      <c r="F1898" s="909"/>
      <c r="G1898" s="909"/>
      <c r="H1898" s="909"/>
      <c r="I1898" s="909"/>
      <c r="J1898" s="909"/>
      <c r="K1898" s="909"/>
      <c r="L1898" s="531"/>
      <c r="M1898" s="531"/>
      <c r="N1898" s="531"/>
      <c r="O1898" s="531"/>
      <c r="P1898" s="531"/>
      <c r="Q1898" s="531"/>
      <c r="R1898" s="531"/>
      <c r="S1898" s="531"/>
      <c r="T1898" s="531"/>
      <c r="U1898" s="531"/>
      <c r="V1898" s="531"/>
      <c r="W1898" s="531"/>
      <c r="X1898" s="531"/>
      <c r="Y1898" s="531"/>
      <c r="Z1898" s="531"/>
      <c r="AA1898" s="531"/>
      <c r="AB1898" s="531"/>
    </row>
    <row r="1899" spans="3:28" ht="12.5" customHeight="1">
      <c r="C1899" s="531"/>
      <c r="D1899" s="531"/>
      <c r="E1899" s="531"/>
      <c r="F1899" s="909"/>
      <c r="G1899" s="909"/>
      <c r="H1899" s="909"/>
      <c r="I1899" s="909"/>
      <c r="J1899" s="909"/>
      <c r="K1899" s="909"/>
      <c r="L1899" s="531"/>
      <c r="M1899" s="531"/>
      <c r="N1899" s="531"/>
      <c r="O1899" s="531"/>
      <c r="P1899" s="531"/>
      <c r="Q1899" s="531"/>
      <c r="R1899" s="531"/>
      <c r="S1899" s="531"/>
      <c r="T1899" s="531"/>
      <c r="U1899" s="531"/>
      <c r="V1899" s="531"/>
      <c r="W1899" s="531"/>
      <c r="X1899" s="531"/>
      <c r="Y1899" s="531"/>
      <c r="Z1899" s="531"/>
      <c r="AA1899" s="531"/>
      <c r="AB1899" s="531"/>
    </row>
    <row r="1900" spans="3:28" ht="12.5" customHeight="1">
      <c r="C1900" s="531"/>
      <c r="D1900" s="531"/>
      <c r="E1900" s="531"/>
      <c r="F1900" s="909"/>
      <c r="G1900" s="909"/>
      <c r="H1900" s="909"/>
      <c r="I1900" s="909"/>
      <c r="J1900" s="909"/>
      <c r="K1900" s="909"/>
      <c r="L1900" s="531"/>
      <c r="M1900" s="531"/>
      <c r="N1900" s="531"/>
      <c r="O1900" s="531"/>
      <c r="P1900" s="531"/>
      <c r="Q1900" s="531"/>
      <c r="R1900" s="531"/>
      <c r="S1900" s="531"/>
      <c r="T1900" s="531"/>
      <c r="U1900" s="531"/>
      <c r="V1900" s="531"/>
      <c r="W1900" s="531"/>
      <c r="X1900" s="531"/>
      <c r="Y1900" s="531"/>
      <c r="Z1900" s="531"/>
      <c r="AA1900" s="531"/>
      <c r="AB1900" s="531"/>
    </row>
    <row r="1901" spans="3:28" ht="12.5" customHeight="1">
      <c r="C1901" s="531"/>
      <c r="D1901" s="531"/>
      <c r="E1901" s="531"/>
      <c r="F1901" s="909"/>
      <c r="G1901" s="909"/>
      <c r="H1901" s="909"/>
      <c r="I1901" s="909"/>
      <c r="J1901" s="909"/>
      <c r="K1901" s="909"/>
      <c r="L1901" s="531"/>
      <c r="M1901" s="531"/>
      <c r="N1901" s="531"/>
      <c r="O1901" s="531"/>
      <c r="P1901" s="531"/>
      <c r="Q1901" s="531"/>
      <c r="R1901" s="531"/>
      <c r="S1901" s="531"/>
      <c r="T1901" s="531"/>
      <c r="U1901" s="531"/>
      <c r="V1901" s="531"/>
      <c r="W1901" s="531"/>
      <c r="X1901" s="531"/>
      <c r="Y1901" s="531"/>
      <c r="Z1901" s="531"/>
      <c r="AA1901" s="531"/>
      <c r="AB1901" s="531"/>
    </row>
    <row r="1902" spans="3:28" ht="12.5" customHeight="1">
      <c r="C1902" s="531"/>
      <c r="D1902" s="531"/>
      <c r="E1902" s="531"/>
      <c r="F1902" s="909"/>
      <c r="G1902" s="909"/>
      <c r="H1902" s="909"/>
      <c r="I1902" s="909"/>
      <c r="J1902" s="909"/>
      <c r="K1902" s="909"/>
      <c r="L1902" s="531"/>
      <c r="M1902" s="531"/>
      <c r="N1902" s="531"/>
      <c r="O1902" s="531"/>
      <c r="P1902" s="531"/>
      <c r="Q1902" s="531"/>
      <c r="R1902" s="531"/>
      <c r="S1902" s="531"/>
      <c r="T1902" s="531"/>
      <c r="U1902" s="531"/>
      <c r="V1902" s="531"/>
      <c r="W1902" s="531"/>
      <c r="X1902" s="531"/>
      <c r="Y1902" s="531"/>
      <c r="Z1902" s="531"/>
      <c r="AA1902" s="531"/>
      <c r="AB1902" s="531"/>
    </row>
    <row r="1903" spans="3:28" ht="12.5" customHeight="1">
      <c r="C1903" s="531"/>
      <c r="D1903" s="531"/>
      <c r="E1903" s="531"/>
      <c r="F1903" s="909"/>
      <c r="G1903" s="909"/>
      <c r="H1903" s="909"/>
      <c r="I1903" s="909"/>
      <c r="J1903" s="909"/>
      <c r="K1903" s="909"/>
      <c r="L1903" s="531"/>
      <c r="M1903" s="531"/>
      <c r="N1903" s="531"/>
      <c r="O1903" s="531"/>
      <c r="P1903" s="531"/>
      <c r="Q1903" s="531"/>
      <c r="R1903" s="531"/>
      <c r="S1903" s="531"/>
      <c r="T1903" s="531"/>
      <c r="U1903" s="531"/>
      <c r="V1903" s="531"/>
      <c r="W1903" s="531"/>
      <c r="X1903" s="531"/>
      <c r="Y1903" s="531"/>
      <c r="Z1903" s="531"/>
      <c r="AA1903" s="531"/>
      <c r="AB1903" s="531"/>
    </row>
    <row r="1904" spans="3:28" ht="12.5" customHeight="1">
      <c r="C1904" s="531"/>
      <c r="D1904" s="531"/>
      <c r="E1904" s="531"/>
      <c r="F1904" s="909"/>
      <c r="G1904" s="909"/>
      <c r="H1904" s="909"/>
      <c r="I1904" s="909"/>
      <c r="J1904" s="909"/>
      <c r="K1904" s="909"/>
      <c r="L1904" s="531"/>
      <c r="M1904" s="531"/>
      <c r="N1904" s="531"/>
      <c r="O1904" s="531"/>
      <c r="P1904" s="531"/>
      <c r="Q1904" s="531"/>
      <c r="R1904" s="531"/>
      <c r="S1904" s="531"/>
      <c r="T1904" s="531"/>
      <c r="U1904" s="531"/>
      <c r="V1904" s="531"/>
      <c r="W1904" s="531"/>
      <c r="X1904" s="531"/>
      <c r="Y1904" s="531"/>
      <c r="Z1904" s="531"/>
      <c r="AA1904" s="531"/>
      <c r="AB1904" s="531"/>
    </row>
    <row r="1905" spans="3:28" ht="12.5" customHeight="1">
      <c r="C1905" s="531"/>
      <c r="D1905" s="531"/>
      <c r="E1905" s="531"/>
      <c r="F1905" s="909"/>
      <c r="G1905" s="909"/>
      <c r="H1905" s="909"/>
      <c r="I1905" s="909"/>
      <c r="J1905" s="909"/>
      <c r="K1905" s="909"/>
      <c r="L1905" s="531"/>
      <c r="M1905" s="531"/>
      <c r="N1905" s="531"/>
      <c r="O1905" s="531"/>
      <c r="P1905" s="531"/>
      <c r="Q1905" s="531"/>
      <c r="R1905" s="531"/>
      <c r="S1905" s="531"/>
      <c r="T1905" s="531"/>
      <c r="U1905" s="531"/>
      <c r="V1905" s="531"/>
      <c r="W1905" s="531"/>
      <c r="X1905" s="531"/>
      <c r="Y1905" s="531"/>
      <c r="Z1905" s="531"/>
      <c r="AA1905" s="531"/>
      <c r="AB1905" s="531"/>
    </row>
    <row r="1906" spans="3:28" ht="12.5" customHeight="1">
      <c r="C1906" s="531"/>
      <c r="D1906" s="531"/>
      <c r="E1906" s="531"/>
      <c r="F1906" s="909"/>
      <c r="G1906" s="909"/>
      <c r="H1906" s="909"/>
      <c r="I1906" s="909"/>
      <c r="J1906" s="909"/>
      <c r="K1906" s="909"/>
      <c r="L1906" s="531"/>
      <c r="M1906" s="531"/>
      <c r="N1906" s="531"/>
      <c r="O1906" s="531"/>
      <c r="P1906" s="531"/>
      <c r="Q1906" s="531"/>
      <c r="R1906" s="531"/>
      <c r="S1906" s="531"/>
      <c r="T1906" s="531"/>
      <c r="U1906" s="531"/>
      <c r="V1906" s="531"/>
      <c r="W1906" s="531"/>
      <c r="X1906" s="531"/>
      <c r="Y1906" s="531"/>
      <c r="Z1906" s="531"/>
      <c r="AA1906" s="531"/>
      <c r="AB1906" s="531"/>
    </row>
    <row r="1907" spans="3:28" ht="12.5" customHeight="1">
      <c r="C1907" s="531"/>
      <c r="D1907" s="531"/>
      <c r="E1907" s="531"/>
      <c r="F1907" s="909"/>
      <c r="G1907" s="909"/>
      <c r="H1907" s="909"/>
      <c r="I1907" s="909"/>
      <c r="J1907" s="909"/>
      <c r="K1907" s="909"/>
      <c r="L1907" s="531"/>
      <c r="M1907" s="531"/>
      <c r="N1907" s="531"/>
      <c r="O1907" s="531"/>
      <c r="P1907" s="531"/>
      <c r="Q1907" s="531"/>
      <c r="R1907" s="531"/>
      <c r="S1907" s="531"/>
      <c r="T1907" s="531"/>
      <c r="U1907" s="531"/>
      <c r="V1907" s="531"/>
      <c r="W1907" s="531"/>
      <c r="X1907" s="531"/>
      <c r="Y1907" s="531"/>
      <c r="Z1907" s="531"/>
      <c r="AA1907" s="531"/>
      <c r="AB1907" s="531"/>
    </row>
    <row r="1908" spans="3:28" ht="12.5" customHeight="1">
      <c r="C1908" s="531"/>
      <c r="D1908" s="531"/>
      <c r="E1908" s="531"/>
      <c r="F1908" s="909"/>
      <c r="G1908" s="909"/>
      <c r="H1908" s="909"/>
      <c r="I1908" s="909"/>
      <c r="J1908" s="909"/>
      <c r="K1908" s="909"/>
      <c r="L1908" s="531"/>
      <c r="M1908" s="531"/>
      <c r="N1908" s="531"/>
      <c r="O1908" s="531"/>
      <c r="P1908" s="531"/>
      <c r="Q1908" s="531"/>
      <c r="R1908" s="531"/>
      <c r="S1908" s="531"/>
      <c r="T1908" s="531"/>
      <c r="U1908" s="531"/>
      <c r="V1908" s="531"/>
      <c r="W1908" s="531"/>
      <c r="X1908" s="531"/>
      <c r="Y1908" s="531"/>
      <c r="Z1908" s="531"/>
      <c r="AA1908" s="531"/>
      <c r="AB1908" s="531"/>
    </row>
    <row r="1909" spans="3:28" ht="12.5" customHeight="1">
      <c r="C1909" s="531"/>
      <c r="D1909" s="531"/>
      <c r="E1909" s="531"/>
      <c r="F1909" s="909"/>
      <c r="G1909" s="909"/>
      <c r="H1909" s="909"/>
      <c r="I1909" s="909"/>
      <c r="J1909" s="909"/>
      <c r="K1909" s="909"/>
      <c r="L1909" s="531"/>
      <c r="M1909" s="531"/>
      <c r="N1909" s="531"/>
      <c r="O1909" s="531"/>
      <c r="P1909" s="531"/>
      <c r="Q1909" s="531"/>
      <c r="R1909" s="531"/>
      <c r="S1909" s="531"/>
      <c r="T1909" s="531"/>
      <c r="U1909" s="531"/>
      <c r="V1909" s="531"/>
      <c r="W1909" s="531"/>
      <c r="X1909" s="531"/>
      <c r="Y1909" s="531"/>
      <c r="Z1909" s="531"/>
      <c r="AA1909" s="531"/>
      <c r="AB1909" s="531"/>
    </row>
    <row r="1910" spans="3:28" ht="12.5" customHeight="1">
      <c r="C1910" s="531"/>
      <c r="D1910" s="531"/>
      <c r="E1910" s="531"/>
      <c r="F1910" s="909"/>
      <c r="G1910" s="909"/>
      <c r="H1910" s="909"/>
      <c r="I1910" s="909"/>
      <c r="J1910" s="909"/>
      <c r="K1910" s="909"/>
      <c r="L1910" s="531"/>
      <c r="M1910" s="531"/>
      <c r="N1910" s="531"/>
      <c r="O1910" s="531"/>
      <c r="P1910" s="531"/>
      <c r="Q1910" s="531"/>
      <c r="R1910" s="531"/>
      <c r="S1910" s="531"/>
      <c r="T1910" s="531"/>
      <c r="U1910" s="531"/>
      <c r="V1910" s="531"/>
      <c r="W1910" s="531"/>
      <c r="X1910" s="531"/>
      <c r="Y1910" s="531"/>
      <c r="Z1910" s="531"/>
      <c r="AA1910" s="531"/>
      <c r="AB1910" s="531"/>
    </row>
    <row r="1911" spans="3:28" ht="12.5" customHeight="1">
      <c r="C1911" s="531"/>
      <c r="D1911" s="531"/>
      <c r="E1911" s="531"/>
      <c r="F1911" s="909"/>
      <c r="G1911" s="909"/>
      <c r="H1911" s="909"/>
      <c r="I1911" s="909"/>
      <c r="J1911" s="909"/>
      <c r="K1911" s="909"/>
      <c r="L1911" s="531"/>
      <c r="M1911" s="531"/>
      <c r="N1911" s="531"/>
      <c r="O1911" s="531"/>
      <c r="P1911" s="531"/>
      <c r="Q1911" s="531"/>
      <c r="R1911" s="531"/>
      <c r="S1911" s="531"/>
      <c r="T1911" s="531"/>
      <c r="U1911" s="531"/>
      <c r="V1911" s="531"/>
      <c r="W1911" s="531"/>
      <c r="X1911" s="531"/>
      <c r="Y1911" s="531"/>
      <c r="Z1911" s="531"/>
      <c r="AA1911" s="531"/>
      <c r="AB1911" s="531"/>
    </row>
    <row r="1912" spans="3:28" ht="12.5" customHeight="1">
      <c r="C1912" s="531"/>
      <c r="D1912" s="531"/>
      <c r="E1912" s="531"/>
      <c r="F1912" s="909"/>
      <c r="G1912" s="909"/>
      <c r="H1912" s="909"/>
      <c r="I1912" s="909"/>
      <c r="J1912" s="909"/>
      <c r="K1912" s="909"/>
      <c r="L1912" s="531"/>
      <c r="M1912" s="531"/>
      <c r="N1912" s="531"/>
      <c r="O1912" s="531"/>
      <c r="P1912" s="531"/>
      <c r="Q1912" s="531"/>
      <c r="R1912" s="531"/>
      <c r="S1912" s="531"/>
      <c r="T1912" s="531"/>
      <c r="U1912" s="531"/>
      <c r="V1912" s="531"/>
      <c r="W1912" s="531"/>
      <c r="X1912" s="531"/>
      <c r="Y1912" s="531"/>
      <c r="Z1912" s="531"/>
      <c r="AA1912" s="531"/>
      <c r="AB1912" s="531"/>
    </row>
    <row r="1913" spans="3:28" ht="12.5" customHeight="1">
      <c r="C1913" s="531"/>
      <c r="D1913" s="531"/>
      <c r="E1913" s="531"/>
      <c r="F1913" s="909"/>
      <c r="G1913" s="909"/>
      <c r="H1913" s="909"/>
      <c r="I1913" s="909"/>
      <c r="J1913" s="909"/>
      <c r="K1913" s="909"/>
      <c r="L1913" s="531"/>
      <c r="M1913" s="531"/>
      <c r="N1913" s="531"/>
      <c r="O1913" s="531"/>
      <c r="P1913" s="531"/>
      <c r="Q1913" s="531"/>
      <c r="R1913" s="531"/>
      <c r="S1913" s="531"/>
      <c r="T1913" s="531"/>
      <c r="U1913" s="531"/>
      <c r="V1913" s="531"/>
      <c r="W1913" s="531"/>
      <c r="X1913" s="531"/>
      <c r="Y1913" s="531"/>
      <c r="Z1913" s="531"/>
      <c r="AA1913" s="531"/>
      <c r="AB1913" s="531"/>
    </row>
    <row r="1914" spans="3:28" ht="12.5" customHeight="1">
      <c r="C1914" s="531"/>
      <c r="D1914" s="531"/>
      <c r="E1914" s="531"/>
      <c r="F1914" s="909"/>
      <c r="G1914" s="909"/>
      <c r="H1914" s="909"/>
      <c r="I1914" s="909"/>
      <c r="J1914" s="909"/>
      <c r="K1914" s="909"/>
      <c r="L1914" s="531"/>
      <c r="M1914" s="531"/>
      <c r="N1914" s="531"/>
      <c r="O1914" s="531"/>
      <c r="P1914" s="531"/>
      <c r="Q1914" s="531"/>
      <c r="R1914" s="531"/>
      <c r="S1914" s="531"/>
      <c r="T1914" s="531"/>
      <c r="U1914" s="531"/>
      <c r="V1914" s="531"/>
      <c r="W1914" s="531"/>
      <c r="X1914" s="531"/>
      <c r="Y1914" s="531"/>
      <c r="Z1914" s="531"/>
      <c r="AA1914" s="531"/>
      <c r="AB1914" s="531"/>
    </row>
    <row r="1915" spans="3:28" ht="12.5" customHeight="1">
      <c r="C1915" s="531"/>
      <c r="D1915" s="531"/>
      <c r="E1915" s="531"/>
      <c r="F1915" s="909"/>
      <c r="G1915" s="909"/>
      <c r="H1915" s="909"/>
      <c r="I1915" s="909"/>
      <c r="J1915" s="909"/>
      <c r="K1915" s="909"/>
      <c r="L1915" s="531"/>
      <c r="M1915" s="531"/>
      <c r="N1915" s="531"/>
      <c r="O1915" s="531"/>
      <c r="P1915" s="531"/>
      <c r="Q1915" s="531"/>
      <c r="R1915" s="531"/>
      <c r="S1915" s="531"/>
      <c r="T1915" s="531"/>
      <c r="U1915" s="531"/>
      <c r="V1915" s="531"/>
      <c r="W1915" s="531"/>
      <c r="X1915" s="531"/>
      <c r="Y1915" s="531"/>
      <c r="Z1915" s="531"/>
      <c r="AA1915" s="531"/>
      <c r="AB1915" s="531"/>
    </row>
    <row r="1916" spans="3:28" ht="12.5" customHeight="1">
      <c r="C1916" s="531"/>
      <c r="D1916" s="531"/>
      <c r="E1916" s="531"/>
      <c r="F1916" s="909"/>
      <c r="G1916" s="909"/>
      <c r="H1916" s="909"/>
      <c r="I1916" s="909"/>
      <c r="J1916" s="909"/>
      <c r="K1916" s="909"/>
      <c r="L1916" s="531"/>
      <c r="M1916" s="531"/>
      <c r="N1916" s="531"/>
      <c r="O1916" s="531"/>
      <c r="P1916" s="531"/>
      <c r="Q1916" s="531"/>
      <c r="R1916" s="531"/>
      <c r="S1916" s="531"/>
      <c r="T1916" s="531"/>
      <c r="U1916" s="531"/>
      <c r="V1916" s="531"/>
      <c r="W1916" s="531"/>
      <c r="X1916" s="531"/>
      <c r="Y1916" s="531"/>
      <c r="Z1916" s="531"/>
      <c r="AA1916" s="531"/>
      <c r="AB1916" s="531"/>
    </row>
    <row r="1917" spans="3:28" ht="12.5" customHeight="1">
      <c r="C1917" s="531"/>
      <c r="D1917" s="531"/>
      <c r="E1917" s="531"/>
      <c r="F1917" s="909"/>
      <c r="G1917" s="909"/>
      <c r="H1917" s="909"/>
      <c r="I1917" s="909"/>
      <c r="J1917" s="909"/>
      <c r="K1917" s="909"/>
      <c r="L1917" s="531"/>
      <c r="M1917" s="531"/>
      <c r="N1917" s="531"/>
      <c r="O1917" s="531"/>
      <c r="P1917" s="531"/>
      <c r="Q1917" s="531"/>
      <c r="R1917" s="531"/>
      <c r="S1917" s="531"/>
      <c r="T1917" s="531"/>
      <c r="U1917" s="531"/>
      <c r="V1917" s="531"/>
      <c r="W1917" s="531"/>
      <c r="X1917" s="531"/>
      <c r="Y1917" s="531"/>
      <c r="Z1917" s="531"/>
      <c r="AA1917" s="531"/>
      <c r="AB1917" s="531"/>
    </row>
    <row r="1918" spans="3:28" ht="12.5" customHeight="1">
      <c r="C1918" s="531"/>
      <c r="D1918" s="531"/>
      <c r="E1918" s="531"/>
      <c r="F1918" s="909"/>
      <c r="G1918" s="909"/>
      <c r="H1918" s="909"/>
      <c r="I1918" s="909"/>
      <c r="J1918" s="909"/>
      <c r="K1918" s="909"/>
      <c r="L1918" s="531"/>
      <c r="M1918" s="531"/>
      <c r="N1918" s="531"/>
      <c r="O1918" s="531"/>
      <c r="P1918" s="531"/>
      <c r="Q1918" s="531"/>
      <c r="R1918" s="531"/>
      <c r="S1918" s="531"/>
      <c r="T1918" s="531"/>
      <c r="U1918" s="531"/>
      <c r="V1918" s="531"/>
      <c r="W1918" s="531"/>
      <c r="X1918" s="531"/>
      <c r="Y1918" s="531"/>
      <c r="Z1918" s="531"/>
      <c r="AA1918" s="531"/>
      <c r="AB1918" s="531"/>
    </row>
    <row r="1919" spans="3:28" ht="12.5" customHeight="1">
      <c r="C1919" s="531"/>
      <c r="D1919" s="531"/>
      <c r="E1919" s="531"/>
      <c r="F1919" s="909"/>
      <c r="G1919" s="909"/>
      <c r="H1919" s="909"/>
      <c r="I1919" s="909"/>
      <c r="J1919" s="909"/>
      <c r="K1919" s="909"/>
      <c r="L1919" s="531"/>
      <c r="M1919" s="531"/>
      <c r="N1919" s="531"/>
      <c r="O1919" s="531"/>
      <c r="P1919" s="531"/>
      <c r="Q1919" s="531"/>
      <c r="R1919" s="531"/>
      <c r="S1919" s="531"/>
      <c r="T1919" s="531"/>
      <c r="U1919" s="531"/>
      <c r="V1919" s="531"/>
      <c r="W1919" s="531"/>
      <c r="X1919" s="531"/>
      <c r="Y1919" s="531"/>
      <c r="Z1919" s="531"/>
      <c r="AA1919" s="531"/>
      <c r="AB1919" s="531"/>
    </row>
    <row r="1920" spans="3:28" ht="12.5" customHeight="1">
      <c r="C1920" s="531"/>
      <c r="D1920" s="531"/>
      <c r="E1920" s="531"/>
      <c r="F1920" s="909"/>
      <c r="G1920" s="909"/>
      <c r="H1920" s="909"/>
      <c r="I1920" s="909"/>
      <c r="J1920" s="909"/>
      <c r="K1920" s="909"/>
      <c r="L1920" s="531"/>
      <c r="M1920" s="531"/>
      <c r="N1920" s="531"/>
      <c r="O1920" s="531"/>
      <c r="P1920" s="531"/>
      <c r="Q1920" s="531"/>
      <c r="R1920" s="531"/>
      <c r="S1920" s="531"/>
      <c r="T1920" s="531"/>
      <c r="U1920" s="531"/>
      <c r="V1920" s="531"/>
      <c r="W1920" s="531"/>
      <c r="X1920" s="531"/>
      <c r="Y1920" s="531"/>
      <c r="Z1920" s="531"/>
      <c r="AA1920" s="531"/>
      <c r="AB1920" s="531"/>
    </row>
    <row r="1921" spans="3:28" ht="12.5" customHeight="1">
      <c r="C1921" s="531"/>
      <c r="D1921" s="531"/>
      <c r="E1921" s="531"/>
      <c r="F1921" s="909"/>
      <c r="G1921" s="909"/>
      <c r="H1921" s="909"/>
      <c r="I1921" s="909"/>
      <c r="J1921" s="909"/>
      <c r="K1921" s="909"/>
      <c r="L1921" s="531"/>
      <c r="M1921" s="531"/>
      <c r="N1921" s="531"/>
      <c r="O1921" s="531"/>
      <c r="P1921" s="531"/>
      <c r="Q1921" s="531"/>
      <c r="R1921" s="531"/>
      <c r="S1921" s="531"/>
      <c r="T1921" s="531"/>
      <c r="U1921" s="531"/>
      <c r="V1921" s="531"/>
      <c r="W1921" s="531"/>
      <c r="X1921" s="531"/>
      <c r="Y1921" s="531"/>
      <c r="Z1921" s="531"/>
      <c r="AA1921" s="531"/>
      <c r="AB1921" s="531"/>
    </row>
    <row r="1922" spans="3:28" ht="12.5" customHeight="1">
      <c r="C1922" s="531"/>
      <c r="D1922" s="531"/>
      <c r="E1922" s="531"/>
      <c r="F1922" s="909"/>
      <c r="G1922" s="909"/>
      <c r="H1922" s="909"/>
      <c r="I1922" s="909"/>
      <c r="J1922" s="909"/>
      <c r="K1922" s="909"/>
      <c r="L1922" s="531"/>
      <c r="M1922" s="531"/>
      <c r="N1922" s="531"/>
      <c r="O1922" s="531"/>
      <c r="P1922" s="531"/>
      <c r="Q1922" s="531"/>
      <c r="R1922" s="531"/>
      <c r="S1922" s="531"/>
      <c r="T1922" s="531"/>
      <c r="U1922" s="531"/>
      <c r="V1922" s="531"/>
      <c r="W1922" s="531"/>
      <c r="X1922" s="531"/>
      <c r="Y1922" s="531"/>
      <c r="Z1922" s="531"/>
      <c r="AA1922" s="531"/>
      <c r="AB1922" s="531"/>
    </row>
    <row r="1923" spans="3:28" ht="12.5" customHeight="1">
      <c r="C1923" s="531"/>
      <c r="D1923" s="531"/>
      <c r="E1923" s="531"/>
      <c r="F1923" s="909"/>
      <c r="G1923" s="909"/>
      <c r="H1923" s="909"/>
      <c r="I1923" s="909"/>
      <c r="J1923" s="909"/>
      <c r="K1923" s="909"/>
      <c r="L1923" s="531"/>
      <c r="M1923" s="531"/>
      <c r="N1923" s="531"/>
      <c r="O1923" s="531"/>
      <c r="P1923" s="531"/>
      <c r="Q1923" s="531"/>
      <c r="R1923" s="531"/>
      <c r="S1923" s="531"/>
      <c r="T1923" s="531"/>
      <c r="U1923" s="531"/>
      <c r="V1923" s="531"/>
      <c r="W1923" s="531"/>
      <c r="X1923" s="531"/>
      <c r="Y1923" s="531"/>
      <c r="Z1923" s="531"/>
      <c r="AA1923" s="531"/>
      <c r="AB1923" s="531"/>
    </row>
    <row r="1924" spans="3:28" ht="12.5" customHeight="1">
      <c r="C1924" s="531"/>
      <c r="D1924" s="531"/>
      <c r="E1924" s="531"/>
      <c r="F1924" s="909"/>
      <c r="G1924" s="909"/>
      <c r="H1924" s="909"/>
      <c r="I1924" s="909"/>
      <c r="J1924" s="909"/>
      <c r="K1924" s="909"/>
      <c r="L1924" s="531"/>
      <c r="M1924" s="531"/>
      <c r="N1924" s="531"/>
      <c r="O1924" s="531"/>
      <c r="P1924" s="531"/>
      <c r="Q1924" s="531"/>
      <c r="R1924" s="531"/>
      <c r="S1924" s="531"/>
      <c r="T1924" s="531"/>
      <c r="U1924" s="531"/>
      <c r="V1924" s="531"/>
      <c r="W1924" s="531"/>
      <c r="X1924" s="531"/>
      <c r="Y1924" s="531"/>
      <c r="Z1924" s="531"/>
      <c r="AA1924" s="531"/>
      <c r="AB1924" s="531"/>
    </row>
    <row r="1925" spans="3:28" ht="12.5" customHeight="1">
      <c r="C1925" s="531"/>
      <c r="D1925" s="531"/>
      <c r="E1925" s="531"/>
      <c r="F1925" s="909"/>
      <c r="G1925" s="909"/>
      <c r="H1925" s="909"/>
      <c r="I1925" s="909"/>
      <c r="J1925" s="909"/>
      <c r="K1925" s="909"/>
      <c r="L1925" s="531"/>
      <c r="M1925" s="531"/>
      <c r="N1925" s="531"/>
      <c r="O1925" s="531"/>
      <c r="P1925" s="531"/>
      <c r="Q1925" s="531"/>
      <c r="R1925" s="531"/>
      <c r="S1925" s="531"/>
      <c r="T1925" s="531"/>
      <c r="U1925" s="531"/>
      <c r="V1925" s="531"/>
      <c r="W1925" s="531"/>
      <c r="X1925" s="531"/>
      <c r="Y1925" s="531"/>
      <c r="Z1925" s="531"/>
      <c r="AA1925" s="531"/>
      <c r="AB1925" s="531"/>
    </row>
    <row r="1926" spans="3:28" ht="12.5" customHeight="1">
      <c r="C1926" s="531"/>
      <c r="D1926" s="531"/>
      <c r="E1926" s="531"/>
      <c r="F1926" s="909"/>
      <c r="G1926" s="909"/>
      <c r="H1926" s="909"/>
      <c r="I1926" s="909"/>
      <c r="J1926" s="909"/>
      <c r="K1926" s="909"/>
      <c r="L1926" s="531"/>
      <c r="M1926" s="531"/>
      <c r="N1926" s="531"/>
      <c r="O1926" s="531"/>
      <c r="P1926" s="531"/>
      <c r="Q1926" s="531"/>
      <c r="R1926" s="531"/>
      <c r="S1926" s="531"/>
      <c r="T1926" s="531"/>
      <c r="U1926" s="531"/>
      <c r="V1926" s="531"/>
      <c r="W1926" s="531"/>
      <c r="X1926" s="531"/>
      <c r="Y1926" s="531"/>
      <c r="Z1926" s="531"/>
      <c r="AA1926" s="531"/>
      <c r="AB1926" s="531"/>
    </row>
    <row r="1927" spans="3:28" ht="12.5" customHeight="1">
      <c r="C1927" s="531"/>
      <c r="D1927" s="531"/>
      <c r="E1927" s="531"/>
      <c r="F1927" s="909"/>
      <c r="G1927" s="909"/>
      <c r="H1927" s="909"/>
      <c r="I1927" s="909"/>
      <c r="J1927" s="909"/>
      <c r="K1927" s="909"/>
      <c r="L1927" s="531"/>
      <c r="M1927" s="531"/>
      <c r="N1927" s="531"/>
      <c r="O1927" s="531"/>
      <c r="P1927" s="531"/>
      <c r="Q1927" s="531"/>
      <c r="R1927" s="531"/>
      <c r="S1927" s="531"/>
      <c r="T1927" s="531"/>
      <c r="U1927" s="531"/>
      <c r="V1927" s="531"/>
      <c r="W1927" s="531"/>
      <c r="X1927" s="531"/>
      <c r="Y1927" s="531"/>
      <c r="Z1927" s="531"/>
      <c r="AA1927" s="531"/>
      <c r="AB1927" s="531"/>
    </row>
    <row r="1928" spans="3:28" ht="12.5" customHeight="1">
      <c r="C1928" s="531"/>
      <c r="D1928" s="531"/>
      <c r="E1928" s="531"/>
      <c r="F1928" s="909"/>
      <c r="G1928" s="909"/>
      <c r="H1928" s="909"/>
      <c r="I1928" s="909"/>
      <c r="J1928" s="909"/>
      <c r="K1928" s="909"/>
      <c r="L1928" s="531"/>
      <c r="M1928" s="531"/>
      <c r="N1928" s="531"/>
      <c r="O1928" s="531"/>
      <c r="P1928" s="531"/>
      <c r="Q1928" s="531"/>
      <c r="R1928" s="531"/>
      <c r="S1928" s="531"/>
      <c r="T1928" s="531"/>
      <c r="U1928" s="531"/>
      <c r="V1928" s="531"/>
      <c r="W1928" s="531"/>
      <c r="X1928" s="531"/>
      <c r="Y1928" s="531"/>
      <c r="Z1928" s="531"/>
      <c r="AA1928" s="531"/>
      <c r="AB1928" s="531"/>
    </row>
    <row r="1929" spans="3:28" ht="12.5" customHeight="1">
      <c r="C1929" s="531"/>
      <c r="D1929" s="531"/>
      <c r="E1929" s="531"/>
      <c r="F1929" s="909"/>
      <c r="G1929" s="909"/>
      <c r="H1929" s="909"/>
      <c r="I1929" s="909"/>
      <c r="J1929" s="909"/>
      <c r="K1929" s="909"/>
      <c r="L1929" s="531"/>
      <c r="M1929" s="531"/>
      <c r="N1929" s="531"/>
      <c r="O1929" s="531"/>
      <c r="P1929" s="531"/>
      <c r="Q1929" s="531"/>
      <c r="R1929" s="531"/>
      <c r="S1929" s="531"/>
      <c r="T1929" s="531"/>
      <c r="U1929" s="531"/>
      <c r="V1929" s="531"/>
      <c r="W1929" s="531"/>
      <c r="X1929" s="531"/>
      <c r="Y1929" s="531"/>
      <c r="Z1929" s="531"/>
      <c r="AA1929" s="531"/>
      <c r="AB1929" s="531"/>
    </row>
    <row r="1930" spans="3:28" ht="12.5" customHeight="1">
      <c r="C1930" s="531"/>
      <c r="D1930" s="531"/>
      <c r="E1930" s="531"/>
      <c r="F1930" s="909"/>
      <c r="G1930" s="909"/>
      <c r="H1930" s="909"/>
      <c r="I1930" s="909"/>
      <c r="J1930" s="909"/>
      <c r="K1930" s="909"/>
      <c r="L1930" s="531"/>
      <c r="M1930" s="531"/>
      <c r="N1930" s="531"/>
      <c r="O1930" s="531"/>
      <c r="P1930" s="531"/>
      <c r="Q1930" s="531"/>
      <c r="R1930" s="531"/>
      <c r="S1930" s="531"/>
      <c r="T1930" s="531"/>
      <c r="U1930" s="531"/>
      <c r="V1930" s="531"/>
      <c r="W1930" s="531"/>
      <c r="X1930" s="531"/>
      <c r="Y1930" s="531"/>
      <c r="Z1930" s="531"/>
      <c r="AA1930" s="531"/>
      <c r="AB1930" s="531"/>
    </row>
    <row r="1931" spans="3:28" ht="12.5" customHeight="1">
      <c r="C1931" s="531"/>
      <c r="D1931" s="531"/>
      <c r="E1931" s="531"/>
      <c r="F1931" s="909"/>
      <c r="G1931" s="909"/>
      <c r="H1931" s="909"/>
      <c r="I1931" s="909"/>
      <c r="J1931" s="909"/>
      <c r="K1931" s="909"/>
      <c r="L1931" s="531"/>
      <c r="M1931" s="531"/>
      <c r="N1931" s="531"/>
      <c r="O1931" s="531"/>
      <c r="P1931" s="531"/>
      <c r="Q1931" s="531"/>
      <c r="R1931" s="531"/>
      <c r="S1931" s="531"/>
      <c r="T1931" s="531"/>
      <c r="U1931" s="531"/>
      <c r="V1931" s="531"/>
      <c r="W1931" s="531"/>
      <c r="X1931" s="531"/>
      <c r="Y1931" s="531"/>
      <c r="Z1931" s="531"/>
      <c r="AA1931" s="531"/>
      <c r="AB1931" s="531"/>
    </row>
    <row r="1932" spans="3:28" ht="12.5" customHeight="1">
      <c r="C1932" s="531"/>
      <c r="D1932" s="531"/>
      <c r="E1932" s="531"/>
      <c r="F1932" s="909"/>
      <c r="G1932" s="909"/>
      <c r="H1932" s="909"/>
      <c r="I1932" s="909"/>
      <c r="J1932" s="909"/>
      <c r="K1932" s="909"/>
      <c r="L1932" s="531"/>
      <c r="M1932" s="531"/>
      <c r="N1932" s="531"/>
      <c r="O1932" s="531"/>
      <c r="P1932" s="531"/>
      <c r="Q1932" s="531"/>
      <c r="R1932" s="531"/>
      <c r="S1932" s="531"/>
      <c r="T1932" s="531"/>
      <c r="U1932" s="531"/>
      <c r="V1932" s="531"/>
      <c r="W1932" s="531"/>
      <c r="X1932" s="531"/>
      <c r="Y1932" s="531"/>
      <c r="Z1932" s="531"/>
      <c r="AA1932" s="531"/>
      <c r="AB1932" s="531"/>
    </row>
    <row r="1933" spans="3:28" ht="12.5" customHeight="1">
      <c r="C1933" s="531"/>
      <c r="D1933" s="531"/>
      <c r="E1933" s="531"/>
      <c r="F1933" s="909"/>
      <c r="G1933" s="909"/>
      <c r="H1933" s="909"/>
      <c r="I1933" s="909"/>
      <c r="J1933" s="909"/>
      <c r="K1933" s="909"/>
      <c r="L1933" s="531"/>
      <c r="M1933" s="531"/>
      <c r="N1933" s="531"/>
      <c r="O1933" s="531"/>
      <c r="P1933" s="531"/>
      <c r="Q1933" s="531"/>
      <c r="R1933" s="531"/>
      <c r="S1933" s="531"/>
      <c r="T1933" s="531"/>
      <c r="U1933" s="531"/>
      <c r="V1933" s="531"/>
      <c r="W1933" s="531"/>
      <c r="X1933" s="531"/>
      <c r="Y1933" s="531"/>
      <c r="Z1933" s="531"/>
      <c r="AA1933" s="531"/>
      <c r="AB1933" s="531"/>
    </row>
    <row r="1934" spans="3:28" ht="12.5" customHeight="1">
      <c r="C1934" s="531"/>
      <c r="D1934" s="531"/>
      <c r="E1934" s="531"/>
      <c r="F1934" s="909"/>
      <c r="G1934" s="909"/>
      <c r="H1934" s="909"/>
      <c r="I1934" s="909"/>
      <c r="J1934" s="909"/>
      <c r="K1934" s="909"/>
      <c r="L1934" s="531"/>
      <c r="M1934" s="531"/>
      <c r="N1934" s="531"/>
      <c r="O1934" s="531"/>
      <c r="P1934" s="531"/>
      <c r="Q1934" s="531"/>
      <c r="R1934" s="531"/>
      <c r="S1934" s="531"/>
      <c r="T1934" s="531"/>
      <c r="U1934" s="531"/>
      <c r="V1934" s="531"/>
      <c r="W1934" s="531"/>
      <c r="X1934" s="531"/>
      <c r="Y1934" s="531"/>
      <c r="Z1934" s="531"/>
      <c r="AA1934" s="531"/>
      <c r="AB1934" s="531"/>
    </row>
    <row r="1935" spans="3:28" ht="12.5" customHeight="1">
      <c r="C1935" s="531"/>
      <c r="D1935" s="531"/>
      <c r="E1935" s="531"/>
      <c r="F1935" s="909"/>
      <c r="G1935" s="909"/>
      <c r="H1935" s="909"/>
      <c r="I1935" s="909"/>
      <c r="J1935" s="909"/>
      <c r="K1935" s="909"/>
      <c r="L1935" s="531"/>
      <c r="M1935" s="531"/>
      <c r="N1935" s="531"/>
      <c r="O1935" s="531"/>
      <c r="P1935" s="531"/>
      <c r="Q1935" s="531"/>
      <c r="R1935" s="531"/>
      <c r="S1935" s="531"/>
      <c r="T1935" s="531"/>
      <c r="U1935" s="531"/>
      <c r="V1935" s="531"/>
      <c r="W1935" s="531"/>
      <c r="X1935" s="531"/>
      <c r="Y1935" s="531"/>
      <c r="Z1935" s="531"/>
      <c r="AA1935" s="531"/>
      <c r="AB1935" s="531"/>
    </row>
    <row r="1936" spans="3:28" ht="12.5" customHeight="1">
      <c r="C1936" s="531"/>
      <c r="D1936" s="531"/>
      <c r="E1936" s="531"/>
      <c r="F1936" s="909"/>
      <c r="G1936" s="909"/>
      <c r="H1936" s="909"/>
      <c r="I1936" s="909"/>
      <c r="J1936" s="909"/>
      <c r="K1936" s="909"/>
      <c r="L1936" s="531"/>
      <c r="M1936" s="531"/>
      <c r="N1936" s="531"/>
      <c r="O1936" s="531"/>
      <c r="P1936" s="531"/>
      <c r="Q1936" s="531"/>
      <c r="R1936" s="531"/>
      <c r="S1936" s="531"/>
      <c r="T1936" s="531"/>
      <c r="U1936" s="531"/>
      <c r="V1936" s="531"/>
      <c r="W1936" s="531"/>
      <c r="X1936" s="531"/>
      <c r="Y1936" s="531"/>
      <c r="Z1936" s="531"/>
      <c r="AA1936" s="531"/>
      <c r="AB1936" s="531"/>
    </row>
    <row r="1937" spans="3:28" ht="12.5" customHeight="1">
      <c r="C1937" s="531"/>
      <c r="D1937" s="531"/>
      <c r="E1937" s="531"/>
      <c r="F1937" s="909"/>
      <c r="G1937" s="909"/>
      <c r="H1937" s="909"/>
      <c r="I1937" s="909"/>
      <c r="J1937" s="909"/>
      <c r="K1937" s="909"/>
      <c r="L1937" s="531"/>
      <c r="M1937" s="531"/>
      <c r="N1937" s="531"/>
      <c r="O1937" s="531"/>
      <c r="P1937" s="531"/>
      <c r="Q1937" s="531"/>
      <c r="R1937" s="531"/>
      <c r="S1937" s="531"/>
      <c r="T1937" s="531"/>
      <c r="U1937" s="531"/>
      <c r="V1937" s="531"/>
      <c r="W1937" s="531"/>
      <c r="X1937" s="531"/>
      <c r="Y1937" s="531"/>
      <c r="Z1937" s="531"/>
      <c r="AA1937" s="531"/>
      <c r="AB1937" s="531"/>
    </row>
    <row r="1938" spans="3:28" ht="12.5" customHeight="1">
      <c r="C1938" s="531"/>
      <c r="D1938" s="531"/>
      <c r="E1938" s="531"/>
      <c r="F1938" s="909"/>
      <c r="G1938" s="909"/>
      <c r="H1938" s="909"/>
      <c r="I1938" s="909"/>
      <c r="J1938" s="909"/>
      <c r="K1938" s="909"/>
      <c r="L1938" s="531"/>
      <c r="M1938" s="531"/>
      <c r="N1938" s="531"/>
      <c r="O1938" s="531"/>
      <c r="P1938" s="531"/>
      <c r="Q1938" s="531"/>
      <c r="R1938" s="531"/>
      <c r="S1938" s="531"/>
      <c r="T1938" s="531"/>
      <c r="U1938" s="531"/>
      <c r="V1938" s="531"/>
      <c r="W1938" s="531"/>
      <c r="X1938" s="531"/>
      <c r="Y1938" s="531"/>
      <c r="Z1938" s="531"/>
      <c r="AA1938" s="531"/>
      <c r="AB1938" s="531"/>
    </row>
    <row r="1939" spans="3:28" ht="12.5" customHeight="1">
      <c r="C1939" s="531"/>
      <c r="D1939" s="531"/>
      <c r="E1939" s="531"/>
      <c r="F1939" s="909"/>
      <c r="G1939" s="909"/>
      <c r="H1939" s="909"/>
      <c r="I1939" s="909"/>
      <c r="J1939" s="909"/>
      <c r="K1939" s="909"/>
      <c r="L1939" s="531"/>
      <c r="M1939" s="531"/>
      <c r="N1939" s="531"/>
      <c r="O1939" s="531"/>
      <c r="P1939" s="531"/>
      <c r="Q1939" s="531"/>
      <c r="R1939" s="531"/>
      <c r="S1939" s="531"/>
      <c r="T1939" s="531"/>
      <c r="U1939" s="531"/>
      <c r="V1939" s="531"/>
      <c r="W1939" s="531"/>
      <c r="X1939" s="531"/>
      <c r="Y1939" s="531"/>
      <c r="Z1939" s="531"/>
      <c r="AA1939" s="531"/>
      <c r="AB1939" s="531"/>
    </row>
    <row r="1940" spans="3:28" ht="12.5" customHeight="1">
      <c r="C1940" s="531"/>
      <c r="D1940" s="531"/>
      <c r="E1940" s="531"/>
      <c r="F1940" s="909"/>
      <c r="G1940" s="909"/>
      <c r="H1940" s="909"/>
      <c r="I1940" s="909"/>
      <c r="J1940" s="909"/>
      <c r="K1940" s="909"/>
      <c r="L1940" s="531"/>
      <c r="M1940" s="531"/>
      <c r="N1940" s="531"/>
      <c r="O1940" s="531"/>
      <c r="P1940" s="531"/>
      <c r="Q1940" s="531"/>
      <c r="R1940" s="531"/>
      <c r="S1940" s="531"/>
      <c r="T1940" s="531"/>
      <c r="U1940" s="531"/>
      <c r="V1940" s="531"/>
      <c r="W1940" s="531"/>
      <c r="X1940" s="531"/>
      <c r="Y1940" s="531"/>
      <c r="Z1940" s="531"/>
      <c r="AA1940" s="531"/>
      <c r="AB1940" s="531"/>
    </row>
    <row r="1941" spans="3:28" ht="12.5" customHeight="1">
      <c r="C1941" s="531"/>
      <c r="D1941" s="531"/>
      <c r="E1941" s="531"/>
      <c r="F1941" s="909"/>
      <c r="G1941" s="909"/>
      <c r="H1941" s="909"/>
      <c r="I1941" s="909"/>
      <c r="J1941" s="909"/>
      <c r="K1941" s="909"/>
      <c r="L1941" s="531"/>
      <c r="M1941" s="531"/>
      <c r="N1941" s="531"/>
      <c r="O1941" s="531"/>
      <c r="P1941" s="531"/>
      <c r="Q1941" s="531"/>
      <c r="R1941" s="531"/>
      <c r="S1941" s="531"/>
      <c r="T1941" s="531"/>
      <c r="U1941" s="531"/>
      <c r="V1941" s="531"/>
      <c r="W1941" s="531"/>
      <c r="X1941" s="531"/>
      <c r="Y1941" s="531"/>
      <c r="Z1941" s="531"/>
      <c r="AA1941" s="531"/>
      <c r="AB1941" s="531"/>
    </row>
    <row r="1942" spans="3:28" ht="12.5" customHeight="1">
      <c r="C1942" s="531"/>
      <c r="D1942" s="531"/>
      <c r="E1942" s="531"/>
      <c r="F1942" s="909"/>
      <c r="G1942" s="909"/>
      <c r="H1942" s="909"/>
      <c r="I1942" s="909"/>
      <c r="J1942" s="909"/>
      <c r="K1942" s="909"/>
      <c r="L1942" s="531"/>
      <c r="M1942" s="531"/>
      <c r="N1942" s="531"/>
      <c r="O1942" s="531"/>
      <c r="P1942" s="531"/>
      <c r="Q1942" s="531"/>
      <c r="R1942" s="531"/>
      <c r="S1942" s="531"/>
      <c r="T1942" s="531"/>
      <c r="U1942" s="531"/>
      <c r="V1942" s="531"/>
      <c r="W1942" s="531"/>
      <c r="X1942" s="531"/>
      <c r="Y1942" s="531"/>
      <c r="Z1942" s="531"/>
      <c r="AA1942" s="531"/>
      <c r="AB1942" s="531"/>
    </row>
    <row r="1943" spans="3:28" ht="12.5" customHeight="1">
      <c r="C1943" s="531"/>
      <c r="D1943" s="531"/>
      <c r="E1943" s="531"/>
      <c r="F1943" s="909"/>
      <c r="G1943" s="909"/>
      <c r="H1943" s="909"/>
      <c r="I1943" s="909"/>
      <c r="J1943" s="909"/>
      <c r="K1943" s="909"/>
      <c r="L1943" s="531"/>
      <c r="M1943" s="531"/>
      <c r="N1943" s="531"/>
      <c r="O1943" s="531"/>
      <c r="P1943" s="531"/>
      <c r="Q1943" s="531"/>
      <c r="R1943" s="531"/>
      <c r="S1943" s="531"/>
      <c r="T1943" s="531"/>
      <c r="U1943" s="531"/>
      <c r="V1943" s="531"/>
      <c r="W1943" s="531"/>
      <c r="X1943" s="531"/>
      <c r="Y1943" s="531"/>
      <c r="Z1943" s="531"/>
      <c r="AA1943" s="531"/>
      <c r="AB1943" s="531"/>
    </row>
    <row r="1944" spans="3:28" ht="12.5" customHeight="1">
      <c r="C1944" s="531"/>
      <c r="D1944" s="531"/>
      <c r="E1944" s="531"/>
      <c r="F1944" s="909"/>
      <c r="G1944" s="909"/>
      <c r="H1944" s="909"/>
      <c r="I1944" s="909"/>
      <c r="J1944" s="909"/>
      <c r="K1944" s="909"/>
      <c r="L1944" s="531"/>
      <c r="M1944" s="531"/>
      <c r="N1944" s="531"/>
      <c r="O1944" s="531"/>
      <c r="P1944" s="531"/>
      <c r="Q1944" s="531"/>
      <c r="R1944" s="531"/>
      <c r="S1944" s="531"/>
      <c r="T1944" s="531"/>
      <c r="U1944" s="531"/>
      <c r="V1944" s="531"/>
      <c r="W1944" s="531"/>
      <c r="X1944" s="531"/>
      <c r="Y1944" s="531"/>
      <c r="Z1944" s="531"/>
      <c r="AA1944" s="531"/>
      <c r="AB1944" s="531"/>
    </row>
    <row r="1945" spans="3:28" ht="12.5" customHeight="1">
      <c r="C1945" s="531"/>
      <c r="D1945" s="531"/>
      <c r="E1945" s="531"/>
      <c r="F1945" s="909"/>
      <c r="G1945" s="909"/>
      <c r="H1945" s="909"/>
      <c r="I1945" s="909"/>
      <c r="J1945" s="909"/>
      <c r="K1945" s="909"/>
      <c r="L1945" s="531"/>
      <c r="M1945" s="531"/>
      <c r="N1945" s="531"/>
      <c r="O1945" s="531"/>
      <c r="P1945" s="531"/>
      <c r="Q1945" s="531"/>
      <c r="R1945" s="531"/>
      <c r="S1945" s="531"/>
      <c r="T1945" s="531"/>
      <c r="U1945" s="531"/>
      <c r="V1945" s="531"/>
      <c r="W1945" s="531"/>
      <c r="X1945" s="531"/>
      <c r="Y1945" s="531"/>
      <c r="Z1945" s="531"/>
      <c r="AA1945" s="531"/>
      <c r="AB1945" s="531"/>
    </row>
    <row r="1946" spans="3:28" ht="12.5" customHeight="1">
      <c r="C1946" s="531"/>
      <c r="D1946" s="531"/>
      <c r="E1946" s="531"/>
      <c r="F1946" s="909"/>
      <c r="G1946" s="909"/>
      <c r="H1946" s="909"/>
      <c r="I1946" s="909"/>
      <c r="J1946" s="909"/>
      <c r="K1946" s="909"/>
      <c r="L1946" s="531"/>
      <c r="M1946" s="531"/>
      <c r="N1946" s="531"/>
      <c r="O1946" s="531"/>
      <c r="P1946" s="531"/>
      <c r="Q1946" s="531"/>
      <c r="R1946" s="531"/>
      <c r="S1946" s="531"/>
      <c r="T1946" s="531"/>
      <c r="U1946" s="531"/>
      <c r="V1946" s="531"/>
      <c r="W1946" s="531"/>
      <c r="X1946" s="531"/>
      <c r="Y1946" s="531"/>
      <c r="Z1946" s="531"/>
      <c r="AA1946" s="531"/>
      <c r="AB1946" s="531"/>
    </row>
    <row r="1947" spans="3:28" ht="12.5" customHeight="1">
      <c r="C1947" s="531"/>
      <c r="D1947" s="531"/>
      <c r="E1947" s="531"/>
      <c r="F1947" s="909"/>
      <c r="G1947" s="909"/>
      <c r="H1947" s="909"/>
      <c r="I1947" s="909"/>
      <c r="J1947" s="909"/>
      <c r="K1947" s="909"/>
      <c r="L1947" s="531"/>
      <c r="M1947" s="531"/>
      <c r="N1947" s="531"/>
      <c r="O1947" s="531"/>
      <c r="P1947" s="531"/>
      <c r="Q1947" s="531"/>
      <c r="R1947" s="531"/>
      <c r="S1947" s="531"/>
      <c r="T1947" s="531"/>
      <c r="U1947" s="531"/>
      <c r="V1947" s="531"/>
      <c r="W1947" s="531"/>
      <c r="X1947" s="531"/>
      <c r="Y1947" s="531"/>
      <c r="Z1947" s="531"/>
      <c r="AA1947" s="531"/>
      <c r="AB1947" s="531"/>
    </row>
    <row r="1948" spans="3:28" ht="12.5" customHeight="1">
      <c r="C1948" s="531"/>
      <c r="D1948" s="531"/>
      <c r="E1948" s="531"/>
      <c r="F1948" s="909"/>
      <c r="G1948" s="909"/>
      <c r="H1948" s="909"/>
      <c r="I1948" s="909"/>
      <c r="J1948" s="909"/>
      <c r="K1948" s="909"/>
      <c r="L1948" s="531"/>
      <c r="M1948" s="531"/>
      <c r="N1948" s="531"/>
      <c r="O1948" s="531"/>
      <c r="P1948" s="531"/>
      <c r="Q1948" s="531"/>
      <c r="R1948" s="531"/>
      <c r="S1948" s="531"/>
      <c r="T1948" s="531"/>
      <c r="U1948" s="531"/>
      <c r="V1948" s="531"/>
      <c r="W1948" s="531"/>
      <c r="X1948" s="531"/>
      <c r="Y1948" s="531"/>
      <c r="Z1948" s="531"/>
      <c r="AA1948" s="531"/>
      <c r="AB1948" s="531"/>
    </row>
    <row r="1949" spans="3:28" ht="12.5" customHeight="1">
      <c r="C1949" s="531"/>
      <c r="D1949" s="531"/>
      <c r="E1949" s="531"/>
      <c r="F1949" s="909"/>
      <c r="G1949" s="909"/>
      <c r="H1949" s="909"/>
      <c r="I1949" s="909"/>
      <c r="J1949" s="909"/>
      <c r="K1949" s="909"/>
      <c r="L1949" s="531"/>
      <c r="M1949" s="531"/>
      <c r="N1949" s="531"/>
      <c r="O1949" s="531"/>
      <c r="P1949" s="531"/>
      <c r="Q1949" s="531"/>
      <c r="R1949" s="531"/>
      <c r="S1949" s="531"/>
      <c r="T1949" s="531"/>
      <c r="U1949" s="531"/>
      <c r="V1949" s="531"/>
      <c r="W1949" s="531"/>
      <c r="X1949" s="531"/>
      <c r="Y1949" s="531"/>
      <c r="Z1949" s="531"/>
      <c r="AA1949" s="531"/>
      <c r="AB1949" s="531"/>
    </row>
    <row r="1950" spans="3:28" ht="12.5" customHeight="1">
      <c r="C1950" s="531"/>
      <c r="D1950" s="531"/>
      <c r="E1950" s="531"/>
      <c r="F1950" s="909"/>
      <c r="G1950" s="909"/>
      <c r="H1950" s="909"/>
      <c r="I1950" s="909"/>
      <c r="J1950" s="909"/>
      <c r="K1950" s="909"/>
      <c r="L1950" s="531"/>
      <c r="M1950" s="531"/>
      <c r="N1950" s="531"/>
      <c r="O1950" s="531"/>
      <c r="P1950" s="531"/>
      <c r="Q1950" s="531"/>
      <c r="R1950" s="531"/>
      <c r="S1950" s="531"/>
      <c r="T1950" s="531"/>
      <c r="U1950" s="531"/>
      <c r="V1950" s="531"/>
      <c r="W1950" s="531"/>
      <c r="X1950" s="531"/>
      <c r="Y1950" s="531"/>
      <c r="Z1950" s="531"/>
      <c r="AA1950" s="531"/>
      <c r="AB1950" s="531"/>
    </row>
    <row r="1951" spans="3:28" ht="12.5" customHeight="1">
      <c r="C1951" s="531"/>
      <c r="D1951" s="531"/>
      <c r="E1951" s="531"/>
      <c r="F1951" s="909"/>
      <c r="G1951" s="909"/>
      <c r="H1951" s="909"/>
      <c r="I1951" s="909"/>
      <c r="J1951" s="909"/>
      <c r="K1951" s="909"/>
      <c r="L1951" s="531"/>
      <c r="M1951" s="531"/>
      <c r="N1951" s="531"/>
      <c r="O1951" s="531"/>
      <c r="P1951" s="531"/>
      <c r="Q1951" s="531"/>
      <c r="R1951" s="531"/>
      <c r="S1951" s="531"/>
      <c r="T1951" s="531"/>
      <c r="U1951" s="531"/>
      <c r="V1951" s="531"/>
      <c r="W1951" s="531"/>
      <c r="X1951" s="531"/>
      <c r="Y1951" s="531"/>
      <c r="Z1951" s="531"/>
      <c r="AA1951" s="531"/>
      <c r="AB1951" s="531"/>
    </row>
    <row r="1952" spans="3:28" ht="12.5" customHeight="1">
      <c r="C1952" s="531"/>
      <c r="D1952" s="531"/>
      <c r="E1952" s="531"/>
      <c r="F1952" s="909"/>
      <c r="G1952" s="909"/>
      <c r="H1952" s="909"/>
      <c r="I1952" s="909"/>
      <c r="J1952" s="909"/>
      <c r="K1952" s="909"/>
      <c r="L1952" s="531"/>
      <c r="M1952" s="531"/>
      <c r="N1952" s="531"/>
      <c r="O1952" s="531"/>
      <c r="P1952" s="531"/>
      <c r="Q1952" s="531"/>
      <c r="R1952" s="531"/>
      <c r="S1952" s="531"/>
      <c r="T1952" s="531"/>
      <c r="U1952" s="531"/>
      <c r="V1952" s="531"/>
      <c r="W1952" s="531"/>
      <c r="X1952" s="531"/>
      <c r="Y1952" s="531"/>
      <c r="Z1952" s="531"/>
      <c r="AA1952" s="531"/>
      <c r="AB1952" s="531"/>
    </row>
    <row r="1953" spans="3:28" ht="12.5" customHeight="1">
      <c r="C1953" s="531"/>
      <c r="D1953" s="531"/>
      <c r="E1953" s="531"/>
      <c r="F1953" s="909"/>
      <c r="G1953" s="909"/>
      <c r="H1953" s="909"/>
      <c r="I1953" s="909"/>
      <c r="J1953" s="909"/>
      <c r="K1953" s="909"/>
      <c r="L1953" s="531"/>
      <c r="M1953" s="531"/>
      <c r="N1953" s="531"/>
      <c r="O1953" s="531"/>
      <c r="P1953" s="531"/>
      <c r="Q1953" s="531"/>
      <c r="R1953" s="531"/>
      <c r="S1953" s="531"/>
      <c r="T1953" s="531"/>
      <c r="U1953" s="531"/>
      <c r="V1953" s="531"/>
      <c r="W1953" s="531"/>
      <c r="X1953" s="531"/>
      <c r="Y1953" s="531"/>
      <c r="Z1953" s="531"/>
      <c r="AA1953" s="531"/>
      <c r="AB1953" s="531"/>
    </row>
    <row r="1954" spans="3:28" ht="12.5" customHeight="1">
      <c r="C1954" s="531"/>
      <c r="D1954" s="531"/>
      <c r="E1954" s="531"/>
      <c r="F1954" s="909"/>
      <c r="G1954" s="909"/>
      <c r="H1954" s="909"/>
      <c r="I1954" s="909"/>
      <c r="J1954" s="909"/>
      <c r="K1954" s="909"/>
      <c r="L1954" s="531"/>
      <c r="M1954" s="531"/>
      <c r="N1954" s="531"/>
      <c r="O1954" s="531"/>
      <c r="P1954" s="531"/>
      <c r="Q1954" s="531"/>
      <c r="R1954" s="531"/>
      <c r="S1954" s="531"/>
      <c r="T1954" s="531"/>
      <c r="U1954" s="531"/>
      <c r="V1954" s="531"/>
      <c r="W1954" s="531"/>
      <c r="X1954" s="531"/>
      <c r="Y1954" s="531"/>
      <c r="Z1954" s="531"/>
      <c r="AA1954" s="531"/>
      <c r="AB1954" s="531"/>
    </row>
    <row r="1955" spans="3:28" ht="12.5" customHeight="1">
      <c r="C1955" s="531"/>
      <c r="D1955" s="531"/>
      <c r="E1955" s="531"/>
      <c r="F1955" s="909"/>
      <c r="G1955" s="909"/>
      <c r="H1955" s="909"/>
      <c r="I1955" s="909"/>
      <c r="J1955" s="909"/>
      <c r="K1955" s="909"/>
      <c r="L1955" s="531"/>
      <c r="M1955" s="531"/>
      <c r="N1955" s="531"/>
      <c r="O1955" s="531"/>
      <c r="P1955" s="531"/>
      <c r="Q1955" s="531"/>
      <c r="R1955" s="531"/>
      <c r="S1955" s="531"/>
      <c r="T1955" s="531"/>
      <c r="U1955" s="531"/>
      <c r="V1955" s="531"/>
      <c r="W1955" s="531"/>
      <c r="X1955" s="531"/>
      <c r="Y1955" s="531"/>
      <c r="Z1955" s="531"/>
      <c r="AA1955" s="531"/>
      <c r="AB1955" s="531"/>
    </row>
    <row r="1956" spans="3:28" ht="12.5" customHeight="1">
      <c r="C1956" s="531"/>
      <c r="D1956" s="531"/>
      <c r="E1956" s="531"/>
      <c r="F1956" s="909"/>
      <c r="G1956" s="909"/>
      <c r="H1956" s="909"/>
      <c r="I1956" s="909"/>
      <c r="J1956" s="909"/>
      <c r="K1956" s="909"/>
      <c r="L1956" s="531"/>
      <c r="M1956" s="531"/>
      <c r="N1956" s="531"/>
      <c r="O1956" s="531"/>
      <c r="P1956" s="531"/>
      <c r="Q1956" s="531"/>
      <c r="R1956" s="531"/>
      <c r="S1956" s="531"/>
      <c r="T1956" s="531"/>
      <c r="U1956" s="531"/>
      <c r="V1956" s="531"/>
      <c r="W1956" s="531"/>
      <c r="X1956" s="531"/>
      <c r="Y1956" s="531"/>
      <c r="Z1956" s="531"/>
      <c r="AA1956" s="531"/>
      <c r="AB1956" s="531"/>
    </row>
    <row r="1957" spans="3:28" ht="12.5" customHeight="1">
      <c r="C1957" s="531"/>
      <c r="D1957" s="531"/>
      <c r="E1957" s="531"/>
      <c r="F1957" s="909"/>
      <c r="G1957" s="909"/>
      <c r="H1957" s="909"/>
      <c r="I1957" s="909"/>
      <c r="J1957" s="909"/>
      <c r="K1957" s="909"/>
      <c r="L1957" s="531"/>
      <c r="M1957" s="531"/>
      <c r="N1957" s="531"/>
      <c r="O1957" s="531"/>
      <c r="P1957" s="531"/>
      <c r="Q1957" s="531"/>
      <c r="R1957" s="531"/>
      <c r="S1957" s="531"/>
      <c r="T1957" s="531"/>
      <c r="U1957" s="531"/>
      <c r="V1957" s="531"/>
      <c r="W1957" s="531"/>
      <c r="X1957" s="531"/>
      <c r="Y1957" s="531"/>
      <c r="Z1957" s="531"/>
      <c r="AA1957" s="531"/>
      <c r="AB1957" s="531"/>
    </row>
    <row r="1958" spans="3:28" ht="12.5" customHeight="1">
      <c r="C1958" s="531"/>
      <c r="D1958" s="531"/>
      <c r="E1958" s="531"/>
      <c r="F1958" s="909"/>
      <c r="G1958" s="909"/>
      <c r="H1958" s="909"/>
      <c r="I1958" s="909"/>
      <c r="J1958" s="909"/>
      <c r="K1958" s="909"/>
      <c r="L1958" s="531"/>
      <c r="M1958" s="531"/>
      <c r="N1958" s="531"/>
      <c r="O1958" s="531"/>
      <c r="P1958" s="531"/>
      <c r="Q1958" s="531"/>
      <c r="R1958" s="531"/>
      <c r="S1958" s="531"/>
      <c r="T1958" s="531"/>
      <c r="U1958" s="531"/>
      <c r="V1958" s="531"/>
      <c r="W1958" s="531"/>
      <c r="X1958" s="531"/>
      <c r="Y1958" s="531"/>
      <c r="Z1958" s="531"/>
      <c r="AA1958" s="531"/>
      <c r="AB1958" s="531"/>
    </row>
    <row r="1959" spans="3:28" ht="12.5" customHeight="1">
      <c r="C1959" s="531"/>
      <c r="D1959" s="531"/>
      <c r="E1959" s="531"/>
      <c r="F1959" s="909"/>
      <c r="G1959" s="909"/>
      <c r="H1959" s="909"/>
      <c r="I1959" s="909"/>
      <c r="J1959" s="909"/>
      <c r="K1959" s="909"/>
      <c r="L1959" s="531"/>
      <c r="M1959" s="531"/>
      <c r="N1959" s="531"/>
      <c r="O1959" s="531"/>
      <c r="P1959" s="531"/>
      <c r="Q1959" s="531"/>
      <c r="R1959" s="531"/>
      <c r="S1959" s="531"/>
      <c r="T1959" s="531"/>
      <c r="U1959" s="531"/>
      <c r="V1959" s="531"/>
      <c r="W1959" s="531"/>
      <c r="X1959" s="531"/>
      <c r="Y1959" s="531"/>
      <c r="Z1959" s="531"/>
      <c r="AA1959" s="531"/>
      <c r="AB1959" s="531"/>
    </row>
    <row r="1960" spans="3:28" ht="12.5" customHeight="1">
      <c r="C1960" s="531"/>
      <c r="D1960" s="531"/>
      <c r="E1960" s="531"/>
      <c r="F1960" s="909"/>
      <c r="G1960" s="909"/>
      <c r="H1960" s="909"/>
      <c r="I1960" s="909"/>
      <c r="J1960" s="909"/>
      <c r="K1960" s="909"/>
      <c r="L1960" s="531"/>
      <c r="M1960" s="531"/>
      <c r="N1960" s="531"/>
      <c r="O1960" s="531"/>
      <c r="P1960" s="531"/>
      <c r="Q1960" s="531"/>
      <c r="R1960" s="531"/>
      <c r="S1960" s="531"/>
      <c r="T1960" s="531"/>
      <c r="U1960" s="531"/>
      <c r="V1960" s="531"/>
      <c r="W1960" s="531"/>
      <c r="X1960" s="531"/>
      <c r="Y1960" s="531"/>
      <c r="Z1960" s="531"/>
      <c r="AA1960" s="531"/>
      <c r="AB1960" s="531"/>
    </row>
    <row r="1961" spans="3:28" ht="12.5" customHeight="1">
      <c r="C1961" s="531"/>
      <c r="D1961" s="531"/>
      <c r="E1961" s="531"/>
      <c r="F1961" s="909"/>
      <c r="G1961" s="909"/>
      <c r="H1961" s="909"/>
      <c r="I1961" s="909"/>
      <c r="J1961" s="909"/>
      <c r="K1961" s="909"/>
      <c r="L1961" s="531"/>
      <c r="M1961" s="531"/>
      <c r="N1961" s="531"/>
      <c r="O1961" s="531"/>
      <c r="P1961" s="531"/>
      <c r="Q1961" s="531"/>
      <c r="R1961" s="531"/>
      <c r="S1961" s="531"/>
      <c r="T1961" s="531"/>
      <c r="U1961" s="531"/>
      <c r="V1961" s="531"/>
      <c r="W1961" s="531"/>
      <c r="X1961" s="531"/>
      <c r="Y1961" s="531"/>
      <c r="Z1961" s="531"/>
      <c r="AA1961" s="531"/>
      <c r="AB1961" s="531"/>
    </row>
    <row r="1962" spans="3:28" ht="12.5" customHeight="1">
      <c r="C1962" s="531"/>
      <c r="D1962" s="531"/>
      <c r="E1962" s="531"/>
      <c r="F1962" s="909"/>
      <c r="G1962" s="909"/>
      <c r="H1962" s="909"/>
      <c r="I1962" s="909"/>
      <c r="J1962" s="909"/>
      <c r="K1962" s="909"/>
      <c r="L1962" s="531"/>
      <c r="M1962" s="531"/>
      <c r="N1962" s="531"/>
      <c r="O1962" s="531"/>
      <c r="P1962" s="531"/>
      <c r="Q1962" s="531"/>
      <c r="R1962" s="531"/>
      <c r="S1962" s="531"/>
      <c r="T1962" s="531"/>
      <c r="U1962" s="531"/>
      <c r="V1962" s="531"/>
      <c r="W1962" s="531"/>
      <c r="X1962" s="531"/>
      <c r="Y1962" s="531"/>
      <c r="Z1962" s="531"/>
      <c r="AA1962" s="531"/>
      <c r="AB1962" s="531"/>
    </row>
    <row r="1963" spans="3:28" ht="12.5" customHeight="1">
      <c r="C1963" s="531"/>
      <c r="D1963" s="531"/>
      <c r="E1963" s="531"/>
      <c r="F1963" s="909"/>
      <c r="G1963" s="909"/>
      <c r="H1963" s="909"/>
      <c r="I1963" s="909"/>
      <c r="J1963" s="909"/>
      <c r="K1963" s="909"/>
      <c r="L1963" s="531"/>
      <c r="M1963" s="531"/>
      <c r="N1963" s="531"/>
      <c r="O1963" s="531"/>
      <c r="P1963" s="531"/>
      <c r="Q1963" s="531"/>
      <c r="R1963" s="531"/>
      <c r="S1963" s="531"/>
      <c r="T1963" s="531"/>
      <c r="U1963" s="531"/>
      <c r="V1963" s="531"/>
      <c r="W1963" s="531"/>
      <c r="X1963" s="531"/>
      <c r="Y1963" s="531"/>
      <c r="Z1963" s="531"/>
      <c r="AA1963" s="531"/>
      <c r="AB1963" s="531"/>
    </row>
    <row r="1964" spans="3:28" ht="12.5" customHeight="1">
      <c r="C1964" s="531"/>
      <c r="D1964" s="531"/>
      <c r="E1964" s="531"/>
      <c r="F1964" s="909"/>
      <c r="G1964" s="909"/>
      <c r="H1964" s="909"/>
      <c r="I1964" s="909"/>
      <c r="J1964" s="909"/>
      <c r="K1964" s="909"/>
      <c r="L1964" s="531"/>
      <c r="M1964" s="531"/>
      <c r="N1964" s="531"/>
      <c r="O1964" s="531"/>
      <c r="P1964" s="531"/>
      <c r="Q1964" s="531"/>
      <c r="R1964" s="531"/>
      <c r="S1964" s="531"/>
      <c r="T1964" s="531"/>
      <c r="U1964" s="531"/>
      <c r="V1964" s="531"/>
      <c r="W1964" s="531"/>
      <c r="X1964" s="531"/>
      <c r="Y1964" s="531"/>
      <c r="Z1964" s="531"/>
      <c r="AA1964" s="531"/>
      <c r="AB1964" s="531"/>
    </row>
    <row r="1965" spans="3:28" ht="12.5" customHeight="1">
      <c r="C1965" s="531"/>
      <c r="D1965" s="531"/>
      <c r="E1965" s="531"/>
      <c r="F1965" s="909"/>
      <c r="G1965" s="909"/>
      <c r="H1965" s="909"/>
      <c r="I1965" s="909"/>
      <c r="J1965" s="909"/>
      <c r="K1965" s="909"/>
      <c r="L1965" s="531"/>
      <c r="M1965" s="531"/>
      <c r="N1965" s="531"/>
      <c r="O1965" s="531"/>
      <c r="P1965" s="531"/>
      <c r="Q1965" s="531"/>
      <c r="R1965" s="531"/>
      <c r="S1965" s="531"/>
      <c r="T1965" s="531"/>
      <c r="U1965" s="531"/>
      <c r="V1965" s="531"/>
      <c r="W1965" s="531"/>
      <c r="X1965" s="531"/>
      <c r="Y1965" s="531"/>
      <c r="Z1965" s="531"/>
      <c r="AA1965" s="531"/>
      <c r="AB1965" s="531"/>
    </row>
    <row r="1966" spans="3:28" ht="12.5" customHeight="1">
      <c r="C1966" s="531"/>
      <c r="D1966" s="531"/>
      <c r="E1966" s="531"/>
      <c r="F1966" s="909"/>
      <c r="G1966" s="909"/>
      <c r="H1966" s="909"/>
      <c r="I1966" s="909"/>
      <c r="J1966" s="909"/>
      <c r="K1966" s="909"/>
      <c r="L1966" s="531"/>
      <c r="M1966" s="531"/>
      <c r="N1966" s="531"/>
      <c r="O1966" s="531"/>
      <c r="P1966" s="531"/>
      <c r="Q1966" s="531"/>
      <c r="R1966" s="531"/>
      <c r="S1966" s="531"/>
      <c r="T1966" s="531"/>
      <c r="U1966" s="531"/>
      <c r="V1966" s="531"/>
      <c r="W1966" s="531"/>
      <c r="X1966" s="531"/>
      <c r="Y1966" s="531"/>
      <c r="Z1966" s="531"/>
      <c r="AA1966" s="531"/>
      <c r="AB1966" s="531"/>
    </row>
    <row r="1967" spans="3:28" ht="12.5" customHeight="1">
      <c r="C1967" s="531"/>
      <c r="D1967" s="531"/>
      <c r="E1967" s="531"/>
      <c r="F1967" s="909"/>
      <c r="G1967" s="909"/>
      <c r="H1967" s="909"/>
      <c r="I1967" s="909"/>
      <c r="J1967" s="909"/>
      <c r="K1967" s="909"/>
      <c r="L1967" s="531"/>
      <c r="M1967" s="531"/>
      <c r="N1967" s="531"/>
      <c r="O1967" s="531"/>
      <c r="P1967" s="531"/>
      <c r="Q1967" s="531"/>
      <c r="R1967" s="531"/>
      <c r="S1967" s="531"/>
      <c r="T1967" s="531"/>
      <c r="U1967" s="531"/>
      <c r="V1967" s="531"/>
      <c r="W1967" s="531"/>
      <c r="X1967" s="531"/>
      <c r="Y1967" s="531"/>
      <c r="Z1967" s="531"/>
      <c r="AA1967" s="531"/>
      <c r="AB1967" s="531"/>
    </row>
    <row r="1968" spans="3:28" ht="12.5" customHeight="1">
      <c r="C1968" s="531"/>
      <c r="D1968" s="531"/>
      <c r="E1968" s="531"/>
      <c r="F1968" s="909"/>
      <c r="G1968" s="909"/>
      <c r="H1968" s="909"/>
      <c r="I1968" s="909"/>
      <c r="J1968" s="909"/>
      <c r="K1968" s="909"/>
      <c r="L1968" s="531"/>
      <c r="M1968" s="531"/>
      <c r="N1968" s="531"/>
      <c r="O1968" s="531"/>
      <c r="P1968" s="531"/>
      <c r="Q1968" s="531"/>
      <c r="R1968" s="531"/>
      <c r="S1968" s="531"/>
      <c r="T1968" s="531"/>
      <c r="U1968" s="531"/>
      <c r="V1968" s="531"/>
      <c r="W1968" s="531"/>
      <c r="X1968" s="531"/>
      <c r="Y1968" s="531"/>
      <c r="Z1968" s="531"/>
      <c r="AA1968" s="531"/>
      <c r="AB1968" s="531"/>
    </row>
    <row r="1969" spans="3:28" ht="12.5" customHeight="1">
      <c r="C1969" s="531"/>
      <c r="D1969" s="531"/>
      <c r="E1969" s="531"/>
      <c r="F1969" s="909"/>
      <c r="G1969" s="909"/>
      <c r="H1969" s="909"/>
      <c r="I1969" s="909"/>
      <c r="J1969" s="909"/>
      <c r="K1969" s="909"/>
      <c r="L1969" s="531"/>
      <c r="M1969" s="531"/>
      <c r="N1969" s="531"/>
      <c r="O1969" s="531"/>
      <c r="P1969" s="531"/>
      <c r="Q1969" s="531"/>
      <c r="R1969" s="531"/>
      <c r="S1969" s="531"/>
      <c r="T1969" s="531"/>
      <c r="U1969" s="531"/>
      <c r="V1969" s="531"/>
      <c r="W1969" s="531"/>
      <c r="X1969" s="531"/>
      <c r="Y1969" s="531"/>
      <c r="Z1969" s="531"/>
      <c r="AA1969" s="531"/>
      <c r="AB1969" s="531"/>
    </row>
    <row r="1970" spans="3:28" ht="12.5" customHeight="1">
      <c r="C1970" s="531"/>
      <c r="D1970" s="531"/>
      <c r="E1970" s="531"/>
      <c r="F1970" s="909"/>
      <c r="G1970" s="909"/>
      <c r="H1970" s="909"/>
      <c r="I1970" s="909"/>
      <c r="J1970" s="909"/>
      <c r="K1970" s="909"/>
      <c r="L1970" s="531"/>
      <c r="M1970" s="531"/>
      <c r="N1970" s="531"/>
      <c r="O1970" s="531"/>
      <c r="P1970" s="531"/>
      <c r="Q1970" s="531"/>
      <c r="R1970" s="531"/>
      <c r="S1970" s="531"/>
      <c r="T1970" s="531"/>
      <c r="U1970" s="531"/>
      <c r="V1970" s="531"/>
      <c r="W1970" s="531"/>
      <c r="X1970" s="531"/>
      <c r="Y1970" s="531"/>
      <c r="Z1970" s="531"/>
      <c r="AA1970" s="531"/>
      <c r="AB1970" s="531"/>
    </row>
    <row r="1971" spans="3:28" ht="12.5" customHeight="1">
      <c r="C1971" s="531"/>
      <c r="D1971" s="531"/>
      <c r="E1971" s="531"/>
      <c r="F1971" s="909"/>
      <c r="G1971" s="909"/>
      <c r="H1971" s="909"/>
      <c r="I1971" s="909"/>
      <c r="J1971" s="909"/>
      <c r="K1971" s="909"/>
      <c r="L1971" s="531"/>
      <c r="M1971" s="531"/>
      <c r="N1971" s="531"/>
      <c r="O1971" s="531"/>
      <c r="P1971" s="531"/>
      <c r="Q1971" s="531"/>
      <c r="R1971" s="531"/>
      <c r="S1971" s="531"/>
      <c r="T1971" s="531"/>
      <c r="U1971" s="531"/>
      <c r="V1971" s="531"/>
      <c r="W1971" s="531"/>
      <c r="X1971" s="531"/>
      <c r="Y1971" s="531"/>
      <c r="Z1971" s="531"/>
      <c r="AA1971" s="531"/>
      <c r="AB1971" s="531"/>
    </row>
    <row r="1972" spans="3:28" ht="12.5" customHeight="1">
      <c r="C1972" s="531"/>
      <c r="D1972" s="531"/>
      <c r="E1972" s="531"/>
      <c r="F1972" s="909"/>
      <c r="G1972" s="909"/>
      <c r="H1972" s="909"/>
      <c r="I1972" s="909"/>
      <c r="J1972" s="909"/>
      <c r="K1972" s="909"/>
      <c r="L1972" s="531"/>
      <c r="M1972" s="531"/>
      <c r="N1972" s="531"/>
      <c r="O1972" s="531"/>
      <c r="P1972" s="531"/>
      <c r="Q1972" s="531"/>
      <c r="R1972" s="531"/>
      <c r="S1972" s="531"/>
      <c r="T1972" s="531"/>
      <c r="U1972" s="531"/>
      <c r="V1972" s="531"/>
      <c r="W1972" s="531"/>
      <c r="X1972" s="531"/>
      <c r="Y1972" s="531"/>
      <c r="Z1972" s="531"/>
      <c r="AA1972" s="531"/>
      <c r="AB1972" s="531"/>
    </row>
    <row r="1973" spans="3:28" ht="12.5" customHeight="1">
      <c r="C1973" s="531"/>
      <c r="D1973" s="531"/>
      <c r="E1973" s="531"/>
      <c r="F1973" s="909"/>
      <c r="G1973" s="909"/>
      <c r="H1973" s="909"/>
      <c r="I1973" s="909"/>
      <c r="J1973" s="909"/>
      <c r="K1973" s="909"/>
      <c r="L1973" s="531"/>
      <c r="M1973" s="531"/>
      <c r="N1973" s="531"/>
      <c r="O1973" s="531"/>
      <c r="P1973" s="531"/>
      <c r="Q1973" s="531"/>
      <c r="R1973" s="531"/>
      <c r="S1973" s="531"/>
      <c r="T1973" s="531"/>
      <c r="U1973" s="531"/>
      <c r="V1973" s="531"/>
      <c r="W1973" s="531"/>
      <c r="X1973" s="531"/>
      <c r="Y1973" s="531"/>
      <c r="Z1973" s="531"/>
      <c r="AA1973" s="531"/>
      <c r="AB1973" s="531"/>
    </row>
    <row r="1974" spans="3:28" ht="12.5" customHeight="1">
      <c r="C1974" s="531"/>
      <c r="D1974" s="531"/>
      <c r="E1974" s="531"/>
      <c r="F1974" s="909"/>
      <c r="G1974" s="909"/>
      <c r="H1974" s="909"/>
      <c r="I1974" s="909"/>
      <c r="J1974" s="909"/>
      <c r="K1974" s="909"/>
      <c r="L1974" s="531"/>
      <c r="M1974" s="531"/>
      <c r="N1974" s="531"/>
      <c r="O1974" s="531"/>
      <c r="P1974" s="531"/>
      <c r="Q1974" s="531"/>
      <c r="R1974" s="531"/>
      <c r="S1974" s="531"/>
      <c r="T1974" s="531"/>
      <c r="U1974" s="531"/>
      <c r="V1974" s="531"/>
      <c r="W1974" s="531"/>
      <c r="X1974" s="531"/>
      <c r="Y1974" s="531"/>
      <c r="Z1974" s="531"/>
      <c r="AA1974" s="531"/>
      <c r="AB1974" s="531"/>
    </row>
    <row r="1975" spans="3:28" ht="12.5" customHeight="1">
      <c r="C1975" s="531"/>
      <c r="D1975" s="531"/>
      <c r="E1975" s="531"/>
      <c r="F1975" s="909"/>
      <c r="G1975" s="909"/>
      <c r="H1975" s="909"/>
      <c r="I1975" s="909"/>
      <c r="J1975" s="909"/>
      <c r="K1975" s="909"/>
      <c r="L1975" s="531"/>
      <c r="M1975" s="531"/>
      <c r="N1975" s="531"/>
      <c r="O1975" s="531"/>
      <c r="P1975" s="531"/>
      <c r="Q1975" s="531"/>
      <c r="R1975" s="531"/>
      <c r="S1975" s="531"/>
      <c r="T1975" s="531"/>
      <c r="U1975" s="531"/>
      <c r="V1975" s="531"/>
      <c r="W1975" s="531"/>
      <c r="X1975" s="531"/>
      <c r="Y1975" s="531"/>
      <c r="Z1975" s="531"/>
      <c r="AA1975" s="531"/>
      <c r="AB1975" s="531"/>
    </row>
    <row r="1976" spans="3:28" ht="12.5" customHeight="1">
      <c r="C1976" s="531"/>
      <c r="D1976" s="531"/>
      <c r="E1976" s="531"/>
      <c r="F1976" s="909"/>
      <c r="G1976" s="909"/>
      <c r="H1976" s="909"/>
      <c r="I1976" s="909"/>
      <c r="J1976" s="909"/>
      <c r="K1976" s="909"/>
      <c r="L1976" s="531"/>
      <c r="M1976" s="531"/>
      <c r="N1976" s="531"/>
      <c r="O1976" s="531"/>
      <c r="P1976" s="531"/>
      <c r="Q1976" s="531"/>
      <c r="R1976" s="531"/>
      <c r="S1976" s="531"/>
      <c r="T1976" s="531"/>
      <c r="U1976" s="531"/>
      <c r="V1976" s="531"/>
      <c r="W1976" s="531"/>
      <c r="X1976" s="531"/>
      <c r="Y1976" s="531"/>
      <c r="Z1976" s="531"/>
      <c r="AA1976" s="531"/>
      <c r="AB1976" s="531"/>
    </row>
    <row r="1977" spans="3:28" ht="12.5" customHeight="1">
      <c r="C1977" s="531"/>
      <c r="D1977" s="531"/>
      <c r="E1977" s="531"/>
      <c r="F1977" s="909"/>
      <c r="G1977" s="909"/>
      <c r="H1977" s="909"/>
      <c r="I1977" s="909"/>
      <c r="J1977" s="909"/>
      <c r="K1977" s="909"/>
      <c r="L1977" s="531"/>
      <c r="M1977" s="531"/>
      <c r="N1977" s="531"/>
      <c r="O1977" s="531"/>
      <c r="P1977" s="531"/>
      <c r="Q1977" s="531"/>
      <c r="R1977" s="531"/>
      <c r="S1977" s="531"/>
      <c r="T1977" s="531"/>
      <c r="U1977" s="531"/>
      <c r="V1977" s="531"/>
      <c r="W1977" s="531"/>
      <c r="X1977" s="531"/>
      <c r="Y1977" s="531"/>
      <c r="Z1977" s="531"/>
      <c r="AA1977" s="531"/>
      <c r="AB1977" s="531"/>
    </row>
    <row r="1978" spans="3:28" ht="12.5" customHeight="1">
      <c r="C1978" s="531"/>
      <c r="D1978" s="531"/>
      <c r="E1978" s="531"/>
      <c r="F1978" s="909"/>
      <c r="G1978" s="909"/>
      <c r="H1978" s="909"/>
      <c r="I1978" s="909"/>
      <c r="J1978" s="909"/>
      <c r="K1978" s="909"/>
      <c r="L1978" s="531"/>
      <c r="M1978" s="531"/>
      <c r="N1978" s="531"/>
      <c r="O1978" s="531"/>
      <c r="P1978" s="531"/>
      <c r="Q1978" s="531"/>
      <c r="R1978" s="531"/>
      <c r="S1978" s="531"/>
      <c r="T1978" s="531"/>
      <c r="U1978" s="531"/>
      <c r="V1978" s="531"/>
      <c r="W1978" s="531"/>
      <c r="X1978" s="531"/>
      <c r="Y1978" s="531"/>
      <c r="Z1978" s="531"/>
      <c r="AA1978" s="531"/>
      <c r="AB1978" s="531"/>
    </row>
    <row r="1979" spans="3:28" ht="12.5" customHeight="1">
      <c r="C1979" s="531"/>
      <c r="D1979" s="531"/>
      <c r="E1979" s="531"/>
      <c r="F1979" s="909"/>
      <c r="G1979" s="909"/>
      <c r="H1979" s="909"/>
      <c r="I1979" s="909"/>
      <c r="J1979" s="909"/>
      <c r="K1979" s="909"/>
      <c r="L1979" s="531"/>
      <c r="M1979" s="531"/>
      <c r="N1979" s="531"/>
      <c r="O1979" s="531"/>
      <c r="P1979" s="531"/>
      <c r="Q1979" s="531"/>
      <c r="R1979" s="531"/>
      <c r="S1979" s="531"/>
      <c r="T1979" s="531"/>
      <c r="U1979" s="531"/>
      <c r="V1979" s="531"/>
      <c r="W1979" s="531"/>
      <c r="X1979" s="531"/>
      <c r="Y1979" s="531"/>
      <c r="Z1979" s="531"/>
      <c r="AA1979" s="531"/>
      <c r="AB1979" s="531"/>
    </row>
    <row r="1980" spans="3:28" ht="12.5" customHeight="1">
      <c r="C1980" s="531"/>
      <c r="D1980" s="531"/>
      <c r="E1980" s="531"/>
      <c r="F1980" s="909"/>
      <c r="G1980" s="909"/>
      <c r="H1980" s="909"/>
      <c r="I1980" s="909"/>
      <c r="J1980" s="909"/>
      <c r="K1980" s="909"/>
      <c r="L1980" s="531"/>
      <c r="M1980" s="531"/>
      <c r="N1980" s="531"/>
      <c r="O1980" s="531"/>
      <c r="P1980" s="531"/>
      <c r="Q1980" s="531"/>
      <c r="R1980" s="531"/>
      <c r="S1980" s="531"/>
      <c r="T1980" s="531"/>
      <c r="U1980" s="531"/>
      <c r="V1980" s="531"/>
      <c r="W1980" s="531"/>
      <c r="X1980" s="531"/>
      <c r="Y1980" s="531"/>
      <c r="Z1980" s="531"/>
      <c r="AA1980" s="531"/>
      <c r="AB1980" s="531"/>
    </row>
    <row r="1981" spans="3:28" ht="12.5" customHeight="1">
      <c r="C1981" s="531"/>
      <c r="D1981" s="531"/>
      <c r="E1981" s="531"/>
      <c r="F1981" s="909"/>
      <c r="G1981" s="909"/>
      <c r="H1981" s="909"/>
      <c r="I1981" s="909"/>
      <c r="J1981" s="909"/>
      <c r="K1981" s="909"/>
      <c r="L1981" s="531"/>
      <c r="M1981" s="531"/>
      <c r="N1981" s="531"/>
      <c r="O1981" s="531"/>
      <c r="P1981" s="531"/>
      <c r="Q1981" s="531"/>
      <c r="R1981" s="531"/>
      <c r="S1981" s="531"/>
      <c r="T1981" s="531"/>
      <c r="U1981" s="531"/>
      <c r="V1981" s="531"/>
      <c r="W1981" s="531"/>
      <c r="X1981" s="531"/>
      <c r="Y1981" s="531"/>
      <c r="Z1981" s="531"/>
      <c r="AA1981" s="531"/>
      <c r="AB1981" s="531"/>
    </row>
    <row r="1982" spans="3:28" ht="12.5" customHeight="1">
      <c r="C1982" s="531"/>
      <c r="D1982" s="531"/>
      <c r="E1982" s="531"/>
      <c r="F1982" s="909"/>
      <c r="G1982" s="909"/>
      <c r="H1982" s="909"/>
      <c r="I1982" s="909"/>
      <c r="J1982" s="909"/>
      <c r="K1982" s="909"/>
      <c r="L1982" s="531"/>
      <c r="M1982" s="531"/>
      <c r="N1982" s="531"/>
      <c r="O1982" s="531"/>
      <c r="P1982" s="531"/>
      <c r="Q1982" s="531"/>
      <c r="R1982" s="531"/>
      <c r="S1982" s="531"/>
      <c r="T1982" s="531"/>
      <c r="U1982" s="531"/>
      <c r="V1982" s="531"/>
      <c r="W1982" s="531"/>
      <c r="X1982" s="531"/>
      <c r="Y1982" s="531"/>
      <c r="Z1982" s="531"/>
      <c r="AA1982" s="531"/>
      <c r="AB1982" s="531"/>
    </row>
    <row r="1983" spans="3:28" ht="12.5" customHeight="1">
      <c r="C1983" s="531"/>
      <c r="D1983" s="531"/>
      <c r="E1983" s="531"/>
      <c r="F1983" s="909"/>
      <c r="G1983" s="909"/>
      <c r="H1983" s="909"/>
      <c r="I1983" s="909"/>
      <c r="J1983" s="909"/>
      <c r="K1983" s="909"/>
      <c r="L1983" s="531"/>
      <c r="M1983" s="531"/>
      <c r="N1983" s="531"/>
      <c r="O1983" s="531"/>
      <c r="P1983" s="531"/>
      <c r="Q1983" s="531"/>
      <c r="R1983" s="531"/>
      <c r="S1983" s="531"/>
      <c r="T1983" s="531"/>
      <c r="U1983" s="531"/>
      <c r="V1983" s="531"/>
      <c r="W1983" s="531"/>
      <c r="X1983" s="531"/>
      <c r="Y1983" s="531"/>
      <c r="Z1983" s="531"/>
      <c r="AA1983" s="531"/>
      <c r="AB1983" s="531"/>
    </row>
    <row r="1984" spans="3:28" ht="12.5" customHeight="1">
      <c r="C1984" s="531"/>
      <c r="D1984" s="531"/>
      <c r="E1984" s="531"/>
      <c r="F1984" s="909"/>
      <c r="G1984" s="909"/>
      <c r="H1984" s="909"/>
      <c r="I1984" s="909"/>
      <c r="J1984" s="909"/>
      <c r="K1984" s="909"/>
      <c r="L1984" s="531"/>
      <c r="M1984" s="531"/>
      <c r="N1984" s="531"/>
      <c r="O1984" s="531"/>
      <c r="P1984" s="531"/>
      <c r="Q1984" s="531"/>
      <c r="R1984" s="531"/>
      <c r="S1984" s="531"/>
      <c r="T1984" s="531"/>
      <c r="U1984" s="531"/>
      <c r="V1984" s="531"/>
      <c r="W1984" s="531"/>
      <c r="X1984" s="531"/>
      <c r="Y1984" s="531"/>
      <c r="Z1984" s="531"/>
      <c r="AA1984" s="531"/>
      <c r="AB1984" s="531"/>
    </row>
    <row r="1985" spans="3:28" ht="12.5" customHeight="1">
      <c r="C1985" s="531"/>
      <c r="D1985" s="531"/>
      <c r="E1985" s="531"/>
      <c r="F1985" s="909"/>
      <c r="G1985" s="909"/>
      <c r="H1985" s="909"/>
      <c r="I1985" s="909"/>
      <c r="J1985" s="909"/>
      <c r="K1985" s="909"/>
      <c r="L1985" s="531"/>
      <c r="M1985" s="531"/>
      <c r="N1985" s="531"/>
      <c r="O1985" s="531"/>
      <c r="P1985" s="531"/>
      <c r="Q1985" s="531"/>
      <c r="R1985" s="531"/>
      <c r="S1985" s="531"/>
      <c r="T1985" s="531"/>
      <c r="U1985" s="531"/>
      <c r="V1985" s="531"/>
      <c r="W1985" s="531"/>
      <c r="X1985" s="531"/>
      <c r="Y1985" s="531"/>
      <c r="Z1985" s="531"/>
      <c r="AA1985" s="531"/>
      <c r="AB1985" s="531"/>
    </row>
    <row r="1986" spans="3:28" ht="12.5" customHeight="1">
      <c r="C1986" s="531"/>
      <c r="D1986" s="531"/>
      <c r="E1986" s="531"/>
      <c r="F1986" s="909"/>
      <c r="G1986" s="909"/>
      <c r="H1986" s="909"/>
      <c r="I1986" s="909"/>
      <c r="J1986" s="909"/>
      <c r="K1986" s="909"/>
      <c r="L1986" s="531"/>
      <c r="M1986" s="531"/>
      <c r="N1986" s="531"/>
      <c r="O1986" s="531"/>
      <c r="P1986" s="531"/>
      <c r="Q1986" s="531"/>
      <c r="R1986" s="531"/>
      <c r="S1986" s="531"/>
      <c r="T1986" s="531"/>
      <c r="U1986" s="531"/>
      <c r="V1986" s="531"/>
      <c r="W1986" s="531"/>
      <c r="X1986" s="531"/>
      <c r="Y1986" s="531"/>
      <c r="Z1986" s="531"/>
      <c r="AA1986" s="531"/>
      <c r="AB1986" s="531"/>
    </row>
    <row r="1987" spans="3:28" ht="12.5" customHeight="1">
      <c r="C1987" s="531"/>
      <c r="D1987" s="531"/>
      <c r="E1987" s="531"/>
      <c r="F1987" s="909"/>
      <c r="G1987" s="909"/>
      <c r="H1987" s="909"/>
      <c r="I1987" s="909"/>
      <c r="J1987" s="909"/>
      <c r="K1987" s="909"/>
      <c r="L1987" s="531"/>
      <c r="M1987" s="531"/>
      <c r="N1987" s="531"/>
      <c r="O1987" s="531"/>
      <c r="P1987" s="531"/>
      <c r="Q1987" s="531"/>
      <c r="R1987" s="531"/>
      <c r="S1987" s="531"/>
      <c r="T1987" s="531"/>
      <c r="U1987" s="531"/>
      <c r="V1987" s="531"/>
      <c r="W1987" s="531"/>
      <c r="X1987" s="531"/>
      <c r="Y1987" s="531"/>
      <c r="Z1987" s="531"/>
      <c r="AA1987" s="531"/>
      <c r="AB1987" s="531"/>
    </row>
    <row r="1988" spans="3:28" ht="12.5" customHeight="1">
      <c r="C1988" s="531"/>
      <c r="D1988" s="531"/>
      <c r="E1988" s="531"/>
      <c r="F1988" s="909"/>
      <c r="G1988" s="909"/>
      <c r="H1988" s="909"/>
      <c r="I1988" s="909"/>
      <c r="J1988" s="909"/>
      <c r="K1988" s="909"/>
      <c r="L1988" s="531"/>
      <c r="M1988" s="531"/>
      <c r="N1988" s="531"/>
      <c r="O1988" s="531"/>
      <c r="P1988" s="531"/>
      <c r="Q1988" s="531"/>
      <c r="R1988" s="531"/>
      <c r="S1988" s="531"/>
      <c r="T1988" s="531"/>
      <c r="U1988" s="531"/>
      <c r="V1988" s="531"/>
      <c r="W1988" s="531"/>
      <c r="X1988" s="531"/>
      <c r="Y1988" s="531"/>
      <c r="Z1988" s="531"/>
      <c r="AA1988" s="531"/>
      <c r="AB1988" s="531"/>
    </row>
    <row r="1989" spans="3:28" ht="12.5" customHeight="1">
      <c r="C1989" s="531"/>
      <c r="D1989" s="531"/>
      <c r="E1989" s="531"/>
      <c r="F1989" s="909"/>
      <c r="G1989" s="909"/>
      <c r="H1989" s="909"/>
      <c r="I1989" s="909"/>
      <c r="J1989" s="909"/>
      <c r="K1989" s="909"/>
      <c r="L1989" s="531"/>
      <c r="M1989" s="531"/>
      <c r="N1989" s="531"/>
      <c r="O1989" s="531"/>
      <c r="P1989" s="531"/>
      <c r="Q1989" s="531"/>
      <c r="R1989" s="531"/>
      <c r="S1989" s="531"/>
      <c r="T1989" s="531"/>
      <c r="U1989" s="531"/>
      <c r="V1989" s="531"/>
      <c r="W1989" s="531"/>
      <c r="X1989" s="531"/>
      <c r="Y1989" s="531"/>
      <c r="Z1989" s="531"/>
      <c r="AA1989" s="531"/>
      <c r="AB1989" s="531"/>
    </row>
    <row r="1990" spans="3:28" ht="12.5" customHeight="1">
      <c r="C1990" s="531"/>
      <c r="D1990" s="531"/>
      <c r="E1990" s="531"/>
      <c r="F1990" s="909"/>
      <c r="G1990" s="909"/>
      <c r="H1990" s="909"/>
      <c r="I1990" s="909"/>
      <c r="J1990" s="909"/>
      <c r="K1990" s="909"/>
      <c r="L1990" s="531"/>
      <c r="M1990" s="531"/>
      <c r="N1990" s="531"/>
      <c r="O1990" s="531"/>
      <c r="P1990" s="531"/>
      <c r="Q1990" s="531"/>
      <c r="R1990" s="531"/>
      <c r="S1990" s="531"/>
      <c r="T1990" s="531"/>
      <c r="U1990" s="531"/>
      <c r="V1990" s="531"/>
      <c r="W1990" s="531"/>
      <c r="X1990" s="531"/>
      <c r="Y1990" s="531"/>
      <c r="Z1990" s="531"/>
      <c r="AA1990" s="531"/>
      <c r="AB1990" s="531"/>
    </row>
    <row r="1991" spans="3:28" ht="12.5" customHeight="1">
      <c r="C1991" s="531"/>
      <c r="D1991" s="531"/>
      <c r="E1991" s="531"/>
      <c r="F1991" s="909"/>
      <c r="G1991" s="909"/>
      <c r="H1991" s="909"/>
      <c r="I1991" s="909"/>
      <c r="J1991" s="909"/>
      <c r="K1991" s="909"/>
      <c r="L1991" s="531"/>
      <c r="M1991" s="531"/>
      <c r="N1991" s="531"/>
      <c r="O1991" s="531"/>
      <c r="P1991" s="531"/>
      <c r="Q1991" s="531"/>
      <c r="R1991" s="531"/>
      <c r="S1991" s="531"/>
      <c r="T1991" s="531"/>
      <c r="U1991" s="531"/>
      <c r="V1991" s="531"/>
      <c r="W1991" s="531"/>
      <c r="X1991" s="531"/>
      <c r="Y1991" s="531"/>
      <c r="Z1991" s="531"/>
      <c r="AA1991" s="531"/>
      <c r="AB1991" s="531"/>
    </row>
    <row r="1992" spans="3:28" ht="12.5" customHeight="1">
      <c r="C1992" s="531"/>
      <c r="D1992" s="531"/>
      <c r="E1992" s="531"/>
      <c r="F1992" s="909"/>
      <c r="G1992" s="909"/>
      <c r="H1992" s="909"/>
      <c r="I1992" s="909"/>
      <c r="J1992" s="909"/>
      <c r="K1992" s="909"/>
      <c r="L1992" s="531"/>
      <c r="M1992" s="531"/>
      <c r="N1992" s="531"/>
      <c r="O1992" s="531"/>
      <c r="P1992" s="531"/>
      <c r="Q1992" s="531"/>
      <c r="R1992" s="531"/>
      <c r="S1992" s="531"/>
      <c r="T1992" s="531"/>
      <c r="U1992" s="531"/>
      <c r="V1992" s="531"/>
      <c r="W1992" s="531"/>
      <c r="X1992" s="531"/>
      <c r="Y1992" s="531"/>
      <c r="Z1992" s="531"/>
      <c r="AA1992" s="531"/>
      <c r="AB1992" s="531"/>
    </row>
    <row r="1993" spans="3:28" ht="12.5" customHeight="1">
      <c r="C1993" s="531"/>
      <c r="D1993" s="531"/>
      <c r="E1993" s="531"/>
      <c r="F1993" s="909"/>
      <c r="G1993" s="909"/>
      <c r="H1993" s="909"/>
      <c r="I1993" s="909"/>
      <c r="J1993" s="909"/>
      <c r="K1993" s="909"/>
      <c r="L1993" s="531"/>
      <c r="M1993" s="531"/>
      <c r="N1993" s="531"/>
      <c r="O1993" s="531"/>
      <c r="P1993" s="531"/>
      <c r="Q1993" s="531"/>
      <c r="R1993" s="531"/>
      <c r="S1993" s="531"/>
      <c r="T1993" s="531"/>
      <c r="U1993" s="531"/>
      <c r="V1993" s="531"/>
      <c r="W1993" s="531"/>
      <c r="X1993" s="531"/>
      <c r="Y1993" s="531"/>
      <c r="Z1993" s="531"/>
      <c r="AA1993" s="531"/>
      <c r="AB1993" s="531"/>
    </row>
    <row r="1994" spans="3:28" ht="12.5" customHeight="1">
      <c r="C1994" s="531"/>
      <c r="D1994" s="531"/>
      <c r="E1994" s="531"/>
      <c r="F1994" s="909"/>
      <c r="G1994" s="909"/>
      <c r="H1994" s="909"/>
      <c r="I1994" s="909"/>
      <c r="J1994" s="909"/>
      <c r="K1994" s="909"/>
      <c r="L1994" s="531"/>
      <c r="M1994" s="531"/>
      <c r="N1994" s="531"/>
      <c r="O1994" s="531"/>
      <c r="P1994" s="531"/>
      <c r="Q1994" s="531"/>
      <c r="R1994" s="531"/>
      <c r="S1994" s="531"/>
      <c r="T1994" s="531"/>
      <c r="U1994" s="531"/>
      <c r="V1994" s="531"/>
      <c r="W1994" s="531"/>
      <c r="X1994" s="531"/>
      <c r="Y1994" s="531"/>
      <c r="Z1994" s="531"/>
      <c r="AA1994" s="531"/>
      <c r="AB1994" s="531"/>
    </row>
    <row r="1995" spans="3:28" ht="12.5" customHeight="1">
      <c r="C1995" s="531"/>
      <c r="D1995" s="531"/>
      <c r="E1995" s="531"/>
      <c r="F1995" s="909"/>
      <c r="G1995" s="909"/>
      <c r="H1995" s="909"/>
      <c r="I1995" s="909"/>
      <c r="J1995" s="909"/>
      <c r="K1995" s="909"/>
      <c r="L1995" s="531"/>
      <c r="M1995" s="531"/>
      <c r="N1995" s="531"/>
      <c r="O1995" s="531"/>
      <c r="P1995" s="531"/>
      <c r="Q1995" s="531"/>
      <c r="R1995" s="531"/>
      <c r="S1995" s="531"/>
      <c r="T1995" s="531"/>
      <c r="U1995" s="531"/>
      <c r="V1995" s="531"/>
      <c r="W1995" s="531"/>
      <c r="X1995" s="531"/>
      <c r="Y1995" s="531"/>
      <c r="Z1995" s="531"/>
      <c r="AA1995" s="531"/>
      <c r="AB1995" s="531"/>
    </row>
    <row r="1996" spans="3:28" ht="12.5" customHeight="1">
      <c r="C1996" s="531"/>
      <c r="D1996" s="531"/>
      <c r="E1996" s="531"/>
      <c r="F1996" s="909"/>
      <c r="G1996" s="909"/>
      <c r="H1996" s="909"/>
      <c r="I1996" s="909"/>
      <c r="J1996" s="909"/>
      <c r="K1996" s="909"/>
      <c r="L1996" s="531"/>
      <c r="M1996" s="531"/>
      <c r="N1996" s="531"/>
      <c r="O1996" s="531"/>
      <c r="P1996" s="531"/>
      <c r="Q1996" s="531"/>
      <c r="R1996" s="531"/>
      <c r="S1996" s="531"/>
      <c r="T1996" s="531"/>
      <c r="U1996" s="531"/>
      <c r="V1996" s="531"/>
      <c r="W1996" s="531"/>
      <c r="X1996" s="531"/>
      <c r="Y1996" s="531"/>
      <c r="Z1996" s="531"/>
      <c r="AA1996" s="531"/>
      <c r="AB1996" s="531"/>
    </row>
    <row r="1997" spans="3:28" ht="12.5" customHeight="1">
      <c r="C1997" s="531"/>
      <c r="D1997" s="531"/>
      <c r="E1997" s="531"/>
      <c r="F1997" s="909"/>
      <c r="G1997" s="909"/>
      <c r="H1997" s="909"/>
      <c r="I1997" s="909"/>
      <c r="J1997" s="909"/>
      <c r="K1997" s="909"/>
      <c r="L1997" s="531"/>
      <c r="M1997" s="531"/>
      <c r="N1997" s="531"/>
      <c r="O1997" s="531"/>
      <c r="P1997" s="531"/>
      <c r="Q1997" s="531"/>
      <c r="R1997" s="531"/>
      <c r="S1997" s="531"/>
      <c r="T1997" s="531"/>
      <c r="U1997" s="531"/>
      <c r="V1997" s="531"/>
      <c r="W1997" s="531"/>
      <c r="X1997" s="531"/>
      <c r="Y1997" s="531"/>
      <c r="Z1997" s="531"/>
      <c r="AA1997" s="531"/>
      <c r="AB1997" s="531"/>
    </row>
    <row r="1998" spans="3:28" ht="12.5" customHeight="1">
      <c r="C1998" s="531"/>
      <c r="D1998" s="531"/>
      <c r="E1998" s="531"/>
      <c r="F1998" s="909"/>
      <c r="G1998" s="909"/>
      <c r="H1998" s="909"/>
      <c r="I1998" s="909"/>
      <c r="J1998" s="909"/>
      <c r="K1998" s="909"/>
      <c r="L1998" s="531"/>
      <c r="M1998" s="531"/>
      <c r="N1998" s="531"/>
      <c r="O1998" s="531"/>
      <c r="P1998" s="531"/>
      <c r="Q1998" s="531"/>
      <c r="R1998" s="531"/>
      <c r="S1998" s="531"/>
      <c r="T1998" s="531"/>
      <c r="U1998" s="531"/>
      <c r="V1998" s="531"/>
      <c r="W1998" s="531"/>
      <c r="X1998" s="531"/>
      <c r="Y1998" s="531"/>
      <c r="Z1998" s="531"/>
      <c r="AA1998" s="531"/>
      <c r="AB1998" s="531"/>
    </row>
  </sheetData>
  <sheetProtection algorithmName="SHA-512" hashValue="rwgAcPDiu4f9E0LYZfGUCAUzbA0VDuIZ4YS3rp4hI78KXWL6k9cJQUCZwUf9MstmfvcZ5T0pn92csYpYEZkeIg==" saltValue="7Abtuuz2qAhCefRmn/cHHg==" spinCount="100000" sheet="1" objects="1" scenarios="1"/>
  <phoneticPr fontId="5" type="noConversion"/>
  <conditionalFormatting sqref="L129:XFD129 C129 C133:C141 E129:H129 E133:H141">
    <cfRule type="expression" dxfId="326" priority="340">
      <formula>OR(#REF!="Select One",#REF!="No")</formula>
    </cfRule>
  </conditionalFormatting>
  <conditionalFormatting sqref="L129:XFD129 C129 C133 E133:H133 E129:H129">
    <cfRule type="expression" dxfId="325" priority="341">
      <formula>OR(#REF!="Select One", #REF!="No")</formula>
    </cfRule>
  </conditionalFormatting>
  <conditionalFormatting sqref="I129">
    <cfRule type="expression" dxfId="324" priority="332">
      <formula>OR(#REF!="Select One",#REF!="No")</formula>
    </cfRule>
  </conditionalFormatting>
  <conditionalFormatting sqref="I129">
    <cfRule type="expression" dxfId="323" priority="333">
      <formula>OR(#REF!="Select One", #REF!="No")</formula>
    </cfRule>
  </conditionalFormatting>
  <conditionalFormatting sqref="C35:C44 E35:H44">
    <cfRule type="expression" dxfId="322" priority="342">
      <formula>#REF!=1</formula>
    </cfRule>
  </conditionalFormatting>
  <conditionalFormatting sqref="C159:C162 E159:H162">
    <cfRule type="expression" dxfId="321" priority="343">
      <formula>OR(#REF!="Select One", #REF!="No")</formula>
    </cfRule>
  </conditionalFormatting>
  <conditionalFormatting sqref="C162 E162:H162">
    <cfRule type="expression" dxfId="320" priority="344">
      <formula>#REF!="Select One"</formula>
    </cfRule>
    <cfRule type="expression" dxfId="319" priority="345">
      <formula>OR(#REF!="No", "Select One")</formula>
    </cfRule>
  </conditionalFormatting>
  <conditionalFormatting sqref="C165:C168 E165:H168">
    <cfRule type="expression" dxfId="318" priority="346">
      <formula>OR(#REF!="Select One",#REF!="No")</formula>
    </cfRule>
  </conditionalFormatting>
  <conditionalFormatting sqref="C168 E168:H168">
    <cfRule type="expression" dxfId="317" priority="347">
      <formula>#REF!="Select One"</formula>
    </cfRule>
    <cfRule type="expression" dxfId="316" priority="348">
      <formula>OR(#REF!="No")</formula>
    </cfRule>
    <cfRule type="expression" dxfId="315" priority="349">
      <formula>OR(#REF!="No", "Select One")</formula>
    </cfRule>
  </conditionalFormatting>
  <conditionalFormatting sqref="I129">
    <cfRule type="expression" dxfId="314" priority="322">
      <formula>OR(#REF!="Select One",#REF!="No")</formula>
    </cfRule>
  </conditionalFormatting>
  <conditionalFormatting sqref="I129">
    <cfRule type="expression" dxfId="313" priority="323">
      <formula>OR(#REF!="Select One", #REF!="No")</formula>
    </cfRule>
  </conditionalFormatting>
  <conditionalFormatting sqref="H36:H43 E38:G41">
    <cfRule type="expression" dxfId="312" priority="206">
      <formula>$F$26=1</formula>
    </cfRule>
  </conditionalFormatting>
  <conditionalFormatting sqref="H44">
    <cfRule type="expression" dxfId="311" priority="205">
      <formula>$F$26=1</formula>
    </cfRule>
  </conditionalFormatting>
  <conditionalFormatting sqref="H129">
    <cfRule type="expression" dxfId="310" priority="203">
      <formula>OR($F$5="Select One",$F$5="No")</formula>
    </cfRule>
  </conditionalFormatting>
  <conditionalFormatting sqref="H129">
    <cfRule type="expression" dxfId="309" priority="204">
      <formula>OR($F$11="Select One", $F$11="No")</formula>
    </cfRule>
  </conditionalFormatting>
  <conditionalFormatting sqref="H133">
    <cfRule type="expression" dxfId="308" priority="201">
      <formula>OR($F$5="Select One",$F$5="No")</formula>
    </cfRule>
  </conditionalFormatting>
  <conditionalFormatting sqref="H133">
    <cfRule type="expression" dxfId="307" priority="202">
      <formula>OR($F$11="Select One", $F$11="No")</formula>
    </cfRule>
  </conditionalFormatting>
  <conditionalFormatting sqref="H134:H139">
    <cfRule type="expression" dxfId="306" priority="200">
      <formula>OR($F$5="Select One",$F$5="No")</formula>
    </cfRule>
  </conditionalFormatting>
  <conditionalFormatting sqref="H140">
    <cfRule type="expression" dxfId="305" priority="199">
      <formula>OR($F$5="Select One",$F$5="No")</formula>
    </cfRule>
  </conditionalFormatting>
  <conditionalFormatting sqref="H141">
    <cfRule type="expression" dxfId="304" priority="198">
      <formula>OR($F$5="Select One",$F$5="No")</formula>
    </cfRule>
  </conditionalFormatting>
  <conditionalFormatting sqref="H159:H162">
    <cfRule type="expression" dxfId="303" priority="195">
      <formula>OR($F$29="Select One", $F$29="No")</formula>
    </cfRule>
  </conditionalFormatting>
  <conditionalFormatting sqref="H162">
    <cfRule type="expression" dxfId="302" priority="196">
      <formula>$F$32="Select One"</formula>
    </cfRule>
    <cfRule type="expression" dxfId="301" priority="197">
      <formula>OR($F$32="No", "Select One")</formula>
    </cfRule>
  </conditionalFormatting>
  <conditionalFormatting sqref="H165:H168">
    <cfRule type="expression" dxfId="300" priority="191">
      <formula>OR($F$36="Select One",$F$36="No")</formula>
    </cfRule>
  </conditionalFormatting>
  <conditionalFormatting sqref="H168">
    <cfRule type="expression" dxfId="299" priority="192">
      <formula>$F$39="Select One"</formula>
    </cfRule>
    <cfRule type="expression" dxfId="298" priority="193">
      <formula>OR($F$36="No")</formula>
    </cfRule>
    <cfRule type="expression" dxfId="297" priority="194">
      <formula>OR($F$39="No", "Select One")</formula>
    </cfRule>
  </conditionalFormatting>
  <conditionalFormatting sqref="E36:E43">
    <cfRule type="expression" dxfId="296" priority="254">
      <formula>$F$26=1</formula>
    </cfRule>
  </conditionalFormatting>
  <conditionalFormatting sqref="E44">
    <cfRule type="expression" dxfId="295" priority="253">
      <formula>$F$26=1</formula>
    </cfRule>
  </conditionalFormatting>
  <conditionalFormatting sqref="E129">
    <cfRule type="expression" dxfId="294" priority="251">
      <formula>OR($F$5="Select One",$F$5="No")</formula>
    </cfRule>
  </conditionalFormatting>
  <conditionalFormatting sqref="E129">
    <cfRule type="expression" dxfId="293" priority="252">
      <formula>OR($F$11="Select One", $F$11="No")</formula>
    </cfRule>
  </conditionalFormatting>
  <conditionalFormatting sqref="E133">
    <cfRule type="expression" dxfId="292" priority="249">
      <formula>OR($F$5="Select One",$F$5="No")</formula>
    </cfRule>
  </conditionalFormatting>
  <conditionalFormatting sqref="E133">
    <cfRule type="expression" dxfId="291" priority="250">
      <formula>OR($F$11="Select One", $F$11="No")</formula>
    </cfRule>
  </conditionalFormatting>
  <conditionalFormatting sqref="E134:E139 E135:G139">
    <cfRule type="expression" dxfId="290" priority="248">
      <formula>OR($F$5="Select One",$F$5="No")</formula>
    </cfRule>
  </conditionalFormatting>
  <conditionalFormatting sqref="E140">
    <cfRule type="expression" dxfId="289" priority="247">
      <formula>OR($F$5="Select One",$F$5="No")</formula>
    </cfRule>
  </conditionalFormatting>
  <conditionalFormatting sqref="E141">
    <cfRule type="expression" dxfId="288" priority="246">
      <formula>OR($F$5="Select One",$F$5="No")</formula>
    </cfRule>
  </conditionalFormatting>
  <conditionalFormatting sqref="E159:E162">
    <cfRule type="expression" dxfId="287" priority="243">
      <formula>OR($F$29="Select One", $F$29="No")</formula>
    </cfRule>
  </conditionalFormatting>
  <conditionalFormatting sqref="E162">
    <cfRule type="expression" dxfId="286" priority="244">
      <formula>$F$32="Select One"</formula>
    </cfRule>
    <cfRule type="expression" dxfId="285" priority="245">
      <formula>OR($F$32="No", "Select One")</formula>
    </cfRule>
  </conditionalFormatting>
  <conditionalFormatting sqref="E165:E168">
    <cfRule type="expression" dxfId="284" priority="239">
      <formula>OR($F$36="Select One",$F$36="No")</formula>
    </cfRule>
  </conditionalFormatting>
  <conditionalFormatting sqref="E168">
    <cfRule type="expression" dxfId="283" priority="240">
      <formula>$F$39="Select One"</formula>
    </cfRule>
    <cfRule type="expression" dxfId="282" priority="241">
      <formula>OR($F$36="No")</formula>
    </cfRule>
    <cfRule type="expression" dxfId="281" priority="242">
      <formula>OR($F$39="No", "Select One")</formula>
    </cfRule>
  </conditionalFormatting>
  <conditionalFormatting sqref="F36:F43">
    <cfRule type="expression" dxfId="280" priority="238">
      <formula>$F$26=1</formula>
    </cfRule>
  </conditionalFormatting>
  <conditionalFormatting sqref="F44">
    <cfRule type="expression" dxfId="279" priority="237">
      <formula>$F$26=1</formula>
    </cfRule>
  </conditionalFormatting>
  <conditionalFormatting sqref="F129">
    <cfRule type="expression" dxfId="278" priority="235">
      <formula>OR($F$5="Select One",$F$5="No")</formula>
    </cfRule>
  </conditionalFormatting>
  <conditionalFormatting sqref="F129">
    <cfRule type="expression" dxfId="277" priority="236">
      <formula>OR($F$11="Select One", $F$11="No")</formula>
    </cfRule>
  </conditionalFormatting>
  <conditionalFormatting sqref="F133">
    <cfRule type="expression" dxfId="276" priority="233">
      <formula>OR($F$5="Select One",$F$5="No")</formula>
    </cfRule>
  </conditionalFormatting>
  <conditionalFormatting sqref="F133">
    <cfRule type="expression" dxfId="275" priority="234">
      <formula>OR($F$11="Select One", $F$11="No")</formula>
    </cfRule>
  </conditionalFormatting>
  <conditionalFormatting sqref="F134:F139">
    <cfRule type="expression" dxfId="274" priority="232">
      <formula>OR($F$5="Select One",$F$5="No")</formula>
    </cfRule>
  </conditionalFormatting>
  <conditionalFormatting sqref="F140">
    <cfRule type="expression" dxfId="273" priority="231">
      <formula>OR($F$5="Select One",$F$5="No")</formula>
    </cfRule>
  </conditionalFormatting>
  <conditionalFormatting sqref="F141">
    <cfRule type="expression" dxfId="272" priority="230">
      <formula>OR($F$5="Select One",$F$5="No")</formula>
    </cfRule>
  </conditionalFormatting>
  <conditionalFormatting sqref="F159:F162">
    <cfRule type="expression" dxfId="271" priority="227">
      <formula>OR($F$29="Select One", $F$29="No")</formula>
    </cfRule>
  </conditionalFormatting>
  <conditionalFormatting sqref="F162">
    <cfRule type="expression" dxfId="270" priority="228">
      <formula>$F$32="Select One"</formula>
    </cfRule>
    <cfRule type="expression" dxfId="269" priority="229">
      <formula>OR($F$32="No", "Select One")</formula>
    </cfRule>
  </conditionalFormatting>
  <conditionalFormatting sqref="F165:F168">
    <cfRule type="expression" dxfId="268" priority="223">
      <formula>OR($F$36="Select One",$F$36="No")</formula>
    </cfRule>
  </conditionalFormatting>
  <conditionalFormatting sqref="F168">
    <cfRule type="expression" dxfId="267" priority="224">
      <formula>$F$39="Select One"</formula>
    </cfRule>
    <cfRule type="expression" dxfId="266" priority="225">
      <formula>OR($F$36="No")</formula>
    </cfRule>
    <cfRule type="expression" dxfId="265" priority="226">
      <formula>OR($F$39="No", "Select One")</formula>
    </cfRule>
  </conditionalFormatting>
  <conditionalFormatting sqref="G36:G43">
    <cfRule type="expression" dxfId="264" priority="222">
      <formula>$F$26=1</formula>
    </cfRule>
  </conditionalFormatting>
  <conditionalFormatting sqref="G44">
    <cfRule type="expression" dxfId="263" priority="221">
      <formula>$F$26=1</formula>
    </cfRule>
  </conditionalFormatting>
  <conditionalFormatting sqref="G129">
    <cfRule type="expression" dxfId="262" priority="219">
      <formula>OR($F$5="Select One",$F$5="No")</formula>
    </cfRule>
  </conditionalFormatting>
  <conditionalFormatting sqref="G129">
    <cfRule type="expression" dxfId="261" priority="220">
      <formula>OR($F$11="Select One", $F$11="No")</formula>
    </cfRule>
  </conditionalFormatting>
  <conditionalFormatting sqref="G133">
    <cfRule type="expression" dxfId="260" priority="217">
      <formula>OR($F$5="Select One",$F$5="No")</formula>
    </cfRule>
  </conditionalFormatting>
  <conditionalFormatting sqref="G133">
    <cfRule type="expression" dxfId="259" priority="218">
      <formula>OR($F$11="Select One", $F$11="No")</formula>
    </cfRule>
  </conditionalFormatting>
  <conditionalFormatting sqref="G134:G139">
    <cfRule type="expression" dxfId="258" priority="216">
      <formula>OR($F$5="Select One",$F$5="No")</formula>
    </cfRule>
  </conditionalFormatting>
  <conditionalFormatting sqref="G140">
    <cfRule type="expression" dxfId="257" priority="215">
      <formula>OR($F$5="Select One",$F$5="No")</formula>
    </cfRule>
  </conditionalFormatting>
  <conditionalFormatting sqref="G141">
    <cfRule type="expression" dxfId="256" priority="214">
      <formula>OR($F$5="Select One",$F$5="No")</formula>
    </cfRule>
  </conditionalFormatting>
  <conditionalFormatting sqref="G159:G162">
    <cfRule type="expression" dxfId="255" priority="211">
      <formula>OR($F$29="Select One", $F$29="No")</formula>
    </cfRule>
  </conditionalFormatting>
  <conditionalFormatting sqref="G162">
    <cfRule type="expression" dxfId="254" priority="212">
      <formula>$F$32="Select One"</formula>
    </cfRule>
    <cfRule type="expression" dxfId="253" priority="213">
      <formula>OR($F$32="No", "Select One")</formula>
    </cfRule>
  </conditionalFormatting>
  <conditionalFormatting sqref="G165:G168">
    <cfRule type="expression" dxfId="252" priority="207">
      <formula>OR($F$36="Select One",$F$36="No")</formula>
    </cfRule>
  </conditionalFormatting>
  <conditionalFormatting sqref="G168">
    <cfRule type="expression" dxfId="251" priority="208">
      <formula>$F$39="Select One"</formula>
    </cfRule>
    <cfRule type="expression" dxfId="250" priority="209">
      <formula>OR($F$36="No")</formula>
    </cfRule>
    <cfRule type="expression" dxfId="249" priority="210">
      <formula>OR($F$39="No", "Select One")</formula>
    </cfRule>
  </conditionalFormatting>
  <conditionalFormatting sqref="D129 D133:D141">
    <cfRule type="expression" dxfId="248" priority="179">
      <formula>OR(#REF!="Select One",#REF!="No")</formula>
    </cfRule>
  </conditionalFormatting>
  <conditionalFormatting sqref="D129 D133">
    <cfRule type="expression" dxfId="247" priority="180">
      <formula>OR(#REF!="Select One", #REF!="No")</formula>
    </cfRule>
  </conditionalFormatting>
  <conditionalFormatting sqref="D35:D44">
    <cfRule type="expression" dxfId="246" priority="181">
      <formula>#REF!=1</formula>
    </cfRule>
  </conditionalFormatting>
  <conditionalFormatting sqref="D159:D162">
    <cfRule type="expression" dxfId="245" priority="182">
      <formula>OR(#REF!="Select One", #REF!="No")</formula>
    </cfRule>
  </conditionalFormatting>
  <conditionalFormatting sqref="D162">
    <cfRule type="expression" dxfId="244" priority="183">
      <formula>#REF!="Select One"</formula>
    </cfRule>
    <cfRule type="expression" dxfId="243" priority="184">
      <formula>OR(#REF!="No", "Select One")</formula>
    </cfRule>
  </conditionalFormatting>
  <conditionalFormatting sqref="D165:D168">
    <cfRule type="expression" dxfId="242" priority="185">
      <formula>OR(#REF!="Select One",#REF!="No")</formula>
    </cfRule>
  </conditionalFormatting>
  <conditionalFormatting sqref="D168">
    <cfRule type="expression" dxfId="241" priority="186">
      <formula>#REF!="Select One"</formula>
    </cfRule>
    <cfRule type="expression" dxfId="240" priority="187">
      <formula>OR(#REF!="No")</formula>
    </cfRule>
    <cfRule type="expression" dxfId="239" priority="188">
      <formula>OR(#REF!="No", "Select One")</formula>
    </cfRule>
  </conditionalFormatting>
  <conditionalFormatting sqref="C132">
    <cfRule type="expression" dxfId="238" priority="176">
      <formula>OR(#REF!="Select One",#REF!="No")</formula>
    </cfRule>
  </conditionalFormatting>
  <conditionalFormatting sqref="C132">
    <cfRule type="expression" dxfId="237" priority="177">
      <formula>OR(#REF!="Select One", #REF!="No")</formula>
    </cfRule>
  </conditionalFormatting>
  <conditionalFormatting sqref="E135:G138">
    <cfRule type="expression" dxfId="236" priority="171">
      <formula>#REF!=1</formula>
    </cfRule>
  </conditionalFormatting>
  <conditionalFormatting sqref="E135:G138">
    <cfRule type="expression" dxfId="235" priority="170">
      <formula>$F$26=1</formula>
    </cfRule>
  </conditionalFormatting>
  <conditionalFormatting sqref="E139:G139">
    <cfRule type="expression" dxfId="234" priority="169">
      <formula>#REF!=1</formula>
    </cfRule>
  </conditionalFormatting>
  <conditionalFormatting sqref="E139:G139">
    <cfRule type="expression" dxfId="233" priority="168">
      <formula>$F$26=1</formula>
    </cfRule>
  </conditionalFormatting>
  <conditionalFormatting sqref="E193:G193">
    <cfRule type="expression" dxfId="232" priority="164">
      <formula>$F$26=1</formula>
    </cfRule>
  </conditionalFormatting>
  <conditionalFormatting sqref="E193:G193">
    <cfRule type="expression" dxfId="231" priority="167">
      <formula>OR(#REF!="Select One",#REF!="No")</formula>
    </cfRule>
  </conditionalFormatting>
  <conditionalFormatting sqref="E193:G193">
    <cfRule type="expression" dxfId="230" priority="166">
      <formula>OR($F$5="Select One",$F$5="No")</formula>
    </cfRule>
  </conditionalFormatting>
  <conditionalFormatting sqref="E193:G193">
    <cfRule type="expression" dxfId="229" priority="165">
      <formula>#REF!=1</formula>
    </cfRule>
  </conditionalFormatting>
  <conditionalFormatting sqref="E2">
    <cfRule type="expression" dxfId="228" priority="147">
      <formula>#REF!=1</formula>
    </cfRule>
  </conditionalFormatting>
  <conditionalFormatting sqref="E2">
    <cfRule type="expression" dxfId="227" priority="145">
      <formula>$F$26=1</formula>
    </cfRule>
  </conditionalFormatting>
  <conditionalFormatting sqref="E2">
    <cfRule type="expression" dxfId="226" priority="146">
      <formula>$F$26=1</formula>
    </cfRule>
  </conditionalFormatting>
  <conditionalFormatting sqref="F2">
    <cfRule type="expression" dxfId="225" priority="144">
      <formula>#REF!=1</formula>
    </cfRule>
  </conditionalFormatting>
  <conditionalFormatting sqref="F2">
    <cfRule type="expression" dxfId="224" priority="142">
      <formula>$F$26=1</formula>
    </cfRule>
  </conditionalFormatting>
  <conditionalFormatting sqref="F2">
    <cfRule type="expression" dxfId="223" priority="143">
      <formula>$F$26=1</formula>
    </cfRule>
  </conditionalFormatting>
  <conditionalFormatting sqref="G2">
    <cfRule type="expression" dxfId="222" priority="141">
      <formula>#REF!=1</formula>
    </cfRule>
  </conditionalFormatting>
  <conditionalFormatting sqref="G2">
    <cfRule type="expression" dxfId="221" priority="139">
      <formula>$F$26=1</formula>
    </cfRule>
  </conditionalFormatting>
  <conditionalFormatting sqref="G2">
    <cfRule type="expression" dxfId="220" priority="140">
      <formula>$F$26=1</formula>
    </cfRule>
  </conditionalFormatting>
  <conditionalFormatting sqref="J5:K5">
    <cfRule type="expression" dxfId="219" priority="138">
      <formula>#REF!=1</formula>
    </cfRule>
  </conditionalFormatting>
  <conditionalFormatting sqref="J5:K5">
    <cfRule type="expression" dxfId="218" priority="136">
      <formula>$F$26=1</formula>
    </cfRule>
  </conditionalFormatting>
  <conditionalFormatting sqref="J5:K5">
    <cfRule type="expression" dxfId="217" priority="137">
      <formula>$F$26=1</formula>
    </cfRule>
  </conditionalFormatting>
  <conditionalFormatting sqref="J11:K11">
    <cfRule type="expression" dxfId="216" priority="135">
      <formula>#REF!=1</formula>
    </cfRule>
  </conditionalFormatting>
  <conditionalFormatting sqref="J11:K11">
    <cfRule type="expression" dxfId="215" priority="133">
      <formula>$F$26=1</formula>
    </cfRule>
  </conditionalFormatting>
  <conditionalFormatting sqref="J11:K11">
    <cfRule type="expression" dxfId="214" priority="134">
      <formula>$F$26=1</formula>
    </cfRule>
  </conditionalFormatting>
  <conditionalFormatting sqref="J14:K14">
    <cfRule type="expression" dxfId="213" priority="132">
      <formula>#REF!=1</formula>
    </cfRule>
  </conditionalFormatting>
  <conditionalFormatting sqref="J14:K14">
    <cfRule type="expression" dxfId="212" priority="130">
      <formula>$F$26=1</formula>
    </cfRule>
  </conditionalFormatting>
  <conditionalFormatting sqref="J14:K14">
    <cfRule type="expression" dxfId="211" priority="131">
      <formula>$F$26=1</formula>
    </cfRule>
  </conditionalFormatting>
  <conditionalFormatting sqref="J15:K15">
    <cfRule type="expression" dxfId="210" priority="129">
      <formula>#REF!=1</formula>
    </cfRule>
  </conditionalFormatting>
  <conditionalFormatting sqref="J15:K15">
    <cfRule type="expression" dxfId="209" priority="127">
      <formula>$F$26=1</formula>
    </cfRule>
  </conditionalFormatting>
  <conditionalFormatting sqref="J15:K15">
    <cfRule type="expression" dxfId="208" priority="128">
      <formula>$F$26=1</formula>
    </cfRule>
  </conditionalFormatting>
  <conditionalFormatting sqref="J19:K19">
    <cfRule type="expression" dxfId="207" priority="126">
      <formula>#REF!=1</formula>
    </cfRule>
  </conditionalFormatting>
  <conditionalFormatting sqref="J19:K19">
    <cfRule type="expression" dxfId="206" priority="124">
      <formula>$F$26=1</formula>
    </cfRule>
  </conditionalFormatting>
  <conditionalFormatting sqref="J19:K19">
    <cfRule type="expression" dxfId="205" priority="125">
      <formula>$F$26=1</formula>
    </cfRule>
  </conditionalFormatting>
  <conditionalFormatting sqref="J20:K20">
    <cfRule type="expression" dxfId="204" priority="123">
      <formula>#REF!=1</formula>
    </cfRule>
  </conditionalFormatting>
  <conditionalFormatting sqref="J20:K20">
    <cfRule type="expression" dxfId="203" priority="121">
      <formula>$F$26=1</formula>
    </cfRule>
  </conditionalFormatting>
  <conditionalFormatting sqref="J20:K20">
    <cfRule type="expression" dxfId="202" priority="122">
      <formula>$F$26=1</formula>
    </cfRule>
  </conditionalFormatting>
  <conditionalFormatting sqref="J21:K21">
    <cfRule type="expression" dxfId="201" priority="120">
      <formula>#REF!=1</formula>
    </cfRule>
  </conditionalFormatting>
  <conditionalFormatting sqref="J21:K21">
    <cfRule type="expression" dxfId="200" priority="118">
      <formula>$F$26=1</formula>
    </cfRule>
  </conditionalFormatting>
  <conditionalFormatting sqref="J21:K21">
    <cfRule type="expression" dxfId="199" priority="119">
      <formula>$F$26=1</formula>
    </cfRule>
  </conditionalFormatting>
  <conditionalFormatting sqref="J22:K22">
    <cfRule type="expression" dxfId="198" priority="117">
      <formula>#REF!=1</formula>
    </cfRule>
  </conditionalFormatting>
  <conditionalFormatting sqref="J22:K22">
    <cfRule type="expression" dxfId="197" priority="115">
      <formula>$F$26=1</formula>
    </cfRule>
  </conditionalFormatting>
  <conditionalFormatting sqref="J22:K22">
    <cfRule type="expression" dxfId="196" priority="116">
      <formula>$F$26=1</formula>
    </cfRule>
  </conditionalFormatting>
  <conditionalFormatting sqref="J35:K35">
    <cfRule type="expression" dxfId="195" priority="114">
      <formula>#REF!=1</formula>
    </cfRule>
  </conditionalFormatting>
  <conditionalFormatting sqref="J35:K35">
    <cfRule type="expression" dxfId="194" priority="112">
      <formula>$F$26=1</formula>
    </cfRule>
  </conditionalFormatting>
  <conditionalFormatting sqref="J35:K35">
    <cfRule type="expression" dxfId="193" priority="113">
      <formula>$F$26=1</formula>
    </cfRule>
  </conditionalFormatting>
  <conditionalFormatting sqref="J36:K36">
    <cfRule type="expression" dxfId="192" priority="111">
      <formula>#REF!=1</formula>
    </cfRule>
  </conditionalFormatting>
  <conditionalFormatting sqref="J36:K36">
    <cfRule type="expression" dxfId="191" priority="109">
      <formula>$F$26=1</formula>
    </cfRule>
  </conditionalFormatting>
  <conditionalFormatting sqref="J36:K36">
    <cfRule type="expression" dxfId="190" priority="110">
      <formula>$F$26=1</formula>
    </cfRule>
  </conditionalFormatting>
  <conditionalFormatting sqref="K42">
    <cfRule type="expression" dxfId="189" priority="108">
      <formula>#REF!=1</formula>
    </cfRule>
  </conditionalFormatting>
  <conditionalFormatting sqref="K42">
    <cfRule type="expression" dxfId="188" priority="106">
      <formula>$F$26=1</formula>
    </cfRule>
  </conditionalFormatting>
  <conditionalFormatting sqref="K42">
    <cfRule type="expression" dxfId="187" priority="107">
      <formula>$F$26=1</formula>
    </cfRule>
  </conditionalFormatting>
  <conditionalFormatting sqref="J43:K43">
    <cfRule type="expression" dxfId="186" priority="105">
      <formula>#REF!=1</formula>
    </cfRule>
  </conditionalFormatting>
  <conditionalFormatting sqref="J43:K43">
    <cfRule type="expression" dxfId="185" priority="103">
      <formula>$F$26=1</formula>
    </cfRule>
  </conditionalFormatting>
  <conditionalFormatting sqref="J43:K43">
    <cfRule type="expression" dxfId="184" priority="104">
      <formula>$F$26=1</formula>
    </cfRule>
  </conditionalFormatting>
  <conditionalFormatting sqref="J44:K44">
    <cfRule type="expression" dxfId="183" priority="102">
      <formula>#REF!=1</formula>
    </cfRule>
  </conditionalFormatting>
  <conditionalFormatting sqref="J44:K44">
    <cfRule type="expression" dxfId="182" priority="100">
      <formula>$F$26=1</formula>
    </cfRule>
  </conditionalFormatting>
  <conditionalFormatting sqref="J44:K44">
    <cfRule type="expression" dxfId="181" priority="101">
      <formula>$F$26=1</formula>
    </cfRule>
  </conditionalFormatting>
  <conditionalFormatting sqref="J45:K45">
    <cfRule type="expression" dxfId="180" priority="99">
      <formula>#REF!=1</formula>
    </cfRule>
  </conditionalFormatting>
  <conditionalFormatting sqref="J45:K45">
    <cfRule type="expression" dxfId="179" priority="97">
      <formula>$F$26=1</formula>
    </cfRule>
  </conditionalFormatting>
  <conditionalFormatting sqref="J45:K45">
    <cfRule type="expression" dxfId="178" priority="98">
      <formula>$F$26=1</formula>
    </cfRule>
  </conditionalFormatting>
  <conditionalFormatting sqref="J46:K46">
    <cfRule type="expression" dxfId="177" priority="96">
      <formula>#REF!=1</formula>
    </cfRule>
  </conditionalFormatting>
  <conditionalFormatting sqref="J46:K46">
    <cfRule type="expression" dxfId="176" priority="94">
      <formula>$F$26=1</formula>
    </cfRule>
  </conditionalFormatting>
  <conditionalFormatting sqref="J46:K46">
    <cfRule type="expression" dxfId="175" priority="95">
      <formula>$F$26=1</formula>
    </cfRule>
  </conditionalFormatting>
  <conditionalFormatting sqref="J47:K47">
    <cfRule type="expression" dxfId="174" priority="93">
      <formula>#REF!=1</formula>
    </cfRule>
  </conditionalFormatting>
  <conditionalFormatting sqref="J47:K47">
    <cfRule type="expression" dxfId="173" priority="91">
      <formula>$F$26=1</formula>
    </cfRule>
  </conditionalFormatting>
  <conditionalFormatting sqref="J47:K47">
    <cfRule type="expression" dxfId="172" priority="92">
      <formula>$F$26=1</formula>
    </cfRule>
  </conditionalFormatting>
  <conditionalFormatting sqref="J48:K48">
    <cfRule type="expression" dxfId="171" priority="90">
      <formula>#REF!=1</formula>
    </cfRule>
  </conditionalFormatting>
  <conditionalFormatting sqref="J48:K48">
    <cfRule type="expression" dxfId="170" priority="88">
      <formula>$F$26=1</formula>
    </cfRule>
  </conditionalFormatting>
  <conditionalFormatting sqref="J48:K48">
    <cfRule type="expression" dxfId="169" priority="89">
      <formula>$F$26=1</formula>
    </cfRule>
  </conditionalFormatting>
  <conditionalFormatting sqref="J49:K49">
    <cfRule type="expression" dxfId="168" priority="87">
      <formula>#REF!=1</formula>
    </cfRule>
  </conditionalFormatting>
  <conditionalFormatting sqref="J49:K49">
    <cfRule type="expression" dxfId="167" priority="85">
      <formula>$F$26=1</formula>
    </cfRule>
  </conditionalFormatting>
  <conditionalFormatting sqref="J49:K49">
    <cfRule type="expression" dxfId="166" priority="86">
      <formula>$F$26=1</formula>
    </cfRule>
  </conditionalFormatting>
  <conditionalFormatting sqref="J50:K50">
    <cfRule type="expression" dxfId="165" priority="84">
      <formula>#REF!=1</formula>
    </cfRule>
  </conditionalFormatting>
  <conditionalFormatting sqref="J50:K50">
    <cfRule type="expression" dxfId="164" priority="82">
      <formula>$F$26=1</formula>
    </cfRule>
  </conditionalFormatting>
  <conditionalFormatting sqref="J50:K50">
    <cfRule type="expression" dxfId="163" priority="83">
      <formula>$F$26=1</formula>
    </cfRule>
  </conditionalFormatting>
  <conditionalFormatting sqref="J51:K51">
    <cfRule type="expression" dxfId="162" priority="81">
      <formula>#REF!=1</formula>
    </cfRule>
  </conditionalFormatting>
  <conditionalFormatting sqref="J51:K51">
    <cfRule type="expression" dxfId="161" priority="79">
      <formula>$F$26=1</formula>
    </cfRule>
  </conditionalFormatting>
  <conditionalFormatting sqref="J51:K51">
    <cfRule type="expression" dxfId="160" priority="80">
      <formula>$F$26=1</formula>
    </cfRule>
  </conditionalFormatting>
  <conditionalFormatting sqref="J60:K60">
    <cfRule type="expression" dxfId="159" priority="78">
      <formula>#REF!=1</formula>
    </cfRule>
  </conditionalFormatting>
  <conditionalFormatting sqref="J60:K60">
    <cfRule type="expression" dxfId="158" priority="76">
      <formula>$F$26=1</formula>
    </cfRule>
  </conditionalFormatting>
  <conditionalFormatting sqref="J60:K60">
    <cfRule type="expression" dxfId="157" priority="77">
      <formula>$F$26=1</formula>
    </cfRule>
  </conditionalFormatting>
  <conditionalFormatting sqref="J72:K72">
    <cfRule type="expression" dxfId="156" priority="75">
      <formula>#REF!=1</formula>
    </cfRule>
  </conditionalFormatting>
  <conditionalFormatting sqref="J72:K72">
    <cfRule type="expression" dxfId="155" priority="73">
      <formula>$F$26=1</formula>
    </cfRule>
  </conditionalFormatting>
  <conditionalFormatting sqref="J72:K72">
    <cfRule type="expression" dxfId="154" priority="74">
      <formula>$F$26=1</formula>
    </cfRule>
  </conditionalFormatting>
  <conditionalFormatting sqref="J93:K93">
    <cfRule type="expression" dxfId="153" priority="72">
      <formula>#REF!=1</formula>
    </cfRule>
  </conditionalFormatting>
  <conditionalFormatting sqref="J93:K93">
    <cfRule type="expression" dxfId="152" priority="70">
      <formula>$F$26=1</formula>
    </cfRule>
  </conditionalFormatting>
  <conditionalFormatting sqref="J93:K93">
    <cfRule type="expression" dxfId="151" priority="71">
      <formula>$F$26=1</formula>
    </cfRule>
  </conditionalFormatting>
  <conditionalFormatting sqref="J94:K94">
    <cfRule type="expression" dxfId="150" priority="69">
      <formula>#REF!=1</formula>
    </cfRule>
  </conditionalFormatting>
  <conditionalFormatting sqref="J94:K94">
    <cfRule type="expression" dxfId="149" priority="67">
      <formula>$F$26=1</formula>
    </cfRule>
  </conditionalFormatting>
  <conditionalFormatting sqref="J94:K94">
    <cfRule type="expression" dxfId="148" priority="68">
      <formula>$F$26=1</formula>
    </cfRule>
  </conditionalFormatting>
  <conditionalFormatting sqref="J103:K103">
    <cfRule type="expression" dxfId="147" priority="66">
      <formula>#REF!=1</formula>
    </cfRule>
  </conditionalFormatting>
  <conditionalFormatting sqref="J103:K103">
    <cfRule type="expression" dxfId="146" priority="64">
      <formula>$F$26=1</formula>
    </cfRule>
  </conditionalFormatting>
  <conditionalFormatting sqref="J103:K103">
    <cfRule type="expression" dxfId="145" priority="65">
      <formula>$F$26=1</formula>
    </cfRule>
  </conditionalFormatting>
  <conditionalFormatting sqref="J114:K114">
    <cfRule type="expression" dxfId="144" priority="63">
      <formula>#REF!=1</formula>
    </cfRule>
  </conditionalFormatting>
  <conditionalFormatting sqref="J114:K114">
    <cfRule type="expression" dxfId="143" priority="61">
      <formula>$F$26=1</formula>
    </cfRule>
  </conditionalFormatting>
  <conditionalFormatting sqref="J114:K114">
    <cfRule type="expression" dxfId="142" priority="62">
      <formula>$F$26=1</formula>
    </cfRule>
  </conditionalFormatting>
  <conditionalFormatting sqref="J115:K115">
    <cfRule type="expression" dxfId="141" priority="60">
      <formula>#REF!=1</formula>
    </cfRule>
  </conditionalFormatting>
  <conditionalFormatting sqref="J115:K115">
    <cfRule type="expression" dxfId="140" priority="58">
      <formula>$F$26=1</formula>
    </cfRule>
  </conditionalFormatting>
  <conditionalFormatting sqref="J115:K115">
    <cfRule type="expression" dxfId="139" priority="59">
      <formula>$F$26=1</formula>
    </cfRule>
  </conditionalFormatting>
  <conditionalFormatting sqref="J116:K116">
    <cfRule type="expression" dxfId="138" priority="57">
      <formula>#REF!=1</formula>
    </cfRule>
  </conditionalFormatting>
  <conditionalFormatting sqref="J116:K116">
    <cfRule type="expression" dxfId="137" priority="55">
      <formula>$F$26=1</formula>
    </cfRule>
  </conditionalFormatting>
  <conditionalFormatting sqref="J116:K116">
    <cfRule type="expression" dxfId="136" priority="56">
      <formula>$F$26=1</formula>
    </cfRule>
  </conditionalFormatting>
  <conditionalFormatting sqref="J118:K118">
    <cfRule type="expression" dxfId="135" priority="54">
      <formula>#REF!=1</formula>
    </cfRule>
  </conditionalFormatting>
  <conditionalFormatting sqref="J118:K118">
    <cfRule type="expression" dxfId="134" priority="52">
      <formula>$F$26=1</formula>
    </cfRule>
  </conditionalFormatting>
  <conditionalFormatting sqref="J118:K118">
    <cfRule type="expression" dxfId="133" priority="53">
      <formula>$F$26=1</formula>
    </cfRule>
  </conditionalFormatting>
  <conditionalFormatting sqref="J180:K180">
    <cfRule type="expression" dxfId="132" priority="51">
      <formula>#REF!=1</formula>
    </cfRule>
  </conditionalFormatting>
  <conditionalFormatting sqref="J180:K180">
    <cfRule type="expression" dxfId="131" priority="49">
      <formula>$F$26=1</formula>
    </cfRule>
  </conditionalFormatting>
  <conditionalFormatting sqref="J180:K180">
    <cfRule type="expression" dxfId="130" priority="50">
      <formula>$F$26=1</formula>
    </cfRule>
  </conditionalFormatting>
  <conditionalFormatting sqref="J204:K204">
    <cfRule type="expression" dxfId="129" priority="48">
      <formula>#REF!=1</formula>
    </cfRule>
  </conditionalFormatting>
  <conditionalFormatting sqref="J204:K204">
    <cfRule type="expression" dxfId="128" priority="46">
      <formula>$F$26=1</formula>
    </cfRule>
  </conditionalFormatting>
  <conditionalFormatting sqref="J204:K204">
    <cfRule type="expression" dxfId="127" priority="47">
      <formula>$F$26=1</formula>
    </cfRule>
  </conditionalFormatting>
  <conditionalFormatting sqref="J210:K210">
    <cfRule type="expression" dxfId="126" priority="45">
      <formula>#REF!=1</formula>
    </cfRule>
  </conditionalFormatting>
  <conditionalFormatting sqref="J210:K210">
    <cfRule type="expression" dxfId="125" priority="43">
      <formula>$F$26=1</formula>
    </cfRule>
  </conditionalFormatting>
  <conditionalFormatting sqref="J210:K210">
    <cfRule type="expression" dxfId="124" priority="44">
      <formula>$F$26=1</formula>
    </cfRule>
  </conditionalFormatting>
  <conditionalFormatting sqref="J211:K211">
    <cfRule type="expression" dxfId="123" priority="42">
      <formula>#REF!=1</formula>
    </cfRule>
  </conditionalFormatting>
  <conditionalFormatting sqref="J211:K211">
    <cfRule type="expression" dxfId="122" priority="40">
      <formula>$F$26=1</formula>
    </cfRule>
  </conditionalFormatting>
  <conditionalFormatting sqref="J211:K211">
    <cfRule type="expression" dxfId="121" priority="41">
      <formula>$F$26=1</formula>
    </cfRule>
  </conditionalFormatting>
  <conditionalFormatting sqref="J212:K212">
    <cfRule type="expression" dxfId="120" priority="39">
      <formula>#REF!=1</formula>
    </cfRule>
  </conditionalFormatting>
  <conditionalFormatting sqref="J212:K212">
    <cfRule type="expression" dxfId="119" priority="37">
      <formula>$F$26=1</formula>
    </cfRule>
  </conditionalFormatting>
  <conditionalFormatting sqref="J212:K212">
    <cfRule type="expression" dxfId="118" priority="38">
      <formula>$F$26=1</formula>
    </cfRule>
  </conditionalFormatting>
  <conditionalFormatting sqref="J214:K214">
    <cfRule type="expression" dxfId="117" priority="36">
      <formula>#REF!=1</formula>
    </cfRule>
  </conditionalFormatting>
  <conditionalFormatting sqref="J214:K214">
    <cfRule type="expression" dxfId="116" priority="34">
      <formula>$F$26=1</formula>
    </cfRule>
  </conditionalFormatting>
  <conditionalFormatting sqref="J214:K214">
    <cfRule type="expression" dxfId="115" priority="35">
      <formula>$F$26=1</formula>
    </cfRule>
  </conditionalFormatting>
  <conditionalFormatting sqref="J215:K215">
    <cfRule type="expression" dxfId="114" priority="33">
      <formula>#REF!=1</formula>
    </cfRule>
  </conditionalFormatting>
  <conditionalFormatting sqref="J215:K215">
    <cfRule type="expression" dxfId="113" priority="31">
      <formula>$F$26=1</formula>
    </cfRule>
  </conditionalFormatting>
  <conditionalFormatting sqref="J215:K215">
    <cfRule type="expression" dxfId="112" priority="32">
      <formula>$F$26=1</formula>
    </cfRule>
  </conditionalFormatting>
  <conditionalFormatting sqref="J221:K221">
    <cfRule type="expression" dxfId="111" priority="30">
      <formula>#REF!=1</formula>
    </cfRule>
  </conditionalFormatting>
  <conditionalFormatting sqref="J221:K221">
    <cfRule type="expression" dxfId="110" priority="28">
      <formula>$F$26=1</formula>
    </cfRule>
  </conditionalFormatting>
  <conditionalFormatting sqref="J221:K221">
    <cfRule type="expression" dxfId="109" priority="29">
      <formula>$F$26=1</formula>
    </cfRule>
  </conditionalFormatting>
  <conditionalFormatting sqref="J2:K2">
    <cfRule type="expression" dxfId="108" priority="27">
      <formula>#REF!=1</formula>
    </cfRule>
  </conditionalFormatting>
  <conditionalFormatting sqref="J2:K2">
    <cfRule type="expression" dxfId="107" priority="25">
      <formula>$F$26=1</formula>
    </cfRule>
  </conditionalFormatting>
  <conditionalFormatting sqref="J2:K2">
    <cfRule type="expression" dxfId="106" priority="26">
      <formula>$F$26=1</formula>
    </cfRule>
  </conditionalFormatting>
  <conditionalFormatting sqref="J4:K4">
    <cfRule type="expression" dxfId="105" priority="24">
      <formula>#REF!=1</formula>
    </cfRule>
  </conditionalFormatting>
  <conditionalFormatting sqref="J4:K4">
    <cfRule type="expression" dxfId="104" priority="22">
      <formula>$F$26=1</formula>
    </cfRule>
  </conditionalFormatting>
  <conditionalFormatting sqref="J4:K4">
    <cfRule type="expression" dxfId="103" priority="23">
      <formula>$F$26=1</formula>
    </cfRule>
  </conditionalFormatting>
  <conditionalFormatting sqref="J33:K33">
    <cfRule type="expression" dxfId="102" priority="21">
      <formula>#REF!=1</formula>
    </cfRule>
  </conditionalFormatting>
  <conditionalFormatting sqref="J33:K33">
    <cfRule type="expression" dxfId="101" priority="19">
      <formula>$F$26=1</formula>
    </cfRule>
  </conditionalFormatting>
  <conditionalFormatting sqref="J33:K33">
    <cfRule type="expression" dxfId="100" priority="20">
      <formula>$F$26=1</formula>
    </cfRule>
  </conditionalFormatting>
  <conditionalFormatting sqref="J8:K9">
    <cfRule type="expression" dxfId="99" priority="18">
      <formula>#REF!=1</formula>
    </cfRule>
  </conditionalFormatting>
  <conditionalFormatting sqref="J8:K9">
    <cfRule type="expression" dxfId="98" priority="16">
      <formula>$F$26=1</formula>
    </cfRule>
  </conditionalFormatting>
  <conditionalFormatting sqref="J8:K9">
    <cfRule type="expression" dxfId="97" priority="17">
      <formula>$F$26=1</formula>
    </cfRule>
  </conditionalFormatting>
  <conditionalFormatting sqref="J38:J42">
    <cfRule type="expression" dxfId="96" priority="15">
      <formula>#REF!=1</formula>
    </cfRule>
  </conditionalFormatting>
  <conditionalFormatting sqref="J38:J42">
    <cfRule type="expression" dxfId="95" priority="13">
      <formula>$F$26=1</formula>
    </cfRule>
  </conditionalFormatting>
  <conditionalFormatting sqref="J38:J42">
    <cfRule type="expression" dxfId="94" priority="14">
      <formula>$F$26=1</formula>
    </cfRule>
  </conditionalFormatting>
  <conditionalFormatting sqref="K38:K41">
    <cfRule type="expression" dxfId="93" priority="12">
      <formula>#REF!=1</formula>
    </cfRule>
  </conditionalFormatting>
  <conditionalFormatting sqref="K38:K41">
    <cfRule type="expression" dxfId="92" priority="10">
      <formula>$F$26=1</formula>
    </cfRule>
  </conditionalFormatting>
  <conditionalFormatting sqref="K38:K41">
    <cfRule type="expression" dxfId="91" priority="11">
      <formula>$F$26=1</formula>
    </cfRule>
  </conditionalFormatting>
  <conditionalFormatting sqref="J186:K187">
    <cfRule type="expression" dxfId="90" priority="9">
      <formula>#REF!=1</formula>
    </cfRule>
  </conditionalFormatting>
  <conditionalFormatting sqref="J186:K187">
    <cfRule type="expression" dxfId="89" priority="7">
      <formula>$F$26=1</formula>
    </cfRule>
  </conditionalFormatting>
  <conditionalFormatting sqref="J186:K187">
    <cfRule type="expression" dxfId="88" priority="8">
      <formula>$F$26=1</formula>
    </cfRule>
  </conditionalFormatting>
  <conditionalFormatting sqref="J193:K193">
    <cfRule type="expression" dxfId="87" priority="6">
      <formula>#REF!=1</formula>
    </cfRule>
  </conditionalFormatting>
  <conditionalFormatting sqref="J193:K193">
    <cfRule type="expression" dxfId="86" priority="4">
      <formula>$F$26=1</formula>
    </cfRule>
  </conditionalFormatting>
  <conditionalFormatting sqref="J193:K193">
    <cfRule type="expression" dxfId="85" priority="5">
      <formula>$F$26=1</formula>
    </cfRule>
  </conditionalFormatting>
  <conditionalFormatting sqref="J135:K139">
    <cfRule type="expression" dxfId="84" priority="3">
      <formula>#REF!=1</formula>
    </cfRule>
  </conditionalFormatting>
  <conditionalFormatting sqref="J135:K139">
    <cfRule type="expression" dxfId="83" priority="1">
      <formula>$F$26=1</formula>
    </cfRule>
  </conditionalFormatting>
  <conditionalFormatting sqref="J135:K139">
    <cfRule type="expression" dxfId="82" priority="2">
      <formula>$F$26=1</formula>
    </cfRule>
  </conditionalFormatting>
  <dataValidations count="2">
    <dataValidation operator="equal" showInputMessage="1" showErrorMessage="1" sqref="A1999" xr:uid="{F74784AE-4FCC-48BD-A8F7-93E1CBC6D872}"/>
    <dataValidation operator="equal" allowBlank="1" showInputMessage="1" showErrorMessage="1" sqref="A2002" xr:uid="{18662BF2-8367-4036-ABC4-A284E623F09F}"/>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75CE-1EB6-4E6C-AE27-2D535D90F2D6}">
  <sheetPr codeName="Sheet12"/>
  <dimension ref="B1:AB2000"/>
  <sheetViews>
    <sheetView zoomScaleNormal="100" workbookViewId="0">
      <pane xSplit="1" ySplit="1" topLeftCell="B165" activePane="bottomRight" state="frozen"/>
      <selection activeCell="C11" sqref="C11:C12"/>
      <selection pane="topRight" activeCell="C11" sqref="C11:C12"/>
      <selection pane="bottomLeft" activeCell="C11" sqref="C11:C12"/>
      <selection pane="bottomRight" activeCell="G121" sqref="G121"/>
    </sheetView>
  </sheetViews>
  <sheetFormatPr defaultColWidth="8.7265625" defaultRowHeight="11.5"/>
  <cols>
    <col min="1" max="1" width="3.81640625" style="536" customWidth="1"/>
    <col min="2" max="2" width="15.81640625" style="537" customWidth="1"/>
    <col min="3" max="10" width="20.36328125" style="536" customWidth="1"/>
    <col min="11" max="14" width="8.7265625" style="536"/>
    <col min="15" max="15" width="16.1796875" style="536" bestFit="1" customWidth="1"/>
    <col min="16" max="17" width="8.7265625" style="536"/>
    <col min="18" max="18" width="14.453125" style="536" customWidth="1"/>
    <col min="19" max="19" width="16.26953125" style="536" customWidth="1"/>
    <col min="20" max="20" width="24.1796875" style="536" customWidth="1"/>
    <col min="21" max="21" width="15.54296875" style="536" customWidth="1"/>
    <col min="22" max="22" width="24.54296875" style="536" customWidth="1"/>
    <col min="23" max="23" width="19" style="536" customWidth="1"/>
    <col min="24" max="24" width="17.453125" style="536" customWidth="1"/>
    <col min="25" max="25" width="16" style="536" customWidth="1"/>
    <col min="26" max="16384" width="8.7265625" style="536"/>
  </cols>
  <sheetData>
    <row r="1" spans="2:28" s="533" customFormat="1" ht="19.5" customHeight="1">
      <c r="B1" s="534" t="s">
        <v>889</v>
      </c>
      <c r="C1" s="535" t="s">
        <v>890</v>
      </c>
      <c r="D1" s="535" t="s">
        <v>1748</v>
      </c>
      <c r="E1" s="535" t="s">
        <v>891</v>
      </c>
      <c r="F1" s="535" t="s">
        <v>1090</v>
      </c>
      <c r="G1" s="535" t="s">
        <v>3564</v>
      </c>
      <c r="H1" s="535" t="s">
        <v>3565</v>
      </c>
      <c r="I1" s="535" t="s">
        <v>4146</v>
      </c>
      <c r="J1" s="535" t="s">
        <v>4145</v>
      </c>
      <c r="K1" s="535"/>
      <c r="L1" s="535"/>
      <c r="M1" s="535"/>
      <c r="N1" s="535"/>
      <c r="O1" s="535"/>
      <c r="P1" s="535"/>
      <c r="Q1" s="535"/>
      <c r="R1" s="535"/>
      <c r="S1" s="535"/>
      <c r="T1" s="535"/>
      <c r="U1" s="535"/>
      <c r="V1" s="535"/>
      <c r="W1" s="535"/>
      <c r="X1" s="535"/>
      <c r="Y1" s="535"/>
      <c r="Z1" s="535"/>
      <c r="AA1" s="535"/>
    </row>
    <row r="2" spans="2:28">
      <c r="B2" s="537" t="s">
        <v>858</v>
      </c>
      <c r="C2" s="514" t="s">
        <v>1572</v>
      </c>
      <c r="D2" s="514" t="s">
        <v>1269</v>
      </c>
      <c r="E2" s="514" t="s">
        <v>1353</v>
      </c>
      <c r="F2" s="514" t="s">
        <v>1097</v>
      </c>
      <c r="G2" s="514" t="s">
        <v>2278</v>
      </c>
      <c r="H2" s="514" t="s">
        <v>2578</v>
      </c>
      <c r="I2" s="514" t="s">
        <v>3175</v>
      </c>
      <c r="J2" s="514" t="s">
        <v>3176</v>
      </c>
      <c r="K2" s="514"/>
      <c r="L2" s="514"/>
      <c r="M2" s="514"/>
      <c r="N2" s="514"/>
      <c r="O2" s="514"/>
      <c r="P2" s="514"/>
      <c r="Q2" s="514"/>
      <c r="R2" s="514"/>
      <c r="S2" s="514"/>
      <c r="T2" s="514"/>
      <c r="U2" s="514"/>
      <c r="V2" s="514"/>
      <c r="W2" s="514"/>
      <c r="X2" s="514"/>
      <c r="Y2" s="514"/>
      <c r="Z2" s="514"/>
      <c r="AA2" s="514"/>
    </row>
    <row r="3" spans="2:28">
      <c r="B3" s="537" t="s">
        <v>12</v>
      </c>
      <c r="C3" s="514" t="s">
        <v>2445</v>
      </c>
      <c r="D3" s="514" t="s">
        <v>2445</v>
      </c>
      <c r="E3" s="514" t="s">
        <v>3566</v>
      </c>
      <c r="F3" s="514" t="s">
        <v>1751</v>
      </c>
      <c r="G3" s="514" t="s">
        <v>1752</v>
      </c>
      <c r="H3" s="514" t="s">
        <v>3567</v>
      </c>
      <c r="I3" s="514" t="s">
        <v>3568</v>
      </c>
      <c r="J3" s="514" t="s">
        <v>3569</v>
      </c>
      <c r="K3" s="514"/>
      <c r="L3" s="514"/>
      <c r="M3" s="514"/>
      <c r="N3" s="514"/>
      <c r="O3" s="514"/>
      <c r="P3" s="514"/>
      <c r="Q3" s="514"/>
      <c r="R3" s="514"/>
      <c r="S3" s="514"/>
      <c r="T3" s="514"/>
      <c r="U3" s="514"/>
      <c r="V3" s="514"/>
      <c r="W3" s="514"/>
      <c r="X3" s="514"/>
      <c r="Y3" s="514"/>
      <c r="Z3" s="514"/>
      <c r="AA3" s="514"/>
      <c r="AB3" s="536">
        <v>1</v>
      </c>
    </row>
    <row r="4" spans="2:28">
      <c r="B4" s="537" t="s">
        <v>11</v>
      </c>
      <c r="C4" s="514" t="s">
        <v>1039</v>
      </c>
      <c r="D4" s="514" t="s">
        <v>1039</v>
      </c>
      <c r="E4" s="514" t="s">
        <v>3570</v>
      </c>
      <c r="F4" s="514" t="s">
        <v>1754</v>
      </c>
      <c r="G4" s="514" t="s">
        <v>1755</v>
      </c>
      <c r="H4" s="514" t="s">
        <v>3571</v>
      </c>
      <c r="I4" s="514" t="s">
        <v>1755</v>
      </c>
      <c r="J4" s="514" t="s">
        <v>3572</v>
      </c>
      <c r="K4" s="514"/>
      <c r="L4" s="514"/>
      <c r="M4" s="514"/>
      <c r="N4" s="514"/>
      <c r="O4" s="514"/>
      <c r="P4" s="514"/>
      <c r="Q4" s="514"/>
      <c r="R4" s="514"/>
      <c r="S4" s="514"/>
      <c r="T4" s="514"/>
      <c r="U4" s="514"/>
      <c r="V4" s="514"/>
      <c r="W4" s="514"/>
      <c r="X4" s="514"/>
      <c r="Y4" s="514"/>
      <c r="Z4" s="514"/>
      <c r="AA4" s="514"/>
      <c r="AB4" s="536">
        <v>2</v>
      </c>
    </row>
    <row r="5" spans="2:28">
      <c r="B5" s="538" t="s">
        <v>12</v>
      </c>
      <c r="C5" s="538" t="s">
        <v>12</v>
      </c>
      <c r="D5" s="538" t="s">
        <v>12</v>
      </c>
      <c r="E5" s="538" t="s">
        <v>12</v>
      </c>
      <c r="F5" s="538" t="s">
        <v>12</v>
      </c>
      <c r="G5" s="538" t="s">
        <v>12</v>
      </c>
      <c r="H5" s="538" t="s">
        <v>12</v>
      </c>
      <c r="I5" s="538" t="s">
        <v>12</v>
      </c>
      <c r="J5" s="538" t="s">
        <v>12</v>
      </c>
      <c r="K5" s="539"/>
      <c r="L5" s="539"/>
      <c r="M5" s="539"/>
      <c r="N5" s="539"/>
      <c r="O5" s="539"/>
      <c r="P5" s="539"/>
      <c r="Q5" s="539"/>
      <c r="R5" s="539"/>
      <c r="S5" s="539"/>
      <c r="T5" s="539"/>
      <c r="U5" s="539"/>
      <c r="V5" s="539"/>
      <c r="W5" s="539"/>
      <c r="X5" s="539"/>
      <c r="Y5" s="539"/>
      <c r="Z5" s="539"/>
      <c r="AA5" s="539"/>
    </row>
    <row r="6" spans="2:28">
      <c r="B6" s="538" t="s">
        <v>11</v>
      </c>
      <c r="C6" s="538" t="s">
        <v>11</v>
      </c>
      <c r="D6" s="538" t="s">
        <v>11</v>
      </c>
      <c r="E6" s="538" t="s">
        <v>11</v>
      </c>
      <c r="F6" s="538" t="s">
        <v>11</v>
      </c>
      <c r="G6" s="538" t="s">
        <v>11</v>
      </c>
      <c r="H6" s="538" t="s">
        <v>11</v>
      </c>
      <c r="I6" s="538" t="s">
        <v>11</v>
      </c>
      <c r="J6" s="538" t="s">
        <v>11</v>
      </c>
      <c r="K6" s="539"/>
      <c r="L6" s="539"/>
      <c r="M6" s="539"/>
      <c r="N6" s="539"/>
      <c r="O6" s="539"/>
      <c r="P6" s="539"/>
      <c r="Q6" s="539"/>
      <c r="R6" s="539"/>
      <c r="S6" s="539"/>
      <c r="T6" s="539"/>
      <c r="U6" s="539"/>
      <c r="V6" s="539"/>
      <c r="W6" s="539"/>
      <c r="X6" s="539"/>
      <c r="Y6" s="539"/>
      <c r="Z6" s="539"/>
      <c r="AA6" s="539"/>
    </row>
    <row r="7" spans="2:28" s="540" customFormat="1">
      <c r="B7" s="541"/>
      <c r="C7" s="516"/>
      <c r="D7" s="516"/>
      <c r="E7" s="516"/>
      <c r="F7" s="516"/>
      <c r="G7" s="516"/>
      <c r="H7" s="516"/>
      <c r="I7" s="516"/>
      <c r="J7" s="516"/>
      <c r="K7" s="516"/>
      <c r="L7" s="516"/>
      <c r="M7" s="516"/>
      <c r="N7" s="516"/>
      <c r="O7" s="516"/>
      <c r="P7" s="516"/>
      <c r="Q7" s="516"/>
      <c r="R7" s="516"/>
      <c r="S7" s="516"/>
      <c r="T7" s="516"/>
      <c r="U7" s="516"/>
      <c r="V7" s="516"/>
      <c r="W7" s="516"/>
      <c r="X7" s="516"/>
      <c r="Y7" s="516"/>
      <c r="Z7" s="516"/>
      <c r="AA7" s="516"/>
    </row>
    <row r="8" spans="2:28">
      <c r="B8" s="537" t="s">
        <v>4155</v>
      </c>
      <c r="C8" s="514" t="s">
        <v>984</v>
      </c>
      <c r="D8" s="514" t="s">
        <v>1749</v>
      </c>
      <c r="E8" s="514" t="s">
        <v>3573</v>
      </c>
      <c r="F8" s="514" t="s">
        <v>1750</v>
      </c>
      <c r="G8" s="514" t="s">
        <v>4167</v>
      </c>
      <c r="H8" s="514" t="s">
        <v>3574</v>
      </c>
      <c r="I8" s="514" t="s">
        <v>3575</v>
      </c>
      <c r="J8" s="514" t="s">
        <v>3576</v>
      </c>
      <c r="K8" s="514"/>
      <c r="L8" s="514"/>
      <c r="M8" s="514"/>
      <c r="N8" s="514"/>
      <c r="O8" s="514"/>
      <c r="P8" s="514"/>
      <c r="Q8" s="514"/>
      <c r="R8" s="514"/>
      <c r="S8" s="514"/>
      <c r="T8" s="514"/>
      <c r="U8" s="514"/>
      <c r="V8" s="514"/>
      <c r="W8" s="514"/>
      <c r="X8" s="514"/>
      <c r="Y8" s="514"/>
      <c r="Z8" s="514"/>
      <c r="AA8" s="514"/>
    </row>
    <row r="9" spans="2:28">
      <c r="B9" s="537" t="s">
        <v>1034</v>
      </c>
      <c r="C9" s="514" t="s">
        <v>983</v>
      </c>
      <c r="D9" s="514" t="s">
        <v>983</v>
      </c>
      <c r="E9" s="514" t="s">
        <v>3577</v>
      </c>
      <c r="F9" s="514" t="s">
        <v>1751</v>
      </c>
      <c r="G9" s="514" t="s">
        <v>1752</v>
      </c>
      <c r="H9" s="514" t="s">
        <v>3578</v>
      </c>
      <c r="I9" s="514" t="s">
        <v>3568</v>
      </c>
      <c r="J9" s="514" t="s">
        <v>3579</v>
      </c>
      <c r="K9" s="514"/>
      <c r="L9" s="514"/>
      <c r="M9" s="514"/>
      <c r="N9" s="514"/>
      <c r="O9" s="514"/>
      <c r="P9" s="514"/>
      <c r="Q9" s="514"/>
      <c r="R9" s="514"/>
      <c r="S9" s="514"/>
      <c r="T9" s="514"/>
      <c r="U9" s="514"/>
      <c r="V9" s="514"/>
      <c r="W9" s="514"/>
      <c r="X9" s="514"/>
      <c r="Y9" s="514"/>
      <c r="Z9" s="514"/>
      <c r="AA9" s="514"/>
    </row>
    <row r="10" spans="2:28">
      <c r="B10" s="537" t="s">
        <v>980</v>
      </c>
      <c r="C10" s="514" t="s">
        <v>982</v>
      </c>
      <c r="D10" s="514" t="s">
        <v>1753</v>
      </c>
      <c r="E10" s="514" t="s">
        <v>3570</v>
      </c>
      <c r="F10" s="514" t="s">
        <v>1754</v>
      </c>
      <c r="G10" s="514" t="s">
        <v>1755</v>
      </c>
      <c r="H10" s="514" t="s">
        <v>3580</v>
      </c>
      <c r="I10" s="514" t="s">
        <v>1755</v>
      </c>
      <c r="J10" s="514" t="s">
        <v>3581</v>
      </c>
      <c r="K10" s="514"/>
      <c r="L10" s="514"/>
      <c r="M10" s="514"/>
      <c r="N10" s="514"/>
      <c r="O10" s="514"/>
      <c r="P10" s="514"/>
      <c r="Q10" s="514"/>
      <c r="R10" s="514"/>
      <c r="S10" s="514"/>
      <c r="T10" s="514"/>
      <c r="U10" s="514"/>
      <c r="V10" s="514"/>
      <c r="W10" s="514"/>
      <c r="X10" s="514"/>
      <c r="Y10" s="514"/>
      <c r="Z10" s="514"/>
      <c r="AA10" s="514"/>
    </row>
    <row r="11" spans="2:28" s="540" customFormat="1">
      <c r="B11" s="541"/>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row>
    <row r="12" spans="2:28">
      <c r="B12" s="537" t="s">
        <v>799</v>
      </c>
      <c r="C12" s="514" t="s">
        <v>953</v>
      </c>
      <c r="D12" s="514" t="s">
        <v>952</v>
      </c>
      <c r="E12" s="514" t="s">
        <v>951</v>
      </c>
      <c r="F12" s="514" t="s">
        <v>1135</v>
      </c>
      <c r="G12" s="514" t="s">
        <v>1756</v>
      </c>
      <c r="H12" s="514" t="s">
        <v>2759</v>
      </c>
      <c r="I12" s="514" t="s">
        <v>1756</v>
      </c>
      <c r="J12" s="514" t="s">
        <v>3295</v>
      </c>
      <c r="K12" s="514"/>
      <c r="L12" s="514"/>
      <c r="M12" s="514"/>
      <c r="N12" s="514"/>
      <c r="O12" s="514"/>
      <c r="P12" s="514"/>
      <c r="Q12" s="514"/>
      <c r="R12" s="514"/>
      <c r="S12" s="514"/>
      <c r="T12" s="514"/>
      <c r="U12" s="514"/>
      <c r="V12" s="514"/>
      <c r="W12" s="514"/>
      <c r="X12" s="514"/>
      <c r="Y12" s="514"/>
      <c r="Z12" s="514"/>
      <c r="AA12" s="514"/>
    </row>
    <row r="13" spans="2:28">
      <c r="B13" s="537" t="s">
        <v>800</v>
      </c>
      <c r="C13" s="514" t="s">
        <v>981</v>
      </c>
      <c r="D13" s="514" t="s">
        <v>950</v>
      </c>
      <c r="E13" s="514" t="s">
        <v>949</v>
      </c>
      <c r="F13" s="514" t="s">
        <v>1136</v>
      </c>
      <c r="G13" s="514" t="s">
        <v>1757</v>
      </c>
      <c r="H13" s="514" t="s">
        <v>2760</v>
      </c>
      <c r="I13" s="514" t="s">
        <v>1757</v>
      </c>
      <c r="J13" s="514" t="s">
        <v>3296</v>
      </c>
      <c r="K13" s="514"/>
      <c r="L13" s="514"/>
      <c r="M13" s="514"/>
      <c r="N13" s="514"/>
      <c r="O13" s="514"/>
      <c r="P13" s="514"/>
      <c r="Q13" s="514"/>
      <c r="R13" s="514"/>
      <c r="S13" s="514"/>
      <c r="T13" s="514"/>
      <c r="U13" s="514"/>
      <c r="V13" s="514"/>
      <c r="W13" s="514"/>
      <c r="X13" s="514"/>
      <c r="Y13" s="514"/>
      <c r="Z13" s="514"/>
      <c r="AA13" s="514"/>
    </row>
    <row r="14" spans="2:28" s="540" customFormat="1">
      <c r="B14" s="541"/>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row>
    <row r="15" spans="2:28" s="540" customFormat="1">
      <c r="B15" s="541"/>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row>
    <row r="16" spans="2:28" s="540" customFormat="1">
      <c r="B16" s="541"/>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row>
    <row r="17" spans="2:27">
      <c r="B17" s="537" t="s">
        <v>858</v>
      </c>
      <c r="C17" s="514" t="s">
        <v>1572</v>
      </c>
      <c r="D17" s="514" t="s">
        <v>1269</v>
      </c>
      <c r="E17" s="514" t="s">
        <v>1353</v>
      </c>
      <c r="F17" s="514" t="s">
        <v>1097</v>
      </c>
      <c r="G17" s="514" t="s">
        <v>2278</v>
      </c>
      <c r="H17" s="514" t="s">
        <v>2578</v>
      </c>
      <c r="I17" s="514" t="s">
        <v>3175</v>
      </c>
      <c r="J17" s="514" t="s">
        <v>3176</v>
      </c>
      <c r="K17" s="514"/>
      <c r="L17" s="514"/>
      <c r="M17" s="514"/>
      <c r="N17" s="514"/>
      <c r="O17" s="514"/>
      <c r="P17" s="514"/>
      <c r="Q17" s="514"/>
      <c r="R17" s="514"/>
      <c r="S17" s="514"/>
      <c r="T17" s="514"/>
      <c r="U17" s="514"/>
      <c r="V17" s="514"/>
      <c r="W17" s="514"/>
      <c r="X17" s="514"/>
      <c r="Y17" s="514"/>
      <c r="Z17" s="514"/>
      <c r="AA17" s="514"/>
    </row>
    <row r="18" spans="2:27">
      <c r="B18" s="537" t="s">
        <v>570</v>
      </c>
      <c r="C18" s="514" t="s">
        <v>1453</v>
      </c>
      <c r="D18" s="514" t="s">
        <v>1758</v>
      </c>
      <c r="E18" s="514" t="s">
        <v>1759</v>
      </c>
      <c r="F18" s="514" t="s">
        <v>1760</v>
      </c>
      <c r="G18" s="514" t="s">
        <v>1761</v>
      </c>
      <c r="H18" s="514" t="s">
        <v>3582</v>
      </c>
      <c r="I18" s="514" t="s">
        <v>3583</v>
      </c>
      <c r="J18" s="514" t="s">
        <v>3584</v>
      </c>
      <c r="K18" s="514"/>
      <c r="L18" s="514"/>
      <c r="M18" s="514"/>
      <c r="N18" s="514"/>
      <c r="O18" s="514"/>
      <c r="P18" s="514"/>
      <c r="Q18" s="514"/>
      <c r="R18" s="514"/>
      <c r="S18" s="514"/>
      <c r="T18" s="514"/>
      <c r="U18" s="514"/>
      <c r="V18" s="514"/>
      <c r="W18" s="514"/>
      <c r="X18" s="514"/>
      <c r="Y18" s="514"/>
      <c r="Z18" s="514"/>
      <c r="AA18" s="514"/>
    </row>
    <row r="19" spans="2:27">
      <c r="B19" s="537" t="s">
        <v>571</v>
      </c>
      <c r="C19" s="514" t="s">
        <v>1454</v>
      </c>
      <c r="D19" s="514" t="s">
        <v>1762</v>
      </c>
      <c r="E19" s="514" t="s">
        <v>1763</v>
      </c>
      <c r="F19" s="514" t="s">
        <v>1764</v>
      </c>
      <c r="G19" s="514" t="s">
        <v>1765</v>
      </c>
      <c r="H19" s="514" t="s">
        <v>3585</v>
      </c>
      <c r="I19" s="514" t="s">
        <v>3586</v>
      </c>
      <c r="J19" s="514" t="s">
        <v>3587</v>
      </c>
      <c r="K19" s="514"/>
      <c r="L19" s="514"/>
      <c r="M19" s="514"/>
      <c r="N19" s="514"/>
      <c r="O19" s="514"/>
      <c r="P19" s="514"/>
      <c r="Q19" s="514"/>
      <c r="R19" s="514"/>
      <c r="S19" s="514"/>
      <c r="T19" s="514"/>
      <c r="U19" s="514"/>
      <c r="V19" s="514"/>
      <c r="W19" s="514"/>
      <c r="X19" s="514"/>
      <c r="Y19" s="514"/>
      <c r="Z19" s="514"/>
      <c r="AA19" s="514"/>
    </row>
    <row r="20" spans="2:27">
      <c r="B20" s="537" t="s">
        <v>572</v>
      </c>
      <c r="C20" s="514" t="s">
        <v>1455</v>
      </c>
      <c r="D20" s="514" t="s">
        <v>1766</v>
      </c>
      <c r="E20" s="514" t="s">
        <v>1767</v>
      </c>
      <c r="F20" s="514" t="s">
        <v>1768</v>
      </c>
      <c r="G20" s="514" t="s">
        <v>1769</v>
      </c>
      <c r="H20" s="514" t="s">
        <v>3588</v>
      </c>
      <c r="I20" s="514" t="s">
        <v>3589</v>
      </c>
      <c r="J20" s="514" t="s">
        <v>3590</v>
      </c>
      <c r="K20" s="514"/>
      <c r="L20" s="514"/>
      <c r="M20" s="514"/>
      <c r="N20" s="514"/>
      <c r="O20" s="514"/>
      <c r="P20" s="514"/>
      <c r="Q20" s="514"/>
      <c r="R20" s="514"/>
      <c r="S20" s="514"/>
      <c r="T20" s="514"/>
      <c r="U20" s="514"/>
      <c r="V20" s="514"/>
      <c r="W20" s="514"/>
      <c r="X20" s="514"/>
      <c r="Y20" s="514"/>
      <c r="Z20" s="514"/>
      <c r="AA20" s="514"/>
    </row>
    <row r="21" spans="2:27">
      <c r="B21" s="537" t="s">
        <v>573</v>
      </c>
      <c r="C21" s="514" t="s">
        <v>1456</v>
      </c>
      <c r="D21" s="514" t="s">
        <v>1456</v>
      </c>
      <c r="E21" s="514" t="s">
        <v>1770</v>
      </c>
      <c r="F21" s="514" t="s">
        <v>573</v>
      </c>
      <c r="G21" s="514" t="s">
        <v>1771</v>
      </c>
      <c r="H21" s="514" t="s">
        <v>3591</v>
      </c>
      <c r="I21" s="514" t="s">
        <v>3592</v>
      </c>
      <c r="J21" s="514" t="s">
        <v>3593</v>
      </c>
      <c r="K21" s="514"/>
      <c r="L21" s="514"/>
      <c r="M21" s="514"/>
      <c r="N21" s="514"/>
      <c r="O21" s="514"/>
      <c r="P21" s="514"/>
      <c r="Q21" s="514"/>
      <c r="R21" s="514"/>
      <c r="S21" s="514"/>
      <c r="T21" s="514"/>
      <c r="U21" s="514"/>
      <c r="V21" s="514"/>
      <c r="W21" s="514"/>
      <c r="X21" s="514"/>
      <c r="Y21" s="514"/>
      <c r="Z21" s="514"/>
      <c r="AA21" s="514"/>
    </row>
    <row r="22" spans="2:27">
      <c r="B22" s="537" t="s">
        <v>574</v>
      </c>
      <c r="C22" s="514" t="s">
        <v>1457</v>
      </c>
      <c r="D22" s="514" t="s">
        <v>1772</v>
      </c>
      <c r="E22" s="514" t="s">
        <v>1773</v>
      </c>
      <c r="F22" s="514" t="s">
        <v>1774</v>
      </c>
      <c r="G22" s="514" t="s">
        <v>1775</v>
      </c>
      <c r="H22" s="514" t="s">
        <v>3594</v>
      </c>
      <c r="I22" s="514" t="s">
        <v>3595</v>
      </c>
      <c r="J22" s="514" t="s">
        <v>3596</v>
      </c>
      <c r="K22" s="514"/>
      <c r="L22" s="514"/>
      <c r="M22" s="514"/>
      <c r="N22" s="514"/>
      <c r="O22" s="514"/>
      <c r="P22" s="514"/>
      <c r="Q22" s="514"/>
      <c r="R22" s="514"/>
      <c r="S22" s="514"/>
      <c r="T22" s="514"/>
      <c r="U22" s="514"/>
      <c r="V22" s="514"/>
      <c r="W22" s="514"/>
      <c r="X22" s="514"/>
      <c r="Y22" s="514"/>
      <c r="Z22" s="514"/>
      <c r="AA22" s="514"/>
    </row>
    <row r="23" spans="2:27">
      <c r="B23" s="537" t="s">
        <v>575</v>
      </c>
      <c r="C23" s="514" t="s">
        <v>1458</v>
      </c>
      <c r="D23" s="514" t="s">
        <v>1776</v>
      </c>
      <c r="E23" s="514" t="s">
        <v>1777</v>
      </c>
      <c r="F23" s="514" t="s">
        <v>1778</v>
      </c>
      <c r="G23" s="514" t="s">
        <v>1779</v>
      </c>
      <c r="H23" s="514" t="s">
        <v>3597</v>
      </c>
      <c r="I23" s="514" t="s">
        <v>3598</v>
      </c>
      <c r="J23" s="514" t="s">
        <v>3599</v>
      </c>
      <c r="K23" s="514"/>
      <c r="L23" s="514"/>
      <c r="M23" s="514"/>
      <c r="N23" s="514"/>
      <c r="O23" s="514"/>
      <c r="P23" s="514"/>
      <c r="Q23" s="514"/>
      <c r="R23" s="514"/>
      <c r="S23" s="514"/>
      <c r="T23" s="514"/>
      <c r="U23" s="514"/>
      <c r="V23" s="514"/>
      <c r="W23" s="514"/>
      <c r="X23" s="514"/>
      <c r="Y23" s="514"/>
      <c r="Z23" s="514"/>
      <c r="AA23" s="514"/>
    </row>
    <row r="24" spans="2:27">
      <c r="B24" s="537" t="s">
        <v>576</v>
      </c>
      <c r="C24" s="514" t="s">
        <v>1459</v>
      </c>
      <c r="D24" s="514" t="s">
        <v>1780</v>
      </c>
      <c r="E24" s="514" t="s">
        <v>1781</v>
      </c>
      <c r="F24" s="514" t="s">
        <v>1782</v>
      </c>
      <c r="G24" s="514" t="s">
        <v>1783</v>
      </c>
      <c r="H24" s="514" t="s">
        <v>3600</v>
      </c>
      <c r="I24" s="514" t="s">
        <v>3601</v>
      </c>
      <c r="J24" s="514" t="s">
        <v>3602</v>
      </c>
      <c r="K24" s="514"/>
      <c r="L24" s="514"/>
      <c r="M24" s="514"/>
      <c r="N24" s="514"/>
      <c r="O24" s="514"/>
      <c r="P24" s="514"/>
      <c r="Q24" s="514"/>
      <c r="R24" s="514"/>
      <c r="S24" s="514"/>
      <c r="T24" s="514"/>
      <c r="U24" s="514"/>
      <c r="V24" s="514"/>
      <c r="W24" s="514"/>
      <c r="X24" s="514"/>
      <c r="Y24" s="514"/>
      <c r="Z24" s="514"/>
      <c r="AA24" s="514"/>
    </row>
    <row r="25" spans="2:27">
      <c r="B25" s="537" t="s">
        <v>577</v>
      </c>
      <c r="C25" s="514" t="s">
        <v>1460</v>
      </c>
      <c r="D25" s="514" t="s">
        <v>1460</v>
      </c>
      <c r="E25" s="514" t="s">
        <v>1784</v>
      </c>
      <c r="F25" s="514" t="s">
        <v>1785</v>
      </c>
      <c r="G25" s="514" t="s">
        <v>1786</v>
      </c>
      <c r="H25" s="514" t="s">
        <v>3603</v>
      </c>
      <c r="I25" s="514" t="s">
        <v>3604</v>
      </c>
      <c r="J25" s="514" t="s">
        <v>3605</v>
      </c>
      <c r="K25" s="514"/>
      <c r="L25" s="514"/>
      <c r="M25" s="514"/>
      <c r="N25" s="514"/>
      <c r="O25" s="514"/>
      <c r="P25" s="514"/>
      <c r="Q25" s="514"/>
      <c r="R25" s="514"/>
      <c r="S25" s="514"/>
      <c r="T25" s="514"/>
      <c r="U25" s="514"/>
      <c r="V25" s="514"/>
      <c r="W25" s="514"/>
      <c r="X25" s="514"/>
      <c r="Y25" s="514"/>
      <c r="Z25" s="514"/>
      <c r="AA25" s="514"/>
    </row>
    <row r="26" spans="2:27">
      <c r="B26" s="537" t="s">
        <v>578</v>
      </c>
      <c r="C26" s="514" t="s">
        <v>1461</v>
      </c>
      <c r="D26" s="514" t="s">
        <v>1787</v>
      </c>
      <c r="E26" s="514" t="s">
        <v>1788</v>
      </c>
      <c r="F26" s="514" t="s">
        <v>578</v>
      </c>
      <c r="G26" s="514" t="s">
        <v>1789</v>
      </c>
      <c r="H26" s="514" t="s">
        <v>3606</v>
      </c>
      <c r="I26" s="514" t="s">
        <v>3607</v>
      </c>
      <c r="J26" s="514" t="s">
        <v>3608</v>
      </c>
      <c r="K26" s="514"/>
      <c r="L26" s="514"/>
      <c r="M26" s="514"/>
      <c r="N26" s="514"/>
      <c r="O26" s="514"/>
      <c r="P26" s="514"/>
      <c r="Q26" s="514"/>
      <c r="R26" s="514"/>
      <c r="S26" s="514"/>
      <c r="T26" s="514"/>
      <c r="U26" s="514"/>
      <c r="V26" s="514"/>
      <c r="W26" s="514"/>
      <c r="X26" s="514"/>
      <c r="Y26" s="514"/>
      <c r="Z26" s="514"/>
      <c r="AA26" s="514"/>
    </row>
    <row r="27" spans="2:27">
      <c r="B27" s="537" t="s">
        <v>579</v>
      </c>
      <c r="C27" s="514" t="s">
        <v>1462</v>
      </c>
      <c r="D27" s="514" t="s">
        <v>1790</v>
      </c>
      <c r="E27" s="514" t="s">
        <v>1791</v>
      </c>
      <c r="F27" s="514" t="s">
        <v>1792</v>
      </c>
      <c r="G27" s="514" t="s">
        <v>1793</v>
      </c>
      <c r="H27" s="514" t="s">
        <v>3609</v>
      </c>
      <c r="I27" s="514" t="s">
        <v>3610</v>
      </c>
      <c r="J27" s="514" t="s">
        <v>3611</v>
      </c>
      <c r="K27" s="514"/>
      <c r="L27" s="514"/>
      <c r="M27" s="514"/>
      <c r="N27" s="514"/>
      <c r="O27" s="514"/>
      <c r="P27" s="514"/>
      <c r="Q27" s="514"/>
      <c r="R27" s="514"/>
      <c r="S27" s="514"/>
      <c r="T27" s="514"/>
      <c r="U27" s="514"/>
      <c r="V27" s="514"/>
      <c r="W27" s="514"/>
      <c r="X27" s="514"/>
      <c r="Y27" s="514"/>
      <c r="Z27" s="514"/>
      <c r="AA27" s="514"/>
    </row>
    <row r="28" spans="2:27">
      <c r="B28" s="537" t="s">
        <v>580</v>
      </c>
      <c r="C28" s="514" t="s">
        <v>1463</v>
      </c>
      <c r="D28" s="514" t="s">
        <v>1794</v>
      </c>
      <c r="E28" s="514" t="s">
        <v>1795</v>
      </c>
      <c r="F28" s="514" t="s">
        <v>580</v>
      </c>
      <c r="G28" s="514" t="s">
        <v>1796</v>
      </c>
      <c r="H28" s="514" t="s">
        <v>3612</v>
      </c>
      <c r="I28" s="514" t="s">
        <v>3613</v>
      </c>
      <c r="J28" s="514" t="s">
        <v>3614</v>
      </c>
      <c r="K28" s="514"/>
      <c r="L28" s="514"/>
      <c r="M28" s="514"/>
      <c r="N28" s="514"/>
      <c r="O28" s="514"/>
      <c r="P28" s="514"/>
      <c r="Q28" s="514"/>
      <c r="R28" s="514"/>
      <c r="S28" s="514"/>
      <c r="T28" s="514"/>
      <c r="U28" s="514"/>
      <c r="V28" s="514"/>
      <c r="W28" s="514"/>
      <c r="X28" s="514"/>
      <c r="Y28" s="514"/>
      <c r="Z28" s="514"/>
      <c r="AA28" s="514"/>
    </row>
    <row r="29" spans="2:27">
      <c r="B29" s="537" t="s">
        <v>581</v>
      </c>
      <c r="C29" s="514" t="s">
        <v>1464</v>
      </c>
      <c r="D29" s="514" t="s">
        <v>1797</v>
      </c>
      <c r="E29" s="514" t="s">
        <v>1798</v>
      </c>
      <c r="F29" s="514" t="s">
        <v>1799</v>
      </c>
      <c r="G29" s="514" t="s">
        <v>1800</v>
      </c>
      <c r="H29" s="514" t="s">
        <v>3615</v>
      </c>
      <c r="I29" s="514" t="s">
        <v>3616</v>
      </c>
      <c r="J29" s="514" t="s">
        <v>3617</v>
      </c>
      <c r="K29" s="514"/>
      <c r="L29" s="514"/>
      <c r="M29" s="514"/>
      <c r="N29" s="514"/>
      <c r="O29" s="514"/>
      <c r="P29" s="514"/>
      <c r="Q29" s="514"/>
      <c r="R29" s="514"/>
      <c r="S29" s="514"/>
      <c r="T29" s="514"/>
      <c r="U29" s="514"/>
      <c r="V29" s="514"/>
      <c r="W29" s="514"/>
      <c r="X29" s="514"/>
      <c r="Y29" s="514"/>
      <c r="Z29" s="514"/>
      <c r="AA29" s="514"/>
    </row>
    <row r="30" spans="2:27" s="540" customFormat="1">
      <c r="B30" s="541"/>
      <c r="C30" s="516"/>
      <c r="D30" s="516"/>
      <c r="E30" s="516"/>
      <c r="F30" s="516"/>
      <c r="G30" s="516"/>
      <c r="H30" s="516"/>
      <c r="I30" s="516"/>
      <c r="J30" s="516"/>
      <c r="K30" s="516"/>
      <c r="L30" s="516"/>
      <c r="M30" s="516"/>
      <c r="N30" s="516"/>
      <c r="O30" s="516"/>
      <c r="P30" s="516"/>
      <c r="Q30" s="516"/>
      <c r="R30" s="516"/>
      <c r="S30" s="516"/>
      <c r="T30" s="516"/>
      <c r="U30" s="516"/>
      <c r="V30" s="516"/>
      <c r="W30" s="516"/>
      <c r="X30" s="516"/>
      <c r="Y30" s="516"/>
      <c r="Z30" s="516"/>
      <c r="AA30" s="516"/>
    </row>
    <row r="31" spans="2:27">
      <c r="B31" s="537" t="s">
        <v>858</v>
      </c>
      <c r="C31" s="514" t="s">
        <v>1572</v>
      </c>
      <c r="D31" s="514" t="s">
        <v>1269</v>
      </c>
      <c r="E31" s="514" t="s">
        <v>1353</v>
      </c>
      <c r="F31" s="514" t="s">
        <v>1097</v>
      </c>
      <c r="G31" s="514" t="s">
        <v>2278</v>
      </c>
      <c r="H31" s="514" t="s">
        <v>2578</v>
      </c>
      <c r="I31" s="514" t="s">
        <v>3175</v>
      </c>
      <c r="J31" s="514" t="s">
        <v>3176</v>
      </c>
      <c r="K31" s="514"/>
      <c r="L31" s="514"/>
      <c r="M31" s="514"/>
      <c r="N31" s="514"/>
      <c r="O31" s="514"/>
      <c r="P31" s="514"/>
      <c r="Q31" s="514"/>
      <c r="R31" s="514"/>
      <c r="S31" s="514"/>
      <c r="T31" s="514"/>
      <c r="U31" s="514"/>
      <c r="V31" s="514"/>
      <c r="W31" s="514"/>
      <c r="X31" s="514"/>
      <c r="Y31" s="514"/>
      <c r="Z31" s="514"/>
      <c r="AA31" s="514"/>
    </row>
    <row r="32" spans="2:27">
      <c r="B32" s="537" t="s">
        <v>180</v>
      </c>
      <c r="C32" s="514" t="s">
        <v>1466</v>
      </c>
      <c r="D32" s="514" t="s">
        <v>1801</v>
      </c>
      <c r="E32" s="514" t="s">
        <v>180</v>
      </c>
      <c r="F32" s="514" t="s">
        <v>180</v>
      </c>
      <c r="G32" s="514" t="s">
        <v>1802</v>
      </c>
      <c r="H32" s="514" t="s">
        <v>180</v>
      </c>
      <c r="I32" s="514" t="s">
        <v>3618</v>
      </c>
      <c r="J32" s="514" t="s">
        <v>3619</v>
      </c>
      <c r="K32" s="514"/>
      <c r="L32" s="514"/>
      <c r="M32" s="514"/>
      <c r="N32" s="514"/>
      <c r="O32" s="514"/>
      <c r="P32" s="514"/>
      <c r="Q32" s="514"/>
      <c r="R32" s="514"/>
      <c r="S32" s="514"/>
      <c r="T32" s="514"/>
      <c r="U32" s="514"/>
      <c r="V32" s="514"/>
      <c r="W32" s="514"/>
      <c r="X32" s="514"/>
      <c r="Y32" s="514"/>
      <c r="Z32" s="514"/>
      <c r="AA32" s="514"/>
    </row>
    <row r="33" spans="2:27">
      <c r="B33" s="537" t="s">
        <v>17</v>
      </c>
      <c r="C33" s="514" t="s">
        <v>17</v>
      </c>
      <c r="D33" s="514" t="s">
        <v>1803</v>
      </c>
      <c r="E33" s="514" t="s">
        <v>1804</v>
      </c>
      <c r="F33" s="514" t="s">
        <v>17</v>
      </c>
      <c r="G33" s="514" t="s">
        <v>1805</v>
      </c>
      <c r="H33" s="514" t="s">
        <v>17</v>
      </c>
      <c r="I33" s="514" t="s">
        <v>3620</v>
      </c>
      <c r="J33" s="514" t="s">
        <v>3621</v>
      </c>
      <c r="K33" s="514"/>
      <c r="L33" s="514"/>
      <c r="M33" s="514"/>
      <c r="N33" s="514"/>
      <c r="O33" s="514"/>
      <c r="P33" s="514"/>
      <c r="Q33" s="514"/>
      <c r="R33" s="514"/>
      <c r="S33" s="514"/>
      <c r="T33" s="514"/>
      <c r="U33" s="514"/>
      <c r="V33" s="514"/>
      <c r="W33" s="514"/>
      <c r="X33" s="514"/>
      <c r="Y33" s="514"/>
      <c r="Z33" s="514"/>
      <c r="AA33" s="514"/>
    </row>
    <row r="34" spans="2:27">
      <c r="B34" s="537" t="s">
        <v>18</v>
      </c>
      <c r="C34" s="514" t="s">
        <v>1467</v>
      </c>
      <c r="D34" s="514" t="s">
        <v>1806</v>
      </c>
      <c r="E34" s="514" t="s">
        <v>1807</v>
      </c>
      <c r="F34" s="514" t="s">
        <v>1808</v>
      </c>
      <c r="G34" s="514" t="s">
        <v>1809</v>
      </c>
      <c r="H34" s="514" t="s">
        <v>18</v>
      </c>
      <c r="I34" s="514" t="s">
        <v>3622</v>
      </c>
      <c r="J34" s="514" t="s">
        <v>3623</v>
      </c>
      <c r="K34" s="514"/>
      <c r="L34" s="514"/>
      <c r="M34" s="514"/>
      <c r="N34" s="514"/>
      <c r="O34" s="514"/>
      <c r="P34" s="514"/>
      <c r="Q34" s="514"/>
      <c r="R34" s="514"/>
      <c r="S34" s="514"/>
      <c r="T34" s="514"/>
      <c r="U34" s="514"/>
      <c r="V34" s="514"/>
      <c r="W34" s="514"/>
      <c r="X34" s="514"/>
      <c r="Y34" s="514"/>
      <c r="Z34" s="514"/>
      <c r="AA34" s="514"/>
    </row>
    <row r="35" spans="2:27">
      <c r="B35" s="537" t="s">
        <v>187</v>
      </c>
      <c r="C35" s="514" t="s">
        <v>187</v>
      </c>
      <c r="D35" s="514" t="s">
        <v>187</v>
      </c>
      <c r="E35" s="514" t="s">
        <v>1810</v>
      </c>
      <c r="F35" s="514" t="s">
        <v>187</v>
      </c>
      <c r="G35" s="514" t="s">
        <v>1811</v>
      </c>
      <c r="H35" s="514" t="s">
        <v>187</v>
      </c>
      <c r="I35" s="514" t="s">
        <v>3624</v>
      </c>
      <c r="J35" s="514" t="s">
        <v>3625</v>
      </c>
      <c r="K35" s="514"/>
      <c r="L35" s="514"/>
      <c r="M35" s="514"/>
      <c r="N35" s="514"/>
      <c r="O35" s="514"/>
      <c r="P35" s="514"/>
      <c r="Q35" s="514"/>
      <c r="R35" s="514"/>
      <c r="S35" s="514"/>
      <c r="T35" s="514"/>
      <c r="U35" s="514"/>
      <c r="V35" s="514"/>
      <c r="W35" s="514"/>
      <c r="X35" s="514"/>
      <c r="Y35" s="514"/>
      <c r="Z35" s="514"/>
      <c r="AA35" s="514"/>
    </row>
    <row r="36" spans="2:27">
      <c r="B36" s="537" t="s">
        <v>19</v>
      </c>
      <c r="C36" s="514" t="s">
        <v>19</v>
      </c>
      <c r="D36" s="514" t="s">
        <v>19</v>
      </c>
      <c r="E36" s="514" t="s">
        <v>19</v>
      </c>
      <c r="F36" s="514" t="s">
        <v>19</v>
      </c>
      <c r="G36" s="514" t="s">
        <v>1812</v>
      </c>
      <c r="H36" s="514" t="s">
        <v>19</v>
      </c>
      <c r="I36" s="514" t="s">
        <v>3626</v>
      </c>
      <c r="J36" s="514" t="s">
        <v>19</v>
      </c>
      <c r="K36" s="514"/>
      <c r="L36" s="514"/>
      <c r="M36" s="514"/>
      <c r="N36" s="514"/>
      <c r="O36" s="514"/>
      <c r="P36" s="514"/>
      <c r="Q36" s="514"/>
      <c r="R36" s="514"/>
      <c r="S36" s="514"/>
      <c r="T36" s="514"/>
      <c r="U36" s="514"/>
      <c r="V36" s="514"/>
      <c r="W36" s="514"/>
      <c r="X36" s="514"/>
      <c r="Y36" s="514"/>
      <c r="Z36" s="514"/>
      <c r="AA36" s="514"/>
    </row>
    <row r="37" spans="2:27">
      <c r="B37" s="537" t="s">
        <v>192</v>
      </c>
      <c r="C37" s="514" t="s">
        <v>192</v>
      </c>
      <c r="D37" s="514" t="s">
        <v>192</v>
      </c>
      <c r="E37" s="514" t="s">
        <v>192</v>
      </c>
      <c r="F37" s="514" t="s">
        <v>192</v>
      </c>
      <c r="G37" s="514" t="s">
        <v>1813</v>
      </c>
      <c r="H37" s="514" t="s">
        <v>192</v>
      </c>
      <c r="I37" s="514" t="s">
        <v>3627</v>
      </c>
      <c r="J37" s="514" t="s">
        <v>192</v>
      </c>
      <c r="K37" s="514"/>
      <c r="L37" s="514"/>
      <c r="M37" s="514"/>
      <c r="N37" s="514"/>
      <c r="O37" s="514"/>
      <c r="P37" s="514"/>
      <c r="Q37" s="514"/>
      <c r="R37" s="514"/>
      <c r="S37" s="514"/>
      <c r="T37" s="514"/>
      <c r="U37" s="514"/>
      <c r="V37" s="514"/>
      <c r="W37" s="514"/>
      <c r="X37" s="514"/>
      <c r="Y37" s="514"/>
      <c r="Z37" s="514"/>
      <c r="AA37" s="514"/>
    </row>
    <row r="38" spans="2:27">
      <c r="B38" s="537" t="s">
        <v>20</v>
      </c>
      <c r="C38" s="514" t="s">
        <v>20</v>
      </c>
      <c r="D38" s="514" t="s">
        <v>20</v>
      </c>
      <c r="E38" s="514" t="s">
        <v>1814</v>
      </c>
      <c r="F38" s="514" t="s">
        <v>20</v>
      </c>
      <c r="G38" s="514" t="s">
        <v>1815</v>
      </c>
      <c r="H38" s="514" t="s">
        <v>20</v>
      </c>
      <c r="I38" s="514" t="s">
        <v>3628</v>
      </c>
      <c r="J38" s="514" t="s">
        <v>3629</v>
      </c>
      <c r="K38" s="514"/>
      <c r="L38" s="514"/>
      <c r="M38" s="514"/>
      <c r="N38" s="514"/>
      <c r="O38" s="514"/>
      <c r="P38" s="514"/>
      <c r="Q38" s="514"/>
      <c r="R38" s="514"/>
      <c r="S38" s="514"/>
      <c r="T38" s="514"/>
      <c r="U38" s="514"/>
      <c r="V38" s="514"/>
      <c r="W38" s="514"/>
      <c r="X38" s="514"/>
      <c r="Y38" s="514"/>
      <c r="Z38" s="514"/>
      <c r="AA38" s="514"/>
    </row>
    <row r="39" spans="2:27">
      <c r="B39" s="537" t="s">
        <v>197</v>
      </c>
      <c r="C39" s="514" t="s">
        <v>197</v>
      </c>
      <c r="D39" s="514" t="s">
        <v>1816</v>
      </c>
      <c r="E39" s="514" t="s">
        <v>1817</v>
      </c>
      <c r="F39" s="514" t="s">
        <v>197</v>
      </c>
      <c r="G39" s="514" t="s">
        <v>1818</v>
      </c>
      <c r="H39" s="514" t="s">
        <v>197</v>
      </c>
      <c r="I39" s="514" t="s">
        <v>3630</v>
      </c>
      <c r="J39" s="514" t="s">
        <v>3631</v>
      </c>
      <c r="K39" s="514"/>
      <c r="L39" s="514"/>
      <c r="M39" s="514"/>
      <c r="N39" s="514"/>
      <c r="O39" s="514"/>
      <c r="P39" s="514"/>
      <c r="Q39" s="514"/>
      <c r="R39" s="514"/>
      <c r="S39" s="514"/>
      <c r="T39" s="514"/>
      <c r="U39" s="514"/>
      <c r="V39" s="514"/>
      <c r="W39" s="514"/>
      <c r="X39" s="514"/>
      <c r="Y39" s="514"/>
      <c r="Z39" s="514"/>
      <c r="AA39" s="514"/>
    </row>
    <row r="40" spans="2:27">
      <c r="B40" s="537" t="s">
        <v>200</v>
      </c>
      <c r="C40" s="514" t="s">
        <v>200</v>
      </c>
      <c r="D40" s="514" t="s">
        <v>200</v>
      </c>
      <c r="E40" s="514" t="s">
        <v>200</v>
      </c>
      <c r="F40" s="514" t="s">
        <v>200</v>
      </c>
      <c r="G40" s="514" t="s">
        <v>1819</v>
      </c>
      <c r="H40" s="514" t="s">
        <v>200</v>
      </c>
      <c r="I40" s="514" t="s">
        <v>3632</v>
      </c>
      <c r="J40" s="514" t="s">
        <v>200</v>
      </c>
      <c r="K40" s="514"/>
      <c r="L40" s="514"/>
      <c r="M40" s="514"/>
      <c r="N40" s="514"/>
      <c r="O40" s="514"/>
      <c r="P40" s="514"/>
      <c r="Q40" s="514"/>
      <c r="R40" s="514"/>
      <c r="S40" s="514"/>
      <c r="T40" s="514"/>
      <c r="U40" s="514"/>
      <c r="V40" s="514"/>
      <c r="W40" s="514"/>
      <c r="X40" s="514"/>
      <c r="Y40" s="514"/>
      <c r="Z40" s="514"/>
      <c r="AA40" s="514"/>
    </row>
    <row r="41" spans="2:27">
      <c r="B41" s="537" t="s">
        <v>21</v>
      </c>
      <c r="C41" s="514" t="s">
        <v>21</v>
      </c>
      <c r="D41" s="514" t="s">
        <v>1820</v>
      </c>
      <c r="E41" s="514" t="s">
        <v>1821</v>
      </c>
      <c r="F41" s="514" t="s">
        <v>21</v>
      </c>
      <c r="G41" s="514" t="s">
        <v>1822</v>
      </c>
      <c r="H41" s="514" t="s">
        <v>3633</v>
      </c>
      <c r="I41" s="514" t="s">
        <v>3634</v>
      </c>
      <c r="J41" s="514" t="s">
        <v>3635</v>
      </c>
      <c r="K41" s="514"/>
      <c r="L41" s="514"/>
      <c r="M41" s="514"/>
      <c r="N41" s="514"/>
      <c r="O41" s="514"/>
      <c r="P41" s="514"/>
      <c r="Q41" s="514"/>
      <c r="R41" s="514"/>
      <c r="S41" s="514"/>
      <c r="T41" s="514"/>
      <c r="U41" s="514"/>
      <c r="V41" s="514"/>
      <c r="W41" s="514"/>
      <c r="X41" s="514"/>
      <c r="Y41" s="514"/>
      <c r="Z41" s="514"/>
      <c r="AA41" s="514"/>
    </row>
    <row r="42" spans="2:27">
      <c r="B42" s="537" t="s">
        <v>22</v>
      </c>
      <c r="C42" s="514" t="s">
        <v>22</v>
      </c>
      <c r="D42" s="514" t="s">
        <v>1823</v>
      </c>
      <c r="E42" s="514" t="s">
        <v>1824</v>
      </c>
      <c r="F42" s="514" t="s">
        <v>22</v>
      </c>
      <c r="G42" s="514" t="s">
        <v>1825</v>
      </c>
      <c r="H42" s="514" t="s">
        <v>3636</v>
      </c>
      <c r="I42" s="514" t="s">
        <v>3637</v>
      </c>
      <c r="J42" s="514" t="s">
        <v>3638</v>
      </c>
      <c r="K42" s="514"/>
      <c r="L42" s="514"/>
      <c r="M42" s="514"/>
      <c r="N42" s="514"/>
      <c r="O42" s="514"/>
      <c r="P42" s="514"/>
      <c r="Q42" s="514"/>
      <c r="R42" s="514"/>
      <c r="S42" s="514"/>
      <c r="T42" s="514"/>
      <c r="U42" s="514"/>
      <c r="V42" s="514"/>
      <c r="W42" s="514"/>
      <c r="X42" s="514"/>
      <c r="Y42" s="514"/>
      <c r="Z42" s="514"/>
      <c r="AA42" s="514"/>
    </row>
    <row r="43" spans="2:27">
      <c r="B43" s="537" t="s">
        <v>23</v>
      </c>
      <c r="C43" s="514" t="s">
        <v>1468</v>
      </c>
      <c r="D43" s="514" t="s">
        <v>1826</v>
      </c>
      <c r="E43" s="514" t="s">
        <v>1827</v>
      </c>
      <c r="F43" s="514" t="s">
        <v>23</v>
      </c>
      <c r="G43" s="514" t="s">
        <v>1828</v>
      </c>
      <c r="H43" s="514" t="s">
        <v>23</v>
      </c>
      <c r="I43" s="514" t="s">
        <v>3639</v>
      </c>
      <c r="J43" s="514" t="s">
        <v>3640</v>
      </c>
      <c r="K43" s="514"/>
      <c r="L43" s="514"/>
      <c r="M43" s="514"/>
      <c r="N43" s="514"/>
      <c r="O43" s="514"/>
      <c r="P43" s="514"/>
      <c r="Q43" s="514"/>
      <c r="R43" s="514"/>
      <c r="S43" s="514"/>
      <c r="T43" s="514"/>
      <c r="U43" s="514"/>
      <c r="V43" s="514"/>
      <c r="W43" s="514"/>
      <c r="X43" s="514"/>
      <c r="Y43" s="514"/>
      <c r="Z43" s="514"/>
      <c r="AA43" s="514"/>
    </row>
    <row r="44" spans="2:27">
      <c r="B44" s="537" t="s">
        <v>24</v>
      </c>
      <c r="C44" s="514" t="s">
        <v>24</v>
      </c>
      <c r="D44" s="514" t="s">
        <v>24</v>
      </c>
      <c r="E44" s="514" t="s">
        <v>24</v>
      </c>
      <c r="F44" s="514" t="s">
        <v>1829</v>
      </c>
      <c r="G44" s="514" t="s">
        <v>1830</v>
      </c>
      <c r="H44" s="514" t="s">
        <v>24</v>
      </c>
      <c r="I44" s="514" t="s">
        <v>3641</v>
      </c>
      <c r="J44" s="514" t="s">
        <v>3642</v>
      </c>
      <c r="K44" s="514"/>
      <c r="L44" s="514"/>
      <c r="M44" s="514"/>
      <c r="N44" s="514"/>
      <c r="O44" s="514"/>
      <c r="P44" s="514"/>
      <c r="Q44" s="514"/>
      <c r="R44" s="514"/>
      <c r="S44" s="514"/>
      <c r="T44" s="514"/>
      <c r="U44" s="514"/>
      <c r="V44" s="514"/>
      <c r="W44" s="514"/>
      <c r="X44" s="514"/>
      <c r="Y44" s="514"/>
      <c r="Z44" s="514"/>
      <c r="AA44" s="514"/>
    </row>
    <row r="45" spans="2:27">
      <c r="B45" s="537" t="s">
        <v>210</v>
      </c>
      <c r="C45" s="514" t="s">
        <v>1469</v>
      </c>
      <c r="D45" s="514" t="s">
        <v>210</v>
      </c>
      <c r="E45" s="514" t="s">
        <v>1831</v>
      </c>
      <c r="F45" s="514" t="s">
        <v>210</v>
      </c>
      <c r="G45" s="514" t="s">
        <v>1832</v>
      </c>
      <c r="H45" s="514" t="s">
        <v>210</v>
      </c>
      <c r="I45" s="514" t="s">
        <v>3643</v>
      </c>
      <c r="J45" s="514" t="s">
        <v>3644</v>
      </c>
      <c r="K45" s="514"/>
      <c r="L45" s="514"/>
      <c r="M45" s="514"/>
      <c r="N45" s="514"/>
      <c r="O45" s="514"/>
      <c r="P45" s="514"/>
      <c r="Q45" s="514"/>
      <c r="R45" s="514"/>
      <c r="S45" s="514"/>
      <c r="T45" s="514"/>
      <c r="U45" s="514"/>
      <c r="V45" s="514"/>
      <c r="W45" s="514"/>
      <c r="X45" s="514"/>
      <c r="Y45" s="514"/>
      <c r="Z45" s="514"/>
      <c r="AA45" s="514"/>
    </row>
    <row r="46" spans="2:27">
      <c r="B46" s="537" t="s">
        <v>25</v>
      </c>
      <c r="C46" s="514" t="s">
        <v>25</v>
      </c>
      <c r="D46" s="514" t="s">
        <v>25</v>
      </c>
      <c r="E46" s="514" t="s">
        <v>25</v>
      </c>
      <c r="F46" s="514" t="s">
        <v>25</v>
      </c>
      <c r="G46" s="514" t="s">
        <v>1833</v>
      </c>
      <c r="H46" s="514" t="s">
        <v>25</v>
      </c>
      <c r="I46" s="514" t="s">
        <v>3645</v>
      </c>
      <c r="J46" s="514" t="s">
        <v>3646</v>
      </c>
      <c r="K46" s="514"/>
      <c r="L46" s="514"/>
      <c r="M46" s="514"/>
      <c r="N46" s="514"/>
      <c r="O46" s="514"/>
      <c r="P46" s="514"/>
      <c r="Q46" s="514"/>
      <c r="R46" s="514"/>
      <c r="S46" s="514"/>
      <c r="T46" s="514"/>
      <c r="U46" s="514"/>
      <c r="V46" s="514"/>
      <c r="W46" s="514"/>
      <c r="X46" s="514"/>
      <c r="Y46" s="514"/>
      <c r="Z46" s="514"/>
      <c r="AA46" s="514"/>
    </row>
    <row r="47" spans="2:27">
      <c r="B47" s="537" t="s">
        <v>215</v>
      </c>
      <c r="C47" s="514" t="s">
        <v>215</v>
      </c>
      <c r="D47" s="514" t="s">
        <v>215</v>
      </c>
      <c r="E47" s="514" t="s">
        <v>1834</v>
      </c>
      <c r="F47" s="514" t="s">
        <v>215</v>
      </c>
      <c r="G47" s="514" t="s">
        <v>1835</v>
      </c>
      <c r="H47" s="514" t="s">
        <v>215</v>
      </c>
      <c r="I47" s="514" t="s">
        <v>3647</v>
      </c>
      <c r="J47" s="514" t="s">
        <v>215</v>
      </c>
      <c r="K47" s="514"/>
      <c r="L47" s="514"/>
      <c r="M47" s="514"/>
      <c r="N47" s="514"/>
      <c r="O47" s="514"/>
      <c r="P47" s="514"/>
      <c r="Q47" s="514"/>
      <c r="R47" s="514"/>
      <c r="S47" s="514"/>
      <c r="T47" s="514"/>
      <c r="U47" s="514"/>
      <c r="V47" s="514"/>
      <c r="W47" s="514"/>
      <c r="X47" s="514"/>
      <c r="Y47" s="514"/>
      <c r="Z47" s="514"/>
      <c r="AA47" s="514"/>
    </row>
    <row r="48" spans="2:27">
      <c r="B48" s="537" t="s">
        <v>26</v>
      </c>
      <c r="C48" s="514" t="s">
        <v>26</v>
      </c>
      <c r="D48" s="514" t="s">
        <v>26</v>
      </c>
      <c r="E48" s="514" t="s">
        <v>1836</v>
      </c>
      <c r="F48" s="514" t="s">
        <v>1837</v>
      </c>
      <c r="G48" s="514" t="s">
        <v>1838</v>
      </c>
      <c r="H48" s="514" t="s">
        <v>26</v>
      </c>
      <c r="I48" s="514" t="s">
        <v>3648</v>
      </c>
      <c r="J48" s="514" t="s">
        <v>3649</v>
      </c>
      <c r="K48" s="514"/>
      <c r="L48" s="514"/>
      <c r="M48" s="514"/>
      <c r="N48" s="514"/>
      <c r="O48" s="514"/>
      <c r="P48" s="514"/>
      <c r="Q48" s="514"/>
      <c r="R48" s="514"/>
      <c r="S48" s="514"/>
      <c r="T48" s="514"/>
      <c r="U48" s="514"/>
      <c r="V48" s="514"/>
      <c r="W48" s="514"/>
      <c r="X48" s="514"/>
      <c r="Y48" s="514"/>
      <c r="Z48" s="514"/>
      <c r="AA48" s="514"/>
    </row>
    <row r="49" spans="2:27">
      <c r="B49" s="537" t="s">
        <v>27</v>
      </c>
      <c r="C49" s="514" t="s">
        <v>1470</v>
      </c>
      <c r="D49" s="514" t="s">
        <v>1470</v>
      </c>
      <c r="E49" s="514" t="s">
        <v>1839</v>
      </c>
      <c r="F49" s="514" t="s">
        <v>1840</v>
      </c>
      <c r="G49" s="514" t="s">
        <v>1841</v>
      </c>
      <c r="H49" s="514" t="s">
        <v>3650</v>
      </c>
      <c r="I49" s="514" t="s">
        <v>3651</v>
      </c>
      <c r="J49" s="514" t="s">
        <v>3652</v>
      </c>
      <c r="K49" s="514"/>
      <c r="L49" s="514"/>
      <c r="M49" s="514"/>
      <c r="N49" s="514"/>
      <c r="O49" s="514"/>
      <c r="P49" s="514"/>
      <c r="Q49" s="514"/>
      <c r="R49" s="514"/>
      <c r="S49" s="514"/>
      <c r="T49" s="514"/>
      <c r="U49" s="514"/>
      <c r="V49" s="514"/>
      <c r="W49" s="514"/>
      <c r="X49" s="514"/>
      <c r="Y49" s="514"/>
      <c r="Z49" s="514"/>
      <c r="AA49" s="514"/>
    </row>
    <row r="50" spans="2:27">
      <c r="B50" s="537" t="s">
        <v>221</v>
      </c>
      <c r="C50" s="514" t="s">
        <v>1471</v>
      </c>
      <c r="D50" s="514" t="s">
        <v>221</v>
      </c>
      <c r="E50" s="514" t="s">
        <v>221</v>
      </c>
      <c r="F50" s="514" t="s">
        <v>221</v>
      </c>
      <c r="G50" s="514" t="s">
        <v>1842</v>
      </c>
      <c r="H50" s="514" t="s">
        <v>221</v>
      </c>
      <c r="I50" s="514" t="s">
        <v>3653</v>
      </c>
      <c r="J50" s="514" t="s">
        <v>221</v>
      </c>
      <c r="K50" s="514"/>
      <c r="L50" s="514"/>
      <c r="M50" s="514"/>
      <c r="N50" s="514"/>
      <c r="O50" s="514"/>
      <c r="P50" s="514"/>
      <c r="Q50" s="514"/>
      <c r="R50" s="514"/>
      <c r="S50" s="514"/>
      <c r="T50" s="514"/>
      <c r="U50" s="514"/>
      <c r="V50" s="514"/>
      <c r="W50" s="514"/>
      <c r="X50" s="514"/>
      <c r="Y50" s="514"/>
      <c r="Z50" s="514"/>
      <c r="AA50" s="514"/>
    </row>
    <row r="51" spans="2:27">
      <c r="B51" s="537" t="s">
        <v>28</v>
      </c>
      <c r="C51" s="514" t="s">
        <v>1472</v>
      </c>
      <c r="D51" s="514" t="s">
        <v>28</v>
      </c>
      <c r="E51" s="514" t="s">
        <v>1843</v>
      </c>
      <c r="F51" s="514" t="s">
        <v>28</v>
      </c>
      <c r="G51" s="514" t="s">
        <v>1844</v>
      </c>
      <c r="H51" s="514" t="s">
        <v>28</v>
      </c>
      <c r="I51" s="514" t="s">
        <v>3654</v>
      </c>
      <c r="J51" s="514" t="s">
        <v>28</v>
      </c>
      <c r="K51" s="514"/>
      <c r="L51" s="514"/>
      <c r="M51" s="514"/>
      <c r="N51" s="514"/>
      <c r="O51" s="514"/>
      <c r="P51" s="514"/>
      <c r="Q51" s="514"/>
      <c r="R51" s="514"/>
      <c r="S51" s="514"/>
      <c r="T51" s="514"/>
      <c r="U51" s="514"/>
      <c r="V51" s="514"/>
      <c r="W51" s="514"/>
      <c r="X51" s="514"/>
      <c r="Y51" s="514"/>
      <c r="Z51" s="514"/>
      <c r="AA51" s="514"/>
    </row>
    <row r="52" spans="2:27">
      <c r="B52" s="537" t="s">
        <v>226</v>
      </c>
      <c r="C52" s="514" t="s">
        <v>226</v>
      </c>
      <c r="D52" s="514" t="s">
        <v>226</v>
      </c>
      <c r="E52" s="514" t="s">
        <v>1845</v>
      </c>
      <c r="F52" s="514" t="s">
        <v>226</v>
      </c>
      <c r="G52" s="514" t="s">
        <v>1846</v>
      </c>
      <c r="H52" s="514" t="s">
        <v>226</v>
      </c>
      <c r="I52" s="514" t="s">
        <v>3655</v>
      </c>
      <c r="J52" s="514" t="s">
        <v>226</v>
      </c>
      <c r="K52" s="514"/>
      <c r="L52" s="514"/>
      <c r="M52" s="514"/>
      <c r="N52" s="514"/>
      <c r="O52" s="514"/>
      <c r="P52" s="514"/>
      <c r="Q52" s="514"/>
      <c r="R52" s="514"/>
      <c r="S52" s="514"/>
      <c r="T52" s="514"/>
      <c r="U52" s="514"/>
      <c r="V52" s="514"/>
      <c r="W52" s="514"/>
      <c r="X52" s="514"/>
      <c r="Y52" s="514"/>
      <c r="Z52" s="514"/>
      <c r="AA52" s="514"/>
    </row>
    <row r="53" spans="2:27">
      <c r="B53" s="537" t="s">
        <v>29</v>
      </c>
      <c r="C53" s="514" t="s">
        <v>29</v>
      </c>
      <c r="D53" s="514" t="s">
        <v>1847</v>
      </c>
      <c r="E53" s="514" t="s">
        <v>1848</v>
      </c>
      <c r="F53" s="514" t="s">
        <v>29</v>
      </c>
      <c r="G53" s="514" t="s">
        <v>1849</v>
      </c>
      <c r="H53" s="514" t="s">
        <v>29</v>
      </c>
      <c r="I53" s="514" t="s">
        <v>3656</v>
      </c>
      <c r="J53" s="514" t="s">
        <v>3657</v>
      </c>
      <c r="K53" s="514"/>
      <c r="L53" s="514"/>
      <c r="M53" s="514"/>
      <c r="N53" s="514"/>
      <c r="O53" s="514"/>
      <c r="P53" s="514"/>
      <c r="Q53" s="514"/>
      <c r="R53" s="514"/>
      <c r="S53" s="514"/>
      <c r="T53" s="514"/>
      <c r="U53" s="514"/>
      <c r="V53" s="514"/>
      <c r="W53" s="514"/>
      <c r="X53" s="514"/>
      <c r="Y53" s="514"/>
      <c r="Z53" s="514"/>
      <c r="AA53" s="514"/>
    </row>
    <row r="54" spans="2:27">
      <c r="B54" s="537" t="s">
        <v>231</v>
      </c>
      <c r="C54" s="514" t="s">
        <v>1473</v>
      </c>
      <c r="D54" s="514" t="s">
        <v>1850</v>
      </c>
      <c r="E54" s="514" t="s">
        <v>1851</v>
      </c>
      <c r="F54" s="514" t="s">
        <v>1852</v>
      </c>
      <c r="G54" s="514" t="s">
        <v>1853</v>
      </c>
      <c r="H54" s="514" t="s">
        <v>3658</v>
      </c>
      <c r="I54" s="514" t="s">
        <v>3659</v>
      </c>
      <c r="J54" s="514" t="s">
        <v>3660</v>
      </c>
      <c r="K54" s="514"/>
      <c r="L54" s="514"/>
      <c r="M54" s="514"/>
      <c r="N54" s="514"/>
      <c r="O54" s="514"/>
      <c r="P54" s="514"/>
      <c r="Q54" s="514"/>
      <c r="R54" s="514"/>
      <c r="S54" s="514"/>
      <c r="T54" s="514"/>
      <c r="U54" s="514"/>
      <c r="V54" s="514"/>
      <c r="W54" s="514"/>
      <c r="X54" s="514"/>
      <c r="Y54" s="514"/>
      <c r="Z54" s="514"/>
      <c r="AA54" s="514"/>
    </row>
    <row r="55" spans="2:27">
      <c r="B55" s="537" t="s">
        <v>30</v>
      </c>
      <c r="C55" s="514" t="s">
        <v>1474</v>
      </c>
      <c r="D55" s="514" t="s">
        <v>30</v>
      </c>
      <c r="E55" s="514" t="s">
        <v>30</v>
      </c>
      <c r="F55" s="514" t="s">
        <v>30</v>
      </c>
      <c r="G55" s="514" t="s">
        <v>1854</v>
      </c>
      <c r="H55" s="514" t="s">
        <v>30</v>
      </c>
      <c r="I55" s="514" t="s">
        <v>3661</v>
      </c>
      <c r="J55" s="514" t="s">
        <v>3662</v>
      </c>
      <c r="K55" s="514"/>
      <c r="L55" s="514"/>
      <c r="M55" s="514"/>
      <c r="N55" s="514"/>
      <c r="O55" s="514"/>
      <c r="P55" s="514"/>
      <c r="Q55" s="514"/>
      <c r="R55" s="514"/>
      <c r="S55" s="514"/>
      <c r="T55" s="514"/>
      <c r="U55" s="514"/>
      <c r="V55" s="514"/>
      <c r="W55" s="514"/>
      <c r="X55" s="514"/>
      <c r="Y55" s="514"/>
      <c r="Z55" s="514"/>
      <c r="AA55" s="514"/>
    </row>
    <row r="56" spans="2:27">
      <c r="B56" s="537" t="s">
        <v>31</v>
      </c>
      <c r="C56" s="514" t="s">
        <v>1475</v>
      </c>
      <c r="D56" s="514" t="s">
        <v>1475</v>
      </c>
      <c r="E56" s="514" t="s">
        <v>1855</v>
      </c>
      <c r="F56" s="514" t="s">
        <v>1475</v>
      </c>
      <c r="G56" s="514" t="s">
        <v>1856</v>
      </c>
      <c r="H56" s="514" t="s">
        <v>3663</v>
      </c>
      <c r="I56" s="514" t="s">
        <v>3664</v>
      </c>
      <c r="J56" s="514" t="s">
        <v>3665</v>
      </c>
      <c r="K56" s="514"/>
      <c r="L56" s="514"/>
      <c r="M56" s="514"/>
      <c r="N56" s="514"/>
      <c r="O56" s="514"/>
      <c r="P56" s="514"/>
      <c r="Q56" s="514"/>
      <c r="R56" s="514"/>
      <c r="S56" s="514"/>
      <c r="T56" s="514"/>
      <c r="U56" s="514"/>
      <c r="V56" s="514"/>
      <c r="W56" s="514"/>
      <c r="X56" s="514"/>
      <c r="Y56" s="514"/>
      <c r="Z56" s="514"/>
      <c r="AA56" s="514"/>
    </row>
    <row r="57" spans="2:27">
      <c r="B57" s="537" t="s">
        <v>32</v>
      </c>
      <c r="C57" s="514" t="s">
        <v>32</v>
      </c>
      <c r="D57" s="514" t="s">
        <v>1857</v>
      </c>
      <c r="E57" s="514" t="s">
        <v>1858</v>
      </c>
      <c r="F57" s="514" t="s">
        <v>32</v>
      </c>
      <c r="G57" s="514" t="s">
        <v>1859</v>
      </c>
      <c r="H57" s="514" t="s">
        <v>32</v>
      </c>
      <c r="I57" s="514" t="s">
        <v>3666</v>
      </c>
      <c r="J57" s="514" t="s">
        <v>3667</v>
      </c>
      <c r="K57" s="514"/>
      <c r="L57" s="514"/>
      <c r="M57" s="514"/>
      <c r="N57" s="514"/>
      <c r="O57" s="514"/>
      <c r="P57" s="514"/>
      <c r="Q57" s="514"/>
      <c r="R57" s="514"/>
      <c r="S57" s="514"/>
      <c r="T57" s="514"/>
      <c r="U57" s="514"/>
      <c r="V57" s="514"/>
      <c r="W57" s="514"/>
      <c r="X57" s="514"/>
      <c r="Y57" s="514"/>
      <c r="Z57" s="514"/>
      <c r="AA57" s="514"/>
    </row>
    <row r="58" spans="2:27">
      <c r="B58" s="537" t="s">
        <v>33</v>
      </c>
      <c r="C58" s="514" t="s">
        <v>33</v>
      </c>
      <c r="D58" s="514" t="s">
        <v>33</v>
      </c>
      <c r="E58" s="514" t="s">
        <v>33</v>
      </c>
      <c r="F58" s="514" t="s">
        <v>33</v>
      </c>
      <c r="G58" s="514" t="s">
        <v>1860</v>
      </c>
      <c r="H58" s="514" t="s">
        <v>33</v>
      </c>
      <c r="I58" s="514" t="s">
        <v>3668</v>
      </c>
      <c r="J58" s="514" t="s">
        <v>33</v>
      </c>
      <c r="K58" s="514"/>
      <c r="L58" s="514"/>
      <c r="M58" s="514"/>
      <c r="N58" s="514"/>
      <c r="O58" s="514"/>
      <c r="P58" s="514"/>
      <c r="Q58" s="514"/>
      <c r="R58" s="514"/>
      <c r="S58" s="514"/>
      <c r="T58" s="514"/>
      <c r="U58" s="514"/>
      <c r="V58" s="514"/>
      <c r="W58" s="514"/>
      <c r="X58" s="514"/>
      <c r="Y58" s="514"/>
      <c r="Z58" s="514"/>
      <c r="AA58" s="514"/>
    </row>
    <row r="59" spans="2:27">
      <c r="B59" s="537" t="s">
        <v>240</v>
      </c>
      <c r="C59" s="514" t="s">
        <v>240</v>
      </c>
      <c r="D59" s="514" t="s">
        <v>240</v>
      </c>
      <c r="E59" s="514" t="s">
        <v>240</v>
      </c>
      <c r="F59" s="514" t="s">
        <v>240</v>
      </c>
      <c r="G59" s="514" t="s">
        <v>1861</v>
      </c>
      <c r="H59" s="514" t="s">
        <v>240</v>
      </c>
      <c r="I59" s="514" t="s">
        <v>3669</v>
      </c>
      <c r="J59" s="514" t="s">
        <v>240</v>
      </c>
      <c r="K59" s="514"/>
      <c r="L59" s="514"/>
      <c r="M59" s="514"/>
      <c r="N59" s="514"/>
      <c r="O59" s="514"/>
      <c r="P59" s="514"/>
      <c r="Q59" s="514"/>
      <c r="R59" s="514"/>
      <c r="S59" s="514"/>
      <c r="T59" s="514"/>
      <c r="U59" s="514"/>
      <c r="V59" s="514"/>
      <c r="W59" s="514"/>
      <c r="X59" s="514"/>
      <c r="Y59" s="514"/>
      <c r="Z59" s="514"/>
      <c r="AA59" s="514"/>
    </row>
    <row r="60" spans="2:27">
      <c r="B60" s="537" t="s">
        <v>34</v>
      </c>
      <c r="C60" s="514" t="s">
        <v>1476</v>
      </c>
      <c r="D60" s="514" t="s">
        <v>1862</v>
      </c>
      <c r="E60" s="514" t="s">
        <v>1863</v>
      </c>
      <c r="F60" s="514" t="s">
        <v>1864</v>
      </c>
      <c r="G60" s="514" t="s">
        <v>1865</v>
      </c>
      <c r="H60" s="514" t="s">
        <v>3670</v>
      </c>
      <c r="I60" s="514" t="s">
        <v>3671</v>
      </c>
      <c r="J60" s="514" t="s">
        <v>3672</v>
      </c>
      <c r="K60" s="514"/>
      <c r="L60" s="514"/>
      <c r="M60" s="514"/>
      <c r="N60" s="514"/>
      <c r="O60" s="514"/>
      <c r="P60" s="514"/>
      <c r="Q60" s="514"/>
      <c r="R60" s="514"/>
      <c r="S60" s="514"/>
      <c r="T60" s="514"/>
      <c r="U60" s="514"/>
      <c r="V60" s="514"/>
      <c r="W60" s="514"/>
      <c r="X60" s="514"/>
      <c r="Y60" s="514"/>
      <c r="Z60" s="514"/>
      <c r="AA60" s="514"/>
    </row>
    <row r="61" spans="2:27">
      <c r="B61" s="537" t="s">
        <v>35</v>
      </c>
      <c r="C61" s="514" t="s">
        <v>1477</v>
      </c>
      <c r="D61" s="514" t="s">
        <v>1866</v>
      </c>
      <c r="E61" s="514" t="s">
        <v>1867</v>
      </c>
      <c r="F61" s="514" t="s">
        <v>1868</v>
      </c>
      <c r="G61" s="514" t="s">
        <v>1869</v>
      </c>
      <c r="H61" s="514" t="s">
        <v>35</v>
      </c>
      <c r="I61" s="514" t="s">
        <v>3673</v>
      </c>
      <c r="J61" s="514" t="s">
        <v>1868</v>
      </c>
      <c r="K61" s="514"/>
      <c r="L61" s="514"/>
      <c r="M61" s="514"/>
      <c r="N61" s="514"/>
      <c r="O61" s="514"/>
      <c r="P61" s="514"/>
      <c r="Q61" s="514"/>
      <c r="R61" s="514"/>
      <c r="S61" s="514"/>
      <c r="T61" s="514"/>
      <c r="U61" s="514"/>
      <c r="V61" s="514"/>
      <c r="W61" s="514"/>
      <c r="X61" s="514"/>
      <c r="Y61" s="514"/>
      <c r="Z61" s="514"/>
      <c r="AA61" s="514"/>
    </row>
    <row r="62" spans="2:27">
      <c r="B62" s="537" t="s">
        <v>36</v>
      </c>
      <c r="C62" s="514" t="s">
        <v>1478</v>
      </c>
      <c r="D62" s="514" t="s">
        <v>1478</v>
      </c>
      <c r="E62" s="514" t="s">
        <v>36</v>
      </c>
      <c r="F62" s="514" t="s">
        <v>1870</v>
      </c>
      <c r="G62" s="514" t="s">
        <v>1871</v>
      </c>
      <c r="H62" s="514" t="s">
        <v>36</v>
      </c>
      <c r="I62" s="514" t="s">
        <v>3674</v>
      </c>
      <c r="J62" s="514" t="s">
        <v>1870</v>
      </c>
      <c r="K62" s="514"/>
      <c r="L62" s="514"/>
      <c r="M62" s="514"/>
      <c r="N62" s="514"/>
      <c r="O62" s="514"/>
      <c r="P62" s="514"/>
      <c r="Q62" s="514"/>
      <c r="R62" s="514"/>
      <c r="S62" s="514"/>
      <c r="T62" s="514"/>
      <c r="U62" s="514"/>
      <c r="V62" s="514"/>
      <c r="W62" s="514"/>
      <c r="X62" s="514"/>
      <c r="Y62" s="514"/>
      <c r="Z62" s="514"/>
      <c r="AA62" s="514"/>
    </row>
    <row r="63" spans="2:27">
      <c r="B63" s="537" t="s">
        <v>249</v>
      </c>
      <c r="C63" s="514" t="s">
        <v>1479</v>
      </c>
      <c r="D63" s="514" t="s">
        <v>1479</v>
      </c>
      <c r="E63" s="514" t="s">
        <v>1872</v>
      </c>
      <c r="F63" s="514" t="s">
        <v>1873</v>
      </c>
      <c r="G63" s="514" t="s">
        <v>1874</v>
      </c>
      <c r="H63" s="514" t="s">
        <v>249</v>
      </c>
      <c r="I63" s="514" t="s">
        <v>3675</v>
      </c>
      <c r="J63" s="514" t="s">
        <v>3676</v>
      </c>
      <c r="K63" s="514"/>
      <c r="L63" s="514"/>
      <c r="M63" s="514"/>
      <c r="N63" s="514"/>
      <c r="O63" s="514"/>
      <c r="P63" s="514"/>
      <c r="Q63" s="514"/>
      <c r="R63" s="514"/>
      <c r="S63" s="514"/>
      <c r="T63" s="514"/>
      <c r="U63" s="514"/>
      <c r="V63" s="514"/>
      <c r="W63" s="514"/>
      <c r="X63" s="514"/>
      <c r="Y63" s="514"/>
      <c r="Z63" s="514"/>
      <c r="AA63" s="514"/>
    </row>
    <row r="64" spans="2:27">
      <c r="B64" s="537" t="s">
        <v>252</v>
      </c>
      <c r="C64" s="514" t="s">
        <v>1480</v>
      </c>
      <c r="D64" s="514" t="s">
        <v>1875</v>
      </c>
      <c r="E64" s="514" t="s">
        <v>1876</v>
      </c>
      <c r="F64" s="514" t="s">
        <v>1877</v>
      </c>
      <c r="G64" s="514" t="s">
        <v>1878</v>
      </c>
      <c r="H64" s="514" t="s">
        <v>3677</v>
      </c>
      <c r="I64" s="514" t="s">
        <v>3678</v>
      </c>
      <c r="J64" s="514" t="s">
        <v>3679</v>
      </c>
      <c r="K64" s="514"/>
      <c r="L64" s="514"/>
      <c r="M64" s="514"/>
      <c r="N64" s="514"/>
      <c r="O64" s="514"/>
      <c r="P64" s="514"/>
      <c r="Q64" s="514"/>
      <c r="R64" s="514"/>
      <c r="S64" s="514"/>
      <c r="T64" s="514"/>
      <c r="U64" s="514"/>
      <c r="V64" s="514"/>
      <c r="W64" s="514"/>
      <c r="X64" s="514"/>
      <c r="Y64" s="514"/>
      <c r="Z64" s="514"/>
      <c r="AA64" s="514"/>
    </row>
    <row r="65" spans="2:27">
      <c r="B65" s="537" t="s">
        <v>37</v>
      </c>
      <c r="C65" s="514" t="s">
        <v>37</v>
      </c>
      <c r="D65" s="514" t="s">
        <v>1879</v>
      </c>
      <c r="E65" s="514" t="s">
        <v>1880</v>
      </c>
      <c r="F65" s="514" t="s">
        <v>37</v>
      </c>
      <c r="G65" s="514" t="s">
        <v>1881</v>
      </c>
      <c r="H65" s="514" t="s">
        <v>37</v>
      </c>
      <c r="I65" s="514" t="s">
        <v>3680</v>
      </c>
      <c r="J65" s="514" t="s">
        <v>3681</v>
      </c>
      <c r="K65" s="514"/>
      <c r="L65" s="514"/>
      <c r="M65" s="514"/>
      <c r="N65" s="514"/>
      <c r="O65" s="514"/>
      <c r="P65" s="514"/>
      <c r="Q65" s="514"/>
      <c r="R65" s="514"/>
      <c r="S65" s="514"/>
      <c r="T65" s="514"/>
      <c r="U65" s="514"/>
      <c r="V65" s="514"/>
      <c r="W65" s="514"/>
      <c r="X65" s="514"/>
      <c r="Y65" s="514"/>
      <c r="Z65" s="514"/>
      <c r="AA65" s="514"/>
    </row>
    <row r="66" spans="2:27">
      <c r="B66" s="537" t="s">
        <v>38</v>
      </c>
      <c r="C66" s="514" t="s">
        <v>38</v>
      </c>
      <c r="D66" s="514" t="s">
        <v>38</v>
      </c>
      <c r="E66" s="514" t="s">
        <v>1882</v>
      </c>
      <c r="F66" s="514" t="s">
        <v>38</v>
      </c>
      <c r="G66" s="514" t="s">
        <v>1883</v>
      </c>
      <c r="H66" s="514" t="s">
        <v>38</v>
      </c>
      <c r="I66" s="514" t="s">
        <v>3682</v>
      </c>
      <c r="J66" s="514" t="s">
        <v>3683</v>
      </c>
      <c r="K66" s="514"/>
      <c r="L66" s="514"/>
      <c r="M66" s="514"/>
      <c r="N66" s="514"/>
      <c r="O66" s="514"/>
      <c r="P66" s="514"/>
      <c r="Q66" s="514"/>
      <c r="R66" s="514"/>
      <c r="S66" s="514"/>
      <c r="T66" s="514"/>
      <c r="U66" s="514"/>
      <c r="V66" s="514"/>
      <c r="W66" s="514"/>
      <c r="X66" s="514"/>
      <c r="Y66" s="514"/>
      <c r="Z66" s="514"/>
      <c r="AA66" s="514"/>
    </row>
    <row r="67" spans="2:27">
      <c r="B67" s="537" t="s">
        <v>39</v>
      </c>
      <c r="C67" s="514" t="s">
        <v>39</v>
      </c>
      <c r="D67" s="514" t="s">
        <v>39</v>
      </c>
      <c r="E67" s="514" t="s">
        <v>1884</v>
      </c>
      <c r="F67" s="514" t="s">
        <v>1885</v>
      </c>
      <c r="G67" s="514" t="s">
        <v>1886</v>
      </c>
      <c r="H67" s="514" t="s">
        <v>3684</v>
      </c>
      <c r="I67" s="514" t="s">
        <v>1886</v>
      </c>
      <c r="J67" s="514" t="s">
        <v>3685</v>
      </c>
      <c r="K67" s="514"/>
      <c r="L67" s="514"/>
      <c r="M67" s="514"/>
      <c r="N67" s="514"/>
      <c r="O67" s="514"/>
      <c r="P67" s="514"/>
      <c r="Q67" s="514"/>
      <c r="R67" s="514"/>
      <c r="S67" s="514"/>
      <c r="T67" s="514"/>
      <c r="U67" s="514"/>
      <c r="V67" s="514"/>
      <c r="W67" s="514"/>
      <c r="X67" s="514"/>
      <c r="Y67" s="514"/>
      <c r="Z67" s="514"/>
      <c r="AA67" s="514"/>
    </row>
    <row r="68" spans="2:27">
      <c r="B68" s="537" t="s">
        <v>40</v>
      </c>
      <c r="C68" s="514" t="s">
        <v>40</v>
      </c>
      <c r="D68" s="514" t="s">
        <v>1887</v>
      </c>
      <c r="E68" s="514" t="s">
        <v>1888</v>
      </c>
      <c r="F68" s="514" t="s">
        <v>1889</v>
      </c>
      <c r="G68" s="514" t="s">
        <v>1890</v>
      </c>
      <c r="H68" s="514" t="s">
        <v>40</v>
      </c>
      <c r="I68" s="514" t="s">
        <v>3686</v>
      </c>
      <c r="J68" s="514" t="s">
        <v>3687</v>
      </c>
      <c r="K68" s="514"/>
      <c r="L68" s="514"/>
      <c r="M68" s="514"/>
      <c r="N68" s="514"/>
      <c r="O68" s="514"/>
      <c r="P68" s="514"/>
      <c r="Q68" s="514"/>
      <c r="R68" s="514"/>
      <c r="S68" s="514"/>
      <c r="T68" s="514"/>
      <c r="U68" s="514"/>
      <c r="V68" s="514"/>
      <c r="W68" s="514"/>
      <c r="X68" s="514"/>
      <c r="Y68" s="514"/>
      <c r="Z68" s="514"/>
      <c r="AA68" s="514"/>
    </row>
    <row r="69" spans="2:27">
      <c r="B69" s="537" t="s">
        <v>261</v>
      </c>
      <c r="C69" s="514" t="s">
        <v>261</v>
      </c>
      <c r="D69" s="514" t="s">
        <v>1891</v>
      </c>
      <c r="E69" s="514" t="s">
        <v>1891</v>
      </c>
      <c r="F69" s="514" t="s">
        <v>1892</v>
      </c>
      <c r="G69" s="514" t="s">
        <v>1893</v>
      </c>
      <c r="H69" s="514" t="s">
        <v>261</v>
      </c>
      <c r="I69" s="514" t="s">
        <v>3688</v>
      </c>
      <c r="J69" s="514" t="s">
        <v>3689</v>
      </c>
      <c r="K69" s="514"/>
      <c r="L69" s="514"/>
      <c r="M69" s="514"/>
      <c r="N69" s="514"/>
      <c r="O69" s="514"/>
      <c r="P69" s="514"/>
      <c r="Q69" s="514"/>
      <c r="R69" s="514"/>
      <c r="S69" s="514"/>
      <c r="T69" s="514"/>
      <c r="U69" s="514"/>
      <c r="V69" s="514"/>
      <c r="W69" s="514"/>
      <c r="X69" s="514"/>
      <c r="Y69" s="514"/>
      <c r="Z69" s="514"/>
      <c r="AA69" s="514"/>
    </row>
    <row r="70" spans="2:27">
      <c r="B70" s="537" t="s">
        <v>264</v>
      </c>
      <c r="C70" s="514" t="s">
        <v>264</v>
      </c>
      <c r="D70" s="514" t="s">
        <v>264</v>
      </c>
      <c r="E70" s="514" t="s">
        <v>264</v>
      </c>
      <c r="F70" s="514" t="s">
        <v>1894</v>
      </c>
      <c r="G70" s="514" t="s">
        <v>1895</v>
      </c>
      <c r="H70" s="514" t="s">
        <v>264</v>
      </c>
      <c r="I70" s="514" t="s">
        <v>3690</v>
      </c>
      <c r="J70" s="514" t="s">
        <v>3691</v>
      </c>
      <c r="K70" s="514"/>
      <c r="L70" s="514"/>
      <c r="M70" s="514"/>
      <c r="N70" s="514"/>
      <c r="O70" s="514"/>
      <c r="P70" s="514"/>
      <c r="Q70" s="514"/>
      <c r="R70" s="514"/>
      <c r="S70" s="514"/>
      <c r="T70" s="514"/>
      <c r="U70" s="514"/>
      <c r="V70" s="514"/>
      <c r="W70" s="514"/>
      <c r="X70" s="514"/>
      <c r="Y70" s="514"/>
      <c r="Z70" s="514"/>
      <c r="AA70" s="514"/>
    </row>
    <row r="71" spans="2:27">
      <c r="B71" s="537" t="s">
        <v>266</v>
      </c>
      <c r="C71" s="514" t="s">
        <v>266</v>
      </c>
      <c r="D71" s="514" t="s">
        <v>1896</v>
      </c>
      <c r="E71" s="514" t="s">
        <v>266</v>
      </c>
      <c r="F71" s="514" t="s">
        <v>1897</v>
      </c>
      <c r="G71" s="514" t="s">
        <v>1898</v>
      </c>
      <c r="H71" s="514" t="s">
        <v>266</v>
      </c>
      <c r="I71" s="514" t="s">
        <v>3692</v>
      </c>
      <c r="J71" s="514" t="s">
        <v>3693</v>
      </c>
      <c r="K71" s="514"/>
      <c r="L71" s="514"/>
      <c r="M71" s="514"/>
      <c r="N71" s="514"/>
      <c r="O71" s="514"/>
      <c r="P71" s="514"/>
      <c r="Q71" s="514"/>
      <c r="R71" s="514"/>
      <c r="S71" s="514"/>
      <c r="T71" s="514"/>
      <c r="U71" s="514"/>
      <c r="V71" s="514"/>
      <c r="W71" s="514"/>
      <c r="X71" s="514"/>
      <c r="Y71" s="514"/>
      <c r="Z71" s="514"/>
      <c r="AA71" s="514"/>
    </row>
    <row r="72" spans="2:27">
      <c r="B72" s="537" t="s">
        <v>41</v>
      </c>
      <c r="C72" s="514" t="s">
        <v>41</v>
      </c>
      <c r="D72" s="514" t="s">
        <v>41</v>
      </c>
      <c r="E72" s="514" t="s">
        <v>41</v>
      </c>
      <c r="F72" s="514" t="s">
        <v>1899</v>
      </c>
      <c r="G72" s="514" t="s">
        <v>1900</v>
      </c>
      <c r="H72" s="514" t="s">
        <v>41</v>
      </c>
      <c r="I72" s="514" t="s">
        <v>3694</v>
      </c>
      <c r="J72" s="514" t="s">
        <v>1899</v>
      </c>
      <c r="K72" s="514"/>
      <c r="L72" s="514"/>
      <c r="M72" s="514"/>
      <c r="N72" s="514"/>
      <c r="O72" s="514"/>
      <c r="P72" s="514"/>
      <c r="Q72" s="514"/>
      <c r="R72" s="514"/>
      <c r="S72" s="514"/>
      <c r="T72" s="514"/>
      <c r="U72" s="514"/>
      <c r="V72" s="514"/>
      <c r="W72" s="514"/>
      <c r="X72" s="514"/>
      <c r="Y72" s="514"/>
      <c r="Z72" s="514"/>
      <c r="AA72" s="514"/>
    </row>
    <row r="73" spans="2:27">
      <c r="B73" s="537" t="s">
        <v>42</v>
      </c>
      <c r="C73" s="514" t="s">
        <v>1481</v>
      </c>
      <c r="D73" s="514" t="s">
        <v>1901</v>
      </c>
      <c r="E73" s="514" t="s">
        <v>1902</v>
      </c>
      <c r="F73" s="514" t="s">
        <v>1903</v>
      </c>
      <c r="G73" s="514" t="s">
        <v>1904</v>
      </c>
      <c r="H73" s="514" t="s">
        <v>42</v>
      </c>
      <c r="I73" s="514" t="s">
        <v>3695</v>
      </c>
      <c r="J73" s="514" t="s">
        <v>3696</v>
      </c>
      <c r="K73" s="514"/>
      <c r="L73" s="514"/>
      <c r="M73" s="514"/>
      <c r="N73" s="514"/>
      <c r="O73" s="514"/>
      <c r="P73" s="514"/>
      <c r="Q73" s="514"/>
      <c r="R73" s="514"/>
      <c r="S73" s="514"/>
      <c r="T73" s="514"/>
      <c r="U73" s="514"/>
      <c r="V73" s="514"/>
      <c r="W73" s="514"/>
      <c r="X73" s="514"/>
      <c r="Y73" s="514"/>
      <c r="Z73" s="514"/>
      <c r="AA73" s="514"/>
    </row>
    <row r="74" spans="2:27">
      <c r="B74" s="537" t="s">
        <v>43</v>
      </c>
      <c r="C74" s="514" t="s">
        <v>1482</v>
      </c>
      <c r="D74" s="514" t="s">
        <v>1482</v>
      </c>
      <c r="E74" s="514" t="s">
        <v>1905</v>
      </c>
      <c r="F74" s="514" t="s">
        <v>1906</v>
      </c>
      <c r="G74" s="514" t="s">
        <v>1907</v>
      </c>
      <c r="H74" s="514" t="s">
        <v>3697</v>
      </c>
      <c r="I74" s="514" t="s">
        <v>3698</v>
      </c>
      <c r="J74" s="514" t="s">
        <v>3699</v>
      </c>
      <c r="K74" s="514"/>
      <c r="L74" s="514"/>
      <c r="M74" s="514"/>
      <c r="N74" s="514"/>
      <c r="O74" s="514"/>
      <c r="P74" s="514"/>
      <c r="Q74" s="514"/>
      <c r="R74" s="514"/>
      <c r="S74" s="514"/>
      <c r="T74" s="514"/>
      <c r="U74" s="514"/>
      <c r="V74" s="514"/>
      <c r="W74" s="514"/>
      <c r="X74" s="514"/>
      <c r="Y74" s="514"/>
      <c r="Z74" s="514"/>
      <c r="AA74" s="514"/>
    </row>
    <row r="75" spans="2:27">
      <c r="B75" s="537" t="s">
        <v>44</v>
      </c>
      <c r="C75" s="514" t="s">
        <v>1483</v>
      </c>
      <c r="D75" s="514" t="s">
        <v>1908</v>
      </c>
      <c r="E75" s="514" t="s">
        <v>1909</v>
      </c>
      <c r="F75" s="514" t="s">
        <v>1910</v>
      </c>
      <c r="G75" s="514" t="s">
        <v>1911</v>
      </c>
      <c r="H75" s="514" t="s">
        <v>3700</v>
      </c>
      <c r="I75" s="514" t="s">
        <v>3701</v>
      </c>
      <c r="J75" s="514" t="s">
        <v>3702</v>
      </c>
      <c r="K75" s="514"/>
      <c r="L75" s="514"/>
      <c r="M75" s="514"/>
      <c r="N75" s="514"/>
      <c r="O75" s="514"/>
      <c r="P75" s="514"/>
      <c r="Q75" s="514"/>
      <c r="R75" s="514"/>
      <c r="S75" s="514"/>
      <c r="T75" s="514"/>
      <c r="U75" s="514"/>
      <c r="V75" s="514"/>
      <c r="W75" s="514"/>
      <c r="X75" s="514"/>
      <c r="Y75" s="514"/>
      <c r="Z75" s="514"/>
      <c r="AA75" s="514"/>
    </row>
    <row r="76" spans="2:27">
      <c r="B76" s="537" t="s">
        <v>276</v>
      </c>
      <c r="C76" s="514" t="s">
        <v>1484</v>
      </c>
      <c r="D76" s="514" t="s">
        <v>1912</v>
      </c>
      <c r="E76" s="514" t="s">
        <v>276</v>
      </c>
      <c r="F76" s="514" t="s">
        <v>1913</v>
      </c>
      <c r="G76" s="514" t="s">
        <v>1914</v>
      </c>
      <c r="H76" s="514" t="s">
        <v>3703</v>
      </c>
      <c r="I76" s="514" t="s">
        <v>3704</v>
      </c>
      <c r="J76" s="514" t="s">
        <v>3705</v>
      </c>
      <c r="K76" s="514"/>
      <c r="L76" s="514"/>
      <c r="M76" s="514"/>
      <c r="N76" s="514"/>
      <c r="O76" s="514"/>
      <c r="P76" s="514"/>
      <c r="Q76" s="514"/>
      <c r="R76" s="514"/>
      <c r="S76" s="514"/>
      <c r="T76" s="514"/>
      <c r="U76" s="514"/>
      <c r="V76" s="514"/>
      <c r="W76" s="514"/>
      <c r="X76" s="514"/>
      <c r="Y76" s="514"/>
      <c r="Z76" s="514"/>
      <c r="AA76" s="514"/>
    </row>
    <row r="77" spans="2:27">
      <c r="B77" s="537" t="s">
        <v>278</v>
      </c>
      <c r="C77" s="514" t="s">
        <v>1485</v>
      </c>
      <c r="D77" s="514" t="s">
        <v>1485</v>
      </c>
      <c r="E77" s="514" t="s">
        <v>1915</v>
      </c>
      <c r="F77" s="514" t="s">
        <v>278</v>
      </c>
      <c r="G77" s="514" t="s">
        <v>1916</v>
      </c>
      <c r="H77" s="514" t="s">
        <v>3706</v>
      </c>
      <c r="I77" s="514" t="s">
        <v>3707</v>
      </c>
      <c r="J77" s="514" t="s">
        <v>3708</v>
      </c>
      <c r="K77" s="514"/>
      <c r="L77" s="514"/>
      <c r="M77" s="514"/>
      <c r="N77" s="514"/>
      <c r="O77" s="514"/>
      <c r="P77" s="514"/>
      <c r="Q77" s="514"/>
      <c r="R77" s="514"/>
      <c r="S77" s="514"/>
      <c r="T77" s="514"/>
      <c r="U77" s="514"/>
      <c r="V77" s="514"/>
      <c r="W77" s="514"/>
      <c r="X77" s="514"/>
      <c r="Y77" s="514"/>
      <c r="Z77" s="514"/>
      <c r="AA77" s="514"/>
    </row>
    <row r="78" spans="2:27">
      <c r="B78" s="537" t="s">
        <v>281</v>
      </c>
      <c r="C78" s="514" t="s">
        <v>281</v>
      </c>
      <c r="D78" s="514" t="s">
        <v>281</v>
      </c>
      <c r="E78" s="514" t="s">
        <v>1917</v>
      </c>
      <c r="F78" s="514" t="s">
        <v>1918</v>
      </c>
      <c r="G78" s="514" t="s">
        <v>1919</v>
      </c>
      <c r="H78" s="514" t="s">
        <v>281</v>
      </c>
      <c r="I78" s="514" t="s">
        <v>3709</v>
      </c>
      <c r="J78" s="514" t="s">
        <v>1918</v>
      </c>
      <c r="K78" s="514"/>
      <c r="L78" s="514"/>
      <c r="M78" s="514"/>
      <c r="N78" s="514"/>
      <c r="O78" s="514"/>
      <c r="P78" s="514"/>
      <c r="Q78" s="514"/>
      <c r="R78" s="514"/>
      <c r="S78" s="514"/>
      <c r="T78" s="514"/>
      <c r="U78" s="514"/>
      <c r="V78" s="514"/>
      <c r="W78" s="514"/>
      <c r="X78" s="514"/>
      <c r="Y78" s="514"/>
      <c r="Z78" s="514"/>
      <c r="AA78" s="514"/>
    </row>
    <row r="79" spans="2:27">
      <c r="B79" s="537" t="s">
        <v>45</v>
      </c>
      <c r="C79" s="514" t="s">
        <v>1486</v>
      </c>
      <c r="D79" s="514" t="s">
        <v>1486</v>
      </c>
      <c r="E79" s="514" t="s">
        <v>1920</v>
      </c>
      <c r="F79" s="514" t="s">
        <v>1921</v>
      </c>
      <c r="G79" s="514" t="s">
        <v>1922</v>
      </c>
      <c r="H79" s="514" t="s">
        <v>3710</v>
      </c>
      <c r="I79" s="514" t="s">
        <v>3711</v>
      </c>
      <c r="J79" s="514" t="s">
        <v>3712</v>
      </c>
      <c r="K79" s="514"/>
      <c r="L79" s="514"/>
      <c r="M79" s="514"/>
      <c r="N79" s="514"/>
      <c r="O79" s="514"/>
      <c r="P79" s="514"/>
      <c r="Q79" s="514"/>
      <c r="R79" s="514"/>
      <c r="S79" s="514"/>
      <c r="T79" s="514"/>
      <c r="U79" s="514"/>
      <c r="V79" s="514"/>
      <c r="W79" s="514"/>
      <c r="X79" s="514"/>
      <c r="Y79" s="514"/>
      <c r="Z79" s="514"/>
      <c r="AA79" s="514"/>
    </row>
    <row r="80" spans="2:27">
      <c r="B80" s="537" t="s">
        <v>46</v>
      </c>
      <c r="C80" s="514" t="s">
        <v>46</v>
      </c>
      <c r="D80" s="514" t="s">
        <v>1923</v>
      </c>
      <c r="E80" s="514" t="s">
        <v>1924</v>
      </c>
      <c r="F80" s="514" t="s">
        <v>1925</v>
      </c>
      <c r="G80" s="514" t="s">
        <v>1926</v>
      </c>
      <c r="H80" s="514" t="s">
        <v>46</v>
      </c>
      <c r="I80" s="514" t="s">
        <v>3713</v>
      </c>
      <c r="J80" s="514" t="s">
        <v>3714</v>
      </c>
      <c r="K80" s="514"/>
      <c r="L80" s="514"/>
      <c r="M80" s="514"/>
      <c r="N80" s="514"/>
      <c r="O80" s="514"/>
      <c r="P80" s="514"/>
      <c r="Q80" s="514"/>
      <c r="R80" s="514"/>
      <c r="S80" s="514"/>
      <c r="T80" s="514"/>
      <c r="U80" s="514"/>
      <c r="V80" s="514"/>
      <c r="W80" s="514"/>
      <c r="X80" s="514"/>
      <c r="Y80" s="514"/>
      <c r="Z80" s="514"/>
      <c r="AA80" s="514"/>
    </row>
    <row r="81" spans="2:27">
      <c r="B81" s="537" t="s">
        <v>47</v>
      </c>
      <c r="C81" s="514" t="s">
        <v>1487</v>
      </c>
      <c r="D81" s="514" t="s">
        <v>1927</v>
      </c>
      <c r="E81" s="514" t="s">
        <v>1928</v>
      </c>
      <c r="F81" s="514" t="s">
        <v>1929</v>
      </c>
      <c r="G81" s="514" t="s">
        <v>1930</v>
      </c>
      <c r="H81" s="514" t="s">
        <v>3715</v>
      </c>
      <c r="I81" s="514" t="s">
        <v>3716</v>
      </c>
      <c r="J81" s="514" t="s">
        <v>3717</v>
      </c>
      <c r="K81" s="514"/>
      <c r="L81" s="514"/>
      <c r="M81" s="514"/>
      <c r="N81" s="514"/>
      <c r="O81" s="514"/>
      <c r="P81" s="514"/>
      <c r="Q81" s="514"/>
      <c r="R81" s="514"/>
      <c r="S81" s="514"/>
      <c r="T81" s="514"/>
      <c r="U81" s="514"/>
      <c r="V81" s="514"/>
      <c r="W81" s="514"/>
      <c r="X81" s="514"/>
      <c r="Y81" s="514"/>
      <c r="Z81" s="514"/>
      <c r="AA81" s="514"/>
    </row>
    <row r="82" spans="2:27">
      <c r="B82" s="537" t="s">
        <v>48</v>
      </c>
      <c r="C82" s="514" t="s">
        <v>48</v>
      </c>
      <c r="D82" s="514" t="s">
        <v>48</v>
      </c>
      <c r="E82" s="514" t="s">
        <v>3718</v>
      </c>
      <c r="F82" s="514" t="s">
        <v>48</v>
      </c>
      <c r="G82" s="514" t="s">
        <v>1931</v>
      </c>
      <c r="H82" s="514" t="s">
        <v>48</v>
      </c>
      <c r="I82" s="514" t="s">
        <v>3719</v>
      </c>
      <c r="J82" s="514" t="s">
        <v>48</v>
      </c>
      <c r="K82" s="514"/>
      <c r="L82" s="514"/>
      <c r="M82" s="514"/>
      <c r="N82" s="514"/>
      <c r="O82" s="514"/>
      <c r="P82" s="514"/>
      <c r="Q82" s="514"/>
      <c r="R82" s="514"/>
      <c r="S82" s="514"/>
      <c r="T82" s="514"/>
      <c r="U82" s="514"/>
      <c r="V82" s="514"/>
      <c r="W82" s="514"/>
      <c r="X82" s="514"/>
      <c r="Y82" s="514"/>
      <c r="Z82" s="514"/>
      <c r="AA82" s="514"/>
    </row>
    <row r="83" spans="2:27">
      <c r="B83" s="537" t="s">
        <v>49</v>
      </c>
      <c r="C83" s="514" t="s">
        <v>49</v>
      </c>
      <c r="D83" s="514" t="s">
        <v>1932</v>
      </c>
      <c r="E83" s="514" t="s">
        <v>1933</v>
      </c>
      <c r="F83" s="514" t="s">
        <v>49</v>
      </c>
      <c r="G83" s="514" t="s">
        <v>1934</v>
      </c>
      <c r="H83" s="514" t="s">
        <v>49</v>
      </c>
      <c r="I83" s="514" t="s">
        <v>3720</v>
      </c>
      <c r="J83" s="514" t="s">
        <v>3721</v>
      </c>
      <c r="K83" s="514"/>
      <c r="L83" s="514"/>
      <c r="M83" s="514"/>
      <c r="N83" s="514"/>
      <c r="O83" s="514"/>
      <c r="P83" s="514"/>
      <c r="Q83" s="514"/>
      <c r="R83" s="514"/>
      <c r="S83" s="514"/>
      <c r="T83" s="514"/>
      <c r="U83" s="514"/>
      <c r="V83" s="514"/>
      <c r="W83" s="514"/>
      <c r="X83" s="514"/>
      <c r="Y83" s="514"/>
      <c r="Z83" s="514"/>
      <c r="AA83" s="514"/>
    </row>
    <row r="84" spans="2:27">
      <c r="B84" s="537" t="s">
        <v>50</v>
      </c>
      <c r="C84" s="514" t="s">
        <v>1488</v>
      </c>
      <c r="D84" s="514" t="s">
        <v>1935</v>
      </c>
      <c r="E84" s="514" t="s">
        <v>1936</v>
      </c>
      <c r="F84" s="514" t="s">
        <v>50</v>
      </c>
      <c r="G84" s="514" t="s">
        <v>1937</v>
      </c>
      <c r="H84" s="514" t="s">
        <v>50</v>
      </c>
      <c r="I84" s="514" t="s">
        <v>3722</v>
      </c>
      <c r="J84" s="514" t="s">
        <v>3723</v>
      </c>
      <c r="K84" s="514"/>
      <c r="L84" s="514"/>
      <c r="M84" s="514"/>
      <c r="N84" s="514"/>
      <c r="O84" s="514"/>
      <c r="P84" s="514"/>
      <c r="Q84" s="514"/>
      <c r="R84" s="514"/>
      <c r="S84" s="514"/>
      <c r="T84" s="514"/>
      <c r="U84" s="514"/>
      <c r="V84" s="514"/>
      <c r="W84" s="514"/>
      <c r="X84" s="514"/>
      <c r="Y84" s="514"/>
      <c r="Z84" s="514"/>
      <c r="AA84" s="514"/>
    </row>
    <row r="85" spans="2:27">
      <c r="B85" s="537" t="s">
        <v>292</v>
      </c>
      <c r="C85" s="514" t="s">
        <v>1489</v>
      </c>
      <c r="D85" s="514" t="s">
        <v>3724</v>
      </c>
      <c r="E85" s="514" t="s">
        <v>3725</v>
      </c>
      <c r="F85" s="514" t="s">
        <v>1938</v>
      </c>
      <c r="G85" s="514" t="s">
        <v>1939</v>
      </c>
      <c r="H85" s="514" t="s">
        <v>3726</v>
      </c>
      <c r="I85" s="514" t="s">
        <v>3727</v>
      </c>
      <c r="J85" s="514" t="s">
        <v>3728</v>
      </c>
      <c r="K85" s="514"/>
      <c r="L85" s="514"/>
      <c r="M85" s="514"/>
      <c r="N85" s="514"/>
      <c r="O85" s="514"/>
      <c r="P85" s="514"/>
      <c r="Q85" s="514"/>
      <c r="R85" s="514"/>
      <c r="S85" s="514"/>
      <c r="T85" s="514"/>
      <c r="U85" s="514"/>
      <c r="V85" s="514"/>
      <c r="W85" s="514"/>
      <c r="X85" s="514"/>
      <c r="Y85" s="514"/>
      <c r="Z85" s="514"/>
      <c r="AA85" s="514"/>
    </row>
    <row r="86" spans="2:27">
      <c r="B86" s="537" t="s">
        <v>295</v>
      </c>
      <c r="C86" s="514" t="s">
        <v>1490</v>
      </c>
      <c r="D86" s="514" t="s">
        <v>1940</v>
      </c>
      <c r="E86" s="514" t="s">
        <v>1941</v>
      </c>
      <c r="F86" s="514" t="s">
        <v>1942</v>
      </c>
      <c r="G86" s="514" t="s">
        <v>1943</v>
      </c>
      <c r="H86" s="514" t="s">
        <v>3729</v>
      </c>
      <c r="I86" s="514" t="s">
        <v>3730</v>
      </c>
      <c r="J86" s="514" t="s">
        <v>3731</v>
      </c>
      <c r="K86" s="514"/>
      <c r="L86" s="514"/>
      <c r="M86" s="514"/>
      <c r="N86" s="514"/>
      <c r="O86" s="514"/>
      <c r="P86" s="514"/>
      <c r="Q86" s="514"/>
      <c r="R86" s="514"/>
      <c r="S86" s="514"/>
      <c r="T86" s="514"/>
      <c r="U86" s="514"/>
      <c r="V86" s="514"/>
      <c r="W86" s="514"/>
      <c r="X86" s="514"/>
      <c r="Y86" s="514"/>
      <c r="Z86" s="514"/>
      <c r="AA86" s="514"/>
    </row>
    <row r="87" spans="2:27">
      <c r="B87" s="537" t="s">
        <v>51</v>
      </c>
      <c r="C87" s="514" t="s">
        <v>1491</v>
      </c>
      <c r="D87" s="514" t="s">
        <v>51</v>
      </c>
      <c r="E87" s="514" t="s">
        <v>1944</v>
      </c>
      <c r="F87" s="514" t="s">
        <v>51</v>
      </c>
      <c r="G87" s="514" t="s">
        <v>1945</v>
      </c>
      <c r="H87" s="514" t="s">
        <v>51</v>
      </c>
      <c r="I87" s="514" t="s">
        <v>3732</v>
      </c>
      <c r="J87" s="514" t="s">
        <v>51</v>
      </c>
      <c r="K87" s="514"/>
      <c r="L87" s="514"/>
      <c r="M87" s="514"/>
      <c r="N87" s="514"/>
      <c r="O87" s="514"/>
      <c r="P87" s="514"/>
      <c r="Q87" s="514"/>
      <c r="R87" s="514"/>
      <c r="S87" s="514"/>
      <c r="T87" s="514"/>
      <c r="U87" s="514"/>
      <c r="V87" s="514"/>
      <c r="W87" s="514"/>
      <c r="X87" s="514"/>
      <c r="Y87" s="514"/>
      <c r="Z87" s="514"/>
      <c r="AA87" s="514"/>
    </row>
    <row r="88" spans="2:27">
      <c r="B88" s="537" t="s">
        <v>52</v>
      </c>
      <c r="C88" s="514" t="s">
        <v>1492</v>
      </c>
      <c r="D88" s="514" t="s">
        <v>1946</v>
      </c>
      <c r="E88" s="514" t="s">
        <v>1947</v>
      </c>
      <c r="F88" s="514" t="s">
        <v>1492</v>
      </c>
      <c r="G88" s="514" t="s">
        <v>1948</v>
      </c>
      <c r="H88" s="514" t="s">
        <v>3733</v>
      </c>
      <c r="I88" s="514" t="s">
        <v>3734</v>
      </c>
      <c r="J88" s="514" t="s">
        <v>3735</v>
      </c>
      <c r="K88" s="514"/>
      <c r="L88" s="514"/>
      <c r="M88" s="514"/>
      <c r="N88" s="514"/>
      <c r="O88" s="514"/>
      <c r="P88" s="514"/>
      <c r="Q88" s="514"/>
      <c r="R88" s="514"/>
      <c r="S88" s="514"/>
      <c r="T88" s="514"/>
      <c r="U88" s="514"/>
      <c r="V88" s="514"/>
      <c r="W88" s="514"/>
      <c r="X88" s="514"/>
      <c r="Y88" s="514"/>
      <c r="Z88" s="514"/>
      <c r="AA88" s="514"/>
    </row>
    <row r="89" spans="2:27">
      <c r="B89" s="537" t="s">
        <v>53</v>
      </c>
      <c r="C89" s="514" t="s">
        <v>1493</v>
      </c>
      <c r="D89" s="514" t="s">
        <v>1949</v>
      </c>
      <c r="E89" s="514" t="s">
        <v>53</v>
      </c>
      <c r="F89" s="514" t="s">
        <v>1950</v>
      </c>
      <c r="G89" s="514" t="s">
        <v>1951</v>
      </c>
      <c r="H89" s="514" t="s">
        <v>3736</v>
      </c>
      <c r="I89" s="514" t="s">
        <v>3737</v>
      </c>
      <c r="J89" s="514" t="s">
        <v>3738</v>
      </c>
      <c r="K89" s="514"/>
      <c r="L89" s="514"/>
      <c r="M89" s="514"/>
      <c r="N89" s="514"/>
      <c r="O89" s="514"/>
      <c r="P89" s="514"/>
      <c r="Q89" s="514"/>
      <c r="R89" s="514"/>
      <c r="S89" s="514"/>
      <c r="T89" s="514"/>
      <c r="U89" s="514"/>
      <c r="V89" s="514"/>
      <c r="W89" s="514"/>
      <c r="X89" s="514"/>
      <c r="Y89" s="514"/>
      <c r="Z89" s="514"/>
      <c r="AA89" s="514"/>
    </row>
    <row r="90" spans="2:27">
      <c r="B90" s="537" t="s">
        <v>301</v>
      </c>
      <c r="C90" s="514" t="s">
        <v>1494</v>
      </c>
      <c r="D90" s="514" t="s">
        <v>1952</v>
      </c>
      <c r="E90" s="514" t="s">
        <v>1953</v>
      </c>
      <c r="F90" s="514" t="s">
        <v>1954</v>
      </c>
      <c r="G90" s="514" t="s">
        <v>1955</v>
      </c>
      <c r="H90" s="514" t="s">
        <v>3739</v>
      </c>
      <c r="I90" s="514" t="s">
        <v>3740</v>
      </c>
      <c r="J90" s="514" t="s">
        <v>3741</v>
      </c>
      <c r="K90" s="514"/>
      <c r="L90" s="514"/>
      <c r="M90" s="514"/>
      <c r="N90" s="514"/>
      <c r="O90" s="514"/>
      <c r="P90" s="514"/>
      <c r="Q90" s="514"/>
      <c r="R90" s="514"/>
      <c r="S90" s="514"/>
      <c r="T90" s="514"/>
      <c r="U90" s="514"/>
      <c r="V90" s="514"/>
      <c r="W90" s="514"/>
      <c r="X90" s="514"/>
      <c r="Y90" s="514"/>
      <c r="Z90" s="514"/>
      <c r="AA90" s="514"/>
    </row>
    <row r="91" spans="2:27">
      <c r="B91" s="537" t="s">
        <v>303</v>
      </c>
      <c r="C91" s="514" t="s">
        <v>1495</v>
      </c>
      <c r="D91" s="514" t="s">
        <v>1956</v>
      </c>
      <c r="E91" s="514" t="s">
        <v>1957</v>
      </c>
      <c r="F91" s="514" t="s">
        <v>1958</v>
      </c>
      <c r="G91" s="514" t="s">
        <v>1959</v>
      </c>
      <c r="H91" s="514" t="s">
        <v>3742</v>
      </c>
      <c r="I91" s="514" t="s">
        <v>3743</v>
      </c>
      <c r="J91" s="514" t="s">
        <v>3744</v>
      </c>
      <c r="K91" s="514"/>
      <c r="L91" s="514"/>
      <c r="M91" s="514"/>
      <c r="N91" s="514"/>
      <c r="O91" s="514"/>
      <c r="P91" s="514"/>
      <c r="Q91" s="514"/>
      <c r="R91" s="514"/>
      <c r="S91" s="514"/>
      <c r="T91" s="514"/>
      <c r="U91" s="514"/>
      <c r="V91" s="514"/>
      <c r="W91" s="514"/>
      <c r="X91" s="514"/>
      <c r="Y91" s="514"/>
      <c r="Z91" s="514"/>
      <c r="AA91" s="514"/>
    </row>
    <row r="92" spans="2:27">
      <c r="B92" s="537" t="s">
        <v>54</v>
      </c>
      <c r="C92" s="514" t="s">
        <v>1496</v>
      </c>
      <c r="D92" s="514" t="s">
        <v>1960</v>
      </c>
      <c r="E92" s="514" t="s">
        <v>54</v>
      </c>
      <c r="F92" s="514" t="s">
        <v>54</v>
      </c>
      <c r="G92" s="514" t="s">
        <v>1961</v>
      </c>
      <c r="H92" s="514" t="s">
        <v>54</v>
      </c>
      <c r="I92" s="514" t="s">
        <v>3745</v>
      </c>
      <c r="J92" s="514" t="s">
        <v>54</v>
      </c>
      <c r="K92" s="514"/>
      <c r="L92" s="514"/>
      <c r="M92" s="514"/>
      <c r="N92" s="514"/>
      <c r="O92" s="514"/>
      <c r="P92" s="514"/>
      <c r="Q92" s="514"/>
      <c r="R92" s="514"/>
      <c r="S92" s="514"/>
      <c r="T92" s="514"/>
      <c r="U92" s="514"/>
      <c r="V92" s="514"/>
      <c r="W92" s="514"/>
      <c r="X92" s="514"/>
      <c r="Y92" s="514"/>
      <c r="Z92" s="514"/>
      <c r="AA92" s="514"/>
    </row>
    <row r="93" spans="2:27">
      <c r="B93" s="537" t="s">
        <v>307</v>
      </c>
      <c r="C93" s="514" t="s">
        <v>307</v>
      </c>
      <c r="D93" s="514" t="s">
        <v>1962</v>
      </c>
      <c r="E93" s="514" t="s">
        <v>1963</v>
      </c>
      <c r="F93" s="514" t="s">
        <v>307</v>
      </c>
      <c r="G93" s="514" t="s">
        <v>1964</v>
      </c>
      <c r="H93" s="514" t="s">
        <v>307</v>
      </c>
      <c r="I93" s="514" t="s">
        <v>3746</v>
      </c>
      <c r="J93" s="514" t="s">
        <v>3747</v>
      </c>
      <c r="K93" s="514"/>
      <c r="L93" s="514"/>
      <c r="M93" s="514"/>
      <c r="N93" s="514"/>
      <c r="O93" s="514"/>
      <c r="P93" s="514"/>
      <c r="Q93" s="514"/>
      <c r="R93" s="514"/>
      <c r="S93" s="514"/>
      <c r="T93" s="514"/>
      <c r="U93" s="514"/>
      <c r="V93" s="514"/>
      <c r="W93" s="514"/>
      <c r="X93" s="514"/>
      <c r="Y93" s="514"/>
      <c r="Z93" s="514"/>
      <c r="AA93" s="514"/>
    </row>
    <row r="94" spans="2:27">
      <c r="B94" s="537" t="s">
        <v>310</v>
      </c>
      <c r="C94" s="514" t="s">
        <v>310</v>
      </c>
      <c r="D94" s="514" t="s">
        <v>1965</v>
      </c>
      <c r="E94" s="514" t="s">
        <v>1966</v>
      </c>
      <c r="F94" s="514" t="s">
        <v>310</v>
      </c>
      <c r="G94" s="514" t="s">
        <v>1967</v>
      </c>
      <c r="H94" s="514" t="s">
        <v>310</v>
      </c>
      <c r="I94" s="514" t="s">
        <v>3748</v>
      </c>
      <c r="J94" s="514" t="s">
        <v>3749</v>
      </c>
      <c r="K94" s="514"/>
      <c r="L94" s="514"/>
      <c r="M94" s="514"/>
      <c r="N94" s="514"/>
      <c r="O94" s="514"/>
      <c r="P94" s="514"/>
      <c r="Q94" s="514"/>
      <c r="R94" s="514"/>
      <c r="S94" s="514"/>
      <c r="T94" s="514"/>
      <c r="U94" s="514"/>
      <c r="V94" s="514"/>
      <c r="W94" s="514"/>
      <c r="X94" s="514"/>
      <c r="Y94" s="514"/>
      <c r="Z94" s="514"/>
      <c r="AA94" s="514"/>
    </row>
    <row r="95" spans="2:27">
      <c r="B95" s="537" t="s">
        <v>55</v>
      </c>
      <c r="C95" s="514" t="s">
        <v>1497</v>
      </c>
      <c r="D95" s="514" t="s">
        <v>1968</v>
      </c>
      <c r="E95" s="514" t="s">
        <v>1969</v>
      </c>
      <c r="F95" s="514" t="s">
        <v>1970</v>
      </c>
      <c r="G95" s="514" t="s">
        <v>1971</v>
      </c>
      <c r="H95" s="514" t="s">
        <v>3750</v>
      </c>
      <c r="I95" s="514" t="s">
        <v>3751</v>
      </c>
      <c r="J95" s="514" t="s">
        <v>3752</v>
      </c>
      <c r="K95" s="514"/>
      <c r="L95" s="514"/>
      <c r="M95" s="514"/>
      <c r="N95" s="514"/>
      <c r="O95" s="514"/>
      <c r="P95" s="514"/>
      <c r="Q95" s="514"/>
      <c r="R95" s="514"/>
      <c r="S95" s="514"/>
      <c r="T95" s="514"/>
      <c r="U95" s="514"/>
      <c r="V95" s="514"/>
      <c r="W95" s="514"/>
      <c r="X95" s="514"/>
      <c r="Y95" s="514"/>
      <c r="Z95" s="514"/>
      <c r="AA95" s="514"/>
    </row>
    <row r="96" spans="2:27">
      <c r="B96" s="537" t="s">
        <v>56</v>
      </c>
      <c r="C96" s="514" t="s">
        <v>56</v>
      </c>
      <c r="D96" s="514" t="s">
        <v>1972</v>
      </c>
      <c r="E96" s="514" t="s">
        <v>56</v>
      </c>
      <c r="F96" s="514" t="s">
        <v>56</v>
      </c>
      <c r="G96" s="514" t="s">
        <v>1973</v>
      </c>
      <c r="H96" s="514" t="s">
        <v>56</v>
      </c>
      <c r="I96" s="514" t="s">
        <v>3753</v>
      </c>
      <c r="J96" s="514" t="s">
        <v>1972</v>
      </c>
      <c r="K96" s="514"/>
      <c r="L96" s="514"/>
      <c r="M96" s="514"/>
      <c r="N96" s="514"/>
      <c r="O96" s="514"/>
      <c r="P96" s="514"/>
      <c r="Q96" s="514"/>
      <c r="R96" s="514"/>
      <c r="S96" s="514"/>
      <c r="T96" s="514"/>
      <c r="U96" s="514"/>
      <c r="V96" s="514"/>
      <c r="W96" s="514"/>
      <c r="X96" s="514"/>
      <c r="Y96" s="514"/>
      <c r="Z96" s="514"/>
      <c r="AA96" s="514"/>
    </row>
    <row r="97" spans="2:27">
      <c r="B97" s="537" t="s">
        <v>316</v>
      </c>
      <c r="C97" s="514" t="s">
        <v>316</v>
      </c>
      <c r="D97" s="514" t="s">
        <v>316</v>
      </c>
      <c r="E97" s="514" t="s">
        <v>316</v>
      </c>
      <c r="F97" s="514" t="s">
        <v>316</v>
      </c>
      <c r="G97" s="514" t="s">
        <v>1974</v>
      </c>
      <c r="H97" s="514" t="s">
        <v>316</v>
      </c>
      <c r="I97" s="514" t="s">
        <v>3754</v>
      </c>
      <c r="J97" s="514" t="s">
        <v>3755</v>
      </c>
      <c r="K97" s="514"/>
      <c r="L97" s="514"/>
      <c r="M97" s="514"/>
      <c r="N97" s="514"/>
      <c r="O97" s="514"/>
      <c r="P97" s="514"/>
      <c r="Q97" s="514"/>
      <c r="R97" s="514"/>
      <c r="S97" s="514"/>
      <c r="T97" s="514"/>
      <c r="U97" s="514"/>
      <c r="V97" s="514"/>
      <c r="W97" s="514"/>
      <c r="X97" s="514"/>
      <c r="Y97" s="514"/>
      <c r="Z97" s="514"/>
      <c r="AA97" s="514"/>
    </row>
    <row r="98" spans="2:27">
      <c r="B98" s="537" t="s">
        <v>57</v>
      </c>
      <c r="C98" s="514" t="s">
        <v>1498</v>
      </c>
      <c r="D98" s="514" t="s">
        <v>1975</v>
      </c>
      <c r="E98" s="514" t="s">
        <v>1976</v>
      </c>
      <c r="F98" s="514" t="s">
        <v>1977</v>
      </c>
      <c r="G98" s="514" t="s">
        <v>1978</v>
      </c>
      <c r="H98" s="514" t="s">
        <v>3756</v>
      </c>
      <c r="I98" s="514" t="s">
        <v>3757</v>
      </c>
      <c r="J98" s="514" t="s">
        <v>3758</v>
      </c>
      <c r="K98" s="514"/>
      <c r="L98" s="514"/>
      <c r="M98" s="514"/>
      <c r="N98" s="514"/>
      <c r="O98" s="514"/>
      <c r="P98" s="514"/>
      <c r="Q98" s="514"/>
      <c r="R98" s="514"/>
      <c r="S98" s="514"/>
      <c r="T98" s="514"/>
      <c r="U98" s="514"/>
      <c r="V98" s="514"/>
      <c r="W98" s="514"/>
      <c r="X98" s="514"/>
      <c r="Y98" s="514"/>
      <c r="Z98" s="514"/>
      <c r="AA98" s="514"/>
    </row>
    <row r="99" spans="2:27">
      <c r="B99" s="537" t="s">
        <v>320</v>
      </c>
      <c r="C99" s="514" t="s">
        <v>1499</v>
      </c>
      <c r="D99" s="514" t="s">
        <v>1499</v>
      </c>
      <c r="E99" s="514" t="s">
        <v>1979</v>
      </c>
      <c r="F99" s="514" t="s">
        <v>1499</v>
      </c>
      <c r="G99" s="514" t="s">
        <v>1980</v>
      </c>
      <c r="H99" s="514" t="s">
        <v>320</v>
      </c>
      <c r="I99" s="514" t="s">
        <v>3759</v>
      </c>
      <c r="J99" s="514" t="s">
        <v>320</v>
      </c>
      <c r="K99" s="514"/>
      <c r="L99" s="514"/>
      <c r="M99" s="514"/>
      <c r="N99" s="514"/>
      <c r="O99" s="514"/>
      <c r="P99" s="514"/>
      <c r="Q99" s="514"/>
      <c r="R99" s="514"/>
      <c r="S99" s="514"/>
      <c r="T99" s="514"/>
      <c r="U99" s="514"/>
      <c r="V99" s="514"/>
      <c r="W99" s="514"/>
      <c r="X99" s="514"/>
      <c r="Y99" s="514"/>
      <c r="Z99" s="514"/>
      <c r="AA99" s="514"/>
    </row>
    <row r="100" spans="2:27">
      <c r="B100" s="537" t="s">
        <v>322</v>
      </c>
      <c r="C100" s="514" t="s">
        <v>1500</v>
      </c>
      <c r="D100" s="514" t="s">
        <v>1500</v>
      </c>
      <c r="E100" s="514" t="s">
        <v>322</v>
      </c>
      <c r="F100" s="514" t="s">
        <v>322</v>
      </c>
      <c r="G100" s="514" t="s">
        <v>1981</v>
      </c>
      <c r="H100" s="514" t="s">
        <v>322</v>
      </c>
      <c r="I100" s="514" t="s">
        <v>3760</v>
      </c>
      <c r="J100" s="514" t="s">
        <v>322</v>
      </c>
      <c r="K100" s="514"/>
      <c r="L100" s="514"/>
      <c r="M100" s="514"/>
      <c r="N100" s="514"/>
      <c r="O100" s="514"/>
      <c r="P100" s="514"/>
      <c r="Q100" s="514"/>
      <c r="R100" s="514"/>
      <c r="S100" s="514"/>
      <c r="T100" s="514"/>
      <c r="U100" s="514"/>
      <c r="V100" s="514"/>
      <c r="W100" s="514"/>
      <c r="X100" s="514"/>
      <c r="Y100" s="514"/>
      <c r="Z100" s="514"/>
      <c r="AA100" s="514"/>
    </row>
    <row r="101" spans="2:27">
      <c r="B101" s="537" t="s">
        <v>58</v>
      </c>
      <c r="C101" s="514" t="s">
        <v>58</v>
      </c>
      <c r="D101" s="514" t="s">
        <v>58</v>
      </c>
      <c r="E101" s="514" t="s">
        <v>58</v>
      </c>
      <c r="F101" s="514" t="s">
        <v>58</v>
      </c>
      <c r="G101" s="514" t="s">
        <v>1982</v>
      </c>
      <c r="H101" s="514" t="s">
        <v>58</v>
      </c>
      <c r="I101" s="514" t="s">
        <v>3761</v>
      </c>
      <c r="J101" s="514" t="s">
        <v>58</v>
      </c>
      <c r="K101" s="514"/>
      <c r="L101" s="514"/>
      <c r="M101" s="514"/>
      <c r="N101" s="514"/>
      <c r="O101" s="514"/>
      <c r="P101" s="514"/>
      <c r="Q101" s="514"/>
      <c r="R101" s="514"/>
      <c r="S101" s="514"/>
      <c r="T101" s="514"/>
      <c r="U101" s="514"/>
      <c r="V101" s="514"/>
      <c r="W101" s="514"/>
      <c r="X101" s="514"/>
      <c r="Y101" s="514"/>
      <c r="Z101" s="514"/>
      <c r="AA101" s="514"/>
    </row>
    <row r="102" spans="2:27">
      <c r="B102" s="537" t="s">
        <v>59</v>
      </c>
      <c r="C102" s="514" t="s">
        <v>59</v>
      </c>
      <c r="D102" s="514" t="s">
        <v>1983</v>
      </c>
      <c r="E102" s="514" t="s">
        <v>1984</v>
      </c>
      <c r="F102" s="514" t="s">
        <v>59</v>
      </c>
      <c r="G102" s="514" t="s">
        <v>1985</v>
      </c>
      <c r="H102" s="514" t="s">
        <v>59</v>
      </c>
      <c r="I102" s="514" t="s">
        <v>3762</v>
      </c>
      <c r="J102" s="514" t="s">
        <v>3763</v>
      </c>
      <c r="K102" s="514"/>
      <c r="L102" s="514"/>
      <c r="M102" s="514"/>
      <c r="N102" s="514"/>
      <c r="O102" s="514"/>
      <c r="P102" s="514"/>
      <c r="Q102" s="514"/>
      <c r="R102" s="514"/>
      <c r="S102" s="514"/>
      <c r="T102" s="514"/>
      <c r="U102" s="514"/>
      <c r="V102" s="514"/>
      <c r="W102" s="514"/>
      <c r="X102" s="514"/>
      <c r="Y102" s="514"/>
      <c r="Z102" s="514"/>
      <c r="AA102" s="514"/>
    </row>
    <row r="103" spans="2:27">
      <c r="B103" s="537" t="s">
        <v>328</v>
      </c>
      <c r="C103" s="514" t="s">
        <v>328</v>
      </c>
      <c r="D103" s="514" t="s">
        <v>1986</v>
      </c>
      <c r="E103" s="514" t="s">
        <v>1987</v>
      </c>
      <c r="F103" s="514" t="s">
        <v>328</v>
      </c>
      <c r="G103" s="514" t="s">
        <v>1988</v>
      </c>
      <c r="H103" s="514" t="s">
        <v>328</v>
      </c>
      <c r="I103" s="514" t="s">
        <v>3764</v>
      </c>
      <c r="J103" s="514" t="s">
        <v>3765</v>
      </c>
      <c r="K103" s="514"/>
      <c r="L103" s="514"/>
      <c r="M103" s="514"/>
      <c r="N103" s="514"/>
      <c r="O103" s="514"/>
      <c r="P103" s="514"/>
      <c r="Q103" s="514"/>
      <c r="R103" s="514"/>
      <c r="S103" s="514"/>
      <c r="T103" s="514"/>
      <c r="U103" s="514"/>
      <c r="V103" s="514"/>
      <c r="W103" s="514"/>
      <c r="X103" s="514"/>
      <c r="Y103" s="514"/>
      <c r="Z103" s="514"/>
      <c r="AA103" s="514"/>
    </row>
    <row r="104" spans="2:27">
      <c r="B104" s="537" t="s">
        <v>330</v>
      </c>
      <c r="C104" s="514" t="s">
        <v>330</v>
      </c>
      <c r="D104" s="514" t="s">
        <v>1989</v>
      </c>
      <c r="E104" s="514" t="s">
        <v>1990</v>
      </c>
      <c r="F104" s="514" t="s">
        <v>330</v>
      </c>
      <c r="G104" s="514" t="s">
        <v>1991</v>
      </c>
      <c r="H104" s="514" t="s">
        <v>330</v>
      </c>
      <c r="I104" s="514" t="s">
        <v>3766</v>
      </c>
      <c r="J104" s="514" t="s">
        <v>330</v>
      </c>
      <c r="K104" s="514"/>
      <c r="L104" s="514"/>
      <c r="M104" s="514"/>
      <c r="N104" s="514"/>
      <c r="O104" s="514"/>
      <c r="P104" s="514"/>
      <c r="Q104" s="514"/>
      <c r="R104" s="514"/>
      <c r="S104" s="514"/>
      <c r="T104" s="514"/>
      <c r="U104" s="514"/>
      <c r="V104" s="514"/>
      <c r="W104" s="514"/>
      <c r="X104" s="514"/>
      <c r="Y104" s="514"/>
      <c r="Z104" s="514"/>
      <c r="AA104" s="514"/>
    </row>
    <row r="105" spans="2:27">
      <c r="B105" s="537" t="s">
        <v>60</v>
      </c>
      <c r="C105" s="514" t="s">
        <v>1501</v>
      </c>
      <c r="D105" s="514" t="s">
        <v>60</v>
      </c>
      <c r="E105" s="514" t="s">
        <v>1992</v>
      </c>
      <c r="F105" s="514" t="s">
        <v>60</v>
      </c>
      <c r="G105" s="514" t="s">
        <v>1993</v>
      </c>
      <c r="H105" s="514" t="s">
        <v>60</v>
      </c>
      <c r="I105" s="514" t="s">
        <v>3767</v>
      </c>
      <c r="J105" s="514" t="s">
        <v>60</v>
      </c>
      <c r="K105" s="514"/>
      <c r="L105" s="514"/>
      <c r="M105" s="514"/>
      <c r="N105" s="514"/>
      <c r="O105" s="514"/>
      <c r="P105" s="514"/>
      <c r="Q105" s="514"/>
      <c r="R105" s="514"/>
      <c r="S105" s="514"/>
      <c r="T105" s="514"/>
      <c r="U105" s="514"/>
      <c r="V105" s="514"/>
      <c r="W105" s="514"/>
      <c r="X105" s="514"/>
      <c r="Y105" s="514"/>
      <c r="Z105" s="514"/>
      <c r="AA105" s="514"/>
    </row>
    <row r="106" spans="2:27">
      <c r="B106" s="537" t="s">
        <v>61</v>
      </c>
      <c r="C106" s="514" t="s">
        <v>61</v>
      </c>
      <c r="D106" s="514" t="s">
        <v>61</v>
      </c>
      <c r="E106" s="514" t="s">
        <v>61</v>
      </c>
      <c r="F106" s="514" t="s">
        <v>61</v>
      </c>
      <c r="G106" s="514" t="s">
        <v>1994</v>
      </c>
      <c r="H106" s="514" t="s">
        <v>61</v>
      </c>
      <c r="I106" s="514" t="s">
        <v>3768</v>
      </c>
      <c r="J106" s="514" t="s">
        <v>61</v>
      </c>
      <c r="K106" s="514"/>
      <c r="L106" s="514"/>
      <c r="M106" s="514"/>
      <c r="N106" s="514"/>
      <c r="O106" s="514"/>
      <c r="P106" s="514"/>
      <c r="Q106" s="514"/>
      <c r="R106" s="514"/>
      <c r="S106" s="514"/>
      <c r="T106" s="514"/>
      <c r="U106" s="514"/>
      <c r="V106" s="514"/>
      <c r="W106" s="514"/>
      <c r="X106" s="514"/>
      <c r="Y106" s="514"/>
      <c r="Z106" s="514"/>
      <c r="AA106" s="514"/>
    </row>
    <row r="107" spans="2:27">
      <c r="B107" s="537" t="s">
        <v>337</v>
      </c>
      <c r="C107" s="514" t="s">
        <v>337</v>
      </c>
      <c r="D107" s="514" t="s">
        <v>337</v>
      </c>
      <c r="E107" s="514" t="s">
        <v>337</v>
      </c>
      <c r="F107" s="514" t="s">
        <v>337</v>
      </c>
      <c r="G107" s="514" t="s">
        <v>1995</v>
      </c>
      <c r="H107" s="514" t="s">
        <v>3769</v>
      </c>
      <c r="I107" s="514" t="s">
        <v>3770</v>
      </c>
      <c r="J107" s="514" t="s">
        <v>337</v>
      </c>
      <c r="K107" s="514"/>
      <c r="L107" s="514"/>
      <c r="M107" s="514"/>
      <c r="N107" s="514"/>
      <c r="O107" s="514"/>
      <c r="P107" s="514"/>
      <c r="Q107" s="514"/>
      <c r="R107" s="514"/>
      <c r="S107" s="514"/>
      <c r="T107" s="514"/>
      <c r="U107" s="514"/>
      <c r="V107" s="514"/>
      <c r="W107" s="514"/>
      <c r="X107" s="514"/>
      <c r="Y107" s="514"/>
      <c r="Z107" s="514"/>
      <c r="AA107" s="514"/>
    </row>
    <row r="108" spans="2:27">
      <c r="B108" s="537" t="s">
        <v>62</v>
      </c>
      <c r="C108" s="514" t="s">
        <v>1502</v>
      </c>
      <c r="D108" s="514" t="s">
        <v>1996</v>
      </c>
      <c r="E108" s="514" t="s">
        <v>1997</v>
      </c>
      <c r="F108" s="514" t="s">
        <v>1998</v>
      </c>
      <c r="G108" s="514" t="s">
        <v>1999</v>
      </c>
      <c r="H108" s="514" t="s">
        <v>62</v>
      </c>
      <c r="I108" s="514" t="s">
        <v>3771</v>
      </c>
      <c r="J108" s="514" t="s">
        <v>3772</v>
      </c>
      <c r="K108" s="514"/>
      <c r="L108" s="514"/>
      <c r="M108" s="514"/>
      <c r="N108" s="514"/>
      <c r="O108" s="514"/>
      <c r="P108" s="514"/>
      <c r="Q108" s="514"/>
      <c r="R108" s="514"/>
      <c r="S108" s="514"/>
      <c r="T108" s="514"/>
      <c r="U108" s="514"/>
      <c r="V108" s="514"/>
      <c r="W108" s="514"/>
      <c r="X108" s="514"/>
      <c r="Y108" s="514"/>
      <c r="Z108" s="514"/>
      <c r="AA108" s="514"/>
    </row>
    <row r="109" spans="2:27">
      <c r="B109" s="537" t="s">
        <v>342</v>
      </c>
      <c r="C109" s="514" t="s">
        <v>1503</v>
      </c>
      <c r="D109" s="514" t="s">
        <v>2000</v>
      </c>
      <c r="E109" s="514" t="s">
        <v>2001</v>
      </c>
      <c r="F109" s="514" t="s">
        <v>1503</v>
      </c>
      <c r="G109" s="514" t="s">
        <v>2002</v>
      </c>
      <c r="H109" s="514" t="s">
        <v>342</v>
      </c>
      <c r="I109" s="514" t="s">
        <v>3773</v>
      </c>
      <c r="J109" s="514" t="s">
        <v>3774</v>
      </c>
      <c r="K109" s="514"/>
      <c r="L109" s="514"/>
      <c r="M109" s="514"/>
      <c r="N109" s="514"/>
      <c r="O109" s="514"/>
      <c r="P109" s="514"/>
      <c r="Q109" s="514"/>
      <c r="R109" s="514"/>
      <c r="S109" s="514"/>
      <c r="T109" s="514"/>
      <c r="U109" s="514"/>
      <c r="V109" s="514"/>
      <c r="W109" s="514"/>
      <c r="X109" s="514"/>
      <c r="Y109" s="514"/>
      <c r="Z109" s="514"/>
      <c r="AA109" s="514"/>
    </row>
    <row r="110" spans="2:27">
      <c r="B110" s="537" t="s">
        <v>63</v>
      </c>
      <c r="C110" s="514" t="s">
        <v>63</v>
      </c>
      <c r="D110" s="514" t="s">
        <v>2003</v>
      </c>
      <c r="E110" s="514" t="s">
        <v>2004</v>
      </c>
      <c r="F110" s="514" t="s">
        <v>63</v>
      </c>
      <c r="G110" s="514" t="s">
        <v>2005</v>
      </c>
      <c r="H110" s="514" t="s">
        <v>3775</v>
      </c>
      <c r="I110" s="514" t="s">
        <v>3776</v>
      </c>
      <c r="J110" s="514" t="s">
        <v>3777</v>
      </c>
      <c r="K110" s="514"/>
      <c r="L110" s="514"/>
      <c r="M110" s="514"/>
      <c r="N110" s="514"/>
      <c r="O110" s="514"/>
      <c r="P110" s="514"/>
      <c r="Q110" s="514"/>
      <c r="R110" s="514"/>
      <c r="S110" s="514"/>
      <c r="T110" s="514"/>
      <c r="U110" s="514"/>
      <c r="V110" s="514"/>
      <c r="W110" s="514"/>
      <c r="X110" s="514"/>
      <c r="Y110" s="514"/>
      <c r="Z110" s="514"/>
      <c r="AA110" s="514"/>
    </row>
    <row r="111" spans="2:27">
      <c r="B111" s="537" t="s">
        <v>64</v>
      </c>
      <c r="C111" s="514" t="s">
        <v>64</v>
      </c>
      <c r="D111" s="514" t="s">
        <v>2006</v>
      </c>
      <c r="E111" s="514" t="s">
        <v>2007</v>
      </c>
      <c r="F111" s="514" t="s">
        <v>64</v>
      </c>
      <c r="G111" s="514" t="s">
        <v>2008</v>
      </c>
      <c r="H111" s="514" t="s">
        <v>64</v>
      </c>
      <c r="I111" s="514" t="s">
        <v>3778</v>
      </c>
      <c r="J111" s="514" t="s">
        <v>3779</v>
      </c>
      <c r="K111" s="514"/>
      <c r="L111" s="514"/>
      <c r="M111" s="514"/>
      <c r="N111" s="514"/>
      <c r="O111" s="514"/>
      <c r="P111" s="514"/>
      <c r="Q111" s="514"/>
      <c r="R111" s="514"/>
      <c r="S111" s="514"/>
      <c r="T111" s="514"/>
      <c r="U111" s="514"/>
      <c r="V111" s="514"/>
      <c r="W111" s="514"/>
      <c r="X111" s="514"/>
      <c r="Y111" s="514"/>
      <c r="Z111" s="514"/>
      <c r="AA111" s="514"/>
    </row>
    <row r="112" spans="2:27">
      <c r="B112" s="537" t="s">
        <v>349</v>
      </c>
      <c r="C112" s="514" t="s">
        <v>1504</v>
      </c>
      <c r="D112" s="514" t="s">
        <v>2009</v>
      </c>
      <c r="E112" s="514" t="s">
        <v>349</v>
      </c>
      <c r="F112" s="514" t="s">
        <v>349</v>
      </c>
      <c r="G112" s="514" t="s">
        <v>2010</v>
      </c>
      <c r="H112" s="514" t="s">
        <v>349</v>
      </c>
      <c r="I112" s="514" t="s">
        <v>3780</v>
      </c>
      <c r="J112" s="514" t="s">
        <v>3781</v>
      </c>
      <c r="K112" s="514"/>
      <c r="L112" s="514"/>
      <c r="M112" s="514"/>
      <c r="N112" s="514"/>
      <c r="O112" s="514"/>
      <c r="P112" s="514"/>
      <c r="Q112" s="514"/>
      <c r="R112" s="514"/>
      <c r="S112" s="514"/>
      <c r="T112" s="514"/>
      <c r="U112" s="514"/>
      <c r="V112" s="514"/>
      <c r="W112" s="514"/>
      <c r="X112" s="514"/>
      <c r="Y112" s="514"/>
      <c r="Z112" s="514"/>
      <c r="AA112" s="514"/>
    </row>
    <row r="113" spans="2:27">
      <c r="B113" s="537" t="s">
        <v>352</v>
      </c>
      <c r="C113" s="514" t="s">
        <v>352</v>
      </c>
      <c r="D113" s="514" t="s">
        <v>2011</v>
      </c>
      <c r="E113" s="514" t="s">
        <v>2012</v>
      </c>
      <c r="F113" s="514" t="s">
        <v>2012</v>
      </c>
      <c r="G113" s="514" t="s">
        <v>2013</v>
      </c>
      <c r="H113" s="514" t="s">
        <v>352</v>
      </c>
      <c r="I113" s="514" t="s">
        <v>3782</v>
      </c>
      <c r="J113" s="514" t="s">
        <v>2012</v>
      </c>
      <c r="K113" s="514"/>
      <c r="L113" s="514"/>
      <c r="M113" s="514"/>
      <c r="N113" s="514"/>
      <c r="O113" s="514"/>
      <c r="P113" s="514"/>
      <c r="Q113" s="514"/>
      <c r="R113" s="514"/>
      <c r="S113" s="514"/>
      <c r="T113" s="514"/>
      <c r="U113" s="514"/>
      <c r="V113" s="514"/>
      <c r="W113" s="514"/>
      <c r="X113" s="514"/>
      <c r="Y113" s="514"/>
      <c r="Z113" s="514"/>
      <c r="AA113" s="514"/>
    </row>
    <row r="114" spans="2:27">
      <c r="B114" s="537" t="s">
        <v>65</v>
      </c>
      <c r="C114" s="514" t="s">
        <v>1505</v>
      </c>
      <c r="D114" s="514" t="s">
        <v>1505</v>
      </c>
      <c r="E114" s="514" t="s">
        <v>2014</v>
      </c>
      <c r="F114" s="514" t="s">
        <v>2015</v>
      </c>
      <c r="G114" s="514" t="s">
        <v>2016</v>
      </c>
      <c r="H114" s="514" t="s">
        <v>65</v>
      </c>
      <c r="I114" s="514" t="s">
        <v>3783</v>
      </c>
      <c r="J114" s="514" t="s">
        <v>3784</v>
      </c>
      <c r="K114" s="514"/>
      <c r="L114" s="514"/>
      <c r="M114" s="514"/>
      <c r="N114" s="514"/>
      <c r="O114" s="514"/>
      <c r="P114" s="514"/>
      <c r="Q114" s="514"/>
      <c r="R114" s="514"/>
      <c r="S114" s="514"/>
      <c r="T114" s="514"/>
      <c r="U114" s="514"/>
      <c r="V114" s="514"/>
      <c r="W114" s="514"/>
      <c r="X114" s="514"/>
      <c r="Y114" s="514"/>
      <c r="Z114" s="514"/>
      <c r="AA114" s="514"/>
    </row>
    <row r="115" spans="2:27">
      <c r="B115" s="537" t="s">
        <v>66</v>
      </c>
      <c r="C115" s="514" t="s">
        <v>66</v>
      </c>
      <c r="D115" s="514" t="s">
        <v>66</v>
      </c>
      <c r="E115" s="514" t="s">
        <v>2017</v>
      </c>
      <c r="F115" s="514" t="s">
        <v>66</v>
      </c>
      <c r="G115" s="514" t="s">
        <v>2018</v>
      </c>
      <c r="H115" s="514" t="s">
        <v>66</v>
      </c>
      <c r="I115" s="514" t="s">
        <v>3785</v>
      </c>
      <c r="J115" s="514" t="s">
        <v>3786</v>
      </c>
      <c r="K115" s="514"/>
      <c r="L115" s="514"/>
      <c r="M115" s="514"/>
      <c r="N115" s="514"/>
      <c r="O115" s="514"/>
      <c r="P115" s="514"/>
      <c r="Q115" s="514"/>
      <c r="R115" s="514"/>
      <c r="S115" s="514"/>
      <c r="T115" s="514"/>
      <c r="U115" s="514"/>
      <c r="V115" s="514"/>
      <c r="W115" s="514"/>
      <c r="X115" s="514"/>
      <c r="Y115" s="514"/>
      <c r="Z115" s="514"/>
      <c r="AA115" s="514"/>
    </row>
    <row r="116" spans="2:27">
      <c r="B116" s="537" t="s">
        <v>67</v>
      </c>
      <c r="C116" s="514" t="s">
        <v>1506</v>
      </c>
      <c r="D116" s="514" t="s">
        <v>2019</v>
      </c>
      <c r="E116" s="514" t="s">
        <v>2020</v>
      </c>
      <c r="F116" s="514" t="s">
        <v>1506</v>
      </c>
      <c r="G116" s="514" t="s">
        <v>2021</v>
      </c>
      <c r="H116" s="514" t="s">
        <v>3787</v>
      </c>
      <c r="I116" s="514" t="s">
        <v>3788</v>
      </c>
      <c r="J116" s="514" t="s">
        <v>3789</v>
      </c>
      <c r="K116" s="514"/>
      <c r="L116" s="514"/>
      <c r="M116" s="514"/>
      <c r="N116" s="514"/>
      <c r="O116" s="514"/>
      <c r="P116" s="514"/>
      <c r="Q116" s="514"/>
      <c r="R116" s="514"/>
      <c r="S116" s="514"/>
      <c r="T116" s="514"/>
      <c r="U116" s="514"/>
      <c r="V116" s="514"/>
      <c r="W116" s="514"/>
      <c r="X116" s="514"/>
      <c r="Y116" s="514"/>
      <c r="Z116" s="514"/>
      <c r="AA116" s="514"/>
    </row>
    <row r="117" spans="2:27">
      <c r="B117" s="537" t="s">
        <v>68</v>
      </c>
      <c r="C117" s="514" t="s">
        <v>68</v>
      </c>
      <c r="D117" s="514" t="s">
        <v>68</v>
      </c>
      <c r="E117" s="514" t="s">
        <v>2022</v>
      </c>
      <c r="F117" s="514" t="s">
        <v>2023</v>
      </c>
      <c r="G117" s="514" t="s">
        <v>2024</v>
      </c>
      <c r="H117" s="514" t="s">
        <v>68</v>
      </c>
      <c r="I117" s="514" t="s">
        <v>3790</v>
      </c>
      <c r="J117" s="514" t="s">
        <v>2023</v>
      </c>
      <c r="K117" s="514"/>
      <c r="L117" s="514"/>
      <c r="M117" s="514"/>
      <c r="N117" s="514"/>
      <c r="O117" s="514"/>
      <c r="P117" s="514"/>
      <c r="Q117" s="514"/>
      <c r="R117" s="514"/>
      <c r="S117" s="514"/>
      <c r="T117" s="514"/>
      <c r="U117" s="514"/>
      <c r="V117" s="514"/>
      <c r="W117" s="514"/>
      <c r="X117" s="514"/>
      <c r="Y117" s="514"/>
      <c r="Z117" s="514"/>
      <c r="AA117" s="514"/>
    </row>
    <row r="118" spans="2:27">
      <c r="B118" s="537" t="s">
        <v>69</v>
      </c>
      <c r="C118" s="514" t="s">
        <v>1507</v>
      </c>
      <c r="D118" s="514" t="s">
        <v>2025</v>
      </c>
      <c r="E118" s="514" t="s">
        <v>2026</v>
      </c>
      <c r="F118" s="514" t="s">
        <v>2027</v>
      </c>
      <c r="G118" s="514" t="s">
        <v>2028</v>
      </c>
      <c r="H118" s="514" t="s">
        <v>3791</v>
      </c>
      <c r="I118" s="514" t="s">
        <v>2028</v>
      </c>
      <c r="J118" s="514" t="s">
        <v>3792</v>
      </c>
      <c r="K118" s="514"/>
      <c r="L118" s="514"/>
      <c r="M118" s="514"/>
      <c r="N118" s="514"/>
      <c r="O118" s="514"/>
      <c r="P118" s="514"/>
      <c r="Q118" s="514"/>
      <c r="R118" s="514"/>
      <c r="S118" s="514"/>
      <c r="T118" s="514"/>
      <c r="U118" s="514"/>
      <c r="V118" s="514"/>
      <c r="W118" s="514"/>
      <c r="X118" s="514"/>
      <c r="Y118" s="514"/>
      <c r="Z118" s="514"/>
      <c r="AA118" s="514"/>
    </row>
    <row r="119" spans="2:27">
      <c r="B119" s="537" t="s">
        <v>70</v>
      </c>
      <c r="C119" s="514" t="s">
        <v>1508</v>
      </c>
      <c r="D119" s="514" t="s">
        <v>2029</v>
      </c>
      <c r="E119" s="514" t="s">
        <v>2030</v>
      </c>
      <c r="F119" s="514" t="s">
        <v>2031</v>
      </c>
      <c r="G119" s="514" t="s">
        <v>2032</v>
      </c>
      <c r="H119" s="514" t="s">
        <v>70</v>
      </c>
      <c r="I119" s="514" t="s">
        <v>3793</v>
      </c>
      <c r="J119" s="514" t="s">
        <v>3794</v>
      </c>
      <c r="K119" s="514"/>
      <c r="L119" s="514"/>
      <c r="M119" s="514"/>
      <c r="N119" s="514"/>
      <c r="O119" s="514"/>
      <c r="P119" s="514"/>
      <c r="Q119" s="514"/>
      <c r="R119" s="514"/>
      <c r="S119" s="514"/>
      <c r="T119" s="514"/>
      <c r="U119" s="514"/>
      <c r="V119" s="514"/>
      <c r="W119" s="514"/>
      <c r="X119" s="514"/>
      <c r="Y119" s="514"/>
      <c r="Z119" s="514"/>
      <c r="AA119" s="514"/>
    </row>
    <row r="120" spans="2:27">
      <c r="B120" s="537" t="s">
        <v>71</v>
      </c>
      <c r="C120" s="514" t="s">
        <v>1509</v>
      </c>
      <c r="D120" s="514" t="s">
        <v>2033</v>
      </c>
      <c r="E120" s="514" t="s">
        <v>71</v>
      </c>
      <c r="F120" s="514" t="s">
        <v>71</v>
      </c>
      <c r="G120" s="514" t="s">
        <v>2034</v>
      </c>
      <c r="H120" s="514" t="s">
        <v>71</v>
      </c>
      <c r="I120" s="514" t="s">
        <v>3795</v>
      </c>
      <c r="J120" s="514" t="s">
        <v>3796</v>
      </c>
      <c r="K120" s="514"/>
      <c r="L120" s="514"/>
      <c r="M120" s="514"/>
      <c r="N120" s="514"/>
      <c r="O120" s="514"/>
      <c r="P120" s="514"/>
      <c r="Q120" s="514"/>
      <c r="R120" s="514"/>
      <c r="S120" s="514"/>
      <c r="T120" s="514"/>
      <c r="U120" s="514"/>
      <c r="V120" s="514"/>
      <c r="W120" s="514"/>
      <c r="X120" s="514"/>
      <c r="Y120" s="514"/>
      <c r="Z120" s="514"/>
      <c r="AA120" s="514"/>
    </row>
    <row r="121" spans="2:27">
      <c r="B121" s="537" t="s">
        <v>72</v>
      </c>
      <c r="C121" s="514" t="s">
        <v>1510</v>
      </c>
      <c r="D121" s="514" t="s">
        <v>2035</v>
      </c>
      <c r="E121" s="514" t="s">
        <v>72</v>
      </c>
      <c r="F121" s="514" t="s">
        <v>72</v>
      </c>
      <c r="G121" s="514" t="s">
        <v>2036</v>
      </c>
      <c r="H121" s="514" t="s">
        <v>72</v>
      </c>
      <c r="I121" s="514" t="s">
        <v>3797</v>
      </c>
      <c r="J121" s="514" t="s">
        <v>72</v>
      </c>
      <c r="K121" s="514"/>
      <c r="L121" s="514"/>
      <c r="M121" s="514"/>
      <c r="N121" s="514"/>
      <c r="O121" s="514"/>
      <c r="P121" s="514"/>
      <c r="Q121" s="514"/>
      <c r="R121" s="514"/>
      <c r="S121" s="514"/>
      <c r="T121" s="514"/>
      <c r="U121" s="514"/>
      <c r="V121" s="514"/>
      <c r="W121" s="514"/>
      <c r="X121" s="514"/>
      <c r="Y121" s="514"/>
      <c r="Z121" s="514"/>
      <c r="AA121" s="514"/>
    </row>
    <row r="122" spans="2:27">
      <c r="B122" s="537" t="s">
        <v>369</v>
      </c>
      <c r="C122" s="514" t="s">
        <v>369</v>
      </c>
      <c r="D122" s="514" t="s">
        <v>369</v>
      </c>
      <c r="E122" s="514" t="s">
        <v>369</v>
      </c>
      <c r="F122" s="514" t="s">
        <v>369</v>
      </c>
      <c r="G122" s="514" t="s">
        <v>2037</v>
      </c>
      <c r="H122" s="514" t="s">
        <v>369</v>
      </c>
      <c r="I122" s="514" t="s">
        <v>3798</v>
      </c>
      <c r="J122" s="514" t="s">
        <v>369</v>
      </c>
      <c r="K122" s="514"/>
      <c r="L122" s="514"/>
      <c r="M122" s="514"/>
      <c r="N122" s="514"/>
      <c r="O122" s="514"/>
      <c r="P122" s="514"/>
      <c r="Q122" s="514"/>
      <c r="R122" s="514"/>
      <c r="S122" s="514"/>
      <c r="T122" s="514"/>
      <c r="U122" s="514"/>
      <c r="V122" s="514"/>
      <c r="W122" s="514"/>
      <c r="X122" s="514"/>
      <c r="Y122" s="514"/>
      <c r="Z122" s="514"/>
      <c r="AA122" s="514"/>
    </row>
    <row r="123" spans="2:27">
      <c r="B123" s="537" t="s">
        <v>371</v>
      </c>
      <c r="C123" s="514" t="s">
        <v>1511</v>
      </c>
      <c r="D123" s="514" t="s">
        <v>2038</v>
      </c>
      <c r="E123" s="514" t="s">
        <v>2039</v>
      </c>
      <c r="F123" s="514" t="s">
        <v>2040</v>
      </c>
      <c r="G123" s="514" t="s">
        <v>2041</v>
      </c>
      <c r="H123" s="514" t="s">
        <v>3799</v>
      </c>
      <c r="I123" s="514" t="s">
        <v>3800</v>
      </c>
      <c r="J123" s="514" t="s">
        <v>3801</v>
      </c>
      <c r="K123" s="514"/>
      <c r="L123" s="514"/>
      <c r="M123" s="514"/>
      <c r="N123" s="514"/>
      <c r="O123" s="514"/>
      <c r="P123" s="514"/>
      <c r="Q123" s="514"/>
      <c r="R123" s="514"/>
      <c r="S123" s="514"/>
      <c r="T123" s="514"/>
      <c r="U123" s="514"/>
      <c r="V123" s="514"/>
      <c r="W123" s="514"/>
      <c r="X123" s="514"/>
      <c r="Y123" s="514"/>
      <c r="Z123" s="514"/>
      <c r="AA123" s="514"/>
    </row>
    <row r="124" spans="2:27">
      <c r="B124" s="537" t="s">
        <v>374</v>
      </c>
      <c r="C124" s="514" t="s">
        <v>374</v>
      </c>
      <c r="D124" s="514" t="s">
        <v>374</v>
      </c>
      <c r="E124" s="514" t="s">
        <v>2042</v>
      </c>
      <c r="F124" s="514" t="s">
        <v>374</v>
      </c>
      <c r="G124" s="514" t="s">
        <v>2043</v>
      </c>
      <c r="H124" s="514" t="s">
        <v>374</v>
      </c>
      <c r="I124" s="514" t="s">
        <v>3802</v>
      </c>
      <c r="J124" s="514" t="s">
        <v>3803</v>
      </c>
      <c r="K124" s="514"/>
      <c r="L124" s="514"/>
      <c r="M124" s="514"/>
      <c r="N124" s="514"/>
      <c r="O124" s="514"/>
      <c r="P124" s="514"/>
      <c r="Q124" s="514"/>
      <c r="R124" s="514"/>
      <c r="S124" s="514"/>
      <c r="T124" s="514"/>
      <c r="U124" s="514"/>
      <c r="V124" s="514"/>
      <c r="W124" s="514"/>
      <c r="X124" s="514"/>
      <c r="Y124" s="514"/>
      <c r="Z124" s="514"/>
      <c r="AA124" s="514"/>
    </row>
    <row r="125" spans="2:27">
      <c r="B125" s="537" t="s">
        <v>73</v>
      </c>
      <c r="C125" s="514" t="s">
        <v>73</v>
      </c>
      <c r="D125" s="514" t="s">
        <v>2044</v>
      </c>
      <c r="E125" s="514" t="s">
        <v>2045</v>
      </c>
      <c r="F125" s="514" t="s">
        <v>2046</v>
      </c>
      <c r="G125" s="514" t="s">
        <v>2047</v>
      </c>
      <c r="H125" s="514" t="s">
        <v>73</v>
      </c>
      <c r="I125" s="514" t="s">
        <v>3804</v>
      </c>
      <c r="J125" s="514" t="s">
        <v>3805</v>
      </c>
      <c r="K125" s="514"/>
      <c r="L125" s="514"/>
      <c r="M125" s="514"/>
      <c r="N125" s="514"/>
      <c r="O125" s="514"/>
      <c r="P125" s="514"/>
      <c r="Q125" s="514"/>
      <c r="R125" s="514"/>
      <c r="S125" s="514"/>
      <c r="T125" s="514"/>
      <c r="U125" s="514"/>
      <c r="V125" s="514"/>
      <c r="W125" s="514"/>
      <c r="X125" s="514"/>
      <c r="Y125" s="514"/>
      <c r="Z125" s="514"/>
      <c r="AA125" s="514"/>
    </row>
    <row r="126" spans="2:27">
      <c r="B126" s="537" t="s">
        <v>74</v>
      </c>
      <c r="C126" s="514" t="s">
        <v>74</v>
      </c>
      <c r="D126" s="514" t="s">
        <v>2048</v>
      </c>
      <c r="E126" s="514" t="s">
        <v>2049</v>
      </c>
      <c r="F126" s="514" t="s">
        <v>74</v>
      </c>
      <c r="G126" s="514" t="s">
        <v>2050</v>
      </c>
      <c r="H126" s="514" t="s">
        <v>74</v>
      </c>
      <c r="I126" s="514" t="s">
        <v>3806</v>
      </c>
      <c r="J126" s="514" t="s">
        <v>3807</v>
      </c>
      <c r="K126" s="514"/>
      <c r="L126" s="514"/>
      <c r="M126" s="514"/>
      <c r="N126" s="514"/>
      <c r="O126" s="514"/>
      <c r="P126" s="514"/>
      <c r="Q126" s="514"/>
      <c r="R126" s="514"/>
      <c r="S126" s="514"/>
      <c r="T126" s="514"/>
      <c r="U126" s="514"/>
      <c r="V126" s="514"/>
      <c r="W126" s="514"/>
      <c r="X126" s="514"/>
      <c r="Y126" s="514"/>
      <c r="Z126" s="514"/>
      <c r="AA126" s="514"/>
    </row>
    <row r="127" spans="2:27">
      <c r="B127" s="537" t="s">
        <v>380</v>
      </c>
      <c r="C127" s="514" t="s">
        <v>1512</v>
      </c>
      <c r="D127" s="514" t="s">
        <v>1512</v>
      </c>
      <c r="E127" s="514" t="s">
        <v>2051</v>
      </c>
      <c r="F127" s="514" t="s">
        <v>380</v>
      </c>
      <c r="G127" s="514" t="s">
        <v>2052</v>
      </c>
      <c r="H127" s="514" t="s">
        <v>380</v>
      </c>
      <c r="I127" s="514" t="s">
        <v>3808</v>
      </c>
      <c r="J127" s="514" t="s">
        <v>3809</v>
      </c>
      <c r="K127" s="514"/>
      <c r="L127" s="514"/>
      <c r="M127" s="514"/>
      <c r="N127" s="514"/>
      <c r="O127" s="514"/>
      <c r="P127" s="514"/>
      <c r="Q127" s="514"/>
      <c r="R127" s="514"/>
      <c r="S127" s="514"/>
      <c r="T127" s="514"/>
      <c r="U127" s="514"/>
      <c r="V127" s="514"/>
      <c r="W127" s="514"/>
      <c r="X127" s="514"/>
      <c r="Y127" s="514"/>
      <c r="Z127" s="514"/>
      <c r="AA127" s="514"/>
    </row>
    <row r="128" spans="2:27">
      <c r="B128" s="537" t="s">
        <v>383</v>
      </c>
      <c r="C128" s="514" t="s">
        <v>1513</v>
      </c>
      <c r="D128" s="514" t="s">
        <v>1513</v>
      </c>
      <c r="E128" s="514" t="s">
        <v>383</v>
      </c>
      <c r="F128" s="514" t="s">
        <v>383</v>
      </c>
      <c r="G128" s="514" t="s">
        <v>2053</v>
      </c>
      <c r="H128" s="514" t="s">
        <v>383</v>
      </c>
      <c r="I128" s="514" t="s">
        <v>3810</v>
      </c>
      <c r="J128" s="514" t="s">
        <v>383</v>
      </c>
      <c r="K128" s="514"/>
      <c r="L128" s="514"/>
      <c r="M128" s="514"/>
      <c r="N128" s="514"/>
      <c r="O128" s="514"/>
      <c r="P128" s="514"/>
      <c r="Q128" s="514"/>
      <c r="R128" s="514"/>
      <c r="S128" s="514"/>
      <c r="T128" s="514"/>
      <c r="U128" s="514"/>
      <c r="V128" s="514"/>
      <c r="W128" s="514"/>
      <c r="X128" s="514"/>
      <c r="Y128" s="514"/>
      <c r="Z128" s="514"/>
      <c r="AA128" s="514"/>
    </row>
    <row r="129" spans="2:27">
      <c r="B129" s="537" t="s">
        <v>386</v>
      </c>
      <c r="C129" s="514" t="s">
        <v>386</v>
      </c>
      <c r="D129" s="514" t="s">
        <v>2054</v>
      </c>
      <c r="E129" s="514" t="s">
        <v>386</v>
      </c>
      <c r="F129" s="514" t="s">
        <v>386</v>
      </c>
      <c r="G129" s="514" t="s">
        <v>2055</v>
      </c>
      <c r="H129" s="514" t="s">
        <v>386</v>
      </c>
      <c r="I129" s="514" t="s">
        <v>3811</v>
      </c>
      <c r="J129" s="514" t="s">
        <v>3812</v>
      </c>
      <c r="K129" s="514"/>
      <c r="L129" s="514"/>
      <c r="M129" s="514"/>
      <c r="N129" s="514"/>
      <c r="O129" s="514"/>
      <c r="P129" s="514"/>
      <c r="Q129" s="514"/>
      <c r="R129" s="514"/>
      <c r="S129" s="514"/>
      <c r="T129" s="514"/>
      <c r="U129" s="514"/>
      <c r="V129" s="514"/>
      <c r="W129" s="514"/>
      <c r="X129" s="514"/>
      <c r="Y129" s="514"/>
      <c r="Z129" s="514"/>
      <c r="AA129" s="514"/>
    </row>
    <row r="130" spans="2:27">
      <c r="B130" s="537" t="s">
        <v>389</v>
      </c>
      <c r="C130" s="514" t="s">
        <v>1514</v>
      </c>
      <c r="D130" s="514" t="s">
        <v>2056</v>
      </c>
      <c r="E130" s="514" t="s">
        <v>2057</v>
      </c>
      <c r="F130" s="514" t="s">
        <v>389</v>
      </c>
      <c r="G130" s="514" t="s">
        <v>2058</v>
      </c>
      <c r="H130" s="514" t="s">
        <v>389</v>
      </c>
      <c r="I130" s="514" t="s">
        <v>3813</v>
      </c>
      <c r="J130" s="514" t="s">
        <v>389</v>
      </c>
      <c r="K130" s="514"/>
      <c r="L130" s="514"/>
      <c r="M130" s="514"/>
      <c r="N130" s="514"/>
      <c r="O130" s="514"/>
      <c r="P130" s="514"/>
      <c r="Q130" s="514"/>
      <c r="R130" s="514"/>
      <c r="S130" s="514"/>
      <c r="T130" s="514"/>
      <c r="U130" s="514"/>
      <c r="V130" s="514"/>
      <c r="W130" s="514"/>
      <c r="X130" s="514"/>
      <c r="Y130" s="514"/>
      <c r="Z130" s="514"/>
      <c r="AA130" s="514"/>
    </row>
    <row r="131" spans="2:27">
      <c r="B131" s="537" t="s">
        <v>75</v>
      </c>
      <c r="C131" s="514" t="s">
        <v>1515</v>
      </c>
      <c r="D131" s="514" t="s">
        <v>2059</v>
      </c>
      <c r="E131" s="514" t="s">
        <v>2060</v>
      </c>
      <c r="F131" s="514" t="s">
        <v>75</v>
      </c>
      <c r="G131" s="514" t="s">
        <v>2061</v>
      </c>
      <c r="H131" s="514" t="s">
        <v>75</v>
      </c>
      <c r="I131" s="514" t="s">
        <v>3814</v>
      </c>
      <c r="J131" s="514" t="s">
        <v>3815</v>
      </c>
      <c r="K131" s="514"/>
      <c r="L131" s="514"/>
      <c r="M131" s="514"/>
      <c r="N131" s="514"/>
      <c r="O131" s="514"/>
      <c r="P131" s="514"/>
      <c r="Q131" s="514"/>
      <c r="R131" s="514"/>
      <c r="S131" s="514"/>
      <c r="T131" s="514"/>
      <c r="U131" s="514"/>
      <c r="V131" s="514"/>
      <c r="W131" s="514"/>
      <c r="X131" s="514"/>
      <c r="Y131" s="514"/>
      <c r="Z131" s="514"/>
      <c r="AA131" s="514"/>
    </row>
    <row r="132" spans="2:27">
      <c r="B132" s="537" t="s">
        <v>76</v>
      </c>
      <c r="C132" s="514" t="s">
        <v>1516</v>
      </c>
      <c r="D132" s="514" t="s">
        <v>1516</v>
      </c>
      <c r="E132" s="514" t="s">
        <v>76</v>
      </c>
      <c r="F132" s="514" t="s">
        <v>2062</v>
      </c>
      <c r="G132" s="514" t="s">
        <v>2063</v>
      </c>
      <c r="H132" s="514" t="s">
        <v>76</v>
      </c>
      <c r="I132" s="514" t="s">
        <v>3816</v>
      </c>
      <c r="J132" s="514" t="s">
        <v>3817</v>
      </c>
      <c r="K132" s="514"/>
      <c r="L132" s="514"/>
      <c r="M132" s="514"/>
      <c r="N132" s="514"/>
      <c r="O132" s="514"/>
      <c r="P132" s="514"/>
      <c r="Q132" s="514"/>
      <c r="R132" s="514"/>
      <c r="S132" s="514"/>
      <c r="T132" s="514"/>
      <c r="U132" s="514"/>
      <c r="V132" s="514"/>
      <c r="W132" s="514"/>
      <c r="X132" s="514"/>
      <c r="Y132" s="514"/>
      <c r="Z132" s="514"/>
      <c r="AA132" s="514"/>
    </row>
    <row r="133" spans="2:27">
      <c r="B133" s="537" t="s">
        <v>77</v>
      </c>
      <c r="C133" s="514" t="s">
        <v>77</v>
      </c>
      <c r="D133" s="514" t="s">
        <v>77</v>
      </c>
      <c r="E133" s="514" t="s">
        <v>77</v>
      </c>
      <c r="F133" s="514" t="s">
        <v>2064</v>
      </c>
      <c r="G133" s="514" t="s">
        <v>2065</v>
      </c>
      <c r="H133" s="514" t="s">
        <v>77</v>
      </c>
      <c r="I133" s="514" t="s">
        <v>3818</v>
      </c>
      <c r="J133" s="514" t="s">
        <v>2064</v>
      </c>
      <c r="K133" s="514"/>
      <c r="L133" s="514"/>
      <c r="M133" s="514"/>
      <c r="N133" s="514"/>
      <c r="O133" s="514"/>
      <c r="P133" s="514"/>
      <c r="Q133" s="514"/>
      <c r="R133" s="514"/>
      <c r="S133" s="514"/>
      <c r="T133" s="514"/>
      <c r="U133" s="514"/>
      <c r="V133" s="514"/>
      <c r="W133" s="514"/>
      <c r="X133" s="514"/>
      <c r="Y133" s="514"/>
      <c r="Z133" s="514"/>
      <c r="AA133" s="514"/>
    </row>
    <row r="134" spans="2:27">
      <c r="B134" s="537" t="s">
        <v>396</v>
      </c>
      <c r="C134" s="514" t="s">
        <v>396</v>
      </c>
      <c r="D134" s="514" t="s">
        <v>2066</v>
      </c>
      <c r="E134" s="514" t="s">
        <v>396</v>
      </c>
      <c r="F134" s="514" t="s">
        <v>396</v>
      </c>
      <c r="G134" s="514" t="s">
        <v>2067</v>
      </c>
      <c r="H134" s="514" t="s">
        <v>396</v>
      </c>
      <c r="I134" s="514" t="s">
        <v>3819</v>
      </c>
      <c r="J134" s="514" t="s">
        <v>3820</v>
      </c>
      <c r="K134" s="514"/>
      <c r="L134" s="514"/>
      <c r="M134" s="514"/>
      <c r="N134" s="514"/>
      <c r="O134" s="514"/>
      <c r="P134" s="514"/>
      <c r="Q134" s="514"/>
      <c r="R134" s="514"/>
      <c r="S134" s="514"/>
      <c r="T134" s="514"/>
      <c r="U134" s="514"/>
      <c r="V134" s="514"/>
      <c r="W134" s="514"/>
      <c r="X134" s="514"/>
      <c r="Y134" s="514"/>
      <c r="Z134" s="514"/>
      <c r="AA134" s="514"/>
    </row>
    <row r="135" spans="2:27">
      <c r="B135" s="537" t="s">
        <v>78</v>
      </c>
      <c r="C135" s="514" t="s">
        <v>1517</v>
      </c>
      <c r="D135" s="514" t="s">
        <v>2068</v>
      </c>
      <c r="E135" s="514" t="s">
        <v>2069</v>
      </c>
      <c r="F135" s="514" t="s">
        <v>78</v>
      </c>
      <c r="G135" s="514" t="s">
        <v>2070</v>
      </c>
      <c r="H135" s="514" t="s">
        <v>78</v>
      </c>
      <c r="I135" s="514" t="s">
        <v>3821</v>
      </c>
      <c r="J135" s="514" t="s">
        <v>3822</v>
      </c>
      <c r="K135" s="514"/>
      <c r="L135" s="514"/>
      <c r="M135" s="514"/>
      <c r="N135" s="514"/>
      <c r="O135" s="514"/>
      <c r="P135" s="514"/>
      <c r="Q135" s="514"/>
      <c r="R135" s="514"/>
      <c r="S135" s="514"/>
      <c r="T135" s="514"/>
      <c r="U135" s="514"/>
      <c r="V135" s="514"/>
      <c r="W135" s="514"/>
      <c r="X135" s="514"/>
      <c r="Y135" s="514"/>
      <c r="Z135" s="514"/>
      <c r="AA135" s="514"/>
    </row>
    <row r="136" spans="2:27">
      <c r="B136" s="537" t="s">
        <v>401</v>
      </c>
      <c r="C136" s="514" t="s">
        <v>1518</v>
      </c>
      <c r="D136" s="514" t="s">
        <v>1518</v>
      </c>
      <c r="E136" s="514" t="s">
        <v>401</v>
      </c>
      <c r="F136" s="514" t="s">
        <v>2071</v>
      </c>
      <c r="G136" s="514" t="s">
        <v>2072</v>
      </c>
      <c r="H136" s="514" t="s">
        <v>401</v>
      </c>
      <c r="I136" s="514" t="s">
        <v>3823</v>
      </c>
      <c r="J136" s="514" t="s">
        <v>3824</v>
      </c>
      <c r="K136" s="514"/>
      <c r="L136" s="514"/>
      <c r="M136" s="514"/>
      <c r="N136" s="514"/>
      <c r="O136" s="514"/>
      <c r="P136" s="514"/>
      <c r="Q136" s="514"/>
      <c r="R136" s="514"/>
      <c r="S136" s="514"/>
      <c r="T136" s="514"/>
      <c r="U136" s="514"/>
      <c r="V136" s="514"/>
      <c r="W136" s="514"/>
      <c r="X136" s="514"/>
      <c r="Y136" s="514"/>
      <c r="Z136" s="514"/>
      <c r="AA136" s="514"/>
    </row>
    <row r="137" spans="2:27">
      <c r="B137" s="537" t="s">
        <v>404</v>
      </c>
      <c r="C137" s="514" t="s">
        <v>404</v>
      </c>
      <c r="D137" s="514" t="s">
        <v>404</v>
      </c>
      <c r="E137" s="514" t="s">
        <v>404</v>
      </c>
      <c r="F137" s="514" t="s">
        <v>404</v>
      </c>
      <c r="G137" s="514" t="s">
        <v>2073</v>
      </c>
      <c r="H137" s="514" t="s">
        <v>404</v>
      </c>
      <c r="I137" s="514" t="s">
        <v>3825</v>
      </c>
      <c r="J137" s="514" t="s">
        <v>404</v>
      </c>
      <c r="K137" s="514"/>
      <c r="L137" s="514"/>
      <c r="M137" s="514"/>
      <c r="N137" s="514"/>
      <c r="O137" s="514"/>
      <c r="P137" s="514"/>
      <c r="Q137" s="514"/>
      <c r="R137" s="514"/>
      <c r="S137" s="514"/>
      <c r="T137" s="514"/>
      <c r="U137" s="514"/>
      <c r="V137" s="514"/>
      <c r="W137" s="514"/>
      <c r="X137" s="514"/>
      <c r="Y137" s="514"/>
      <c r="Z137" s="514"/>
      <c r="AA137" s="514"/>
    </row>
    <row r="138" spans="2:27">
      <c r="B138" s="537" t="s">
        <v>79</v>
      </c>
      <c r="C138" s="514" t="s">
        <v>79</v>
      </c>
      <c r="D138" s="514" t="s">
        <v>79</v>
      </c>
      <c r="E138" s="514" t="s">
        <v>2074</v>
      </c>
      <c r="F138" s="514" t="s">
        <v>79</v>
      </c>
      <c r="G138" s="514" t="s">
        <v>2075</v>
      </c>
      <c r="H138" s="514" t="s">
        <v>79</v>
      </c>
      <c r="I138" s="514" t="s">
        <v>3826</v>
      </c>
      <c r="J138" s="514" t="s">
        <v>79</v>
      </c>
      <c r="K138" s="514"/>
      <c r="L138" s="514"/>
      <c r="M138" s="514"/>
      <c r="N138" s="514"/>
      <c r="O138" s="514"/>
      <c r="P138" s="514"/>
      <c r="Q138" s="514"/>
      <c r="R138" s="514"/>
      <c r="S138" s="514"/>
      <c r="T138" s="514"/>
      <c r="U138" s="514"/>
      <c r="V138" s="514"/>
      <c r="W138" s="514"/>
      <c r="X138" s="514"/>
      <c r="Y138" s="514"/>
      <c r="Z138" s="514"/>
      <c r="AA138" s="514"/>
    </row>
    <row r="139" spans="2:27">
      <c r="B139" s="537" t="s">
        <v>80</v>
      </c>
      <c r="C139" s="514" t="s">
        <v>1519</v>
      </c>
      <c r="D139" s="514" t="s">
        <v>2076</v>
      </c>
      <c r="E139" s="514" t="s">
        <v>2077</v>
      </c>
      <c r="F139" s="514" t="s">
        <v>80</v>
      </c>
      <c r="G139" s="514" t="s">
        <v>2078</v>
      </c>
      <c r="H139" s="514" t="s">
        <v>80</v>
      </c>
      <c r="I139" s="514" t="s">
        <v>3827</v>
      </c>
      <c r="J139" s="514" t="s">
        <v>3828</v>
      </c>
      <c r="K139" s="514"/>
      <c r="L139" s="514"/>
      <c r="M139" s="514"/>
      <c r="N139" s="514"/>
      <c r="O139" s="514"/>
      <c r="P139" s="514"/>
      <c r="Q139" s="514"/>
      <c r="R139" s="514"/>
      <c r="S139" s="514"/>
      <c r="T139" s="514"/>
      <c r="U139" s="514"/>
      <c r="V139" s="514"/>
      <c r="W139" s="514"/>
      <c r="X139" s="514"/>
      <c r="Y139" s="514"/>
      <c r="Z139" s="514"/>
      <c r="AA139" s="514"/>
    </row>
    <row r="140" spans="2:27">
      <c r="B140" s="537" t="s">
        <v>81</v>
      </c>
      <c r="C140" s="514" t="s">
        <v>1520</v>
      </c>
      <c r="D140" s="514" t="s">
        <v>1520</v>
      </c>
      <c r="E140" s="514" t="s">
        <v>2079</v>
      </c>
      <c r="F140" s="514" t="s">
        <v>2080</v>
      </c>
      <c r="G140" s="514" t="s">
        <v>2081</v>
      </c>
      <c r="H140" s="514" t="s">
        <v>81</v>
      </c>
      <c r="I140" s="514" t="s">
        <v>3829</v>
      </c>
      <c r="J140" s="514" t="s">
        <v>3830</v>
      </c>
      <c r="K140" s="514"/>
      <c r="L140" s="514"/>
      <c r="M140" s="514"/>
      <c r="N140" s="514"/>
      <c r="O140" s="514"/>
      <c r="P140" s="514"/>
      <c r="Q140" s="514"/>
      <c r="R140" s="514"/>
      <c r="S140" s="514"/>
      <c r="T140" s="514"/>
      <c r="U140" s="514"/>
      <c r="V140" s="514"/>
      <c r="W140" s="514"/>
      <c r="X140" s="514"/>
      <c r="Y140" s="514"/>
      <c r="Z140" s="514"/>
      <c r="AA140" s="514"/>
    </row>
    <row r="141" spans="2:27">
      <c r="B141" s="537" t="s">
        <v>411</v>
      </c>
      <c r="C141" s="514" t="s">
        <v>411</v>
      </c>
      <c r="D141" s="514" t="s">
        <v>2082</v>
      </c>
      <c r="E141" s="514" t="s">
        <v>2083</v>
      </c>
      <c r="F141" s="514" t="s">
        <v>411</v>
      </c>
      <c r="G141" s="514" t="s">
        <v>2084</v>
      </c>
      <c r="H141" s="514" t="s">
        <v>411</v>
      </c>
      <c r="I141" s="514" t="s">
        <v>3831</v>
      </c>
      <c r="J141" s="514" t="s">
        <v>411</v>
      </c>
      <c r="K141" s="514"/>
      <c r="L141" s="514"/>
      <c r="M141" s="514"/>
      <c r="N141" s="514"/>
      <c r="O141" s="514"/>
      <c r="P141" s="514"/>
      <c r="Q141" s="514"/>
      <c r="R141" s="514"/>
      <c r="S141" s="514"/>
      <c r="T141" s="514"/>
      <c r="U141" s="514"/>
      <c r="V141" s="514"/>
      <c r="W141" s="514"/>
      <c r="X141" s="514"/>
      <c r="Y141" s="514"/>
      <c r="Z141" s="514"/>
      <c r="AA141" s="514"/>
    </row>
    <row r="142" spans="2:27">
      <c r="B142" s="537" t="s">
        <v>414</v>
      </c>
      <c r="C142" s="514" t="s">
        <v>414</v>
      </c>
      <c r="D142" s="514" t="s">
        <v>2085</v>
      </c>
      <c r="E142" s="514" t="s">
        <v>2086</v>
      </c>
      <c r="F142" s="514" t="s">
        <v>414</v>
      </c>
      <c r="G142" s="514" t="s">
        <v>2087</v>
      </c>
      <c r="H142" s="514" t="s">
        <v>3832</v>
      </c>
      <c r="I142" s="514" t="s">
        <v>3833</v>
      </c>
      <c r="J142" s="514" t="s">
        <v>3834</v>
      </c>
      <c r="K142" s="514"/>
      <c r="L142" s="514"/>
      <c r="M142" s="514"/>
      <c r="N142" s="514"/>
      <c r="O142" s="514"/>
      <c r="P142" s="514"/>
      <c r="Q142" s="514"/>
      <c r="R142" s="514"/>
      <c r="S142" s="514"/>
      <c r="T142" s="514"/>
      <c r="U142" s="514"/>
      <c r="V142" s="514"/>
      <c r="W142" s="514"/>
      <c r="X142" s="514"/>
      <c r="Y142" s="514"/>
      <c r="Z142" s="514"/>
      <c r="AA142" s="514"/>
    </row>
    <row r="143" spans="2:27">
      <c r="B143" s="537" t="s">
        <v>82</v>
      </c>
      <c r="C143" s="514" t="s">
        <v>82</v>
      </c>
      <c r="D143" s="514" t="s">
        <v>82</v>
      </c>
      <c r="E143" s="514" t="s">
        <v>2088</v>
      </c>
      <c r="F143" s="514" t="s">
        <v>82</v>
      </c>
      <c r="G143" s="514" t="s">
        <v>2089</v>
      </c>
      <c r="H143" s="514" t="s">
        <v>82</v>
      </c>
      <c r="I143" s="514" t="s">
        <v>3835</v>
      </c>
      <c r="J143" s="514" t="s">
        <v>3836</v>
      </c>
      <c r="K143" s="514"/>
      <c r="L143" s="514"/>
      <c r="M143" s="514"/>
      <c r="N143" s="514"/>
      <c r="O143" s="514"/>
      <c r="P143" s="514"/>
      <c r="Q143" s="514"/>
      <c r="R143" s="514"/>
      <c r="S143" s="514"/>
      <c r="T143" s="514"/>
      <c r="U143" s="514"/>
      <c r="V143" s="514"/>
      <c r="W143" s="514"/>
      <c r="X143" s="514"/>
      <c r="Y143" s="514"/>
      <c r="Z143" s="514"/>
      <c r="AA143" s="514"/>
    </row>
    <row r="144" spans="2:27">
      <c r="B144" s="537" t="s">
        <v>83</v>
      </c>
      <c r="C144" s="514" t="s">
        <v>1521</v>
      </c>
      <c r="D144" s="514" t="s">
        <v>2090</v>
      </c>
      <c r="E144" s="514" t="s">
        <v>2091</v>
      </c>
      <c r="F144" s="514" t="s">
        <v>2092</v>
      </c>
      <c r="G144" s="514" t="s">
        <v>2093</v>
      </c>
      <c r="H144" s="514" t="s">
        <v>3837</v>
      </c>
      <c r="I144" s="514" t="s">
        <v>3838</v>
      </c>
      <c r="J144" s="514" t="s">
        <v>3839</v>
      </c>
      <c r="K144" s="514"/>
      <c r="L144" s="514"/>
      <c r="M144" s="514"/>
      <c r="N144" s="514"/>
      <c r="O144" s="514"/>
      <c r="P144" s="514"/>
      <c r="Q144" s="514"/>
      <c r="R144" s="514"/>
      <c r="S144" s="514"/>
      <c r="T144" s="514"/>
      <c r="U144" s="514"/>
      <c r="V144" s="514"/>
      <c r="W144" s="514"/>
      <c r="X144" s="514"/>
      <c r="Y144" s="514"/>
      <c r="Z144" s="514"/>
      <c r="AA144" s="514"/>
    </row>
    <row r="145" spans="2:27">
      <c r="B145" s="537" t="s">
        <v>84</v>
      </c>
      <c r="C145" s="514" t="s">
        <v>84</v>
      </c>
      <c r="D145" s="514" t="s">
        <v>2094</v>
      </c>
      <c r="E145" s="514" t="s">
        <v>84</v>
      </c>
      <c r="F145" s="514" t="s">
        <v>2095</v>
      </c>
      <c r="G145" s="514" t="s">
        <v>2096</v>
      </c>
      <c r="H145" s="514" t="s">
        <v>84</v>
      </c>
      <c r="I145" s="514" t="s">
        <v>3840</v>
      </c>
      <c r="J145" s="514" t="s">
        <v>2095</v>
      </c>
      <c r="K145" s="514"/>
      <c r="L145" s="514"/>
      <c r="M145" s="514"/>
      <c r="N145" s="514"/>
      <c r="O145" s="514"/>
      <c r="P145" s="514"/>
      <c r="Q145" s="514"/>
      <c r="R145" s="514"/>
      <c r="S145" s="514"/>
      <c r="T145" s="514"/>
      <c r="U145" s="514"/>
      <c r="V145" s="514"/>
      <c r="W145" s="514"/>
      <c r="X145" s="514"/>
      <c r="Y145" s="514"/>
      <c r="Z145" s="514"/>
      <c r="AA145" s="514"/>
    </row>
    <row r="146" spans="2:27">
      <c r="B146" s="537" t="s">
        <v>85</v>
      </c>
      <c r="C146" s="514" t="s">
        <v>85</v>
      </c>
      <c r="D146" s="514" t="s">
        <v>85</v>
      </c>
      <c r="E146" s="514" t="s">
        <v>85</v>
      </c>
      <c r="F146" s="514" t="s">
        <v>85</v>
      </c>
      <c r="G146" s="514" t="s">
        <v>2097</v>
      </c>
      <c r="H146" s="514" t="s">
        <v>85</v>
      </c>
      <c r="I146" s="514" t="s">
        <v>3841</v>
      </c>
      <c r="J146" s="514" t="s">
        <v>85</v>
      </c>
      <c r="K146" s="514"/>
      <c r="L146" s="514"/>
      <c r="M146" s="514"/>
      <c r="N146" s="514"/>
      <c r="O146" s="514"/>
      <c r="P146" s="514"/>
      <c r="Q146" s="514"/>
      <c r="R146" s="514"/>
      <c r="S146" s="514"/>
      <c r="T146" s="514"/>
      <c r="U146" s="514"/>
      <c r="V146" s="514"/>
      <c r="W146" s="514"/>
      <c r="X146" s="514"/>
      <c r="Y146" s="514"/>
      <c r="Z146" s="514"/>
      <c r="AA146" s="514"/>
    </row>
    <row r="147" spans="2:27">
      <c r="B147" s="537" t="s">
        <v>86</v>
      </c>
      <c r="C147" s="514" t="s">
        <v>86</v>
      </c>
      <c r="D147" s="514" t="s">
        <v>2098</v>
      </c>
      <c r="E147" s="514" t="s">
        <v>2099</v>
      </c>
      <c r="F147" s="514" t="s">
        <v>86</v>
      </c>
      <c r="G147" s="514" t="s">
        <v>2100</v>
      </c>
      <c r="H147" s="514" t="s">
        <v>86</v>
      </c>
      <c r="I147" s="514" t="s">
        <v>3842</v>
      </c>
      <c r="J147" s="514" t="s">
        <v>3843</v>
      </c>
      <c r="K147" s="514"/>
      <c r="L147" s="514"/>
      <c r="M147" s="514"/>
      <c r="N147" s="514"/>
      <c r="O147" s="514"/>
      <c r="P147" s="514"/>
      <c r="Q147" s="514"/>
      <c r="R147" s="514"/>
      <c r="S147" s="514"/>
      <c r="T147" s="514"/>
      <c r="U147" s="514"/>
      <c r="V147" s="514"/>
      <c r="W147" s="514"/>
      <c r="X147" s="514"/>
      <c r="Y147" s="514"/>
      <c r="Z147" s="514"/>
      <c r="AA147" s="514"/>
    </row>
    <row r="148" spans="2:27">
      <c r="B148" s="537" t="s">
        <v>87</v>
      </c>
      <c r="C148" s="514" t="s">
        <v>87</v>
      </c>
      <c r="D148" s="514" t="s">
        <v>87</v>
      </c>
      <c r="E148" s="514" t="s">
        <v>2101</v>
      </c>
      <c r="F148" s="514" t="s">
        <v>87</v>
      </c>
      <c r="G148" s="514" t="s">
        <v>2102</v>
      </c>
      <c r="H148" s="514" t="s">
        <v>87</v>
      </c>
      <c r="I148" s="514" t="s">
        <v>3844</v>
      </c>
      <c r="J148" s="514" t="s">
        <v>87</v>
      </c>
      <c r="K148" s="514"/>
      <c r="L148" s="514"/>
      <c r="M148" s="514"/>
      <c r="N148" s="514"/>
      <c r="O148" s="514"/>
      <c r="P148" s="514"/>
      <c r="Q148" s="514"/>
      <c r="R148" s="514"/>
      <c r="S148" s="514"/>
      <c r="T148" s="514"/>
      <c r="U148" s="514"/>
      <c r="V148" s="514"/>
      <c r="W148" s="514"/>
      <c r="X148" s="514"/>
      <c r="Y148" s="514"/>
      <c r="Z148" s="514"/>
      <c r="AA148" s="514"/>
    </row>
    <row r="149" spans="2:27">
      <c r="B149" s="537" t="s">
        <v>88</v>
      </c>
      <c r="C149" s="514" t="s">
        <v>1522</v>
      </c>
      <c r="D149" s="514" t="s">
        <v>2103</v>
      </c>
      <c r="E149" s="514" t="s">
        <v>2104</v>
      </c>
      <c r="F149" s="514" t="s">
        <v>2105</v>
      </c>
      <c r="G149" s="514" t="s">
        <v>2106</v>
      </c>
      <c r="H149" s="514" t="s">
        <v>3845</v>
      </c>
      <c r="I149" s="514" t="s">
        <v>3846</v>
      </c>
      <c r="J149" s="514" t="s">
        <v>3847</v>
      </c>
      <c r="K149" s="514"/>
      <c r="L149" s="514"/>
      <c r="M149" s="514"/>
      <c r="N149" s="514"/>
      <c r="O149" s="514"/>
      <c r="P149" s="514"/>
      <c r="Q149" s="514"/>
      <c r="R149" s="514"/>
      <c r="S149" s="514"/>
      <c r="T149" s="514"/>
      <c r="U149" s="514"/>
      <c r="V149" s="514"/>
      <c r="W149" s="514"/>
      <c r="X149" s="514"/>
      <c r="Y149" s="514"/>
      <c r="Z149" s="514"/>
      <c r="AA149" s="514"/>
    </row>
    <row r="150" spans="2:27">
      <c r="B150" s="537" t="s">
        <v>89</v>
      </c>
      <c r="C150" s="514" t="s">
        <v>89</v>
      </c>
      <c r="D150" s="514" t="s">
        <v>2107</v>
      </c>
      <c r="E150" s="514" t="s">
        <v>2108</v>
      </c>
      <c r="F150" s="514" t="s">
        <v>2109</v>
      </c>
      <c r="G150" s="514" t="s">
        <v>2110</v>
      </c>
      <c r="H150" s="514" t="s">
        <v>89</v>
      </c>
      <c r="I150" s="514" t="s">
        <v>3848</v>
      </c>
      <c r="J150" s="514" t="s">
        <v>3849</v>
      </c>
      <c r="K150" s="514"/>
      <c r="L150" s="514"/>
      <c r="M150" s="514"/>
      <c r="N150" s="514"/>
      <c r="O150" s="514"/>
      <c r="P150" s="514"/>
      <c r="Q150" s="514"/>
      <c r="R150" s="514"/>
      <c r="S150" s="514"/>
      <c r="T150" s="514"/>
      <c r="U150" s="514"/>
      <c r="V150" s="514"/>
      <c r="W150" s="514"/>
      <c r="X150" s="514"/>
      <c r="Y150" s="514"/>
      <c r="Z150" s="514"/>
      <c r="AA150" s="514"/>
    </row>
    <row r="151" spans="2:27">
      <c r="B151" s="537" t="s">
        <v>90</v>
      </c>
      <c r="C151" s="514" t="s">
        <v>1523</v>
      </c>
      <c r="D151" s="514" t="s">
        <v>2111</v>
      </c>
      <c r="E151" s="514" t="s">
        <v>2112</v>
      </c>
      <c r="F151" s="514" t="s">
        <v>2113</v>
      </c>
      <c r="G151" s="514" t="s">
        <v>2114</v>
      </c>
      <c r="H151" s="514" t="s">
        <v>90</v>
      </c>
      <c r="I151" s="514" t="s">
        <v>3850</v>
      </c>
      <c r="J151" s="514" t="s">
        <v>3851</v>
      </c>
      <c r="K151" s="514"/>
      <c r="L151" s="514"/>
      <c r="M151" s="514"/>
      <c r="N151" s="514"/>
      <c r="O151" s="514"/>
      <c r="P151" s="514"/>
      <c r="Q151" s="514"/>
      <c r="R151" s="514"/>
      <c r="S151" s="514"/>
      <c r="T151" s="514"/>
      <c r="U151" s="514"/>
      <c r="V151" s="514"/>
      <c r="W151" s="514"/>
      <c r="X151" s="514"/>
      <c r="Y151" s="514"/>
      <c r="Z151" s="514"/>
      <c r="AA151" s="514"/>
    </row>
    <row r="152" spans="2:27">
      <c r="B152" s="537" t="s">
        <v>91</v>
      </c>
      <c r="C152" s="514" t="s">
        <v>91</v>
      </c>
      <c r="D152" s="514" t="s">
        <v>2115</v>
      </c>
      <c r="E152" s="514" t="s">
        <v>91</v>
      </c>
      <c r="F152" s="514" t="s">
        <v>2116</v>
      </c>
      <c r="G152" s="514" t="s">
        <v>2117</v>
      </c>
      <c r="H152" s="514" t="s">
        <v>91</v>
      </c>
      <c r="I152" s="514" t="s">
        <v>3852</v>
      </c>
      <c r="J152" s="514" t="s">
        <v>2116</v>
      </c>
      <c r="K152" s="514"/>
      <c r="L152" s="514"/>
      <c r="M152" s="514"/>
      <c r="N152" s="514"/>
      <c r="O152" s="514"/>
      <c r="P152" s="514"/>
      <c r="Q152" s="514"/>
      <c r="R152" s="514"/>
      <c r="S152" s="514"/>
      <c r="T152" s="514"/>
      <c r="U152" s="514"/>
      <c r="V152" s="514"/>
      <c r="W152" s="514"/>
      <c r="X152" s="514"/>
      <c r="Y152" s="514"/>
      <c r="Z152" s="514"/>
      <c r="AA152" s="514"/>
    </row>
    <row r="153" spans="2:27">
      <c r="B153" s="537" t="s">
        <v>92</v>
      </c>
      <c r="C153" s="514" t="s">
        <v>1524</v>
      </c>
      <c r="D153" s="514" t="s">
        <v>1524</v>
      </c>
      <c r="E153" s="514" t="s">
        <v>92</v>
      </c>
      <c r="F153" s="514" t="s">
        <v>92</v>
      </c>
      <c r="G153" s="514" t="s">
        <v>2118</v>
      </c>
      <c r="H153" s="514" t="s">
        <v>92</v>
      </c>
      <c r="I153" s="514" t="s">
        <v>3853</v>
      </c>
      <c r="J153" s="514" t="s">
        <v>3854</v>
      </c>
      <c r="K153" s="514"/>
      <c r="L153" s="514"/>
      <c r="M153" s="514"/>
      <c r="N153" s="514"/>
      <c r="O153" s="514"/>
      <c r="P153" s="514"/>
      <c r="Q153" s="514"/>
      <c r="R153" s="514"/>
      <c r="S153" s="514"/>
      <c r="T153" s="514"/>
      <c r="U153" s="514"/>
      <c r="V153" s="514"/>
      <c r="W153" s="514"/>
      <c r="X153" s="514"/>
      <c r="Y153" s="514"/>
      <c r="Z153" s="514"/>
      <c r="AA153" s="514"/>
    </row>
    <row r="154" spans="2:27">
      <c r="B154" s="537" t="s">
        <v>93</v>
      </c>
      <c r="C154" s="514" t="s">
        <v>93</v>
      </c>
      <c r="D154" s="514" t="s">
        <v>2119</v>
      </c>
      <c r="E154" s="514" t="s">
        <v>93</v>
      </c>
      <c r="F154" s="514" t="s">
        <v>93</v>
      </c>
      <c r="G154" s="514" t="s">
        <v>2120</v>
      </c>
      <c r="H154" s="514" t="s">
        <v>93</v>
      </c>
      <c r="I154" s="514" t="s">
        <v>3855</v>
      </c>
      <c r="J154" s="514" t="s">
        <v>3856</v>
      </c>
      <c r="K154" s="514"/>
      <c r="L154" s="514"/>
      <c r="M154" s="514"/>
      <c r="N154" s="514"/>
      <c r="O154" s="514"/>
      <c r="P154" s="514"/>
      <c r="Q154" s="514"/>
      <c r="R154" s="514"/>
      <c r="S154" s="514"/>
      <c r="T154" s="514"/>
      <c r="U154" s="514"/>
      <c r="V154" s="514"/>
      <c r="W154" s="514"/>
      <c r="X154" s="514"/>
      <c r="Y154" s="514"/>
      <c r="Z154" s="514"/>
      <c r="AA154" s="514"/>
    </row>
    <row r="155" spans="2:27">
      <c r="B155" s="537" t="s">
        <v>437</v>
      </c>
      <c r="C155" s="514" t="s">
        <v>437</v>
      </c>
      <c r="D155" s="514" t="s">
        <v>2121</v>
      </c>
      <c r="E155" s="514" t="s">
        <v>2122</v>
      </c>
      <c r="F155" s="514" t="s">
        <v>2123</v>
      </c>
      <c r="G155" s="514" t="s">
        <v>2124</v>
      </c>
      <c r="H155" s="514" t="s">
        <v>3857</v>
      </c>
      <c r="I155" s="514" t="s">
        <v>3858</v>
      </c>
      <c r="J155" s="514" t="s">
        <v>3859</v>
      </c>
      <c r="K155" s="514"/>
      <c r="L155" s="514"/>
      <c r="M155" s="514"/>
      <c r="N155" s="514"/>
      <c r="O155" s="514"/>
      <c r="P155" s="514"/>
      <c r="Q155" s="514"/>
      <c r="R155" s="514"/>
      <c r="S155" s="514"/>
      <c r="T155" s="514"/>
      <c r="U155" s="514"/>
      <c r="V155" s="514"/>
      <c r="W155" s="514"/>
      <c r="X155" s="514"/>
      <c r="Y155" s="514"/>
      <c r="Z155" s="514"/>
      <c r="AA155" s="514"/>
    </row>
    <row r="156" spans="2:27">
      <c r="B156" s="537" t="s">
        <v>440</v>
      </c>
      <c r="C156" s="514" t="s">
        <v>1525</v>
      </c>
      <c r="D156" s="514" t="s">
        <v>1525</v>
      </c>
      <c r="E156" s="514" t="s">
        <v>2125</v>
      </c>
      <c r="F156" s="514" t="s">
        <v>2126</v>
      </c>
      <c r="G156" s="514" t="s">
        <v>2127</v>
      </c>
      <c r="H156" s="514" t="s">
        <v>3860</v>
      </c>
      <c r="I156" s="514" t="s">
        <v>3861</v>
      </c>
      <c r="J156" s="514" t="s">
        <v>3862</v>
      </c>
      <c r="K156" s="514"/>
      <c r="L156" s="514"/>
      <c r="M156" s="514"/>
      <c r="N156" s="514"/>
      <c r="O156" s="514"/>
      <c r="P156" s="514"/>
      <c r="Q156" s="514"/>
      <c r="R156" s="514"/>
      <c r="S156" s="514"/>
      <c r="T156" s="514"/>
      <c r="U156" s="514"/>
      <c r="V156" s="514"/>
      <c r="W156" s="514"/>
      <c r="X156" s="514"/>
      <c r="Y156" s="514"/>
      <c r="Z156" s="514"/>
      <c r="AA156" s="514"/>
    </row>
    <row r="157" spans="2:27">
      <c r="B157" s="537" t="s">
        <v>443</v>
      </c>
      <c r="C157" s="514" t="s">
        <v>1526</v>
      </c>
      <c r="D157" s="514" t="s">
        <v>2128</v>
      </c>
      <c r="E157" s="514" t="s">
        <v>443</v>
      </c>
      <c r="F157" s="514" t="s">
        <v>443</v>
      </c>
      <c r="G157" s="514" t="s">
        <v>2129</v>
      </c>
      <c r="H157" s="514" t="s">
        <v>443</v>
      </c>
      <c r="I157" s="514" t="s">
        <v>3863</v>
      </c>
      <c r="J157" s="514" t="s">
        <v>3864</v>
      </c>
      <c r="K157" s="514"/>
      <c r="L157" s="514"/>
      <c r="M157" s="514"/>
      <c r="N157" s="514"/>
      <c r="O157" s="514"/>
      <c r="P157" s="514"/>
      <c r="Q157" s="514"/>
      <c r="R157" s="514"/>
      <c r="S157" s="514"/>
      <c r="T157" s="514"/>
      <c r="U157" s="514"/>
      <c r="V157" s="514"/>
      <c r="W157" s="514"/>
      <c r="X157" s="514"/>
      <c r="Y157" s="514"/>
      <c r="Z157" s="514"/>
      <c r="AA157" s="514"/>
    </row>
    <row r="158" spans="2:27">
      <c r="B158" s="537" t="s">
        <v>94</v>
      </c>
      <c r="C158" s="514" t="s">
        <v>1527</v>
      </c>
      <c r="D158" s="514" t="s">
        <v>2130</v>
      </c>
      <c r="E158" s="514" t="s">
        <v>94</v>
      </c>
      <c r="F158" s="514" t="s">
        <v>94</v>
      </c>
      <c r="G158" s="514" t="s">
        <v>2131</v>
      </c>
      <c r="H158" s="514" t="s">
        <v>94</v>
      </c>
      <c r="I158" s="514" t="s">
        <v>3865</v>
      </c>
      <c r="J158" s="514" t="s">
        <v>94</v>
      </c>
      <c r="K158" s="514"/>
      <c r="L158" s="514"/>
      <c r="M158" s="514"/>
      <c r="N158" s="514"/>
      <c r="O158" s="514"/>
      <c r="P158" s="514"/>
      <c r="Q158" s="514"/>
      <c r="R158" s="514"/>
      <c r="S158" s="514"/>
      <c r="T158" s="514"/>
      <c r="U158" s="514"/>
      <c r="V158" s="514"/>
      <c r="W158" s="514"/>
      <c r="X158" s="514"/>
      <c r="Y158" s="514"/>
      <c r="Z158" s="514"/>
      <c r="AA158" s="514"/>
    </row>
    <row r="159" spans="2:27">
      <c r="B159" s="537" t="s">
        <v>95</v>
      </c>
      <c r="C159" s="514" t="s">
        <v>1528</v>
      </c>
      <c r="D159" s="514" t="s">
        <v>1528</v>
      </c>
      <c r="E159" s="514" t="s">
        <v>95</v>
      </c>
      <c r="F159" s="514" t="s">
        <v>95</v>
      </c>
      <c r="G159" s="514" t="s">
        <v>2132</v>
      </c>
      <c r="H159" s="514" t="s">
        <v>95</v>
      </c>
      <c r="I159" s="514" t="s">
        <v>3866</v>
      </c>
      <c r="J159" s="514" t="s">
        <v>95</v>
      </c>
      <c r="K159" s="514"/>
      <c r="L159" s="514"/>
      <c r="M159" s="514"/>
      <c r="N159" s="514"/>
      <c r="O159" s="514"/>
      <c r="P159" s="514"/>
      <c r="Q159" s="514"/>
      <c r="R159" s="514"/>
      <c r="S159" s="514"/>
      <c r="T159" s="514"/>
      <c r="U159" s="514"/>
      <c r="V159" s="514"/>
      <c r="W159" s="514"/>
      <c r="X159" s="514"/>
      <c r="Y159" s="514"/>
      <c r="Z159" s="514"/>
      <c r="AA159" s="514"/>
    </row>
    <row r="160" spans="2:27">
      <c r="B160" s="537" t="s">
        <v>96</v>
      </c>
      <c r="C160" s="514" t="s">
        <v>96</v>
      </c>
      <c r="D160" s="514" t="s">
        <v>2133</v>
      </c>
      <c r="E160" s="514" t="s">
        <v>96</v>
      </c>
      <c r="F160" s="514" t="s">
        <v>96</v>
      </c>
      <c r="G160" s="514" t="s">
        <v>2134</v>
      </c>
      <c r="H160" s="514" t="s">
        <v>96</v>
      </c>
      <c r="I160" s="514" t="s">
        <v>3867</v>
      </c>
      <c r="J160" s="514" t="s">
        <v>96</v>
      </c>
      <c r="K160" s="514"/>
      <c r="L160" s="514"/>
      <c r="M160" s="514"/>
      <c r="N160" s="514"/>
      <c r="O160" s="514"/>
      <c r="P160" s="514"/>
      <c r="Q160" s="514"/>
      <c r="R160" s="514"/>
      <c r="S160" s="514"/>
      <c r="T160" s="514"/>
      <c r="U160" s="514"/>
      <c r="V160" s="514"/>
      <c r="W160" s="514"/>
      <c r="X160" s="514"/>
      <c r="Y160" s="514"/>
      <c r="Z160" s="514"/>
      <c r="AA160" s="514"/>
    </row>
    <row r="161" spans="2:27">
      <c r="B161" s="537" t="s">
        <v>97</v>
      </c>
      <c r="C161" s="514" t="s">
        <v>1529</v>
      </c>
      <c r="D161" s="514" t="s">
        <v>97</v>
      </c>
      <c r="E161" s="514" t="s">
        <v>2135</v>
      </c>
      <c r="F161" s="514" t="s">
        <v>97</v>
      </c>
      <c r="G161" s="514" t="s">
        <v>2136</v>
      </c>
      <c r="H161" s="514" t="s">
        <v>97</v>
      </c>
      <c r="I161" s="514" t="s">
        <v>3868</v>
      </c>
      <c r="J161" s="514" t="s">
        <v>97</v>
      </c>
      <c r="K161" s="514"/>
      <c r="L161" s="514"/>
      <c r="M161" s="514"/>
      <c r="N161" s="514"/>
      <c r="O161" s="514"/>
      <c r="P161" s="514"/>
      <c r="Q161" s="514"/>
      <c r="R161" s="514"/>
      <c r="S161" s="514"/>
      <c r="T161" s="514"/>
      <c r="U161" s="514"/>
      <c r="V161" s="514"/>
      <c r="W161" s="514"/>
      <c r="X161" s="514"/>
      <c r="Y161" s="514"/>
      <c r="Z161" s="514"/>
      <c r="AA161" s="514"/>
    </row>
    <row r="162" spans="2:27">
      <c r="B162" s="537" t="s">
        <v>98</v>
      </c>
      <c r="C162" s="514" t="s">
        <v>1530</v>
      </c>
      <c r="D162" s="514" t="s">
        <v>1530</v>
      </c>
      <c r="E162" s="514" t="s">
        <v>98</v>
      </c>
      <c r="F162" s="514" t="s">
        <v>2137</v>
      </c>
      <c r="G162" s="514" t="s">
        <v>2138</v>
      </c>
      <c r="H162" s="514" t="s">
        <v>98</v>
      </c>
      <c r="I162" s="514" t="s">
        <v>3869</v>
      </c>
      <c r="J162" s="514" t="s">
        <v>3870</v>
      </c>
      <c r="K162" s="514"/>
      <c r="L162" s="514"/>
      <c r="M162" s="514"/>
      <c r="N162" s="514"/>
      <c r="O162" s="514"/>
      <c r="P162" s="514"/>
      <c r="Q162" s="514"/>
      <c r="R162" s="514"/>
      <c r="S162" s="514"/>
      <c r="T162" s="514"/>
      <c r="U162" s="514"/>
      <c r="V162" s="514"/>
      <c r="W162" s="514"/>
      <c r="X162" s="514"/>
      <c r="Y162" s="514"/>
      <c r="Z162" s="514"/>
      <c r="AA162" s="514"/>
    </row>
    <row r="163" spans="2:27">
      <c r="B163" s="537" t="s">
        <v>99</v>
      </c>
      <c r="C163" s="514" t="s">
        <v>1531</v>
      </c>
      <c r="D163" s="514" t="s">
        <v>2139</v>
      </c>
      <c r="E163" s="514" t="s">
        <v>2140</v>
      </c>
      <c r="F163" s="514" t="s">
        <v>2141</v>
      </c>
      <c r="G163" s="514" t="s">
        <v>2142</v>
      </c>
      <c r="H163" s="514" t="s">
        <v>3871</v>
      </c>
      <c r="I163" s="514" t="s">
        <v>3872</v>
      </c>
      <c r="J163" s="514" t="s">
        <v>3873</v>
      </c>
      <c r="K163" s="514"/>
      <c r="L163" s="514"/>
      <c r="M163" s="514"/>
      <c r="N163" s="514"/>
      <c r="O163" s="514"/>
      <c r="P163" s="514"/>
      <c r="Q163" s="514"/>
      <c r="R163" s="514"/>
      <c r="S163" s="514"/>
      <c r="T163" s="514"/>
      <c r="U163" s="514"/>
      <c r="V163" s="514"/>
      <c r="W163" s="514"/>
      <c r="X163" s="514"/>
      <c r="Y163" s="514"/>
      <c r="Z163" s="514"/>
      <c r="AA163" s="514"/>
    </row>
    <row r="164" spans="2:27">
      <c r="B164" s="537" t="s">
        <v>100</v>
      </c>
      <c r="C164" s="514" t="s">
        <v>100</v>
      </c>
      <c r="D164" s="514" t="s">
        <v>100</v>
      </c>
      <c r="E164" s="514" t="s">
        <v>100</v>
      </c>
      <c r="F164" s="514" t="s">
        <v>100</v>
      </c>
      <c r="G164" s="514" t="s">
        <v>2143</v>
      </c>
      <c r="H164" s="514" t="s">
        <v>3874</v>
      </c>
      <c r="I164" s="514" t="s">
        <v>3875</v>
      </c>
      <c r="J164" s="514" t="s">
        <v>3876</v>
      </c>
      <c r="K164" s="514"/>
      <c r="L164" s="514"/>
      <c r="M164" s="514"/>
      <c r="N164" s="514"/>
      <c r="O164" s="514"/>
      <c r="P164" s="514"/>
      <c r="Q164" s="514"/>
      <c r="R164" s="514"/>
      <c r="S164" s="514"/>
      <c r="T164" s="514"/>
      <c r="U164" s="514"/>
      <c r="V164" s="514"/>
      <c r="W164" s="514"/>
      <c r="X164" s="514"/>
      <c r="Y164" s="514"/>
      <c r="Z164" s="514"/>
      <c r="AA164" s="514"/>
    </row>
    <row r="165" spans="2:27">
      <c r="B165" s="537" t="s">
        <v>101</v>
      </c>
      <c r="C165" s="514" t="s">
        <v>101</v>
      </c>
      <c r="D165" s="514" t="s">
        <v>2144</v>
      </c>
      <c r="E165" s="514" t="s">
        <v>2144</v>
      </c>
      <c r="F165" s="514" t="s">
        <v>2145</v>
      </c>
      <c r="G165" s="514" t="s">
        <v>2146</v>
      </c>
      <c r="H165" s="514" t="s">
        <v>101</v>
      </c>
      <c r="I165" s="514" t="s">
        <v>3877</v>
      </c>
      <c r="J165" s="514" t="s">
        <v>3878</v>
      </c>
      <c r="K165" s="514"/>
      <c r="L165" s="514"/>
      <c r="M165" s="514"/>
      <c r="N165" s="514"/>
      <c r="O165" s="514"/>
      <c r="P165" s="514"/>
      <c r="Q165" s="514"/>
      <c r="R165" s="514"/>
      <c r="S165" s="514"/>
      <c r="T165" s="514"/>
      <c r="U165" s="514"/>
      <c r="V165" s="514"/>
      <c r="W165" s="514"/>
      <c r="X165" s="514"/>
      <c r="Y165" s="514"/>
      <c r="Z165" s="514"/>
      <c r="AA165" s="514"/>
    </row>
    <row r="166" spans="2:27">
      <c r="B166" s="537" t="s">
        <v>460</v>
      </c>
      <c r="C166" s="514" t="s">
        <v>460</v>
      </c>
      <c r="D166" s="514" t="s">
        <v>2147</v>
      </c>
      <c r="E166" s="514" t="s">
        <v>460</v>
      </c>
      <c r="F166" s="514" t="s">
        <v>460</v>
      </c>
      <c r="G166" s="514" t="s">
        <v>2148</v>
      </c>
      <c r="H166" s="514" t="s">
        <v>460</v>
      </c>
      <c r="I166" s="514" t="s">
        <v>3879</v>
      </c>
      <c r="J166" s="514" t="s">
        <v>3880</v>
      </c>
      <c r="K166" s="514"/>
      <c r="L166" s="514"/>
      <c r="M166" s="514"/>
      <c r="N166" s="514"/>
      <c r="O166" s="514"/>
      <c r="P166" s="514"/>
      <c r="Q166" s="514"/>
      <c r="R166" s="514"/>
      <c r="S166" s="514"/>
      <c r="T166" s="514"/>
      <c r="U166" s="514"/>
      <c r="V166" s="514"/>
      <c r="W166" s="514"/>
      <c r="X166" s="514"/>
      <c r="Y166" s="514"/>
      <c r="Z166" s="514"/>
      <c r="AA166" s="514"/>
    </row>
    <row r="167" spans="2:27">
      <c r="B167" s="537" t="s">
        <v>463</v>
      </c>
      <c r="C167" s="514" t="s">
        <v>1532</v>
      </c>
      <c r="D167" s="514" t="s">
        <v>2149</v>
      </c>
      <c r="E167" s="514" t="s">
        <v>2150</v>
      </c>
      <c r="F167" s="514" t="s">
        <v>463</v>
      </c>
      <c r="G167" s="514" t="s">
        <v>2151</v>
      </c>
      <c r="H167" s="514" t="s">
        <v>463</v>
      </c>
      <c r="I167" s="514" t="s">
        <v>3881</v>
      </c>
      <c r="J167" s="514" t="s">
        <v>463</v>
      </c>
      <c r="K167" s="514"/>
      <c r="L167" s="514"/>
      <c r="M167" s="514"/>
      <c r="N167" s="514"/>
      <c r="O167" s="514"/>
      <c r="P167" s="514"/>
      <c r="Q167" s="514"/>
      <c r="R167" s="514"/>
      <c r="S167" s="514"/>
      <c r="T167" s="514"/>
      <c r="U167" s="514"/>
      <c r="V167" s="514"/>
      <c r="W167" s="514"/>
      <c r="X167" s="514"/>
      <c r="Y167" s="514"/>
      <c r="Z167" s="514"/>
      <c r="AA167" s="514"/>
    </row>
    <row r="168" spans="2:27">
      <c r="B168" s="537" t="s">
        <v>102</v>
      </c>
      <c r="C168" s="514" t="s">
        <v>102</v>
      </c>
      <c r="D168" s="514" t="s">
        <v>2152</v>
      </c>
      <c r="E168" s="514" t="s">
        <v>2153</v>
      </c>
      <c r="F168" s="514" t="s">
        <v>2154</v>
      </c>
      <c r="G168" s="514" t="s">
        <v>2155</v>
      </c>
      <c r="H168" s="514" t="s">
        <v>102</v>
      </c>
      <c r="I168" s="514" t="s">
        <v>3882</v>
      </c>
      <c r="J168" s="514" t="s">
        <v>3883</v>
      </c>
      <c r="K168" s="514"/>
      <c r="L168" s="514"/>
      <c r="M168" s="514"/>
      <c r="N168" s="514"/>
      <c r="O168" s="514"/>
      <c r="P168" s="514"/>
      <c r="Q168" s="514"/>
      <c r="R168" s="514"/>
      <c r="S168" s="514"/>
      <c r="T168" s="514"/>
      <c r="U168" s="514"/>
      <c r="V168" s="514"/>
      <c r="W168" s="514"/>
      <c r="X168" s="514"/>
      <c r="Y168" s="514"/>
      <c r="Z168" s="514"/>
      <c r="AA168" s="514"/>
    </row>
    <row r="169" spans="2:27">
      <c r="B169" s="537" t="s">
        <v>103</v>
      </c>
      <c r="C169" s="514" t="s">
        <v>1533</v>
      </c>
      <c r="D169" s="514" t="s">
        <v>2156</v>
      </c>
      <c r="E169" s="514" t="s">
        <v>3884</v>
      </c>
      <c r="F169" s="514" t="s">
        <v>2157</v>
      </c>
      <c r="G169" s="514" t="s">
        <v>2158</v>
      </c>
      <c r="H169" s="514" t="s">
        <v>3885</v>
      </c>
      <c r="I169" s="514" t="s">
        <v>3886</v>
      </c>
      <c r="J169" s="514" t="s">
        <v>3887</v>
      </c>
      <c r="K169" s="514"/>
      <c r="L169" s="514"/>
      <c r="M169" s="514"/>
      <c r="N169" s="514"/>
      <c r="O169" s="514"/>
      <c r="P169" s="514"/>
      <c r="Q169" s="514"/>
      <c r="R169" s="514"/>
      <c r="S169" s="514"/>
      <c r="T169" s="514"/>
      <c r="U169" s="514"/>
      <c r="V169" s="514"/>
      <c r="W169" s="514"/>
      <c r="X169" s="514"/>
      <c r="Y169" s="514"/>
      <c r="Z169" s="514"/>
      <c r="AA169" s="514"/>
    </row>
    <row r="170" spans="2:27">
      <c r="B170" s="537" t="s">
        <v>104</v>
      </c>
      <c r="C170" s="514" t="s">
        <v>1534</v>
      </c>
      <c r="D170" s="514" t="s">
        <v>1534</v>
      </c>
      <c r="E170" s="514" t="s">
        <v>104</v>
      </c>
      <c r="F170" s="514" t="s">
        <v>104</v>
      </c>
      <c r="G170" s="514" t="s">
        <v>2159</v>
      </c>
      <c r="H170" s="514" t="s">
        <v>104</v>
      </c>
      <c r="I170" s="514" t="s">
        <v>3888</v>
      </c>
      <c r="J170" s="514" t="s">
        <v>1534</v>
      </c>
      <c r="K170" s="514"/>
      <c r="L170" s="514"/>
      <c r="M170" s="514"/>
      <c r="N170" s="514"/>
      <c r="O170" s="514"/>
      <c r="P170" s="514"/>
      <c r="Q170" s="514"/>
      <c r="R170" s="514"/>
      <c r="S170" s="514"/>
      <c r="T170" s="514"/>
      <c r="U170" s="514"/>
      <c r="V170" s="514"/>
      <c r="W170" s="514"/>
      <c r="X170" s="514"/>
      <c r="Y170" s="514"/>
      <c r="Z170" s="514"/>
      <c r="AA170" s="514"/>
    </row>
    <row r="171" spans="2:27">
      <c r="B171" s="537" t="s">
        <v>471</v>
      </c>
      <c r="C171" s="514" t="s">
        <v>471</v>
      </c>
      <c r="D171" s="514" t="s">
        <v>471</v>
      </c>
      <c r="E171" s="514" t="s">
        <v>471</v>
      </c>
      <c r="F171" s="514" t="s">
        <v>471</v>
      </c>
      <c r="G171" s="514" t="s">
        <v>2160</v>
      </c>
      <c r="H171" s="514" t="s">
        <v>471</v>
      </c>
      <c r="I171" s="514" t="s">
        <v>3889</v>
      </c>
      <c r="J171" s="514" t="s">
        <v>471</v>
      </c>
      <c r="K171" s="514"/>
      <c r="L171" s="514"/>
      <c r="M171" s="514"/>
      <c r="N171" s="514"/>
      <c r="O171" s="514"/>
      <c r="P171" s="514"/>
      <c r="Q171" s="514"/>
      <c r="R171" s="514"/>
      <c r="S171" s="514"/>
      <c r="T171" s="514"/>
      <c r="U171" s="514"/>
      <c r="V171" s="514"/>
      <c r="W171" s="514"/>
      <c r="X171" s="514"/>
      <c r="Y171" s="514"/>
      <c r="Z171" s="514"/>
      <c r="AA171" s="514"/>
    </row>
    <row r="172" spans="2:27">
      <c r="B172" s="537" t="s">
        <v>474</v>
      </c>
      <c r="C172" s="514" t="s">
        <v>1535</v>
      </c>
      <c r="D172" s="514" t="s">
        <v>2161</v>
      </c>
      <c r="E172" s="514" t="s">
        <v>2162</v>
      </c>
      <c r="F172" s="514" t="s">
        <v>2163</v>
      </c>
      <c r="G172" s="514" t="s">
        <v>2164</v>
      </c>
      <c r="H172" s="514" t="s">
        <v>3890</v>
      </c>
      <c r="I172" s="514" t="s">
        <v>3891</v>
      </c>
      <c r="J172" s="514" t="s">
        <v>3892</v>
      </c>
      <c r="K172" s="514"/>
      <c r="L172" s="514"/>
      <c r="M172" s="514"/>
      <c r="N172" s="514"/>
      <c r="O172" s="514"/>
      <c r="P172" s="514"/>
      <c r="Q172" s="514"/>
      <c r="R172" s="514"/>
      <c r="S172" s="514"/>
      <c r="T172" s="514"/>
      <c r="U172" s="514"/>
      <c r="V172" s="514"/>
      <c r="W172" s="514"/>
      <c r="X172" s="514"/>
      <c r="Y172" s="514"/>
      <c r="Z172" s="514"/>
      <c r="AA172" s="514"/>
    </row>
    <row r="173" spans="2:27">
      <c r="B173" s="537" t="s">
        <v>105</v>
      </c>
      <c r="C173" s="514" t="s">
        <v>105</v>
      </c>
      <c r="D173" s="514" t="s">
        <v>105</v>
      </c>
      <c r="E173" s="514" t="s">
        <v>2165</v>
      </c>
      <c r="F173" s="514" t="s">
        <v>105</v>
      </c>
      <c r="G173" s="514" t="s">
        <v>2166</v>
      </c>
      <c r="H173" s="514" t="s">
        <v>105</v>
      </c>
      <c r="I173" s="514" t="s">
        <v>3893</v>
      </c>
      <c r="J173" s="514" t="s">
        <v>105</v>
      </c>
      <c r="K173" s="514"/>
      <c r="L173" s="514"/>
      <c r="M173" s="514"/>
      <c r="N173" s="514"/>
      <c r="O173" s="514"/>
      <c r="P173" s="514"/>
      <c r="Q173" s="514"/>
      <c r="R173" s="514"/>
      <c r="S173" s="514"/>
      <c r="T173" s="514"/>
      <c r="U173" s="514"/>
      <c r="V173" s="514"/>
      <c r="W173" s="514"/>
      <c r="X173" s="514"/>
      <c r="Y173" s="514"/>
      <c r="Z173" s="514"/>
      <c r="AA173" s="514"/>
    </row>
    <row r="174" spans="2:27">
      <c r="B174" s="537" t="s">
        <v>106</v>
      </c>
      <c r="C174" s="514" t="s">
        <v>106</v>
      </c>
      <c r="D174" s="514" t="s">
        <v>2167</v>
      </c>
      <c r="E174" s="514" t="s">
        <v>2168</v>
      </c>
      <c r="F174" s="514" t="s">
        <v>106</v>
      </c>
      <c r="G174" s="514" t="s">
        <v>2169</v>
      </c>
      <c r="H174" s="514" t="s">
        <v>106</v>
      </c>
      <c r="I174" s="514" t="s">
        <v>3894</v>
      </c>
      <c r="J174" s="514" t="s">
        <v>3895</v>
      </c>
      <c r="K174" s="514"/>
      <c r="L174" s="514"/>
      <c r="M174" s="514"/>
      <c r="N174" s="514"/>
      <c r="O174" s="514"/>
      <c r="P174" s="514"/>
      <c r="Q174" s="514"/>
      <c r="R174" s="514"/>
      <c r="S174" s="514"/>
      <c r="T174" s="514"/>
      <c r="U174" s="514"/>
      <c r="V174" s="514"/>
      <c r="W174" s="514"/>
      <c r="X174" s="514"/>
      <c r="Y174" s="514"/>
      <c r="Z174" s="514"/>
      <c r="AA174" s="514"/>
    </row>
    <row r="175" spans="2:27">
      <c r="B175" s="537" t="s">
        <v>480</v>
      </c>
      <c r="C175" s="514" t="s">
        <v>480</v>
      </c>
      <c r="D175" s="514" t="s">
        <v>480</v>
      </c>
      <c r="E175" s="514" t="s">
        <v>480</v>
      </c>
      <c r="F175" s="514" t="s">
        <v>480</v>
      </c>
      <c r="G175" s="514" t="s">
        <v>2170</v>
      </c>
      <c r="H175" s="514" t="s">
        <v>480</v>
      </c>
      <c r="I175" s="514" t="s">
        <v>3896</v>
      </c>
      <c r="J175" s="514" t="s">
        <v>3897</v>
      </c>
      <c r="K175" s="514"/>
      <c r="L175" s="514"/>
      <c r="M175" s="514"/>
      <c r="N175" s="514"/>
      <c r="O175" s="514"/>
      <c r="P175" s="514"/>
      <c r="Q175" s="514"/>
      <c r="R175" s="514"/>
      <c r="S175" s="514"/>
      <c r="T175" s="514"/>
      <c r="U175" s="514"/>
      <c r="V175" s="514"/>
      <c r="W175" s="514"/>
      <c r="X175" s="514"/>
      <c r="Y175" s="514"/>
      <c r="Z175" s="514"/>
      <c r="AA175" s="514"/>
    </row>
    <row r="176" spans="2:27">
      <c r="B176" s="537" t="s">
        <v>483</v>
      </c>
      <c r="C176" s="514" t="s">
        <v>483</v>
      </c>
      <c r="D176" s="514" t="s">
        <v>2171</v>
      </c>
      <c r="E176" s="514" t="s">
        <v>483</v>
      </c>
      <c r="F176" s="514" t="s">
        <v>483</v>
      </c>
      <c r="G176" s="514" t="s">
        <v>2172</v>
      </c>
      <c r="H176" s="514" t="s">
        <v>483</v>
      </c>
      <c r="I176" s="514" t="s">
        <v>3898</v>
      </c>
      <c r="J176" s="514" t="s">
        <v>483</v>
      </c>
      <c r="K176" s="514"/>
      <c r="L176" s="514"/>
      <c r="M176" s="514"/>
      <c r="N176" s="514"/>
      <c r="O176" s="514"/>
      <c r="P176" s="514"/>
      <c r="Q176" s="514"/>
      <c r="R176" s="514"/>
      <c r="S176" s="514"/>
      <c r="T176" s="514"/>
      <c r="U176" s="514"/>
      <c r="V176" s="514"/>
      <c r="W176" s="514"/>
      <c r="X176" s="514"/>
      <c r="Y176" s="514"/>
      <c r="Z176" s="514"/>
      <c r="AA176" s="514"/>
    </row>
    <row r="177" spans="2:27">
      <c r="B177" s="537" t="s">
        <v>486</v>
      </c>
      <c r="C177" s="514" t="s">
        <v>1536</v>
      </c>
      <c r="D177" s="514" t="s">
        <v>2173</v>
      </c>
      <c r="E177" s="514" t="s">
        <v>2174</v>
      </c>
      <c r="F177" s="514" t="s">
        <v>2173</v>
      </c>
      <c r="G177" s="514" t="s">
        <v>2175</v>
      </c>
      <c r="H177" s="514" t="s">
        <v>486</v>
      </c>
      <c r="I177" s="514" t="s">
        <v>3899</v>
      </c>
      <c r="J177" s="514" t="s">
        <v>1536</v>
      </c>
      <c r="K177" s="514"/>
      <c r="L177" s="514"/>
      <c r="M177" s="514"/>
      <c r="N177" s="514"/>
      <c r="O177" s="514"/>
      <c r="P177" s="514"/>
      <c r="Q177" s="514"/>
      <c r="R177" s="514"/>
      <c r="S177" s="514"/>
      <c r="T177" s="514"/>
      <c r="U177" s="514"/>
      <c r="V177" s="514"/>
      <c r="W177" s="514"/>
      <c r="X177" s="514"/>
      <c r="Y177" s="514"/>
      <c r="Z177" s="514"/>
      <c r="AA177" s="514"/>
    </row>
    <row r="178" spans="2:27">
      <c r="B178" s="537" t="s">
        <v>107</v>
      </c>
      <c r="C178" s="514" t="s">
        <v>1537</v>
      </c>
      <c r="D178" s="514" t="s">
        <v>2176</v>
      </c>
      <c r="E178" s="514" t="s">
        <v>2177</v>
      </c>
      <c r="F178" s="514" t="s">
        <v>107</v>
      </c>
      <c r="G178" s="514" t="s">
        <v>2178</v>
      </c>
      <c r="H178" s="514" t="s">
        <v>107</v>
      </c>
      <c r="I178" s="514" t="s">
        <v>3900</v>
      </c>
      <c r="J178" s="514" t="s">
        <v>3901</v>
      </c>
      <c r="K178" s="514"/>
      <c r="L178" s="514"/>
      <c r="M178" s="514"/>
      <c r="N178" s="514"/>
      <c r="O178" s="514"/>
      <c r="P178" s="514"/>
      <c r="Q178" s="514"/>
      <c r="R178" s="514"/>
      <c r="S178" s="514"/>
      <c r="T178" s="514"/>
      <c r="U178" s="514"/>
      <c r="V178" s="514"/>
      <c r="W178" s="514"/>
      <c r="X178" s="514"/>
      <c r="Y178" s="514"/>
      <c r="Z178" s="514"/>
      <c r="AA178" s="514"/>
    </row>
    <row r="179" spans="2:27">
      <c r="B179" s="537" t="s">
        <v>108</v>
      </c>
      <c r="C179" s="514" t="s">
        <v>1538</v>
      </c>
      <c r="D179" s="514" t="s">
        <v>2179</v>
      </c>
      <c r="E179" s="514" t="s">
        <v>2180</v>
      </c>
      <c r="F179" s="514" t="s">
        <v>108</v>
      </c>
      <c r="G179" s="514" t="s">
        <v>2181</v>
      </c>
      <c r="H179" s="514" t="s">
        <v>108</v>
      </c>
      <c r="I179" s="514" t="s">
        <v>3902</v>
      </c>
      <c r="J179" s="514" t="s">
        <v>3903</v>
      </c>
      <c r="K179" s="514"/>
      <c r="L179" s="514"/>
      <c r="M179" s="514"/>
      <c r="N179" s="514"/>
      <c r="O179" s="514"/>
      <c r="P179" s="514"/>
      <c r="Q179" s="514"/>
      <c r="R179" s="514"/>
      <c r="S179" s="514"/>
      <c r="T179" s="514"/>
      <c r="U179" s="514"/>
      <c r="V179" s="514"/>
      <c r="W179" s="514"/>
      <c r="X179" s="514"/>
      <c r="Y179" s="514"/>
      <c r="Z179" s="514"/>
      <c r="AA179" s="514"/>
    </row>
    <row r="180" spans="2:27">
      <c r="B180" s="537" t="s">
        <v>491</v>
      </c>
      <c r="C180" s="514" t="s">
        <v>1539</v>
      </c>
      <c r="D180" s="514" t="s">
        <v>2182</v>
      </c>
      <c r="E180" s="514" t="s">
        <v>2183</v>
      </c>
      <c r="F180" s="514" t="s">
        <v>2184</v>
      </c>
      <c r="G180" s="514" t="s">
        <v>2185</v>
      </c>
      <c r="H180" s="514" t="s">
        <v>3904</v>
      </c>
      <c r="I180" s="514" t="s">
        <v>3905</v>
      </c>
      <c r="J180" s="514" t="s">
        <v>3906</v>
      </c>
      <c r="K180" s="514"/>
      <c r="L180" s="514"/>
      <c r="M180" s="514"/>
      <c r="N180" s="514"/>
      <c r="O180" s="514"/>
      <c r="P180" s="514"/>
      <c r="Q180" s="514"/>
      <c r="R180" s="514"/>
      <c r="S180" s="514"/>
      <c r="T180" s="514"/>
      <c r="U180" s="514"/>
      <c r="V180" s="514"/>
      <c r="W180" s="514"/>
      <c r="X180" s="514"/>
      <c r="Y180" s="514"/>
      <c r="Z180" s="514"/>
      <c r="AA180" s="514"/>
    </row>
    <row r="181" spans="2:27">
      <c r="B181" s="537" t="s">
        <v>494</v>
      </c>
      <c r="C181" s="514" t="s">
        <v>494</v>
      </c>
      <c r="D181" s="514" t="s">
        <v>2186</v>
      </c>
      <c r="E181" s="514" t="s">
        <v>2187</v>
      </c>
      <c r="F181" s="514" t="s">
        <v>494</v>
      </c>
      <c r="G181" s="514" t="s">
        <v>2188</v>
      </c>
      <c r="H181" s="514" t="s">
        <v>494</v>
      </c>
      <c r="I181" s="514" t="s">
        <v>3907</v>
      </c>
      <c r="J181" s="514" t="s">
        <v>3908</v>
      </c>
      <c r="K181" s="514"/>
      <c r="L181" s="514"/>
      <c r="M181" s="514"/>
      <c r="N181" s="514"/>
      <c r="O181" s="514"/>
      <c r="P181" s="514"/>
      <c r="Q181" s="514"/>
      <c r="R181" s="514"/>
      <c r="S181" s="514"/>
      <c r="T181" s="514"/>
      <c r="U181" s="514"/>
      <c r="V181" s="514"/>
      <c r="W181" s="514"/>
      <c r="X181" s="514"/>
      <c r="Y181" s="514"/>
      <c r="Z181" s="514"/>
      <c r="AA181" s="514"/>
    </row>
    <row r="182" spans="2:27">
      <c r="B182" s="537" t="s">
        <v>109</v>
      </c>
      <c r="C182" s="514" t="s">
        <v>1540</v>
      </c>
      <c r="D182" s="514" t="s">
        <v>2189</v>
      </c>
      <c r="E182" s="514" t="s">
        <v>2190</v>
      </c>
      <c r="F182" s="514" t="s">
        <v>2191</v>
      </c>
      <c r="G182" s="514" t="s">
        <v>2192</v>
      </c>
      <c r="H182" s="514" t="s">
        <v>3909</v>
      </c>
      <c r="I182" s="514" t="s">
        <v>3910</v>
      </c>
      <c r="J182" s="514" t="s">
        <v>3911</v>
      </c>
      <c r="K182" s="514"/>
      <c r="L182" s="514"/>
      <c r="M182" s="514"/>
      <c r="N182" s="514"/>
      <c r="O182" s="514"/>
      <c r="P182" s="514"/>
      <c r="Q182" s="514"/>
      <c r="R182" s="514"/>
      <c r="S182" s="514"/>
      <c r="T182" s="514"/>
      <c r="U182" s="514"/>
      <c r="V182" s="514"/>
      <c r="W182" s="514"/>
      <c r="X182" s="514"/>
      <c r="Y182" s="514"/>
      <c r="Z182" s="514"/>
      <c r="AA182" s="514"/>
    </row>
    <row r="183" spans="2:27">
      <c r="B183" s="537" t="s">
        <v>499</v>
      </c>
      <c r="C183" s="514" t="s">
        <v>1541</v>
      </c>
      <c r="D183" s="514" t="s">
        <v>2193</v>
      </c>
      <c r="E183" s="514" t="s">
        <v>2194</v>
      </c>
      <c r="F183" s="514" t="s">
        <v>2195</v>
      </c>
      <c r="G183" s="514" t="s">
        <v>2196</v>
      </c>
      <c r="H183" s="514" t="s">
        <v>3912</v>
      </c>
      <c r="I183" s="514" t="s">
        <v>3913</v>
      </c>
      <c r="J183" s="514" t="s">
        <v>3914</v>
      </c>
      <c r="K183" s="514"/>
      <c r="L183" s="514"/>
      <c r="M183" s="514"/>
      <c r="N183" s="514"/>
      <c r="O183" s="514"/>
      <c r="P183" s="514"/>
      <c r="Q183" s="514"/>
      <c r="R183" s="514"/>
      <c r="S183" s="514"/>
      <c r="T183" s="514"/>
      <c r="U183" s="514"/>
      <c r="V183" s="514"/>
      <c r="W183" s="514"/>
      <c r="X183" s="514"/>
      <c r="Y183" s="514"/>
      <c r="Z183" s="514"/>
      <c r="AA183" s="514"/>
    </row>
    <row r="184" spans="2:27">
      <c r="B184" s="537" t="s">
        <v>110</v>
      </c>
      <c r="C184" s="514" t="s">
        <v>1542</v>
      </c>
      <c r="D184" s="514" t="s">
        <v>2197</v>
      </c>
      <c r="E184" s="514" t="s">
        <v>2198</v>
      </c>
      <c r="F184" s="514" t="s">
        <v>2199</v>
      </c>
      <c r="G184" s="514" t="s">
        <v>2200</v>
      </c>
      <c r="H184" s="514" t="s">
        <v>3915</v>
      </c>
      <c r="I184" s="514" t="s">
        <v>3916</v>
      </c>
      <c r="J184" s="514" t="s">
        <v>3917</v>
      </c>
      <c r="K184" s="514"/>
      <c r="L184" s="514"/>
      <c r="M184" s="514"/>
      <c r="N184" s="514"/>
      <c r="O184" s="514"/>
      <c r="P184" s="514"/>
      <c r="Q184" s="514"/>
      <c r="R184" s="514"/>
      <c r="S184" s="514"/>
      <c r="T184" s="514"/>
      <c r="U184" s="514"/>
      <c r="V184" s="514"/>
      <c r="W184" s="514"/>
      <c r="X184" s="514"/>
      <c r="Y184" s="514"/>
      <c r="Z184" s="514"/>
      <c r="AA184" s="514"/>
    </row>
    <row r="185" spans="2:27">
      <c r="B185" s="537" t="s">
        <v>111</v>
      </c>
      <c r="C185" s="514" t="s">
        <v>111</v>
      </c>
      <c r="D185" s="514" t="s">
        <v>111</v>
      </c>
      <c r="E185" s="514" t="s">
        <v>111</v>
      </c>
      <c r="F185" s="514" t="s">
        <v>111</v>
      </c>
      <c r="G185" s="514" t="s">
        <v>2201</v>
      </c>
      <c r="H185" s="514" t="s">
        <v>111</v>
      </c>
      <c r="I185" s="514" t="s">
        <v>3918</v>
      </c>
      <c r="J185" s="514" t="s">
        <v>111</v>
      </c>
      <c r="K185" s="514"/>
      <c r="L185" s="514"/>
      <c r="M185" s="514"/>
      <c r="N185" s="514"/>
      <c r="O185" s="514"/>
      <c r="P185" s="514"/>
      <c r="Q185" s="514"/>
      <c r="R185" s="514"/>
      <c r="S185" s="514"/>
      <c r="T185" s="514"/>
      <c r="U185" s="514"/>
      <c r="V185" s="514"/>
      <c r="W185" s="514"/>
      <c r="X185" s="514"/>
      <c r="Y185" s="514"/>
      <c r="Z185" s="514"/>
      <c r="AA185" s="514"/>
    </row>
    <row r="186" spans="2:27">
      <c r="B186" s="537" t="s">
        <v>505</v>
      </c>
      <c r="C186" s="514" t="s">
        <v>1543</v>
      </c>
      <c r="D186" s="514" t="s">
        <v>2202</v>
      </c>
      <c r="E186" s="514" t="s">
        <v>2203</v>
      </c>
      <c r="F186" s="514" t="s">
        <v>505</v>
      </c>
      <c r="G186" s="514" t="s">
        <v>2204</v>
      </c>
      <c r="H186" s="514" t="s">
        <v>505</v>
      </c>
      <c r="I186" s="514" t="s">
        <v>3919</v>
      </c>
      <c r="J186" s="514" t="s">
        <v>505</v>
      </c>
      <c r="K186" s="514"/>
      <c r="L186" s="514"/>
      <c r="M186" s="514"/>
      <c r="N186" s="514"/>
      <c r="O186" s="514"/>
      <c r="P186" s="514"/>
      <c r="Q186" s="514"/>
      <c r="R186" s="514"/>
      <c r="S186" s="514"/>
      <c r="T186" s="514"/>
      <c r="U186" s="514"/>
      <c r="V186" s="514"/>
      <c r="W186" s="514"/>
      <c r="X186" s="514"/>
      <c r="Y186" s="514"/>
      <c r="Z186" s="514"/>
      <c r="AA186" s="514"/>
    </row>
    <row r="187" spans="2:27">
      <c r="B187" s="537" t="s">
        <v>507</v>
      </c>
      <c r="C187" s="514" t="s">
        <v>507</v>
      </c>
      <c r="D187" s="514" t="s">
        <v>2205</v>
      </c>
      <c r="E187" s="514" t="s">
        <v>507</v>
      </c>
      <c r="F187" s="514" t="s">
        <v>507</v>
      </c>
      <c r="G187" s="514" t="s">
        <v>2206</v>
      </c>
      <c r="H187" s="514" t="s">
        <v>507</v>
      </c>
      <c r="I187" s="514" t="s">
        <v>3920</v>
      </c>
      <c r="J187" s="514" t="s">
        <v>3921</v>
      </c>
      <c r="K187" s="514"/>
      <c r="L187" s="514"/>
      <c r="M187" s="514"/>
      <c r="N187" s="514"/>
      <c r="O187" s="514"/>
      <c r="P187" s="514"/>
      <c r="Q187" s="514"/>
      <c r="R187" s="514"/>
      <c r="S187" s="514"/>
      <c r="T187" s="514"/>
      <c r="U187" s="514"/>
      <c r="V187" s="514"/>
      <c r="W187" s="514"/>
      <c r="X187" s="514"/>
      <c r="Y187" s="514"/>
      <c r="Z187" s="514"/>
      <c r="AA187" s="514"/>
    </row>
    <row r="188" spans="2:27">
      <c r="B188" s="537" t="s">
        <v>510</v>
      </c>
      <c r="C188" s="514" t="s">
        <v>1544</v>
      </c>
      <c r="D188" s="514" t="s">
        <v>2207</v>
      </c>
      <c r="E188" s="514" t="s">
        <v>2208</v>
      </c>
      <c r="F188" s="514" t="s">
        <v>2209</v>
      </c>
      <c r="G188" s="514" t="s">
        <v>2210</v>
      </c>
      <c r="H188" s="514" t="s">
        <v>3922</v>
      </c>
      <c r="I188" s="514" t="s">
        <v>3923</v>
      </c>
      <c r="J188" s="514" t="s">
        <v>3924</v>
      </c>
      <c r="K188" s="514"/>
      <c r="L188" s="514"/>
      <c r="M188" s="514"/>
      <c r="N188" s="514"/>
      <c r="O188" s="514"/>
      <c r="P188" s="514"/>
      <c r="Q188" s="514"/>
      <c r="R188" s="514"/>
      <c r="S188" s="514"/>
      <c r="T188" s="514"/>
      <c r="U188" s="514"/>
      <c r="V188" s="514"/>
      <c r="W188" s="514"/>
      <c r="X188" s="514"/>
      <c r="Y188" s="514"/>
      <c r="Z188" s="514"/>
      <c r="AA188" s="514"/>
    </row>
    <row r="189" spans="2:27">
      <c r="B189" s="537" t="s">
        <v>513</v>
      </c>
      <c r="C189" s="514" t="s">
        <v>1545</v>
      </c>
      <c r="D189" s="514" t="s">
        <v>2211</v>
      </c>
      <c r="E189" s="514" t="s">
        <v>2212</v>
      </c>
      <c r="F189" s="514" t="s">
        <v>2213</v>
      </c>
      <c r="G189" s="514" t="s">
        <v>2214</v>
      </c>
      <c r="H189" s="514" t="s">
        <v>3925</v>
      </c>
      <c r="I189" s="514" t="s">
        <v>3926</v>
      </c>
      <c r="J189" s="514" t="s">
        <v>3927</v>
      </c>
      <c r="K189" s="514"/>
      <c r="L189" s="514"/>
      <c r="M189" s="514"/>
      <c r="N189" s="514"/>
      <c r="O189" s="514"/>
      <c r="P189" s="514"/>
      <c r="Q189" s="514"/>
      <c r="R189" s="514"/>
      <c r="S189" s="514"/>
      <c r="T189" s="514"/>
      <c r="U189" s="514"/>
      <c r="V189" s="514"/>
      <c r="W189" s="514"/>
      <c r="X189" s="514"/>
      <c r="Y189" s="514"/>
      <c r="Z189" s="514"/>
      <c r="AA189" s="514"/>
    </row>
    <row r="190" spans="2:27">
      <c r="B190" s="537" t="s">
        <v>516</v>
      </c>
      <c r="C190" s="514" t="s">
        <v>1546</v>
      </c>
      <c r="D190" s="514" t="s">
        <v>2215</v>
      </c>
      <c r="E190" s="514" t="s">
        <v>2216</v>
      </c>
      <c r="F190" s="514" t="s">
        <v>2217</v>
      </c>
      <c r="G190" s="514" t="s">
        <v>2218</v>
      </c>
      <c r="H190" s="514" t="s">
        <v>516</v>
      </c>
      <c r="I190" s="514" t="s">
        <v>3928</v>
      </c>
      <c r="J190" s="514" t="s">
        <v>3929</v>
      </c>
      <c r="K190" s="514"/>
      <c r="L190" s="514"/>
      <c r="M190" s="514"/>
      <c r="N190" s="514"/>
      <c r="O190" s="514"/>
      <c r="P190" s="514"/>
      <c r="Q190" s="514"/>
      <c r="R190" s="514"/>
      <c r="S190" s="514"/>
      <c r="T190" s="514"/>
      <c r="U190" s="514"/>
      <c r="V190" s="514"/>
      <c r="W190" s="514"/>
      <c r="X190" s="514"/>
      <c r="Y190" s="514"/>
      <c r="Z190" s="514"/>
      <c r="AA190" s="514"/>
    </row>
    <row r="191" spans="2:27">
      <c r="B191" s="537" t="s">
        <v>112</v>
      </c>
      <c r="C191" s="514" t="s">
        <v>1547</v>
      </c>
      <c r="D191" s="514" t="s">
        <v>112</v>
      </c>
      <c r="E191" s="514" t="s">
        <v>2219</v>
      </c>
      <c r="F191" s="514" t="s">
        <v>112</v>
      </c>
      <c r="G191" s="514" t="s">
        <v>2220</v>
      </c>
      <c r="H191" s="514" t="s">
        <v>3930</v>
      </c>
      <c r="I191" s="514" t="s">
        <v>3931</v>
      </c>
      <c r="J191" s="514" t="s">
        <v>3932</v>
      </c>
      <c r="K191" s="514"/>
      <c r="L191" s="514"/>
      <c r="M191" s="514"/>
      <c r="N191" s="514"/>
      <c r="O191" s="514"/>
      <c r="P191" s="514"/>
      <c r="Q191" s="514"/>
      <c r="R191" s="514"/>
      <c r="S191" s="514"/>
      <c r="T191" s="514"/>
      <c r="U191" s="514"/>
      <c r="V191" s="514"/>
      <c r="W191" s="514"/>
      <c r="X191" s="514"/>
      <c r="Y191" s="514"/>
      <c r="Z191" s="514"/>
      <c r="AA191" s="514"/>
    </row>
    <row r="192" spans="2:27">
      <c r="B192" s="537" t="s">
        <v>113</v>
      </c>
      <c r="C192" s="514" t="s">
        <v>1548</v>
      </c>
      <c r="D192" s="514" t="s">
        <v>2221</v>
      </c>
      <c r="E192" s="514" t="s">
        <v>2222</v>
      </c>
      <c r="F192" s="514" t="s">
        <v>113</v>
      </c>
      <c r="G192" s="514" t="s">
        <v>2223</v>
      </c>
      <c r="H192" s="514" t="s">
        <v>113</v>
      </c>
      <c r="I192" s="514" t="s">
        <v>3933</v>
      </c>
      <c r="J192" s="514" t="s">
        <v>3934</v>
      </c>
      <c r="K192" s="514"/>
      <c r="L192" s="514"/>
      <c r="M192" s="514"/>
      <c r="N192" s="514"/>
      <c r="O192" s="514"/>
      <c r="P192" s="514"/>
      <c r="Q192" s="514"/>
      <c r="R192" s="514"/>
      <c r="S192" s="514"/>
      <c r="T192" s="514"/>
      <c r="U192" s="514"/>
      <c r="V192" s="514"/>
      <c r="W192" s="514"/>
      <c r="X192" s="514"/>
      <c r="Y192" s="514"/>
      <c r="Z192" s="514"/>
      <c r="AA192" s="514"/>
    </row>
    <row r="193" spans="2:27">
      <c r="B193" s="537" t="s">
        <v>114</v>
      </c>
      <c r="C193" s="514" t="s">
        <v>114</v>
      </c>
      <c r="D193" s="514" t="s">
        <v>2224</v>
      </c>
      <c r="E193" s="514" t="s">
        <v>2225</v>
      </c>
      <c r="F193" s="514" t="s">
        <v>114</v>
      </c>
      <c r="G193" s="514" t="s">
        <v>2226</v>
      </c>
      <c r="H193" s="514" t="s">
        <v>114</v>
      </c>
      <c r="I193" s="514" t="s">
        <v>3935</v>
      </c>
      <c r="J193" s="514" t="s">
        <v>3936</v>
      </c>
      <c r="K193" s="514"/>
      <c r="L193" s="514"/>
      <c r="M193" s="514"/>
      <c r="N193" s="514"/>
      <c r="O193" s="514"/>
      <c r="P193" s="514"/>
      <c r="Q193" s="514"/>
      <c r="R193" s="514"/>
      <c r="S193" s="514"/>
      <c r="T193" s="514"/>
      <c r="U193" s="514"/>
      <c r="V193" s="514"/>
      <c r="W193" s="514"/>
      <c r="X193" s="514"/>
      <c r="Y193" s="514"/>
      <c r="Z193" s="514"/>
      <c r="AA193" s="514"/>
    </row>
    <row r="194" spans="2:27">
      <c r="B194" s="537" t="s">
        <v>525</v>
      </c>
      <c r="C194" s="514" t="s">
        <v>1549</v>
      </c>
      <c r="D194" s="514" t="s">
        <v>2227</v>
      </c>
      <c r="E194" s="514" t="s">
        <v>2228</v>
      </c>
      <c r="F194" s="514" t="s">
        <v>525</v>
      </c>
      <c r="G194" s="514" t="s">
        <v>2229</v>
      </c>
      <c r="H194" s="514" t="s">
        <v>3937</v>
      </c>
      <c r="I194" s="514" t="s">
        <v>3938</v>
      </c>
      <c r="J194" s="514" t="s">
        <v>3939</v>
      </c>
      <c r="K194" s="514"/>
      <c r="L194" s="514"/>
      <c r="M194" s="514"/>
      <c r="N194" s="514"/>
      <c r="O194" s="514"/>
      <c r="P194" s="514"/>
      <c r="Q194" s="514"/>
      <c r="R194" s="514"/>
      <c r="S194" s="514"/>
      <c r="T194" s="514"/>
      <c r="U194" s="514"/>
      <c r="V194" s="514"/>
      <c r="W194" s="514"/>
      <c r="X194" s="514"/>
      <c r="Y194" s="514"/>
      <c r="Z194" s="514"/>
      <c r="AA194" s="514"/>
    </row>
    <row r="195" spans="2:27">
      <c r="B195" s="537" t="s">
        <v>528</v>
      </c>
      <c r="C195" s="514" t="s">
        <v>528</v>
      </c>
      <c r="D195" s="514" t="s">
        <v>528</v>
      </c>
      <c r="E195" s="514" t="s">
        <v>528</v>
      </c>
      <c r="F195" s="514" t="s">
        <v>528</v>
      </c>
      <c r="G195" s="514" t="s">
        <v>2230</v>
      </c>
      <c r="H195" s="514" t="s">
        <v>528</v>
      </c>
      <c r="I195" s="514" t="s">
        <v>3940</v>
      </c>
      <c r="J195" s="514" t="s">
        <v>528</v>
      </c>
      <c r="K195" s="514"/>
      <c r="L195" s="514"/>
      <c r="M195" s="514"/>
      <c r="N195" s="514"/>
      <c r="O195" s="514"/>
      <c r="P195" s="514"/>
      <c r="Q195" s="514"/>
      <c r="R195" s="514"/>
      <c r="S195" s="514"/>
      <c r="T195" s="514"/>
      <c r="U195" s="514"/>
      <c r="V195" s="514"/>
      <c r="W195" s="514"/>
      <c r="X195" s="514"/>
      <c r="Y195" s="514"/>
      <c r="Z195" s="514"/>
      <c r="AA195" s="514"/>
    </row>
    <row r="196" spans="2:27">
      <c r="B196" s="537" t="s">
        <v>530</v>
      </c>
      <c r="C196" s="514" t="s">
        <v>1550</v>
      </c>
      <c r="D196" s="514" t="s">
        <v>3941</v>
      </c>
      <c r="E196" s="514" t="s">
        <v>2231</v>
      </c>
      <c r="F196" s="514" t="s">
        <v>2232</v>
      </c>
      <c r="G196" s="514" t="s">
        <v>2233</v>
      </c>
      <c r="H196" s="514" t="s">
        <v>3942</v>
      </c>
      <c r="I196" s="514" t="s">
        <v>3943</v>
      </c>
      <c r="J196" s="514" t="s">
        <v>3944</v>
      </c>
      <c r="K196" s="514"/>
      <c r="L196" s="514"/>
      <c r="M196" s="514"/>
      <c r="N196" s="514"/>
      <c r="O196" s="514"/>
      <c r="P196" s="514"/>
      <c r="Q196" s="514"/>
      <c r="R196" s="514"/>
      <c r="S196" s="514"/>
      <c r="T196" s="514"/>
      <c r="U196" s="514"/>
      <c r="V196" s="514"/>
      <c r="W196" s="514"/>
      <c r="X196" s="514"/>
      <c r="Y196" s="514"/>
      <c r="Z196" s="514"/>
      <c r="AA196" s="514"/>
    </row>
    <row r="197" spans="2:27">
      <c r="B197" s="537" t="s">
        <v>533</v>
      </c>
      <c r="C197" s="514" t="s">
        <v>1551</v>
      </c>
      <c r="D197" s="514" t="s">
        <v>2234</v>
      </c>
      <c r="E197" s="514" t="s">
        <v>2235</v>
      </c>
      <c r="F197" s="514" t="s">
        <v>533</v>
      </c>
      <c r="G197" s="514" t="s">
        <v>2236</v>
      </c>
      <c r="H197" s="514" t="s">
        <v>533</v>
      </c>
      <c r="I197" s="514" t="s">
        <v>3945</v>
      </c>
      <c r="J197" s="514" t="s">
        <v>3946</v>
      </c>
      <c r="K197" s="514"/>
      <c r="L197" s="514"/>
      <c r="M197" s="514"/>
      <c r="N197" s="514"/>
      <c r="O197" s="514"/>
      <c r="P197" s="514"/>
      <c r="Q197" s="514"/>
      <c r="R197" s="514"/>
      <c r="S197" s="514"/>
      <c r="T197" s="514"/>
      <c r="U197" s="514"/>
      <c r="V197" s="514"/>
      <c r="W197" s="514"/>
      <c r="X197" s="514"/>
      <c r="Y197" s="514"/>
      <c r="Z197" s="514"/>
      <c r="AA197" s="514"/>
    </row>
    <row r="198" spans="2:27">
      <c r="B198" s="537" t="s">
        <v>115</v>
      </c>
      <c r="C198" s="514" t="s">
        <v>1552</v>
      </c>
      <c r="D198" s="514" t="s">
        <v>2237</v>
      </c>
      <c r="E198" s="514" t="s">
        <v>2238</v>
      </c>
      <c r="F198" s="514" t="s">
        <v>2239</v>
      </c>
      <c r="G198" s="514" t="s">
        <v>2240</v>
      </c>
      <c r="H198" s="514" t="s">
        <v>3947</v>
      </c>
      <c r="I198" s="514" t="s">
        <v>3948</v>
      </c>
      <c r="J198" s="514" t="s">
        <v>3949</v>
      </c>
      <c r="K198" s="514"/>
      <c r="L198" s="514"/>
      <c r="M198" s="514"/>
      <c r="N198" s="514"/>
      <c r="O198" s="514"/>
      <c r="P198" s="514"/>
      <c r="Q198" s="514"/>
      <c r="R198" s="514"/>
      <c r="S198" s="514"/>
      <c r="T198" s="514"/>
      <c r="U198" s="514"/>
      <c r="V198" s="514"/>
      <c r="W198" s="514"/>
      <c r="X198" s="514"/>
      <c r="Y198" s="514"/>
      <c r="Z198" s="514"/>
      <c r="AA198" s="514"/>
    </row>
    <row r="199" spans="2:27">
      <c r="B199" s="537" t="s">
        <v>538</v>
      </c>
      <c r="C199" s="514" t="s">
        <v>1553</v>
      </c>
      <c r="D199" s="514" t="s">
        <v>2241</v>
      </c>
      <c r="E199" s="514" t="s">
        <v>2242</v>
      </c>
      <c r="F199" s="514" t="s">
        <v>538</v>
      </c>
      <c r="G199" s="514" t="s">
        <v>2243</v>
      </c>
      <c r="H199" s="514" t="s">
        <v>538</v>
      </c>
      <c r="I199" s="514" t="s">
        <v>3950</v>
      </c>
      <c r="J199" s="514" t="s">
        <v>3951</v>
      </c>
      <c r="K199" s="514"/>
      <c r="L199" s="514"/>
      <c r="M199" s="514"/>
      <c r="N199" s="514"/>
      <c r="O199" s="514"/>
      <c r="P199" s="514"/>
      <c r="Q199" s="514"/>
      <c r="R199" s="514"/>
      <c r="S199" s="514"/>
      <c r="T199" s="514"/>
      <c r="U199" s="514"/>
      <c r="V199" s="514"/>
      <c r="W199" s="514"/>
      <c r="X199" s="514"/>
      <c r="Y199" s="514"/>
      <c r="Z199" s="514"/>
      <c r="AA199" s="514"/>
    </row>
    <row r="200" spans="2:27">
      <c r="B200" s="537" t="s">
        <v>116</v>
      </c>
      <c r="C200" s="514" t="s">
        <v>116</v>
      </c>
      <c r="D200" s="514" t="s">
        <v>116</v>
      </c>
      <c r="E200" s="514" t="s">
        <v>2244</v>
      </c>
      <c r="F200" s="514" t="s">
        <v>116</v>
      </c>
      <c r="G200" s="514" t="s">
        <v>2245</v>
      </c>
      <c r="H200" s="514" t="s">
        <v>116</v>
      </c>
      <c r="I200" s="514" t="s">
        <v>3952</v>
      </c>
      <c r="J200" s="514" t="s">
        <v>116</v>
      </c>
      <c r="K200" s="514"/>
      <c r="L200" s="514"/>
      <c r="M200" s="514"/>
      <c r="N200" s="514"/>
      <c r="O200" s="514"/>
      <c r="P200" s="514"/>
      <c r="Q200" s="514"/>
      <c r="R200" s="514"/>
      <c r="S200" s="514"/>
      <c r="T200" s="514"/>
      <c r="U200" s="514"/>
      <c r="V200" s="514"/>
      <c r="W200" s="514"/>
      <c r="X200" s="514"/>
      <c r="Y200" s="514"/>
      <c r="Z200" s="514"/>
      <c r="AA200" s="514"/>
    </row>
    <row r="201" spans="2:27">
      <c r="B201" s="537" t="s">
        <v>117</v>
      </c>
      <c r="C201" s="514" t="s">
        <v>1554</v>
      </c>
      <c r="D201" s="514" t="s">
        <v>2246</v>
      </c>
      <c r="E201" s="514" t="s">
        <v>117</v>
      </c>
      <c r="F201" s="514" t="s">
        <v>2247</v>
      </c>
      <c r="G201" s="514" t="s">
        <v>2248</v>
      </c>
      <c r="H201" s="514" t="s">
        <v>117</v>
      </c>
      <c r="I201" s="514" t="s">
        <v>3953</v>
      </c>
      <c r="J201" s="514" t="s">
        <v>3954</v>
      </c>
      <c r="K201" s="514"/>
      <c r="L201" s="514"/>
      <c r="M201" s="514"/>
      <c r="N201" s="514"/>
      <c r="O201" s="514"/>
      <c r="P201" s="514"/>
      <c r="Q201" s="514"/>
      <c r="R201" s="514"/>
      <c r="S201" s="514"/>
      <c r="T201" s="514"/>
      <c r="U201" s="514"/>
      <c r="V201" s="514"/>
      <c r="W201" s="514"/>
      <c r="X201" s="514"/>
      <c r="Y201" s="514"/>
      <c r="Z201" s="514"/>
      <c r="AA201" s="514"/>
    </row>
    <row r="202" spans="2:27">
      <c r="B202" s="537" t="s">
        <v>545</v>
      </c>
      <c r="C202" s="514" t="s">
        <v>1555</v>
      </c>
      <c r="D202" s="514" t="s">
        <v>2249</v>
      </c>
      <c r="E202" s="514" t="s">
        <v>2250</v>
      </c>
      <c r="F202" s="514" t="s">
        <v>2251</v>
      </c>
      <c r="G202" s="514" t="s">
        <v>2252</v>
      </c>
      <c r="H202" s="514" t="s">
        <v>3955</v>
      </c>
      <c r="I202" s="514" t="s">
        <v>3956</v>
      </c>
      <c r="J202" s="514" t="s">
        <v>3957</v>
      </c>
      <c r="K202" s="514"/>
      <c r="L202" s="514"/>
      <c r="M202" s="514"/>
      <c r="N202" s="514"/>
      <c r="O202" s="514"/>
      <c r="P202" s="514"/>
      <c r="Q202" s="514"/>
      <c r="R202" s="514"/>
      <c r="S202" s="514"/>
      <c r="T202" s="514"/>
      <c r="U202" s="514"/>
      <c r="V202" s="514"/>
      <c r="W202" s="514"/>
      <c r="X202" s="514"/>
      <c r="Y202" s="514"/>
      <c r="Z202" s="514"/>
      <c r="AA202" s="514"/>
    </row>
    <row r="203" spans="2:27">
      <c r="B203" s="537" t="s">
        <v>118</v>
      </c>
      <c r="C203" s="514" t="s">
        <v>1556</v>
      </c>
      <c r="D203" s="514" t="s">
        <v>2253</v>
      </c>
      <c r="E203" s="514" t="s">
        <v>2254</v>
      </c>
      <c r="F203" s="514" t="s">
        <v>2255</v>
      </c>
      <c r="G203" s="514" t="s">
        <v>2256</v>
      </c>
      <c r="H203" s="514" t="s">
        <v>3958</v>
      </c>
      <c r="I203" s="514" t="s">
        <v>3959</v>
      </c>
      <c r="J203" s="514" t="s">
        <v>3960</v>
      </c>
      <c r="K203" s="514"/>
      <c r="L203" s="514"/>
      <c r="M203" s="514"/>
      <c r="N203" s="514"/>
      <c r="O203" s="514"/>
      <c r="P203" s="514"/>
      <c r="Q203" s="514"/>
      <c r="R203" s="514"/>
      <c r="S203" s="514"/>
      <c r="T203" s="514"/>
      <c r="U203" s="514"/>
      <c r="V203" s="514"/>
      <c r="W203" s="514"/>
      <c r="X203" s="514"/>
      <c r="Y203" s="514"/>
      <c r="Z203" s="514"/>
      <c r="AA203" s="514"/>
    </row>
    <row r="204" spans="2:27">
      <c r="B204" s="537" t="s">
        <v>550</v>
      </c>
      <c r="C204" s="514" t="s">
        <v>1557</v>
      </c>
      <c r="D204" s="514" t="s">
        <v>2257</v>
      </c>
      <c r="E204" s="514" t="s">
        <v>2258</v>
      </c>
      <c r="F204" s="514" t="s">
        <v>2259</v>
      </c>
      <c r="G204" s="514" t="s">
        <v>2260</v>
      </c>
      <c r="H204" s="514" t="s">
        <v>3961</v>
      </c>
      <c r="I204" s="514" t="s">
        <v>3962</v>
      </c>
      <c r="J204" s="514" t="s">
        <v>3963</v>
      </c>
      <c r="K204" s="514"/>
      <c r="L204" s="514"/>
      <c r="M204" s="514"/>
      <c r="N204" s="514"/>
      <c r="O204" s="514"/>
      <c r="P204" s="514"/>
      <c r="Q204" s="514"/>
      <c r="R204" s="514"/>
      <c r="S204" s="514"/>
      <c r="T204" s="514"/>
      <c r="U204" s="514"/>
      <c r="V204" s="514"/>
      <c r="W204" s="514"/>
      <c r="X204" s="514"/>
      <c r="Y204" s="514"/>
      <c r="Z204" s="514"/>
      <c r="AA204" s="514"/>
    </row>
    <row r="205" spans="2:27">
      <c r="B205" s="537" t="s">
        <v>552</v>
      </c>
      <c r="C205" s="514" t="s">
        <v>552</v>
      </c>
      <c r="D205" s="514" t="s">
        <v>2261</v>
      </c>
      <c r="E205" s="514" t="s">
        <v>552</v>
      </c>
      <c r="F205" s="514" t="s">
        <v>552</v>
      </c>
      <c r="G205" s="514" t="s">
        <v>2262</v>
      </c>
      <c r="H205" s="514" t="s">
        <v>552</v>
      </c>
      <c r="I205" s="514" t="s">
        <v>3964</v>
      </c>
      <c r="J205" s="514" t="s">
        <v>552</v>
      </c>
      <c r="K205" s="514"/>
      <c r="L205" s="514"/>
      <c r="M205" s="514"/>
      <c r="N205" s="514"/>
      <c r="O205" s="514"/>
      <c r="P205" s="514"/>
      <c r="Q205" s="514"/>
      <c r="R205" s="514"/>
      <c r="S205" s="514"/>
      <c r="T205" s="514"/>
      <c r="U205" s="514"/>
      <c r="V205" s="514"/>
      <c r="W205" s="514"/>
      <c r="X205" s="514"/>
      <c r="Y205" s="514"/>
      <c r="Z205" s="514"/>
      <c r="AA205" s="514"/>
    </row>
    <row r="206" spans="2:27">
      <c r="B206" s="537" t="s">
        <v>119</v>
      </c>
      <c r="C206" s="514" t="s">
        <v>1558</v>
      </c>
      <c r="D206" s="514" t="s">
        <v>2263</v>
      </c>
      <c r="E206" s="514" t="s">
        <v>2264</v>
      </c>
      <c r="F206" s="514" t="s">
        <v>119</v>
      </c>
      <c r="G206" s="514" t="s">
        <v>2265</v>
      </c>
      <c r="H206" s="514" t="s">
        <v>119</v>
      </c>
      <c r="I206" s="514" t="s">
        <v>3965</v>
      </c>
      <c r="J206" s="514" t="s">
        <v>3966</v>
      </c>
      <c r="K206" s="514"/>
      <c r="L206" s="514"/>
      <c r="M206" s="514"/>
      <c r="N206" s="514"/>
      <c r="O206" s="514"/>
      <c r="P206" s="514"/>
      <c r="Q206" s="514"/>
      <c r="R206" s="514"/>
      <c r="S206" s="514"/>
      <c r="T206" s="514"/>
      <c r="U206" s="514"/>
      <c r="V206" s="514"/>
      <c r="W206" s="514"/>
      <c r="X206" s="514"/>
      <c r="Y206" s="514"/>
      <c r="Z206" s="514"/>
      <c r="AA206" s="514"/>
    </row>
    <row r="207" spans="2:27">
      <c r="B207" s="537" t="s">
        <v>557</v>
      </c>
      <c r="C207" s="514" t="s">
        <v>557</v>
      </c>
      <c r="D207" s="514" t="s">
        <v>557</v>
      </c>
      <c r="E207" s="514" t="s">
        <v>557</v>
      </c>
      <c r="F207" s="514" t="s">
        <v>557</v>
      </c>
      <c r="G207" s="514" t="s">
        <v>2266</v>
      </c>
      <c r="H207" s="514" t="s">
        <v>557</v>
      </c>
      <c r="I207" s="514" t="s">
        <v>3967</v>
      </c>
      <c r="J207" s="514" t="s">
        <v>557</v>
      </c>
      <c r="K207" s="514"/>
      <c r="L207" s="514"/>
      <c r="M207" s="514"/>
      <c r="N207" s="514"/>
      <c r="O207" s="514"/>
      <c r="P207" s="514"/>
      <c r="Q207" s="514"/>
      <c r="R207" s="514"/>
      <c r="S207" s="514"/>
      <c r="T207" s="514"/>
      <c r="U207" s="514"/>
      <c r="V207" s="514"/>
      <c r="W207" s="514"/>
      <c r="X207" s="514"/>
      <c r="Y207" s="514"/>
      <c r="Z207" s="514"/>
      <c r="AA207" s="514"/>
    </row>
    <row r="208" spans="2:27">
      <c r="B208" s="537" t="s">
        <v>120</v>
      </c>
      <c r="C208" s="514" t="s">
        <v>120</v>
      </c>
      <c r="D208" s="514" t="s">
        <v>2267</v>
      </c>
      <c r="E208" s="514" t="s">
        <v>120</v>
      </c>
      <c r="F208" s="514" t="s">
        <v>120</v>
      </c>
      <c r="G208" s="514" t="s">
        <v>2268</v>
      </c>
      <c r="H208" s="514" t="s">
        <v>3968</v>
      </c>
      <c r="I208" s="514" t="s">
        <v>3969</v>
      </c>
      <c r="J208" s="514" t="s">
        <v>120</v>
      </c>
      <c r="K208" s="514"/>
      <c r="L208" s="514"/>
      <c r="M208" s="514"/>
      <c r="N208" s="514"/>
      <c r="O208" s="514"/>
      <c r="P208" s="514"/>
      <c r="Q208" s="514"/>
      <c r="R208" s="514"/>
      <c r="S208" s="514"/>
      <c r="T208" s="514"/>
      <c r="U208" s="514"/>
      <c r="V208" s="514"/>
      <c r="W208" s="514"/>
      <c r="X208" s="514"/>
      <c r="Y208" s="514"/>
      <c r="Z208" s="514"/>
      <c r="AA208" s="514"/>
    </row>
    <row r="209" spans="2:27">
      <c r="B209" s="537" t="s">
        <v>562</v>
      </c>
      <c r="C209" s="514" t="s">
        <v>562</v>
      </c>
      <c r="D209" s="514" t="s">
        <v>2269</v>
      </c>
      <c r="E209" s="514" t="s">
        <v>2270</v>
      </c>
      <c r="F209" s="514" t="s">
        <v>2271</v>
      </c>
      <c r="G209" s="514" t="s">
        <v>2272</v>
      </c>
      <c r="H209" s="514" t="s">
        <v>562</v>
      </c>
      <c r="I209" s="514" t="s">
        <v>3970</v>
      </c>
      <c r="J209" s="514" t="s">
        <v>562</v>
      </c>
      <c r="K209" s="514"/>
      <c r="L209" s="514"/>
      <c r="M209" s="514"/>
      <c r="N209" s="514"/>
      <c r="O209" s="514"/>
      <c r="P209" s="514"/>
      <c r="Q209" s="514"/>
      <c r="R209" s="514"/>
      <c r="S209" s="514"/>
      <c r="T209" s="514"/>
      <c r="U209" s="514"/>
      <c r="V209" s="514"/>
      <c r="W209" s="514"/>
      <c r="X209" s="514"/>
      <c r="Y209" s="514"/>
      <c r="Z209" s="514"/>
      <c r="AA209" s="514"/>
    </row>
    <row r="210" spans="2:27">
      <c r="B210" s="537" t="s">
        <v>121</v>
      </c>
      <c r="C210" s="514" t="s">
        <v>121</v>
      </c>
      <c r="D210" s="514" t="s">
        <v>2273</v>
      </c>
      <c r="E210" s="514" t="s">
        <v>2274</v>
      </c>
      <c r="F210" s="514" t="s">
        <v>121</v>
      </c>
      <c r="G210" s="514" t="s">
        <v>2275</v>
      </c>
      <c r="H210" s="514" t="s">
        <v>121</v>
      </c>
      <c r="I210" s="514" t="s">
        <v>3971</v>
      </c>
      <c r="J210" s="514" t="s">
        <v>3972</v>
      </c>
      <c r="K210" s="514"/>
      <c r="L210" s="514"/>
      <c r="M210" s="514"/>
      <c r="N210" s="514"/>
      <c r="O210" s="514"/>
      <c r="P210" s="514"/>
      <c r="Q210" s="514"/>
      <c r="R210" s="514"/>
      <c r="S210" s="514"/>
      <c r="T210" s="514"/>
      <c r="U210" s="514"/>
      <c r="V210" s="514"/>
      <c r="W210" s="514"/>
      <c r="X210" s="514"/>
      <c r="Y210" s="514"/>
      <c r="Z210" s="514"/>
      <c r="AA210" s="514"/>
    </row>
    <row r="211" spans="2:27">
      <c r="B211" s="537" t="s">
        <v>122</v>
      </c>
      <c r="C211" s="514" t="s">
        <v>1559</v>
      </c>
      <c r="D211" s="514" t="s">
        <v>2276</v>
      </c>
      <c r="E211" s="514" t="s">
        <v>122</v>
      </c>
      <c r="F211" s="514" t="s">
        <v>122</v>
      </c>
      <c r="G211" s="514" t="s">
        <v>2277</v>
      </c>
      <c r="H211" s="514" t="s">
        <v>122</v>
      </c>
      <c r="I211" s="514" t="s">
        <v>3973</v>
      </c>
      <c r="J211" s="514" t="s">
        <v>3974</v>
      </c>
      <c r="K211" s="514"/>
      <c r="L211" s="514"/>
      <c r="M211" s="514"/>
      <c r="N211" s="514"/>
      <c r="O211" s="514"/>
      <c r="P211" s="514"/>
      <c r="Q211" s="514"/>
      <c r="R211" s="514"/>
      <c r="S211" s="514"/>
      <c r="T211" s="514"/>
      <c r="U211" s="514"/>
      <c r="V211" s="514"/>
      <c r="W211" s="514"/>
      <c r="X211" s="514"/>
      <c r="Y211" s="514"/>
      <c r="Z211" s="514"/>
      <c r="AA211" s="514"/>
    </row>
    <row r="212" spans="2:27" s="540" customFormat="1">
      <c r="B212" s="541"/>
      <c r="C212" s="516"/>
      <c r="D212" s="516"/>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row>
    <row r="213" spans="2:27">
      <c r="B213" s="537" t="s">
        <v>2279</v>
      </c>
      <c r="C213" s="514" t="s">
        <v>1572</v>
      </c>
      <c r="D213" s="514" t="s">
        <v>1269</v>
      </c>
      <c r="E213" s="514" t="s">
        <v>1353</v>
      </c>
      <c r="F213" s="514" t="s">
        <v>1097</v>
      </c>
      <c r="G213" s="514" t="s">
        <v>2278</v>
      </c>
      <c r="H213" s="514" t="s">
        <v>2578</v>
      </c>
      <c r="I213" s="514" t="s">
        <v>3175</v>
      </c>
      <c r="J213" s="514" t="s">
        <v>3176</v>
      </c>
      <c r="K213" s="514"/>
      <c r="L213" s="514"/>
      <c r="M213" s="514"/>
      <c r="N213" s="514"/>
      <c r="O213" s="514"/>
      <c r="P213" s="514"/>
      <c r="Q213" s="514"/>
      <c r="R213" s="514"/>
      <c r="S213" s="514"/>
      <c r="T213" s="514"/>
      <c r="U213" s="514"/>
      <c r="V213" s="514"/>
      <c r="W213" s="514"/>
      <c r="X213" s="514"/>
      <c r="Y213" s="514"/>
      <c r="Z213" s="514"/>
      <c r="AA213" s="514"/>
    </row>
    <row r="214" spans="2:27">
      <c r="B214" s="537">
        <v>1</v>
      </c>
      <c r="C214" s="514">
        <v>1</v>
      </c>
      <c r="D214" s="514">
        <v>1</v>
      </c>
      <c r="E214" s="514">
        <v>1</v>
      </c>
      <c r="F214" s="514">
        <v>1</v>
      </c>
      <c r="G214" s="514">
        <v>1</v>
      </c>
      <c r="H214" s="514">
        <v>1</v>
      </c>
      <c r="I214" s="514">
        <v>1</v>
      </c>
      <c r="J214" s="514">
        <v>1</v>
      </c>
      <c r="K214" s="514"/>
      <c r="L214" s="514"/>
      <c r="M214" s="514"/>
      <c r="N214" s="514"/>
      <c r="O214" s="514"/>
      <c r="P214" s="514"/>
      <c r="Q214" s="514"/>
      <c r="R214" s="514"/>
      <c r="S214" s="514"/>
      <c r="T214" s="514"/>
      <c r="U214" s="514"/>
      <c r="V214" s="514"/>
      <c r="W214" s="514"/>
      <c r="X214" s="514"/>
      <c r="Y214" s="514"/>
      <c r="Z214" s="514"/>
      <c r="AA214" s="514"/>
    </row>
    <row r="215" spans="2:27">
      <c r="B215" s="537">
        <v>2</v>
      </c>
      <c r="C215" s="514">
        <v>2</v>
      </c>
      <c r="D215" s="514">
        <v>2</v>
      </c>
      <c r="E215" s="514">
        <v>2</v>
      </c>
      <c r="F215" s="514">
        <v>2</v>
      </c>
      <c r="G215" s="514">
        <v>2</v>
      </c>
      <c r="H215" s="514">
        <v>2</v>
      </c>
      <c r="I215" s="514">
        <v>2</v>
      </c>
      <c r="J215" s="514">
        <v>2</v>
      </c>
      <c r="K215" s="514"/>
      <c r="L215" s="514"/>
      <c r="M215" s="514"/>
      <c r="N215" s="514"/>
      <c r="O215" s="514"/>
      <c r="P215" s="514"/>
      <c r="Q215" s="514"/>
      <c r="R215" s="514"/>
      <c r="S215" s="514"/>
      <c r="T215" s="514"/>
      <c r="U215" s="514"/>
      <c r="V215" s="514"/>
      <c r="W215" s="514"/>
      <c r="X215" s="514"/>
      <c r="Y215" s="514"/>
      <c r="Z215" s="514"/>
      <c r="AA215" s="514"/>
    </row>
    <row r="216" spans="2:27">
      <c r="B216" s="537">
        <v>3</v>
      </c>
      <c r="C216" s="514">
        <v>3</v>
      </c>
      <c r="D216" s="514">
        <v>3</v>
      </c>
      <c r="E216" s="514">
        <v>3</v>
      </c>
      <c r="F216" s="514">
        <v>3</v>
      </c>
      <c r="G216" s="514">
        <v>3</v>
      </c>
      <c r="H216" s="514">
        <v>3</v>
      </c>
      <c r="I216" s="514">
        <v>3</v>
      </c>
      <c r="J216" s="514">
        <v>3</v>
      </c>
      <c r="K216" s="514"/>
      <c r="L216" s="514"/>
      <c r="M216" s="514"/>
      <c r="N216" s="514"/>
      <c r="O216" s="514"/>
      <c r="P216" s="514"/>
      <c r="Q216" s="514"/>
      <c r="R216" s="514"/>
      <c r="S216" s="514"/>
      <c r="T216" s="514"/>
      <c r="U216" s="514"/>
      <c r="V216" s="514"/>
      <c r="W216" s="514"/>
      <c r="X216" s="514"/>
      <c r="Y216" s="514"/>
      <c r="Z216" s="514"/>
      <c r="AA216" s="514"/>
    </row>
    <row r="217" spans="2:27">
      <c r="B217" s="537">
        <v>4</v>
      </c>
      <c r="C217" s="514">
        <v>4</v>
      </c>
      <c r="D217" s="514">
        <v>4</v>
      </c>
      <c r="E217" s="514">
        <v>4</v>
      </c>
      <c r="F217" s="514">
        <v>4</v>
      </c>
      <c r="G217" s="514">
        <v>4</v>
      </c>
      <c r="H217" s="514">
        <v>4</v>
      </c>
      <c r="I217" s="514">
        <v>4</v>
      </c>
      <c r="J217" s="514">
        <v>4</v>
      </c>
      <c r="K217" s="514"/>
      <c r="L217" s="514"/>
      <c r="M217" s="514"/>
      <c r="N217" s="514"/>
      <c r="O217" s="514"/>
      <c r="P217" s="514"/>
      <c r="Q217" s="514"/>
      <c r="R217" s="514"/>
      <c r="S217" s="514"/>
      <c r="T217" s="514"/>
      <c r="U217" s="514"/>
      <c r="V217" s="514"/>
      <c r="W217" s="514"/>
      <c r="X217" s="514"/>
      <c r="Y217" s="514"/>
      <c r="Z217" s="514"/>
      <c r="AA217" s="514"/>
    </row>
    <row r="218" spans="2:27" s="540" customFormat="1">
      <c r="B218" s="541"/>
      <c r="C218" s="516"/>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row>
    <row r="219" spans="2:27">
      <c r="B219" s="542" t="s">
        <v>12</v>
      </c>
      <c r="C219" s="542" t="s">
        <v>12</v>
      </c>
      <c r="D219" s="542" t="s">
        <v>12</v>
      </c>
      <c r="E219" s="542" t="s">
        <v>12</v>
      </c>
      <c r="F219" s="542" t="s">
        <v>12</v>
      </c>
      <c r="G219" s="542" t="s">
        <v>12</v>
      </c>
      <c r="H219" s="542" t="s">
        <v>12</v>
      </c>
      <c r="I219" s="542" t="s">
        <v>12</v>
      </c>
      <c r="J219" s="542" t="s">
        <v>12</v>
      </c>
      <c r="K219" s="539"/>
      <c r="L219" s="539"/>
      <c r="M219" s="539"/>
      <c r="N219" s="539"/>
      <c r="O219" s="539"/>
      <c r="P219" s="539"/>
      <c r="Q219" s="539"/>
      <c r="R219" s="539"/>
      <c r="S219" s="539"/>
      <c r="T219" s="539"/>
      <c r="U219" s="539"/>
      <c r="V219" s="539"/>
      <c r="W219" s="539"/>
      <c r="X219" s="539"/>
      <c r="Y219" s="539"/>
      <c r="Z219" s="539"/>
      <c r="AA219" s="539"/>
    </row>
    <row r="220" spans="2:27">
      <c r="B220" s="538" t="s">
        <v>12</v>
      </c>
      <c r="C220" s="538" t="s">
        <v>12</v>
      </c>
      <c r="D220" s="538" t="s">
        <v>12</v>
      </c>
      <c r="E220" s="538" t="s">
        <v>12</v>
      </c>
      <c r="F220" s="538" t="s">
        <v>12</v>
      </c>
      <c r="G220" s="538" t="s">
        <v>12</v>
      </c>
      <c r="H220" s="538" t="s">
        <v>12</v>
      </c>
      <c r="I220" s="538" t="s">
        <v>12</v>
      </c>
      <c r="J220" s="538" t="s">
        <v>12</v>
      </c>
      <c r="K220" s="539"/>
      <c r="L220" s="539"/>
      <c r="M220" s="539"/>
      <c r="N220" s="539"/>
      <c r="O220" s="539"/>
      <c r="P220" s="539"/>
      <c r="Q220" s="539"/>
      <c r="R220" s="539"/>
      <c r="S220" s="539"/>
      <c r="T220" s="539"/>
      <c r="U220" s="539"/>
      <c r="V220" s="539"/>
      <c r="W220" s="539"/>
      <c r="X220" s="539"/>
      <c r="Y220" s="539"/>
      <c r="Z220" s="539"/>
      <c r="AA220" s="539"/>
    </row>
    <row r="221" spans="2:27">
      <c r="B221" s="537" t="s">
        <v>8</v>
      </c>
      <c r="C221" s="514" t="s">
        <v>1572</v>
      </c>
      <c r="D221" s="514" t="s">
        <v>1269</v>
      </c>
      <c r="E221" s="514" t="s">
        <v>1353</v>
      </c>
      <c r="F221" s="514" t="s">
        <v>1097</v>
      </c>
      <c r="G221" s="514" t="s">
        <v>2278</v>
      </c>
      <c r="H221" s="514" t="s">
        <v>2578</v>
      </c>
      <c r="I221" s="514" t="s">
        <v>3175</v>
      </c>
      <c r="J221" s="514" t="s">
        <v>3176</v>
      </c>
      <c r="K221" s="514"/>
      <c r="L221" s="514"/>
      <c r="M221" s="514"/>
      <c r="N221" s="514"/>
      <c r="O221" s="514"/>
      <c r="P221" s="514"/>
      <c r="Q221" s="514"/>
      <c r="R221" s="514"/>
      <c r="S221" s="514"/>
      <c r="T221" s="514"/>
      <c r="U221" s="514"/>
      <c r="V221" s="514"/>
      <c r="W221" s="514"/>
      <c r="X221" s="514"/>
      <c r="Y221" s="514"/>
      <c r="Z221" s="514"/>
      <c r="AA221" s="514"/>
    </row>
    <row r="222" spans="2:27">
      <c r="B222" s="537" t="s">
        <v>584</v>
      </c>
      <c r="C222" s="514" t="s">
        <v>2280</v>
      </c>
      <c r="D222" s="514" t="s">
        <v>2280</v>
      </c>
      <c r="E222" s="514" t="s">
        <v>2281</v>
      </c>
      <c r="F222" s="514" t="s">
        <v>2282</v>
      </c>
      <c r="G222" s="514" t="s">
        <v>3975</v>
      </c>
      <c r="H222" s="514" t="s">
        <v>3976</v>
      </c>
      <c r="I222" s="514" t="s">
        <v>3977</v>
      </c>
      <c r="J222" s="514" t="s">
        <v>3978</v>
      </c>
      <c r="K222" s="514"/>
      <c r="L222" s="514"/>
      <c r="M222" s="514"/>
      <c r="N222" s="514"/>
      <c r="O222" s="514"/>
      <c r="P222" s="514"/>
      <c r="Q222" s="514"/>
      <c r="R222" s="514"/>
      <c r="S222" s="514"/>
      <c r="T222" s="514"/>
      <c r="U222" s="514"/>
      <c r="V222" s="514"/>
      <c r="W222" s="514"/>
      <c r="X222" s="514"/>
      <c r="Y222" s="514"/>
      <c r="Z222" s="514"/>
      <c r="AA222" s="514"/>
    </row>
    <row r="223" spans="2:27">
      <c r="B223" s="537" t="s">
        <v>586</v>
      </c>
      <c r="C223" s="514" t="s">
        <v>2302</v>
      </c>
      <c r="D223" s="514" t="s">
        <v>2302</v>
      </c>
      <c r="E223" s="514" t="s">
        <v>2304</v>
      </c>
      <c r="F223" s="514" t="s">
        <v>2283</v>
      </c>
      <c r="G223" s="514" t="s">
        <v>3979</v>
      </c>
      <c r="H223" s="514" t="s">
        <v>3980</v>
      </c>
      <c r="I223" s="514" t="s">
        <v>3977</v>
      </c>
      <c r="J223" s="514" t="s">
        <v>3981</v>
      </c>
      <c r="K223" s="514"/>
      <c r="L223" s="514"/>
      <c r="M223" s="514"/>
      <c r="N223" s="514"/>
      <c r="O223" s="514"/>
      <c r="P223" s="514"/>
      <c r="Q223" s="514"/>
      <c r="R223" s="514"/>
      <c r="S223" s="514"/>
      <c r="T223" s="514"/>
      <c r="U223" s="514"/>
      <c r="V223" s="514"/>
      <c r="W223" s="514"/>
      <c r="X223" s="514"/>
      <c r="Y223" s="514"/>
      <c r="Z223" s="514"/>
      <c r="AA223" s="514"/>
    </row>
    <row r="224" spans="2:27">
      <c r="B224" s="537" t="s">
        <v>587</v>
      </c>
      <c r="C224" s="514" t="s">
        <v>2305</v>
      </c>
      <c r="D224" s="514" t="s">
        <v>2305</v>
      </c>
      <c r="E224" s="514" t="s">
        <v>2303</v>
      </c>
      <c r="F224" s="514" t="s">
        <v>2284</v>
      </c>
      <c r="G224" s="514" t="s">
        <v>3982</v>
      </c>
      <c r="H224" s="514" t="s">
        <v>3983</v>
      </c>
      <c r="I224" s="514" t="s">
        <v>3977</v>
      </c>
      <c r="J224" s="514" t="s">
        <v>3984</v>
      </c>
      <c r="K224" s="514"/>
      <c r="L224" s="514"/>
      <c r="M224" s="514"/>
      <c r="N224" s="514"/>
      <c r="O224" s="514"/>
      <c r="P224" s="514"/>
      <c r="Q224" s="514"/>
      <c r="R224" s="514"/>
      <c r="S224" s="514"/>
      <c r="T224" s="514"/>
      <c r="U224" s="514"/>
      <c r="V224" s="514"/>
      <c r="W224" s="514"/>
      <c r="X224" s="514"/>
      <c r="Y224" s="514"/>
      <c r="Z224" s="514"/>
      <c r="AA224" s="514"/>
    </row>
    <row r="225" spans="2:27">
      <c r="B225" s="537" t="s">
        <v>588</v>
      </c>
      <c r="C225" s="514" t="s">
        <v>2306</v>
      </c>
      <c r="D225" s="514" t="s">
        <v>2306</v>
      </c>
      <c r="E225" s="514" t="s">
        <v>2307</v>
      </c>
      <c r="F225" s="514" t="s">
        <v>2285</v>
      </c>
      <c r="G225" s="514" t="s">
        <v>3985</v>
      </c>
      <c r="H225" s="514" t="s">
        <v>3986</v>
      </c>
      <c r="I225" s="514" t="s">
        <v>3977</v>
      </c>
      <c r="J225" s="514" t="s">
        <v>3987</v>
      </c>
      <c r="K225" s="514"/>
      <c r="L225" s="514"/>
      <c r="M225" s="514"/>
      <c r="N225" s="514"/>
      <c r="O225" s="514"/>
      <c r="P225" s="514"/>
      <c r="Q225" s="514"/>
      <c r="R225" s="514"/>
      <c r="S225" s="514"/>
      <c r="T225" s="514"/>
      <c r="U225" s="514"/>
      <c r="V225" s="514"/>
      <c r="W225" s="514"/>
      <c r="X225" s="514"/>
      <c r="Y225" s="514"/>
      <c r="Z225" s="514"/>
      <c r="AA225" s="514"/>
    </row>
    <row r="226" spans="2:27">
      <c r="B226" s="537" t="s">
        <v>589</v>
      </c>
      <c r="C226" s="514" t="s">
        <v>2308</v>
      </c>
      <c r="D226" s="514" t="s">
        <v>2308</v>
      </c>
      <c r="E226" s="514" t="s">
        <v>2357</v>
      </c>
      <c r="F226" s="514" t="s">
        <v>2286</v>
      </c>
      <c r="G226" s="514" t="s">
        <v>3988</v>
      </c>
      <c r="H226" s="514" t="s">
        <v>3989</v>
      </c>
      <c r="I226" s="514" t="s">
        <v>3977</v>
      </c>
      <c r="J226" s="514" t="s">
        <v>3990</v>
      </c>
      <c r="K226" s="514"/>
      <c r="L226" s="514"/>
      <c r="M226" s="514"/>
      <c r="N226" s="514"/>
      <c r="O226" s="514"/>
      <c r="P226" s="514"/>
      <c r="Q226" s="514"/>
      <c r="R226" s="514"/>
      <c r="S226" s="514"/>
      <c r="T226" s="514"/>
      <c r="U226" s="514"/>
      <c r="V226" s="514"/>
      <c r="W226" s="514"/>
      <c r="X226" s="514"/>
      <c r="Y226" s="514"/>
      <c r="Z226" s="514"/>
      <c r="AA226" s="514"/>
    </row>
    <row r="227" spans="2:27">
      <c r="B227" s="537" t="s">
        <v>590</v>
      </c>
      <c r="C227" s="514" t="s">
        <v>2309</v>
      </c>
      <c r="D227" s="514" t="s">
        <v>2309</v>
      </c>
      <c r="E227" s="514" t="s">
        <v>2358</v>
      </c>
      <c r="F227" s="514" t="s">
        <v>2287</v>
      </c>
      <c r="G227" s="514" t="s">
        <v>3991</v>
      </c>
      <c r="H227" s="514" t="s">
        <v>3992</v>
      </c>
      <c r="I227" s="514" t="s">
        <v>3977</v>
      </c>
      <c r="J227" s="514" t="s">
        <v>3993</v>
      </c>
      <c r="K227" s="514"/>
      <c r="L227" s="514"/>
      <c r="M227" s="514"/>
      <c r="N227" s="514"/>
      <c r="O227" s="514"/>
      <c r="P227" s="514"/>
      <c r="Q227" s="514"/>
      <c r="R227" s="514"/>
      <c r="S227" s="514"/>
      <c r="T227" s="514"/>
      <c r="U227" s="514"/>
      <c r="V227" s="514"/>
      <c r="W227" s="514"/>
      <c r="X227" s="514"/>
      <c r="Y227" s="514"/>
      <c r="Z227" s="514"/>
      <c r="AA227" s="514"/>
    </row>
    <row r="228" spans="2:27">
      <c r="B228" s="537" t="s">
        <v>591</v>
      </c>
      <c r="C228" s="514" t="s">
        <v>2310</v>
      </c>
      <c r="D228" s="514" t="s">
        <v>2310</v>
      </c>
      <c r="E228" s="514" t="s">
        <v>2359</v>
      </c>
      <c r="F228" s="514" t="s">
        <v>2288</v>
      </c>
      <c r="G228" s="514" t="s">
        <v>3994</v>
      </c>
      <c r="H228" s="514" t="s">
        <v>3995</v>
      </c>
      <c r="I228" s="514" t="s">
        <v>3977</v>
      </c>
      <c r="J228" s="514" t="s">
        <v>3996</v>
      </c>
      <c r="K228" s="514"/>
      <c r="L228" s="514"/>
      <c r="M228" s="514"/>
      <c r="N228" s="514"/>
      <c r="O228" s="514"/>
      <c r="P228" s="514"/>
      <c r="Q228" s="514"/>
      <c r="R228" s="514"/>
      <c r="S228" s="514"/>
      <c r="T228" s="514"/>
      <c r="U228" s="514"/>
      <c r="V228" s="514"/>
      <c r="W228" s="514"/>
      <c r="X228" s="514"/>
      <c r="Y228" s="514"/>
      <c r="Z228" s="514"/>
      <c r="AA228" s="514"/>
    </row>
    <row r="229" spans="2:27">
      <c r="B229" s="537" t="s">
        <v>592</v>
      </c>
      <c r="C229" s="514" t="s">
        <v>2311</v>
      </c>
      <c r="D229" s="514" t="s">
        <v>2311</v>
      </c>
      <c r="E229" s="514" t="s">
        <v>2360</v>
      </c>
      <c r="F229" s="514" t="s">
        <v>2289</v>
      </c>
      <c r="G229" s="514" t="s">
        <v>3997</v>
      </c>
      <c r="H229" s="514" t="s">
        <v>3998</v>
      </c>
      <c r="I229" s="514" t="s">
        <v>3977</v>
      </c>
      <c r="J229" s="514" t="s">
        <v>3999</v>
      </c>
      <c r="K229" s="514"/>
      <c r="L229" s="514"/>
      <c r="M229" s="514"/>
      <c r="N229" s="514"/>
      <c r="O229" s="514"/>
      <c r="P229" s="514"/>
      <c r="Q229" s="514"/>
      <c r="R229" s="514"/>
      <c r="S229" s="514"/>
      <c r="T229" s="514"/>
      <c r="U229" s="514"/>
      <c r="V229" s="514"/>
      <c r="W229" s="514"/>
      <c r="X229" s="514"/>
      <c r="Y229" s="514"/>
      <c r="Z229" s="514"/>
      <c r="AA229" s="514"/>
    </row>
    <row r="230" spans="2:27">
      <c r="B230" s="537" t="s">
        <v>593</v>
      </c>
      <c r="C230" s="514" t="s">
        <v>2312</v>
      </c>
      <c r="D230" s="514" t="s">
        <v>2312</v>
      </c>
      <c r="E230" s="514" t="s">
        <v>2361</v>
      </c>
      <c r="F230" s="514" t="s">
        <v>2290</v>
      </c>
      <c r="G230" s="514" t="s">
        <v>4000</v>
      </c>
      <c r="H230" s="514" t="s">
        <v>4001</v>
      </c>
      <c r="I230" s="514" t="s">
        <v>3977</v>
      </c>
      <c r="J230" s="514" t="s">
        <v>4002</v>
      </c>
      <c r="K230" s="514"/>
      <c r="L230" s="514"/>
      <c r="M230" s="514"/>
      <c r="N230" s="514"/>
      <c r="O230" s="514"/>
      <c r="P230" s="514"/>
      <c r="Q230" s="514"/>
      <c r="R230" s="514"/>
      <c r="S230" s="514"/>
      <c r="T230" s="514"/>
      <c r="U230" s="514"/>
      <c r="V230" s="514"/>
      <c r="W230" s="514"/>
      <c r="X230" s="514"/>
      <c r="Y230" s="514"/>
      <c r="Z230" s="514"/>
      <c r="AA230" s="514"/>
    </row>
    <row r="231" spans="2:27">
      <c r="B231" s="537" t="s">
        <v>594</v>
      </c>
      <c r="C231" s="514" t="s">
        <v>2313</v>
      </c>
      <c r="D231" s="514" t="s">
        <v>2313</v>
      </c>
      <c r="E231" s="514" t="s">
        <v>2362</v>
      </c>
      <c r="F231" s="514" t="s">
        <v>2291</v>
      </c>
      <c r="G231" s="514" t="s">
        <v>4003</v>
      </c>
      <c r="H231" s="514" t="s">
        <v>4004</v>
      </c>
      <c r="I231" s="514" t="s">
        <v>3977</v>
      </c>
      <c r="J231" s="514" t="s">
        <v>4005</v>
      </c>
      <c r="K231" s="514"/>
      <c r="L231" s="514"/>
      <c r="M231" s="514"/>
      <c r="N231" s="514"/>
      <c r="O231" s="514"/>
      <c r="P231" s="514"/>
      <c r="Q231" s="514"/>
      <c r="R231" s="514"/>
      <c r="S231" s="514"/>
      <c r="T231" s="514"/>
      <c r="U231" s="514"/>
      <c r="V231" s="514"/>
      <c r="W231" s="514"/>
      <c r="X231" s="514"/>
      <c r="Y231" s="514"/>
      <c r="Z231" s="514"/>
      <c r="AA231" s="514"/>
    </row>
    <row r="232" spans="2:27">
      <c r="B232" s="537" t="s">
        <v>595</v>
      </c>
      <c r="C232" s="514" t="s">
        <v>2314</v>
      </c>
      <c r="D232" s="514" t="s">
        <v>2314</v>
      </c>
      <c r="E232" s="514" t="s">
        <v>2363</v>
      </c>
      <c r="F232" s="514" t="s">
        <v>2292</v>
      </c>
      <c r="G232" s="514" t="s">
        <v>4006</v>
      </c>
      <c r="H232" s="514" t="s">
        <v>4007</v>
      </c>
      <c r="I232" s="514" t="s">
        <v>3977</v>
      </c>
      <c r="J232" s="514" t="s">
        <v>4008</v>
      </c>
      <c r="K232" s="514"/>
      <c r="L232" s="514"/>
      <c r="M232" s="514"/>
      <c r="N232" s="514"/>
      <c r="O232" s="514"/>
      <c r="P232" s="514"/>
      <c r="Q232" s="514"/>
      <c r="R232" s="514"/>
      <c r="S232" s="514"/>
      <c r="T232" s="514"/>
      <c r="U232" s="514"/>
      <c r="V232" s="514"/>
      <c r="W232" s="514"/>
      <c r="X232" s="514"/>
      <c r="Y232" s="514"/>
      <c r="Z232" s="514"/>
      <c r="AA232" s="514"/>
    </row>
    <row r="233" spans="2:27">
      <c r="B233" s="537" t="s">
        <v>596</v>
      </c>
      <c r="C233" s="514" t="s">
        <v>2315</v>
      </c>
      <c r="D233" s="514" t="s">
        <v>2315</v>
      </c>
      <c r="E233" s="514" t="s">
        <v>2364</v>
      </c>
      <c r="F233" s="514" t="s">
        <v>2293</v>
      </c>
      <c r="G233" s="514" t="s">
        <v>4009</v>
      </c>
      <c r="H233" s="514" t="s">
        <v>4010</v>
      </c>
      <c r="I233" s="514" t="s">
        <v>3977</v>
      </c>
      <c r="J233" s="514" t="s">
        <v>4011</v>
      </c>
      <c r="K233" s="514"/>
      <c r="L233" s="514"/>
      <c r="M233" s="514"/>
      <c r="N233" s="514"/>
      <c r="O233" s="514"/>
      <c r="P233" s="514"/>
      <c r="Q233" s="514"/>
      <c r="R233" s="514"/>
      <c r="S233" s="514"/>
      <c r="T233" s="514"/>
      <c r="U233" s="514"/>
      <c r="V233" s="514"/>
      <c r="W233" s="514"/>
      <c r="X233" s="514"/>
      <c r="Y233" s="514"/>
      <c r="Z233" s="514"/>
      <c r="AA233" s="514"/>
    </row>
    <row r="234" spans="2:27">
      <c r="B234" s="537" t="s">
        <v>597</v>
      </c>
      <c r="C234" s="514" t="s">
        <v>2316</v>
      </c>
      <c r="D234" s="514" t="s">
        <v>2316</v>
      </c>
      <c r="E234" s="514" t="s">
        <v>2365</v>
      </c>
      <c r="F234" s="514" t="s">
        <v>2294</v>
      </c>
      <c r="G234" s="514" t="s">
        <v>4012</v>
      </c>
      <c r="H234" s="514" t="s">
        <v>4013</v>
      </c>
      <c r="I234" s="514" t="s">
        <v>3977</v>
      </c>
      <c r="J234" s="514" t="s">
        <v>4014</v>
      </c>
      <c r="K234" s="514"/>
      <c r="L234" s="514"/>
      <c r="M234" s="514"/>
      <c r="N234" s="514"/>
      <c r="O234" s="514"/>
      <c r="P234" s="514"/>
      <c r="Q234" s="514"/>
      <c r="R234" s="514"/>
      <c r="S234" s="514"/>
      <c r="T234" s="514"/>
      <c r="U234" s="514"/>
      <c r="V234" s="514"/>
      <c r="W234" s="514"/>
      <c r="X234" s="514"/>
      <c r="Y234" s="514"/>
      <c r="Z234" s="514"/>
      <c r="AA234" s="514"/>
    </row>
    <row r="235" spans="2:27">
      <c r="B235" s="537" t="s">
        <v>598</v>
      </c>
      <c r="C235" s="514" t="s">
        <v>2317</v>
      </c>
      <c r="D235" s="514" t="s">
        <v>2317</v>
      </c>
      <c r="E235" s="514" t="s">
        <v>2366</v>
      </c>
      <c r="F235" s="514" t="s">
        <v>2295</v>
      </c>
      <c r="G235" s="514" t="s">
        <v>4015</v>
      </c>
      <c r="H235" s="514" t="s">
        <v>4016</v>
      </c>
      <c r="I235" s="514" t="s">
        <v>3977</v>
      </c>
      <c r="J235" s="514" t="s">
        <v>4017</v>
      </c>
      <c r="K235" s="514"/>
      <c r="L235" s="514"/>
      <c r="M235" s="514"/>
      <c r="N235" s="514"/>
      <c r="O235" s="514"/>
      <c r="P235" s="514"/>
      <c r="Q235" s="514"/>
      <c r="R235" s="514"/>
      <c r="S235" s="514"/>
      <c r="T235" s="514"/>
      <c r="U235" s="514"/>
      <c r="V235" s="514"/>
      <c r="W235" s="514"/>
      <c r="X235" s="514"/>
      <c r="Y235" s="514"/>
      <c r="Z235" s="514"/>
      <c r="AA235" s="514"/>
    </row>
    <row r="236" spans="2:27">
      <c r="B236" s="537" t="s">
        <v>599</v>
      </c>
      <c r="C236" s="514" t="s">
        <v>2318</v>
      </c>
      <c r="D236" s="514" t="s">
        <v>2318</v>
      </c>
      <c r="E236" s="514" t="s">
        <v>2367</v>
      </c>
      <c r="F236" s="514" t="s">
        <v>2296</v>
      </c>
      <c r="G236" s="514" t="s">
        <v>4018</v>
      </c>
      <c r="H236" s="514" t="s">
        <v>4019</v>
      </c>
      <c r="I236" s="514" t="s">
        <v>3977</v>
      </c>
      <c r="J236" s="514" t="s">
        <v>4020</v>
      </c>
      <c r="K236" s="514"/>
      <c r="L236" s="514"/>
      <c r="M236" s="514"/>
      <c r="N236" s="514"/>
      <c r="O236" s="514"/>
      <c r="P236" s="514"/>
      <c r="Q236" s="514"/>
      <c r="R236" s="514"/>
      <c r="S236" s="514"/>
      <c r="T236" s="514"/>
      <c r="U236" s="514"/>
      <c r="V236" s="514"/>
      <c r="W236" s="514"/>
      <c r="X236" s="514"/>
      <c r="Y236" s="514"/>
      <c r="Z236" s="514"/>
      <c r="AA236" s="514"/>
    </row>
    <row r="237" spans="2:27">
      <c r="B237" s="537" t="s">
        <v>600</v>
      </c>
      <c r="C237" s="514" t="s">
        <v>2319</v>
      </c>
      <c r="D237" s="514" t="s">
        <v>2319</v>
      </c>
      <c r="E237" s="514" t="s">
        <v>2368</v>
      </c>
      <c r="F237" s="514" t="s">
        <v>2297</v>
      </c>
      <c r="G237" s="514" t="s">
        <v>4021</v>
      </c>
      <c r="H237" s="514" t="s">
        <v>4022</v>
      </c>
      <c r="I237" s="514" t="s">
        <v>3977</v>
      </c>
      <c r="J237" s="514" t="s">
        <v>4023</v>
      </c>
      <c r="K237" s="514"/>
      <c r="L237" s="514"/>
      <c r="M237" s="514"/>
      <c r="N237" s="514"/>
      <c r="O237" s="514"/>
      <c r="P237" s="514"/>
      <c r="Q237" s="514"/>
      <c r="R237" s="514"/>
      <c r="S237" s="514"/>
      <c r="T237" s="514"/>
      <c r="U237" s="514"/>
      <c r="V237" s="514"/>
      <c r="W237" s="514"/>
      <c r="X237" s="514"/>
      <c r="Y237" s="514"/>
      <c r="Z237" s="514"/>
      <c r="AA237" s="514"/>
    </row>
    <row r="238" spans="2:27">
      <c r="B238" s="537" t="s">
        <v>601</v>
      </c>
      <c r="C238" s="514" t="s">
        <v>2320</v>
      </c>
      <c r="D238" s="514" t="s">
        <v>2320</v>
      </c>
      <c r="E238" s="514" t="s">
        <v>2369</v>
      </c>
      <c r="F238" s="514" t="s">
        <v>2298</v>
      </c>
      <c r="G238" s="514" t="s">
        <v>4024</v>
      </c>
      <c r="H238" s="514" t="s">
        <v>4025</v>
      </c>
      <c r="I238" s="514" t="s">
        <v>3977</v>
      </c>
      <c r="J238" s="514" t="s">
        <v>4026</v>
      </c>
      <c r="K238" s="514"/>
      <c r="L238" s="514"/>
      <c r="M238" s="514"/>
      <c r="N238" s="514"/>
      <c r="O238" s="514"/>
      <c r="P238" s="514"/>
      <c r="Q238" s="514"/>
      <c r="R238" s="514"/>
      <c r="S238" s="514"/>
      <c r="T238" s="514"/>
      <c r="U238" s="514"/>
      <c r="V238" s="514"/>
      <c r="W238" s="514"/>
      <c r="X238" s="514"/>
      <c r="Y238" s="514"/>
      <c r="Z238" s="514"/>
      <c r="AA238" s="514"/>
    </row>
    <row r="239" spans="2:27">
      <c r="B239" s="537" t="s">
        <v>602</v>
      </c>
      <c r="C239" s="514" t="s">
        <v>2321</v>
      </c>
      <c r="D239" s="514" t="s">
        <v>2321</v>
      </c>
      <c r="E239" s="514" t="s">
        <v>2370</v>
      </c>
      <c r="F239" s="514" t="s">
        <v>2299</v>
      </c>
      <c r="G239" s="514" t="s">
        <v>4027</v>
      </c>
      <c r="H239" s="514" t="s">
        <v>4028</v>
      </c>
      <c r="I239" s="514" t="s">
        <v>3977</v>
      </c>
      <c r="J239" s="514" t="s">
        <v>4029</v>
      </c>
      <c r="K239" s="514"/>
      <c r="L239" s="514"/>
      <c r="M239" s="514"/>
      <c r="N239" s="514"/>
      <c r="O239" s="514"/>
      <c r="P239" s="514"/>
      <c r="Q239" s="514"/>
      <c r="R239" s="514"/>
      <c r="S239" s="514"/>
      <c r="T239" s="514"/>
      <c r="U239" s="514"/>
      <c r="V239" s="514"/>
      <c r="W239" s="514"/>
      <c r="X239" s="514"/>
      <c r="Y239" s="514"/>
      <c r="Z239" s="514"/>
      <c r="AA239" s="514"/>
    </row>
    <row r="240" spans="2:27">
      <c r="B240" s="537" t="s">
        <v>603</v>
      </c>
      <c r="C240" s="514" t="s">
        <v>2322</v>
      </c>
      <c r="D240" s="514" t="s">
        <v>2322</v>
      </c>
      <c r="E240" s="514" t="s">
        <v>2371</v>
      </c>
      <c r="F240" s="514" t="s">
        <v>2300</v>
      </c>
      <c r="G240" s="514" t="s">
        <v>4030</v>
      </c>
      <c r="H240" s="514" t="s">
        <v>4031</v>
      </c>
      <c r="I240" s="514" t="s">
        <v>3977</v>
      </c>
      <c r="J240" s="514" t="s">
        <v>4032</v>
      </c>
      <c r="K240" s="514"/>
      <c r="L240" s="514"/>
      <c r="M240" s="514"/>
      <c r="N240" s="514"/>
      <c r="O240" s="514"/>
      <c r="P240" s="514"/>
      <c r="Q240" s="514"/>
      <c r="R240" s="514"/>
      <c r="S240" s="514"/>
      <c r="T240" s="514"/>
      <c r="U240" s="514"/>
      <c r="V240" s="514"/>
      <c r="W240" s="514"/>
      <c r="X240" s="514"/>
      <c r="Y240" s="514"/>
      <c r="Z240" s="514"/>
      <c r="AA240" s="514"/>
    </row>
    <row r="241" spans="2:27">
      <c r="B241" s="537" t="s">
        <v>604</v>
      </c>
      <c r="C241" s="514" t="s">
        <v>2323</v>
      </c>
      <c r="D241" s="514" t="s">
        <v>2323</v>
      </c>
      <c r="E241" s="514" t="s">
        <v>2372</v>
      </c>
      <c r="F241" s="514" t="s">
        <v>2301</v>
      </c>
      <c r="G241" s="514" t="s">
        <v>4033</v>
      </c>
      <c r="H241" s="514" t="s">
        <v>4034</v>
      </c>
      <c r="I241" s="514" t="s">
        <v>3977</v>
      </c>
      <c r="J241" s="514" t="s">
        <v>4035</v>
      </c>
      <c r="K241" s="514"/>
      <c r="L241" s="514"/>
      <c r="M241" s="514"/>
      <c r="N241" s="514"/>
      <c r="O241" s="514"/>
      <c r="P241" s="514"/>
      <c r="Q241" s="514"/>
      <c r="R241" s="514"/>
      <c r="S241" s="514"/>
      <c r="T241" s="514"/>
      <c r="U241" s="514"/>
      <c r="V241" s="514"/>
      <c r="W241" s="514"/>
      <c r="X241" s="514"/>
      <c r="Y241" s="514"/>
      <c r="Z241" s="514"/>
      <c r="AA241" s="514"/>
    </row>
    <row r="242" spans="2:27">
      <c r="B242" s="537" t="s">
        <v>605</v>
      </c>
      <c r="C242" s="514" t="s">
        <v>2324</v>
      </c>
      <c r="D242" s="514" t="s">
        <v>2324</v>
      </c>
      <c r="E242" s="514" t="s">
        <v>2373</v>
      </c>
      <c r="F242" s="514" t="s">
        <v>2406</v>
      </c>
      <c r="G242" s="514" t="s">
        <v>4036</v>
      </c>
      <c r="H242" s="514" t="s">
        <v>4037</v>
      </c>
      <c r="I242" s="514" t="s">
        <v>3977</v>
      </c>
      <c r="J242" s="514" t="s">
        <v>4038</v>
      </c>
      <c r="K242" s="514"/>
      <c r="L242" s="514"/>
      <c r="M242" s="514"/>
      <c r="N242" s="514"/>
      <c r="O242" s="514"/>
      <c r="P242" s="514"/>
      <c r="Q242" s="514"/>
      <c r="R242" s="514"/>
      <c r="S242" s="514"/>
      <c r="T242" s="514"/>
      <c r="U242" s="514"/>
      <c r="V242" s="514"/>
      <c r="W242" s="514"/>
      <c r="X242" s="514"/>
      <c r="Y242" s="514"/>
      <c r="Z242" s="514"/>
      <c r="AA242" s="514"/>
    </row>
    <row r="243" spans="2:27">
      <c r="B243" s="537" t="s">
        <v>585</v>
      </c>
      <c r="C243" s="514" t="s">
        <v>2325</v>
      </c>
      <c r="D243" s="514" t="s">
        <v>2325</v>
      </c>
      <c r="E243" s="514" t="s">
        <v>2374</v>
      </c>
      <c r="F243" s="514" t="s">
        <v>2407</v>
      </c>
      <c r="G243" s="514" t="s">
        <v>4039</v>
      </c>
      <c r="H243" s="514" t="s">
        <v>4040</v>
      </c>
      <c r="I243" s="514" t="s">
        <v>3977</v>
      </c>
      <c r="J243" s="514" t="s">
        <v>4041</v>
      </c>
      <c r="K243" s="514"/>
      <c r="L243" s="514"/>
      <c r="M243" s="514"/>
      <c r="N243" s="514"/>
      <c r="O243" s="514"/>
      <c r="P243" s="514"/>
      <c r="Q243" s="514"/>
      <c r="R243" s="514"/>
      <c r="S243" s="514"/>
      <c r="T243" s="514"/>
      <c r="U243" s="514"/>
      <c r="V243" s="514"/>
      <c r="W243" s="514"/>
      <c r="X243" s="514"/>
      <c r="Y243" s="514"/>
      <c r="Z243" s="514"/>
      <c r="AA243" s="514"/>
    </row>
    <row r="244" spans="2:27">
      <c r="B244" s="537" t="s">
        <v>606</v>
      </c>
      <c r="C244" s="514" t="s">
        <v>2326</v>
      </c>
      <c r="D244" s="514" t="s">
        <v>2326</v>
      </c>
      <c r="E244" s="514" t="s">
        <v>2375</v>
      </c>
      <c r="F244" s="514" t="s">
        <v>2408</v>
      </c>
      <c r="G244" s="514" t="s">
        <v>4042</v>
      </c>
      <c r="H244" s="514" t="s">
        <v>4043</v>
      </c>
      <c r="I244" s="514" t="s">
        <v>3977</v>
      </c>
      <c r="J244" s="514" t="s">
        <v>4044</v>
      </c>
      <c r="K244" s="514"/>
      <c r="L244" s="514"/>
      <c r="M244" s="514"/>
      <c r="N244" s="514"/>
      <c r="O244" s="514"/>
      <c r="P244" s="514"/>
      <c r="Q244" s="514"/>
      <c r="R244" s="514"/>
      <c r="S244" s="514"/>
      <c r="T244" s="514"/>
      <c r="U244" s="514"/>
      <c r="V244" s="514"/>
      <c r="W244" s="514"/>
      <c r="X244" s="514"/>
      <c r="Y244" s="514"/>
      <c r="Z244" s="514"/>
      <c r="AA244" s="514"/>
    </row>
    <row r="245" spans="2:27">
      <c r="B245" s="537" t="s">
        <v>607</v>
      </c>
      <c r="C245" s="514" t="s">
        <v>2327</v>
      </c>
      <c r="D245" s="514" t="s">
        <v>2327</v>
      </c>
      <c r="E245" s="514" t="s">
        <v>2376</v>
      </c>
      <c r="F245" s="514" t="s">
        <v>2409</v>
      </c>
      <c r="G245" s="514" t="s">
        <v>4045</v>
      </c>
      <c r="H245" s="514" t="s">
        <v>4046</v>
      </c>
      <c r="I245" s="514" t="s">
        <v>3977</v>
      </c>
      <c r="J245" s="514" t="s">
        <v>4047</v>
      </c>
      <c r="K245" s="514"/>
      <c r="L245" s="514"/>
      <c r="M245" s="514"/>
      <c r="N245" s="514"/>
      <c r="O245" s="514"/>
      <c r="P245" s="514"/>
      <c r="Q245" s="514"/>
      <c r="R245" s="514"/>
      <c r="S245" s="514"/>
      <c r="T245" s="514"/>
      <c r="U245" s="514"/>
      <c r="V245" s="514"/>
      <c r="W245" s="514"/>
      <c r="X245" s="514"/>
      <c r="Y245" s="514"/>
      <c r="Z245" s="514"/>
      <c r="AA245" s="514"/>
    </row>
    <row r="246" spans="2:27">
      <c r="B246" s="537" t="s">
        <v>608</v>
      </c>
      <c r="C246" s="514" t="s">
        <v>2328</v>
      </c>
      <c r="D246" s="514" t="s">
        <v>2328</v>
      </c>
      <c r="E246" s="514" t="s">
        <v>2377</v>
      </c>
      <c r="F246" s="514" t="s">
        <v>2410</v>
      </c>
      <c r="G246" s="514" t="s">
        <v>4048</v>
      </c>
      <c r="H246" s="514" t="s">
        <v>4049</v>
      </c>
      <c r="I246" s="514" t="s">
        <v>3977</v>
      </c>
      <c r="J246" s="514" t="s">
        <v>4050</v>
      </c>
      <c r="K246" s="514"/>
      <c r="L246" s="514"/>
      <c r="M246" s="514"/>
      <c r="N246" s="514"/>
      <c r="O246" s="514"/>
      <c r="P246" s="514"/>
      <c r="Q246" s="514"/>
      <c r="R246" s="514"/>
      <c r="S246" s="514"/>
      <c r="T246" s="514"/>
      <c r="U246" s="514"/>
      <c r="V246" s="514"/>
      <c r="W246" s="514"/>
      <c r="X246" s="514"/>
      <c r="Y246" s="514"/>
      <c r="Z246" s="514"/>
      <c r="AA246" s="514"/>
    </row>
    <row r="247" spans="2:27">
      <c r="B247" s="537" t="s">
        <v>609</v>
      </c>
      <c r="C247" s="514" t="s">
        <v>2329</v>
      </c>
      <c r="D247" s="514" t="s">
        <v>2329</v>
      </c>
      <c r="E247" s="514" t="s">
        <v>2378</v>
      </c>
      <c r="F247" s="514" t="s">
        <v>2411</v>
      </c>
      <c r="G247" s="514" t="s">
        <v>4051</v>
      </c>
      <c r="H247" s="514" t="s">
        <v>4052</v>
      </c>
      <c r="I247" s="514" t="s">
        <v>3977</v>
      </c>
      <c r="J247" s="514" t="s">
        <v>4053</v>
      </c>
      <c r="K247" s="514"/>
      <c r="L247" s="514"/>
      <c r="M247" s="514"/>
      <c r="N247" s="514"/>
      <c r="O247" s="514"/>
      <c r="P247" s="514"/>
      <c r="Q247" s="514"/>
      <c r="R247" s="514"/>
      <c r="S247" s="514"/>
      <c r="T247" s="514"/>
      <c r="U247" s="514"/>
      <c r="V247" s="514"/>
      <c r="W247" s="514"/>
      <c r="X247" s="514"/>
      <c r="Y247" s="514"/>
      <c r="Z247" s="514"/>
      <c r="AA247" s="514"/>
    </row>
    <row r="248" spans="2:27">
      <c r="B248" s="537" t="s">
        <v>610</v>
      </c>
      <c r="C248" s="514" t="s">
        <v>2330</v>
      </c>
      <c r="D248" s="514" t="s">
        <v>2330</v>
      </c>
      <c r="E248" s="514" t="s">
        <v>2379</v>
      </c>
      <c r="F248" s="514" t="s">
        <v>2412</v>
      </c>
      <c r="G248" s="514" t="s">
        <v>4054</v>
      </c>
      <c r="H248" s="514" t="s">
        <v>4055</v>
      </c>
      <c r="I248" s="514" t="s">
        <v>3977</v>
      </c>
      <c r="J248" s="514" t="s">
        <v>4056</v>
      </c>
      <c r="K248" s="514"/>
      <c r="L248" s="514"/>
      <c r="M248" s="514"/>
      <c r="N248" s="514"/>
      <c r="O248" s="514"/>
      <c r="P248" s="514"/>
      <c r="Q248" s="514"/>
      <c r="R248" s="514"/>
      <c r="S248" s="514"/>
      <c r="T248" s="514"/>
      <c r="U248" s="514"/>
      <c r="V248" s="514"/>
      <c r="W248" s="514"/>
      <c r="X248" s="514"/>
      <c r="Y248" s="514"/>
      <c r="Z248" s="514"/>
      <c r="AA248" s="514"/>
    </row>
    <row r="249" spans="2:27">
      <c r="B249" s="537" t="s">
        <v>611</v>
      </c>
      <c r="C249" s="514" t="s">
        <v>2331</v>
      </c>
      <c r="D249" s="514" t="s">
        <v>2331</v>
      </c>
      <c r="E249" s="514" t="s">
        <v>2380</v>
      </c>
      <c r="F249" s="514" t="s">
        <v>2413</v>
      </c>
      <c r="G249" s="514" t="s">
        <v>4057</v>
      </c>
      <c r="H249" s="514" t="s">
        <v>4058</v>
      </c>
      <c r="I249" s="514" t="s">
        <v>3977</v>
      </c>
      <c r="J249" s="514" t="s">
        <v>4059</v>
      </c>
      <c r="K249" s="514"/>
      <c r="L249" s="514"/>
      <c r="M249" s="514"/>
      <c r="N249" s="514"/>
      <c r="O249" s="514"/>
      <c r="P249" s="514"/>
      <c r="Q249" s="514"/>
      <c r="R249" s="514"/>
      <c r="S249" s="514"/>
      <c r="T249" s="514"/>
      <c r="U249" s="514"/>
      <c r="V249" s="514"/>
      <c r="W249" s="514"/>
      <c r="X249" s="514"/>
      <c r="Y249" s="514"/>
      <c r="Z249" s="514"/>
      <c r="AA249" s="514"/>
    </row>
    <row r="250" spans="2:27">
      <c r="B250" s="537" t="s">
        <v>612</v>
      </c>
      <c r="C250" s="514" t="s">
        <v>2332</v>
      </c>
      <c r="D250" s="514" t="s">
        <v>2332</v>
      </c>
      <c r="E250" s="514" t="s">
        <v>2381</v>
      </c>
      <c r="F250" s="514" t="s">
        <v>2414</v>
      </c>
      <c r="G250" s="514" t="s">
        <v>4060</v>
      </c>
      <c r="H250" s="514" t="s">
        <v>4061</v>
      </c>
      <c r="I250" s="514" t="s">
        <v>3977</v>
      </c>
      <c r="J250" s="514" t="s">
        <v>4062</v>
      </c>
      <c r="K250" s="514"/>
      <c r="L250" s="514"/>
      <c r="M250" s="514"/>
      <c r="N250" s="514"/>
      <c r="O250" s="514"/>
      <c r="P250" s="514"/>
      <c r="Q250" s="514"/>
      <c r="R250" s="514"/>
      <c r="S250" s="514"/>
      <c r="T250" s="514"/>
      <c r="U250" s="514"/>
      <c r="V250" s="514"/>
      <c r="W250" s="514"/>
      <c r="X250" s="514"/>
      <c r="Y250" s="514"/>
      <c r="Z250" s="514"/>
      <c r="AA250" s="514"/>
    </row>
    <row r="251" spans="2:27">
      <c r="B251" s="537" t="s">
        <v>613</v>
      </c>
      <c r="C251" s="514" t="s">
        <v>2333</v>
      </c>
      <c r="D251" s="514" t="s">
        <v>2333</v>
      </c>
      <c r="E251" s="514" t="s">
        <v>2382</v>
      </c>
      <c r="F251" s="514" t="s">
        <v>2415</v>
      </c>
      <c r="G251" s="514" t="s">
        <v>4063</v>
      </c>
      <c r="H251" s="514" t="s">
        <v>4064</v>
      </c>
      <c r="I251" s="514" t="s">
        <v>3977</v>
      </c>
      <c r="J251" s="514" t="s">
        <v>4065</v>
      </c>
      <c r="K251" s="514"/>
      <c r="L251" s="514"/>
      <c r="M251" s="514"/>
      <c r="N251" s="514"/>
      <c r="O251" s="514"/>
      <c r="P251" s="514"/>
      <c r="Q251" s="514"/>
      <c r="R251" s="514"/>
      <c r="S251" s="514"/>
      <c r="T251" s="514"/>
      <c r="U251" s="514"/>
      <c r="V251" s="514"/>
      <c r="W251" s="514"/>
      <c r="X251" s="514"/>
      <c r="Y251" s="514"/>
      <c r="Z251" s="514"/>
      <c r="AA251" s="514"/>
    </row>
    <row r="252" spans="2:27">
      <c r="B252" s="537" t="s">
        <v>614</v>
      </c>
      <c r="C252" s="514" t="s">
        <v>2334</v>
      </c>
      <c r="D252" s="514" t="s">
        <v>2334</v>
      </c>
      <c r="E252" s="514" t="s">
        <v>2383</v>
      </c>
      <c r="F252" s="514" t="s">
        <v>2416</v>
      </c>
      <c r="G252" s="514" t="s">
        <v>4066</v>
      </c>
      <c r="H252" s="514" t="s">
        <v>4067</v>
      </c>
      <c r="I252" s="514" t="s">
        <v>3977</v>
      </c>
      <c r="J252" s="514" t="s">
        <v>4068</v>
      </c>
      <c r="K252" s="514"/>
      <c r="L252" s="514"/>
      <c r="M252" s="514"/>
      <c r="N252" s="514"/>
      <c r="O252" s="514"/>
      <c r="P252" s="514"/>
      <c r="Q252" s="514"/>
      <c r="R252" s="514"/>
      <c r="S252" s="514"/>
      <c r="T252" s="514"/>
      <c r="U252" s="514"/>
      <c r="V252" s="514"/>
      <c r="W252" s="514"/>
      <c r="X252" s="514"/>
      <c r="Y252" s="514"/>
      <c r="Z252" s="514"/>
      <c r="AA252" s="514"/>
    </row>
    <row r="253" spans="2:27">
      <c r="B253" s="537" t="s">
        <v>615</v>
      </c>
      <c r="C253" s="514" t="s">
        <v>2335</v>
      </c>
      <c r="D253" s="514" t="s">
        <v>2335</v>
      </c>
      <c r="E253" s="514" t="s">
        <v>2384</v>
      </c>
      <c r="F253" s="514" t="s">
        <v>2417</v>
      </c>
      <c r="G253" s="514" t="s">
        <v>4069</v>
      </c>
      <c r="H253" s="514" t="s">
        <v>4070</v>
      </c>
      <c r="I253" s="514" t="s">
        <v>3977</v>
      </c>
      <c r="J253" s="514" t="s">
        <v>4071</v>
      </c>
      <c r="K253" s="514"/>
      <c r="L253" s="514"/>
      <c r="M253" s="514"/>
      <c r="N253" s="514"/>
      <c r="O253" s="514"/>
      <c r="P253" s="514"/>
      <c r="Q253" s="514"/>
      <c r="R253" s="514"/>
      <c r="S253" s="514"/>
      <c r="T253" s="514"/>
      <c r="U253" s="514"/>
      <c r="V253" s="514"/>
      <c r="W253" s="514"/>
      <c r="X253" s="514"/>
      <c r="Y253" s="514"/>
      <c r="Z253" s="514"/>
      <c r="AA253" s="514"/>
    </row>
    <row r="254" spans="2:27">
      <c r="B254" s="537" t="s">
        <v>616</v>
      </c>
      <c r="C254" s="514" t="s">
        <v>2336</v>
      </c>
      <c r="D254" s="514" t="s">
        <v>2336</v>
      </c>
      <c r="E254" s="514" t="s">
        <v>2385</v>
      </c>
      <c r="F254" s="514" t="s">
        <v>2418</v>
      </c>
      <c r="G254" s="514" t="s">
        <v>4072</v>
      </c>
      <c r="H254" s="514" t="s">
        <v>4073</v>
      </c>
      <c r="I254" s="514" t="s">
        <v>3977</v>
      </c>
      <c r="J254" s="514" t="s">
        <v>4074</v>
      </c>
      <c r="K254" s="514"/>
      <c r="L254" s="514"/>
      <c r="M254" s="514"/>
      <c r="N254" s="514"/>
      <c r="O254" s="514"/>
      <c r="P254" s="514"/>
      <c r="Q254" s="514"/>
      <c r="R254" s="514"/>
      <c r="S254" s="514"/>
      <c r="T254" s="514"/>
      <c r="U254" s="514"/>
      <c r="V254" s="514"/>
      <c r="W254" s="514"/>
      <c r="X254" s="514"/>
      <c r="Y254" s="514"/>
      <c r="Z254" s="514"/>
      <c r="AA254" s="514"/>
    </row>
    <row r="255" spans="2:27">
      <c r="B255" s="537" t="s">
        <v>617</v>
      </c>
      <c r="C255" s="514" t="s">
        <v>2337</v>
      </c>
      <c r="D255" s="514" t="s">
        <v>2337</v>
      </c>
      <c r="E255" s="514" t="s">
        <v>2386</v>
      </c>
      <c r="F255" s="514" t="s">
        <v>2419</v>
      </c>
      <c r="G255" s="514" t="s">
        <v>4075</v>
      </c>
      <c r="H255" s="514" t="s">
        <v>4076</v>
      </c>
      <c r="I255" s="514" t="s">
        <v>3977</v>
      </c>
      <c r="J255" s="514" t="s">
        <v>4077</v>
      </c>
      <c r="K255" s="514"/>
      <c r="L255" s="514"/>
      <c r="M255" s="514"/>
      <c r="N255" s="514"/>
      <c r="O255" s="514"/>
      <c r="P255" s="514"/>
      <c r="Q255" s="514"/>
      <c r="R255" s="514"/>
      <c r="S255" s="514"/>
      <c r="T255" s="514"/>
      <c r="U255" s="514"/>
      <c r="V255" s="514"/>
      <c r="W255" s="514"/>
      <c r="X255" s="514"/>
      <c r="Y255" s="514"/>
      <c r="Z255" s="514"/>
      <c r="AA255" s="514"/>
    </row>
    <row r="256" spans="2:27">
      <c r="B256" s="537" t="s">
        <v>618</v>
      </c>
      <c r="C256" s="514" t="s">
        <v>2338</v>
      </c>
      <c r="D256" s="514" t="s">
        <v>2338</v>
      </c>
      <c r="E256" s="514" t="s">
        <v>2387</v>
      </c>
      <c r="F256" s="514" t="s">
        <v>2420</v>
      </c>
      <c r="G256" s="514" t="s">
        <v>4078</v>
      </c>
      <c r="H256" s="514" t="s">
        <v>4079</v>
      </c>
      <c r="I256" s="514" t="s">
        <v>3977</v>
      </c>
      <c r="J256" s="514" t="s">
        <v>4080</v>
      </c>
      <c r="K256" s="514"/>
      <c r="L256" s="514"/>
      <c r="M256" s="514"/>
      <c r="N256" s="514"/>
      <c r="O256" s="514"/>
      <c r="P256" s="514"/>
      <c r="Q256" s="514"/>
      <c r="R256" s="514"/>
      <c r="S256" s="514"/>
      <c r="T256" s="514"/>
      <c r="U256" s="514"/>
      <c r="V256" s="514"/>
      <c r="W256" s="514"/>
      <c r="X256" s="514"/>
      <c r="Y256" s="514"/>
      <c r="Z256" s="514"/>
      <c r="AA256" s="514"/>
    </row>
    <row r="257" spans="2:27">
      <c r="B257" s="537" t="s">
        <v>619</v>
      </c>
      <c r="C257" s="514" t="s">
        <v>2339</v>
      </c>
      <c r="D257" s="514" t="s">
        <v>2339</v>
      </c>
      <c r="E257" s="514" t="s">
        <v>2388</v>
      </c>
      <c r="F257" s="514" t="s">
        <v>2421</v>
      </c>
      <c r="G257" s="514" t="s">
        <v>4081</v>
      </c>
      <c r="H257" s="514" t="s">
        <v>4082</v>
      </c>
      <c r="I257" s="514" t="s">
        <v>3977</v>
      </c>
      <c r="J257" s="514" t="s">
        <v>4083</v>
      </c>
      <c r="K257" s="514"/>
      <c r="L257" s="514"/>
      <c r="M257" s="514"/>
      <c r="N257" s="514"/>
      <c r="O257" s="514"/>
      <c r="P257" s="514"/>
      <c r="Q257" s="514"/>
      <c r="R257" s="514"/>
      <c r="S257" s="514"/>
      <c r="T257" s="514"/>
      <c r="U257" s="514"/>
      <c r="V257" s="514"/>
      <c r="W257" s="514"/>
      <c r="X257" s="514"/>
      <c r="Y257" s="514"/>
      <c r="Z257" s="514"/>
      <c r="AA257" s="514"/>
    </row>
    <row r="258" spans="2:27">
      <c r="B258" s="537" t="s">
        <v>620</v>
      </c>
      <c r="C258" s="514" t="s">
        <v>2340</v>
      </c>
      <c r="D258" s="514" t="s">
        <v>2340</v>
      </c>
      <c r="E258" s="514" t="s">
        <v>2389</v>
      </c>
      <c r="F258" s="514" t="s">
        <v>2422</v>
      </c>
      <c r="G258" s="514" t="s">
        <v>4084</v>
      </c>
      <c r="H258" s="514" t="s">
        <v>4085</v>
      </c>
      <c r="I258" s="514" t="s">
        <v>3977</v>
      </c>
      <c r="J258" s="514" t="s">
        <v>4086</v>
      </c>
      <c r="K258" s="514"/>
      <c r="L258" s="514"/>
      <c r="M258" s="514"/>
      <c r="N258" s="514"/>
      <c r="O258" s="514"/>
      <c r="P258" s="514"/>
      <c r="Q258" s="514"/>
      <c r="R258" s="514"/>
      <c r="S258" s="514"/>
      <c r="T258" s="514"/>
      <c r="U258" s="514"/>
      <c r="V258" s="514"/>
      <c r="W258" s="514"/>
      <c r="X258" s="514"/>
      <c r="Y258" s="514"/>
      <c r="Z258" s="514"/>
      <c r="AA258" s="514"/>
    </row>
    <row r="259" spans="2:27">
      <c r="B259" s="537" t="s">
        <v>621</v>
      </c>
      <c r="C259" s="514" t="s">
        <v>2341</v>
      </c>
      <c r="D259" s="514" t="s">
        <v>2341</v>
      </c>
      <c r="E259" s="514" t="s">
        <v>2390</v>
      </c>
      <c r="F259" s="514" t="s">
        <v>2423</v>
      </c>
      <c r="G259" s="514" t="s">
        <v>4087</v>
      </c>
      <c r="H259" s="514" t="s">
        <v>4088</v>
      </c>
      <c r="I259" s="514" t="s">
        <v>3977</v>
      </c>
      <c r="J259" s="514" t="s">
        <v>4089</v>
      </c>
      <c r="K259" s="514"/>
      <c r="L259" s="514"/>
      <c r="M259" s="514"/>
      <c r="N259" s="514"/>
      <c r="O259" s="514"/>
      <c r="P259" s="514"/>
      <c r="Q259" s="514"/>
      <c r="R259" s="514"/>
      <c r="S259" s="514"/>
      <c r="T259" s="514"/>
      <c r="U259" s="514"/>
      <c r="V259" s="514"/>
      <c r="W259" s="514"/>
      <c r="X259" s="514"/>
      <c r="Y259" s="514"/>
      <c r="Z259" s="514"/>
      <c r="AA259" s="514"/>
    </row>
    <row r="260" spans="2:27">
      <c r="B260" s="537" t="s">
        <v>622</v>
      </c>
      <c r="C260" s="514" t="s">
        <v>2342</v>
      </c>
      <c r="D260" s="514" t="s">
        <v>2342</v>
      </c>
      <c r="E260" s="514" t="s">
        <v>2391</v>
      </c>
      <c r="F260" s="514" t="s">
        <v>2424</v>
      </c>
      <c r="G260" s="514" t="s">
        <v>4090</v>
      </c>
      <c r="H260" s="514" t="s">
        <v>4091</v>
      </c>
      <c r="I260" s="514" t="s">
        <v>3977</v>
      </c>
      <c r="J260" s="514" t="s">
        <v>4092</v>
      </c>
      <c r="K260" s="514"/>
      <c r="L260" s="514"/>
      <c r="M260" s="514"/>
      <c r="N260" s="514"/>
      <c r="O260" s="514"/>
      <c r="P260" s="514"/>
      <c r="Q260" s="514"/>
      <c r="R260" s="514"/>
      <c r="S260" s="514"/>
      <c r="T260" s="514"/>
      <c r="U260" s="514"/>
      <c r="V260" s="514"/>
      <c r="W260" s="514"/>
      <c r="X260" s="514"/>
      <c r="Y260" s="514"/>
      <c r="Z260" s="514"/>
      <c r="AA260" s="514"/>
    </row>
    <row r="261" spans="2:27">
      <c r="B261" s="537" t="s">
        <v>623</v>
      </c>
      <c r="C261" s="514" t="s">
        <v>2343</v>
      </c>
      <c r="D261" s="514" t="s">
        <v>2343</v>
      </c>
      <c r="E261" s="514" t="s">
        <v>2392</v>
      </c>
      <c r="F261" s="514" t="s">
        <v>2425</v>
      </c>
      <c r="G261" s="514" t="s">
        <v>4093</v>
      </c>
      <c r="H261" s="514" t="s">
        <v>4094</v>
      </c>
      <c r="I261" s="514" t="s">
        <v>3977</v>
      </c>
      <c r="J261" s="514" t="s">
        <v>4095</v>
      </c>
      <c r="K261" s="514"/>
      <c r="L261" s="514"/>
      <c r="M261" s="514"/>
      <c r="N261" s="514"/>
      <c r="O261" s="514"/>
      <c r="P261" s="514"/>
      <c r="Q261" s="514"/>
      <c r="R261" s="514"/>
      <c r="S261" s="514"/>
      <c r="T261" s="514"/>
      <c r="U261" s="514"/>
      <c r="V261" s="514"/>
      <c r="W261" s="514"/>
      <c r="X261" s="514"/>
      <c r="Y261" s="514"/>
      <c r="Z261" s="514"/>
      <c r="AA261" s="514"/>
    </row>
    <row r="262" spans="2:27">
      <c r="B262" s="537" t="s">
        <v>624</v>
      </c>
      <c r="C262" s="514" t="s">
        <v>2344</v>
      </c>
      <c r="D262" s="514" t="s">
        <v>2344</v>
      </c>
      <c r="E262" s="514" t="s">
        <v>2393</v>
      </c>
      <c r="F262" s="514" t="s">
        <v>2426</v>
      </c>
      <c r="G262" s="514" t="s">
        <v>4096</v>
      </c>
      <c r="H262" s="514" t="s">
        <v>4097</v>
      </c>
      <c r="I262" s="514" t="s">
        <v>3977</v>
      </c>
      <c r="J262" s="514" t="s">
        <v>4098</v>
      </c>
      <c r="K262" s="514"/>
      <c r="L262" s="514"/>
      <c r="M262" s="514"/>
      <c r="N262" s="514"/>
      <c r="O262" s="514"/>
      <c r="P262" s="514"/>
      <c r="Q262" s="514"/>
      <c r="R262" s="514"/>
      <c r="S262" s="514"/>
      <c r="T262" s="514"/>
      <c r="U262" s="514"/>
      <c r="V262" s="514"/>
      <c r="W262" s="514"/>
      <c r="X262" s="514"/>
      <c r="Y262" s="514"/>
      <c r="Z262" s="514"/>
      <c r="AA262" s="514"/>
    </row>
    <row r="263" spans="2:27">
      <c r="B263" s="537" t="s">
        <v>625</v>
      </c>
      <c r="C263" s="514" t="s">
        <v>2345</v>
      </c>
      <c r="D263" s="514" t="s">
        <v>2345</v>
      </c>
      <c r="E263" s="514" t="s">
        <v>2394</v>
      </c>
      <c r="F263" s="514" t="s">
        <v>2427</v>
      </c>
      <c r="G263" s="514" t="s">
        <v>4099</v>
      </c>
      <c r="H263" s="514" t="s">
        <v>4100</v>
      </c>
      <c r="I263" s="514" t="s">
        <v>3977</v>
      </c>
      <c r="J263" s="514" t="s">
        <v>4101</v>
      </c>
      <c r="K263" s="514"/>
      <c r="L263" s="514"/>
      <c r="M263" s="514"/>
      <c r="N263" s="514"/>
      <c r="O263" s="514"/>
      <c r="P263" s="514"/>
      <c r="Q263" s="514"/>
      <c r="R263" s="514"/>
      <c r="S263" s="514"/>
      <c r="T263" s="514"/>
      <c r="U263" s="514"/>
      <c r="V263" s="514"/>
      <c r="W263" s="514"/>
      <c r="X263" s="514"/>
      <c r="Y263" s="514"/>
      <c r="Z263" s="514"/>
      <c r="AA263" s="514"/>
    </row>
    <row r="264" spans="2:27">
      <c r="B264" s="537" t="s">
        <v>626</v>
      </c>
      <c r="C264" s="514" t="s">
        <v>2346</v>
      </c>
      <c r="D264" s="514" t="s">
        <v>2346</v>
      </c>
      <c r="E264" s="514" t="s">
        <v>2395</v>
      </c>
      <c r="F264" s="514" t="s">
        <v>2428</v>
      </c>
      <c r="G264" s="514" t="s">
        <v>4102</v>
      </c>
      <c r="H264" s="514" t="s">
        <v>4103</v>
      </c>
      <c r="I264" s="514" t="s">
        <v>3977</v>
      </c>
      <c r="J264" s="514" t="s">
        <v>4104</v>
      </c>
      <c r="K264" s="514"/>
      <c r="L264" s="514"/>
      <c r="M264" s="514"/>
      <c r="N264" s="514"/>
      <c r="O264" s="514"/>
      <c r="P264" s="514"/>
      <c r="Q264" s="514"/>
      <c r="R264" s="514"/>
      <c r="S264" s="514"/>
      <c r="T264" s="514"/>
      <c r="U264" s="514"/>
      <c r="V264" s="514"/>
      <c r="W264" s="514"/>
      <c r="X264" s="514"/>
      <c r="Y264" s="514"/>
      <c r="Z264" s="514"/>
      <c r="AA264" s="514"/>
    </row>
    <row r="265" spans="2:27">
      <c r="B265" s="537" t="s">
        <v>627</v>
      </c>
      <c r="C265" s="514" t="s">
        <v>2347</v>
      </c>
      <c r="D265" s="514" t="s">
        <v>2347</v>
      </c>
      <c r="E265" s="514" t="s">
        <v>2396</v>
      </c>
      <c r="F265" s="514" t="s">
        <v>2429</v>
      </c>
      <c r="G265" s="514" t="s">
        <v>4105</v>
      </c>
      <c r="H265" s="514" t="s">
        <v>4106</v>
      </c>
      <c r="I265" s="514" t="s">
        <v>3977</v>
      </c>
      <c r="J265" s="514" t="s">
        <v>4107</v>
      </c>
      <c r="K265" s="514"/>
      <c r="L265" s="514"/>
      <c r="M265" s="514"/>
      <c r="N265" s="514"/>
      <c r="O265" s="514"/>
      <c r="P265" s="514"/>
      <c r="Q265" s="514"/>
      <c r="R265" s="514"/>
      <c r="S265" s="514"/>
      <c r="T265" s="514"/>
      <c r="U265" s="514"/>
      <c r="V265" s="514"/>
      <c r="W265" s="514"/>
      <c r="X265" s="514"/>
      <c r="Y265" s="514"/>
      <c r="Z265" s="514"/>
      <c r="AA265" s="514"/>
    </row>
    <row r="266" spans="2:27">
      <c r="B266" s="537" t="s">
        <v>628</v>
      </c>
      <c r="C266" s="514" t="s">
        <v>2348</v>
      </c>
      <c r="D266" s="514" t="s">
        <v>2348</v>
      </c>
      <c r="E266" s="514" t="s">
        <v>2397</v>
      </c>
      <c r="F266" s="514" t="s">
        <v>2430</v>
      </c>
      <c r="G266" s="514" t="s">
        <v>4108</v>
      </c>
      <c r="H266" s="514" t="s">
        <v>4109</v>
      </c>
      <c r="I266" s="514" t="s">
        <v>3977</v>
      </c>
      <c r="J266" s="514" t="s">
        <v>4110</v>
      </c>
      <c r="K266" s="514"/>
      <c r="L266" s="514"/>
      <c r="M266" s="514"/>
      <c r="N266" s="514"/>
      <c r="O266" s="514"/>
      <c r="P266" s="514"/>
      <c r="Q266" s="514"/>
      <c r="R266" s="514"/>
      <c r="S266" s="514"/>
      <c r="T266" s="514"/>
      <c r="U266" s="514"/>
      <c r="V266" s="514"/>
      <c r="W266" s="514"/>
      <c r="X266" s="514"/>
      <c r="Y266" s="514"/>
      <c r="Z266" s="514"/>
      <c r="AA266" s="514"/>
    </row>
    <row r="267" spans="2:27">
      <c r="B267" s="537" t="s">
        <v>629</v>
      </c>
      <c r="C267" s="514" t="s">
        <v>2349</v>
      </c>
      <c r="D267" s="514" t="s">
        <v>2349</v>
      </c>
      <c r="E267" s="514" t="s">
        <v>2398</v>
      </c>
      <c r="F267" s="514" t="s">
        <v>2431</v>
      </c>
      <c r="G267" s="514" t="s">
        <v>4111</v>
      </c>
      <c r="H267" s="514" t="s">
        <v>4112</v>
      </c>
      <c r="I267" s="514" t="s">
        <v>3977</v>
      </c>
      <c r="J267" s="514" t="s">
        <v>4113</v>
      </c>
      <c r="K267" s="514"/>
      <c r="L267" s="514"/>
      <c r="M267" s="514"/>
      <c r="N267" s="514"/>
      <c r="O267" s="514"/>
      <c r="P267" s="514"/>
      <c r="Q267" s="514"/>
      <c r="R267" s="514"/>
      <c r="S267" s="514"/>
      <c r="T267" s="514"/>
      <c r="U267" s="514"/>
      <c r="V267" s="514"/>
      <c r="W267" s="514"/>
      <c r="X267" s="514"/>
      <c r="Y267" s="514"/>
      <c r="Z267" s="514"/>
      <c r="AA267" s="514"/>
    </row>
    <row r="268" spans="2:27">
      <c r="B268" s="537" t="s">
        <v>630</v>
      </c>
      <c r="C268" s="514" t="s">
        <v>2350</v>
      </c>
      <c r="D268" s="514" t="s">
        <v>2350</v>
      </c>
      <c r="E268" s="514" t="s">
        <v>2399</v>
      </c>
      <c r="F268" s="514" t="s">
        <v>2432</v>
      </c>
      <c r="G268" s="514" t="s">
        <v>4114</v>
      </c>
      <c r="H268" s="514" t="s">
        <v>4115</v>
      </c>
      <c r="I268" s="514" t="s">
        <v>3977</v>
      </c>
      <c r="J268" s="514" t="s">
        <v>4116</v>
      </c>
      <c r="K268" s="514"/>
      <c r="L268" s="514"/>
      <c r="M268" s="514"/>
      <c r="N268" s="514"/>
      <c r="O268" s="514"/>
      <c r="P268" s="514"/>
      <c r="Q268" s="514"/>
      <c r="R268" s="514"/>
      <c r="S268" s="514"/>
      <c r="T268" s="514"/>
      <c r="U268" s="514"/>
      <c r="V268" s="514"/>
      <c r="W268" s="514"/>
      <c r="X268" s="514"/>
      <c r="Y268" s="514"/>
      <c r="Z268" s="514"/>
      <c r="AA268" s="514"/>
    </row>
    <row r="269" spans="2:27">
      <c r="B269" s="537" t="s">
        <v>631</v>
      </c>
      <c r="C269" s="514" t="s">
        <v>2351</v>
      </c>
      <c r="D269" s="514" t="s">
        <v>2351</v>
      </c>
      <c r="E269" s="514" t="s">
        <v>2400</v>
      </c>
      <c r="F269" s="514" t="s">
        <v>2433</v>
      </c>
      <c r="G269" s="514" t="s">
        <v>4117</v>
      </c>
      <c r="H269" s="514" t="s">
        <v>4118</v>
      </c>
      <c r="I269" s="514" t="s">
        <v>3977</v>
      </c>
      <c r="J269" s="514" t="s">
        <v>4119</v>
      </c>
      <c r="K269" s="514"/>
      <c r="L269" s="514"/>
      <c r="M269" s="514"/>
      <c r="N269" s="514"/>
      <c r="O269" s="514"/>
      <c r="P269" s="514"/>
      <c r="Q269" s="514"/>
      <c r="R269" s="514"/>
      <c r="S269" s="514"/>
      <c r="T269" s="514"/>
      <c r="U269" s="514"/>
      <c r="V269" s="514"/>
      <c r="W269" s="514"/>
      <c r="X269" s="514"/>
      <c r="Y269" s="514"/>
      <c r="Z269" s="514"/>
      <c r="AA269" s="514"/>
    </row>
    <row r="270" spans="2:27">
      <c r="B270" s="537" t="s">
        <v>632</v>
      </c>
      <c r="C270" s="514" t="s">
        <v>2352</v>
      </c>
      <c r="D270" s="514" t="s">
        <v>2352</v>
      </c>
      <c r="E270" s="514" t="s">
        <v>2401</v>
      </c>
      <c r="F270" s="514" t="s">
        <v>2434</v>
      </c>
      <c r="G270" s="514" t="s">
        <v>4120</v>
      </c>
      <c r="H270" s="514" t="s">
        <v>4121</v>
      </c>
      <c r="I270" s="514" t="s">
        <v>3977</v>
      </c>
      <c r="J270" s="514" t="s">
        <v>4122</v>
      </c>
      <c r="K270" s="514"/>
      <c r="L270" s="514"/>
      <c r="M270" s="514"/>
      <c r="N270" s="514"/>
      <c r="O270" s="514"/>
      <c r="P270" s="514"/>
      <c r="Q270" s="514"/>
      <c r="R270" s="514"/>
      <c r="S270" s="514"/>
      <c r="T270" s="514"/>
      <c r="U270" s="514"/>
      <c r="V270" s="514"/>
      <c r="W270" s="514"/>
      <c r="X270" s="514"/>
      <c r="Y270" s="514"/>
      <c r="Z270" s="514"/>
      <c r="AA270" s="514"/>
    </row>
    <row r="271" spans="2:27">
      <c r="B271" s="537" t="s">
        <v>633</v>
      </c>
      <c r="C271" s="514" t="s">
        <v>2353</v>
      </c>
      <c r="D271" s="514" t="s">
        <v>2353</v>
      </c>
      <c r="E271" s="514" t="s">
        <v>2402</v>
      </c>
      <c r="F271" s="514" t="s">
        <v>2435</v>
      </c>
      <c r="G271" s="514" t="s">
        <v>4123</v>
      </c>
      <c r="H271" s="514" t="s">
        <v>4124</v>
      </c>
      <c r="I271" s="514" t="s">
        <v>3977</v>
      </c>
      <c r="J271" s="514" t="s">
        <v>4125</v>
      </c>
      <c r="K271" s="514"/>
      <c r="L271" s="514"/>
      <c r="M271" s="514"/>
      <c r="N271" s="514"/>
      <c r="O271" s="514"/>
      <c r="P271" s="514"/>
      <c r="Q271" s="514"/>
      <c r="R271" s="514"/>
      <c r="S271" s="514"/>
      <c r="T271" s="514"/>
      <c r="U271" s="514"/>
      <c r="V271" s="514"/>
      <c r="W271" s="514"/>
      <c r="X271" s="514"/>
      <c r="Y271" s="514"/>
      <c r="Z271" s="514"/>
      <c r="AA271" s="514"/>
    </row>
    <row r="272" spans="2:27">
      <c r="B272" s="537" t="s">
        <v>634</v>
      </c>
      <c r="C272" s="514" t="s">
        <v>2354</v>
      </c>
      <c r="D272" s="514" t="s">
        <v>2354</v>
      </c>
      <c r="E272" s="514" t="s">
        <v>2403</v>
      </c>
      <c r="F272" s="514" t="s">
        <v>2436</v>
      </c>
      <c r="G272" s="514" t="s">
        <v>4126</v>
      </c>
      <c r="H272" s="514" t="s">
        <v>4127</v>
      </c>
      <c r="I272" s="514" t="s">
        <v>3977</v>
      </c>
      <c r="J272" s="514" t="s">
        <v>4128</v>
      </c>
      <c r="K272" s="514"/>
      <c r="L272" s="514"/>
      <c r="M272" s="514"/>
      <c r="N272" s="514"/>
      <c r="O272" s="514"/>
      <c r="P272" s="514"/>
      <c r="Q272" s="514"/>
      <c r="R272" s="514"/>
      <c r="S272" s="514"/>
      <c r="T272" s="514"/>
      <c r="U272" s="514"/>
      <c r="V272" s="514"/>
      <c r="W272" s="514"/>
      <c r="X272" s="514"/>
      <c r="Y272" s="514"/>
      <c r="Z272" s="514"/>
      <c r="AA272" s="514"/>
    </row>
    <row r="273" spans="2:27">
      <c r="B273" s="537" t="s">
        <v>635</v>
      </c>
      <c r="C273" s="514" t="s">
        <v>2355</v>
      </c>
      <c r="D273" s="514" t="s">
        <v>2355</v>
      </c>
      <c r="E273" s="514" t="s">
        <v>2404</v>
      </c>
      <c r="F273" s="514" t="s">
        <v>2437</v>
      </c>
      <c r="G273" s="514" t="s">
        <v>4129</v>
      </c>
      <c r="H273" s="514" t="s">
        <v>4130</v>
      </c>
      <c r="I273" s="514" t="s">
        <v>3977</v>
      </c>
      <c r="J273" s="514" t="s">
        <v>4131</v>
      </c>
      <c r="K273" s="514"/>
      <c r="L273" s="514"/>
      <c r="M273" s="514"/>
      <c r="N273" s="514"/>
      <c r="O273" s="514"/>
      <c r="P273" s="514"/>
      <c r="Q273" s="514"/>
      <c r="R273" s="514"/>
      <c r="S273" s="514"/>
      <c r="T273" s="514"/>
      <c r="U273" s="514"/>
      <c r="V273" s="514"/>
      <c r="W273" s="514"/>
      <c r="X273" s="514"/>
      <c r="Y273" s="514"/>
      <c r="Z273" s="514"/>
      <c r="AA273" s="514"/>
    </row>
    <row r="274" spans="2:27">
      <c r="B274" s="537" t="s">
        <v>636</v>
      </c>
      <c r="C274" s="514" t="s">
        <v>2356</v>
      </c>
      <c r="D274" s="514" t="s">
        <v>2356</v>
      </c>
      <c r="E274" s="514" t="s">
        <v>2405</v>
      </c>
      <c r="F274" s="514" t="s">
        <v>2438</v>
      </c>
      <c r="G274" s="514" t="s">
        <v>4132</v>
      </c>
      <c r="H274" s="514" t="s">
        <v>4133</v>
      </c>
      <c r="I274" s="514" t="s">
        <v>3977</v>
      </c>
      <c r="J274" s="514" t="s">
        <v>4134</v>
      </c>
      <c r="K274" s="514"/>
      <c r="L274" s="514"/>
      <c r="M274" s="514"/>
      <c r="N274" s="514"/>
      <c r="O274" s="514"/>
      <c r="P274" s="514"/>
      <c r="Q274" s="514"/>
      <c r="R274" s="514"/>
      <c r="S274" s="514"/>
      <c r="T274" s="514"/>
      <c r="U274" s="514"/>
      <c r="V274" s="514"/>
      <c r="W274" s="514"/>
      <c r="X274" s="514"/>
      <c r="Y274" s="514"/>
      <c r="Z274" s="514"/>
      <c r="AA274" s="514"/>
    </row>
    <row r="275" spans="2:27">
      <c r="C275" s="514"/>
      <c r="D275" s="514"/>
      <c r="E275" s="514"/>
      <c r="F275" s="514"/>
      <c r="G275" s="514"/>
      <c r="H275" s="514" t="s">
        <v>4135</v>
      </c>
      <c r="I275" s="514" t="s">
        <v>3977</v>
      </c>
      <c r="J275" s="514" t="s">
        <v>4136</v>
      </c>
      <c r="K275" s="514"/>
      <c r="L275" s="514"/>
      <c r="M275" s="514"/>
      <c r="N275" s="514"/>
      <c r="O275" s="514"/>
      <c r="P275" s="514"/>
      <c r="Q275" s="514"/>
      <c r="R275" s="514"/>
      <c r="S275" s="514"/>
      <c r="T275" s="514"/>
      <c r="U275" s="514"/>
      <c r="V275" s="514"/>
      <c r="W275" s="514"/>
      <c r="X275" s="514"/>
      <c r="Y275" s="514"/>
      <c r="Z275" s="514"/>
      <c r="AA275" s="514"/>
    </row>
    <row r="276" spans="2:27">
      <c r="B276" s="537" t="s">
        <v>2279</v>
      </c>
      <c r="C276" s="514" t="s">
        <v>1572</v>
      </c>
      <c r="D276" s="514" t="s">
        <v>1269</v>
      </c>
      <c r="E276" s="514" t="s">
        <v>1353</v>
      </c>
      <c r="F276" s="514" t="s">
        <v>1097</v>
      </c>
      <c r="G276" s="514" t="s">
        <v>2278</v>
      </c>
      <c r="H276" s="514" t="s">
        <v>2578</v>
      </c>
      <c r="I276" s="514" t="s">
        <v>3175</v>
      </c>
      <c r="J276" s="514" t="s">
        <v>3176</v>
      </c>
      <c r="K276" s="514"/>
      <c r="L276" s="514"/>
      <c r="M276" s="514"/>
      <c r="N276" s="514"/>
      <c r="O276" s="514"/>
      <c r="P276" s="514"/>
      <c r="Q276" s="514"/>
      <c r="R276" s="514"/>
      <c r="S276" s="514"/>
      <c r="T276" s="514"/>
      <c r="U276" s="514"/>
      <c r="V276" s="514"/>
      <c r="W276" s="514"/>
      <c r="X276" s="514"/>
      <c r="Y276" s="514"/>
      <c r="Z276" s="514"/>
      <c r="AA276" s="514"/>
    </row>
    <row r="277" spans="2:27" ht="13.5">
      <c r="B277" s="543" t="s">
        <v>159</v>
      </c>
      <c r="C277" s="514" t="s">
        <v>4158</v>
      </c>
      <c r="D277" s="514" t="s">
        <v>2441</v>
      </c>
      <c r="E277" s="514" t="s">
        <v>2442</v>
      </c>
      <c r="F277" s="514" t="s">
        <v>2443</v>
      </c>
      <c r="G277" s="514" t="s">
        <v>4137</v>
      </c>
      <c r="H277" s="514" t="s">
        <v>4138</v>
      </c>
      <c r="I277" s="514" t="s">
        <v>4139</v>
      </c>
      <c r="J277" s="514" t="s">
        <v>4140</v>
      </c>
      <c r="K277" s="514"/>
      <c r="L277" s="514"/>
      <c r="M277" s="514"/>
      <c r="N277" s="514"/>
      <c r="O277" s="514"/>
      <c r="P277" s="514"/>
      <c r="Q277" s="514"/>
      <c r="R277" s="514"/>
      <c r="S277" s="514"/>
      <c r="T277" s="514"/>
      <c r="U277" s="514"/>
      <c r="V277" s="514"/>
      <c r="W277" s="514"/>
      <c r="X277" s="514"/>
      <c r="Y277" s="514"/>
      <c r="Z277" s="514"/>
      <c r="AA277" s="514"/>
    </row>
    <row r="278" spans="2:27" ht="13.5">
      <c r="B278" s="544" t="s">
        <v>160</v>
      </c>
      <c r="C278" s="514" t="s">
        <v>160</v>
      </c>
      <c r="D278" s="514" t="s">
        <v>2440</v>
      </c>
      <c r="E278" s="514" t="s">
        <v>2439</v>
      </c>
      <c r="F278" s="514" t="s">
        <v>2444</v>
      </c>
      <c r="G278" s="514" t="s">
        <v>4141</v>
      </c>
      <c r="H278" s="514" t="s">
        <v>4142</v>
      </c>
      <c r="I278" s="514" t="s">
        <v>4143</v>
      </c>
      <c r="J278" s="514" t="s">
        <v>4144</v>
      </c>
      <c r="K278" s="514"/>
      <c r="L278" s="514"/>
      <c r="M278" s="514"/>
      <c r="N278" s="514"/>
      <c r="O278" s="514"/>
      <c r="P278" s="514"/>
      <c r="Q278" s="514"/>
      <c r="R278" s="514"/>
      <c r="S278" s="514"/>
      <c r="T278" s="514"/>
      <c r="U278" s="514"/>
      <c r="V278" s="514"/>
      <c r="W278" s="514"/>
      <c r="X278" s="514"/>
      <c r="Y278" s="514"/>
      <c r="Z278" s="514"/>
      <c r="AA278" s="514"/>
    </row>
    <row r="279" spans="2:27" ht="13.5">
      <c r="B279" s="545" t="s">
        <v>1059</v>
      </c>
      <c r="C279" s="545" t="s">
        <v>1059</v>
      </c>
      <c r="D279" s="545" t="s">
        <v>1059</v>
      </c>
      <c r="E279" s="545" t="s">
        <v>1059</v>
      </c>
      <c r="F279" s="545" t="s">
        <v>1059</v>
      </c>
      <c r="G279" s="545" t="s">
        <v>1059</v>
      </c>
      <c r="H279" s="545" t="s">
        <v>1059</v>
      </c>
      <c r="I279" s="545" t="s">
        <v>1059</v>
      </c>
      <c r="J279" s="545" t="s">
        <v>1059</v>
      </c>
      <c r="K279" s="539"/>
      <c r="L279" s="539"/>
      <c r="M279" s="539"/>
      <c r="N279" s="539"/>
      <c r="O279" s="539"/>
      <c r="P279" s="539"/>
      <c r="Q279" s="539"/>
      <c r="R279" s="539"/>
      <c r="S279" s="539"/>
      <c r="T279" s="539"/>
      <c r="U279" s="539"/>
      <c r="V279" s="539"/>
      <c r="W279" s="539"/>
      <c r="X279" s="539"/>
      <c r="Y279" s="539"/>
      <c r="Z279" s="539"/>
      <c r="AA279" s="539"/>
    </row>
    <row r="280" spans="2:27" ht="13.5">
      <c r="B280" s="545" t="s">
        <v>159</v>
      </c>
      <c r="C280" s="545" t="s">
        <v>159</v>
      </c>
      <c r="D280" s="545" t="s">
        <v>159</v>
      </c>
      <c r="E280" s="545" t="s">
        <v>159</v>
      </c>
      <c r="F280" s="545" t="s">
        <v>159</v>
      </c>
      <c r="G280" s="545" t="s">
        <v>159</v>
      </c>
      <c r="H280" s="545" t="s">
        <v>159</v>
      </c>
      <c r="I280" s="545" t="s">
        <v>159</v>
      </c>
      <c r="J280" s="545" t="s">
        <v>159</v>
      </c>
      <c r="K280" s="539"/>
      <c r="L280" s="539"/>
      <c r="M280" s="539"/>
      <c r="N280" s="539"/>
      <c r="O280" s="539"/>
      <c r="P280" s="539"/>
      <c r="Q280" s="539"/>
      <c r="R280" s="539"/>
      <c r="S280" s="539"/>
      <c r="T280" s="539"/>
      <c r="U280" s="539"/>
      <c r="V280" s="539"/>
      <c r="W280" s="539"/>
      <c r="X280" s="539"/>
      <c r="Y280" s="539"/>
      <c r="Z280" s="539"/>
      <c r="AA280" s="539"/>
    </row>
    <row r="281" spans="2:27" ht="13.5">
      <c r="B281" s="546" t="s">
        <v>160</v>
      </c>
      <c r="C281" s="546" t="s">
        <v>160</v>
      </c>
      <c r="D281" s="546" t="s">
        <v>160</v>
      </c>
      <c r="E281" s="546" t="s">
        <v>160</v>
      </c>
      <c r="F281" s="546" t="s">
        <v>160</v>
      </c>
      <c r="G281" s="546" t="s">
        <v>160</v>
      </c>
      <c r="H281" s="546" t="s">
        <v>160</v>
      </c>
      <c r="I281" s="546" t="s">
        <v>160</v>
      </c>
      <c r="J281" s="546" t="s">
        <v>160</v>
      </c>
      <c r="K281" s="539"/>
      <c r="L281" s="539"/>
      <c r="M281" s="539"/>
      <c r="N281" s="539"/>
      <c r="O281" s="539"/>
      <c r="P281" s="539"/>
      <c r="Q281" s="539"/>
      <c r="R281" s="539"/>
      <c r="S281" s="539"/>
      <c r="T281" s="539"/>
      <c r="U281" s="539"/>
      <c r="V281" s="539"/>
      <c r="W281" s="539"/>
      <c r="X281" s="539"/>
      <c r="Y281" s="539"/>
      <c r="Z281" s="539"/>
      <c r="AA281" s="539"/>
    </row>
    <row r="282" spans="2:27" ht="13.5">
      <c r="B282" s="54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row>
    <row r="283" spans="2:27" ht="13.5">
      <c r="B283" s="54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row>
    <row r="284" spans="2:27" ht="13.5">
      <c r="B284" s="54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row>
    <row r="285" spans="2:27" ht="13.5">
      <c r="B285" s="54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row>
    <row r="286" spans="2:27" ht="13.5">
      <c r="B286" s="54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row>
    <row r="287" spans="2:27" ht="13.5">
      <c r="B287" s="547"/>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row>
    <row r="288" spans="2:27" ht="13.5">
      <c r="B288" s="547"/>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row>
    <row r="289" spans="2:27" ht="13.5">
      <c r="B289" s="547"/>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row>
    <row r="290" spans="2:27" ht="13.5">
      <c r="B290" s="54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row>
    <row r="291" spans="2:27" ht="13.5">
      <c r="B291" s="54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row>
    <row r="292" spans="2:27" ht="13.5">
      <c r="B292" s="54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row>
    <row r="293" spans="2:27" ht="13.5">
      <c r="B293" s="54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row>
    <row r="294" spans="2:27" ht="13.5">
      <c r="B294" s="54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row>
    <row r="295" spans="2:27" ht="13.5">
      <c r="B295" s="54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row>
    <row r="296" spans="2:27" ht="13.5">
      <c r="B296" s="54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row>
    <row r="297" spans="2:27" ht="13.5">
      <c r="B297" s="54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row>
    <row r="298" spans="2:27" ht="13.5">
      <c r="B298" s="54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row>
    <row r="299" spans="2:27" ht="13.5">
      <c r="B299" s="54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row>
    <row r="300" spans="2:27" ht="13.5">
      <c r="B300" s="54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row>
    <row r="301" spans="2:27" ht="13.5">
      <c r="B301" s="54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row>
    <row r="302" spans="2:27" ht="13.5">
      <c r="B302" s="54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row>
    <row r="303" spans="2:27" ht="13.5">
      <c r="B303" s="54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row>
    <row r="304" spans="2:27">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row>
    <row r="305" spans="3:27">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row>
    <row r="306" spans="3:27">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row>
    <row r="307" spans="3:27">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row>
    <row r="308" spans="3:27">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row>
    <row r="309" spans="3:27">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row>
    <row r="310" spans="3:27">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row>
    <row r="311" spans="3:27">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row>
    <row r="312" spans="3:27">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row>
    <row r="313" spans="3:27">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row>
    <row r="314" spans="3:27">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row>
    <row r="315" spans="3:27">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row>
    <row r="316" spans="3:27">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row>
    <row r="317" spans="3:27">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row>
    <row r="318" spans="3:27">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row>
    <row r="319" spans="3:27">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row>
    <row r="320" spans="3:27">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row>
    <row r="321" spans="3:27">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row>
    <row r="322" spans="3:27">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row>
    <row r="323" spans="3:27">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row>
    <row r="324" spans="3:27">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row>
    <row r="325" spans="3:27">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row>
    <row r="326" spans="3:27">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row>
    <row r="327" spans="3:27">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row>
    <row r="328" spans="3:27">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row>
    <row r="329" spans="3:27">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row>
    <row r="330" spans="3:27">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row>
    <row r="331" spans="3:27">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row>
    <row r="332" spans="3:27">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row>
    <row r="333" spans="3:27">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row>
    <row r="334" spans="3:27">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row>
    <row r="335" spans="3:27">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row>
    <row r="336" spans="3:27">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row>
    <row r="337" spans="3:27">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row>
    <row r="338" spans="3:27">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row>
    <row r="339" spans="3:27">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row>
    <row r="340" spans="3:27">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row>
    <row r="341" spans="3:27">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row>
    <row r="342" spans="3:27">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row>
    <row r="343" spans="3:27">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row>
    <row r="344" spans="3:27">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row>
    <row r="345" spans="3:27">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row>
    <row r="346" spans="3:27">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row>
    <row r="347" spans="3:27">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row>
    <row r="348" spans="3:27">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row>
    <row r="349" spans="3:27">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row>
    <row r="350" spans="3:27">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row>
    <row r="351" spans="3:27">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row>
    <row r="352" spans="3:27">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row>
    <row r="353" spans="3:27">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row>
    <row r="354" spans="3:27">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row>
    <row r="355" spans="3:27">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row>
    <row r="356" spans="3:27">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row>
    <row r="357" spans="3:27">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row>
    <row r="358" spans="3:27">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row>
    <row r="359" spans="3:27">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row>
    <row r="360" spans="3:27">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row>
    <row r="361" spans="3:27">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row>
    <row r="362" spans="3:27">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row>
    <row r="363" spans="3:27">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row>
    <row r="364" spans="3:27">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row>
    <row r="365" spans="3:27">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row>
    <row r="366" spans="3:27">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row>
    <row r="367" spans="3:27">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row>
    <row r="368" spans="3:27">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row>
    <row r="369" spans="3:27">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row>
    <row r="370" spans="3:27">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row>
    <row r="371" spans="3:27">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row>
    <row r="372" spans="3:27">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row>
    <row r="373" spans="3:27">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row>
    <row r="374" spans="3:27">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row>
    <row r="375" spans="3:27">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row>
    <row r="376" spans="3:27">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row>
    <row r="377" spans="3:27">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row>
    <row r="378" spans="3:27">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row>
    <row r="379" spans="3:27">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row>
    <row r="380" spans="3:27">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row>
    <row r="381" spans="3:27">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row>
    <row r="382" spans="3:27">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row>
    <row r="383" spans="3:27">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row>
    <row r="384" spans="3:27">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row>
    <row r="385" spans="3:27">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row>
    <row r="386" spans="3:27">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row>
    <row r="387" spans="3:27">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row>
    <row r="388" spans="3:27">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row>
    <row r="389" spans="3:27">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row>
    <row r="390" spans="3:27">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row>
    <row r="391" spans="3:27">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row>
    <row r="392" spans="3:27">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row>
    <row r="393" spans="3:27">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row>
    <row r="394" spans="3:27">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row>
    <row r="395" spans="3:27">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row>
    <row r="396" spans="3:27">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row>
    <row r="397" spans="3:27">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row>
    <row r="398" spans="3:27">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row>
    <row r="399" spans="3:27">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row>
    <row r="400" spans="3:27">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row>
    <row r="401" spans="3:27">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row>
    <row r="402" spans="3:27">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row>
    <row r="403" spans="3:27">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row>
    <row r="404" spans="3:27">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row>
    <row r="405" spans="3:27">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row>
    <row r="406" spans="3:27">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row>
    <row r="407" spans="3:27">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row>
    <row r="408" spans="3:27">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row>
    <row r="409" spans="3:27">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row>
    <row r="410" spans="3:27">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row>
    <row r="411" spans="3:27">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row>
    <row r="412" spans="3:27">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row>
    <row r="413" spans="3:27">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row>
    <row r="414" spans="3:27">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row>
    <row r="415" spans="3:27">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row>
    <row r="416" spans="3:27">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row>
    <row r="417" spans="3:27">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row>
    <row r="418" spans="3:27">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row>
    <row r="419" spans="3:27">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row>
    <row r="420" spans="3:27">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row>
    <row r="421" spans="3:27">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row>
    <row r="422" spans="3:27">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row>
    <row r="423" spans="3:27">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row>
    <row r="424" spans="3:27">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row>
    <row r="425" spans="3:27">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row>
    <row r="426" spans="3:27">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row>
    <row r="427" spans="3:27">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row>
    <row r="428" spans="3:27">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row>
    <row r="429" spans="3:27">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row>
    <row r="430" spans="3:27">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row>
    <row r="431" spans="3:27">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row>
    <row r="432" spans="3:27">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row>
    <row r="433" spans="3:27">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row>
    <row r="434" spans="3:27">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row>
    <row r="435" spans="3:27">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row>
    <row r="436" spans="3:27">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row>
    <row r="437" spans="3:27">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row>
    <row r="438" spans="3:27">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row>
    <row r="439" spans="3:27">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row>
    <row r="440" spans="3:27">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row>
    <row r="441" spans="3:27">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row>
    <row r="442" spans="3:27">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row>
    <row r="443" spans="3:27">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row>
    <row r="444" spans="3:27">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row>
    <row r="445" spans="3:27">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row>
    <row r="446" spans="3:27">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row>
    <row r="447" spans="3:27">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row>
    <row r="448" spans="3:27">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row>
    <row r="449" spans="3:27">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row>
    <row r="450" spans="3:27">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row>
    <row r="451" spans="3:27">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row>
    <row r="452" spans="3:27">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row>
    <row r="453" spans="3:27">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row>
    <row r="454" spans="3:27">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row>
    <row r="455" spans="3:27">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row>
    <row r="456" spans="3:27">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row>
    <row r="457" spans="3:27">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row>
    <row r="458" spans="3:27">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row>
    <row r="459" spans="3:27">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row>
    <row r="460" spans="3:27">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row>
    <row r="461" spans="3:27">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row>
    <row r="462" spans="3:27">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row>
    <row r="463" spans="3:27">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row>
    <row r="464" spans="3:27">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row>
    <row r="465" spans="3:27">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row>
    <row r="466" spans="3:27">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row>
    <row r="467" spans="3:27">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row>
    <row r="468" spans="3:27">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row>
    <row r="469" spans="3:27">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row>
    <row r="470" spans="3:27">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row>
    <row r="471" spans="3:27">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row>
    <row r="472" spans="3:27">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row>
    <row r="473" spans="3:27">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row>
    <row r="474" spans="3:27">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row>
    <row r="475" spans="3:27">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row>
    <row r="476" spans="3:27">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row>
    <row r="477" spans="3:27">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row>
    <row r="478" spans="3:27">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row>
    <row r="479" spans="3:27">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row>
    <row r="480" spans="3:27">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row>
    <row r="481" spans="3:27">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row>
    <row r="482" spans="3:27">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row>
    <row r="483" spans="3:27">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row>
    <row r="484" spans="3:27">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row>
    <row r="485" spans="3:27">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row>
    <row r="486" spans="3:27">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row>
    <row r="487" spans="3:27">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row>
    <row r="488" spans="3:27">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row>
    <row r="489" spans="3:27">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row>
    <row r="490" spans="3:27">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row>
    <row r="491" spans="3:27">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row>
    <row r="492" spans="3:27">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row>
    <row r="493" spans="3:27">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row>
    <row r="494" spans="3:27">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row>
    <row r="495" spans="3:27">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row>
    <row r="496" spans="3:27">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row>
    <row r="497" spans="3:27">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row>
    <row r="498" spans="3:27">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row>
    <row r="499" spans="3:27">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row>
    <row r="500" spans="3:27">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row>
    <row r="501" spans="3:27">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row>
    <row r="502" spans="3:27">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row>
    <row r="503" spans="3:27">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row>
    <row r="504" spans="3:27">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row>
    <row r="505" spans="3:27">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row>
    <row r="506" spans="3:27">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row>
    <row r="507" spans="3:27">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row>
    <row r="508" spans="3:27">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row>
    <row r="509" spans="3:27">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row>
    <row r="510" spans="3:27">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row>
    <row r="511" spans="3:27">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row>
    <row r="512" spans="3:27">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row>
    <row r="513" spans="3:27">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row>
    <row r="514" spans="3:27">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row>
    <row r="515" spans="3:27">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row>
    <row r="516" spans="3:27">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row>
    <row r="517" spans="3:27">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row>
    <row r="518" spans="3:27">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row>
    <row r="519" spans="3:27">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row>
    <row r="520" spans="3:27">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row>
    <row r="521" spans="3:27">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row>
    <row r="522" spans="3:27">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row>
    <row r="523" spans="3:27">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row>
    <row r="524" spans="3:27">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row>
    <row r="525" spans="3:27">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row>
    <row r="526" spans="3:27">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row>
    <row r="527" spans="3:27">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row>
    <row r="528" spans="3:27">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row>
    <row r="529" spans="3:27">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row>
    <row r="530" spans="3:27">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row>
    <row r="531" spans="3:27">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row>
    <row r="532" spans="3:27">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row>
    <row r="533" spans="3:27">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row>
    <row r="534" spans="3:27">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row>
    <row r="535" spans="3:27">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row>
    <row r="536" spans="3:27">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row>
    <row r="537" spans="3:27">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row>
    <row r="538" spans="3:27">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row>
    <row r="539" spans="3:27">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row>
    <row r="540" spans="3:27">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row>
    <row r="541" spans="3:27">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row>
    <row r="542" spans="3:27">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row>
    <row r="543" spans="3:27">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row>
    <row r="544" spans="3:27">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row>
    <row r="545" spans="3:27">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row>
    <row r="546" spans="3:27">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row>
    <row r="547" spans="3:27">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row>
    <row r="548" spans="3:27">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row>
    <row r="549" spans="3:27">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row>
    <row r="550" spans="3:27">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row>
    <row r="551" spans="3:27">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row>
    <row r="552" spans="3:27">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row>
    <row r="553" spans="3:27">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row>
    <row r="554" spans="3:27">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row>
    <row r="555" spans="3:27">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row>
    <row r="556" spans="3:27">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row>
    <row r="557" spans="3:27">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row>
    <row r="558" spans="3:27">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row>
    <row r="559" spans="3:27">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row>
    <row r="560" spans="3:27">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row>
    <row r="561" spans="3:27">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row>
    <row r="562" spans="3:27">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row>
    <row r="563" spans="3:27">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row>
    <row r="564" spans="3:27">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row>
    <row r="565" spans="3:27">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row>
    <row r="566" spans="3:27">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row>
    <row r="567" spans="3:27">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row>
    <row r="568" spans="3:27">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row>
    <row r="569" spans="3:27">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row>
    <row r="570" spans="3:27">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row>
    <row r="571" spans="3:27">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row>
    <row r="572" spans="3:27">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row>
    <row r="573" spans="3:27">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row>
    <row r="574" spans="3:27">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row>
    <row r="575" spans="3:27">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row>
    <row r="576" spans="3:27">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row>
    <row r="577" spans="3:27">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row>
    <row r="578" spans="3:27">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row>
    <row r="579" spans="3:27">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row>
    <row r="580" spans="3:27">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row>
    <row r="581" spans="3:27">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row>
    <row r="582" spans="3:27">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row>
    <row r="583" spans="3:27">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row>
    <row r="584" spans="3:27">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row>
    <row r="585" spans="3:27">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row>
    <row r="586" spans="3:27">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row>
    <row r="587" spans="3:27">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row>
    <row r="588" spans="3:27">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row>
    <row r="589" spans="3:27">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row>
    <row r="590" spans="3:27">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row>
    <row r="591" spans="3:27">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row>
    <row r="592" spans="3:27">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row>
    <row r="593" spans="3:27">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row>
    <row r="594" spans="3:27">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row>
    <row r="595" spans="3:27">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row>
    <row r="596" spans="3:27">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row>
    <row r="597" spans="3:27">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row>
    <row r="598" spans="3:27">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row>
    <row r="599" spans="3:27">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row>
    <row r="600" spans="3:27">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row>
    <row r="601" spans="3:27">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row>
    <row r="602" spans="3:27">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row>
    <row r="603" spans="3:27">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row>
    <row r="604" spans="3:27">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row>
    <row r="605" spans="3:27">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row>
    <row r="606" spans="3:27">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row>
    <row r="607" spans="3:27">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row>
    <row r="608" spans="3:27">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row>
    <row r="609" spans="3:27">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row>
    <row r="610" spans="3:27">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row>
    <row r="611" spans="3:27">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row>
    <row r="612" spans="3:27">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row>
    <row r="613" spans="3:27">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row>
    <row r="614" spans="3:27">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row>
    <row r="615" spans="3:27">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row>
    <row r="616" spans="3:27">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row>
    <row r="617" spans="3:27">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row>
    <row r="618" spans="3:27">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row>
    <row r="619" spans="3:27">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row>
    <row r="620" spans="3:27">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row>
    <row r="621" spans="3:27">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row>
    <row r="622" spans="3:27">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row>
    <row r="623" spans="3:27">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row>
    <row r="624" spans="3:27">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row>
    <row r="625" spans="3:27">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row>
    <row r="626" spans="3:27">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row>
    <row r="627" spans="3:27">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row>
    <row r="628" spans="3:27">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row>
    <row r="629" spans="3:27">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row>
    <row r="630" spans="3:27">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row>
    <row r="631" spans="3:27">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row>
    <row r="632" spans="3:27">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row>
    <row r="633" spans="3:27">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row>
    <row r="634" spans="3:27">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row>
    <row r="635" spans="3:27">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row>
    <row r="636" spans="3:27">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row>
    <row r="637" spans="3:27">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row>
    <row r="638" spans="3:27">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row>
    <row r="639" spans="3:27">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row>
    <row r="640" spans="3:27">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row>
    <row r="641" spans="3:27">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row>
    <row r="642" spans="3:27">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row>
    <row r="643" spans="3:27">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row>
    <row r="644" spans="3:27">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row>
    <row r="645" spans="3:27">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row>
    <row r="646" spans="3:27">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row>
    <row r="647" spans="3:27">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row>
    <row r="648" spans="3:27">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row>
    <row r="649" spans="3:27">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row>
    <row r="650" spans="3:27">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row>
    <row r="651" spans="3:27">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row>
    <row r="652" spans="3:27">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row>
    <row r="653" spans="3:27">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row>
    <row r="654" spans="3:27">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row>
    <row r="655" spans="3:27">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row>
    <row r="656" spans="3:27">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row>
    <row r="657" spans="3:27">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row>
    <row r="658" spans="3:27">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row>
    <row r="659" spans="3:27">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row>
    <row r="660" spans="3:27">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row>
    <row r="661" spans="3:27">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row>
    <row r="662" spans="3:27">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row>
    <row r="663" spans="3:27">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row>
    <row r="664" spans="3:27">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row>
    <row r="665" spans="3:27">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row>
    <row r="666" spans="3:27">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row>
    <row r="667" spans="3:27">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row>
    <row r="668" spans="3:27">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row>
    <row r="669" spans="3:27">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row>
    <row r="670" spans="3:27">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row>
    <row r="671" spans="3:27">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row>
    <row r="672" spans="3:27">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row>
    <row r="673" spans="3:27">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row>
    <row r="674" spans="3:27">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row>
    <row r="675" spans="3:27">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row>
    <row r="676" spans="3:27">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row>
    <row r="677" spans="3:27">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row>
    <row r="678" spans="3:27">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row>
    <row r="679" spans="3:27">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row>
    <row r="680" spans="3:27">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row>
    <row r="681" spans="3:27">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row>
    <row r="682" spans="3:27">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row>
    <row r="683" spans="3:27">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row>
    <row r="684" spans="3:27">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row>
    <row r="685" spans="3:27">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row>
    <row r="686" spans="3:27">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row>
    <row r="687" spans="3:27">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row>
    <row r="688" spans="3:27">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row>
    <row r="689" spans="3:27">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row>
    <row r="690" spans="3:27">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row>
    <row r="691" spans="3:27">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row>
    <row r="692" spans="3:27">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row>
    <row r="693" spans="3:27">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row>
    <row r="694" spans="3:27">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row>
    <row r="695" spans="3:27">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row>
    <row r="696" spans="3:27">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row>
    <row r="697" spans="3:27">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row>
    <row r="698" spans="3:27">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row>
    <row r="699" spans="3:27">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row>
    <row r="700" spans="3:27">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row>
    <row r="701" spans="3:27">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row>
    <row r="702" spans="3:27">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row>
    <row r="703" spans="3:27">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row>
    <row r="704" spans="3:27">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row>
    <row r="705" spans="3:27">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row>
    <row r="706" spans="3:27">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row>
    <row r="707" spans="3:27">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row>
    <row r="708" spans="3:27">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row>
    <row r="709" spans="3:27">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row>
    <row r="710" spans="3:27">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row>
    <row r="711" spans="3:27">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row>
    <row r="712" spans="3:27">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row>
    <row r="713" spans="3:27">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row>
    <row r="714" spans="3:27">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row>
    <row r="715" spans="3:27">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row>
    <row r="716" spans="3:27">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row>
    <row r="717" spans="3:27">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row>
    <row r="718" spans="3:27">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row>
    <row r="719" spans="3:27">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row>
    <row r="720" spans="3:27">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row>
    <row r="721" spans="3:27">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row>
    <row r="722" spans="3:27">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row>
    <row r="723" spans="3:27">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row>
    <row r="724" spans="3:27">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row>
    <row r="725" spans="3:27">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row>
    <row r="726" spans="3:27">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row>
    <row r="727" spans="3:27">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row>
    <row r="728" spans="3:27">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row>
    <row r="729" spans="3:27">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row>
    <row r="730" spans="3:27">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row>
    <row r="731" spans="3:27">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row>
    <row r="732" spans="3:27">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row>
    <row r="733" spans="3:27">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row>
    <row r="734" spans="3:27">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row>
    <row r="735" spans="3:27">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row>
    <row r="736" spans="3:27">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row>
    <row r="737" spans="3:27">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row>
    <row r="738" spans="3:27">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row>
    <row r="739" spans="3:27">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row>
    <row r="740" spans="3:27">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row>
    <row r="741" spans="3:27">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row>
    <row r="742" spans="3:27">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row>
    <row r="743" spans="3:27">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row>
    <row r="744" spans="3:27">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row>
    <row r="745" spans="3:27">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row>
    <row r="746" spans="3:27">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row>
    <row r="747" spans="3:27">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row>
    <row r="748" spans="3:27">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row>
    <row r="749" spans="3:27">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row>
    <row r="750" spans="3:27">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row>
    <row r="751" spans="3:27">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row>
    <row r="752" spans="3:27">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row>
    <row r="753" spans="3:27">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row>
    <row r="754" spans="3:27">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row>
    <row r="755" spans="3:27">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row>
    <row r="756" spans="3:27">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row>
    <row r="757" spans="3:27">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row>
    <row r="758" spans="3:27">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row>
    <row r="759" spans="3:27">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row>
    <row r="760" spans="3:27">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row>
    <row r="761" spans="3:27">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row>
    <row r="762" spans="3:27">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row>
    <row r="763" spans="3:27">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row>
    <row r="764" spans="3:27">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row>
    <row r="765" spans="3:27">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row>
    <row r="766" spans="3:27">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row>
    <row r="767" spans="3:27">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row>
    <row r="768" spans="3:27">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row>
    <row r="769" spans="3:27">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row>
    <row r="770" spans="3:27">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row>
    <row r="771" spans="3:27">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row>
    <row r="772" spans="3:27">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row>
    <row r="773" spans="3:27">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row>
    <row r="774" spans="3:27">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row>
    <row r="775" spans="3:27">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row>
    <row r="776" spans="3:27">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row>
    <row r="777" spans="3:27">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row>
    <row r="778" spans="3:27">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row>
    <row r="779" spans="3:27">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row>
    <row r="780" spans="3:27">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row>
    <row r="781" spans="3:27">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row>
    <row r="782" spans="3:27">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row>
    <row r="783" spans="3:27">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row>
    <row r="784" spans="3:27">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row>
    <row r="785" spans="3:27">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row>
    <row r="786" spans="3:27">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row>
    <row r="787" spans="3:27">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row>
    <row r="788" spans="3:27">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row>
    <row r="789" spans="3:27">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row>
    <row r="790" spans="3:27">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row>
    <row r="791" spans="3:27">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row>
    <row r="792" spans="3:27">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row>
    <row r="793" spans="3:27">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row>
    <row r="794" spans="3:27">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row>
    <row r="795" spans="3:27">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row>
    <row r="796" spans="3:27">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row>
    <row r="797" spans="3:27">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row>
    <row r="798" spans="3:27">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row>
    <row r="799" spans="3:27">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row>
    <row r="800" spans="3:27">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row>
    <row r="801" spans="3:27">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row>
    <row r="802" spans="3:27">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row>
    <row r="803" spans="3:27">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row>
    <row r="804" spans="3:27">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row>
    <row r="805" spans="3:27">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row>
    <row r="806" spans="3:27">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row>
    <row r="807" spans="3:27">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row>
    <row r="808" spans="3:27">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row>
    <row r="809" spans="3:27">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row>
    <row r="810" spans="3:27">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row>
    <row r="811" spans="3:27">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row>
    <row r="812" spans="3:27">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row>
    <row r="813" spans="3:27">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row>
    <row r="814" spans="3:27">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row>
    <row r="815" spans="3:27">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row>
    <row r="816" spans="3:27">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row>
    <row r="817" spans="3:27">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row>
    <row r="818" spans="3:27">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row>
    <row r="819" spans="3:27">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row>
    <row r="820" spans="3:27">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row>
    <row r="821" spans="3:27">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row>
    <row r="822" spans="3:27">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row>
    <row r="823" spans="3:27">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row>
    <row r="824" spans="3:27">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row>
    <row r="825" spans="3:27">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row>
    <row r="826" spans="3:27">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row>
    <row r="827" spans="3:27">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row>
    <row r="828" spans="3:27">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row>
    <row r="829" spans="3:27">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row>
    <row r="830" spans="3:27">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row>
    <row r="831" spans="3:27">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row>
    <row r="832" spans="3:27">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row>
    <row r="833" spans="3:27">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row>
    <row r="834" spans="3:27">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row>
    <row r="835" spans="3:27">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row>
    <row r="836" spans="3:27">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row>
    <row r="837" spans="3:27">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row>
    <row r="838" spans="3:27">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row>
    <row r="839" spans="3:27">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row>
    <row r="840" spans="3:27">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row>
    <row r="841" spans="3:27">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row>
    <row r="842" spans="3:27">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row>
    <row r="843" spans="3:27">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row>
    <row r="844" spans="3:27">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row>
    <row r="845" spans="3:27">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row>
    <row r="846" spans="3:27">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row>
    <row r="847" spans="3:27">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row>
    <row r="848" spans="3:27">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row>
    <row r="849" spans="3:27">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row>
    <row r="850" spans="3:27">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row>
    <row r="851" spans="3:27">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row>
    <row r="852" spans="3:27">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row>
    <row r="853" spans="3:27">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row>
    <row r="854" spans="3:27">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row>
    <row r="855" spans="3:27">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row>
    <row r="856" spans="3:27">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row>
    <row r="857" spans="3:27">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row>
    <row r="858" spans="3:27">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row>
    <row r="859" spans="3:27">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row>
    <row r="860" spans="3:27">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row>
    <row r="861" spans="3:27">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row>
    <row r="862" spans="3:27">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row>
    <row r="863" spans="3:27">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row>
    <row r="864" spans="3:27">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row>
    <row r="865" spans="3:27">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row>
    <row r="866" spans="3:27">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row>
    <row r="867" spans="3:27">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row>
    <row r="868" spans="3:27">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row>
    <row r="869" spans="3:27">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row>
    <row r="870" spans="3:27">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row>
    <row r="871" spans="3:27">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row>
    <row r="872" spans="3:27">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row>
    <row r="873" spans="3:27">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row>
    <row r="874" spans="3:27">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row>
    <row r="875" spans="3:27">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row>
    <row r="876" spans="3:27">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row>
    <row r="877" spans="3:27">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row>
    <row r="878" spans="3:27">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row>
    <row r="879" spans="3:27">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row>
    <row r="880" spans="3:27">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row>
    <row r="881" spans="3:27">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row>
    <row r="882" spans="3:27">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row>
    <row r="883" spans="3:27">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row>
    <row r="884" spans="3:27">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row>
    <row r="885" spans="3:27">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row>
    <row r="886" spans="3:27">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row>
    <row r="887" spans="3:27">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row>
    <row r="888" spans="3:27">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row>
    <row r="889" spans="3:27">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row>
    <row r="890" spans="3:27">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row>
    <row r="891" spans="3:27">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row>
    <row r="892" spans="3:27">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row>
    <row r="893" spans="3:27">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row>
    <row r="894" spans="3:27">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row>
    <row r="895" spans="3:27">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row>
    <row r="896" spans="3:27">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row>
    <row r="897" spans="3:27">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row>
    <row r="898" spans="3:27">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row>
    <row r="899" spans="3:27">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row>
    <row r="900" spans="3:27">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row>
    <row r="901" spans="3:27">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row>
    <row r="902" spans="3:27">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row>
    <row r="903" spans="3:27">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row>
    <row r="904" spans="3:27">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row>
    <row r="905" spans="3:27">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row>
    <row r="906" spans="3:27">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row>
    <row r="907" spans="3:27">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row>
    <row r="908" spans="3:27">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row>
    <row r="909" spans="3:27">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row>
    <row r="910" spans="3:27">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row>
    <row r="911" spans="3:27">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row>
    <row r="912" spans="3:27">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row>
    <row r="913" spans="3:27">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row>
    <row r="914" spans="3:27">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row>
    <row r="915" spans="3:27">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row>
    <row r="916" spans="3:27">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row>
    <row r="917" spans="3:27">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row>
    <row r="918" spans="3:27">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row>
    <row r="919" spans="3:27">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row>
    <row r="920" spans="3:27">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row>
    <row r="921" spans="3:27">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row>
    <row r="922" spans="3:27">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row>
    <row r="923" spans="3:27">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row>
    <row r="924" spans="3:27">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row>
    <row r="925" spans="3:27">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row>
    <row r="926" spans="3:27">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row>
    <row r="927" spans="3:27">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row>
    <row r="928" spans="3:27">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row>
    <row r="929" spans="3:27">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row>
    <row r="930" spans="3:27">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row>
    <row r="931" spans="3:27">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row>
    <row r="932" spans="3:27">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row>
    <row r="933" spans="3:27">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row>
    <row r="934" spans="3:27">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row>
    <row r="935" spans="3:27">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row>
    <row r="936" spans="3:27">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row>
    <row r="937" spans="3:27">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row>
    <row r="938" spans="3:27">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row>
    <row r="939" spans="3:27">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row>
    <row r="940" spans="3:27">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row>
    <row r="941" spans="3:27">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row>
    <row r="942" spans="3:27">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row>
    <row r="943" spans="3:27">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row>
    <row r="944" spans="3:27">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row>
    <row r="945" spans="3:27">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row>
    <row r="946" spans="3:27">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row>
    <row r="947" spans="3:27">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row>
    <row r="948" spans="3:27">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row>
    <row r="949" spans="3:27">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row>
    <row r="950" spans="3:27">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row>
    <row r="951" spans="3:27">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row>
    <row r="952" spans="3:27">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row>
    <row r="953" spans="3:27">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row>
    <row r="954" spans="3:27">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row>
    <row r="955" spans="3:27">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row>
    <row r="956" spans="3:27">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row>
    <row r="957" spans="3:27">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row>
    <row r="958" spans="3:27">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row>
    <row r="959" spans="3:27">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row>
    <row r="960" spans="3:27">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row>
    <row r="961" spans="3:27">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row>
    <row r="962" spans="3:27">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row>
    <row r="963" spans="3:27">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row>
    <row r="964" spans="3:27">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row>
    <row r="965" spans="3:27">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row>
    <row r="966" spans="3:27">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row>
    <row r="967" spans="3:27">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row>
    <row r="968" spans="3:27">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row>
    <row r="969" spans="3:27">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row>
    <row r="970" spans="3:27">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row>
    <row r="971" spans="3:27">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row>
    <row r="972" spans="3:27">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row>
    <row r="973" spans="3:27">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row>
    <row r="974" spans="3:27">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row>
    <row r="975" spans="3:27">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row>
    <row r="976" spans="3:27">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row>
    <row r="977" spans="3:27">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row>
    <row r="978" spans="3:27">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row>
    <row r="979" spans="3:27">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row>
    <row r="980" spans="3:27">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row>
    <row r="981" spans="3:27">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row>
    <row r="982" spans="3:27">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row>
    <row r="983" spans="3:27">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row>
    <row r="984" spans="3:27">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row>
    <row r="985" spans="3:27">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row>
    <row r="986" spans="3:27">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row>
    <row r="987" spans="3:27">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row>
    <row r="988" spans="3:27">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row>
    <row r="989" spans="3:27">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row>
    <row r="990" spans="3:27">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row>
    <row r="991" spans="3:27">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row>
    <row r="992" spans="3:27">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row>
    <row r="993" spans="3:27">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row>
    <row r="994" spans="3:27">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row>
    <row r="995" spans="3:27">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row>
    <row r="996" spans="3:27">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row>
    <row r="997" spans="3:27">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row>
    <row r="998" spans="3:27">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row>
    <row r="999" spans="3:27">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row>
    <row r="1000" spans="3:27">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row>
    <row r="1001" spans="3:27">
      <c r="C1001" s="514"/>
      <c r="D1001" s="514"/>
      <c r="E1001" s="514"/>
      <c r="F1001" s="514"/>
      <c r="G1001" s="514"/>
      <c r="H1001" s="514"/>
      <c r="I1001" s="514"/>
      <c r="J1001" s="514"/>
      <c r="K1001" s="514"/>
      <c r="L1001" s="514"/>
      <c r="M1001" s="514"/>
      <c r="N1001" s="514"/>
      <c r="O1001" s="514"/>
      <c r="P1001" s="514"/>
      <c r="Q1001" s="514"/>
      <c r="R1001" s="514"/>
      <c r="S1001" s="514"/>
      <c r="T1001" s="514"/>
      <c r="U1001" s="514"/>
      <c r="V1001" s="514"/>
      <c r="W1001" s="514"/>
      <c r="X1001" s="514"/>
      <c r="Y1001" s="514"/>
      <c r="Z1001" s="514"/>
      <c r="AA1001" s="514"/>
    </row>
    <row r="1002" spans="3:27">
      <c r="C1002" s="514"/>
      <c r="D1002" s="514"/>
      <c r="E1002" s="514"/>
      <c r="F1002" s="514"/>
      <c r="G1002" s="514"/>
      <c r="H1002" s="514"/>
      <c r="I1002" s="514"/>
      <c r="J1002" s="514"/>
      <c r="K1002" s="514"/>
      <c r="L1002" s="514"/>
      <c r="M1002" s="514"/>
      <c r="N1002" s="514"/>
      <c r="O1002" s="514"/>
      <c r="P1002" s="514"/>
      <c r="Q1002" s="514"/>
      <c r="R1002" s="514"/>
      <c r="S1002" s="514"/>
      <c r="T1002" s="514"/>
      <c r="U1002" s="514"/>
      <c r="V1002" s="514"/>
      <c r="W1002" s="514"/>
      <c r="X1002" s="514"/>
      <c r="Y1002" s="514"/>
      <c r="Z1002" s="514"/>
      <c r="AA1002" s="514"/>
    </row>
    <row r="1003" spans="3:27">
      <c r="C1003" s="514"/>
      <c r="D1003" s="514"/>
      <c r="E1003" s="514"/>
      <c r="F1003" s="514"/>
      <c r="G1003" s="514"/>
      <c r="H1003" s="514"/>
      <c r="I1003" s="514"/>
      <c r="J1003" s="514"/>
      <c r="K1003" s="514"/>
      <c r="L1003" s="514"/>
      <c r="M1003" s="514"/>
      <c r="N1003" s="514"/>
      <c r="O1003" s="514"/>
      <c r="P1003" s="514"/>
      <c r="Q1003" s="514"/>
      <c r="R1003" s="514"/>
      <c r="S1003" s="514"/>
      <c r="T1003" s="514"/>
      <c r="U1003" s="514"/>
      <c r="V1003" s="514"/>
      <c r="W1003" s="514"/>
      <c r="X1003" s="514"/>
      <c r="Y1003" s="514"/>
      <c r="Z1003" s="514"/>
      <c r="AA1003" s="514"/>
    </row>
    <row r="1004" spans="3:27">
      <c r="C1004" s="514"/>
      <c r="D1004" s="514"/>
      <c r="E1004" s="514"/>
      <c r="F1004" s="514"/>
      <c r="G1004" s="514"/>
      <c r="H1004" s="514"/>
      <c r="I1004" s="514"/>
      <c r="J1004" s="514"/>
      <c r="K1004" s="514"/>
      <c r="L1004" s="514"/>
      <c r="M1004" s="514"/>
      <c r="N1004" s="514"/>
      <c r="O1004" s="514"/>
      <c r="P1004" s="514"/>
      <c r="Q1004" s="514"/>
      <c r="R1004" s="514"/>
      <c r="S1004" s="514"/>
      <c r="T1004" s="514"/>
      <c r="U1004" s="514"/>
      <c r="V1004" s="514"/>
      <c r="W1004" s="514"/>
      <c r="X1004" s="514"/>
      <c r="Y1004" s="514"/>
      <c r="Z1004" s="514"/>
      <c r="AA1004" s="514"/>
    </row>
    <row r="1005" spans="3:27">
      <c r="C1005" s="514"/>
      <c r="D1005" s="514"/>
      <c r="E1005" s="514"/>
      <c r="F1005" s="514"/>
      <c r="G1005" s="514"/>
      <c r="H1005" s="514"/>
      <c r="I1005" s="514"/>
      <c r="J1005" s="514"/>
      <c r="K1005" s="514"/>
      <c r="L1005" s="514"/>
      <c r="M1005" s="514"/>
      <c r="N1005" s="514"/>
      <c r="O1005" s="514"/>
      <c r="P1005" s="514"/>
      <c r="Q1005" s="514"/>
      <c r="R1005" s="514"/>
      <c r="S1005" s="514"/>
      <c r="T1005" s="514"/>
      <c r="U1005" s="514"/>
      <c r="V1005" s="514"/>
      <c r="W1005" s="514"/>
      <c r="X1005" s="514"/>
      <c r="Y1005" s="514"/>
      <c r="Z1005" s="514"/>
      <c r="AA1005" s="514"/>
    </row>
    <row r="1006" spans="3:27">
      <c r="C1006" s="514"/>
      <c r="D1006" s="514"/>
      <c r="E1006" s="514"/>
      <c r="F1006" s="514"/>
      <c r="G1006" s="514"/>
      <c r="H1006" s="514"/>
      <c r="I1006" s="514"/>
      <c r="J1006" s="514"/>
      <c r="K1006" s="514"/>
      <c r="L1006" s="514"/>
      <c r="M1006" s="514"/>
      <c r="N1006" s="514"/>
      <c r="O1006" s="514"/>
      <c r="P1006" s="514"/>
      <c r="Q1006" s="514"/>
      <c r="R1006" s="514"/>
      <c r="S1006" s="514"/>
      <c r="T1006" s="514"/>
      <c r="U1006" s="514"/>
      <c r="V1006" s="514"/>
      <c r="W1006" s="514"/>
      <c r="X1006" s="514"/>
      <c r="Y1006" s="514"/>
      <c r="Z1006" s="514"/>
      <c r="AA1006" s="514"/>
    </row>
    <row r="1007" spans="3:27">
      <c r="C1007" s="514"/>
      <c r="D1007" s="514"/>
      <c r="E1007" s="514"/>
      <c r="F1007" s="514"/>
      <c r="G1007" s="514"/>
      <c r="H1007" s="514"/>
      <c r="I1007" s="514"/>
      <c r="J1007" s="514"/>
      <c r="K1007" s="514"/>
      <c r="L1007" s="514"/>
      <c r="M1007" s="514"/>
      <c r="N1007" s="514"/>
      <c r="O1007" s="514"/>
      <c r="P1007" s="514"/>
      <c r="Q1007" s="514"/>
      <c r="R1007" s="514"/>
      <c r="S1007" s="514"/>
      <c r="T1007" s="514"/>
      <c r="U1007" s="514"/>
      <c r="V1007" s="514"/>
      <c r="W1007" s="514"/>
      <c r="X1007" s="514"/>
      <c r="Y1007" s="514"/>
      <c r="Z1007" s="514"/>
      <c r="AA1007" s="514"/>
    </row>
    <row r="1008" spans="3:27">
      <c r="C1008" s="514"/>
      <c r="D1008" s="514"/>
      <c r="E1008" s="514"/>
      <c r="F1008" s="514"/>
      <c r="G1008" s="514"/>
      <c r="H1008" s="514"/>
      <c r="I1008" s="514"/>
      <c r="J1008" s="514"/>
      <c r="K1008" s="514"/>
      <c r="L1008" s="514"/>
      <c r="M1008" s="514"/>
      <c r="N1008" s="514"/>
      <c r="O1008" s="514"/>
      <c r="P1008" s="514"/>
      <c r="Q1008" s="514"/>
      <c r="R1008" s="514"/>
      <c r="S1008" s="514"/>
      <c r="T1008" s="514"/>
      <c r="U1008" s="514"/>
      <c r="V1008" s="514"/>
      <c r="W1008" s="514"/>
      <c r="X1008" s="514"/>
      <c r="Y1008" s="514"/>
      <c r="Z1008" s="514"/>
      <c r="AA1008" s="514"/>
    </row>
    <row r="1009" spans="3:27">
      <c r="C1009" s="514"/>
      <c r="D1009" s="514"/>
      <c r="E1009" s="514"/>
      <c r="F1009" s="514"/>
      <c r="G1009" s="514"/>
      <c r="H1009" s="514"/>
      <c r="I1009" s="514"/>
      <c r="J1009" s="514"/>
      <c r="K1009" s="514"/>
      <c r="L1009" s="514"/>
      <c r="M1009" s="514"/>
      <c r="N1009" s="514"/>
      <c r="O1009" s="514"/>
      <c r="P1009" s="514"/>
      <c r="Q1009" s="514"/>
      <c r="R1009" s="514"/>
      <c r="S1009" s="514"/>
      <c r="T1009" s="514"/>
      <c r="U1009" s="514"/>
      <c r="V1009" s="514"/>
      <c r="W1009" s="514"/>
      <c r="X1009" s="514"/>
      <c r="Y1009" s="514"/>
      <c r="Z1009" s="514"/>
      <c r="AA1009" s="514"/>
    </row>
    <row r="1010" spans="3:27">
      <c r="C1010" s="514"/>
      <c r="D1010" s="514"/>
      <c r="E1010" s="514"/>
      <c r="F1010" s="514"/>
      <c r="G1010" s="514"/>
      <c r="H1010" s="514"/>
      <c r="I1010" s="514"/>
      <c r="J1010" s="514"/>
      <c r="K1010" s="514"/>
      <c r="L1010" s="514"/>
      <c r="M1010" s="514"/>
      <c r="N1010" s="514"/>
      <c r="O1010" s="514"/>
      <c r="P1010" s="514"/>
      <c r="Q1010" s="514"/>
      <c r="R1010" s="514"/>
      <c r="S1010" s="514"/>
      <c r="T1010" s="514"/>
      <c r="U1010" s="514"/>
      <c r="V1010" s="514"/>
      <c r="W1010" s="514"/>
      <c r="X1010" s="514"/>
      <c r="Y1010" s="514"/>
      <c r="Z1010" s="514"/>
      <c r="AA1010" s="514"/>
    </row>
    <row r="1011" spans="3:27">
      <c r="C1011" s="514"/>
      <c r="D1011" s="514"/>
      <c r="E1011" s="514"/>
      <c r="F1011" s="514"/>
      <c r="G1011" s="514"/>
      <c r="H1011" s="514"/>
      <c r="I1011" s="514"/>
      <c r="J1011" s="514"/>
      <c r="K1011" s="514"/>
      <c r="L1011" s="514"/>
      <c r="M1011" s="514"/>
      <c r="N1011" s="514"/>
      <c r="O1011" s="514"/>
      <c r="P1011" s="514"/>
      <c r="Q1011" s="514"/>
      <c r="R1011" s="514"/>
      <c r="S1011" s="514"/>
      <c r="T1011" s="514"/>
      <c r="U1011" s="514"/>
      <c r="V1011" s="514"/>
      <c r="W1011" s="514"/>
      <c r="X1011" s="514"/>
      <c r="Y1011" s="514"/>
      <c r="Z1011" s="514"/>
      <c r="AA1011" s="514"/>
    </row>
    <row r="1012" spans="3:27">
      <c r="C1012" s="514"/>
      <c r="D1012" s="514"/>
      <c r="E1012" s="514"/>
      <c r="F1012" s="514"/>
      <c r="G1012" s="514"/>
      <c r="H1012" s="514"/>
      <c r="I1012" s="514"/>
      <c r="J1012" s="514"/>
      <c r="K1012" s="514"/>
      <c r="L1012" s="514"/>
      <c r="M1012" s="514"/>
      <c r="N1012" s="514"/>
      <c r="O1012" s="514"/>
      <c r="P1012" s="514"/>
      <c r="Q1012" s="514"/>
      <c r="R1012" s="514"/>
      <c r="S1012" s="514"/>
      <c r="T1012" s="514"/>
      <c r="U1012" s="514"/>
      <c r="V1012" s="514"/>
      <c r="W1012" s="514"/>
      <c r="X1012" s="514"/>
      <c r="Y1012" s="514"/>
      <c r="Z1012" s="514"/>
      <c r="AA1012" s="514"/>
    </row>
    <row r="1013" spans="3:27">
      <c r="C1013" s="514"/>
      <c r="D1013" s="514"/>
      <c r="E1013" s="514"/>
      <c r="F1013" s="514"/>
      <c r="G1013" s="514"/>
      <c r="H1013" s="514"/>
      <c r="I1013" s="514"/>
      <c r="J1013" s="514"/>
      <c r="K1013" s="514"/>
      <c r="L1013" s="514"/>
      <c r="M1013" s="514"/>
      <c r="N1013" s="514"/>
      <c r="O1013" s="514"/>
      <c r="P1013" s="514"/>
      <c r="Q1013" s="514"/>
      <c r="R1013" s="514"/>
      <c r="S1013" s="514"/>
      <c r="T1013" s="514"/>
      <c r="U1013" s="514"/>
      <c r="V1013" s="514"/>
      <c r="W1013" s="514"/>
      <c r="X1013" s="514"/>
      <c r="Y1013" s="514"/>
      <c r="Z1013" s="514"/>
      <c r="AA1013" s="514"/>
    </row>
    <row r="1014" spans="3:27">
      <c r="C1014" s="514"/>
      <c r="D1014" s="514"/>
      <c r="E1014" s="514"/>
      <c r="F1014" s="514"/>
      <c r="G1014" s="514"/>
      <c r="H1014" s="514"/>
      <c r="I1014" s="514"/>
      <c r="J1014" s="514"/>
      <c r="K1014" s="514"/>
      <c r="L1014" s="514"/>
      <c r="M1014" s="514"/>
      <c r="N1014" s="514"/>
      <c r="O1014" s="514"/>
      <c r="P1014" s="514"/>
      <c r="Q1014" s="514"/>
      <c r="R1014" s="514"/>
      <c r="S1014" s="514"/>
      <c r="T1014" s="514"/>
      <c r="U1014" s="514"/>
      <c r="V1014" s="514"/>
      <c r="W1014" s="514"/>
      <c r="X1014" s="514"/>
      <c r="Y1014" s="514"/>
      <c r="Z1014" s="514"/>
      <c r="AA1014" s="514"/>
    </row>
    <row r="1015" spans="3:27">
      <c r="C1015" s="514"/>
      <c r="D1015" s="514"/>
      <c r="E1015" s="514"/>
      <c r="F1015" s="514"/>
      <c r="G1015" s="514"/>
      <c r="H1015" s="514"/>
      <c r="I1015" s="514"/>
      <c r="J1015" s="514"/>
      <c r="K1015" s="514"/>
      <c r="L1015" s="514"/>
      <c r="M1015" s="514"/>
      <c r="N1015" s="514"/>
      <c r="O1015" s="514"/>
      <c r="P1015" s="514"/>
      <c r="Q1015" s="514"/>
      <c r="R1015" s="514"/>
      <c r="S1015" s="514"/>
      <c r="T1015" s="514"/>
      <c r="U1015" s="514"/>
      <c r="V1015" s="514"/>
      <c r="W1015" s="514"/>
      <c r="X1015" s="514"/>
      <c r="Y1015" s="514"/>
      <c r="Z1015" s="514"/>
      <c r="AA1015" s="514"/>
    </row>
    <row r="1016" spans="3:27">
      <c r="C1016" s="514"/>
      <c r="D1016" s="514"/>
      <c r="E1016" s="514"/>
      <c r="F1016" s="514"/>
      <c r="G1016" s="514"/>
      <c r="H1016" s="514"/>
      <c r="I1016" s="514"/>
      <c r="J1016" s="514"/>
      <c r="K1016" s="514"/>
      <c r="L1016" s="514"/>
      <c r="M1016" s="514"/>
      <c r="N1016" s="514"/>
      <c r="O1016" s="514"/>
      <c r="P1016" s="514"/>
      <c r="Q1016" s="514"/>
      <c r="R1016" s="514"/>
      <c r="S1016" s="514"/>
      <c r="T1016" s="514"/>
      <c r="U1016" s="514"/>
      <c r="V1016" s="514"/>
      <c r="W1016" s="514"/>
      <c r="X1016" s="514"/>
      <c r="Y1016" s="514"/>
      <c r="Z1016" s="514"/>
      <c r="AA1016" s="514"/>
    </row>
    <row r="1017" spans="3:27">
      <c r="C1017" s="514"/>
      <c r="D1017" s="514"/>
      <c r="E1017" s="514"/>
      <c r="F1017" s="514"/>
      <c r="G1017" s="514"/>
      <c r="H1017" s="514"/>
      <c r="I1017" s="514"/>
      <c r="J1017" s="514"/>
      <c r="K1017" s="514"/>
      <c r="L1017" s="514"/>
      <c r="M1017" s="514"/>
      <c r="N1017" s="514"/>
      <c r="O1017" s="514"/>
      <c r="P1017" s="514"/>
      <c r="Q1017" s="514"/>
      <c r="R1017" s="514"/>
      <c r="S1017" s="514"/>
      <c r="T1017" s="514"/>
      <c r="U1017" s="514"/>
      <c r="V1017" s="514"/>
      <c r="W1017" s="514"/>
      <c r="X1017" s="514"/>
      <c r="Y1017" s="514"/>
      <c r="Z1017" s="514"/>
      <c r="AA1017" s="514"/>
    </row>
    <row r="1018" spans="3:27">
      <c r="C1018" s="514"/>
      <c r="D1018" s="514"/>
      <c r="E1018" s="514"/>
      <c r="F1018" s="514"/>
      <c r="G1018" s="514"/>
      <c r="H1018" s="514"/>
      <c r="I1018" s="514"/>
      <c r="J1018" s="514"/>
      <c r="K1018" s="514"/>
      <c r="L1018" s="514"/>
      <c r="M1018" s="514"/>
      <c r="N1018" s="514"/>
      <c r="O1018" s="514"/>
      <c r="P1018" s="514"/>
      <c r="Q1018" s="514"/>
      <c r="R1018" s="514"/>
      <c r="S1018" s="514"/>
      <c r="T1018" s="514"/>
      <c r="U1018" s="514"/>
      <c r="V1018" s="514"/>
      <c r="W1018" s="514"/>
      <c r="X1018" s="514"/>
      <c r="Y1018" s="514"/>
      <c r="Z1018" s="514"/>
      <c r="AA1018" s="514"/>
    </row>
    <row r="1019" spans="3:27">
      <c r="C1019" s="514"/>
      <c r="D1019" s="514"/>
      <c r="E1019" s="514"/>
      <c r="F1019" s="514"/>
      <c r="G1019" s="514"/>
      <c r="H1019" s="514"/>
      <c r="I1019" s="514"/>
      <c r="J1019" s="514"/>
      <c r="K1019" s="514"/>
      <c r="L1019" s="514"/>
      <c r="M1019" s="514"/>
      <c r="N1019" s="514"/>
      <c r="O1019" s="514"/>
      <c r="P1019" s="514"/>
      <c r="Q1019" s="514"/>
      <c r="R1019" s="514"/>
      <c r="S1019" s="514"/>
      <c r="T1019" s="514"/>
      <c r="U1019" s="514"/>
      <c r="V1019" s="514"/>
      <c r="W1019" s="514"/>
      <c r="X1019" s="514"/>
      <c r="Y1019" s="514"/>
      <c r="Z1019" s="514"/>
      <c r="AA1019" s="514"/>
    </row>
    <row r="1020" spans="3:27">
      <c r="C1020" s="514"/>
      <c r="D1020" s="514"/>
      <c r="E1020" s="514"/>
      <c r="F1020" s="514"/>
      <c r="G1020" s="514"/>
      <c r="H1020" s="514"/>
      <c r="I1020" s="514"/>
      <c r="J1020" s="514"/>
      <c r="K1020" s="514"/>
      <c r="L1020" s="514"/>
      <c r="M1020" s="514"/>
      <c r="N1020" s="514"/>
      <c r="O1020" s="514"/>
      <c r="P1020" s="514"/>
      <c r="Q1020" s="514"/>
      <c r="R1020" s="514"/>
      <c r="S1020" s="514"/>
      <c r="T1020" s="514"/>
      <c r="U1020" s="514"/>
      <c r="V1020" s="514"/>
      <c r="W1020" s="514"/>
      <c r="X1020" s="514"/>
      <c r="Y1020" s="514"/>
      <c r="Z1020" s="514"/>
      <c r="AA1020" s="514"/>
    </row>
    <row r="1021" spans="3:27">
      <c r="C1021" s="514"/>
      <c r="D1021" s="514"/>
      <c r="E1021" s="514"/>
      <c r="F1021" s="514"/>
      <c r="G1021" s="514"/>
      <c r="H1021" s="514"/>
      <c r="I1021" s="514"/>
      <c r="J1021" s="514"/>
      <c r="K1021" s="514"/>
      <c r="L1021" s="514"/>
      <c r="M1021" s="514"/>
      <c r="N1021" s="514"/>
      <c r="O1021" s="514"/>
      <c r="P1021" s="514"/>
      <c r="Q1021" s="514"/>
      <c r="R1021" s="514"/>
      <c r="S1021" s="514"/>
      <c r="T1021" s="514"/>
      <c r="U1021" s="514"/>
      <c r="V1021" s="514"/>
      <c r="W1021" s="514"/>
      <c r="X1021" s="514"/>
      <c r="Y1021" s="514"/>
      <c r="Z1021" s="514"/>
      <c r="AA1021" s="514"/>
    </row>
    <row r="1022" spans="3:27">
      <c r="C1022" s="514"/>
      <c r="D1022" s="514"/>
      <c r="E1022" s="514"/>
      <c r="F1022" s="514"/>
      <c r="G1022" s="514"/>
      <c r="H1022" s="514"/>
      <c r="I1022" s="514"/>
      <c r="J1022" s="514"/>
      <c r="K1022" s="514"/>
      <c r="L1022" s="514"/>
      <c r="M1022" s="514"/>
      <c r="N1022" s="514"/>
      <c r="O1022" s="514"/>
      <c r="P1022" s="514"/>
      <c r="Q1022" s="514"/>
      <c r="R1022" s="514"/>
      <c r="S1022" s="514"/>
      <c r="T1022" s="514"/>
      <c r="U1022" s="514"/>
      <c r="V1022" s="514"/>
      <c r="W1022" s="514"/>
      <c r="X1022" s="514"/>
      <c r="Y1022" s="514"/>
      <c r="Z1022" s="514"/>
      <c r="AA1022" s="514"/>
    </row>
    <row r="1023" spans="3:27">
      <c r="C1023" s="514"/>
      <c r="D1023" s="514"/>
      <c r="E1023" s="514"/>
      <c r="F1023" s="514"/>
      <c r="G1023" s="514"/>
      <c r="H1023" s="514"/>
      <c r="I1023" s="514"/>
      <c r="J1023" s="514"/>
      <c r="K1023" s="514"/>
      <c r="L1023" s="514"/>
      <c r="M1023" s="514"/>
      <c r="N1023" s="514"/>
      <c r="O1023" s="514"/>
      <c r="P1023" s="514"/>
      <c r="Q1023" s="514"/>
      <c r="R1023" s="514"/>
      <c r="S1023" s="514"/>
      <c r="T1023" s="514"/>
      <c r="U1023" s="514"/>
      <c r="V1023" s="514"/>
      <c r="W1023" s="514"/>
      <c r="X1023" s="514"/>
      <c r="Y1023" s="514"/>
      <c r="Z1023" s="514"/>
      <c r="AA1023" s="514"/>
    </row>
    <row r="1024" spans="3:27">
      <c r="C1024" s="514"/>
      <c r="D1024" s="514"/>
      <c r="E1024" s="514"/>
      <c r="F1024" s="514"/>
      <c r="G1024" s="514"/>
      <c r="H1024" s="514"/>
      <c r="I1024" s="514"/>
      <c r="J1024" s="514"/>
      <c r="K1024" s="514"/>
      <c r="L1024" s="514"/>
      <c r="M1024" s="514"/>
      <c r="N1024" s="514"/>
      <c r="O1024" s="514"/>
      <c r="P1024" s="514"/>
      <c r="Q1024" s="514"/>
      <c r="R1024" s="514"/>
      <c r="S1024" s="514"/>
      <c r="T1024" s="514"/>
      <c r="U1024" s="514"/>
      <c r="V1024" s="514"/>
      <c r="W1024" s="514"/>
      <c r="X1024" s="514"/>
      <c r="Y1024" s="514"/>
      <c r="Z1024" s="514"/>
      <c r="AA1024" s="514"/>
    </row>
    <row r="1025" spans="3:27">
      <c r="C1025" s="514"/>
      <c r="D1025" s="514"/>
      <c r="E1025" s="514"/>
      <c r="F1025" s="514"/>
      <c r="G1025" s="514"/>
      <c r="H1025" s="514"/>
      <c r="I1025" s="514"/>
      <c r="J1025" s="514"/>
      <c r="K1025" s="514"/>
      <c r="L1025" s="514"/>
      <c r="M1025" s="514"/>
      <c r="N1025" s="514"/>
      <c r="O1025" s="514"/>
      <c r="P1025" s="514"/>
      <c r="Q1025" s="514"/>
      <c r="R1025" s="514"/>
      <c r="S1025" s="514"/>
      <c r="T1025" s="514"/>
      <c r="U1025" s="514"/>
      <c r="V1025" s="514"/>
      <c r="W1025" s="514"/>
      <c r="X1025" s="514"/>
      <c r="Y1025" s="514"/>
      <c r="Z1025" s="514"/>
      <c r="AA1025" s="514"/>
    </row>
    <row r="1026" spans="3:27">
      <c r="C1026" s="514"/>
      <c r="D1026" s="514"/>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row>
    <row r="1027" spans="3:27">
      <c r="C1027" s="514"/>
      <c r="D1027" s="514"/>
      <c r="E1027" s="514"/>
      <c r="F1027" s="514"/>
      <c r="G1027" s="514"/>
      <c r="H1027" s="514"/>
      <c r="I1027" s="514"/>
      <c r="J1027" s="514"/>
      <c r="K1027" s="514"/>
      <c r="L1027" s="514"/>
      <c r="M1027" s="514"/>
      <c r="N1027" s="514"/>
      <c r="O1027" s="514"/>
      <c r="P1027" s="514"/>
      <c r="Q1027" s="514"/>
      <c r="R1027" s="514"/>
      <c r="S1027" s="514"/>
      <c r="T1027" s="514"/>
      <c r="U1027" s="514"/>
      <c r="V1027" s="514"/>
      <c r="W1027" s="514"/>
      <c r="X1027" s="514"/>
      <c r="Y1027" s="514"/>
      <c r="Z1027" s="514"/>
      <c r="AA1027" s="514"/>
    </row>
    <row r="1028" spans="3:27">
      <c r="C1028" s="514"/>
      <c r="D1028" s="514"/>
      <c r="E1028" s="514"/>
      <c r="F1028" s="514"/>
      <c r="G1028" s="514"/>
      <c r="H1028" s="514"/>
      <c r="I1028" s="514"/>
      <c r="J1028" s="514"/>
      <c r="K1028" s="514"/>
      <c r="L1028" s="514"/>
      <c r="M1028" s="514"/>
      <c r="N1028" s="514"/>
      <c r="O1028" s="514"/>
      <c r="P1028" s="514"/>
      <c r="Q1028" s="514"/>
      <c r="R1028" s="514"/>
      <c r="S1028" s="514"/>
      <c r="T1028" s="514"/>
      <c r="U1028" s="514"/>
      <c r="V1028" s="514"/>
      <c r="W1028" s="514"/>
      <c r="X1028" s="514"/>
      <c r="Y1028" s="514"/>
      <c r="Z1028" s="514"/>
      <c r="AA1028" s="514"/>
    </row>
    <row r="1029" spans="3:27">
      <c r="C1029" s="514"/>
      <c r="D1029" s="514"/>
      <c r="E1029" s="514"/>
      <c r="F1029" s="514"/>
      <c r="G1029" s="514"/>
      <c r="H1029" s="514"/>
      <c r="I1029" s="514"/>
      <c r="J1029" s="514"/>
      <c r="K1029" s="514"/>
      <c r="L1029" s="514"/>
      <c r="M1029" s="514"/>
      <c r="N1029" s="514"/>
      <c r="O1029" s="514"/>
      <c r="P1029" s="514"/>
      <c r="Q1029" s="514"/>
      <c r="R1029" s="514"/>
      <c r="S1029" s="514"/>
      <c r="T1029" s="514"/>
      <c r="U1029" s="514"/>
      <c r="V1029" s="514"/>
      <c r="W1029" s="514"/>
      <c r="X1029" s="514"/>
      <c r="Y1029" s="514"/>
      <c r="Z1029" s="514"/>
      <c r="AA1029" s="514"/>
    </row>
    <row r="1030" spans="3:27">
      <c r="C1030" s="514"/>
      <c r="D1030" s="514"/>
      <c r="E1030" s="514"/>
      <c r="F1030" s="514"/>
      <c r="G1030" s="514"/>
      <c r="H1030" s="514"/>
      <c r="I1030" s="514"/>
      <c r="J1030" s="514"/>
      <c r="K1030" s="514"/>
      <c r="L1030" s="514"/>
      <c r="M1030" s="514"/>
      <c r="N1030" s="514"/>
      <c r="O1030" s="514"/>
      <c r="P1030" s="514"/>
      <c r="Q1030" s="514"/>
      <c r="R1030" s="514"/>
      <c r="S1030" s="514"/>
      <c r="T1030" s="514"/>
      <c r="U1030" s="514"/>
      <c r="V1030" s="514"/>
      <c r="W1030" s="514"/>
      <c r="X1030" s="514"/>
      <c r="Y1030" s="514"/>
      <c r="Z1030" s="514"/>
      <c r="AA1030" s="514"/>
    </row>
    <row r="1031" spans="3:27">
      <c r="C1031" s="514"/>
      <c r="D1031" s="514"/>
      <c r="E1031" s="514"/>
      <c r="F1031" s="514"/>
      <c r="G1031" s="514"/>
      <c r="H1031" s="514"/>
      <c r="I1031" s="514"/>
      <c r="J1031" s="514"/>
      <c r="K1031" s="514"/>
      <c r="L1031" s="514"/>
      <c r="M1031" s="514"/>
      <c r="N1031" s="514"/>
      <c r="O1031" s="514"/>
      <c r="P1031" s="514"/>
      <c r="Q1031" s="514"/>
      <c r="R1031" s="514"/>
      <c r="S1031" s="514"/>
      <c r="T1031" s="514"/>
      <c r="U1031" s="514"/>
      <c r="V1031" s="514"/>
      <c r="W1031" s="514"/>
      <c r="X1031" s="514"/>
      <c r="Y1031" s="514"/>
      <c r="Z1031" s="514"/>
      <c r="AA1031" s="514"/>
    </row>
    <row r="1032" spans="3:27">
      <c r="C1032" s="514"/>
      <c r="D1032" s="514"/>
      <c r="E1032" s="514"/>
      <c r="F1032" s="514"/>
      <c r="G1032" s="514"/>
      <c r="H1032" s="514"/>
      <c r="I1032" s="514"/>
      <c r="J1032" s="514"/>
      <c r="K1032" s="514"/>
      <c r="L1032" s="514"/>
      <c r="M1032" s="514"/>
      <c r="N1032" s="514"/>
      <c r="O1032" s="514"/>
      <c r="P1032" s="514"/>
      <c r="Q1032" s="514"/>
      <c r="R1032" s="514"/>
      <c r="S1032" s="514"/>
      <c r="T1032" s="514"/>
      <c r="U1032" s="514"/>
      <c r="V1032" s="514"/>
      <c r="W1032" s="514"/>
      <c r="X1032" s="514"/>
      <c r="Y1032" s="514"/>
      <c r="Z1032" s="514"/>
      <c r="AA1032" s="514"/>
    </row>
    <row r="1033" spans="3:27">
      <c r="C1033" s="514"/>
      <c r="D1033" s="514"/>
      <c r="E1033" s="514"/>
      <c r="F1033" s="514"/>
      <c r="G1033" s="514"/>
      <c r="H1033" s="514"/>
      <c r="I1033" s="514"/>
      <c r="J1033" s="514"/>
      <c r="K1033" s="514"/>
      <c r="L1033" s="514"/>
      <c r="M1033" s="514"/>
      <c r="N1033" s="514"/>
      <c r="O1033" s="514"/>
      <c r="P1033" s="514"/>
      <c r="Q1033" s="514"/>
      <c r="R1033" s="514"/>
      <c r="S1033" s="514"/>
      <c r="T1033" s="514"/>
      <c r="U1033" s="514"/>
      <c r="V1033" s="514"/>
      <c r="W1033" s="514"/>
      <c r="X1033" s="514"/>
      <c r="Y1033" s="514"/>
      <c r="Z1033" s="514"/>
      <c r="AA1033" s="514"/>
    </row>
    <row r="1034" spans="3:27">
      <c r="C1034" s="514"/>
      <c r="D1034" s="514"/>
      <c r="E1034" s="514"/>
      <c r="F1034" s="514"/>
      <c r="G1034" s="514"/>
      <c r="H1034" s="514"/>
      <c r="I1034" s="514"/>
      <c r="J1034" s="514"/>
      <c r="K1034" s="514"/>
      <c r="L1034" s="514"/>
      <c r="M1034" s="514"/>
      <c r="N1034" s="514"/>
      <c r="O1034" s="514"/>
      <c r="P1034" s="514"/>
      <c r="Q1034" s="514"/>
      <c r="R1034" s="514"/>
      <c r="S1034" s="514"/>
      <c r="T1034" s="514"/>
      <c r="U1034" s="514"/>
      <c r="V1034" s="514"/>
      <c r="W1034" s="514"/>
      <c r="X1034" s="514"/>
      <c r="Y1034" s="514"/>
      <c r="Z1034" s="514"/>
      <c r="AA1034" s="514"/>
    </row>
    <row r="1035" spans="3:27">
      <c r="C1035" s="514"/>
      <c r="D1035" s="514"/>
      <c r="E1035" s="514"/>
      <c r="F1035" s="514"/>
      <c r="G1035" s="514"/>
      <c r="H1035" s="514"/>
      <c r="I1035" s="514"/>
      <c r="J1035" s="514"/>
      <c r="K1035" s="514"/>
      <c r="L1035" s="514"/>
      <c r="M1035" s="514"/>
      <c r="N1035" s="514"/>
      <c r="O1035" s="514"/>
      <c r="P1035" s="514"/>
      <c r="Q1035" s="514"/>
      <c r="R1035" s="514"/>
      <c r="S1035" s="514"/>
      <c r="T1035" s="514"/>
      <c r="U1035" s="514"/>
      <c r="V1035" s="514"/>
      <c r="W1035" s="514"/>
      <c r="X1035" s="514"/>
      <c r="Y1035" s="514"/>
      <c r="Z1035" s="514"/>
      <c r="AA1035" s="514"/>
    </row>
    <row r="1036" spans="3:27">
      <c r="C1036" s="514"/>
      <c r="D1036" s="514"/>
      <c r="E1036" s="514"/>
      <c r="F1036" s="514"/>
      <c r="G1036" s="514"/>
      <c r="H1036" s="514"/>
      <c r="I1036" s="514"/>
      <c r="J1036" s="514"/>
      <c r="K1036" s="514"/>
      <c r="L1036" s="514"/>
      <c r="M1036" s="514"/>
      <c r="N1036" s="514"/>
      <c r="O1036" s="514"/>
      <c r="P1036" s="514"/>
      <c r="Q1036" s="514"/>
      <c r="R1036" s="514"/>
      <c r="S1036" s="514"/>
      <c r="T1036" s="514"/>
      <c r="U1036" s="514"/>
      <c r="V1036" s="514"/>
      <c r="W1036" s="514"/>
      <c r="X1036" s="514"/>
      <c r="Y1036" s="514"/>
      <c r="Z1036" s="514"/>
      <c r="AA1036" s="514"/>
    </row>
    <row r="1037" spans="3:27">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row>
    <row r="1038" spans="3:27">
      <c r="C1038" s="514"/>
      <c r="D1038" s="514"/>
      <c r="E1038" s="514"/>
      <c r="F1038" s="514"/>
      <c r="G1038" s="514"/>
      <c r="H1038" s="514"/>
      <c r="I1038" s="514"/>
      <c r="J1038" s="514"/>
      <c r="K1038" s="514"/>
      <c r="L1038" s="514"/>
      <c r="M1038" s="514"/>
      <c r="N1038" s="514"/>
      <c r="O1038" s="514"/>
      <c r="P1038" s="514"/>
      <c r="Q1038" s="514"/>
      <c r="R1038" s="514"/>
      <c r="S1038" s="514"/>
      <c r="T1038" s="514"/>
      <c r="U1038" s="514"/>
      <c r="V1038" s="514"/>
      <c r="W1038" s="514"/>
      <c r="X1038" s="514"/>
      <c r="Y1038" s="514"/>
      <c r="Z1038" s="514"/>
      <c r="AA1038" s="514"/>
    </row>
    <row r="1039" spans="3:27">
      <c r="C1039" s="514"/>
      <c r="D1039" s="514"/>
      <c r="E1039" s="514"/>
      <c r="F1039" s="514"/>
      <c r="G1039" s="514"/>
      <c r="H1039" s="514"/>
      <c r="I1039" s="514"/>
      <c r="J1039" s="514"/>
      <c r="K1039" s="514"/>
      <c r="L1039" s="514"/>
      <c r="M1039" s="514"/>
      <c r="N1039" s="514"/>
      <c r="O1039" s="514"/>
      <c r="P1039" s="514"/>
      <c r="Q1039" s="514"/>
      <c r="R1039" s="514"/>
      <c r="S1039" s="514"/>
      <c r="T1039" s="514"/>
      <c r="U1039" s="514"/>
      <c r="V1039" s="514"/>
      <c r="W1039" s="514"/>
      <c r="X1039" s="514"/>
      <c r="Y1039" s="514"/>
      <c r="Z1039" s="514"/>
      <c r="AA1039" s="514"/>
    </row>
    <row r="1040" spans="3:27">
      <c r="C1040" s="514"/>
      <c r="D1040" s="514"/>
      <c r="E1040" s="514"/>
      <c r="F1040" s="514"/>
      <c r="G1040" s="514"/>
      <c r="H1040" s="514"/>
      <c r="I1040" s="514"/>
      <c r="J1040" s="514"/>
      <c r="K1040" s="514"/>
      <c r="L1040" s="514"/>
      <c r="M1040" s="514"/>
      <c r="N1040" s="514"/>
      <c r="O1040" s="514"/>
      <c r="P1040" s="514"/>
      <c r="Q1040" s="514"/>
      <c r="R1040" s="514"/>
      <c r="S1040" s="514"/>
      <c r="T1040" s="514"/>
      <c r="U1040" s="514"/>
      <c r="V1040" s="514"/>
      <c r="W1040" s="514"/>
      <c r="X1040" s="514"/>
      <c r="Y1040" s="514"/>
      <c r="Z1040" s="514"/>
      <c r="AA1040" s="514"/>
    </row>
    <row r="1041" spans="3:27">
      <c r="C1041" s="514"/>
      <c r="D1041" s="514"/>
      <c r="E1041" s="514"/>
      <c r="F1041" s="514"/>
      <c r="G1041" s="514"/>
      <c r="H1041" s="514"/>
      <c r="I1041" s="514"/>
      <c r="J1041" s="514"/>
      <c r="K1041" s="514"/>
      <c r="L1041" s="514"/>
      <c r="M1041" s="514"/>
      <c r="N1041" s="514"/>
      <c r="O1041" s="514"/>
      <c r="P1041" s="514"/>
      <c r="Q1041" s="514"/>
      <c r="R1041" s="514"/>
      <c r="S1041" s="514"/>
      <c r="T1041" s="514"/>
      <c r="U1041" s="514"/>
      <c r="V1041" s="514"/>
      <c r="W1041" s="514"/>
      <c r="X1041" s="514"/>
      <c r="Y1041" s="514"/>
      <c r="Z1041" s="514"/>
      <c r="AA1041" s="514"/>
    </row>
    <row r="1042" spans="3:27">
      <c r="C1042" s="514"/>
      <c r="D1042" s="514"/>
      <c r="E1042" s="514"/>
      <c r="F1042" s="514"/>
      <c r="G1042" s="514"/>
      <c r="H1042" s="514"/>
      <c r="I1042" s="514"/>
      <c r="J1042" s="514"/>
      <c r="K1042" s="514"/>
      <c r="L1042" s="514"/>
      <c r="M1042" s="514"/>
      <c r="N1042" s="514"/>
      <c r="O1042" s="514"/>
      <c r="P1042" s="514"/>
      <c r="Q1042" s="514"/>
      <c r="R1042" s="514"/>
      <c r="S1042" s="514"/>
      <c r="T1042" s="514"/>
      <c r="U1042" s="514"/>
      <c r="V1042" s="514"/>
      <c r="W1042" s="514"/>
      <c r="X1042" s="514"/>
      <c r="Y1042" s="514"/>
      <c r="Z1042" s="514"/>
      <c r="AA1042" s="514"/>
    </row>
    <row r="1043" spans="3:27">
      <c r="C1043" s="514"/>
      <c r="D1043" s="514"/>
      <c r="E1043" s="514"/>
      <c r="F1043" s="514"/>
      <c r="G1043" s="514"/>
      <c r="H1043" s="514"/>
      <c r="I1043" s="514"/>
      <c r="J1043" s="514"/>
      <c r="K1043" s="514"/>
      <c r="L1043" s="514"/>
      <c r="M1043" s="514"/>
      <c r="N1043" s="514"/>
      <c r="O1043" s="514"/>
      <c r="P1043" s="514"/>
      <c r="Q1043" s="514"/>
      <c r="R1043" s="514"/>
      <c r="S1043" s="514"/>
      <c r="T1043" s="514"/>
      <c r="U1043" s="514"/>
      <c r="V1043" s="514"/>
      <c r="W1043" s="514"/>
      <c r="X1043" s="514"/>
      <c r="Y1043" s="514"/>
      <c r="Z1043" s="514"/>
      <c r="AA1043" s="514"/>
    </row>
    <row r="1044" spans="3:27">
      <c r="C1044" s="514"/>
      <c r="D1044" s="514"/>
      <c r="E1044" s="514"/>
      <c r="F1044" s="514"/>
      <c r="G1044" s="514"/>
      <c r="H1044" s="514"/>
      <c r="I1044" s="514"/>
      <c r="J1044" s="514"/>
      <c r="K1044" s="514"/>
      <c r="L1044" s="514"/>
      <c r="M1044" s="514"/>
      <c r="N1044" s="514"/>
      <c r="O1044" s="514"/>
      <c r="P1044" s="514"/>
      <c r="Q1044" s="514"/>
      <c r="R1044" s="514"/>
      <c r="S1044" s="514"/>
      <c r="T1044" s="514"/>
      <c r="U1044" s="514"/>
      <c r="V1044" s="514"/>
      <c r="W1044" s="514"/>
      <c r="X1044" s="514"/>
      <c r="Y1044" s="514"/>
      <c r="Z1044" s="514"/>
      <c r="AA1044" s="514"/>
    </row>
    <row r="1045" spans="3:27">
      <c r="C1045" s="514"/>
      <c r="D1045" s="514"/>
      <c r="E1045" s="514"/>
      <c r="F1045" s="514"/>
      <c r="G1045" s="514"/>
      <c r="H1045" s="514"/>
      <c r="I1045" s="514"/>
      <c r="J1045" s="514"/>
      <c r="K1045" s="514"/>
      <c r="L1045" s="514"/>
      <c r="M1045" s="514"/>
      <c r="N1045" s="514"/>
      <c r="O1045" s="514"/>
      <c r="P1045" s="514"/>
      <c r="Q1045" s="514"/>
      <c r="R1045" s="514"/>
      <c r="S1045" s="514"/>
      <c r="T1045" s="514"/>
      <c r="U1045" s="514"/>
      <c r="V1045" s="514"/>
      <c r="W1045" s="514"/>
      <c r="X1045" s="514"/>
      <c r="Y1045" s="514"/>
      <c r="Z1045" s="514"/>
      <c r="AA1045" s="514"/>
    </row>
    <row r="1046" spans="3:27">
      <c r="C1046" s="514"/>
      <c r="D1046" s="514"/>
      <c r="E1046" s="514"/>
      <c r="F1046" s="514"/>
      <c r="G1046" s="514"/>
      <c r="H1046" s="514"/>
      <c r="I1046" s="514"/>
      <c r="J1046" s="514"/>
      <c r="K1046" s="514"/>
      <c r="L1046" s="514"/>
      <c r="M1046" s="514"/>
      <c r="N1046" s="514"/>
      <c r="O1046" s="514"/>
      <c r="P1046" s="514"/>
      <c r="Q1046" s="514"/>
      <c r="R1046" s="514"/>
      <c r="S1046" s="514"/>
      <c r="T1046" s="514"/>
      <c r="U1046" s="514"/>
      <c r="V1046" s="514"/>
      <c r="W1046" s="514"/>
      <c r="X1046" s="514"/>
      <c r="Y1046" s="514"/>
      <c r="Z1046" s="514"/>
      <c r="AA1046" s="514"/>
    </row>
    <row r="1047" spans="3:27">
      <c r="C1047" s="514"/>
      <c r="D1047" s="514"/>
      <c r="E1047" s="514"/>
      <c r="F1047" s="514"/>
      <c r="G1047" s="514"/>
      <c r="H1047" s="514"/>
      <c r="I1047" s="514"/>
      <c r="J1047" s="514"/>
      <c r="K1047" s="514"/>
      <c r="L1047" s="514"/>
      <c r="M1047" s="514"/>
      <c r="N1047" s="514"/>
      <c r="O1047" s="514"/>
      <c r="P1047" s="514"/>
      <c r="Q1047" s="514"/>
      <c r="R1047" s="514"/>
      <c r="S1047" s="514"/>
      <c r="T1047" s="514"/>
      <c r="U1047" s="514"/>
      <c r="V1047" s="514"/>
      <c r="W1047" s="514"/>
      <c r="X1047" s="514"/>
      <c r="Y1047" s="514"/>
      <c r="Z1047" s="514"/>
      <c r="AA1047" s="514"/>
    </row>
    <row r="1048" spans="3:27">
      <c r="C1048" s="514"/>
      <c r="D1048" s="514"/>
      <c r="E1048" s="514"/>
      <c r="F1048" s="514"/>
      <c r="G1048" s="514"/>
      <c r="H1048" s="514"/>
      <c r="I1048" s="514"/>
      <c r="J1048" s="514"/>
      <c r="K1048" s="514"/>
      <c r="L1048" s="514"/>
      <c r="M1048" s="514"/>
      <c r="N1048" s="514"/>
      <c r="O1048" s="514"/>
      <c r="P1048" s="514"/>
      <c r="Q1048" s="514"/>
      <c r="R1048" s="514"/>
      <c r="S1048" s="514"/>
      <c r="T1048" s="514"/>
      <c r="U1048" s="514"/>
      <c r="V1048" s="514"/>
      <c r="W1048" s="514"/>
      <c r="X1048" s="514"/>
      <c r="Y1048" s="514"/>
      <c r="Z1048" s="514"/>
      <c r="AA1048" s="514"/>
    </row>
    <row r="1049" spans="3:27">
      <c r="C1049" s="514"/>
      <c r="D1049" s="514"/>
      <c r="E1049" s="514"/>
      <c r="F1049" s="514"/>
      <c r="G1049" s="514"/>
      <c r="H1049" s="514"/>
      <c r="I1049" s="514"/>
      <c r="J1049" s="514"/>
      <c r="K1049" s="514"/>
      <c r="L1049" s="514"/>
      <c r="M1049" s="514"/>
      <c r="N1049" s="514"/>
      <c r="O1049" s="514"/>
      <c r="P1049" s="514"/>
      <c r="Q1049" s="514"/>
      <c r="R1049" s="514"/>
      <c r="S1049" s="514"/>
      <c r="T1049" s="514"/>
      <c r="U1049" s="514"/>
      <c r="V1049" s="514"/>
      <c r="W1049" s="514"/>
      <c r="X1049" s="514"/>
      <c r="Y1049" s="514"/>
      <c r="Z1049" s="514"/>
      <c r="AA1049" s="514"/>
    </row>
    <row r="1050" spans="3:27">
      <c r="C1050" s="514"/>
      <c r="D1050" s="514"/>
      <c r="E1050" s="514"/>
      <c r="F1050" s="514"/>
      <c r="G1050" s="514"/>
      <c r="H1050" s="514"/>
      <c r="I1050" s="514"/>
      <c r="J1050" s="514"/>
      <c r="K1050" s="514"/>
      <c r="L1050" s="514"/>
      <c r="M1050" s="514"/>
      <c r="N1050" s="514"/>
      <c r="O1050" s="514"/>
      <c r="P1050" s="514"/>
      <c r="Q1050" s="514"/>
      <c r="R1050" s="514"/>
      <c r="S1050" s="514"/>
      <c r="T1050" s="514"/>
      <c r="U1050" s="514"/>
      <c r="V1050" s="514"/>
      <c r="W1050" s="514"/>
      <c r="X1050" s="514"/>
      <c r="Y1050" s="514"/>
      <c r="Z1050" s="514"/>
      <c r="AA1050" s="514"/>
    </row>
    <row r="1051" spans="3:27">
      <c r="C1051" s="514"/>
      <c r="D1051" s="514"/>
      <c r="E1051" s="514"/>
      <c r="F1051" s="514"/>
      <c r="G1051" s="514"/>
      <c r="H1051" s="514"/>
      <c r="I1051" s="514"/>
      <c r="J1051" s="514"/>
      <c r="K1051" s="514"/>
      <c r="L1051" s="514"/>
      <c r="M1051" s="514"/>
      <c r="N1051" s="514"/>
      <c r="O1051" s="514"/>
      <c r="P1051" s="514"/>
      <c r="Q1051" s="514"/>
      <c r="R1051" s="514"/>
      <c r="S1051" s="514"/>
      <c r="T1051" s="514"/>
      <c r="U1051" s="514"/>
      <c r="V1051" s="514"/>
      <c r="W1051" s="514"/>
      <c r="X1051" s="514"/>
      <c r="Y1051" s="514"/>
      <c r="Z1051" s="514"/>
      <c r="AA1051" s="514"/>
    </row>
    <row r="1052" spans="3:27">
      <c r="C1052" s="514"/>
      <c r="D1052" s="514"/>
      <c r="E1052" s="514"/>
      <c r="F1052" s="514"/>
      <c r="G1052" s="514"/>
      <c r="H1052" s="514"/>
      <c r="I1052" s="514"/>
      <c r="J1052" s="514"/>
      <c r="K1052" s="514"/>
      <c r="L1052" s="514"/>
      <c r="M1052" s="514"/>
      <c r="N1052" s="514"/>
      <c r="O1052" s="514"/>
      <c r="P1052" s="514"/>
      <c r="Q1052" s="514"/>
      <c r="R1052" s="514"/>
      <c r="S1052" s="514"/>
      <c r="T1052" s="514"/>
      <c r="U1052" s="514"/>
      <c r="V1052" s="514"/>
      <c r="W1052" s="514"/>
      <c r="X1052" s="514"/>
      <c r="Y1052" s="514"/>
      <c r="Z1052" s="514"/>
      <c r="AA1052" s="514"/>
    </row>
    <row r="1053" spans="3:27">
      <c r="C1053" s="514"/>
      <c r="D1053" s="514"/>
      <c r="E1053" s="514"/>
      <c r="F1053" s="514"/>
      <c r="G1053" s="514"/>
      <c r="H1053" s="514"/>
      <c r="I1053" s="514"/>
      <c r="J1053" s="514"/>
      <c r="K1053" s="514"/>
      <c r="L1053" s="514"/>
      <c r="M1053" s="514"/>
      <c r="N1053" s="514"/>
      <c r="O1053" s="514"/>
      <c r="P1053" s="514"/>
      <c r="Q1053" s="514"/>
      <c r="R1053" s="514"/>
      <c r="S1053" s="514"/>
      <c r="T1053" s="514"/>
      <c r="U1053" s="514"/>
      <c r="V1053" s="514"/>
      <c r="W1053" s="514"/>
      <c r="X1053" s="514"/>
      <c r="Y1053" s="514"/>
      <c r="Z1053" s="514"/>
      <c r="AA1053" s="514"/>
    </row>
    <row r="1054" spans="3:27">
      <c r="C1054" s="514"/>
      <c r="D1054" s="514"/>
      <c r="E1054" s="514"/>
      <c r="F1054" s="514"/>
      <c r="G1054" s="514"/>
      <c r="H1054" s="514"/>
      <c r="I1054" s="514"/>
      <c r="J1054" s="514"/>
      <c r="K1054" s="514"/>
      <c r="L1054" s="514"/>
      <c r="M1054" s="514"/>
      <c r="N1054" s="514"/>
      <c r="O1054" s="514"/>
      <c r="P1054" s="514"/>
      <c r="Q1054" s="514"/>
      <c r="R1054" s="514"/>
      <c r="S1054" s="514"/>
      <c r="T1054" s="514"/>
      <c r="U1054" s="514"/>
      <c r="V1054" s="514"/>
      <c r="W1054" s="514"/>
      <c r="X1054" s="514"/>
      <c r="Y1054" s="514"/>
      <c r="Z1054" s="514"/>
      <c r="AA1054" s="514"/>
    </row>
    <row r="1055" spans="3:27">
      <c r="C1055" s="514"/>
      <c r="D1055" s="514"/>
      <c r="E1055" s="514"/>
      <c r="F1055" s="514"/>
      <c r="G1055" s="514"/>
      <c r="H1055" s="514"/>
      <c r="I1055" s="514"/>
      <c r="J1055" s="514"/>
      <c r="K1055" s="514"/>
      <c r="L1055" s="514"/>
      <c r="M1055" s="514"/>
      <c r="N1055" s="514"/>
      <c r="O1055" s="514"/>
      <c r="P1055" s="514"/>
      <c r="Q1055" s="514"/>
      <c r="R1055" s="514"/>
      <c r="S1055" s="514"/>
      <c r="T1055" s="514"/>
      <c r="U1055" s="514"/>
      <c r="V1055" s="514"/>
      <c r="W1055" s="514"/>
      <c r="X1055" s="514"/>
      <c r="Y1055" s="514"/>
      <c r="Z1055" s="514"/>
      <c r="AA1055" s="514"/>
    </row>
    <row r="1056" spans="3:27">
      <c r="C1056" s="514"/>
      <c r="D1056" s="514"/>
      <c r="E1056" s="514"/>
      <c r="F1056" s="514"/>
      <c r="G1056" s="514"/>
      <c r="H1056" s="514"/>
      <c r="I1056" s="514"/>
      <c r="J1056" s="514"/>
      <c r="K1056" s="514"/>
      <c r="L1056" s="514"/>
      <c r="M1056" s="514"/>
      <c r="N1056" s="514"/>
      <c r="O1056" s="514"/>
      <c r="P1056" s="514"/>
      <c r="Q1056" s="514"/>
      <c r="R1056" s="514"/>
      <c r="S1056" s="514"/>
      <c r="T1056" s="514"/>
      <c r="U1056" s="514"/>
      <c r="V1056" s="514"/>
      <c r="W1056" s="514"/>
      <c r="X1056" s="514"/>
      <c r="Y1056" s="514"/>
      <c r="Z1056" s="514"/>
      <c r="AA1056" s="514"/>
    </row>
    <row r="1057" spans="3:27">
      <c r="C1057" s="514"/>
      <c r="D1057" s="514"/>
      <c r="E1057" s="514"/>
      <c r="F1057" s="514"/>
      <c r="G1057" s="514"/>
      <c r="H1057" s="514"/>
      <c r="I1057" s="514"/>
      <c r="J1057" s="514"/>
      <c r="K1057" s="514"/>
      <c r="L1057" s="514"/>
      <c r="M1057" s="514"/>
      <c r="N1057" s="514"/>
      <c r="O1057" s="514"/>
      <c r="P1057" s="514"/>
      <c r="Q1057" s="514"/>
      <c r="R1057" s="514"/>
      <c r="S1057" s="514"/>
      <c r="T1057" s="514"/>
      <c r="U1057" s="514"/>
      <c r="V1057" s="514"/>
      <c r="W1057" s="514"/>
      <c r="X1057" s="514"/>
      <c r="Y1057" s="514"/>
      <c r="Z1057" s="514"/>
      <c r="AA1057" s="514"/>
    </row>
    <row r="1058" spans="3:27">
      <c r="C1058" s="514"/>
      <c r="D1058" s="514"/>
      <c r="E1058" s="514"/>
      <c r="F1058" s="514"/>
      <c r="G1058" s="514"/>
      <c r="H1058" s="514"/>
      <c r="I1058" s="514"/>
      <c r="J1058" s="514"/>
      <c r="K1058" s="514"/>
      <c r="L1058" s="514"/>
      <c r="M1058" s="514"/>
      <c r="N1058" s="514"/>
      <c r="O1058" s="514"/>
      <c r="P1058" s="514"/>
      <c r="Q1058" s="514"/>
      <c r="R1058" s="514"/>
      <c r="S1058" s="514"/>
      <c r="T1058" s="514"/>
      <c r="U1058" s="514"/>
      <c r="V1058" s="514"/>
      <c r="W1058" s="514"/>
      <c r="X1058" s="514"/>
      <c r="Y1058" s="514"/>
      <c r="Z1058" s="514"/>
      <c r="AA1058" s="514"/>
    </row>
    <row r="1059" spans="3:27">
      <c r="C1059" s="514"/>
      <c r="D1059" s="514"/>
      <c r="E1059" s="514"/>
      <c r="F1059" s="514"/>
      <c r="G1059" s="514"/>
      <c r="H1059" s="514"/>
      <c r="I1059" s="514"/>
      <c r="J1059" s="514"/>
      <c r="K1059" s="514"/>
      <c r="L1059" s="514"/>
      <c r="M1059" s="514"/>
      <c r="N1059" s="514"/>
      <c r="O1059" s="514"/>
      <c r="P1059" s="514"/>
      <c r="Q1059" s="514"/>
      <c r="R1059" s="514"/>
      <c r="S1059" s="514"/>
      <c r="T1059" s="514"/>
      <c r="U1059" s="514"/>
      <c r="V1059" s="514"/>
      <c r="W1059" s="514"/>
      <c r="X1059" s="514"/>
      <c r="Y1059" s="514"/>
      <c r="Z1059" s="514"/>
      <c r="AA1059" s="514"/>
    </row>
    <row r="1060" spans="3:27">
      <c r="C1060" s="514"/>
      <c r="D1060" s="514"/>
      <c r="E1060" s="514"/>
      <c r="F1060" s="514"/>
      <c r="G1060" s="514"/>
      <c r="H1060" s="514"/>
      <c r="I1060" s="514"/>
      <c r="J1060" s="514"/>
      <c r="K1060" s="514"/>
      <c r="L1060" s="514"/>
      <c r="M1060" s="514"/>
      <c r="N1060" s="514"/>
      <c r="O1060" s="514"/>
      <c r="P1060" s="514"/>
      <c r="Q1060" s="514"/>
      <c r="R1060" s="514"/>
      <c r="S1060" s="514"/>
      <c r="T1060" s="514"/>
      <c r="U1060" s="514"/>
      <c r="V1060" s="514"/>
      <c r="W1060" s="514"/>
      <c r="X1060" s="514"/>
      <c r="Y1060" s="514"/>
      <c r="Z1060" s="514"/>
      <c r="AA1060" s="514"/>
    </row>
    <row r="1061" spans="3:27">
      <c r="C1061" s="514"/>
      <c r="D1061" s="514"/>
      <c r="E1061" s="514"/>
      <c r="F1061" s="514"/>
      <c r="G1061" s="514"/>
      <c r="H1061" s="514"/>
      <c r="I1061" s="514"/>
      <c r="J1061" s="514"/>
      <c r="K1061" s="514"/>
      <c r="L1061" s="514"/>
      <c r="M1061" s="514"/>
      <c r="N1061" s="514"/>
      <c r="O1061" s="514"/>
      <c r="P1061" s="514"/>
      <c r="Q1061" s="514"/>
      <c r="R1061" s="514"/>
      <c r="S1061" s="514"/>
      <c r="T1061" s="514"/>
      <c r="U1061" s="514"/>
      <c r="V1061" s="514"/>
      <c r="W1061" s="514"/>
      <c r="X1061" s="514"/>
      <c r="Y1061" s="514"/>
      <c r="Z1061" s="514"/>
      <c r="AA1061" s="514"/>
    </row>
    <row r="1062" spans="3:27">
      <c r="C1062" s="514"/>
      <c r="D1062" s="514"/>
      <c r="E1062" s="514"/>
      <c r="F1062" s="514"/>
      <c r="G1062" s="514"/>
      <c r="H1062" s="514"/>
      <c r="I1062" s="514"/>
      <c r="J1062" s="514"/>
      <c r="K1062" s="514"/>
      <c r="L1062" s="514"/>
      <c r="M1062" s="514"/>
      <c r="N1062" s="514"/>
      <c r="O1062" s="514"/>
      <c r="P1062" s="514"/>
      <c r="Q1062" s="514"/>
      <c r="R1062" s="514"/>
      <c r="S1062" s="514"/>
      <c r="T1062" s="514"/>
      <c r="U1062" s="514"/>
      <c r="V1062" s="514"/>
      <c r="W1062" s="514"/>
      <c r="X1062" s="514"/>
      <c r="Y1062" s="514"/>
      <c r="Z1062" s="514"/>
      <c r="AA1062" s="514"/>
    </row>
    <row r="1063" spans="3:27">
      <c r="C1063" s="514"/>
      <c r="D1063" s="514"/>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row>
    <row r="1064" spans="3:27">
      <c r="C1064" s="514"/>
      <c r="D1064" s="514"/>
      <c r="E1064" s="514"/>
      <c r="F1064" s="514"/>
      <c r="G1064" s="514"/>
      <c r="H1064" s="514"/>
      <c r="I1064" s="514"/>
      <c r="J1064" s="514"/>
      <c r="K1064" s="514"/>
      <c r="L1064" s="514"/>
      <c r="M1064" s="514"/>
      <c r="N1064" s="514"/>
      <c r="O1064" s="514"/>
      <c r="P1064" s="514"/>
      <c r="Q1064" s="514"/>
      <c r="R1064" s="514"/>
      <c r="S1064" s="514"/>
      <c r="T1064" s="514"/>
      <c r="U1064" s="514"/>
      <c r="V1064" s="514"/>
      <c r="W1064" s="514"/>
      <c r="X1064" s="514"/>
      <c r="Y1064" s="514"/>
      <c r="Z1064" s="514"/>
      <c r="AA1064" s="514"/>
    </row>
    <row r="1065" spans="3:27">
      <c r="C1065" s="514"/>
      <c r="D1065" s="514"/>
      <c r="E1065" s="514"/>
      <c r="F1065" s="514"/>
      <c r="G1065" s="514"/>
      <c r="H1065" s="514"/>
      <c r="I1065" s="514"/>
      <c r="J1065" s="514"/>
      <c r="K1065" s="514"/>
      <c r="L1065" s="514"/>
      <c r="M1065" s="514"/>
      <c r="N1065" s="514"/>
      <c r="O1065" s="514"/>
      <c r="P1065" s="514"/>
      <c r="Q1065" s="514"/>
      <c r="R1065" s="514"/>
      <c r="S1065" s="514"/>
      <c r="T1065" s="514"/>
      <c r="U1065" s="514"/>
      <c r="V1065" s="514"/>
      <c r="W1065" s="514"/>
      <c r="X1065" s="514"/>
      <c r="Y1065" s="514"/>
      <c r="Z1065" s="514"/>
      <c r="AA1065" s="514"/>
    </row>
    <row r="1066" spans="3:27">
      <c r="C1066" s="514"/>
      <c r="D1066" s="514"/>
      <c r="E1066" s="514"/>
      <c r="F1066" s="514"/>
      <c r="G1066" s="514"/>
      <c r="H1066" s="514"/>
      <c r="I1066" s="514"/>
      <c r="J1066" s="514"/>
      <c r="K1066" s="514"/>
      <c r="L1066" s="514"/>
      <c r="M1066" s="514"/>
      <c r="N1066" s="514"/>
      <c r="O1066" s="514"/>
      <c r="P1066" s="514"/>
      <c r="Q1066" s="514"/>
      <c r="R1066" s="514"/>
      <c r="S1066" s="514"/>
      <c r="T1066" s="514"/>
      <c r="U1066" s="514"/>
      <c r="V1066" s="514"/>
      <c r="W1066" s="514"/>
      <c r="X1066" s="514"/>
      <c r="Y1066" s="514"/>
      <c r="Z1066" s="514"/>
      <c r="AA1066" s="514"/>
    </row>
    <row r="1067" spans="3:27">
      <c r="C1067" s="514"/>
      <c r="D1067" s="514"/>
      <c r="E1067" s="514"/>
      <c r="F1067" s="514"/>
      <c r="G1067" s="514"/>
      <c r="H1067" s="514"/>
      <c r="I1067" s="514"/>
      <c r="J1067" s="514"/>
      <c r="K1067" s="514"/>
      <c r="L1067" s="514"/>
      <c r="M1067" s="514"/>
      <c r="N1067" s="514"/>
      <c r="O1067" s="514"/>
      <c r="P1067" s="514"/>
      <c r="Q1067" s="514"/>
      <c r="R1067" s="514"/>
      <c r="S1067" s="514"/>
      <c r="T1067" s="514"/>
      <c r="U1067" s="514"/>
      <c r="V1067" s="514"/>
      <c r="W1067" s="514"/>
      <c r="X1067" s="514"/>
      <c r="Y1067" s="514"/>
      <c r="Z1067" s="514"/>
      <c r="AA1067" s="514"/>
    </row>
    <row r="1068" spans="3:27">
      <c r="C1068" s="514"/>
      <c r="D1068" s="514"/>
      <c r="E1068" s="514"/>
      <c r="F1068" s="514"/>
      <c r="G1068" s="514"/>
      <c r="H1068" s="514"/>
      <c r="I1068" s="514"/>
      <c r="J1068" s="514"/>
      <c r="K1068" s="514"/>
      <c r="L1068" s="514"/>
      <c r="M1068" s="514"/>
      <c r="N1068" s="514"/>
      <c r="O1068" s="514"/>
      <c r="P1068" s="514"/>
      <c r="Q1068" s="514"/>
      <c r="R1068" s="514"/>
      <c r="S1068" s="514"/>
      <c r="T1068" s="514"/>
      <c r="U1068" s="514"/>
      <c r="V1068" s="514"/>
      <c r="W1068" s="514"/>
      <c r="X1068" s="514"/>
      <c r="Y1068" s="514"/>
      <c r="Z1068" s="514"/>
      <c r="AA1068" s="514"/>
    </row>
    <row r="1069" spans="3:27">
      <c r="C1069" s="514"/>
      <c r="D1069" s="514"/>
      <c r="E1069" s="514"/>
      <c r="F1069" s="514"/>
      <c r="G1069" s="514"/>
      <c r="H1069" s="514"/>
      <c r="I1069" s="514"/>
      <c r="J1069" s="514"/>
      <c r="K1069" s="514"/>
      <c r="L1069" s="514"/>
      <c r="M1069" s="514"/>
      <c r="N1069" s="514"/>
      <c r="O1069" s="514"/>
      <c r="P1069" s="514"/>
      <c r="Q1069" s="514"/>
      <c r="R1069" s="514"/>
      <c r="S1069" s="514"/>
      <c r="T1069" s="514"/>
      <c r="U1069" s="514"/>
      <c r="V1069" s="514"/>
      <c r="W1069" s="514"/>
      <c r="X1069" s="514"/>
      <c r="Y1069" s="514"/>
      <c r="Z1069" s="514"/>
      <c r="AA1069" s="514"/>
    </row>
    <row r="1070" spans="3:27">
      <c r="C1070" s="514"/>
      <c r="D1070" s="514"/>
      <c r="E1070" s="514"/>
      <c r="F1070" s="514"/>
      <c r="G1070" s="514"/>
      <c r="H1070" s="514"/>
      <c r="I1070" s="514"/>
      <c r="J1070" s="514"/>
      <c r="K1070" s="514"/>
      <c r="L1070" s="514"/>
      <c r="M1070" s="514"/>
      <c r="N1070" s="514"/>
      <c r="O1070" s="514"/>
      <c r="P1070" s="514"/>
      <c r="Q1070" s="514"/>
      <c r="R1070" s="514"/>
      <c r="S1070" s="514"/>
      <c r="T1070" s="514"/>
      <c r="U1070" s="514"/>
      <c r="V1070" s="514"/>
      <c r="W1070" s="514"/>
      <c r="X1070" s="514"/>
      <c r="Y1070" s="514"/>
      <c r="Z1070" s="514"/>
      <c r="AA1070" s="514"/>
    </row>
    <row r="1071" spans="3:27">
      <c r="C1071" s="514"/>
      <c r="D1071" s="514"/>
      <c r="E1071" s="514"/>
      <c r="F1071" s="514"/>
      <c r="G1071" s="514"/>
      <c r="H1071" s="514"/>
      <c r="I1071" s="514"/>
      <c r="J1071" s="514"/>
      <c r="K1071" s="514"/>
      <c r="L1071" s="514"/>
      <c r="M1071" s="514"/>
      <c r="N1071" s="514"/>
      <c r="O1071" s="514"/>
      <c r="P1071" s="514"/>
      <c r="Q1071" s="514"/>
      <c r="R1071" s="514"/>
      <c r="S1071" s="514"/>
      <c r="T1071" s="514"/>
      <c r="U1071" s="514"/>
      <c r="V1071" s="514"/>
      <c r="W1071" s="514"/>
      <c r="X1071" s="514"/>
      <c r="Y1071" s="514"/>
      <c r="Z1071" s="514"/>
      <c r="AA1071" s="514"/>
    </row>
    <row r="1072" spans="3:27">
      <c r="C1072" s="514"/>
      <c r="D1072" s="514"/>
      <c r="E1072" s="514"/>
      <c r="F1072" s="514"/>
      <c r="G1072" s="514"/>
      <c r="H1072" s="514"/>
      <c r="I1072" s="514"/>
      <c r="J1072" s="514"/>
      <c r="K1072" s="514"/>
      <c r="L1072" s="514"/>
      <c r="M1072" s="514"/>
      <c r="N1072" s="514"/>
      <c r="O1072" s="514"/>
      <c r="P1072" s="514"/>
      <c r="Q1072" s="514"/>
      <c r="R1072" s="514"/>
      <c r="S1072" s="514"/>
      <c r="T1072" s="514"/>
      <c r="U1072" s="514"/>
      <c r="V1072" s="514"/>
      <c r="W1072" s="514"/>
      <c r="X1072" s="514"/>
      <c r="Y1072" s="514"/>
      <c r="Z1072" s="514"/>
      <c r="AA1072" s="514"/>
    </row>
    <row r="1073" spans="3:27">
      <c r="C1073" s="514"/>
      <c r="D1073" s="514"/>
      <c r="E1073" s="514"/>
      <c r="F1073" s="514"/>
      <c r="G1073" s="514"/>
      <c r="H1073" s="514"/>
      <c r="I1073" s="514"/>
      <c r="J1073" s="514"/>
      <c r="K1073" s="514"/>
      <c r="L1073" s="514"/>
      <c r="M1073" s="514"/>
      <c r="N1073" s="514"/>
      <c r="O1073" s="514"/>
      <c r="P1073" s="514"/>
      <c r="Q1073" s="514"/>
      <c r="R1073" s="514"/>
      <c r="S1073" s="514"/>
      <c r="T1073" s="514"/>
      <c r="U1073" s="514"/>
      <c r="V1073" s="514"/>
      <c r="W1073" s="514"/>
      <c r="X1073" s="514"/>
      <c r="Y1073" s="514"/>
      <c r="Z1073" s="514"/>
      <c r="AA1073" s="514"/>
    </row>
    <row r="1074" spans="3:27">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row>
    <row r="1075" spans="3:27">
      <c r="C1075" s="514"/>
      <c r="D1075" s="514"/>
      <c r="E1075" s="514"/>
      <c r="F1075" s="514"/>
      <c r="G1075" s="514"/>
      <c r="H1075" s="514"/>
      <c r="I1075" s="514"/>
      <c r="J1075" s="514"/>
      <c r="K1075" s="514"/>
      <c r="L1075" s="514"/>
      <c r="M1075" s="514"/>
      <c r="N1075" s="514"/>
      <c r="O1075" s="514"/>
      <c r="P1075" s="514"/>
      <c r="Q1075" s="514"/>
      <c r="R1075" s="514"/>
      <c r="S1075" s="514"/>
      <c r="T1075" s="514"/>
      <c r="U1075" s="514"/>
      <c r="V1075" s="514"/>
      <c r="W1075" s="514"/>
      <c r="X1075" s="514"/>
      <c r="Y1075" s="514"/>
      <c r="Z1075" s="514"/>
      <c r="AA1075" s="514"/>
    </row>
    <row r="1076" spans="3:27">
      <c r="C1076" s="514"/>
      <c r="D1076" s="514"/>
      <c r="E1076" s="514"/>
      <c r="F1076" s="514"/>
      <c r="G1076" s="514"/>
      <c r="H1076" s="514"/>
      <c r="I1076" s="514"/>
      <c r="J1076" s="514"/>
      <c r="K1076" s="514"/>
      <c r="L1076" s="514"/>
      <c r="M1076" s="514"/>
      <c r="N1076" s="514"/>
      <c r="O1076" s="514"/>
      <c r="P1076" s="514"/>
      <c r="Q1076" s="514"/>
      <c r="R1076" s="514"/>
      <c r="S1076" s="514"/>
      <c r="T1076" s="514"/>
      <c r="U1076" s="514"/>
      <c r="V1076" s="514"/>
      <c r="W1076" s="514"/>
      <c r="X1076" s="514"/>
      <c r="Y1076" s="514"/>
      <c r="Z1076" s="514"/>
      <c r="AA1076" s="514"/>
    </row>
    <row r="1077" spans="3:27">
      <c r="C1077" s="514"/>
      <c r="D1077" s="514"/>
      <c r="E1077" s="514"/>
      <c r="F1077" s="514"/>
      <c r="G1077" s="514"/>
      <c r="H1077" s="514"/>
      <c r="I1077" s="514"/>
      <c r="J1077" s="514"/>
      <c r="K1077" s="514"/>
      <c r="L1077" s="514"/>
      <c r="M1077" s="514"/>
      <c r="N1077" s="514"/>
      <c r="O1077" s="514"/>
      <c r="P1077" s="514"/>
      <c r="Q1077" s="514"/>
      <c r="R1077" s="514"/>
      <c r="S1077" s="514"/>
      <c r="T1077" s="514"/>
      <c r="U1077" s="514"/>
      <c r="V1077" s="514"/>
      <c r="W1077" s="514"/>
      <c r="X1077" s="514"/>
      <c r="Y1077" s="514"/>
      <c r="Z1077" s="514"/>
      <c r="AA1077" s="514"/>
    </row>
    <row r="1078" spans="3:27">
      <c r="C1078" s="514"/>
      <c r="D1078" s="514"/>
      <c r="E1078" s="514"/>
      <c r="F1078" s="514"/>
      <c r="G1078" s="514"/>
      <c r="H1078" s="514"/>
      <c r="I1078" s="514"/>
      <c r="J1078" s="514"/>
      <c r="K1078" s="514"/>
      <c r="L1078" s="514"/>
      <c r="M1078" s="514"/>
      <c r="N1078" s="514"/>
      <c r="O1078" s="514"/>
      <c r="P1078" s="514"/>
      <c r="Q1078" s="514"/>
      <c r="R1078" s="514"/>
      <c r="S1078" s="514"/>
      <c r="T1078" s="514"/>
      <c r="U1078" s="514"/>
      <c r="V1078" s="514"/>
      <c r="W1078" s="514"/>
      <c r="X1078" s="514"/>
      <c r="Y1078" s="514"/>
      <c r="Z1078" s="514"/>
      <c r="AA1078" s="514"/>
    </row>
    <row r="1079" spans="3:27">
      <c r="C1079" s="514"/>
      <c r="D1079" s="514"/>
      <c r="E1079" s="514"/>
      <c r="F1079" s="514"/>
      <c r="G1079" s="514"/>
      <c r="H1079" s="514"/>
      <c r="I1079" s="514"/>
      <c r="J1079" s="514"/>
      <c r="K1079" s="514"/>
      <c r="L1079" s="514"/>
      <c r="M1079" s="514"/>
      <c r="N1079" s="514"/>
      <c r="O1079" s="514"/>
      <c r="P1079" s="514"/>
      <c r="Q1079" s="514"/>
      <c r="R1079" s="514"/>
      <c r="S1079" s="514"/>
      <c r="T1079" s="514"/>
      <c r="U1079" s="514"/>
      <c r="V1079" s="514"/>
      <c r="W1079" s="514"/>
      <c r="X1079" s="514"/>
      <c r="Y1079" s="514"/>
      <c r="Z1079" s="514"/>
      <c r="AA1079" s="514"/>
    </row>
    <row r="1080" spans="3:27">
      <c r="C1080" s="514"/>
      <c r="D1080" s="514"/>
      <c r="E1080" s="514"/>
      <c r="F1080" s="514"/>
      <c r="G1080" s="514"/>
      <c r="H1080" s="514"/>
      <c r="I1080" s="514"/>
      <c r="J1080" s="514"/>
      <c r="K1080" s="514"/>
      <c r="L1080" s="514"/>
      <c r="M1080" s="514"/>
      <c r="N1080" s="514"/>
      <c r="O1080" s="514"/>
      <c r="P1080" s="514"/>
      <c r="Q1080" s="514"/>
      <c r="R1080" s="514"/>
      <c r="S1080" s="514"/>
      <c r="T1080" s="514"/>
      <c r="U1080" s="514"/>
      <c r="V1080" s="514"/>
      <c r="W1080" s="514"/>
      <c r="X1080" s="514"/>
      <c r="Y1080" s="514"/>
      <c r="Z1080" s="514"/>
      <c r="AA1080" s="514"/>
    </row>
    <row r="1081" spans="3:27">
      <c r="C1081" s="514"/>
      <c r="D1081" s="514"/>
      <c r="E1081" s="514"/>
      <c r="F1081" s="514"/>
      <c r="G1081" s="514"/>
      <c r="H1081" s="514"/>
      <c r="I1081" s="514"/>
      <c r="J1081" s="514"/>
      <c r="K1081" s="514"/>
      <c r="L1081" s="514"/>
      <c r="M1081" s="514"/>
      <c r="N1081" s="514"/>
      <c r="O1081" s="514"/>
      <c r="P1081" s="514"/>
      <c r="Q1081" s="514"/>
      <c r="R1081" s="514"/>
      <c r="S1081" s="514"/>
      <c r="T1081" s="514"/>
      <c r="U1081" s="514"/>
      <c r="V1081" s="514"/>
      <c r="W1081" s="514"/>
      <c r="X1081" s="514"/>
      <c r="Y1081" s="514"/>
      <c r="Z1081" s="514"/>
      <c r="AA1081" s="514"/>
    </row>
    <row r="1082" spans="3:27">
      <c r="C1082" s="514"/>
      <c r="D1082" s="514"/>
      <c r="E1082" s="514"/>
      <c r="F1082" s="514"/>
      <c r="G1082" s="514"/>
      <c r="H1082" s="514"/>
      <c r="I1082" s="514"/>
      <c r="J1082" s="514"/>
      <c r="K1082" s="514"/>
      <c r="L1082" s="514"/>
      <c r="M1082" s="514"/>
      <c r="N1082" s="514"/>
      <c r="O1082" s="514"/>
      <c r="P1082" s="514"/>
      <c r="Q1082" s="514"/>
      <c r="R1082" s="514"/>
      <c r="S1082" s="514"/>
      <c r="T1082" s="514"/>
      <c r="U1082" s="514"/>
      <c r="V1082" s="514"/>
      <c r="W1082" s="514"/>
      <c r="X1082" s="514"/>
      <c r="Y1082" s="514"/>
      <c r="Z1082" s="514"/>
      <c r="AA1082" s="514"/>
    </row>
    <row r="1083" spans="3:27">
      <c r="C1083" s="514"/>
      <c r="D1083" s="514"/>
      <c r="E1083" s="514"/>
      <c r="F1083" s="514"/>
      <c r="G1083" s="514"/>
      <c r="H1083" s="514"/>
      <c r="I1083" s="514"/>
      <c r="J1083" s="514"/>
      <c r="K1083" s="514"/>
      <c r="L1083" s="514"/>
      <c r="M1083" s="514"/>
      <c r="N1083" s="514"/>
      <c r="O1083" s="514"/>
      <c r="P1083" s="514"/>
      <c r="Q1083" s="514"/>
      <c r="R1083" s="514"/>
      <c r="S1083" s="514"/>
      <c r="T1083" s="514"/>
      <c r="U1083" s="514"/>
      <c r="V1083" s="514"/>
      <c r="W1083" s="514"/>
      <c r="X1083" s="514"/>
      <c r="Y1083" s="514"/>
      <c r="Z1083" s="514"/>
      <c r="AA1083" s="514"/>
    </row>
    <row r="1084" spans="3:27">
      <c r="C1084" s="514"/>
      <c r="D1084" s="514"/>
      <c r="E1084" s="514"/>
      <c r="F1084" s="514"/>
      <c r="G1084" s="514"/>
      <c r="H1084" s="514"/>
      <c r="I1084" s="514"/>
      <c r="J1084" s="514"/>
      <c r="K1084" s="514"/>
      <c r="L1084" s="514"/>
      <c r="M1084" s="514"/>
      <c r="N1084" s="514"/>
      <c r="O1084" s="514"/>
      <c r="P1084" s="514"/>
      <c r="Q1084" s="514"/>
      <c r="R1084" s="514"/>
      <c r="S1084" s="514"/>
      <c r="T1084" s="514"/>
      <c r="U1084" s="514"/>
      <c r="V1084" s="514"/>
      <c r="W1084" s="514"/>
      <c r="X1084" s="514"/>
      <c r="Y1084" s="514"/>
      <c r="Z1084" s="514"/>
      <c r="AA1084" s="514"/>
    </row>
    <row r="1085" spans="3:27">
      <c r="C1085" s="514"/>
      <c r="D1085" s="514"/>
      <c r="E1085" s="514"/>
      <c r="F1085" s="514"/>
      <c r="G1085" s="514"/>
      <c r="H1085" s="514"/>
      <c r="I1085" s="514"/>
      <c r="J1085" s="514"/>
      <c r="K1085" s="514"/>
      <c r="L1085" s="514"/>
      <c r="M1085" s="514"/>
      <c r="N1085" s="514"/>
      <c r="O1085" s="514"/>
      <c r="P1085" s="514"/>
      <c r="Q1085" s="514"/>
      <c r="R1085" s="514"/>
      <c r="S1085" s="514"/>
      <c r="T1085" s="514"/>
      <c r="U1085" s="514"/>
      <c r="V1085" s="514"/>
      <c r="W1085" s="514"/>
      <c r="X1085" s="514"/>
      <c r="Y1085" s="514"/>
      <c r="Z1085" s="514"/>
      <c r="AA1085" s="514"/>
    </row>
    <row r="1086" spans="3:27">
      <c r="C1086" s="514"/>
      <c r="D1086" s="514"/>
      <c r="E1086" s="514"/>
      <c r="F1086" s="514"/>
      <c r="G1086" s="514"/>
      <c r="H1086" s="514"/>
      <c r="I1086" s="514"/>
      <c r="J1086" s="514"/>
      <c r="K1086" s="514"/>
      <c r="L1086" s="514"/>
      <c r="M1086" s="514"/>
      <c r="N1086" s="514"/>
      <c r="O1086" s="514"/>
      <c r="P1086" s="514"/>
      <c r="Q1086" s="514"/>
      <c r="R1086" s="514"/>
      <c r="S1086" s="514"/>
      <c r="T1086" s="514"/>
      <c r="U1086" s="514"/>
      <c r="V1086" s="514"/>
      <c r="W1086" s="514"/>
      <c r="X1086" s="514"/>
      <c r="Y1086" s="514"/>
      <c r="Z1086" s="514"/>
      <c r="AA1086" s="514"/>
    </row>
    <row r="1087" spans="3:27">
      <c r="C1087" s="514"/>
      <c r="D1087" s="514"/>
      <c r="E1087" s="514"/>
      <c r="F1087" s="514"/>
      <c r="G1087" s="514"/>
      <c r="H1087" s="514"/>
      <c r="I1087" s="514"/>
      <c r="J1087" s="514"/>
      <c r="K1087" s="514"/>
      <c r="L1087" s="514"/>
      <c r="M1087" s="514"/>
      <c r="N1087" s="514"/>
      <c r="O1087" s="514"/>
      <c r="P1087" s="514"/>
      <c r="Q1087" s="514"/>
      <c r="R1087" s="514"/>
      <c r="S1087" s="514"/>
      <c r="T1087" s="514"/>
      <c r="U1087" s="514"/>
      <c r="V1087" s="514"/>
      <c r="W1087" s="514"/>
      <c r="X1087" s="514"/>
      <c r="Y1087" s="514"/>
      <c r="Z1087" s="514"/>
      <c r="AA1087" s="514"/>
    </row>
    <row r="1088" spans="3:27">
      <c r="C1088" s="514"/>
      <c r="D1088" s="514"/>
      <c r="E1088" s="514"/>
      <c r="F1088" s="514"/>
      <c r="G1088" s="514"/>
      <c r="H1088" s="514"/>
      <c r="I1088" s="514"/>
      <c r="J1088" s="514"/>
      <c r="K1088" s="514"/>
      <c r="L1088" s="514"/>
      <c r="M1088" s="514"/>
      <c r="N1088" s="514"/>
      <c r="O1088" s="514"/>
      <c r="P1088" s="514"/>
      <c r="Q1088" s="514"/>
      <c r="R1088" s="514"/>
      <c r="S1088" s="514"/>
      <c r="T1088" s="514"/>
      <c r="U1088" s="514"/>
      <c r="V1088" s="514"/>
      <c r="W1088" s="514"/>
      <c r="X1088" s="514"/>
      <c r="Y1088" s="514"/>
      <c r="Z1088" s="514"/>
      <c r="AA1088" s="514"/>
    </row>
    <row r="1089" spans="3:27">
      <c r="C1089" s="514"/>
      <c r="D1089" s="514"/>
      <c r="E1089" s="514"/>
      <c r="F1089" s="514"/>
      <c r="G1089" s="514"/>
      <c r="H1089" s="514"/>
      <c r="I1089" s="514"/>
      <c r="J1089" s="514"/>
      <c r="K1089" s="514"/>
      <c r="L1089" s="514"/>
      <c r="M1089" s="514"/>
      <c r="N1089" s="514"/>
      <c r="O1089" s="514"/>
      <c r="P1089" s="514"/>
      <c r="Q1089" s="514"/>
      <c r="R1089" s="514"/>
      <c r="S1089" s="514"/>
      <c r="T1089" s="514"/>
      <c r="U1089" s="514"/>
      <c r="V1089" s="514"/>
      <c r="W1089" s="514"/>
      <c r="X1089" s="514"/>
      <c r="Y1089" s="514"/>
      <c r="Z1089" s="514"/>
      <c r="AA1089" s="514"/>
    </row>
    <row r="1090" spans="3:27">
      <c r="C1090" s="514"/>
      <c r="D1090" s="514"/>
      <c r="E1090" s="514"/>
      <c r="F1090" s="514"/>
      <c r="G1090" s="514"/>
      <c r="H1090" s="514"/>
      <c r="I1090" s="514"/>
      <c r="J1090" s="514"/>
      <c r="K1090" s="514"/>
      <c r="L1090" s="514"/>
      <c r="M1090" s="514"/>
      <c r="N1090" s="514"/>
      <c r="O1090" s="514"/>
      <c r="P1090" s="514"/>
      <c r="Q1090" s="514"/>
      <c r="R1090" s="514"/>
      <c r="S1090" s="514"/>
      <c r="T1090" s="514"/>
      <c r="U1090" s="514"/>
      <c r="V1090" s="514"/>
      <c r="W1090" s="514"/>
      <c r="X1090" s="514"/>
      <c r="Y1090" s="514"/>
      <c r="Z1090" s="514"/>
      <c r="AA1090" s="514"/>
    </row>
    <row r="1091" spans="3:27">
      <c r="C1091" s="514"/>
      <c r="D1091" s="514"/>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row>
    <row r="1092" spans="3:27">
      <c r="C1092" s="514"/>
      <c r="D1092" s="514"/>
      <c r="E1092" s="514"/>
      <c r="F1092" s="514"/>
      <c r="G1092" s="514"/>
      <c r="H1092" s="514"/>
      <c r="I1092" s="514"/>
      <c r="J1092" s="514"/>
      <c r="K1092" s="514"/>
      <c r="L1092" s="514"/>
      <c r="M1092" s="514"/>
      <c r="N1092" s="514"/>
      <c r="O1092" s="514"/>
      <c r="P1092" s="514"/>
      <c r="Q1092" s="514"/>
      <c r="R1092" s="514"/>
      <c r="S1092" s="514"/>
      <c r="T1092" s="514"/>
      <c r="U1092" s="514"/>
      <c r="V1092" s="514"/>
      <c r="W1092" s="514"/>
      <c r="X1092" s="514"/>
      <c r="Y1092" s="514"/>
      <c r="Z1092" s="514"/>
      <c r="AA1092" s="514"/>
    </row>
    <row r="1093" spans="3:27">
      <c r="C1093" s="514"/>
      <c r="D1093" s="514"/>
      <c r="E1093" s="514"/>
      <c r="F1093" s="514"/>
      <c r="G1093" s="514"/>
      <c r="H1093" s="514"/>
      <c r="I1093" s="514"/>
      <c r="J1093" s="514"/>
      <c r="K1093" s="514"/>
      <c r="L1093" s="514"/>
      <c r="M1093" s="514"/>
      <c r="N1093" s="514"/>
      <c r="O1093" s="514"/>
      <c r="P1093" s="514"/>
      <c r="Q1093" s="514"/>
      <c r="R1093" s="514"/>
      <c r="S1093" s="514"/>
      <c r="T1093" s="514"/>
      <c r="U1093" s="514"/>
      <c r="V1093" s="514"/>
      <c r="W1093" s="514"/>
      <c r="X1093" s="514"/>
      <c r="Y1093" s="514"/>
      <c r="Z1093" s="514"/>
      <c r="AA1093" s="514"/>
    </row>
    <row r="1094" spans="3:27">
      <c r="C1094" s="514"/>
      <c r="D1094" s="514"/>
      <c r="E1094" s="514"/>
      <c r="F1094" s="514"/>
      <c r="G1094" s="514"/>
      <c r="H1094" s="514"/>
      <c r="I1094" s="514"/>
      <c r="J1094" s="514"/>
      <c r="K1094" s="514"/>
      <c r="L1094" s="514"/>
      <c r="M1094" s="514"/>
      <c r="N1094" s="514"/>
      <c r="O1094" s="514"/>
      <c r="P1094" s="514"/>
      <c r="Q1094" s="514"/>
      <c r="R1094" s="514"/>
      <c r="S1094" s="514"/>
      <c r="T1094" s="514"/>
      <c r="U1094" s="514"/>
      <c r="V1094" s="514"/>
      <c r="W1094" s="514"/>
      <c r="X1094" s="514"/>
      <c r="Y1094" s="514"/>
      <c r="Z1094" s="514"/>
      <c r="AA1094" s="514"/>
    </row>
    <row r="1095" spans="3:27">
      <c r="C1095" s="514"/>
      <c r="D1095" s="514"/>
      <c r="E1095" s="514"/>
      <c r="F1095" s="514"/>
      <c r="G1095" s="514"/>
      <c r="H1095" s="514"/>
      <c r="I1095" s="514"/>
      <c r="J1095" s="514"/>
      <c r="K1095" s="514"/>
      <c r="L1095" s="514"/>
      <c r="M1095" s="514"/>
      <c r="N1095" s="514"/>
      <c r="O1095" s="514"/>
      <c r="P1095" s="514"/>
      <c r="Q1095" s="514"/>
      <c r="R1095" s="514"/>
      <c r="S1095" s="514"/>
      <c r="T1095" s="514"/>
      <c r="U1095" s="514"/>
      <c r="V1095" s="514"/>
      <c r="W1095" s="514"/>
      <c r="X1095" s="514"/>
      <c r="Y1095" s="514"/>
      <c r="Z1095" s="514"/>
      <c r="AA1095" s="514"/>
    </row>
    <row r="1096" spans="3:27">
      <c r="C1096" s="514"/>
      <c r="D1096" s="514"/>
      <c r="E1096" s="514"/>
      <c r="F1096" s="514"/>
      <c r="G1096" s="514"/>
      <c r="H1096" s="514"/>
      <c r="I1096" s="514"/>
      <c r="J1096" s="514"/>
      <c r="K1096" s="514"/>
      <c r="L1096" s="514"/>
      <c r="M1096" s="514"/>
      <c r="N1096" s="514"/>
      <c r="O1096" s="514"/>
      <c r="P1096" s="514"/>
      <c r="Q1096" s="514"/>
      <c r="R1096" s="514"/>
      <c r="S1096" s="514"/>
      <c r="T1096" s="514"/>
      <c r="U1096" s="514"/>
      <c r="V1096" s="514"/>
      <c r="W1096" s="514"/>
      <c r="X1096" s="514"/>
      <c r="Y1096" s="514"/>
      <c r="Z1096" s="514"/>
      <c r="AA1096" s="514"/>
    </row>
    <row r="1097" spans="3:27">
      <c r="C1097" s="514"/>
      <c r="D1097" s="514"/>
      <c r="E1097" s="514"/>
      <c r="F1097" s="514"/>
      <c r="G1097" s="514"/>
      <c r="H1097" s="514"/>
      <c r="I1097" s="514"/>
      <c r="J1097" s="514"/>
      <c r="K1097" s="514"/>
      <c r="L1097" s="514"/>
      <c r="M1097" s="514"/>
      <c r="N1097" s="514"/>
      <c r="O1097" s="514"/>
      <c r="P1097" s="514"/>
      <c r="Q1097" s="514"/>
      <c r="R1097" s="514"/>
      <c r="S1097" s="514"/>
      <c r="T1097" s="514"/>
      <c r="U1097" s="514"/>
      <c r="V1097" s="514"/>
      <c r="W1097" s="514"/>
      <c r="X1097" s="514"/>
      <c r="Y1097" s="514"/>
      <c r="Z1097" s="514"/>
      <c r="AA1097" s="514"/>
    </row>
    <row r="1098" spans="3:27">
      <c r="C1098" s="514"/>
      <c r="D1098" s="514"/>
      <c r="E1098" s="514"/>
      <c r="F1098" s="514"/>
      <c r="G1098" s="514"/>
      <c r="H1098" s="514"/>
      <c r="I1098" s="514"/>
      <c r="J1098" s="514"/>
      <c r="K1098" s="514"/>
      <c r="L1098" s="514"/>
      <c r="M1098" s="514"/>
      <c r="N1098" s="514"/>
      <c r="O1098" s="514"/>
      <c r="P1098" s="514"/>
      <c r="Q1098" s="514"/>
      <c r="R1098" s="514"/>
      <c r="S1098" s="514"/>
      <c r="T1098" s="514"/>
      <c r="U1098" s="514"/>
      <c r="V1098" s="514"/>
      <c r="W1098" s="514"/>
      <c r="X1098" s="514"/>
      <c r="Y1098" s="514"/>
      <c r="Z1098" s="514"/>
      <c r="AA1098" s="514"/>
    </row>
    <row r="1099" spans="3:27">
      <c r="C1099" s="514"/>
      <c r="D1099" s="514"/>
      <c r="E1099" s="514"/>
      <c r="F1099" s="514"/>
      <c r="G1099" s="514"/>
      <c r="H1099" s="514"/>
      <c r="I1099" s="514"/>
      <c r="J1099" s="514"/>
      <c r="K1099" s="514"/>
      <c r="L1099" s="514"/>
      <c r="M1099" s="514"/>
      <c r="N1099" s="514"/>
      <c r="O1099" s="514"/>
      <c r="P1099" s="514"/>
      <c r="Q1099" s="514"/>
      <c r="R1099" s="514"/>
      <c r="S1099" s="514"/>
      <c r="T1099" s="514"/>
      <c r="U1099" s="514"/>
      <c r="V1099" s="514"/>
      <c r="W1099" s="514"/>
      <c r="X1099" s="514"/>
      <c r="Y1099" s="514"/>
      <c r="Z1099" s="514"/>
      <c r="AA1099" s="514"/>
    </row>
    <row r="1100" spans="3:27">
      <c r="C1100" s="514"/>
      <c r="D1100" s="514"/>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row>
    <row r="1101" spans="3:27">
      <c r="C1101" s="514"/>
      <c r="D1101" s="514"/>
      <c r="E1101" s="514"/>
      <c r="F1101" s="514"/>
      <c r="G1101" s="514"/>
      <c r="H1101" s="514"/>
      <c r="I1101" s="514"/>
      <c r="J1101" s="514"/>
      <c r="K1101" s="514"/>
      <c r="L1101" s="514"/>
      <c r="M1101" s="514"/>
      <c r="N1101" s="514"/>
      <c r="O1101" s="514"/>
      <c r="P1101" s="514"/>
      <c r="Q1101" s="514"/>
      <c r="R1101" s="514"/>
      <c r="S1101" s="514"/>
      <c r="T1101" s="514"/>
      <c r="U1101" s="514"/>
      <c r="V1101" s="514"/>
      <c r="W1101" s="514"/>
      <c r="X1101" s="514"/>
      <c r="Y1101" s="514"/>
      <c r="Z1101" s="514"/>
      <c r="AA1101" s="514"/>
    </row>
    <row r="1102" spans="3:27">
      <c r="C1102" s="514"/>
      <c r="D1102" s="514"/>
      <c r="E1102" s="514"/>
      <c r="F1102" s="514"/>
      <c r="G1102" s="514"/>
      <c r="H1102" s="514"/>
      <c r="I1102" s="514"/>
      <c r="J1102" s="514"/>
      <c r="K1102" s="514"/>
      <c r="L1102" s="514"/>
      <c r="M1102" s="514"/>
      <c r="N1102" s="514"/>
      <c r="O1102" s="514"/>
      <c r="P1102" s="514"/>
      <c r="Q1102" s="514"/>
      <c r="R1102" s="514"/>
      <c r="S1102" s="514"/>
      <c r="T1102" s="514"/>
      <c r="U1102" s="514"/>
      <c r="V1102" s="514"/>
      <c r="W1102" s="514"/>
      <c r="X1102" s="514"/>
      <c r="Y1102" s="514"/>
      <c r="Z1102" s="514"/>
      <c r="AA1102" s="514"/>
    </row>
    <row r="1103" spans="3:27">
      <c r="C1103" s="514"/>
      <c r="D1103" s="514"/>
      <c r="E1103" s="514"/>
      <c r="F1103" s="514"/>
      <c r="G1103" s="514"/>
      <c r="H1103" s="514"/>
      <c r="I1103" s="514"/>
      <c r="J1103" s="514"/>
      <c r="K1103" s="514"/>
      <c r="L1103" s="514"/>
      <c r="M1103" s="514"/>
      <c r="N1103" s="514"/>
      <c r="O1103" s="514"/>
      <c r="P1103" s="514"/>
      <c r="Q1103" s="514"/>
      <c r="R1103" s="514"/>
      <c r="S1103" s="514"/>
      <c r="T1103" s="514"/>
      <c r="U1103" s="514"/>
      <c r="V1103" s="514"/>
      <c r="W1103" s="514"/>
      <c r="X1103" s="514"/>
      <c r="Y1103" s="514"/>
      <c r="Z1103" s="514"/>
      <c r="AA1103" s="514"/>
    </row>
    <row r="1104" spans="3:27">
      <c r="C1104" s="514"/>
      <c r="D1104" s="514"/>
      <c r="E1104" s="514"/>
      <c r="F1104" s="514"/>
      <c r="G1104" s="514"/>
      <c r="H1104" s="514"/>
      <c r="I1104" s="514"/>
      <c r="J1104" s="514"/>
      <c r="K1104" s="514"/>
      <c r="L1104" s="514"/>
      <c r="M1104" s="514"/>
      <c r="N1104" s="514"/>
      <c r="O1104" s="514"/>
      <c r="P1104" s="514"/>
      <c r="Q1104" s="514"/>
      <c r="R1104" s="514"/>
      <c r="S1104" s="514"/>
      <c r="T1104" s="514"/>
      <c r="U1104" s="514"/>
      <c r="V1104" s="514"/>
      <c r="W1104" s="514"/>
      <c r="X1104" s="514"/>
      <c r="Y1104" s="514"/>
      <c r="Z1104" s="514"/>
      <c r="AA1104" s="514"/>
    </row>
    <row r="1105" spans="3:27">
      <c r="C1105" s="514"/>
      <c r="D1105" s="514"/>
      <c r="E1105" s="514"/>
      <c r="F1105" s="514"/>
      <c r="G1105" s="514"/>
      <c r="H1105" s="514"/>
      <c r="I1105" s="514"/>
      <c r="J1105" s="514"/>
      <c r="K1105" s="514"/>
      <c r="L1105" s="514"/>
      <c r="M1105" s="514"/>
      <c r="N1105" s="514"/>
      <c r="O1105" s="514"/>
      <c r="P1105" s="514"/>
      <c r="Q1105" s="514"/>
      <c r="R1105" s="514"/>
      <c r="S1105" s="514"/>
      <c r="T1105" s="514"/>
      <c r="U1105" s="514"/>
      <c r="V1105" s="514"/>
      <c r="W1105" s="514"/>
      <c r="X1105" s="514"/>
      <c r="Y1105" s="514"/>
      <c r="Z1105" s="514"/>
      <c r="AA1105" s="514"/>
    </row>
    <row r="1106" spans="3:27">
      <c r="C1106" s="514"/>
      <c r="D1106" s="514"/>
      <c r="E1106" s="514"/>
      <c r="F1106" s="514"/>
      <c r="G1106" s="514"/>
      <c r="H1106" s="514"/>
      <c r="I1106" s="514"/>
      <c r="J1106" s="514"/>
      <c r="K1106" s="514"/>
      <c r="L1106" s="514"/>
      <c r="M1106" s="514"/>
      <c r="N1106" s="514"/>
      <c r="O1106" s="514"/>
      <c r="P1106" s="514"/>
      <c r="Q1106" s="514"/>
      <c r="R1106" s="514"/>
      <c r="S1106" s="514"/>
      <c r="T1106" s="514"/>
      <c r="U1106" s="514"/>
      <c r="V1106" s="514"/>
      <c r="W1106" s="514"/>
      <c r="X1106" s="514"/>
      <c r="Y1106" s="514"/>
      <c r="Z1106" s="514"/>
      <c r="AA1106" s="514"/>
    </row>
    <row r="1107" spans="3:27">
      <c r="C1107" s="514"/>
      <c r="D1107" s="514"/>
      <c r="E1107" s="514"/>
      <c r="F1107" s="514"/>
      <c r="G1107" s="514"/>
      <c r="H1107" s="514"/>
      <c r="I1107" s="514"/>
      <c r="J1107" s="514"/>
      <c r="K1107" s="514"/>
      <c r="L1107" s="514"/>
      <c r="M1107" s="514"/>
      <c r="N1107" s="514"/>
      <c r="O1107" s="514"/>
      <c r="P1107" s="514"/>
      <c r="Q1107" s="514"/>
      <c r="R1107" s="514"/>
      <c r="S1107" s="514"/>
      <c r="T1107" s="514"/>
      <c r="U1107" s="514"/>
      <c r="V1107" s="514"/>
      <c r="W1107" s="514"/>
      <c r="X1107" s="514"/>
      <c r="Y1107" s="514"/>
      <c r="Z1107" s="514"/>
      <c r="AA1107" s="514"/>
    </row>
    <row r="1108" spans="3:27">
      <c r="C1108" s="514"/>
      <c r="D1108" s="514"/>
      <c r="E1108" s="514"/>
      <c r="F1108" s="514"/>
      <c r="G1108" s="514"/>
      <c r="H1108" s="514"/>
      <c r="I1108" s="514"/>
      <c r="J1108" s="514"/>
      <c r="K1108" s="514"/>
      <c r="L1108" s="514"/>
      <c r="M1108" s="514"/>
      <c r="N1108" s="514"/>
      <c r="O1108" s="514"/>
      <c r="P1108" s="514"/>
      <c r="Q1108" s="514"/>
      <c r="R1108" s="514"/>
      <c r="S1108" s="514"/>
      <c r="T1108" s="514"/>
      <c r="U1108" s="514"/>
      <c r="V1108" s="514"/>
      <c r="W1108" s="514"/>
      <c r="X1108" s="514"/>
      <c r="Y1108" s="514"/>
      <c r="Z1108" s="514"/>
      <c r="AA1108" s="514"/>
    </row>
    <row r="1109" spans="3:27">
      <c r="C1109" s="514"/>
      <c r="D1109" s="514"/>
      <c r="E1109" s="514"/>
      <c r="F1109" s="514"/>
      <c r="G1109" s="514"/>
      <c r="H1109" s="514"/>
      <c r="I1109" s="514"/>
      <c r="J1109" s="514"/>
      <c r="K1109" s="514"/>
      <c r="L1109" s="514"/>
      <c r="M1109" s="514"/>
      <c r="N1109" s="514"/>
      <c r="O1109" s="514"/>
      <c r="P1109" s="514"/>
      <c r="Q1109" s="514"/>
      <c r="R1109" s="514"/>
      <c r="S1109" s="514"/>
      <c r="T1109" s="514"/>
      <c r="U1109" s="514"/>
      <c r="V1109" s="514"/>
      <c r="W1109" s="514"/>
      <c r="X1109" s="514"/>
      <c r="Y1109" s="514"/>
      <c r="Z1109" s="514"/>
      <c r="AA1109" s="514"/>
    </row>
    <row r="1110" spans="3:27">
      <c r="C1110" s="514"/>
      <c r="D1110" s="514"/>
      <c r="E1110" s="514"/>
      <c r="F1110" s="514"/>
      <c r="G1110" s="514"/>
      <c r="H1110" s="514"/>
      <c r="I1110" s="514"/>
      <c r="J1110" s="514"/>
      <c r="K1110" s="514"/>
      <c r="L1110" s="514"/>
      <c r="M1110" s="514"/>
      <c r="N1110" s="514"/>
      <c r="O1110" s="514"/>
      <c r="P1110" s="514"/>
      <c r="Q1110" s="514"/>
      <c r="R1110" s="514"/>
      <c r="S1110" s="514"/>
      <c r="T1110" s="514"/>
      <c r="U1110" s="514"/>
      <c r="V1110" s="514"/>
      <c r="W1110" s="514"/>
      <c r="X1110" s="514"/>
      <c r="Y1110" s="514"/>
      <c r="Z1110" s="514"/>
      <c r="AA1110" s="514"/>
    </row>
    <row r="1111" spans="3:27">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row>
    <row r="1112" spans="3:27">
      <c r="C1112" s="514"/>
      <c r="D1112" s="514"/>
      <c r="E1112" s="514"/>
      <c r="F1112" s="514"/>
      <c r="G1112" s="514"/>
      <c r="H1112" s="514"/>
      <c r="I1112" s="514"/>
      <c r="J1112" s="514"/>
      <c r="K1112" s="514"/>
      <c r="L1112" s="514"/>
      <c r="M1112" s="514"/>
      <c r="N1112" s="514"/>
      <c r="O1112" s="514"/>
      <c r="P1112" s="514"/>
      <c r="Q1112" s="514"/>
      <c r="R1112" s="514"/>
      <c r="S1112" s="514"/>
      <c r="T1112" s="514"/>
      <c r="U1112" s="514"/>
      <c r="V1112" s="514"/>
      <c r="W1112" s="514"/>
      <c r="X1112" s="514"/>
      <c r="Y1112" s="514"/>
      <c r="Z1112" s="514"/>
      <c r="AA1112" s="514"/>
    </row>
    <row r="1113" spans="3:27">
      <c r="C1113" s="514"/>
      <c r="D1113" s="514"/>
      <c r="E1113" s="514"/>
      <c r="F1113" s="514"/>
      <c r="G1113" s="514"/>
      <c r="H1113" s="514"/>
      <c r="I1113" s="514"/>
      <c r="J1113" s="514"/>
      <c r="K1113" s="514"/>
      <c r="L1113" s="514"/>
      <c r="M1113" s="514"/>
      <c r="N1113" s="514"/>
      <c r="O1113" s="514"/>
      <c r="P1113" s="514"/>
      <c r="Q1113" s="514"/>
      <c r="R1113" s="514"/>
      <c r="S1113" s="514"/>
      <c r="T1113" s="514"/>
      <c r="U1113" s="514"/>
      <c r="V1113" s="514"/>
      <c r="W1113" s="514"/>
      <c r="X1113" s="514"/>
      <c r="Y1113" s="514"/>
      <c r="Z1113" s="514"/>
      <c r="AA1113" s="514"/>
    </row>
    <row r="1114" spans="3:27">
      <c r="C1114" s="514"/>
      <c r="D1114" s="514"/>
      <c r="E1114" s="514"/>
      <c r="F1114" s="514"/>
      <c r="G1114" s="514"/>
      <c r="H1114" s="514"/>
      <c r="I1114" s="514"/>
      <c r="J1114" s="514"/>
      <c r="K1114" s="514"/>
      <c r="L1114" s="514"/>
      <c r="M1114" s="514"/>
      <c r="N1114" s="514"/>
      <c r="O1114" s="514"/>
      <c r="P1114" s="514"/>
      <c r="Q1114" s="514"/>
      <c r="R1114" s="514"/>
      <c r="S1114" s="514"/>
      <c r="T1114" s="514"/>
      <c r="U1114" s="514"/>
      <c r="V1114" s="514"/>
      <c r="W1114" s="514"/>
      <c r="X1114" s="514"/>
      <c r="Y1114" s="514"/>
      <c r="Z1114" s="514"/>
      <c r="AA1114" s="514"/>
    </row>
    <row r="1115" spans="3:27">
      <c r="C1115" s="514"/>
      <c r="D1115" s="514"/>
      <c r="E1115" s="514"/>
      <c r="F1115" s="514"/>
      <c r="G1115" s="514"/>
      <c r="H1115" s="514"/>
      <c r="I1115" s="514"/>
      <c r="J1115" s="514"/>
      <c r="K1115" s="514"/>
      <c r="L1115" s="514"/>
      <c r="M1115" s="514"/>
      <c r="N1115" s="514"/>
      <c r="O1115" s="514"/>
      <c r="P1115" s="514"/>
      <c r="Q1115" s="514"/>
      <c r="R1115" s="514"/>
      <c r="S1115" s="514"/>
      <c r="T1115" s="514"/>
      <c r="U1115" s="514"/>
      <c r="V1115" s="514"/>
      <c r="W1115" s="514"/>
      <c r="X1115" s="514"/>
      <c r="Y1115" s="514"/>
      <c r="Z1115" s="514"/>
      <c r="AA1115" s="514"/>
    </row>
    <row r="1116" spans="3:27">
      <c r="C1116" s="514"/>
      <c r="D1116" s="514"/>
      <c r="E1116" s="514"/>
      <c r="F1116" s="514"/>
      <c r="G1116" s="514"/>
      <c r="H1116" s="514"/>
      <c r="I1116" s="514"/>
      <c r="J1116" s="514"/>
      <c r="K1116" s="514"/>
      <c r="L1116" s="514"/>
      <c r="M1116" s="514"/>
      <c r="N1116" s="514"/>
      <c r="O1116" s="514"/>
      <c r="P1116" s="514"/>
      <c r="Q1116" s="514"/>
      <c r="R1116" s="514"/>
      <c r="S1116" s="514"/>
      <c r="T1116" s="514"/>
      <c r="U1116" s="514"/>
      <c r="V1116" s="514"/>
      <c r="W1116" s="514"/>
      <c r="X1116" s="514"/>
      <c r="Y1116" s="514"/>
      <c r="Z1116" s="514"/>
      <c r="AA1116" s="514"/>
    </row>
    <row r="1117" spans="3:27">
      <c r="C1117" s="514"/>
      <c r="D1117" s="514"/>
      <c r="E1117" s="514"/>
      <c r="F1117" s="514"/>
      <c r="G1117" s="514"/>
      <c r="H1117" s="514"/>
      <c r="I1117" s="514"/>
      <c r="J1117" s="514"/>
      <c r="K1117" s="514"/>
      <c r="L1117" s="514"/>
      <c r="M1117" s="514"/>
      <c r="N1117" s="514"/>
      <c r="O1117" s="514"/>
      <c r="P1117" s="514"/>
      <c r="Q1117" s="514"/>
      <c r="R1117" s="514"/>
      <c r="S1117" s="514"/>
      <c r="T1117" s="514"/>
      <c r="U1117" s="514"/>
      <c r="V1117" s="514"/>
      <c r="W1117" s="514"/>
      <c r="X1117" s="514"/>
      <c r="Y1117" s="514"/>
      <c r="Z1117" s="514"/>
      <c r="AA1117" s="514"/>
    </row>
    <row r="1118" spans="3:27">
      <c r="C1118" s="514"/>
      <c r="D1118" s="514"/>
      <c r="E1118" s="514"/>
      <c r="F1118" s="514"/>
      <c r="G1118" s="514"/>
      <c r="H1118" s="514"/>
      <c r="I1118" s="514"/>
      <c r="J1118" s="514"/>
      <c r="K1118" s="514"/>
      <c r="L1118" s="514"/>
      <c r="M1118" s="514"/>
      <c r="N1118" s="514"/>
      <c r="O1118" s="514"/>
      <c r="P1118" s="514"/>
      <c r="Q1118" s="514"/>
      <c r="R1118" s="514"/>
      <c r="S1118" s="514"/>
      <c r="T1118" s="514"/>
      <c r="U1118" s="514"/>
      <c r="V1118" s="514"/>
      <c r="W1118" s="514"/>
      <c r="X1118" s="514"/>
      <c r="Y1118" s="514"/>
      <c r="Z1118" s="514"/>
      <c r="AA1118" s="514"/>
    </row>
    <row r="1119" spans="3:27">
      <c r="C1119" s="514"/>
      <c r="D1119" s="514"/>
      <c r="E1119" s="514"/>
      <c r="F1119" s="514"/>
      <c r="G1119" s="514"/>
      <c r="H1119" s="514"/>
      <c r="I1119" s="514"/>
      <c r="J1119" s="514"/>
      <c r="K1119" s="514"/>
      <c r="L1119" s="514"/>
      <c r="M1119" s="514"/>
      <c r="N1119" s="514"/>
      <c r="O1119" s="514"/>
      <c r="P1119" s="514"/>
      <c r="Q1119" s="514"/>
      <c r="R1119" s="514"/>
      <c r="S1119" s="514"/>
      <c r="T1119" s="514"/>
      <c r="U1119" s="514"/>
      <c r="V1119" s="514"/>
      <c r="W1119" s="514"/>
      <c r="X1119" s="514"/>
      <c r="Y1119" s="514"/>
      <c r="Z1119" s="514"/>
      <c r="AA1119" s="514"/>
    </row>
    <row r="1120" spans="3:27">
      <c r="C1120" s="514"/>
      <c r="D1120" s="514"/>
      <c r="E1120" s="514"/>
      <c r="F1120" s="514"/>
      <c r="G1120" s="514"/>
      <c r="H1120" s="514"/>
      <c r="I1120" s="514"/>
      <c r="J1120" s="514"/>
      <c r="K1120" s="514"/>
      <c r="L1120" s="514"/>
      <c r="M1120" s="514"/>
      <c r="N1120" s="514"/>
      <c r="O1120" s="514"/>
      <c r="P1120" s="514"/>
      <c r="Q1120" s="514"/>
      <c r="R1120" s="514"/>
      <c r="S1120" s="514"/>
      <c r="T1120" s="514"/>
      <c r="U1120" s="514"/>
      <c r="V1120" s="514"/>
      <c r="W1120" s="514"/>
      <c r="X1120" s="514"/>
      <c r="Y1120" s="514"/>
      <c r="Z1120" s="514"/>
      <c r="AA1120" s="514"/>
    </row>
    <row r="1121" spans="3:27">
      <c r="C1121" s="514"/>
      <c r="D1121" s="514"/>
      <c r="E1121" s="514"/>
      <c r="F1121" s="514"/>
      <c r="G1121" s="514"/>
      <c r="H1121" s="514"/>
      <c r="I1121" s="514"/>
      <c r="J1121" s="514"/>
      <c r="K1121" s="514"/>
      <c r="L1121" s="514"/>
      <c r="M1121" s="514"/>
      <c r="N1121" s="514"/>
      <c r="O1121" s="514"/>
      <c r="P1121" s="514"/>
      <c r="Q1121" s="514"/>
      <c r="R1121" s="514"/>
      <c r="S1121" s="514"/>
      <c r="T1121" s="514"/>
      <c r="U1121" s="514"/>
      <c r="V1121" s="514"/>
      <c r="W1121" s="514"/>
      <c r="X1121" s="514"/>
      <c r="Y1121" s="514"/>
      <c r="Z1121" s="514"/>
      <c r="AA1121" s="514"/>
    </row>
    <row r="1122" spans="3:27">
      <c r="C1122" s="514"/>
      <c r="D1122" s="514"/>
      <c r="E1122" s="514"/>
      <c r="F1122" s="514"/>
      <c r="G1122" s="514"/>
      <c r="H1122" s="514"/>
      <c r="I1122" s="514"/>
      <c r="J1122" s="514"/>
      <c r="K1122" s="514"/>
      <c r="L1122" s="514"/>
      <c r="M1122" s="514"/>
      <c r="N1122" s="514"/>
      <c r="O1122" s="514"/>
      <c r="P1122" s="514"/>
      <c r="Q1122" s="514"/>
      <c r="R1122" s="514"/>
      <c r="S1122" s="514"/>
      <c r="T1122" s="514"/>
      <c r="U1122" s="514"/>
      <c r="V1122" s="514"/>
      <c r="W1122" s="514"/>
      <c r="X1122" s="514"/>
      <c r="Y1122" s="514"/>
      <c r="Z1122" s="514"/>
      <c r="AA1122" s="514"/>
    </row>
    <row r="1123" spans="3:27">
      <c r="C1123" s="514"/>
      <c r="D1123" s="514"/>
      <c r="E1123" s="514"/>
      <c r="F1123" s="514"/>
      <c r="G1123" s="514"/>
      <c r="H1123" s="514"/>
      <c r="I1123" s="514"/>
      <c r="J1123" s="514"/>
      <c r="K1123" s="514"/>
      <c r="L1123" s="514"/>
      <c r="M1123" s="514"/>
      <c r="N1123" s="514"/>
      <c r="O1123" s="514"/>
      <c r="P1123" s="514"/>
      <c r="Q1123" s="514"/>
      <c r="R1123" s="514"/>
      <c r="S1123" s="514"/>
      <c r="T1123" s="514"/>
      <c r="U1123" s="514"/>
      <c r="V1123" s="514"/>
      <c r="W1123" s="514"/>
      <c r="X1123" s="514"/>
      <c r="Y1123" s="514"/>
      <c r="Z1123" s="514"/>
      <c r="AA1123" s="514"/>
    </row>
    <row r="1124" spans="3:27">
      <c r="C1124" s="514"/>
      <c r="D1124" s="514"/>
      <c r="E1124" s="514"/>
      <c r="F1124" s="514"/>
      <c r="G1124" s="514"/>
      <c r="H1124" s="514"/>
      <c r="I1124" s="514"/>
      <c r="J1124" s="514"/>
      <c r="K1124" s="514"/>
      <c r="L1124" s="514"/>
      <c r="M1124" s="514"/>
      <c r="N1124" s="514"/>
      <c r="O1124" s="514"/>
      <c r="P1124" s="514"/>
      <c r="Q1124" s="514"/>
      <c r="R1124" s="514"/>
      <c r="S1124" s="514"/>
      <c r="T1124" s="514"/>
      <c r="U1124" s="514"/>
      <c r="V1124" s="514"/>
      <c r="W1124" s="514"/>
      <c r="X1124" s="514"/>
      <c r="Y1124" s="514"/>
      <c r="Z1124" s="514"/>
      <c r="AA1124" s="514"/>
    </row>
    <row r="1125" spans="3:27">
      <c r="C1125" s="514"/>
      <c r="D1125" s="514"/>
      <c r="E1125" s="514"/>
      <c r="F1125" s="514"/>
      <c r="G1125" s="514"/>
      <c r="H1125" s="514"/>
      <c r="I1125" s="514"/>
      <c r="J1125" s="514"/>
      <c r="K1125" s="514"/>
      <c r="L1125" s="514"/>
      <c r="M1125" s="514"/>
      <c r="N1125" s="514"/>
      <c r="O1125" s="514"/>
      <c r="P1125" s="514"/>
      <c r="Q1125" s="514"/>
      <c r="R1125" s="514"/>
      <c r="S1125" s="514"/>
      <c r="T1125" s="514"/>
      <c r="U1125" s="514"/>
      <c r="V1125" s="514"/>
      <c r="W1125" s="514"/>
      <c r="X1125" s="514"/>
      <c r="Y1125" s="514"/>
      <c r="Z1125" s="514"/>
      <c r="AA1125" s="514"/>
    </row>
    <row r="1126" spans="3:27">
      <c r="C1126" s="514"/>
      <c r="D1126" s="514"/>
      <c r="E1126" s="514"/>
      <c r="F1126" s="514"/>
      <c r="G1126" s="514"/>
      <c r="H1126" s="514"/>
      <c r="I1126" s="514"/>
      <c r="J1126" s="514"/>
      <c r="K1126" s="514"/>
      <c r="L1126" s="514"/>
      <c r="M1126" s="514"/>
      <c r="N1126" s="514"/>
      <c r="O1126" s="514"/>
      <c r="P1126" s="514"/>
      <c r="Q1126" s="514"/>
      <c r="R1126" s="514"/>
      <c r="S1126" s="514"/>
      <c r="T1126" s="514"/>
      <c r="U1126" s="514"/>
      <c r="V1126" s="514"/>
      <c r="W1126" s="514"/>
      <c r="X1126" s="514"/>
      <c r="Y1126" s="514"/>
      <c r="Z1126" s="514"/>
      <c r="AA1126" s="514"/>
    </row>
    <row r="1127" spans="3:27">
      <c r="C1127" s="514"/>
      <c r="D1127" s="514"/>
      <c r="E1127" s="514"/>
      <c r="F1127" s="514"/>
      <c r="G1127" s="514"/>
      <c r="H1127" s="514"/>
      <c r="I1127" s="514"/>
      <c r="J1127" s="514"/>
      <c r="K1127" s="514"/>
      <c r="L1127" s="514"/>
      <c r="M1127" s="514"/>
      <c r="N1127" s="514"/>
      <c r="O1127" s="514"/>
      <c r="P1127" s="514"/>
      <c r="Q1127" s="514"/>
      <c r="R1127" s="514"/>
      <c r="S1127" s="514"/>
      <c r="T1127" s="514"/>
      <c r="U1127" s="514"/>
      <c r="V1127" s="514"/>
      <c r="W1127" s="514"/>
      <c r="X1127" s="514"/>
      <c r="Y1127" s="514"/>
      <c r="Z1127" s="514"/>
      <c r="AA1127" s="514"/>
    </row>
    <row r="1128" spans="3:27">
      <c r="C1128" s="514"/>
      <c r="D1128" s="514"/>
      <c r="E1128" s="514"/>
      <c r="F1128" s="514"/>
      <c r="G1128" s="514"/>
      <c r="H1128" s="514"/>
      <c r="I1128" s="514"/>
      <c r="J1128" s="514"/>
      <c r="K1128" s="514"/>
      <c r="L1128" s="514"/>
      <c r="M1128" s="514"/>
      <c r="N1128" s="514"/>
      <c r="O1128" s="514"/>
      <c r="P1128" s="514"/>
      <c r="Q1128" s="514"/>
      <c r="R1128" s="514"/>
      <c r="S1128" s="514"/>
      <c r="T1128" s="514"/>
      <c r="U1128" s="514"/>
      <c r="V1128" s="514"/>
      <c r="W1128" s="514"/>
      <c r="X1128" s="514"/>
      <c r="Y1128" s="514"/>
      <c r="Z1128" s="514"/>
      <c r="AA1128" s="514"/>
    </row>
    <row r="1129" spans="3:27">
      <c r="C1129" s="514"/>
      <c r="D1129" s="514"/>
      <c r="E1129" s="514"/>
      <c r="F1129" s="514"/>
      <c r="G1129" s="514"/>
      <c r="H1129" s="514"/>
      <c r="I1129" s="514"/>
      <c r="J1129" s="514"/>
      <c r="K1129" s="514"/>
      <c r="L1129" s="514"/>
      <c r="M1129" s="514"/>
      <c r="N1129" s="514"/>
      <c r="O1129" s="514"/>
      <c r="P1129" s="514"/>
      <c r="Q1129" s="514"/>
      <c r="R1129" s="514"/>
      <c r="S1129" s="514"/>
      <c r="T1129" s="514"/>
      <c r="U1129" s="514"/>
      <c r="V1129" s="514"/>
      <c r="W1129" s="514"/>
      <c r="X1129" s="514"/>
      <c r="Y1129" s="514"/>
      <c r="Z1129" s="514"/>
      <c r="AA1129" s="514"/>
    </row>
    <row r="1130" spans="3:27">
      <c r="C1130" s="514"/>
      <c r="D1130" s="514"/>
      <c r="E1130" s="514"/>
      <c r="F1130" s="514"/>
      <c r="G1130" s="514"/>
      <c r="H1130" s="514"/>
      <c r="I1130" s="514"/>
      <c r="J1130" s="514"/>
      <c r="K1130" s="514"/>
      <c r="L1130" s="514"/>
      <c r="M1130" s="514"/>
      <c r="N1130" s="514"/>
      <c r="O1130" s="514"/>
      <c r="P1130" s="514"/>
      <c r="Q1130" s="514"/>
      <c r="R1130" s="514"/>
      <c r="S1130" s="514"/>
      <c r="T1130" s="514"/>
      <c r="U1130" s="514"/>
      <c r="V1130" s="514"/>
      <c r="W1130" s="514"/>
      <c r="X1130" s="514"/>
      <c r="Y1130" s="514"/>
      <c r="Z1130" s="514"/>
      <c r="AA1130" s="514"/>
    </row>
    <row r="1131" spans="3:27">
      <c r="C1131" s="514"/>
      <c r="D1131" s="514"/>
      <c r="E1131" s="514"/>
      <c r="F1131" s="514"/>
      <c r="G1131" s="514"/>
      <c r="H1131" s="514"/>
      <c r="I1131" s="514"/>
      <c r="J1131" s="514"/>
      <c r="K1131" s="514"/>
      <c r="L1131" s="514"/>
      <c r="M1131" s="514"/>
      <c r="N1131" s="514"/>
      <c r="O1131" s="514"/>
      <c r="P1131" s="514"/>
      <c r="Q1131" s="514"/>
      <c r="R1131" s="514"/>
      <c r="S1131" s="514"/>
      <c r="T1131" s="514"/>
      <c r="U1131" s="514"/>
      <c r="V1131" s="514"/>
      <c r="W1131" s="514"/>
      <c r="X1131" s="514"/>
      <c r="Y1131" s="514"/>
      <c r="Z1131" s="514"/>
      <c r="AA1131" s="514"/>
    </row>
    <row r="1132" spans="3:27">
      <c r="C1132" s="514"/>
      <c r="D1132" s="514"/>
      <c r="E1132" s="514"/>
      <c r="F1132" s="514"/>
      <c r="G1132" s="514"/>
      <c r="H1132" s="514"/>
      <c r="I1132" s="514"/>
      <c r="J1132" s="514"/>
      <c r="K1132" s="514"/>
      <c r="L1132" s="514"/>
      <c r="M1132" s="514"/>
      <c r="N1132" s="514"/>
      <c r="O1132" s="514"/>
      <c r="P1132" s="514"/>
      <c r="Q1132" s="514"/>
      <c r="R1132" s="514"/>
      <c r="S1132" s="514"/>
      <c r="T1132" s="514"/>
      <c r="U1132" s="514"/>
      <c r="V1132" s="514"/>
      <c r="W1132" s="514"/>
      <c r="X1132" s="514"/>
      <c r="Y1132" s="514"/>
      <c r="Z1132" s="514"/>
      <c r="AA1132" s="514"/>
    </row>
    <row r="1133" spans="3:27">
      <c r="C1133" s="514"/>
      <c r="D1133" s="514"/>
      <c r="E1133" s="514"/>
      <c r="F1133" s="514"/>
      <c r="G1133" s="514"/>
      <c r="H1133" s="514"/>
      <c r="I1133" s="514"/>
      <c r="J1133" s="514"/>
      <c r="K1133" s="514"/>
      <c r="L1133" s="514"/>
      <c r="M1133" s="514"/>
      <c r="N1133" s="514"/>
      <c r="O1133" s="514"/>
      <c r="P1133" s="514"/>
      <c r="Q1133" s="514"/>
      <c r="R1133" s="514"/>
      <c r="S1133" s="514"/>
      <c r="T1133" s="514"/>
      <c r="U1133" s="514"/>
      <c r="V1133" s="514"/>
      <c r="W1133" s="514"/>
      <c r="X1133" s="514"/>
      <c r="Y1133" s="514"/>
      <c r="Z1133" s="514"/>
      <c r="AA1133" s="514"/>
    </row>
    <row r="1134" spans="3:27">
      <c r="C1134" s="514"/>
      <c r="D1134" s="514"/>
      <c r="E1134" s="514"/>
      <c r="F1134" s="514"/>
      <c r="G1134" s="514"/>
      <c r="H1134" s="514"/>
      <c r="I1134" s="514"/>
      <c r="J1134" s="514"/>
      <c r="K1134" s="514"/>
      <c r="L1134" s="514"/>
      <c r="M1134" s="514"/>
      <c r="N1134" s="514"/>
      <c r="O1134" s="514"/>
      <c r="P1134" s="514"/>
      <c r="Q1134" s="514"/>
      <c r="R1134" s="514"/>
      <c r="S1134" s="514"/>
      <c r="T1134" s="514"/>
      <c r="U1134" s="514"/>
      <c r="V1134" s="514"/>
      <c r="W1134" s="514"/>
      <c r="X1134" s="514"/>
      <c r="Y1134" s="514"/>
      <c r="Z1134" s="514"/>
      <c r="AA1134" s="514"/>
    </row>
    <row r="1135" spans="3:27">
      <c r="C1135" s="514"/>
      <c r="D1135" s="514"/>
      <c r="E1135" s="514"/>
      <c r="F1135" s="514"/>
      <c r="G1135" s="514"/>
      <c r="H1135" s="514"/>
      <c r="I1135" s="514"/>
      <c r="J1135" s="514"/>
      <c r="K1135" s="514"/>
      <c r="L1135" s="514"/>
      <c r="M1135" s="514"/>
      <c r="N1135" s="514"/>
      <c r="O1135" s="514"/>
      <c r="P1135" s="514"/>
      <c r="Q1135" s="514"/>
      <c r="R1135" s="514"/>
      <c r="S1135" s="514"/>
      <c r="T1135" s="514"/>
      <c r="U1135" s="514"/>
      <c r="V1135" s="514"/>
      <c r="W1135" s="514"/>
      <c r="X1135" s="514"/>
      <c r="Y1135" s="514"/>
      <c r="Z1135" s="514"/>
      <c r="AA1135" s="514"/>
    </row>
    <row r="1136" spans="3:27">
      <c r="C1136" s="514"/>
      <c r="D1136" s="514"/>
      <c r="E1136" s="514"/>
      <c r="F1136" s="514"/>
      <c r="G1136" s="514"/>
      <c r="H1136" s="514"/>
      <c r="I1136" s="514"/>
      <c r="J1136" s="514"/>
      <c r="K1136" s="514"/>
      <c r="L1136" s="514"/>
      <c r="M1136" s="514"/>
      <c r="N1136" s="514"/>
      <c r="O1136" s="514"/>
      <c r="P1136" s="514"/>
      <c r="Q1136" s="514"/>
      <c r="R1136" s="514"/>
      <c r="S1136" s="514"/>
      <c r="T1136" s="514"/>
      <c r="U1136" s="514"/>
      <c r="V1136" s="514"/>
      <c r="W1136" s="514"/>
      <c r="X1136" s="514"/>
      <c r="Y1136" s="514"/>
      <c r="Z1136" s="514"/>
      <c r="AA1136" s="514"/>
    </row>
    <row r="1137" spans="3:27">
      <c r="C1137" s="514"/>
      <c r="D1137" s="514"/>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row>
    <row r="1138" spans="3:27">
      <c r="C1138" s="514"/>
      <c r="D1138" s="514"/>
      <c r="E1138" s="514"/>
      <c r="F1138" s="514"/>
      <c r="G1138" s="514"/>
      <c r="H1138" s="514"/>
      <c r="I1138" s="514"/>
      <c r="J1138" s="514"/>
      <c r="K1138" s="514"/>
      <c r="L1138" s="514"/>
      <c r="M1138" s="514"/>
      <c r="N1138" s="514"/>
      <c r="O1138" s="514"/>
      <c r="P1138" s="514"/>
      <c r="Q1138" s="514"/>
      <c r="R1138" s="514"/>
      <c r="S1138" s="514"/>
      <c r="T1138" s="514"/>
      <c r="U1138" s="514"/>
      <c r="V1138" s="514"/>
      <c r="W1138" s="514"/>
      <c r="X1138" s="514"/>
      <c r="Y1138" s="514"/>
      <c r="Z1138" s="514"/>
      <c r="AA1138" s="514"/>
    </row>
    <row r="1139" spans="3:27">
      <c r="C1139" s="514"/>
      <c r="D1139" s="514"/>
      <c r="E1139" s="514"/>
      <c r="F1139" s="514"/>
      <c r="G1139" s="514"/>
      <c r="H1139" s="514"/>
      <c r="I1139" s="514"/>
      <c r="J1139" s="514"/>
      <c r="K1139" s="514"/>
      <c r="L1139" s="514"/>
      <c r="M1139" s="514"/>
      <c r="N1139" s="514"/>
      <c r="O1139" s="514"/>
      <c r="P1139" s="514"/>
      <c r="Q1139" s="514"/>
      <c r="R1139" s="514"/>
      <c r="S1139" s="514"/>
      <c r="T1139" s="514"/>
      <c r="U1139" s="514"/>
      <c r="V1139" s="514"/>
      <c r="W1139" s="514"/>
      <c r="X1139" s="514"/>
      <c r="Y1139" s="514"/>
      <c r="Z1139" s="514"/>
      <c r="AA1139" s="514"/>
    </row>
    <row r="1140" spans="3:27">
      <c r="C1140" s="514"/>
      <c r="D1140" s="514"/>
      <c r="E1140" s="514"/>
      <c r="F1140" s="514"/>
      <c r="G1140" s="514"/>
      <c r="H1140" s="514"/>
      <c r="I1140" s="514"/>
      <c r="J1140" s="514"/>
      <c r="K1140" s="514"/>
      <c r="L1140" s="514"/>
      <c r="M1140" s="514"/>
      <c r="N1140" s="514"/>
      <c r="O1140" s="514"/>
      <c r="P1140" s="514"/>
      <c r="Q1140" s="514"/>
      <c r="R1140" s="514"/>
      <c r="S1140" s="514"/>
      <c r="T1140" s="514"/>
      <c r="U1140" s="514"/>
      <c r="V1140" s="514"/>
      <c r="W1140" s="514"/>
      <c r="X1140" s="514"/>
      <c r="Y1140" s="514"/>
      <c r="Z1140" s="514"/>
      <c r="AA1140" s="514"/>
    </row>
    <row r="1141" spans="3:27">
      <c r="C1141" s="514"/>
      <c r="D1141" s="514"/>
      <c r="E1141" s="514"/>
      <c r="F1141" s="514"/>
      <c r="G1141" s="514"/>
      <c r="H1141" s="514"/>
      <c r="I1141" s="514"/>
      <c r="J1141" s="514"/>
      <c r="K1141" s="514"/>
      <c r="L1141" s="514"/>
      <c r="M1141" s="514"/>
      <c r="N1141" s="514"/>
      <c r="O1141" s="514"/>
      <c r="P1141" s="514"/>
      <c r="Q1141" s="514"/>
      <c r="R1141" s="514"/>
      <c r="S1141" s="514"/>
      <c r="T1141" s="514"/>
      <c r="U1141" s="514"/>
      <c r="V1141" s="514"/>
      <c r="W1141" s="514"/>
      <c r="X1141" s="514"/>
      <c r="Y1141" s="514"/>
      <c r="Z1141" s="514"/>
      <c r="AA1141" s="514"/>
    </row>
    <row r="1142" spans="3:27">
      <c r="C1142" s="514"/>
      <c r="D1142" s="514"/>
      <c r="E1142" s="514"/>
      <c r="F1142" s="514"/>
      <c r="G1142" s="514"/>
      <c r="H1142" s="514"/>
      <c r="I1142" s="514"/>
      <c r="J1142" s="514"/>
      <c r="K1142" s="514"/>
      <c r="L1142" s="514"/>
      <c r="M1142" s="514"/>
      <c r="N1142" s="514"/>
      <c r="O1142" s="514"/>
      <c r="P1142" s="514"/>
      <c r="Q1142" s="514"/>
      <c r="R1142" s="514"/>
      <c r="S1142" s="514"/>
      <c r="T1142" s="514"/>
      <c r="U1142" s="514"/>
      <c r="V1142" s="514"/>
      <c r="W1142" s="514"/>
      <c r="X1142" s="514"/>
      <c r="Y1142" s="514"/>
      <c r="Z1142" s="514"/>
      <c r="AA1142" s="514"/>
    </row>
    <row r="1143" spans="3:27">
      <c r="C1143" s="514"/>
      <c r="D1143" s="514"/>
      <c r="E1143" s="514"/>
      <c r="F1143" s="514"/>
      <c r="G1143" s="514"/>
      <c r="H1143" s="514"/>
      <c r="I1143" s="514"/>
      <c r="J1143" s="514"/>
      <c r="K1143" s="514"/>
      <c r="L1143" s="514"/>
      <c r="M1143" s="514"/>
      <c r="N1143" s="514"/>
      <c r="O1143" s="514"/>
      <c r="P1143" s="514"/>
      <c r="Q1143" s="514"/>
      <c r="R1143" s="514"/>
      <c r="S1143" s="514"/>
      <c r="T1143" s="514"/>
      <c r="U1143" s="514"/>
      <c r="V1143" s="514"/>
      <c r="W1143" s="514"/>
      <c r="X1143" s="514"/>
      <c r="Y1143" s="514"/>
      <c r="Z1143" s="514"/>
      <c r="AA1143" s="514"/>
    </row>
    <row r="1144" spans="3:27">
      <c r="C1144" s="514"/>
      <c r="D1144" s="514"/>
      <c r="E1144" s="514"/>
      <c r="F1144" s="514"/>
      <c r="G1144" s="514"/>
      <c r="H1144" s="514"/>
      <c r="I1144" s="514"/>
      <c r="J1144" s="514"/>
      <c r="K1144" s="514"/>
      <c r="L1144" s="514"/>
      <c r="M1144" s="514"/>
      <c r="N1144" s="514"/>
      <c r="O1144" s="514"/>
      <c r="P1144" s="514"/>
      <c r="Q1144" s="514"/>
      <c r="R1144" s="514"/>
      <c r="S1144" s="514"/>
      <c r="T1144" s="514"/>
      <c r="U1144" s="514"/>
      <c r="V1144" s="514"/>
      <c r="W1144" s="514"/>
      <c r="X1144" s="514"/>
      <c r="Y1144" s="514"/>
      <c r="Z1144" s="514"/>
      <c r="AA1144" s="514"/>
    </row>
    <row r="1145" spans="3:27">
      <c r="C1145" s="514"/>
      <c r="D1145" s="514"/>
      <c r="E1145" s="514"/>
      <c r="F1145" s="514"/>
      <c r="G1145" s="514"/>
      <c r="H1145" s="514"/>
      <c r="I1145" s="514"/>
      <c r="J1145" s="514"/>
      <c r="K1145" s="514"/>
      <c r="L1145" s="514"/>
      <c r="M1145" s="514"/>
      <c r="N1145" s="514"/>
      <c r="O1145" s="514"/>
      <c r="P1145" s="514"/>
      <c r="Q1145" s="514"/>
      <c r="R1145" s="514"/>
      <c r="S1145" s="514"/>
      <c r="T1145" s="514"/>
      <c r="U1145" s="514"/>
      <c r="V1145" s="514"/>
      <c r="W1145" s="514"/>
      <c r="X1145" s="514"/>
      <c r="Y1145" s="514"/>
      <c r="Z1145" s="514"/>
      <c r="AA1145" s="514"/>
    </row>
    <row r="1146" spans="3:27">
      <c r="C1146" s="514"/>
      <c r="D1146" s="514"/>
      <c r="E1146" s="514"/>
      <c r="F1146" s="514"/>
      <c r="G1146" s="514"/>
      <c r="H1146" s="514"/>
      <c r="I1146" s="514"/>
      <c r="J1146" s="514"/>
      <c r="K1146" s="514"/>
      <c r="L1146" s="514"/>
      <c r="M1146" s="514"/>
      <c r="N1146" s="514"/>
      <c r="O1146" s="514"/>
      <c r="P1146" s="514"/>
      <c r="Q1146" s="514"/>
      <c r="R1146" s="514"/>
      <c r="S1146" s="514"/>
      <c r="T1146" s="514"/>
      <c r="U1146" s="514"/>
      <c r="V1146" s="514"/>
      <c r="W1146" s="514"/>
      <c r="X1146" s="514"/>
      <c r="Y1146" s="514"/>
      <c r="Z1146" s="514"/>
      <c r="AA1146" s="514"/>
    </row>
    <row r="1147" spans="3:27">
      <c r="C1147" s="514"/>
      <c r="D1147" s="514"/>
      <c r="E1147" s="514"/>
      <c r="F1147" s="514"/>
      <c r="G1147" s="514"/>
      <c r="H1147" s="514"/>
      <c r="I1147" s="514"/>
      <c r="J1147" s="514"/>
      <c r="K1147" s="514"/>
      <c r="L1147" s="514"/>
      <c r="M1147" s="514"/>
      <c r="N1147" s="514"/>
      <c r="O1147" s="514"/>
      <c r="P1147" s="514"/>
      <c r="Q1147" s="514"/>
      <c r="R1147" s="514"/>
      <c r="S1147" s="514"/>
      <c r="T1147" s="514"/>
      <c r="U1147" s="514"/>
      <c r="V1147" s="514"/>
      <c r="W1147" s="514"/>
      <c r="X1147" s="514"/>
      <c r="Y1147" s="514"/>
      <c r="Z1147" s="514"/>
      <c r="AA1147" s="514"/>
    </row>
    <row r="1148" spans="3:27">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row>
    <row r="1149" spans="3:27">
      <c r="C1149" s="514"/>
      <c r="D1149" s="514"/>
      <c r="E1149" s="514"/>
      <c r="F1149" s="514"/>
      <c r="G1149" s="514"/>
      <c r="H1149" s="514"/>
      <c r="I1149" s="514"/>
      <c r="J1149" s="514"/>
      <c r="K1149" s="514"/>
      <c r="L1149" s="514"/>
      <c r="M1149" s="514"/>
      <c r="N1149" s="514"/>
      <c r="O1149" s="514"/>
      <c r="P1149" s="514"/>
      <c r="Q1149" s="514"/>
      <c r="R1149" s="514"/>
      <c r="S1149" s="514"/>
      <c r="T1149" s="514"/>
      <c r="U1149" s="514"/>
      <c r="V1149" s="514"/>
      <c r="W1149" s="514"/>
      <c r="X1149" s="514"/>
      <c r="Y1149" s="514"/>
      <c r="Z1149" s="514"/>
      <c r="AA1149" s="514"/>
    </row>
    <row r="1150" spans="3:27">
      <c r="C1150" s="514"/>
      <c r="D1150" s="514"/>
      <c r="E1150" s="514"/>
      <c r="F1150" s="514"/>
      <c r="G1150" s="514"/>
      <c r="H1150" s="514"/>
      <c r="I1150" s="514"/>
      <c r="J1150" s="514"/>
      <c r="K1150" s="514"/>
      <c r="L1150" s="514"/>
      <c r="M1150" s="514"/>
      <c r="N1150" s="514"/>
      <c r="O1150" s="514"/>
      <c r="P1150" s="514"/>
      <c r="Q1150" s="514"/>
      <c r="R1150" s="514"/>
      <c r="S1150" s="514"/>
      <c r="T1150" s="514"/>
      <c r="U1150" s="514"/>
      <c r="V1150" s="514"/>
      <c r="W1150" s="514"/>
      <c r="X1150" s="514"/>
      <c r="Y1150" s="514"/>
      <c r="Z1150" s="514"/>
      <c r="AA1150" s="514"/>
    </row>
    <row r="1151" spans="3:27">
      <c r="C1151" s="514"/>
      <c r="D1151" s="514"/>
      <c r="E1151" s="514"/>
      <c r="F1151" s="514"/>
      <c r="G1151" s="514"/>
      <c r="H1151" s="514"/>
      <c r="I1151" s="514"/>
      <c r="J1151" s="514"/>
      <c r="K1151" s="514"/>
      <c r="L1151" s="514"/>
      <c r="M1151" s="514"/>
      <c r="N1151" s="514"/>
      <c r="O1151" s="514"/>
      <c r="P1151" s="514"/>
      <c r="Q1151" s="514"/>
      <c r="R1151" s="514"/>
      <c r="S1151" s="514"/>
      <c r="T1151" s="514"/>
      <c r="U1151" s="514"/>
      <c r="V1151" s="514"/>
      <c r="W1151" s="514"/>
      <c r="X1151" s="514"/>
      <c r="Y1151" s="514"/>
      <c r="Z1151" s="514"/>
      <c r="AA1151" s="514"/>
    </row>
    <row r="1152" spans="3:27">
      <c r="C1152" s="514"/>
      <c r="D1152" s="514"/>
      <c r="E1152" s="514"/>
      <c r="F1152" s="514"/>
      <c r="G1152" s="514"/>
      <c r="H1152" s="514"/>
      <c r="I1152" s="514"/>
      <c r="J1152" s="514"/>
      <c r="K1152" s="514"/>
      <c r="L1152" s="514"/>
      <c r="M1152" s="514"/>
      <c r="N1152" s="514"/>
      <c r="O1152" s="514"/>
      <c r="P1152" s="514"/>
      <c r="Q1152" s="514"/>
      <c r="R1152" s="514"/>
      <c r="S1152" s="514"/>
      <c r="T1152" s="514"/>
      <c r="U1152" s="514"/>
      <c r="V1152" s="514"/>
      <c r="W1152" s="514"/>
      <c r="X1152" s="514"/>
      <c r="Y1152" s="514"/>
      <c r="Z1152" s="514"/>
      <c r="AA1152" s="514"/>
    </row>
    <row r="1153" spans="3:27">
      <c r="C1153" s="514"/>
      <c r="D1153" s="514"/>
      <c r="E1153" s="514"/>
      <c r="F1153" s="514"/>
      <c r="G1153" s="514"/>
      <c r="H1153" s="514"/>
      <c r="I1153" s="514"/>
      <c r="J1153" s="514"/>
      <c r="K1153" s="514"/>
      <c r="L1153" s="514"/>
      <c r="M1153" s="514"/>
      <c r="N1153" s="514"/>
      <c r="O1153" s="514"/>
      <c r="P1153" s="514"/>
      <c r="Q1153" s="514"/>
      <c r="R1153" s="514"/>
      <c r="S1153" s="514"/>
      <c r="T1153" s="514"/>
      <c r="U1153" s="514"/>
      <c r="V1153" s="514"/>
      <c r="W1153" s="514"/>
      <c r="X1153" s="514"/>
      <c r="Y1153" s="514"/>
      <c r="Z1153" s="514"/>
      <c r="AA1153" s="514"/>
    </row>
    <row r="1154" spans="3:27">
      <c r="C1154" s="514"/>
      <c r="D1154" s="514"/>
      <c r="E1154" s="514"/>
      <c r="F1154" s="514"/>
      <c r="G1154" s="514"/>
      <c r="H1154" s="514"/>
      <c r="I1154" s="514"/>
      <c r="J1154" s="514"/>
      <c r="K1154" s="514"/>
      <c r="L1154" s="514"/>
      <c r="M1154" s="514"/>
      <c r="N1154" s="514"/>
      <c r="O1154" s="514"/>
      <c r="P1154" s="514"/>
      <c r="Q1154" s="514"/>
      <c r="R1154" s="514"/>
      <c r="S1154" s="514"/>
      <c r="T1154" s="514"/>
      <c r="U1154" s="514"/>
      <c r="V1154" s="514"/>
      <c r="W1154" s="514"/>
      <c r="X1154" s="514"/>
      <c r="Y1154" s="514"/>
      <c r="Z1154" s="514"/>
      <c r="AA1154" s="514"/>
    </row>
    <row r="1155" spans="3:27">
      <c r="C1155" s="514"/>
      <c r="D1155" s="514"/>
      <c r="E1155" s="514"/>
      <c r="F1155" s="514"/>
      <c r="G1155" s="514"/>
      <c r="H1155" s="514"/>
      <c r="I1155" s="514"/>
      <c r="J1155" s="514"/>
      <c r="K1155" s="514"/>
      <c r="L1155" s="514"/>
      <c r="M1155" s="514"/>
      <c r="N1155" s="514"/>
      <c r="O1155" s="514"/>
      <c r="P1155" s="514"/>
      <c r="Q1155" s="514"/>
      <c r="R1155" s="514"/>
      <c r="S1155" s="514"/>
      <c r="T1155" s="514"/>
      <c r="U1155" s="514"/>
      <c r="V1155" s="514"/>
      <c r="W1155" s="514"/>
      <c r="X1155" s="514"/>
      <c r="Y1155" s="514"/>
      <c r="Z1155" s="514"/>
      <c r="AA1155" s="514"/>
    </row>
    <row r="1156" spans="3:27">
      <c r="C1156" s="514"/>
      <c r="D1156" s="514"/>
      <c r="E1156" s="514"/>
      <c r="F1156" s="514"/>
      <c r="G1156" s="514"/>
      <c r="H1156" s="514"/>
      <c r="I1156" s="514"/>
      <c r="J1156" s="514"/>
      <c r="K1156" s="514"/>
      <c r="L1156" s="514"/>
      <c r="M1156" s="514"/>
      <c r="N1156" s="514"/>
      <c r="O1156" s="514"/>
      <c r="P1156" s="514"/>
      <c r="Q1156" s="514"/>
      <c r="R1156" s="514"/>
      <c r="S1156" s="514"/>
      <c r="T1156" s="514"/>
      <c r="U1156" s="514"/>
      <c r="V1156" s="514"/>
      <c r="W1156" s="514"/>
      <c r="X1156" s="514"/>
      <c r="Y1156" s="514"/>
      <c r="Z1156" s="514"/>
      <c r="AA1156" s="514"/>
    </row>
    <row r="1157" spans="3:27">
      <c r="C1157" s="514"/>
      <c r="D1157" s="514"/>
      <c r="E1157" s="514"/>
      <c r="F1157" s="514"/>
      <c r="G1157" s="514"/>
      <c r="H1157" s="514"/>
      <c r="I1157" s="514"/>
      <c r="J1157" s="514"/>
      <c r="K1157" s="514"/>
      <c r="L1157" s="514"/>
      <c r="M1157" s="514"/>
      <c r="N1157" s="514"/>
      <c r="O1157" s="514"/>
      <c r="P1157" s="514"/>
      <c r="Q1157" s="514"/>
      <c r="R1157" s="514"/>
      <c r="S1157" s="514"/>
      <c r="T1157" s="514"/>
      <c r="U1157" s="514"/>
      <c r="V1157" s="514"/>
      <c r="W1157" s="514"/>
      <c r="X1157" s="514"/>
      <c r="Y1157" s="514"/>
      <c r="Z1157" s="514"/>
      <c r="AA1157" s="514"/>
    </row>
    <row r="1158" spans="3:27">
      <c r="C1158" s="514"/>
      <c r="D1158" s="514"/>
      <c r="E1158" s="514"/>
      <c r="F1158" s="514"/>
      <c r="G1158" s="514"/>
      <c r="H1158" s="514"/>
      <c r="I1158" s="514"/>
      <c r="J1158" s="514"/>
      <c r="K1158" s="514"/>
      <c r="L1158" s="514"/>
      <c r="M1158" s="514"/>
      <c r="N1158" s="514"/>
      <c r="O1158" s="514"/>
      <c r="P1158" s="514"/>
      <c r="Q1158" s="514"/>
      <c r="R1158" s="514"/>
      <c r="S1158" s="514"/>
      <c r="T1158" s="514"/>
      <c r="U1158" s="514"/>
      <c r="V1158" s="514"/>
      <c r="W1158" s="514"/>
      <c r="X1158" s="514"/>
      <c r="Y1158" s="514"/>
      <c r="Z1158" s="514"/>
      <c r="AA1158" s="514"/>
    </row>
    <row r="1159" spans="3:27">
      <c r="C1159" s="514"/>
      <c r="D1159" s="514"/>
      <c r="E1159" s="514"/>
      <c r="F1159" s="514"/>
      <c r="G1159" s="514"/>
      <c r="H1159" s="514"/>
      <c r="I1159" s="514"/>
      <c r="J1159" s="514"/>
      <c r="K1159" s="514"/>
      <c r="L1159" s="514"/>
      <c r="M1159" s="514"/>
      <c r="N1159" s="514"/>
      <c r="O1159" s="514"/>
      <c r="P1159" s="514"/>
      <c r="Q1159" s="514"/>
      <c r="R1159" s="514"/>
      <c r="S1159" s="514"/>
      <c r="T1159" s="514"/>
      <c r="U1159" s="514"/>
      <c r="V1159" s="514"/>
      <c r="W1159" s="514"/>
      <c r="X1159" s="514"/>
      <c r="Y1159" s="514"/>
      <c r="Z1159" s="514"/>
      <c r="AA1159" s="514"/>
    </row>
    <row r="1160" spans="3:27">
      <c r="C1160" s="514"/>
      <c r="D1160" s="514"/>
      <c r="E1160" s="514"/>
      <c r="F1160" s="514"/>
      <c r="G1160" s="514"/>
      <c r="H1160" s="514"/>
      <c r="I1160" s="514"/>
      <c r="J1160" s="514"/>
      <c r="K1160" s="514"/>
      <c r="L1160" s="514"/>
      <c r="M1160" s="514"/>
      <c r="N1160" s="514"/>
      <c r="O1160" s="514"/>
      <c r="P1160" s="514"/>
      <c r="Q1160" s="514"/>
      <c r="R1160" s="514"/>
      <c r="S1160" s="514"/>
      <c r="T1160" s="514"/>
      <c r="U1160" s="514"/>
      <c r="V1160" s="514"/>
      <c r="W1160" s="514"/>
      <c r="X1160" s="514"/>
      <c r="Y1160" s="514"/>
      <c r="Z1160" s="514"/>
      <c r="AA1160" s="514"/>
    </row>
    <row r="1161" spans="3:27">
      <c r="C1161" s="514"/>
      <c r="D1161" s="514"/>
      <c r="E1161" s="514"/>
      <c r="F1161" s="514"/>
      <c r="G1161" s="514"/>
      <c r="H1161" s="514"/>
      <c r="I1161" s="514"/>
      <c r="J1161" s="514"/>
      <c r="K1161" s="514"/>
      <c r="L1161" s="514"/>
      <c r="M1161" s="514"/>
      <c r="N1161" s="514"/>
      <c r="O1161" s="514"/>
      <c r="P1161" s="514"/>
      <c r="Q1161" s="514"/>
      <c r="R1161" s="514"/>
      <c r="S1161" s="514"/>
      <c r="T1161" s="514"/>
      <c r="U1161" s="514"/>
      <c r="V1161" s="514"/>
      <c r="W1161" s="514"/>
      <c r="X1161" s="514"/>
      <c r="Y1161" s="514"/>
      <c r="Z1161" s="514"/>
      <c r="AA1161" s="514"/>
    </row>
    <row r="1162" spans="3:27">
      <c r="C1162" s="514"/>
      <c r="D1162" s="514"/>
      <c r="E1162" s="514"/>
      <c r="F1162" s="514"/>
      <c r="G1162" s="514"/>
      <c r="H1162" s="514"/>
      <c r="I1162" s="514"/>
      <c r="J1162" s="514"/>
      <c r="K1162" s="514"/>
      <c r="L1162" s="514"/>
      <c r="M1162" s="514"/>
      <c r="N1162" s="514"/>
      <c r="O1162" s="514"/>
      <c r="P1162" s="514"/>
      <c r="Q1162" s="514"/>
      <c r="R1162" s="514"/>
      <c r="S1162" s="514"/>
      <c r="T1162" s="514"/>
      <c r="U1162" s="514"/>
      <c r="V1162" s="514"/>
      <c r="W1162" s="514"/>
      <c r="X1162" s="514"/>
      <c r="Y1162" s="514"/>
      <c r="Z1162" s="514"/>
      <c r="AA1162" s="514"/>
    </row>
    <row r="1163" spans="3:27">
      <c r="C1163" s="514"/>
      <c r="D1163" s="514"/>
      <c r="E1163" s="514"/>
      <c r="F1163" s="514"/>
      <c r="G1163" s="514"/>
      <c r="H1163" s="514"/>
      <c r="I1163" s="514"/>
      <c r="J1163" s="514"/>
      <c r="K1163" s="514"/>
      <c r="L1163" s="514"/>
      <c r="M1163" s="514"/>
      <c r="N1163" s="514"/>
      <c r="O1163" s="514"/>
      <c r="P1163" s="514"/>
      <c r="Q1163" s="514"/>
      <c r="R1163" s="514"/>
      <c r="S1163" s="514"/>
      <c r="T1163" s="514"/>
      <c r="U1163" s="514"/>
      <c r="V1163" s="514"/>
      <c r="W1163" s="514"/>
      <c r="X1163" s="514"/>
      <c r="Y1163" s="514"/>
      <c r="Z1163" s="514"/>
      <c r="AA1163" s="514"/>
    </row>
    <row r="1164" spans="3:27">
      <c r="C1164" s="514"/>
      <c r="D1164" s="514"/>
      <c r="E1164" s="514"/>
      <c r="F1164" s="514"/>
      <c r="G1164" s="514"/>
      <c r="H1164" s="514"/>
      <c r="I1164" s="514"/>
      <c r="J1164" s="514"/>
      <c r="K1164" s="514"/>
      <c r="L1164" s="514"/>
      <c r="M1164" s="514"/>
      <c r="N1164" s="514"/>
      <c r="O1164" s="514"/>
      <c r="P1164" s="514"/>
      <c r="Q1164" s="514"/>
      <c r="R1164" s="514"/>
      <c r="S1164" s="514"/>
      <c r="T1164" s="514"/>
      <c r="U1164" s="514"/>
      <c r="V1164" s="514"/>
      <c r="W1164" s="514"/>
      <c r="X1164" s="514"/>
      <c r="Y1164" s="514"/>
      <c r="Z1164" s="514"/>
      <c r="AA1164" s="514"/>
    </row>
    <row r="1165" spans="3:27">
      <c r="C1165" s="514"/>
      <c r="D1165" s="514"/>
      <c r="E1165" s="514"/>
      <c r="F1165" s="514"/>
      <c r="G1165" s="514"/>
      <c r="H1165" s="514"/>
      <c r="I1165" s="514"/>
      <c r="J1165" s="514"/>
      <c r="K1165" s="514"/>
      <c r="L1165" s="514"/>
      <c r="M1165" s="514"/>
      <c r="N1165" s="514"/>
      <c r="O1165" s="514"/>
      <c r="P1165" s="514"/>
      <c r="Q1165" s="514"/>
      <c r="R1165" s="514"/>
      <c r="S1165" s="514"/>
      <c r="T1165" s="514"/>
      <c r="U1165" s="514"/>
      <c r="V1165" s="514"/>
      <c r="W1165" s="514"/>
      <c r="X1165" s="514"/>
      <c r="Y1165" s="514"/>
      <c r="Z1165" s="514"/>
      <c r="AA1165" s="514"/>
    </row>
    <row r="1166" spans="3:27">
      <c r="C1166" s="514"/>
      <c r="D1166" s="514"/>
      <c r="E1166" s="514"/>
      <c r="F1166" s="514"/>
      <c r="G1166" s="514"/>
      <c r="H1166" s="514"/>
      <c r="I1166" s="514"/>
      <c r="J1166" s="514"/>
      <c r="K1166" s="514"/>
      <c r="L1166" s="514"/>
      <c r="M1166" s="514"/>
      <c r="N1166" s="514"/>
      <c r="O1166" s="514"/>
      <c r="P1166" s="514"/>
      <c r="Q1166" s="514"/>
      <c r="R1166" s="514"/>
      <c r="S1166" s="514"/>
      <c r="T1166" s="514"/>
      <c r="U1166" s="514"/>
      <c r="V1166" s="514"/>
      <c r="W1166" s="514"/>
      <c r="X1166" s="514"/>
      <c r="Y1166" s="514"/>
      <c r="Z1166" s="514"/>
      <c r="AA1166" s="514"/>
    </row>
    <row r="1167" spans="3:27">
      <c r="C1167" s="514"/>
      <c r="D1167" s="514"/>
      <c r="E1167" s="514"/>
      <c r="F1167" s="514"/>
      <c r="G1167" s="514"/>
      <c r="H1167" s="514"/>
      <c r="I1167" s="514"/>
      <c r="J1167" s="514"/>
      <c r="K1167" s="514"/>
      <c r="L1167" s="514"/>
      <c r="M1167" s="514"/>
      <c r="N1167" s="514"/>
      <c r="O1167" s="514"/>
      <c r="P1167" s="514"/>
      <c r="Q1167" s="514"/>
      <c r="R1167" s="514"/>
      <c r="S1167" s="514"/>
      <c r="T1167" s="514"/>
      <c r="U1167" s="514"/>
      <c r="V1167" s="514"/>
      <c r="W1167" s="514"/>
      <c r="X1167" s="514"/>
      <c r="Y1167" s="514"/>
      <c r="Z1167" s="514"/>
      <c r="AA1167" s="514"/>
    </row>
    <row r="1168" spans="3:27">
      <c r="C1168" s="514"/>
      <c r="D1168" s="514"/>
      <c r="E1168" s="514"/>
      <c r="F1168" s="514"/>
      <c r="G1168" s="514"/>
      <c r="H1168" s="514"/>
      <c r="I1168" s="514"/>
      <c r="J1168" s="514"/>
      <c r="K1168" s="514"/>
      <c r="L1168" s="514"/>
      <c r="M1168" s="514"/>
      <c r="N1168" s="514"/>
      <c r="O1168" s="514"/>
      <c r="P1168" s="514"/>
      <c r="Q1168" s="514"/>
      <c r="R1168" s="514"/>
      <c r="S1168" s="514"/>
      <c r="T1168" s="514"/>
      <c r="U1168" s="514"/>
      <c r="V1168" s="514"/>
      <c r="W1168" s="514"/>
      <c r="X1168" s="514"/>
      <c r="Y1168" s="514"/>
      <c r="Z1168" s="514"/>
      <c r="AA1168" s="514"/>
    </row>
    <row r="1169" spans="3:27">
      <c r="C1169" s="514"/>
      <c r="D1169" s="514"/>
      <c r="E1169" s="514"/>
      <c r="F1169" s="514"/>
      <c r="G1169" s="514"/>
      <c r="H1169" s="514"/>
      <c r="I1169" s="514"/>
      <c r="J1169" s="514"/>
      <c r="K1169" s="514"/>
      <c r="L1169" s="514"/>
      <c r="M1169" s="514"/>
      <c r="N1169" s="514"/>
      <c r="O1169" s="514"/>
      <c r="P1169" s="514"/>
      <c r="Q1169" s="514"/>
      <c r="R1169" s="514"/>
      <c r="S1169" s="514"/>
      <c r="T1169" s="514"/>
      <c r="U1169" s="514"/>
      <c r="V1169" s="514"/>
      <c r="W1169" s="514"/>
      <c r="X1169" s="514"/>
      <c r="Y1169" s="514"/>
      <c r="Z1169" s="514"/>
      <c r="AA1169" s="514"/>
    </row>
    <row r="1170" spans="3:27">
      <c r="C1170" s="514"/>
      <c r="D1170" s="514"/>
      <c r="E1170" s="514"/>
      <c r="F1170" s="514"/>
      <c r="G1170" s="514"/>
      <c r="H1170" s="514"/>
      <c r="I1170" s="514"/>
      <c r="J1170" s="514"/>
      <c r="K1170" s="514"/>
      <c r="L1170" s="514"/>
      <c r="M1170" s="514"/>
      <c r="N1170" s="514"/>
      <c r="O1170" s="514"/>
      <c r="P1170" s="514"/>
      <c r="Q1170" s="514"/>
      <c r="R1170" s="514"/>
      <c r="S1170" s="514"/>
      <c r="T1170" s="514"/>
      <c r="U1170" s="514"/>
      <c r="V1170" s="514"/>
      <c r="W1170" s="514"/>
      <c r="X1170" s="514"/>
      <c r="Y1170" s="514"/>
      <c r="Z1170" s="514"/>
      <c r="AA1170" s="514"/>
    </row>
    <row r="1171" spans="3:27">
      <c r="C1171" s="514"/>
      <c r="D1171" s="514"/>
      <c r="E1171" s="514"/>
      <c r="F1171" s="514"/>
      <c r="G1171" s="514"/>
      <c r="H1171" s="514"/>
      <c r="I1171" s="514"/>
      <c r="J1171" s="514"/>
      <c r="K1171" s="514"/>
      <c r="L1171" s="514"/>
      <c r="M1171" s="514"/>
      <c r="N1171" s="514"/>
      <c r="O1171" s="514"/>
      <c r="P1171" s="514"/>
      <c r="Q1171" s="514"/>
      <c r="R1171" s="514"/>
      <c r="S1171" s="514"/>
      <c r="T1171" s="514"/>
      <c r="U1171" s="514"/>
      <c r="V1171" s="514"/>
      <c r="W1171" s="514"/>
      <c r="X1171" s="514"/>
      <c r="Y1171" s="514"/>
      <c r="Z1171" s="514"/>
      <c r="AA1171" s="514"/>
    </row>
    <row r="1172" spans="3:27">
      <c r="C1172" s="514"/>
      <c r="D1172" s="514"/>
      <c r="E1172" s="514"/>
      <c r="F1172" s="514"/>
      <c r="G1172" s="514"/>
      <c r="H1172" s="514"/>
      <c r="I1172" s="514"/>
      <c r="J1172" s="514"/>
      <c r="K1172" s="514"/>
      <c r="L1172" s="514"/>
      <c r="M1172" s="514"/>
      <c r="N1172" s="514"/>
      <c r="O1172" s="514"/>
      <c r="P1172" s="514"/>
      <c r="Q1172" s="514"/>
      <c r="R1172" s="514"/>
      <c r="S1172" s="514"/>
      <c r="T1172" s="514"/>
      <c r="U1172" s="514"/>
      <c r="V1172" s="514"/>
      <c r="W1172" s="514"/>
      <c r="X1172" s="514"/>
      <c r="Y1172" s="514"/>
      <c r="Z1172" s="514"/>
      <c r="AA1172" s="514"/>
    </row>
    <row r="1173" spans="3:27">
      <c r="C1173" s="514"/>
      <c r="D1173" s="514"/>
      <c r="E1173" s="514"/>
      <c r="F1173" s="514"/>
      <c r="G1173" s="514"/>
      <c r="H1173" s="514"/>
      <c r="I1173" s="514"/>
      <c r="J1173" s="514"/>
      <c r="K1173" s="514"/>
      <c r="L1173" s="514"/>
      <c r="M1173" s="514"/>
      <c r="N1173" s="514"/>
      <c r="O1173" s="514"/>
      <c r="P1173" s="514"/>
      <c r="Q1173" s="514"/>
      <c r="R1173" s="514"/>
      <c r="S1173" s="514"/>
      <c r="T1173" s="514"/>
      <c r="U1173" s="514"/>
      <c r="V1173" s="514"/>
      <c r="W1173" s="514"/>
      <c r="X1173" s="514"/>
      <c r="Y1173" s="514"/>
      <c r="Z1173" s="514"/>
      <c r="AA1173" s="514"/>
    </row>
    <row r="1174" spans="3:27">
      <c r="C1174" s="514"/>
      <c r="D1174" s="514"/>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row>
    <row r="1175" spans="3:27">
      <c r="C1175" s="514"/>
      <c r="D1175" s="514"/>
      <c r="E1175" s="514"/>
      <c r="F1175" s="514"/>
      <c r="G1175" s="514"/>
      <c r="H1175" s="514"/>
      <c r="I1175" s="514"/>
      <c r="J1175" s="514"/>
      <c r="K1175" s="514"/>
      <c r="L1175" s="514"/>
      <c r="M1175" s="514"/>
      <c r="N1175" s="514"/>
      <c r="O1175" s="514"/>
      <c r="P1175" s="514"/>
      <c r="Q1175" s="514"/>
      <c r="R1175" s="514"/>
      <c r="S1175" s="514"/>
      <c r="T1175" s="514"/>
      <c r="U1175" s="514"/>
      <c r="V1175" s="514"/>
      <c r="W1175" s="514"/>
      <c r="X1175" s="514"/>
      <c r="Y1175" s="514"/>
      <c r="Z1175" s="514"/>
      <c r="AA1175" s="514"/>
    </row>
    <row r="1176" spans="3:27">
      <c r="C1176" s="514"/>
      <c r="D1176" s="514"/>
      <c r="E1176" s="514"/>
      <c r="F1176" s="514"/>
      <c r="G1176" s="514"/>
      <c r="H1176" s="514"/>
      <c r="I1176" s="514"/>
      <c r="J1176" s="514"/>
      <c r="K1176" s="514"/>
      <c r="L1176" s="514"/>
      <c r="M1176" s="514"/>
      <c r="N1176" s="514"/>
      <c r="O1176" s="514"/>
      <c r="P1176" s="514"/>
      <c r="Q1176" s="514"/>
      <c r="R1176" s="514"/>
      <c r="S1176" s="514"/>
      <c r="T1176" s="514"/>
      <c r="U1176" s="514"/>
      <c r="V1176" s="514"/>
      <c r="W1176" s="514"/>
      <c r="X1176" s="514"/>
      <c r="Y1176" s="514"/>
      <c r="Z1176" s="514"/>
      <c r="AA1176" s="514"/>
    </row>
    <row r="1177" spans="3:27">
      <c r="C1177" s="514"/>
      <c r="D1177" s="514"/>
      <c r="E1177" s="514"/>
      <c r="F1177" s="514"/>
      <c r="G1177" s="514"/>
      <c r="H1177" s="514"/>
      <c r="I1177" s="514"/>
      <c r="J1177" s="514"/>
      <c r="K1177" s="514"/>
      <c r="L1177" s="514"/>
      <c r="M1177" s="514"/>
      <c r="N1177" s="514"/>
      <c r="O1177" s="514"/>
      <c r="P1177" s="514"/>
      <c r="Q1177" s="514"/>
      <c r="R1177" s="514"/>
      <c r="S1177" s="514"/>
      <c r="T1177" s="514"/>
      <c r="U1177" s="514"/>
      <c r="V1177" s="514"/>
      <c r="W1177" s="514"/>
      <c r="X1177" s="514"/>
      <c r="Y1177" s="514"/>
      <c r="Z1177" s="514"/>
      <c r="AA1177" s="514"/>
    </row>
    <row r="1178" spans="3:27">
      <c r="C1178" s="514"/>
      <c r="D1178" s="514"/>
      <c r="E1178" s="514"/>
      <c r="F1178" s="514"/>
      <c r="G1178" s="514"/>
      <c r="H1178" s="514"/>
      <c r="I1178" s="514"/>
      <c r="J1178" s="514"/>
      <c r="K1178" s="514"/>
      <c r="L1178" s="514"/>
      <c r="M1178" s="514"/>
      <c r="N1178" s="514"/>
      <c r="O1178" s="514"/>
      <c r="P1178" s="514"/>
      <c r="Q1178" s="514"/>
      <c r="R1178" s="514"/>
      <c r="S1178" s="514"/>
      <c r="T1178" s="514"/>
      <c r="U1178" s="514"/>
      <c r="V1178" s="514"/>
      <c r="W1178" s="514"/>
      <c r="X1178" s="514"/>
      <c r="Y1178" s="514"/>
      <c r="Z1178" s="514"/>
      <c r="AA1178" s="514"/>
    </row>
    <row r="1179" spans="3:27">
      <c r="C1179" s="514"/>
      <c r="D1179" s="514"/>
      <c r="E1179" s="514"/>
      <c r="F1179" s="514"/>
      <c r="G1179" s="514"/>
      <c r="H1179" s="514"/>
      <c r="I1179" s="514"/>
      <c r="J1179" s="514"/>
      <c r="K1179" s="514"/>
      <c r="L1179" s="514"/>
      <c r="M1179" s="514"/>
      <c r="N1179" s="514"/>
      <c r="O1179" s="514"/>
      <c r="P1179" s="514"/>
      <c r="Q1179" s="514"/>
      <c r="R1179" s="514"/>
      <c r="S1179" s="514"/>
      <c r="T1179" s="514"/>
      <c r="U1179" s="514"/>
      <c r="V1179" s="514"/>
      <c r="W1179" s="514"/>
      <c r="X1179" s="514"/>
      <c r="Y1179" s="514"/>
      <c r="Z1179" s="514"/>
      <c r="AA1179" s="514"/>
    </row>
    <row r="1180" spans="3:27">
      <c r="C1180" s="514"/>
      <c r="D1180" s="514"/>
      <c r="E1180" s="514"/>
      <c r="F1180" s="514"/>
      <c r="G1180" s="514"/>
      <c r="H1180" s="514"/>
      <c r="I1180" s="514"/>
      <c r="J1180" s="514"/>
      <c r="K1180" s="514"/>
      <c r="L1180" s="514"/>
      <c r="M1180" s="514"/>
      <c r="N1180" s="514"/>
      <c r="O1180" s="514"/>
      <c r="P1180" s="514"/>
      <c r="Q1180" s="514"/>
      <c r="R1180" s="514"/>
      <c r="S1180" s="514"/>
      <c r="T1180" s="514"/>
      <c r="U1180" s="514"/>
      <c r="V1180" s="514"/>
      <c r="W1180" s="514"/>
      <c r="X1180" s="514"/>
      <c r="Y1180" s="514"/>
      <c r="Z1180" s="514"/>
      <c r="AA1180" s="514"/>
    </row>
    <row r="1181" spans="3:27">
      <c r="C1181" s="514"/>
      <c r="D1181" s="514"/>
      <c r="E1181" s="514"/>
      <c r="F1181" s="514"/>
      <c r="G1181" s="514"/>
      <c r="H1181" s="514"/>
      <c r="I1181" s="514"/>
      <c r="J1181" s="514"/>
      <c r="K1181" s="514"/>
      <c r="L1181" s="514"/>
      <c r="M1181" s="514"/>
      <c r="N1181" s="514"/>
      <c r="O1181" s="514"/>
      <c r="P1181" s="514"/>
      <c r="Q1181" s="514"/>
      <c r="R1181" s="514"/>
      <c r="S1181" s="514"/>
      <c r="T1181" s="514"/>
      <c r="U1181" s="514"/>
      <c r="V1181" s="514"/>
      <c r="W1181" s="514"/>
      <c r="X1181" s="514"/>
      <c r="Y1181" s="514"/>
      <c r="Z1181" s="514"/>
      <c r="AA1181" s="514"/>
    </row>
    <row r="1182" spans="3:27">
      <c r="C1182" s="514"/>
      <c r="D1182" s="514"/>
      <c r="E1182" s="514"/>
      <c r="F1182" s="514"/>
      <c r="G1182" s="514"/>
      <c r="H1182" s="514"/>
      <c r="I1182" s="514"/>
      <c r="J1182" s="514"/>
      <c r="K1182" s="514"/>
      <c r="L1182" s="514"/>
      <c r="M1182" s="514"/>
      <c r="N1182" s="514"/>
      <c r="O1182" s="514"/>
      <c r="P1182" s="514"/>
      <c r="Q1182" s="514"/>
      <c r="R1182" s="514"/>
      <c r="S1182" s="514"/>
      <c r="T1182" s="514"/>
      <c r="U1182" s="514"/>
      <c r="V1182" s="514"/>
      <c r="W1182" s="514"/>
      <c r="X1182" s="514"/>
      <c r="Y1182" s="514"/>
      <c r="Z1182" s="514"/>
      <c r="AA1182" s="514"/>
    </row>
    <row r="1183" spans="3:27">
      <c r="C1183" s="514"/>
      <c r="D1183" s="514"/>
      <c r="E1183" s="514"/>
      <c r="F1183" s="514"/>
      <c r="G1183" s="514"/>
      <c r="H1183" s="514"/>
      <c r="I1183" s="514"/>
      <c r="J1183" s="514"/>
      <c r="K1183" s="514"/>
      <c r="L1183" s="514"/>
      <c r="M1183" s="514"/>
      <c r="N1183" s="514"/>
      <c r="O1183" s="514"/>
      <c r="P1183" s="514"/>
      <c r="Q1183" s="514"/>
      <c r="R1183" s="514"/>
      <c r="S1183" s="514"/>
      <c r="T1183" s="514"/>
      <c r="U1183" s="514"/>
      <c r="V1183" s="514"/>
      <c r="W1183" s="514"/>
      <c r="X1183" s="514"/>
      <c r="Y1183" s="514"/>
      <c r="Z1183" s="514"/>
      <c r="AA1183" s="514"/>
    </row>
    <row r="1184" spans="3:27">
      <c r="C1184" s="514"/>
      <c r="D1184" s="514"/>
      <c r="E1184" s="514"/>
      <c r="F1184" s="514"/>
      <c r="G1184" s="514"/>
      <c r="H1184" s="514"/>
      <c r="I1184" s="514"/>
      <c r="J1184" s="514"/>
      <c r="K1184" s="514"/>
      <c r="L1184" s="514"/>
      <c r="M1184" s="514"/>
      <c r="N1184" s="514"/>
      <c r="O1184" s="514"/>
      <c r="P1184" s="514"/>
      <c r="Q1184" s="514"/>
      <c r="R1184" s="514"/>
      <c r="S1184" s="514"/>
      <c r="T1184" s="514"/>
      <c r="U1184" s="514"/>
      <c r="V1184" s="514"/>
      <c r="W1184" s="514"/>
      <c r="X1184" s="514"/>
      <c r="Y1184" s="514"/>
      <c r="Z1184" s="514"/>
      <c r="AA1184" s="514"/>
    </row>
    <row r="1185" spans="3:27">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row>
    <row r="1186" spans="3:27">
      <c r="C1186" s="514"/>
      <c r="D1186" s="514"/>
      <c r="E1186" s="514"/>
      <c r="F1186" s="514"/>
      <c r="G1186" s="514"/>
      <c r="H1186" s="514"/>
      <c r="I1186" s="514"/>
      <c r="J1186" s="514"/>
      <c r="K1186" s="514"/>
      <c r="L1186" s="514"/>
      <c r="M1186" s="514"/>
      <c r="N1186" s="514"/>
      <c r="O1186" s="514"/>
      <c r="P1186" s="514"/>
      <c r="Q1186" s="514"/>
      <c r="R1186" s="514"/>
      <c r="S1186" s="514"/>
      <c r="T1186" s="514"/>
      <c r="U1186" s="514"/>
      <c r="V1186" s="514"/>
      <c r="W1186" s="514"/>
      <c r="X1186" s="514"/>
      <c r="Y1186" s="514"/>
      <c r="Z1186" s="514"/>
      <c r="AA1186" s="514"/>
    </row>
    <row r="1187" spans="3:27">
      <c r="C1187" s="514"/>
      <c r="D1187" s="514"/>
      <c r="E1187" s="514"/>
      <c r="F1187" s="514"/>
      <c r="G1187" s="514"/>
      <c r="H1187" s="514"/>
      <c r="I1187" s="514"/>
      <c r="J1187" s="514"/>
      <c r="K1187" s="514"/>
      <c r="L1187" s="514"/>
      <c r="M1187" s="514"/>
      <c r="N1187" s="514"/>
      <c r="O1187" s="514"/>
      <c r="P1187" s="514"/>
      <c r="Q1187" s="514"/>
      <c r="R1187" s="514"/>
      <c r="S1187" s="514"/>
      <c r="T1187" s="514"/>
      <c r="U1187" s="514"/>
      <c r="V1187" s="514"/>
      <c r="W1187" s="514"/>
      <c r="X1187" s="514"/>
      <c r="Y1187" s="514"/>
      <c r="Z1187" s="514"/>
      <c r="AA1187" s="514"/>
    </row>
    <row r="1188" spans="3:27">
      <c r="C1188" s="514"/>
      <c r="D1188" s="514"/>
      <c r="E1188" s="514"/>
      <c r="F1188" s="514"/>
      <c r="G1188" s="514"/>
      <c r="H1188" s="514"/>
      <c r="I1188" s="514"/>
      <c r="J1188" s="514"/>
      <c r="K1188" s="514"/>
      <c r="L1188" s="514"/>
      <c r="M1188" s="514"/>
      <c r="N1188" s="514"/>
      <c r="O1188" s="514"/>
      <c r="P1188" s="514"/>
      <c r="Q1188" s="514"/>
      <c r="R1188" s="514"/>
      <c r="S1188" s="514"/>
      <c r="T1188" s="514"/>
      <c r="U1188" s="514"/>
      <c r="V1188" s="514"/>
      <c r="W1188" s="514"/>
      <c r="X1188" s="514"/>
      <c r="Y1188" s="514"/>
      <c r="Z1188" s="514"/>
      <c r="AA1188" s="514"/>
    </row>
    <row r="1189" spans="3:27">
      <c r="C1189" s="514"/>
      <c r="D1189" s="514"/>
      <c r="E1189" s="514"/>
      <c r="F1189" s="514"/>
      <c r="G1189" s="514"/>
      <c r="H1189" s="514"/>
      <c r="I1189" s="514"/>
      <c r="J1189" s="514"/>
      <c r="K1189" s="514"/>
      <c r="L1189" s="514"/>
      <c r="M1189" s="514"/>
      <c r="N1189" s="514"/>
      <c r="O1189" s="514"/>
      <c r="P1189" s="514"/>
      <c r="Q1189" s="514"/>
      <c r="R1189" s="514"/>
      <c r="S1189" s="514"/>
      <c r="T1189" s="514"/>
      <c r="U1189" s="514"/>
      <c r="V1189" s="514"/>
      <c r="W1189" s="514"/>
      <c r="X1189" s="514"/>
      <c r="Y1189" s="514"/>
      <c r="Z1189" s="514"/>
      <c r="AA1189" s="514"/>
    </row>
    <row r="1190" spans="3:27">
      <c r="C1190" s="514"/>
      <c r="D1190" s="514"/>
      <c r="E1190" s="514"/>
      <c r="F1190" s="514"/>
      <c r="G1190" s="514"/>
      <c r="H1190" s="514"/>
      <c r="I1190" s="514"/>
      <c r="J1190" s="514"/>
      <c r="K1190" s="514"/>
      <c r="L1190" s="514"/>
      <c r="M1190" s="514"/>
      <c r="N1190" s="514"/>
      <c r="O1190" s="514"/>
      <c r="P1190" s="514"/>
      <c r="Q1190" s="514"/>
      <c r="R1190" s="514"/>
      <c r="S1190" s="514"/>
      <c r="T1190" s="514"/>
      <c r="U1190" s="514"/>
      <c r="V1190" s="514"/>
      <c r="W1190" s="514"/>
      <c r="X1190" s="514"/>
      <c r="Y1190" s="514"/>
      <c r="Z1190" s="514"/>
      <c r="AA1190" s="514"/>
    </row>
    <row r="1191" spans="3:27">
      <c r="C1191" s="514"/>
      <c r="D1191" s="514"/>
      <c r="E1191" s="514"/>
      <c r="F1191" s="514"/>
      <c r="G1191" s="514"/>
      <c r="H1191" s="514"/>
      <c r="I1191" s="514"/>
      <c r="J1191" s="514"/>
      <c r="K1191" s="514"/>
      <c r="L1191" s="514"/>
      <c r="M1191" s="514"/>
      <c r="N1191" s="514"/>
      <c r="O1191" s="514"/>
      <c r="P1191" s="514"/>
      <c r="Q1191" s="514"/>
      <c r="R1191" s="514"/>
      <c r="S1191" s="514"/>
      <c r="T1191" s="514"/>
      <c r="U1191" s="514"/>
      <c r="V1191" s="514"/>
      <c r="W1191" s="514"/>
      <c r="X1191" s="514"/>
      <c r="Y1191" s="514"/>
      <c r="Z1191" s="514"/>
      <c r="AA1191" s="514"/>
    </row>
    <row r="1192" spans="3:27">
      <c r="C1192" s="514"/>
      <c r="D1192" s="514"/>
      <c r="E1192" s="514"/>
      <c r="F1192" s="514"/>
      <c r="G1192" s="514"/>
      <c r="H1192" s="514"/>
      <c r="I1192" s="514"/>
      <c r="J1192" s="514"/>
      <c r="K1192" s="514"/>
      <c r="L1192" s="514"/>
      <c r="M1192" s="514"/>
      <c r="N1192" s="514"/>
      <c r="O1192" s="514"/>
      <c r="P1192" s="514"/>
      <c r="Q1192" s="514"/>
      <c r="R1192" s="514"/>
      <c r="S1192" s="514"/>
      <c r="T1192" s="514"/>
      <c r="U1192" s="514"/>
      <c r="V1192" s="514"/>
      <c r="W1192" s="514"/>
      <c r="X1192" s="514"/>
      <c r="Y1192" s="514"/>
      <c r="Z1192" s="514"/>
      <c r="AA1192" s="514"/>
    </row>
    <row r="1193" spans="3:27">
      <c r="C1193" s="514"/>
      <c r="D1193" s="514"/>
      <c r="E1193" s="514"/>
      <c r="F1193" s="514"/>
      <c r="G1193" s="514"/>
      <c r="H1193" s="514"/>
      <c r="I1193" s="514"/>
      <c r="J1193" s="514"/>
      <c r="K1193" s="514"/>
      <c r="L1193" s="514"/>
      <c r="M1193" s="514"/>
      <c r="N1193" s="514"/>
      <c r="O1193" s="514"/>
      <c r="P1193" s="514"/>
      <c r="Q1193" s="514"/>
      <c r="R1193" s="514"/>
      <c r="S1193" s="514"/>
      <c r="T1193" s="514"/>
      <c r="U1193" s="514"/>
      <c r="V1193" s="514"/>
      <c r="W1193" s="514"/>
      <c r="X1193" s="514"/>
      <c r="Y1193" s="514"/>
      <c r="Z1193" s="514"/>
      <c r="AA1193" s="514"/>
    </row>
    <row r="1194" spans="3:27">
      <c r="C1194" s="514"/>
      <c r="D1194" s="514"/>
      <c r="E1194" s="514"/>
      <c r="F1194" s="514"/>
      <c r="G1194" s="514"/>
      <c r="H1194" s="514"/>
      <c r="I1194" s="514"/>
      <c r="J1194" s="514"/>
      <c r="K1194" s="514"/>
      <c r="L1194" s="514"/>
      <c r="M1194" s="514"/>
      <c r="N1194" s="514"/>
      <c r="O1194" s="514"/>
      <c r="P1194" s="514"/>
      <c r="Q1194" s="514"/>
      <c r="R1194" s="514"/>
      <c r="S1194" s="514"/>
      <c r="T1194" s="514"/>
      <c r="U1194" s="514"/>
      <c r="V1194" s="514"/>
      <c r="W1194" s="514"/>
      <c r="X1194" s="514"/>
      <c r="Y1194" s="514"/>
      <c r="Z1194" s="514"/>
      <c r="AA1194" s="514"/>
    </row>
    <row r="1195" spans="3:27">
      <c r="C1195" s="514"/>
      <c r="D1195" s="514"/>
      <c r="E1195" s="514"/>
      <c r="F1195" s="514"/>
      <c r="G1195" s="514"/>
      <c r="H1195" s="514"/>
      <c r="I1195" s="514"/>
      <c r="J1195" s="514"/>
      <c r="K1195" s="514"/>
      <c r="L1195" s="514"/>
      <c r="M1195" s="514"/>
      <c r="N1195" s="514"/>
      <c r="O1195" s="514"/>
      <c r="P1195" s="514"/>
      <c r="Q1195" s="514"/>
      <c r="R1195" s="514"/>
      <c r="S1195" s="514"/>
      <c r="T1195" s="514"/>
      <c r="U1195" s="514"/>
      <c r="V1195" s="514"/>
      <c r="W1195" s="514"/>
      <c r="X1195" s="514"/>
      <c r="Y1195" s="514"/>
      <c r="Z1195" s="514"/>
      <c r="AA1195" s="514"/>
    </row>
    <row r="1196" spans="3:27">
      <c r="C1196" s="514"/>
      <c r="D1196" s="514"/>
      <c r="E1196" s="514"/>
      <c r="F1196" s="514"/>
      <c r="G1196" s="514"/>
      <c r="H1196" s="514"/>
      <c r="I1196" s="514"/>
      <c r="J1196" s="514"/>
      <c r="K1196" s="514"/>
      <c r="L1196" s="514"/>
      <c r="M1196" s="514"/>
      <c r="N1196" s="514"/>
      <c r="O1196" s="514"/>
      <c r="P1196" s="514"/>
      <c r="Q1196" s="514"/>
      <c r="R1196" s="514"/>
      <c r="S1196" s="514"/>
      <c r="T1196" s="514"/>
      <c r="U1196" s="514"/>
      <c r="V1196" s="514"/>
      <c r="W1196" s="514"/>
      <c r="X1196" s="514"/>
      <c r="Y1196" s="514"/>
      <c r="Z1196" s="514"/>
      <c r="AA1196" s="514"/>
    </row>
    <row r="1197" spans="3:27">
      <c r="C1197" s="514"/>
      <c r="D1197" s="514"/>
      <c r="E1197" s="514"/>
      <c r="F1197" s="514"/>
      <c r="G1197" s="514"/>
      <c r="H1197" s="514"/>
      <c r="I1197" s="514"/>
      <c r="J1197" s="514"/>
      <c r="K1197" s="514"/>
      <c r="L1197" s="514"/>
      <c r="M1197" s="514"/>
      <c r="N1197" s="514"/>
      <c r="O1197" s="514"/>
      <c r="P1197" s="514"/>
      <c r="Q1197" s="514"/>
      <c r="R1197" s="514"/>
      <c r="S1197" s="514"/>
      <c r="T1197" s="514"/>
      <c r="U1197" s="514"/>
      <c r="V1197" s="514"/>
      <c r="W1197" s="514"/>
      <c r="X1197" s="514"/>
      <c r="Y1197" s="514"/>
      <c r="Z1197" s="514"/>
      <c r="AA1197" s="514"/>
    </row>
    <row r="1198" spans="3:27">
      <c r="C1198" s="514"/>
      <c r="D1198" s="514"/>
      <c r="E1198" s="514"/>
      <c r="F1198" s="514"/>
      <c r="G1198" s="514"/>
      <c r="H1198" s="514"/>
      <c r="I1198" s="514"/>
      <c r="J1198" s="514"/>
      <c r="K1198" s="514"/>
      <c r="L1198" s="514"/>
      <c r="M1198" s="514"/>
      <c r="N1198" s="514"/>
      <c r="O1198" s="514"/>
      <c r="P1198" s="514"/>
      <c r="Q1198" s="514"/>
      <c r="R1198" s="514"/>
      <c r="S1198" s="514"/>
      <c r="T1198" s="514"/>
      <c r="U1198" s="514"/>
      <c r="V1198" s="514"/>
      <c r="W1198" s="514"/>
      <c r="X1198" s="514"/>
      <c r="Y1198" s="514"/>
      <c r="Z1198" s="514"/>
      <c r="AA1198" s="514"/>
    </row>
    <row r="1199" spans="3:27">
      <c r="C1199" s="514"/>
      <c r="D1199" s="514"/>
      <c r="E1199" s="514"/>
      <c r="F1199" s="514"/>
      <c r="G1199" s="514"/>
      <c r="H1199" s="514"/>
      <c r="I1199" s="514"/>
      <c r="J1199" s="514"/>
      <c r="K1199" s="514"/>
      <c r="L1199" s="514"/>
      <c r="M1199" s="514"/>
      <c r="N1199" s="514"/>
      <c r="O1199" s="514"/>
      <c r="P1199" s="514"/>
      <c r="Q1199" s="514"/>
      <c r="R1199" s="514"/>
      <c r="S1199" s="514"/>
      <c r="T1199" s="514"/>
      <c r="U1199" s="514"/>
      <c r="V1199" s="514"/>
      <c r="W1199" s="514"/>
      <c r="X1199" s="514"/>
      <c r="Y1199" s="514"/>
      <c r="Z1199" s="514"/>
      <c r="AA1199" s="514"/>
    </row>
    <row r="1200" spans="3:27">
      <c r="C1200" s="514"/>
      <c r="D1200" s="514"/>
      <c r="E1200" s="514"/>
      <c r="F1200" s="514"/>
      <c r="G1200" s="514"/>
      <c r="H1200" s="514"/>
      <c r="I1200" s="514"/>
      <c r="J1200" s="514"/>
      <c r="K1200" s="514"/>
      <c r="L1200" s="514"/>
      <c r="M1200" s="514"/>
      <c r="N1200" s="514"/>
      <c r="O1200" s="514"/>
      <c r="P1200" s="514"/>
      <c r="Q1200" s="514"/>
      <c r="R1200" s="514"/>
      <c r="S1200" s="514"/>
      <c r="T1200" s="514"/>
      <c r="U1200" s="514"/>
      <c r="V1200" s="514"/>
      <c r="W1200" s="514"/>
      <c r="X1200" s="514"/>
      <c r="Y1200" s="514"/>
      <c r="Z1200" s="514"/>
      <c r="AA1200" s="514"/>
    </row>
    <row r="1201" spans="3:27">
      <c r="C1201" s="514"/>
      <c r="D1201" s="514"/>
      <c r="E1201" s="514"/>
      <c r="F1201" s="514"/>
      <c r="G1201" s="514"/>
      <c r="H1201" s="514"/>
      <c r="I1201" s="514"/>
      <c r="J1201" s="514"/>
      <c r="K1201" s="514"/>
      <c r="L1201" s="514"/>
      <c r="M1201" s="514"/>
      <c r="N1201" s="514"/>
      <c r="O1201" s="514"/>
      <c r="P1201" s="514"/>
      <c r="Q1201" s="514"/>
      <c r="R1201" s="514"/>
      <c r="S1201" s="514"/>
      <c r="T1201" s="514"/>
      <c r="U1201" s="514"/>
      <c r="V1201" s="514"/>
      <c r="W1201" s="514"/>
      <c r="X1201" s="514"/>
      <c r="Y1201" s="514"/>
      <c r="Z1201" s="514"/>
      <c r="AA1201" s="514"/>
    </row>
    <row r="1202" spans="3:27">
      <c r="C1202" s="514"/>
      <c r="D1202" s="514"/>
      <c r="E1202" s="514"/>
      <c r="F1202" s="514"/>
      <c r="G1202" s="514"/>
      <c r="H1202" s="514"/>
      <c r="I1202" s="514"/>
      <c r="J1202" s="514"/>
      <c r="K1202" s="514"/>
      <c r="L1202" s="514"/>
      <c r="M1202" s="514"/>
      <c r="N1202" s="514"/>
      <c r="O1202" s="514"/>
      <c r="P1202" s="514"/>
      <c r="Q1202" s="514"/>
      <c r="R1202" s="514"/>
      <c r="S1202" s="514"/>
      <c r="T1202" s="514"/>
      <c r="U1202" s="514"/>
      <c r="V1202" s="514"/>
      <c r="W1202" s="514"/>
      <c r="X1202" s="514"/>
      <c r="Y1202" s="514"/>
      <c r="Z1202" s="514"/>
      <c r="AA1202" s="514"/>
    </row>
    <row r="1203" spans="3:27">
      <c r="C1203" s="514"/>
      <c r="D1203" s="514"/>
      <c r="E1203" s="514"/>
      <c r="F1203" s="514"/>
      <c r="G1203" s="514"/>
      <c r="H1203" s="514"/>
      <c r="I1203" s="514"/>
      <c r="J1203" s="514"/>
      <c r="K1203" s="514"/>
      <c r="L1203" s="514"/>
      <c r="M1203" s="514"/>
      <c r="N1203" s="514"/>
      <c r="O1203" s="514"/>
      <c r="P1203" s="514"/>
      <c r="Q1203" s="514"/>
      <c r="R1203" s="514"/>
      <c r="S1203" s="514"/>
      <c r="T1203" s="514"/>
      <c r="U1203" s="514"/>
      <c r="V1203" s="514"/>
      <c r="W1203" s="514"/>
      <c r="X1203" s="514"/>
      <c r="Y1203" s="514"/>
      <c r="Z1203" s="514"/>
      <c r="AA1203" s="514"/>
    </row>
    <row r="1204" spans="3:27">
      <c r="C1204" s="514"/>
      <c r="D1204" s="514"/>
      <c r="E1204" s="514"/>
      <c r="F1204" s="514"/>
      <c r="G1204" s="514"/>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row>
    <row r="1205" spans="3:27">
      <c r="C1205" s="514"/>
      <c r="D1205" s="514"/>
      <c r="E1205" s="514"/>
      <c r="F1205" s="514"/>
      <c r="G1205" s="514"/>
      <c r="H1205" s="514"/>
      <c r="I1205" s="514"/>
      <c r="J1205" s="514"/>
      <c r="K1205" s="514"/>
      <c r="L1205" s="514"/>
      <c r="M1205" s="514"/>
      <c r="N1205" s="514"/>
      <c r="O1205" s="514"/>
      <c r="P1205" s="514"/>
      <c r="Q1205" s="514"/>
      <c r="R1205" s="514"/>
      <c r="S1205" s="514"/>
      <c r="T1205" s="514"/>
      <c r="U1205" s="514"/>
      <c r="V1205" s="514"/>
      <c r="W1205" s="514"/>
      <c r="X1205" s="514"/>
      <c r="Y1205" s="514"/>
      <c r="Z1205" s="514"/>
      <c r="AA1205" s="514"/>
    </row>
    <row r="1206" spans="3:27">
      <c r="C1206" s="514"/>
      <c r="D1206" s="514"/>
      <c r="E1206" s="514"/>
      <c r="F1206" s="514"/>
      <c r="G1206" s="514"/>
      <c r="H1206" s="514"/>
      <c r="I1206" s="514"/>
      <c r="J1206" s="514"/>
      <c r="K1206" s="514"/>
      <c r="L1206" s="514"/>
      <c r="M1206" s="514"/>
      <c r="N1206" s="514"/>
      <c r="O1206" s="514"/>
      <c r="P1206" s="514"/>
      <c r="Q1206" s="514"/>
      <c r="R1206" s="514"/>
      <c r="S1206" s="514"/>
      <c r="T1206" s="514"/>
      <c r="U1206" s="514"/>
      <c r="V1206" s="514"/>
      <c r="W1206" s="514"/>
      <c r="X1206" s="514"/>
      <c r="Y1206" s="514"/>
      <c r="Z1206" s="514"/>
      <c r="AA1206" s="514"/>
    </row>
    <row r="1207" spans="3:27">
      <c r="C1207" s="514"/>
      <c r="D1207" s="514"/>
      <c r="E1207" s="514"/>
      <c r="F1207" s="514"/>
      <c r="G1207" s="514"/>
      <c r="H1207" s="514"/>
      <c r="I1207" s="514"/>
      <c r="J1207" s="514"/>
      <c r="K1207" s="514"/>
      <c r="L1207" s="514"/>
      <c r="M1207" s="514"/>
      <c r="N1207" s="514"/>
      <c r="O1207" s="514"/>
      <c r="P1207" s="514"/>
      <c r="Q1207" s="514"/>
      <c r="R1207" s="514"/>
      <c r="S1207" s="514"/>
      <c r="T1207" s="514"/>
      <c r="U1207" s="514"/>
      <c r="V1207" s="514"/>
      <c r="W1207" s="514"/>
      <c r="X1207" s="514"/>
      <c r="Y1207" s="514"/>
      <c r="Z1207" s="514"/>
      <c r="AA1207" s="514"/>
    </row>
    <row r="1208" spans="3:27">
      <c r="C1208" s="514"/>
      <c r="D1208" s="514"/>
      <c r="E1208" s="514"/>
      <c r="F1208" s="514"/>
      <c r="G1208" s="514"/>
      <c r="H1208" s="514"/>
      <c r="I1208" s="514"/>
      <c r="J1208" s="514"/>
      <c r="K1208" s="514"/>
      <c r="L1208" s="514"/>
      <c r="M1208" s="514"/>
      <c r="N1208" s="514"/>
      <c r="O1208" s="514"/>
      <c r="P1208" s="514"/>
      <c r="Q1208" s="514"/>
      <c r="R1208" s="514"/>
      <c r="S1208" s="514"/>
      <c r="T1208" s="514"/>
      <c r="U1208" s="514"/>
      <c r="V1208" s="514"/>
      <c r="W1208" s="514"/>
      <c r="X1208" s="514"/>
      <c r="Y1208" s="514"/>
      <c r="Z1208" s="514"/>
      <c r="AA1208" s="514"/>
    </row>
    <row r="1209" spans="3:27">
      <c r="C1209" s="514"/>
      <c r="D1209" s="514"/>
      <c r="E1209" s="514"/>
      <c r="F1209" s="514"/>
      <c r="G1209" s="514"/>
      <c r="H1209" s="514"/>
      <c r="I1209" s="514"/>
      <c r="J1209" s="514"/>
      <c r="K1209" s="514"/>
      <c r="L1209" s="514"/>
      <c r="M1209" s="514"/>
      <c r="N1209" s="514"/>
      <c r="O1209" s="514"/>
      <c r="P1209" s="514"/>
      <c r="Q1209" s="514"/>
      <c r="R1209" s="514"/>
      <c r="S1209" s="514"/>
      <c r="T1209" s="514"/>
      <c r="U1209" s="514"/>
      <c r="V1209" s="514"/>
      <c r="W1209" s="514"/>
      <c r="X1209" s="514"/>
      <c r="Y1209" s="514"/>
      <c r="Z1209" s="514"/>
      <c r="AA1209" s="514"/>
    </row>
    <row r="1210" spans="3:27">
      <c r="C1210" s="514"/>
      <c r="D1210" s="514"/>
      <c r="E1210" s="514"/>
      <c r="F1210" s="514"/>
      <c r="G1210" s="514"/>
      <c r="H1210" s="514"/>
      <c r="I1210" s="514"/>
      <c r="J1210" s="514"/>
      <c r="K1210" s="514"/>
      <c r="L1210" s="514"/>
      <c r="M1210" s="514"/>
      <c r="N1210" s="514"/>
      <c r="O1210" s="514"/>
      <c r="P1210" s="514"/>
      <c r="Q1210" s="514"/>
      <c r="R1210" s="514"/>
      <c r="S1210" s="514"/>
      <c r="T1210" s="514"/>
      <c r="U1210" s="514"/>
      <c r="V1210" s="514"/>
      <c r="W1210" s="514"/>
      <c r="X1210" s="514"/>
      <c r="Y1210" s="514"/>
      <c r="Z1210" s="514"/>
      <c r="AA1210" s="514"/>
    </row>
    <row r="1211" spans="3:27">
      <c r="C1211" s="514"/>
      <c r="D1211" s="514"/>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row>
    <row r="1212" spans="3:27">
      <c r="C1212" s="514"/>
      <c r="D1212" s="514"/>
      <c r="E1212" s="514"/>
      <c r="F1212" s="514"/>
      <c r="G1212" s="514"/>
      <c r="H1212" s="514"/>
      <c r="I1212" s="514"/>
      <c r="J1212" s="514"/>
      <c r="K1212" s="514"/>
      <c r="L1212" s="514"/>
      <c r="M1212" s="514"/>
      <c r="N1212" s="514"/>
      <c r="O1212" s="514"/>
      <c r="P1212" s="514"/>
      <c r="Q1212" s="514"/>
      <c r="R1212" s="514"/>
      <c r="S1212" s="514"/>
      <c r="T1212" s="514"/>
      <c r="U1212" s="514"/>
      <c r="V1212" s="514"/>
      <c r="W1212" s="514"/>
      <c r="X1212" s="514"/>
      <c r="Y1212" s="514"/>
      <c r="Z1212" s="514"/>
      <c r="AA1212" s="514"/>
    </row>
    <row r="1213" spans="3:27">
      <c r="C1213" s="514"/>
      <c r="D1213" s="514"/>
      <c r="E1213" s="514"/>
      <c r="F1213" s="514"/>
      <c r="G1213" s="514"/>
      <c r="H1213" s="514"/>
      <c r="I1213" s="514"/>
      <c r="J1213" s="514"/>
      <c r="K1213" s="514"/>
      <c r="L1213" s="514"/>
      <c r="M1213" s="514"/>
      <c r="N1213" s="514"/>
      <c r="O1213" s="514"/>
      <c r="P1213" s="514"/>
      <c r="Q1213" s="514"/>
      <c r="R1213" s="514"/>
      <c r="S1213" s="514"/>
      <c r="T1213" s="514"/>
      <c r="U1213" s="514"/>
      <c r="V1213" s="514"/>
      <c r="W1213" s="514"/>
      <c r="X1213" s="514"/>
      <c r="Y1213" s="514"/>
      <c r="Z1213" s="514"/>
      <c r="AA1213" s="514"/>
    </row>
    <row r="1214" spans="3:27">
      <c r="C1214" s="514"/>
      <c r="D1214" s="514"/>
      <c r="E1214" s="514"/>
      <c r="F1214" s="514"/>
      <c r="G1214" s="514"/>
      <c r="H1214" s="514"/>
      <c r="I1214" s="514"/>
      <c r="J1214" s="514"/>
      <c r="K1214" s="514"/>
      <c r="L1214" s="514"/>
      <c r="M1214" s="514"/>
      <c r="N1214" s="514"/>
      <c r="O1214" s="514"/>
      <c r="P1214" s="514"/>
      <c r="Q1214" s="514"/>
      <c r="R1214" s="514"/>
      <c r="S1214" s="514"/>
      <c r="T1214" s="514"/>
      <c r="U1214" s="514"/>
      <c r="V1214" s="514"/>
      <c r="W1214" s="514"/>
      <c r="X1214" s="514"/>
      <c r="Y1214" s="514"/>
      <c r="Z1214" s="514"/>
      <c r="AA1214" s="514"/>
    </row>
    <row r="1215" spans="3:27">
      <c r="C1215" s="514"/>
      <c r="D1215" s="514"/>
      <c r="E1215" s="514"/>
      <c r="F1215" s="514"/>
      <c r="G1215" s="514"/>
      <c r="H1215" s="514"/>
      <c r="I1215" s="514"/>
      <c r="J1215" s="514"/>
      <c r="K1215" s="514"/>
      <c r="L1215" s="514"/>
      <c r="M1215" s="514"/>
      <c r="N1215" s="514"/>
      <c r="O1215" s="514"/>
      <c r="P1215" s="514"/>
      <c r="Q1215" s="514"/>
      <c r="R1215" s="514"/>
      <c r="S1215" s="514"/>
      <c r="T1215" s="514"/>
      <c r="U1215" s="514"/>
      <c r="V1215" s="514"/>
      <c r="W1215" s="514"/>
      <c r="X1215" s="514"/>
      <c r="Y1215" s="514"/>
      <c r="Z1215" s="514"/>
      <c r="AA1215" s="514"/>
    </row>
    <row r="1216" spans="3:27">
      <c r="C1216" s="514"/>
      <c r="D1216" s="514"/>
      <c r="E1216" s="514"/>
      <c r="F1216" s="514"/>
      <c r="G1216" s="514"/>
      <c r="H1216" s="514"/>
      <c r="I1216" s="514"/>
      <c r="J1216" s="514"/>
      <c r="K1216" s="514"/>
      <c r="L1216" s="514"/>
      <c r="M1216" s="514"/>
      <c r="N1216" s="514"/>
      <c r="O1216" s="514"/>
      <c r="P1216" s="514"/>
      <c r="Q1216" s="514"/>
      <c r="R1216" s="514"/>
      <c r="S1216" s="514"/>
      <c r="T1216" s="514"/>
      <c r="U1216" s="514"/>
      <c r="V1216" s="514"/>
      <c r="W1216" s="514"/>
      <c r="X1216" s="514"/>
      <c r="Y1216" s="514"/>
      <c r="Z1216" s="514"/>
      <c r="AA1216" s="514"/>
    </row>
    <row r="1217" spans="3:27">
      <c r="C1217" s="514"/>
      <c r="D1217" s="514"/>
      <c r="E1217" s="514"/>
      <c r="F1217" s="514"/>
      <c r="G1217" s="514"/>
      <c r="H1217" s="514"/>
      <c r="I1217" s="514"/>
      <c r="J1217" s="514"/>
      <c r="K1217" s="514"/>
      <c r="L1217" s="514"/>
      <c r="M1217" s="514"/>
      <c r="N1217" s="514"/>
      <c r="O1217" s="514"/>
      <c r="P1217" s="514"/>
      <c r="Q1217" s="514"/>
      <c r="R1217" s="514"/>
      <c r="S1217" s="514"/>
      <c r="T1217" s="514"/>
      <c r="U1217" s="514"/>
      <c r="V1217" s="514"/>
      <c r="W1217" s="514"/>
      <c r="X1217" s="514"/>
      <c r="Y1217" s="514"/>
      <c r="Z1217" s="514"/>
      <c r="AA1217" s="514"/>
    </row>
    <row r="1218" spans="3:27">
      <c r="C1218" s="514"/>
      <c r="D1218" s="514"/>
      <c r="E1218" s="514"/>
      <c r="F1218" s="514"/>
      <c r="G1218" s="514"/>
      <c r="H1218" s="514"/>
      <c r="I1218" s="514"/>
      <c r="J1218" s="514"/>
      <c r="K1218" s="514"/>
      <c r="L1218" s="514"/>
      <c r="M1218" s="514"/>
      <c r="N1218" s="514"/>
      <c r="O1218" s="514"/>
      <c r="P1218" s="514"/>
      <c r="Q1218" s="514"/>
      <c r="R1218" s="514"/>
      <c r="S1218" s="514"/>
      <c r="T1218" s="514"/>
      <c r="U1218" s="514"/>
      <c r="V1218" s="514"/>
      <c r="W1218" s="514"/>
      <c r="X1218" s="514"/>
      <c r="Y1218" s="514"/>
      <c r="Z1218" s="514"/>
      <c r="AA1218" s="514"/>
    </row>
    <row r="1219" spans="3:27">
      <c r="C1219" s="514"/>
      <c r="D1219" s="514"/>
      <c r="E1219" s="514"/>
      <c r="F1219" s="514"/>
      <c r="G1219" s="514"/>
      <c r="H1219" s="514"/>
      <c r="I1219" s="514"/>
      <c r="J1219" s="514"/>
      <c r="K1219" s="514"/>
      <c r="L1219" s="514"/>
      <c r="M1219" s="514"/>
      <c r="N1219" s="514"/>
      <c r="O1219" s="514"/>
      <c r="P1219" s="514"/>
      <c r="Q1219" s="514"/>
      <c r="R1219" s="514"/>
      <c r="S1219" s="514"/>
      <c r="T1219" s="514"/>
      <c r="U1219" s="514"/>
      <c r="V1219" s="514"/>
      <c r="W1219" s="514"/>
      <c r="X1219" s="514"/>
      <c r="Y1219" s="514"/>
      <c r="Z1219" s="514"/>
      <c r="AA1219" s="514"/>
    </row>
    <row r="1220" spans="3:27">
      <c r="C1220" s="514"/>
      <c r="D1220" s="514"/>
      <c r="E1220" s="514"/>
      <c r="F1220" s="514"/>
      <c r="G1220" s="514"/>
      <c r="H1220" s="514"/>
      <c r="I1220" s="514"/>
      <c r="J1220" s="514"/>
      <c r="K1220" s="514"/>
      <c r="L1220" s="514"/>
      <c r="M1220" s="514"/>
      <c r="N1220" s="514"/>
      <c r="O1220" s="514"/>
      <c r="P1220" s="514"/>
      <c r="Q1220" s="514"/>
      <c r="R1220" s="514"/>
      <c r="S1220" s="514"/>
      <c r="T1220" s="514"/>
      <c r="U1220" s="514"/>
      <c r="V1220" s="514"/>
      <c r="W1220" s="514"/>
      <c r="X1220" s="514"/>
      <c r="Y1220" s="514"/>
      <c r="Z1220" s="514"/>
      <c r="AA1220" s="514"/>
    </row>
    <row r="1221" spans="3:27">
      <c r="C1221" s="514"/>
      <c r="D1221" s="514"/>
      <c r="E1221" s="514"/>
      <c r="F1221" s="514"/>
      <c r="G1221" s="514"/>
      <c r="H1221" s="514"/>
      <c r="I1221" s="514"/>
      <c r="J1221" s="514"/>
      <c r="K1221" s="514"/>
      <c r="L1221" s="514"/>
      <c r="M1221" s="514"/>
      <c r="N1221" s="514"/>
      <c r="O1221" s="514"/>
      <c r="P1221" s="514"/>
      <c r="Q1221" s="514"/>
      <c r="R1221" s="514"/>
      <c r="S1221" s="514"/>
      <c r="T1221" s="514"/>
      <c r="U1221" s="514"/>
      <c r="V1221" s="514"/>
      <c r="W1221" s="514"/>
      <c r="X1221" s="514"/>
      <c r="Y1221" s="514"/>
      <c r="Z1221" s="514"/>
      <c r="AA1221" s="514"/>
    </row>
    <row r="1222" spans="3:27">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row>
    <row r="1223" spans="3:27">
      <c r="C1223" s="514"/>
      <c r="D1223" s="514"/>
      <c r="E1223" s="514"/>
      <c r="F1223" s="514"/>
      <c r="G1223" s="514"/>
      <c r="H1223" s="514"/>
      <c r="I1223" s="514"/>
      <c r="J1223" s="514"/>
      <c r="K1223" s="514"/>
      <c r="L1223" s="514"/>
      <c r="M1223" s="514"/>
      <c r="N1223" s="514"/>
      <c r="O1223" s="514"/>
      <c r="P1223" s="514"/>
      <c r="Q1223" s="514"/>
      <c r="R1223" s="514"/>
      <c r="S1223" s="514"/>
      <c r="T1223" s="514"/>
      <c r="U1223" s="514"/>
      <c r="V1223" s="514"/>
      <c r="W1223" s="514"/>
      <c r="X1223" s="514"/>
      <c r="Y1223" s="514"/>
      <c r="Z1223" s="514"/>
      <c r="AA1223" s="514"/>
    </row>
    <row r="1224" spans="3:27">
      <c r="C1224" s="514"/>
      <c r="D1224" s="514"/>
      <c r="E1224" s="514"/>
      <c r="F1224" s="514"/>
      <c r="G1224" s="514"/>
      <c r="H1224" s="514"/>
      <c r="I1224" s="514"/>
      <c r="J1224" s="514"/>
      <c r="K1224" s="514"/>
      <c r="L1224" s="514"/>
      <c r="M1224" s="514"/>
      <c r="N1224" s="514"/>
      <c r="O1224" s="514"/>
      <c r="P1224" s="514"/>
      <c r="Q1224" s="514"/>
      <c r="R1224" s="514"/>
      <c r="S1224" s="514"/>
      <c r="T1224" s="514"/>
      <c r="U1224" s="514"/>
      <c r="V1224" s="514"/>
      <c r="W1224" s="514"/>
      <c r="X1224" s="514"/>
      <c r="Y1224" s="514"/>
      <c r="Z1224" s="514"/>
      <c r="AA1224" s="514"/>
    </row>
    <row r="1225" spans="3:27">
      <c r="C1225" s="514"/>
      <c r="D1225" s="514"/>
      <c r="E1225" s="514"/>
      <c r="F1225" s="514"/>
      <c r="G1225" s="514"/>
      <c r="H1225" s="514"/>
      <c r="I1225" s="514"/>
      <c r="J1225" s="514"/>
      <c r="K1225" s="514"/>
      <c r="L1225" s="514"/>
      <c r="M1225" s="514"/>
      <c r="N1225" s="514"/>
      <c r="O1225" s="514"/>
      <c r="P1225" s="514"/>
      <c r="Q1225" s="514"/>
      <c r="R1225" s="514"/>
      <c r="S1225" s="514"/>
      <c r="T1225" s="514"/>
      <c r="U1225" s="514"/>
      <c r="V1225" s="514"/>
      <c r="W1225" s="514"/>
      <c r="X1225" s="514"/>
      <c r="Y1225" s="514"/>
      <c r="Z1225" s="514"/>
      <c r="AA1225" s="514"/>
    </row>
    <row r="1226" spans="3:27">
      <c r="C1226" s="514"/>
      <c r="D1226" s="514"/>
      <c r="E1226" s="514"/>
      <c r="F1226" s="514"/>
      <c r="G1226" s="514"/>
      <c r="H1226" s="514"/>
      <c r="I1226" s="514"/>
      <c r="J1226" s="514"/>
      <c r="K1226" s="514"/>
      <c r="L1226" s="514"/>
      <c r="M1226" s="514"/>
      <c r="N1226" s="514"/>
      <c r="O1226" s="514"/>
      <c r="P1226" s="514"/>
      <c r="Q1226" s="514"/>
      <c r="R1226" s="514"/>
      <c r="S1226" s="514"/>
      <c r="T1226" s="514"/>
      <c r="U1226" s="514"/>
      <c r="V1226" s="514"/>
      <c r="W1226" s="514"/>
      <c r="X1226" s="514"/>
      <c r="Y1226" s="514"/>
      <c r="Z1226" s="514"/>
      <c r="AA1226" s="514"/>
    </row>
    <row r="1227" spans="3:27">
      <c r="C1227" s="514"/>
      <c r="D1227" s="514"/>
      <c r="E1227" s="514"/>
      <c r="F1227" s="514"/>
      <c r="G1227" s="514"/>
      <c r="H1227" s="514"/>
      <c r="I1227" s="514"/>
      <c r="J1227" s="514"/>
      <c r="K1227" s="514"/>
      <c r="L1227" s="514"/>
      <c r="M1227" s="514"/>
      <c r="N1227" s="514"/>
      <c r="O1227" s="514"/>
      <c r="P1227" s="514"/>
      <c r="Q1227" s="514"/>
      <c r="R1227" s="514"/>
      <c r="S1227" s="514"/>
      <c r="T1227" s="514"/>
      <c r="U1227" s="514"/>
      <c r="V1227" s="514"/>
      <c r="W1227" s="514"/>
      <c r="X1227" s="514"/>
      <c r="Y1227" s="514"/>
      <c r="Z1227" s="514"/>
      <c r="AA1227" s="514"/>
    </row>
    <row r="1228" spans="3:27">
      <c r="C1228" s="514"/>
      <c r="D1228" s="514"/>
      <c r="E1228" s="514"/>
      <c r="F1228" s="514"/>
      <c r="G1228" s="514"/>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row>
    <row r="1229" spans="3:27">
      <c r="C1229" s="514"/>
      <c r="D1229" s="514"/>
      <c r="E1229" s="514"/>
      <c r="F1229" s="514"/>
      <c r="G1229" s="514"/>
      <c r="H1229" s="514"/>
      <c r="I1229" s="514"/>
      <c r="J1229" s="514"/>
      <c r="K1229" s="514"/>
      <c r="L1229" s="514"/>
      <c r="M1229" s="514"/>
      <c r="N1229" s="514"/>
      <c r="O1229" s="514"/>
      <c r="P1229" s="514"/>
      <c r="Q1229" s="514"/>
      <c r="R1229" s="514"/>
      <c r="S1229" s="514"/>
      <c r="T1229" s="514"/>
      <c r="U1229" s="514"/>
      <c r="V1229" s="514"/>
      <c r="W1229" s="514"/>
      <c r="X1229" s="514"/>
      <c r="Y1229" s="514"/>
      <c r="Z1229" s="514"/>
      <c r="AA1229" s="514"/>
    </row>
    <row r="1230" spans="3:27">
      <c r="C1230" s="514"/>
      <c r="D1230" s="514"/>
      <c r="E1230" s="514"/>
      <c r="F1230" s="514"/>
      <c r="G1230" s="514"/>
      <c r="H1230" s="514"/>
      <c r="I1230" s="514"/>
      <c r="J1230" s="514"/>
      <c r="K1230" s="514"/>
      <c r="L1230" s="514"/>
      <c r="M1230" s="514"/>
      <c r="N1230" s="514"/>
      <c r="O1230" s="514"/>
      <c r="P1230" s="514"/>
      <c r="Q1230" s="514"/>
      <c r="R1230" s="514"/>
      <c r="S1230" s="514"/>
      <c r="T1230" s="514"/>
      <c r="U1230" s="514"/>
      <c r="V1230" s="514"/>
      <c r="W1230" s="514"/>
      <c r="X1230" s="514"/>
      <c r="Y1230" s="514"/>
      <c r="Z1230" s="514"/>
      <c r="AA1230" s="514"/>
    </row>
    <row r="1231" spans="3:27">
      <c r="C1231" s="514"/>
      <c r="D1231" s="514"/>
      <c r="E1231" s="514"/>
      <c r="F1231" s="514"/>
      <c r="G1231" s="514"/>
      <c r="H1231" s="514"/>
      <c r="I1231" s="514"/>
      <c r="J1231" s="514"/>
      <c r="K1231" s="514"/>
      <c r="L1231" s="514"/>
      <c r="M1231" s="514"/>
      <c r="N1231" s="514"/>
      <c r="O1231" s="514"/>
      <c r="P1231" s="514"/>
      <c r="Q1231" s="514"/>
      <c r="R1231" s="514"/>
      <c r="S1231" s="514"/>
      <c r="T1231" s="514"/>
      <c r="U1231" s="514"/>
      <c r="V1231" s="514"/>
      <c r="W1231" s="514"/>
      <c r="X1231" s="514"/>
      <c r="Y1231" s="514"/>
      <c r="Z1231" s="514"/>
      <c r="AA1231" s="514"/>
    </row>
    <row r="1232" spans="3:27">
      <c r="C1232" s="514"/>
      <c r="D1232" s="514"/>
      <c r="E1232" s="514"/>
      <c r="F1232" s="514"/>
      <c r="G1232" s="514"/>
      <c r="H1232" s="514"/>
      <c r="I1232" s="514"/>
      <c r="J1232" s="514"/>
      <c r="K1232" s="514"/>
      <c r="L1232" s="514"/>
      <c r="M1232" s="514"/>
      <c r="N1232" s="514"/>
      <c r="O1232" s="514"/>
      <c r="P1232" s="514"/>
      <c r="Q1232" s="514"/>
      <c r="R1232" s="514"/>
      <c r="S1232" s="514"/>
      <c r="T1232" s="514"/>
      <c r="U1232" s="514"/>
      <c r="V1232" s="514"/>
      <c r="W1232" s="514"/>
      <c r="X1232" s="514"/>
      <c r="Y1232" s="514"/>
      <c r="Z1232" s="514"/>
      <c r="AA1232" s="514"/>
    </row>
    <row r="1233" spans="3:27">
      <c r="C1233" s="514"/>
      <c r="D1233" s="514"/>
      <c r="E1233" s="514"/>
      <c r="F1233" s="514"/>
      <c r="G1233" s="514"/>
      <c r="H1233" s="514"/>
      <c r="I1233" s="514"/>
      <c r="J1233" s="514"/>
      <c r="K1233" s="514"/>
      <c r="L1233" s="514"/>
      <c r="M1233" s="514"/>
      <c r="N1233" s="514"/>
      <c r="O1233" s="514"/>
      <c r="P1233" s="514"/>
      <c r="Q1233" s="514"/>
      <c r="R1233" s="514"/>
      <c r="S1233" s="514"/>
      <c r="T1233" s="514"/>
      <c r="U1233" s="514"/>
      <c r="V1233" s="514"/>
      <c r="W1233" s="514"/>
      <c r="X1233" s="514"/>
      <c r="Y1233" s="514"/>
      <c r="Z1233" s="514"/>
      <c r="AA1233" s="514"/>
    </row>
    <row r="1234" spans="3:27">
      <c r="C1234" s="514"/>
      <c r="D1234" s="514"/>
      <c r="E1234" s="514"/>
      <c r="F1234" s="514"/>
      <c r="G1234" s="514"/>
      <c r="H1234" s="514"/>
      <c r="I1234" s="514"/>
      <c r="J1234" s="514"/>
      <c r="K1234" s="514"/>
      <c r="L1234" s="514"/>
      <c r="M1234" s="514"/>
      <c r="N1234" s="514"/>
      <c r="O1234" s="514"/>
      <c r="P1234" s="514"/>
      <c r="Q1234" s="514"/>
      <c r="R1234" s="514"/>
      <c r="S1234" s="514"/>
      <c r="T1234" s="514"/>
      <c r="U1234" s="514"/>
      <c r="V1234" s="514"/>
      <c r="W1234" s="514"/>
      <c r="X1234" s="514"/>
      <c r="Y1234" s="514"/>
      <c r="Z1234" s="514"/>
      <c r="AA1234" s="514"/>
    </row>
    <row r="1235" spans="3:27">
      <c r="C1235" s="514"/>
      <c r="D1235" s="514"/>
      <c r="E1235" s="514"/>
      <c r="F1235" s="514"/>
      <c r="G1235" s="514"/>
      <c r="H1235" s="514"/>
      <c r="I1235" s="514"/>
      <c r="J1235" s="514"/>
      <c r="K1235" s="514"/>
      <c r="L1235" s="514"/>
      <c r="M1235" s="514"/>
      <c r="N1235" s="514"/>
      <c r="O1235" s="514"/>
      <c r="P1235" s="514"/>
      <c r="Q1235" s="514"/>
      <c r="R1235" s="514"/>
      <c r="S1235" s="514"/>
      <c r="T1235" s="514"/>
      <c r="U1235" s="514"/>
      <c r="V1235" s="514"/>
      <c r="W1235" s="514"/>
      <c r="X1235" s="514"/>
      <c r="Y1235" s="514"/>
      <c r="Z1235" s="514"/>
      <c r="AA1235" s="514"/>
    </row>
    <row r="1236" spans="3:27">
      <c r="C1236" s="514"/>
      <c r="D1236" s="514"/>
      <c r="E1236" s="514"/>
      <c r="F1236" s="514"/>
      <c r="G1236" s="514"/>
      <c r="H1236" s="514"/>
      <c r="I1236" s="514"/>
      <c r="J1236" s="514"/>
      <c r="K1236" s="514"/>
      <c r="L1236" s="514"/>
      <c r="M1236" s="514"/>
      <c r="N1236" s="514"/>
      <c r="O1236" s="514"/>
      <c r="P1236" s="514"/>
      <c r="Q1236" s="514"/>
      <c r="R1236" s="514"/>
      <c r="S1236" s="514"/>
      <c r="T1236" s="514"/>
      <c r="U1236" s="514"/>
      <c r="V1236" s="514"/>
      <c r="W1236" s="514"/>
      <c r="X1236" s="514"/>
      <c r="Y1236" s="514"/>
      <c r="Z1236" s="514"/>
      <c r="AA1236" s="514"/>
    </row>
    <row r="1237" spans="3:27">
      <c r="C1237" s="514"/>
      <c r="D1237" s="514"/>
      <c r="E1237" s="514"/>
      <c r="F1237" s="514"/>
      <c r="G1237" s="514"/>
      <c r="H1237" s="514"/>
      <c r="I1237" s="514"/>
      <c r="J1237" s="514"/>
      <c r="K1237" s="514"/>
      <c r="L1237" s="514"/>
      <c r="M1237" s="514"/>
      <c r="N1237" s="514"/>
      <c r="O1237" s="514"/>
      <c r="P1237" s="514"/>
      <c r="Q1237" s="514"/>
      <c r="R1237" s="514"/>
      <c r="S1237" s="514"/>
      <c r="T1237" s="514"/>
      <c r="U1237" s="514"/>
      <c r="V1237" s="514"/>
      <c r="W1237" s="514"/>
      <c r="X1237" s="514"/>
      <c r="Y1237" s="514"/>
      <c r="Z1237" s="514"/>
      <c r="AA1237" s="514"/>
    </row>
    <row r="1238" spans="3:27">
      <c r="C1238" s="514"/>
      <c r="D1238" s="514"/>
      <c r="E1238" s="514"/>
      <c r="F1238" s="514"/>
      <c r="G1238" s="514"/>
      <c r="H1238" s="514"/>
      <c r="I1238" s="514"/>
      <c r="J1238" s="514"/>
      <c r="K1238" s="514"/>
      <c r="L1238" s="514"/>
      <c r="M1238" s="514"/>
      <c r="N1238" s="514"/>
      <c r="O1238" s="514"/>
      <c r="P1238" s="514"/>
      <c r="Q1238" s="514"/>
      <c r="R1238" s="514"/>
      <c r="S1238" s="514"/>
      <c r="T1238" s="514"/>
      <c r="U1238" s="514"/>
      <c r="V1238" s="514"/>
      <c r="W1238" s="514"/>
      <c r="X1238" s="514"/>
      <c r="Y1238" s="514"/>
      <c r="Z1238" s="514"/>
      <c r="AA1238" s="514"/>
    </row>
    <row r="1239" spans="3:27">
      <c r="C1239" s="514"/>
      <c r="D1239" s="514"/>
      <c r="E1239" s="514"/>
      <c r="F1239" s="514"/>
      <c r="G1239" s="514"/>
      <c r="H1239" s="514"/>
      <c r="I1239" s="514"/>
      <c r="J1239" s="514"/>
      <c r="K1239" s="514"/>
      <c r="L1239" s="514"/>
      <c r="M1239" s="514"/>
      <c r="N1239" s="514"/>
      <c r="O1239" s="514"/>
      <c r="P1239" s="514"/>
      <c r="Q1239" s="514"/>
      <c r="R1239" s="514"/>
      <c r="S1239" s="514"/>
      <c r="T1239" s="514"/>
      <c r="U1239" s="514"/>
      <c r="V1239" s="514"/>
      <c r="W1239" s="514"/>
      <c r="X1239" s="514"/>
      <c r="Y1239" s="514"/>
      <c r="Z1239" s="514"/>
      <c r="AA1239" s="514"/>
    </row>
    <row r="1240" spans="3:27">
      <c r="C1240" s="514"/>
      <c r="D1240" s="514"/>
      <c r="E1240" s="514"/>
      <c r="F1240" s="514"/>
      <c r="G1240" s="514"/>
      <c r="H1240" s="514"/>
      <c r="I1240" s="514"/>
      <c r="J1240" s="514"/>
      <c r="K1240" s="514"/>
      <c r="L1240" s="514"/>
      <c r="M1240" s="514"/>
      <c r="N1240" s="514"/>
      <c r="O1240" s="514"/>
      <c r="P1240" s="514"/>
      <c r="Q1240" s="514"/>
      <c r="R1240" s="514"/>
      <c r="S1240" s="514"/>
      <c r="T1240" s="514"/>
      <c r="U1240" s="514"/>
      <c r="V1240" s="514"/>
      <c r="W1240" s="514"/>
      <c r="X1240" s="514"/>
      <c r="Y1240" s="514"/>
      <c r="Z1240" s="514"/>
      <c r="AA1240" s="514"/>
    </row>
    <row r="1241" spans="3:27">
      <c r="C1241" s="514"/>
      <c r="D1241" s="514"/>
      <c r="E1241" s="514"/>
      <c r="F1241" s="514"/>
      <c r="G1241" s="514"/>
      <c r="H1241" s="514"/>
      <c r="I1241" s="514"/>
      <c r="J1241" s="514"/>
      <c r="K1241" s="514"/>
      <c r="L1241" s="514"/>
      <c r="M1241" s="514"/>
      <c r="N1241" s="514"/>
      <c r="O1241" s="514"/>
      <c r="P1241" s="514"/>
      <c r="Q1241" s="514"/>
      <c r="R1241" s="514"/>
      <c r="S1241" s="514"/>
      <c r="T1241" s="514"/>
      <c r="U1241" s="514"/>
      <c r="V1241" s="514"/>
      <c r="W1241" s="514"/>
      <c r="X1241" s="514"/>
      <c r="Y1241" s="514"/>
      <c r="Z1241" s="514"/>
      <c r="AA1241" s="514"/>
    </row>
    <row r="1242" spans="3:27">
      <c r="C1242" s="514"/>
      <c r="D1242" s="514"/>
      <c r="E1242" s="514"/>
      <c r="F1242" s="514"/>
      <c r="G1242" s="514"/>
      <c r="H1242" s="514"/>
      <c r="I1242" s="514"/>
      <c r="J1242" s="514"/>
      <c r="K1242" s="514"/>
      <c r="L1242" s="514"/>
      <c r="M1242" s="514"/>
      <c r="N1242" s="514"/>
      <c r="O1242" s="514"/>
      <c r="P1242" s="514"/>
      <c r="Q1242" s="514"/>
      <c r="R1242" s="514"/>
      <c r="S1242" s="514"/>
      <c r="T1242" s="514"/>
      <c r="U1242" s="514"/>
      <c r="V1242" s="514"/>
      <c r="W1242" s="514"/>
      <c r="X1242" s="514"/>
      <c r="Y1242" s="514"/>
      <c r="Z1242" s="514"/>
      <c r="AA1242" s="514"/>
    </row>
    <row r="1243" spans="3:27">
      <c r="C1243" s="514"/>
      <c r="D1243" s="514"/>
      <c r="E1243" s="514"/>
      <c r="F1243" s="514"/>
      <c r="G1243" s="514"/>
      <c r="H1243" s="514"/>
      <c r="I1243" s="514"/>
      <c r="J1243" s="514"/>
      <c r="K1243" s="514"/>
      <c r="L1243" s="514"/>
      <c r="M1243" s="514"/>
      <c r="N1243" s="514"/>
      <c r="O1243" s="514"/>
      <c r="P1243" s="514"/>
      <c r="Q1243" s="514"/>
      <c r="R1243" s="514"/>
      <c r="S1243" s="514"/>
      <c r="T1243" s="514"/>
      <c r="U1243" s="514"/>
      <c r="V1243" s="514"/>
      <c r="W1243" s="514"/>
      <c r="X1243" s="514"/>
      <c r="Y1243" s="514"/>
      <c r="Z1243" s="514"/>
      <c r="AA1243" s="514"/>
    </row>
    <row r="1244" spans="3:27">
      <c r="C1244" s="514"/>
      <c r="D1244" s="514"/>
      <c r="E1244" s="514"/>
      <c r="F1244" s="514"/>
      <c r="G1244" s="514"/>
      <c r="H1244" s="514"/>
      <c r="I1244" s="514"/>
      <c r="J1244" s="514"/>
      <c r="K1244" s="514"/>
      <c r="L1244" s="514"/>
      <c r="M1244" s="514"/>
      <c r="N1244" s="514"/>
      <c r="O1244" s="514"/>
      <c r="P1244" s="514"/>
      <c r="Q1244" s="514"/>
      <c r="R1244" s="514"/>
      <c r="S1244" s="514"/>
      <c r="T1244" s="514"/>
      <c r="U1244" s="514"/>
      <c r="V1244" s="514"/>
      <c r="W1244" s="514"/>
      <c r="X1244" s="514"/>
      <c r="Y1244" s="514"/>
      <c r="Z1244" s="514"/>
      <c r="AA1244" s="514"/>
    </row>
    <row r="1245" spans="3:27">
      <c r="C1245" s="514"/>
      <c r="D1245" s="514"/>
      <c r="E1245" s="514"/>
      <c r="F1245" s="514"/>
      <c r="G1245" s="514"/>
      <c r="H1245" s="514"/>
      <c r="I1245" s="514"/>
      <c r="J1245" s="514"/>
      <c r="K1245" s="514"/>
      <c r="L1245" s="514"/>
      <c r="M1245" s="514"/>
      <c r="N1245" s="514"/>
      <c r="O1245" s="514"/>
      <c r="P1245" s="514"/>
      <c r="Q1245" s="514"/>
      <c r="R1245" s="514"/>
      <c r="S1245" s="514"/>
      <c r="T1245" s="514"/>
      <c r="U1245" s="514"/>
      <c r="V1245" s="514"/>
      <c r="W1245" s="514"/>
      <c r="X1245" s="514"/>
      <c r="Y1245" s="514"/>
      <c r="Z1245" s="514"/>
      <c r="AA1245" s="514"/>
    </row>
    <row r="1246" spans="3:27">
      <c r="C1246" s="514"/>
      <c r="D1246" s="514"/>
      <c r="E1246" s="514"/>
      <c r="F1246" s="514"/>
      <c r="G1246" s="514"/>
      <c r="H1246" s="514"/>
      <c r="I1246" s="514"/>
      <c r="J1246" s="514"/>
      <c r="K1246" s="514"/>
      <c r="L1246" s="514"/>
      <c r="M1246" s="514"/>
      <c r="N1246" s="514"/>
      <c r="O1246" s="514"/>
      <c r="P1246" s="514"/>
      <c r="Q1246" s="514"/>
      <c r="R1246" s="514"/>
      <c r="S1246" s="514"/>
      <c r="T1246" s="514"/>
      <c r="U1246" s="514"/>
      <c r="V1246" s="514"/>
      <c r="W1246" s="514"/>
      <c r="X1246" s="514"/>
      <c r="Y1246" s="514"/>
      <c r="Z1246" s="514"/>
      <c r="AA1246" s="514"/>
    </row>
    <row r="1247" spans="3:27">
      <c r="C1247" s="514"/>
      <c r="D1247" s="514"/>
      <c r="E1247" s="514"/>
      <c r="F1247" s="514"/>
      <c r="G1247" s="514"/>
      <c r="H1247" s="514"/>
      <c r="I1247" s="514"/>
      <c r="J1247" s="514"/>
      <c r="K1247" s="514"/>
      <c r="L1247" s="514"/>
      <c r="M1247" s="514"/>
      <c r="N1247" s="514"/>
      <c r="O1247" s="514"/>
      <c r="P1247" s="514"/>
      <c r="Q1247" s="514"/>
      <c r="R1247" s="514"/>
      <c r="S1247" s="514"/>
      <c r="T1247" s="514"/>
      <c r="U1247" s="514"/>
      <c r="V1247" s="514"/>
      <c r="W1247" s="514"/>
      <c r="X1247" s="514"/>
      <c r="Y1247" s="514"/>
      <c r="Z1247" s="514"/>
      <c r="AA1247" s="514"/>
    </row>
    <row r="1248" spans="3:27">
      <c r="C1248" s="514"/>
      <c r="D1248" s="514"/>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row>
    <row r="1249" spans="3:27">
      <c r="C1249" s="514"/>
      <c r="D1249" s="514"/>
      <c r="E1249" s="514"/>
      <c r="F1249" s="514"/>
      <c r="G1249" s="514"/>
      <c r="H1249" s="514"/>
      <c r="I1249" s="514"/>
      <c r="J1249" s="514"/>
      <c r="K1249" s="514"/>
      <c r="L1249" s="514"/>
      <c r="M1249" s="514"/>
      <c r="N1249" s="514"/>
      <c r="O1249" s="514"/>
      <c r="P1249" s="514"/>
      <c r="Q1249" s="514"/>
      <c r="R1249" s="514"/>
      <c r="S1249" s="514"/>
      <c r="T1249" s="514"/>
      <c r="U1249" s="514"/>
      <c r="V1249" s="514"/>
      <c r="W1249" s="514"/>
      <c r="X1249" s="514"/>
      <c r="Y1249" s="514"/>
      <c r="Z1249" s="514"/>
      <c r="AA1249" s="514"/>
    </row>
    <row r="1250" spans="3:27">
      <c r="C1250" s="514"/>
      <c r="D1250" s="514"/>
      <c r="E1250" s="514"/>
      <c r="F1250" s="514"/>
      <c r="G1250" s="514"/>
      <c r="H1250" s="514"/>
      <c r="I1250" s="514"/>
      <c r="J1250" s="514"/>
      <c r="K1250" s="514"/>
      <c r="L1250" s="514"/>
      <c r="M1250" s="514"/>
      <c r="N1250" s="514"/>
      <c r="O1250" s="514"/>
      <c r="P1250" s="514"/>
      <c r="Q1250" s="514"/>
      <c r="R1250" s="514"/>
      <c r="S1250" s="514"/>
      <c r="T1250" s="514"/>
      <c r="U1250" s="514"/>
      <c r="V1250" s="514"/>
      <c r="W1250" s="514"/>
      <c r="X1250" s="514"/>
      <c r="Y1250" s="514"/>
      <c r="Z1250" s="514"/>
      <c r="AA1250" s="514"/>
    </row>
    <row r="1251" spans="3:27">
      <c r="C1251" s="514"/>
      <c r="D1251" s="514"/>
      <c r="E1251" s="514"/>
      <c r="F1251" s="514"/>
      <c r="G1251" s="514"/>
      <c r="H1251" s="514"/>
      <c r="I1251" s="514"/>
      <c r="J1251" s="514"/>
      <c r="K1251" s="514"/>
      <c r="L1251" s="514"/>
      <c r="M1251" s="514"/>
      <c r="N1251" s="514"/>
      <c r="O1251" s="514"/>
      <c r="P1251" s="514"/>
      <c r="Q1251" s="514"/>
      <c r="R1251" s="514"/>
      <c r="S1251" s="514"/>
      <c r="T1251" s="514"/>
      <c r="U1251" s="514"/>
      <c r="V1251" s="514"/>
      <c r="W1251" s="514"/>
      <c r="X1251" s="514"/>
      <c r="Y1251" s="514"/>
      <c r="Z1251" s="514"/>
      <c r="AA1251" s="514"/>
    </row>
    <row r="1252" spans="3:27">
      <c r="C1252" s="514"/>
      <c r="D1252" s="514"/>
      <c r="E1252" s="514"/>
      <c r="F1252" s="514"/>
      <c r="G1252" s="514"/>
      <c r="H1252" s="514"/>
      <c r="I1252" s="514"/>
      <c r="J1252" s="514"/>
      <c r="K1252" s="514"/>
      <c r="L1252" s="514"/>
      <c r="M1252" s="514"/>
      <c r="N1252" s="514"/>
      <c r="O1252" s="514"/>
      <c r="P1252" s="514"/>
      <c r="Q1252" s="514"/>
      <c r="R1252" s="514"/>
      <c r="S1252" s="514"/>
      <c r="T1252" s="514"/>
      <c r="U1252" s="514"/>
      <c r="V1252" s="514"/>
      <c r="W1252" s="514"/>
      <c r="X1252" s="514"/>
      <c r="Y1252" s="514"/>
      <c r="Z1252" s="514"/>
      <c r="AA1252" s="514"/>
    </row>
    <row r="1253" spans="3:27">
      <c r="C1253" s="514"/>
      <c r="D1253" s="514"/>
      <c r="E1253" s="514"/>
      <c r="F1253" s="514"/>
      <c r="G1253" s="514"/>
      <c r="H1253" s="514"/>
      <c r="I1253" s="514"/>
      <c r="J1253" s="514"/>
      <c r="K1253" s="514"/>
      <c r="L1253" s="514"/>
      <c r="M1253" s="514"/>
      <c r="N1253" s="514"/>
      <c r="O1253" s="514"/>
      <c r="P1253" s="514"/>
      <c r="Q1253" s="514"/>
      <c r="R1253" s="514"/>
      <c r="S1253" s="514"/>
      <c r="T1253" s="514"/>
      <c r="U1253" s="514"/>
      <c r="V1253" s="514"/>
      <c r="W1253" s="514"/>
      <c r="X1253" s="514"/>
      <c r="Y1253" s="514"/>
      <c r="Z1253" s="514"/>
      <c r="AA1253" s="514"/>
    </row>
    <row r="1254" spans="3:27">
      <c r="C1254" s="514"/>
      <c r="D1254" s="514"/>
      <c r="E1254" s="514"/>
      <c r="F1254" s="514"/>
      <c r="G1254" s="514"/>
      <c r="H1254" s="514"/>
      <c r="I1254" s="514"/>
      <c r="J1254" s="514"/>
      <c r="K1254" s="514"/>
      <c r="L1254" s="514"/>
      <c r="M1254" s="514"/>
      <c r="N1254" s="514"/>
      <c r="O1254" s="514"/>
      <c r="P1254" s="514"/>
      <c r="Q1254" s="514"/>
      <c r="R1254" s="514"/>
      <c r="S1254" s="514"/>
      <c r="T1254" s="514"/>
      <c r="U1254" s="514"/>
      <c r="V1254" s="514"/>
      <c r="W1254" s="514"/>
      <c r="X1254" s="514"/>
      <c r="Y1254" s="514"/>
      <c r="Z1254" s="514"/>
      <c r="AA1254" s="514"/>
    </row>
    <row r="1255" spans="3:27">
      <c r="C1255" s="514"/>
      <c r="D1255" s="514"/>
      <c r="E1255" s="514"/>
      <c r="F1255" s="514"/>
      <c r="G1255" s="514"/>
      <c r="H1255" s="514"/>
      <c r="I1255" s="514"/>
      <c r="J1255" s="514"/>
      <c r="K1255" s="514"/>
      <c r="L1255" s="514"/>
      <c r="M1255" s="514"/>
      <c r="N1255" s="514"/>
      <c r="O1255" s="514"/>
      <c r="P1255" s="514"/>
      <c r="Q1255" s="514"/>
      <c r="R1255" s="514"/>
      <c r="S1255" s="514"/>
      <c r="T1255" s="514"/>
      <c r="U1255" s="514"/>
      <c r="V1255" s="514"/>
      <c r="W1255" s="514"/>
      <c r="X1255" s="514"/>
      <c r="Y1255" s="514"/>
      <c r="Z1255" s="514"/>
      <c r="AA1255" s="514"/>
    </row>
    <row r="1256" spans="3:27">
      <c r="C1256" s="514"/>
      <c r="D1256" s="514"/>
      <c r="E1256" s="514"/>
      <c r="F1256" s="514"/>
      <c r="G1256" s="514"/>
      <c r="H1256" s="514"/>
      <c r="I1256" s="514"/>
      <c r="J1256" s="514"/>
      <c r="K1256" s="514"/>
      <c r="L1256" s="514"/>
      <c r="M1256" s="514"/>
      <c r="N1256" s="514"/>
      <c r="O1256" s="514"/>
      <c r="P1256" s="514"/>
      <c r="Q1256" s="514"/>
      <c r="R1256" s="514"/>
      <c r="S1256" s="514"/>
      <c r="T1256" s="514"/>
      <c r="U1256" s="514"/>
      <c r="V1256" s="514"/>
      <c r="W1256" s="514"/>
      <c r="X1256" s="514"/>
      <c r="Y1256" s="514"/>
      <c r="Z1256" s="514"/>
      <c r="AA1256" s="514"/>
    </row>
    <row r="1257" spans="3:27">
      <c r="C1257" s="514"/>
      <c r="D1257" s="514"/>
      <c r="E1257" s="514"/>
      <c r="F1257" s="514"/>
      <c r="G1257" s="514"/>
      <c r="H1257" s="514"/>
      <c r="I1257" s="514"/>
      <c r="J1257" s="514"/>
      <c r="K1257" s="514"/>
      <c r="L1257" s="514"/>
      <c r="M1257" s="514"/>
      <c r="N1257" s="514"/>
      <c r="O1257" s="514"/>
      <c r="P1257" s="514"/>
      <c r="Q1257" s="514"/>
      <c r="R1257" s="514"/>
      <c r="S1257" s="514"/>
      <c r="T1257" s="514"/>
      <c r="U1257" s="514"/>
      <c r="V1257" s="514"/>
      <c r="W1257" s="514"/>
      <c r="X1257" s="514"/>
      <c r="Y1257" s="514"/>
      <c r="Z1257" s="514"/>
      <c r="AA1257" s="514"/>
    </row>
    <row r="1258" spans="3:27">
      <c r="C1258" s="514"/>
      <c r="D1258" s="514"/>
      <c r="E1258" s="514"/>
      <c r="F1258" s="514"/>
      <c r="G1258" s="514"/>
      <c r="H1258" s="514"/>
      <c r="I1258" s="514"/>
      <c r="J1258" s="514"/>
      <c r="K1258" s="514"/>
      <c r="L1258" s="514"/>
      <c r="M1258" s="514"/>
      <c r="N1258" s="514"/>
      <c r="O1258" s="514"/>
      <c r="P1258" s="514"/>
      <c r="Q1258" s="514"/>
      <c r="R1258" s="514"/>
      <c r="S1258" s="514"/>
      <c r="T1258" s="514"/>
      <c r="U1258" s="514"/>
      <c r="V1258" s="514"/>
      <c r="W1258" s="514"/>
      <c r="X1258" s="514"/>
      <c r="Y1258" s="514"/>
      <c r="Z1258" s="514"/>
      <c r="AA1258" s="514"/>
    </row>
    <row r="1259" spans="3:27">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row>
    <row r="1260" spans="3:27">
      <c r="C1260" s="514"/>
      <c r="D1260" s="514"/>
      <c r="E1260" s="514"/>
      <c r="F1260" s="514"/>
      <c r="G1260" s="514"/>
      <c r="H1260" s="514"/>
      <c r="I1260" s="514"/>
      <c r="J1260" s="514"/>
      <c r="K1260" s="514"/>
      <c r="L1260" s="514"/>
      <c r="M1260" s="514"/>
      <c r="N1260" s="514"/>
      <c r="O1260" s="514"/>
      <c r="P1260" s="514"/>
      <c r="Q1260" s="514"/>
      <c r="R1260" s="514"/>
      <c r="S1260" s="514"/>
      <c r="T1260" s="514"/>
      <c r="U1260" s="514"/>
      <c r="V1260" s="514"/>
      <c r="W1260" s="514"/>
      <c r="X1260" s="514"/>
      <c r="Y1260" s="514"/>
      <c r="Z1260" s="514"/>
      <c r="AA1260" s="514"/>
    </row>
    <row r="1261" spans="3:27">
      <c r="C1261" s="514"/>
      <c r="D1261" s="514"/>
      <c r="E1261" s="514"/>
      <c r="F1261" s="514"/>
      <c r="G1261" s="514"/>
      <c r="H1261" s="514"/>
      <c r="I1261" s="514"/>
      <c r="J1261" s="514"/>
      <c r="K1261" s="514"/>
      <c r="L1261" s="514"/>
      <c r="M1261" s="514"/>
      <c r="N1261" s="514"/>
      <c r="O1261" s="514"/>
      <c r="P1261" s="514"/>
      <c r="Q1261" s="514"/>
      <c r="R1261" s="514"/>
      <c r="S1261" s="514"/>
      <c r="T1261" s="514"/>
      <c r="U1261" s="514"/>
      <c r="V1261" s="514"/>
      <c r="W1261" s="514"/>
      <c r="X1261" s="514"/>
      <c r="Y1261" s="514"/>
      <c r="Z1261" s="514"/>
      <c r="AA1261" s="514"/>
    </row>
    <row r="1262" spans="3:27">
      <c r="C1262" s="514"/>
      <c r="D1262" s="514"/>
      <c r="E1262" s="514"/>
      <c r="F1262" s="514"/>
      <c r="G1262" s="514"/>
      <c r="H1262" s="514"/>
      <c r="I1262" s="514"/>
      <c r="J1262" s="514"/>
      <c r="K1262" s="514"/>
      <c r="L1262" s="514"/>
      <c r="M1262" s="514"/>
      <c r="N1262" s="514"/>
      <c r="O1262" s="514"/>
      <c r="P1262" s="514"/>
      <c r="Q1262" s="514"/>
      <c r="R1262" s="514"/>
      <c r="S1262" s="514"/>
      <c r="T1262" s="514"/>
      <c r="U1262" s="514"/>
      <c r="V1262" s="514"/>
      <c r="W1262" s="514"/>
      <c r="X1262" s="514"/>
      <c r="Y1262" s="514"/>
      <c r="Z1262" s="514"/>
      <c r="AA1262" s="514"/>
    </row>
    <row r="1263" spans="3:27">
      <c r="C1263" s="514"/>
      <c r="D1263" s="514"/>
      <c r="E1263" s="514"/>
      <c r="F1263" s="514"/>
      <c r="G1263" s="514"/>
      <c r="H1263" s="514"/>
      <c r="I1263" s="514"/>
      <c r="J1263" s="514"/>
      <c r="K1263" s="514"/>
      <c r="L1263" s="514"/>
      <c r="M1263" s="514"/>
      <c r="N1263" s="514"/>
      <c r="O1263" s="514"/>
      <c r="P1263" s="514"/>
      <c r="Q1263" s="514"/>
      <c r="R1263" s="514"/>
      <c r="S1263" s="514"/>
      <c r="T1263" s="514"/>
      <c r="U1263" s="514"/>
      <c r="V1263" s="514"/>
      <c r="W1263" s="514"/>
      <c r="X1263" s="514"/>
      <c r="Y1263" s="514"/>
      <c r="Z1263" s="514"/>
      <c r="AA1263" s="514"/>
    </row>
    <row r="1264" spans="3:27">
      <c r="C1264" s="514"/>
      <c r="D1264" s="514"/>
      <c r="E1264" s="514"/>
      <c r="F1264" s="514"/>
      <c r="G1264" s="514"/>
      <c r="H1264" s="514"/>
      <c r="I1264" s="514"/>
      <c r="J1264" s="514"/>
      <c r="K1264" s="514"/>
      <c r="L1264" s="514"/>
      <c r="M1264" s="514"/>
      <c r="N1264" s="514"/>
      <c r="O1264" s="514"/>
      <c r="P1264" s="514"/>
      <c r="Q1264" s="514"/>
      <c r="R1264" s="514"/>
      <c r="S1264" s="514"/>
      <c r="T1264" s="514"/>
      <c r="U1264" s="514"/>
      <c r="V1264" s="514"/>
      <c r="W1264" s="514"/>
      <c r="X1264" s="514"/>
      <c r="Y1264" s="514"/>
      <c r="Z1264" s="514"/>
      <c r="AA1264" s="514"/>
    </row>
    <row r="1265" spans="3:27">
      <c r="C1265" s="514"/>
      <c r="D1265" s="514"/>
      <c r="E1265" s="514"/>
      <c r="F1265" s="514"/>
      <c r="G1265" s="514"/>
      <c r="H1265" s="514"/>
      <c r="I1265" s="514"/>
      <c r="J1265" s="514"/>
      <c r="K1265" s="514"/>
      <c r="L1265" s="514"/>
      <c r="M1265" s="514"/>
      <c r="N1265" s="514"/>
      <c r="O1265" s="514"/>
      <c r="P1265" s="514"/>
      <c r="Q1265" s="514"/>
      <c r="R1265" s="514"/>
      <c r="S1265" s="514"/>
      <c r="T1265" s="514"/>
      <c r="U1265" s="514"/>
      <c r="V1265" s="514"/>
      <c r="W1265" s="514"/>
      <c r="X1265" s="514"/>
      <c r="Y1265" s="514"/>
      <c r="Z1265" s="514"/>
      <c r="AA1265" s="514"/>
    </row>
    <row r="1266" spans="3:27">
      <c r="C1266" s="514"/>
      <c r="D1266" s="514"/>
      <c r="E1266" s="514"/>
      <c r="F1266" s="514"/>
      <c r="G1266" s="514"/>
      <c r="H1266" s="514"/>
      <c r="I1266" s="514"/>
      <c r="J1266" s="514"/>
      <c r="K1266" s="514"/>
      <c r="L1266" s="514"/>
      <c r="M1266" s="514"/>
      <c r="N1266" s="514"/>
      <c r="O1266" s="514"/>
      <c r="P1266" s="514"/>
      <c r="Q1266" s="514"/>
      <c r="R1266" s="514"/>
      <c r="S1266" s="514"/>
      <c r="T1266" s="514"/>
      <c r="U1266" s="514"/>
      <c r="V1266" s="514"/>
      <c r="W1266" s="514"/>
      <c r="X1266" s="514"/>
      <c r="Y1266" s="514"/>
      <c r="Z1266" s="514"/>
      <c r="AA1266" s="514"/>
    </row>
    <row r="1267" spans="3:27">
      <c r="C1267" s="514"/>
      <c r="D1267" s="514"/>
      <c r="E1267" s="514"/>
      <c r="F1267" s="514"/>
      <c r="G1267" s="514"/>
      <c r="H1267" s="514"/>
      <c r="I1267" s="514"/>
      <c r="J1267" s="514"/>
      <c r="K1267" s="514"/>
      <c r="L1267" s="514"/>
      <c r="M1267" s="514"/>
      <c r="N1267" s="514"/>
      <c r="O1267" s="514"/>
      <c r="P1267" s="514"/>
      <c r="Q1267" s="514"/>
      <c r="R1267" s="514"/>
      <c r="S1267" s="514"/>
      <c r="T1267" s="514"/>
      <c r="U1267" s="514"/>
      <c r="V1267" s="514"/>
      <c r="W1267" s="514"/>
      <c r="X1267" s="514"/>
      <c r="Y1267" s="514"/>
      <c r="Z1267" s="514"/>
      <c r="AA1267" s="514"/>
    </row>
    <row r="1268" spans="3:27">
      <c r="C1268" s="514"/>
      <c r="D1268" s="514"/>
      <c r="E1268" s="514"/>
      <c r="F1268" s="514"/>
      <c r="G1268" s="514"/>
      <c r="H1268" s="514"/>
      <c r="I1268" s="514"/>
      <c r="J1268" s="514"/>
      <c r="K1268" s="514"/>
      <c r="L1268" s="514"/>
      <c r="M1268" s="514"/>
      <c r="N1268" s="514"/>
      <c r="O1268" s="514"/>
      <c r="P1268" s="514"/>
      <c r="Q1268" s="514"/>
      <c r="R1268" s="514"/>
      <c r="S1268" s="514"/>
      <c r="T1268" s="514"/>
      <c r="U1268" s="514"/>
      <c r="V1268" s="514"/>
      <c r="W1268" s="514"/>
      <c r="X1268" s="514"/>
      <c r="Y1268" s="514"/>
      <c r="Z1268" s="514"/>
      <c r="AA1268" s="514"/>
    </row>
    <row r="1269" spans="3:27">
      <c r="C1269" s="514"/>
      <c r="D1269" s="514"/>
      <c r="E1269" s="514"/>
      <c r="F1269" s="514"/>
      <c r="G1269" s="514"/>
      <c r="H1269" s="514"/>
      <c r="I1269" s="514"/>
      <c r="J1269" s="514"/>
      <c r="K1269" s="514"/>
      <c r="L1269" s="514"/>
      <c r="M1269" s="514"/>
      <c r="N1269" s="514"/>
      <c r="O1269" s="514"/>
      <c r="P1269" s="514"/>
      <c r="Q1269" s="514"/>
      <c r="R1269" s="514"/>
      <c r="S1269" s="514"/>
      <c r="T1269" s="514"/>
      <c r="U1269" s="514"/>
      <c r="V1269" s="514"/>
      <c r="W1269" s="514"/>
      <c r="X1269" s="514"/>
      <c r="Y1269" s="514"/>
      <c r="Z1269" s="514"/>
      <c r="AA1269" s="514"/>
    </row>
    <row r="1270" spans="3:27">
      <c r="C1270" s="514"/>
      <c r="D1270" s="514"/>
      <c r="E1270" s="514"/>
      <c r="F1270" s="514"/>
      <c r="G1270" s="514"/>
      <c r="H1270" s="514"/>
      <c r="I1270" s="514"/>
      <c r="J1270" s="514"/>
      <c r="K1270" s="514"/>
      <c r="L1270" s="514"/>
      <c r="M1270" s="514"/>
      <c r="N1270" s="514"/>
      <c r="O1270" s="514"/>
      <c r="P1270" s="514"/>
      <c r="Q1270" s="514"/>
      <c r="R1270" s="514"/>
      <c r="S1270" s="514"/>
      <c r="T1270" s="514"/>
      <c r="U1270" s="514"/>
      <c r="V1270" s="514"/>
      <c r="W1270" s="514"/>
      <c r="X1270" s="514"/>
      <c r="Y1270" s="514"/>
      <c r="Z1270" s="514"/>
      <c r="AA1270" s="514"/>
    </row>
    <row r="1271" spans="3:27">
      <c r="C1271" s="514"/>
      <c r="D1271" s="514"/>
      <c r="E1271" s="514"/>
      <c r="F1271" s="514"/>
      <c r="G1271" s="514"/>
      <c r="H1271" s="514"/>
      <c r="I1271" s="514"/>
      <c r="J1271" s="514"/>
      <c r="K1271" s="514"/>
      <c r="L1271" s="514"/>
      <c r="M1271" s="514"/>
      <c r="N1271" s="514"/>
      <c r="O1271" s="514"/>
      <c r="P1271" s="514"/>
      <c r="Q1271" s="514"/>
      <c r="R1271" s="514"/>
      <c r="S1271" s="514"/>
      <c r="T1271" s="514"/>
      <c r="U1271" s="514"/>
      <c r="V1271" s="514"/>
      <c r="W1271" s="514"/>
      <c r="X1271" s="514"/>
      <c r="Y1271" s="514"/>
      <c r="Z1271" s="514"/>
      <c r="AA1271" s="514"/>
    </row>
    <row r="1272" spans="3:27">
      <c r="C1272" s="514"/>
      <c r="D1272" s="514"/>
      <c r="E1272" s="514"/>
      <c r="F1272" s="514"/>
      <c r="G1272" s="514"/>
      <c r="H1272" s="514"/>
      <c r="I1272" s="514"/>
      <c r="J1272" s="514"/>
      <c r="K1272" s="514"/>
      <c r="L1272" s="514"/>
      <c r="M1272" s="514"/>
      <c r="N1272" s="514"/>
      <c r="O1272" s="514"/>
      <c r="P1272" s="514"/>
      <c r="Q1272" s="514"/>
      <c r="R1272" s="514"/>
      <c r="S1272" s="514"/>
      <c r="T1272" s="514"/>
      <c r="U1272" s="514"/>
      <c r="V1272" s="514"/>
      <c r="W1272" s="514"/>
      <c r="X1272" s="514"/>
      <c r="Y1272" s="514"/>
      <c r="Z1272" s="514"/>
      <c r="AA1272" s="514"/>
    </row>
    <row r="1273" spans="3:27">
      <c r="C1273" s="514"/>
      <c r="D1273" s="514"/>
      <c r="E1273" s="514"/>
      <c r="F1273" s="514"/>
      <c r="G1273" s="514"/>
      <c r="H1273" s="514"/>
      <c r="I1273" s="514"/>
      <c r="J1273" s="514"/>
      <c r="K1273" s="514"/>
      <c r="L1273" s="514"/>
      <c r="M1273" s="514"/>
      <c r="N1273" s="514"/>
      <c r="O1273" s="514"/>
      <c r="P1273" s="514"/>
      <c r="Q1273" s="514"/>
      <c r="R1273" s="514"/>
      <c r="S1273" s="514"/>
      <c r="T1273" s="514"/>
      <c r="U1273" s="514"/>
      <c r="V1273" s="514"/>
      <c r="W1273" s="514"/>
      <c r="X1273" s="514"/>
      <c r="Y1273" s="514"/>
      <c r="Z1273" s="514"/>
      <c r="AA1273" s="514"/>
    </row>
    <row r="1274" spans="3:27">
      <c r="C1274" s="514"/>
      <c r="D1274" s="514"/>
      <c r="E1274" s="514"/>
      <c r="F1274" s="514"/>
      <c r="G1274" s="514"/>
      <c r="H1274" s="514"/>
      <c r="I1274" s="514"/>
      <c r="J1274" s="514"/>
      <c r="K1274" s="514"/>
      <c r="L1274" s="514"/>
      <c r="M1274" s="514"/>
      <c r="N1274" s="514"/>
      <c r="O1274" s="514"/>
      <c r="P1274" s="514"/>
      <c r="Q1274" s="514"/>
      <c r="R1274" s="514"/>
      <c r="S1274" s="514"/>
      <c r="T1274" s="514"/>
      <c r="U1274" s="514"/>
      <c r="V1274" s="514"/>
      <c r="W1274" s="514"/>
      <c r="X1274" s="514"/>
      <c r="Y1274" s="514"/>
      <c r="Z1274" s="514"/>
      <c r="AA1274" s="514"/>
    </row>
    <row r="1275" spans="3:27">
      <c r="C1275" s="514"/>
      <c r="D1275" s="514"/>
      <c r="E1275" s="514"/>
      <c r="F1275" s="514"/>
      <c r="G1275" s="514"/>
      <c r="H1275" s="514"/>
      <c r="I1275" s="514"/>
      <c r="J1275" s="514"/>
      <c r="K1275" s="514"/>
      <c r="L1275" s="514"/>
      <c r="M1275" s="514"/>
      <c r="N1275" s="514"/>
      <c r="O1275" s="514"/>
      <c r="P1275" s="514"/>
      <c r="Q1275" s="514"/>
      <c r="R1275" s="514"/>
      <c r="S1275" s="514"/>
      <c r="T1275" s="514"/>
      <c r="U1275" s="514"/>
      <c r="V1275" s="514"/>
      <c r="W1275" s="514"/>
      <c r="X1275" s="514"/>
      <c r="Y1275" s="514"/>
      <c r="Z1275" s="514"/>
      <c r="AA1275" s="514"/>
    </row>
    <row r="1276" spans="3:27">
      <c r="C1276" s="514"/>
      <c r="D1276" s="514"/>
      <c r="E1276" s="514"/>
      <c r="F1276" s="514"/>
      <c r="G1276" s="514"/>
      <c r="H1276" s="514"/>
      <c r="I1276" s="514"/>
      <c r="J1276" s="514"/>
      <c r="K1276" s="514"/>
      <c r="L1276" s="514"/>
      <c r="M1276" s="514"/>
      <c r="N1276" s="514"/>
      <c r="O1276" s="514"/>
      <c r="P1276" s="514"/>
      <c r="Q1276" s="514"/>
      <c r="R1276" s="514"/>
      <c r="S1276" s="514"/>
      <c r="T1276" s="514"/>
      <c r="U1276" s="514"/>
      <c r="V1276" s="514"/>
      <c r="W1276" s="514"/>
      <c r="X1276" s="514"/>
      <c r="Y1276" s="514"/>
      <c r="Z1276" s="514"/>
      <c r="AA1276" s="514"/>
    </row>
    <row r="1277" spans="3:27">
      <c r="C1277" s="514"/>
      <c r="D1277" s="514"/>
      <c r="E1277" s="514"/>
      <c r="F1277" s="514"/>
      <c r="G1277" s="514"/>
      <c r="H1277" s="514"/>
      <c r="I1277" s="514"/>
      <c r="J1277" s="514"/>
      <c r="K1277" s="514"/>
      <c r="L1277" s="514"/>
      <c r="M1277" s="514"/>
      <c r="N1277" s="514"/>
      <c r="O1277" s="514"/>
      <c r="P1277" s="514"/>
      <c r="Q1277" s="514"/>
      <c r="R1277" s="514"/>
      <c r="S1277" s="514"/>
      <c r="T1277" s="514"/>
      <c r="U1277" s="514"/>
      <c r="V1277" s="514"/>
      <c r="W1277" s="514"/>
      <c r="X1277" s="514"/>
      <c r="Y1277" s="514"/>
      <c r="Z1277" s="514"/>
      <c r="AA1277" s="514"/>
    </row>
    <row r="1278" spans="3:27">
      <c r="C1278" s="514"/>
      <c r="D1278" s="514"/>
      <c r="E1278" s="514"/>
      <c r="F1278" s="514"/>
      <c r="G1278" s="514"/>
      <c r="H1278" s="514"/>
      <c r="I1278" s="514"/>
      <c r="J1278" s="514"/>
      <c r="K1278" s="514"/>
      <c r="L1278" s="514"/>
      <c r="M1278" s="514"/>
      <c r="N1278" s="514"/>
      <c r="O1278" s="514"/>
      <c r="P1278" s="514"/>
      <c r="Q1278" s="514"/>
      <c r="R1278" s="514"/>
      <c r="S1278" s="514"/>
      <c r="T1278" s="514"/>
      <c r="U1278" s="514"/>
      <c r="V1278" s="514"/>
      <c r="W1278" s="514"/>
      <c r="X1278" s="514"/>
      <c r="Y1278" s="514"/>
      <c r="Z1278" s="514"/>
      <c r="AA1278" s="514"/>
    </row>
    <row r="1279" spans="3:27">
      <c r="C1279" s="514"/>
      <c r="D1279" s="514"/>
      <c r="E1279" s="514"/>
      <c r="F1279" s="514"/>
      <c r="G1279" s="514"/>
      <c r="H1279" s="514"/>
      <c r="I1279" s="514"/>
      <c r="J1279" s="514"/>
      <c r="K1279" s="514"/>
      <c r="L1279" s="514"/>
      <c r="M1279" s="514"/>
      <c r="N1279" s="514"/>
      <c r="O1279" s="514"/>
      <c r="P1279" s="514"/>
      <c r="Q1279" s="514"/>
      <c r="R1279" s="514"/>
      <c r="S1279" s="514"/>
      <c r="T1279" s="514"/>
      <c r="U1279" s="514"/>
      <c r="V1279" s="514"/>
      <c r="W1279" s="514"/>
      <c r="X1279" s="514"/>
      <c r="Y1279" s="514"/>
      <c r="Z1279" s="514"/>
      <c r="AA1279" s="514"/>
    </row>
    <row r="1280" spans="3:27">
      <c r="C1280" s="514"/>
      <c r="D1280" s="514"/>
      <c r="E1280" s="514"/>
      <c r="F1280" s="514"/>
      <c r="G1280" s="514"/>
      <c r="H1280" s="514"/>
      <c r="I1280" s="514"/>
      <c r="J1280" s="514"/>
      <c r="K1280" s="514"/>
      <c r="L1280" s="514"/>
      <c r="M1280" s="514"/>
      <c r="N1280" s="514"/>
      <c r="O1280" s="514"/>
      <c r="P1280" s="514"/>
      <c r="Q1280" s="514"/>
      <c r="R1280" s="514"/>
      <c r="S1280" s="514"/>
      <c r="T1280" s="514"/>
      <c r="U1280" s="514"/>
      <c r="V1280" s="514"/>
      <c r="W1280" s="514"/>
      <c r="X1280" s="514"/>
      <c r="Y1280" s="514"/>
      <c r="Z1280" s="514"/>
      <c r="AA1280" s="514"/>
    </row>
    <row r="1281" spans="3:27">
      <c r="C1281" s="514"/>
      <c r="D1281" s="514"/>
      <c r="E1281" s="514"/>
      <c r="F1281" s="514"/>
      <c r="G1281" s="514"/>
      <c r="H1281" s="514"/>
      <c r="I1281" s="514"/>
      <c r="J1281" s="514"/>
      <c r="K1281" s="514"/>
      <c r="L1281" s="514"/>
      <c r="M1281" s="514"/>
      <c r="N1281" s="514"/>
      <c r="O1281" s="514"/>
      <c r="P1281" s="514"/>
      <c r="Q1281" s="514"/>
      <c r="R1281" s="514"/>
      <c r="S1281" s="514"/>
      <c r="T1281" s="514"/>
      <c r="U1281" s="514"/>
      <c r="V1281" s="514"/>
      <c r="W1281" s="514"/>
      <c r="X1281" s="514"/>
      <c r="Y1281" s="514"/>
      <c r="Z1281" s="514"/>
      <c r="AA1281" s="514"/>
    </row>
    <row r="1282" spans="3:27">
      <c r="C1282" s="514"/>
      <c r="D1282" s="514"/>
      <c r="E1282" s="514"/>
      <c r="F1282" s="514"/>
      <c r="G1282" s="514"/>
      <c r="H1282" s="514"/>
      <c r="I1282" s="514"/>
      <c r="J1282" s="514"/>
      <c r="K1282" s="514"/>
      <c r="L1282" s="514"/>
      <c r="M1282" s="514"/>
      <c r="N1282" s="514"/>
      <c r="O1282" s="514"/>
      <c r="P1282" s="514"/>
      <c r="Q1282" s="514"/>
      <c r="R1282" s="514"/>
      <c r="S1282" s="514"/>
      <c r="T1282" s="514"/>
      <c r="U1282" s="514"/>
      <c r="V1282" s="514"/>
      <c r="W1282" s="514"/>
      <c r="X1282" s="514"/>
      <c r="Y1282" s="514"/>
      <c r="Z1282" s="514"/>
      <c r="AA1282" s="514"/>
    </row>
    <row r="1283" spans="3:27">
      <c r="C1283" s="514"/>
      <c r="D1283" s="514"/>
      <c r="E1283" s="514"/>
      <c r="F1283" s="514"/>
      <c r="G1283" s="514"/>
      <c r="H1283" s="514"/>
      <c r="I1283" s="514"/>
      <c r="J1283" s="514"/>
      <c r="K1283" s="514"/>
      <c r="L1283" s="514"/>
      <c r="M1283" s="514"/>
      <c r="N1283" s="514"/>
      <c r="O1283" s="514"/>
      <c r="P1283" s="514"/>
      <c r="Q1283" s="514"/>
      <c r="R1283" s="514"/>
      <c r="S1283" s="514"/>
      <c r="T1283" s="514"/>
      <c r="U1283" s="514"/>
      <c r="V1283" s="514"/>
      <c r="W1283" s="514"/>
      <c r="X1283" s="514"/>
      <c r="Y1283" s="514"/>
      <c r="Z1283" s="514"/>
      <c r="AA1283" s="514"/>
    </row>
    <row r="1284" spans="3:27">
      <c r="C1284" s="514"/>
      <c r="D1284" s="514"/>
      <c r="E1284" s="514"/>
      <c r="F1284" s="514"/>
      <c r="G1284" s="514"/>
      <c r="H1284" s="514"/>
      <c r="I1284" s="514"/>
      <c r="J1284" s="514"/>
      <c r="K1284" s="514"/>
      <c r="L1284" s="514"/>
      <c r="M1284" s="514"/>
      <c r="N1284" s="514"/>
      <c r="O1284" s="514"/>
      <c r="P1284" s="514"/>
      <c r="Q1284" s="514"/>
      <c r="R1284" s="514"/>
      <c r="S1284" s="514"/>
      <c r="T1284" s="514"/>
      <c r="U1284" s="514"/>
      <c r="V1284" s="514"/>
      <c r="W1284" s="514"/>
      <c r="X1284" s="514"/>
      <c r="Y1284" s="514"/>
      <c r="Z1284" s="514"/>
      <c r="AA1284" s="514"/>
    </row>
    <row r="1285" spans="3:27">
      <c r="C1285" s="514"/>
      <c r="D1285" s="514"/>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row>
    <row r="1286" spans="3:27">
      <c r="C1286" s="514"/>
      <c r="D1286" s="514"/>
      <c r="E1286" s="514"/>
      <c r="F1286" s="514"/>
      <c r="G1286" s="514"/>
      <c r="H1286" s="514"/>
      <c r="I1286" s="514"/>
      <c r="J1286" s="514"/>
      <c r="K1286" s="514"/>
      <c r="L1286" s="514"/>
      <c r="M1286" s="514"/>
      <c r="N1286" s="514"/>
      <c r="O1286" s="514"/>
      <c r="P1286" s="514"/>
      <c r="Q1286" s="514"/>
      <c r="R1286" s="514"/>
      <c r="S1286" s="514"/>
      <c r="T1286" s="514"/>
      <c r="U1286" s="514"/>
      <c r="V1286" s="514"/>
      <c r="W1286" s="514"/>
      <c r="X1286" s="514"/>
      <c r="Y1286" s="514"/>
      <c r="Z1286" s="514"/>
      <c r="AA1286" s="514"/>
    </row>
    <row r="1287" spans="3:27">
      <c r="C1287" s="514"/>
      <c r="D1287" s="514"/>
      <c r="E1287" s="514"/>
      <c r="F1287" s="514"/>
      <c r="G1287" s="514"/>
      <c r="H1287" s="514"/>
      <c r="I1287" s="514"/>
      <c r="J1287" s="514"/>
      <c r="K1287" s="514"/>
      <c r="L1287" s="514"/>
      <c r="M1287" s="514"/>
      <c r="N1287" s="514"/>
      <c r="O1287" s="514"/>
      <c r="P1287" s="514"/>
      <c r="Q1287" s="514"/>
      <c r="R1287" s="514"/>
      <c r="S1287" s="514"/>
      <c r="T1287" s="514"/>
      <c r="U1287" s="514"/>
      <c r="V1287" s="514"/>
      <c r="W1287" s="514"/>
      <c r="X1287" s="514"/>
      <c r="Y1287" s="514"/>
      <c r="Z1287" s="514"/>
      <c r="AA1287" s="514"/>
    </row>
    <row r="1288" spans="3:27">
      <c r="C1288" s="514"/>
      <c r="D1288" s="514"/>
      <c r="E1288" s="514"/>
      <c r="F1288" s="514"/>
      <c r="G1288" s="514"/>
      <c r="H1288" s="514"/>
      <c r="I1288" s="514"/>
      <c r="J1288" s="514"/>
      <c r="K1288" s="514"/>
      <c r="L1288" s="514"/>
      <c r="M1288" s="514"/>
      <c r="N1288" s="514"/>
      <c r="O1288" s="514"/>
      <c r="P1288" s="514"/>
      <c r="Q1288" s="514"/>
      <c r="R1288" s="514"/>
      <c r="S1288" s="514"/>
      <c r="T1288" s="514"/>
      <c r="U1288" s="514"/>
      <c r="V1288" s="514"/>
      <c r="W1288" s="514"/>
      <c r="X1288" s="514"/>
      <c r="Y1288" s="514"/>
      <c r="Z1288" s="514"/>
      <c r="AA1288" s="514"/>
    </row>
    <row r="1289" spans="3:27">
      <c r="C1289" s="514"/>
      <c r="D1289" s="514"/>
      <c r="E1289" s="514"/>
      <c r="F1289" s="514"/>
      <c r="G1289" s="514"/>
      <c r="H1289" s="514"/>
      <c r="I1289" s="514"/>
      <c r="J1289" s="514"/>
      <c r="K1289" s="514"/>
      <c r="L1289" s="514"/>
      <c r="M1289" s="514"/>
      <c r="N1289" s="514"/>
      <c r="O1289" s="514"/>
      <c r="P1289" s="514"/>
      <c r="Q1289" s="514"/>
      <c r="R1289" s="514"/>
      <c r="S1289" s="514"/>
      <c r="T1289" s="514"/>
      <c r="U1289" s="514"/>
      <c r="V1289" s="514"/>
      <c r="W1289" s="514"/>
      <c r="X1289" s="514"/>
      <c r="Y1289" s="514"/>
      <c r="Z1289" s="514"/>
      <c r="AA1289" s="514"/>
    </row>
    <row r="1290" spans="3:27">
      <c r="C1290" s="514"/>
      <c r="D1290" s="514"/>
      <c r="E1290" s="514"/>
      <c r="F1290" s="514"/>
      <c r="G1290" s="514"/>
      <c r="H1290" s="514"/>
      <c r="I1290" s="514"/>
      <c r="J1290" s="514"/>
      <c r="K1290" s="514"/>
      <c r="L1290" s="514"/>
      <c r="M1290" s="514"/>
      <c r="N1290" s="514"/>
      <c r="O1290" s="514"/>
      <c r="P1290" s="514"/>
      <c r="Q1290" s="514"/>
      <c r="R1290" s="514"/>
      <c r="S1290" s="514"/>
      <c r="T1290" s="514"/>
      <c r="U1290" s="514"/>
      <c r="V1290" s="514"/>
      <c r="W1290" s="514"/>
      <c r="X1290" s="514"/>
      <c r="Y1290" s="514"/>
      <c r="Z1290" s="514"/>
      <c r="AA1290" s="514"/>
    </row>
    <row r="1291" spans="3:27">
      <c r="C1291" s="514"/>
      <c r="D1291" s="514"/>
      <c r="E1291" s="514"/>
      <c r="F1291" s="514"/>
      <c r="G1291" s="514"/>
      <c r="H1291" s="514"/>
      <c r="I1291" s="514"/>
      <c r="J1291" s="514"/>
      <c r="K1291" s="514"/>
      <c r="L1291" s="514"/>
      <c r="M1291" s="514"/>
      <c r="N1291" s="514"/>
      <c r="O1291" s="514"/>
      <c r="P1291" s="514"/>
      <c r="Q1291" s="514"/>
      <c r="R1291" s="514"/>
      <c r="S1291" s="514"/>
      <c r="T1291" s="514"/>
      <c r="U1291" s="514"/>
      <c r="V1291" s="514"/>
      <c r="W1291" s="514"/>
      <c r="X1291" s="514"/>
      <c r="Y1291" s="514"/>
      <c r="Z1291" s="514"/>
      <c r="AA1291" s="514"/>
    </row>
    <row r="1292" spans="3:27">
      <c r="C1292" s="514"/>
      <c r="D1292" s="514"/>
      <c r="E1292" s="514"/>
      <c r="F1292" s="514"/>
      <c r="G1292" s="514"/>
      <c r="H1292" s="514"/>
      <c r="I1292" s="514"/>
      <c r="J1292" s="514"/>
      <c r="K1292" s="514"/>
      <c r="L1292" s="514"/>
      <c r="M1292" s="514"/>
      <c r="N1292" s="514"/>
      <c r="O1292" s="514"/>
      <c r="P1292" s="514"/>
      <c r="Q1292" s="514"/>
      <c r="R1292" s="514"/>
      <c r="S1292" s="514"/>
      <c r="T1292" s="514"/>
      <c r="U1292" s="514"/>
      <c r="V1292" s="514"/>
      <c r="W1292" s="514"/>
      <c r="X1292" s="514"/>
      <c r="Y1292" s="514"/>
      <c r="Z1292" s="514"/>
      <c r="AA1292" s="514"/>
    </row>
    <row r="1293" spans="3:27">
      <c r="C1293" s="514"/>
      <c r="D1293" s="514"/>
      <c r="E1293" s="514"/>
      <c r="F1293" s="514"/>
      <c r="G1293" s="514"/>
      <c r="H1293" s="514"/>
      <c r="I1293" s="514"/>
      <c r="J1293" s="514"/>
      <c r="K1293" s="514"/>
      <c r="L1293" s="514"/>
      <c r="M1293" s="514"/>
      <c r="N1293" s="514"/>
      <c r="O1293" s="514"/>
      <c r="P1293" s="514"/>
      <c r="Q1293" s="514"/>
      <c r="R1293" s="514"/>
      <c r="S1293" s="514"/>
      <c r="T1293" s="514"/>
      <c r="U1293" s="514"/>
      <c r="V1293" s="514"/>
      <c r="W1293" s="514"/>
      <c r="X1293" s="514"/>
      <c r="Y1293" s="514"/>
      <c r="Z1293" s="514"/>
      <c r="AA1293" s="514"/>
    </row>
    <row r="1294" spans="3:27">
      <c r="C1294" s="514"/>
      <c r="D1294" s="514"/>
      <c r="E1294" s="514"/>
      <c r="F1294" s="514"/>
      <c r="G1294" s="514"/>
      <c r="H1294" s="514"/>
      <c r="I1294" s="514"/>
      <c r="J1294" s="514"/>
      <c r="K1294" s="514"/>
      <c r="L1294" s="514"/>
      <c r="M1294" s="514"/>
      <c r="N1294" s="514"/>
      <c r="O1294" s="514"/>
      <c r="P1294" s="514"/>
      <c r="Q1294" s="514"/>
      <c r="R1294" s="514"/>
      <c r="S1294" s="514"/>
      <c r="T1294" s="514"/>
      <c r="U1294" s="514"/>
      <c r="V1294" s="514"/>
      <c r="W1294" s="514"/>
      <c r="X1294" s="514"/>
      <c r="Y1294" s="514"/>
      <c r="Z1294" s="514"/>
      <c r="AA1294" s="514"/>
    </row>
    <row r="1295" spans="3:27">
      <c r="C1295" s="514"/>
      <c r="D1295" s="514"/>
      <c r="E1295" s="514"/>
      <c r="F1295" s="514"/>
      <c r="G1295" s="514"/>
      <c r="H1295" s="514"/>
      <c r="I1295" s="514"/>
      <c r="J1295" s="514"/>
      <c r="K1295" s="514"/>
      <c r="L1295" s="514"/>
      <c r="M1295" s="514"/>
      <c r="N1295" s="514"/>
      <c r="O1295" s="514"/>
      <c r="P1295" s="514"/>
      <c r="Q1295" s="514"/>
      <c r="R1295" s="514"/>
      <c r="S1295" s="514"/>
      <c r="T1295" s="514"/>
      <c r="U1295" s="514"/>
      <c r="V1295" s="514"/>
      <c r="W1295" s="514"/>
      <c r="X1295" s="514"/>
      <c r="Y1295" s="514"/>
      <c r="Z1295" s="514"/>
      <c r="AA1295" s="514"/>
    </row>
    <row r="1296" spans="3:27">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row>
    <row r="1297" spans="3:27">
      <c r="C1297" s="514"/>
      <c r="D1297" s="514"/>
      <c r="E1297" s="514"/>
      <c r="F1297" s="514"/>
      <c r="G1297" s="514"/>
      <c r="H1297" s="514"/>
      <c r="I1297" s="514"/>
      <c r="J1297" s="514"/>
      <c r="K1297" s="514"/>
      <c r="L1297" s="514"/>
      <c r="M1297" s="514"/>
      <c r="N1297" s="514"/>
      <c r="O1297" s="514"/>
      <c r="P1297" s="514"/>
      <c r="Q1297" s="514"/>
      <c r="R1297" s="514"/>
      <c r="S1297" s="514"/>
      <c r="T1297" s="514"/>
      <c r="U1297" s="514"/>
      <c r="V1297" s="514"/>
      <c r="W1297" s="514"/>
      <c r="X1297" s="514"/>
      <c r="Y1297" s="514"/>
      <c r="Z1297" s="514"/>
      <c r="AA1297" s="514"/>
    </row>
    <row r="1298" spans="3:27">
      <c r="C1298" s="514"/>
      <c r="D1298" s="514"/>
      <c r="E1298" s="514"/>
      <c r="F1298" s="514"/>
      <c r="G1298" s="514"/>
      <c r="H1298" s="514"/>
      <c r="I1298" s="514"/>
      <c r="J1298" s="514"/>
      <c r="K1298" s="514"/>
      <c r="L1298" s="514"/>
      <c r="M1298" s="514"/>
      <c r="N1298" s="514"/>
      <c r="O1298" s="514"/>
      <c r="P1298" s="514"/>
      <c r="Q1298" s="514"/>
      <c r="R1298" s="514"/>
      <c r="S1298" s="514"/>
      <c r="T1298" s="514"/>
      <c r="U1298" s="514"/>
      <c r="V1298" s="514"/>
      <c r="W1298" s="514"/>
      <c r="X1298" s="514"/>
      <c r="Y1298" s="514"/>
      <c r="Z1298" s="514"/>
      <c r="AA1298" s="514"/>
    </row>
    <row r="1299" spans="3:27">
      <c r="C1299" s="514"/>
      <c r="D1299" s="514"/>
      <c r="E1299" s="514"/>
      <c r="F1299" s="514"/>
      <c r="G1299" s="514"/>
      <c r="H1299" s="514"/>
      <c r="I1299" s="514"/>
      <c r="J1299" s="514"/>
      <c r="K1299" s="514"/>
      <c r="L1299" s="514"/>
      <c r="M1299" s="514"/>
      <c r="N1299" s="514"/>
      <c r="O1299" s="514"/>
      <c r="P1299" s="514"/>
      <c r="Q1299" s="514"/>
      <c r="R1299" s="514"/>
      <c r="S1299" s="514"/>
      <c r="T1299" s="514"/>
      <c r="U1299" s="514"/>
      <c r="V1299" s="514"/>
      <c r="W1299" s="514"/>
      <c r="X1299" s="514"/>
      <c r="Y1299" s="514"/>
      <c r="Z1299" s="514"/>
      <c r="AA1299" s="514"/>
    </row>
    <row r="1300" spans="3:27">
      <c r="C1300" s="514"/>
      <c r="D1300" s="514"/>
      <c r="E1300" s="514"/>
      <c r="F1300" s="514"/>
      <c r="G1300" s="514"/>
      <c r="H1300" s="514"/>
      <c r="I1300" s="514"/>
      <c r="J1300" s="514"/>
      <c r="K1300" s="514"/>
      <c r="L1300" s="514"/>
      <c r="M1300" s="514"/>
      <c r="N1300" s="514"/>
      <c r="O1300" s="514"/>
      <c r="P1300" s="514"/>
      <c r="Q1300" s="514"/>
      <c r="R1300" s="514"/>
      <c r="S1300" s="514"/>
      <c r="T1300" s="514"/>
      <c r="U1300" s="514"/>
      <c r="V1300" s="514"/>
      <c r="W1300" s="514"/>
      <c r="X1300" s="514"/>
      <c r="Y1300" s="514"/>
      <c r="Z1300" s="514"/>
      <c r="AA1300" s="514"/>
    </row>
    <row r="1301" spans="3:27">
      <c r="C1301" s="514"/>
      <c r="D1301" s="514"/>
      <c r="E1301" s="514"/>
      <c r="F1301" s="514"/>
      <c r="G1301" s="514"/>
      <c r="H1301" s="514"/>
      <c r="I1301" s="514"/>
      <c r="J1301" s="514"/>
      <c r="K1301" s="514"/>
      <c r="L1301" s="514"/>
      <c r="M1301" s="514"/>
      <c r="N1301" s="514"/>
      <c r="O1301" s="514"/>
      <c r="P1301" s="514"/>
      <c r="Q1301" s="514"/>
      <c r="R1301" s="514"/>
      <c r="S1301" s="514"/>
      <c r="T1301" s="514"/>
      <c r="U1301" s="514"/>
      <c r="V1301" s="514"/>
      <c r="W1301" s="514"/>
      <c r="X1301" s="514"/>
      <c r="Y1301" s="514"/>
      <c r="Z1301" s="514"/>
      <c r="AA1301" s="514"/>
    </row>
    <row r="1302" spans="3:27">
      <c r="C1302" s="514"/>
      <c r="D1302" s="514"/>
      <c r="E1302" s="514"/>
      <c r="F1302" s="514"/>
      <c r="G1302" s="514"/>
      <c r="H1302" s="514"/>
      <c r="I1302" s="514"/>
      <c r="J1302" s="514"/>
      <c r="K1302" s="514"/>
      <c r="L1302" s="514"/>
      <c r="M1302" s="514"/>
      <c r="N1302" s="514"/>
      <c r="O1302" s="514"/>
      <c r="P1302" s="514"/>
      <c r="Q1302" s="514"/>
      <c r="R1302" s="514"/>
      <c r="S1302" s="514"/>
      <c r="T1302" s="514"/>
      <c r="U1302" s="514"/>
      <c r="V1302" s="514"/>
      <c r="W1302" s="514"/>
      <c r="X1302" s="514"/>
      <c r="Y1302" s="514"/>
      <c r="Z1302" s="514"/>
      <c r="AA1302" s="514"/>
    </row>
    <row r="1303" spans="3:27">
      <c r="C1303" s="514"/>
      <c r="D1303" s="514"/>
      <c r="E1303" s="514"/>
      <c r="F1303" s="514"/>
      <c r="G1303" s="514"/>
      <c r="H1303" s="514"/>
      <c r="I1303" s="514"/>
      <c r="J1303" s="514"/>
      <c r="K1303" s="514"/>
      <c r="L1303" s="514"/>
      <c r="M1303" s="514"/>
      <c r="N1303" s="514"/>
      <c r="O1303" s="514"/>
      <c r="P1303" s="514"/>
      <c r="Q1303" s="514"/>
      <c r="R1303" s="514"/>
      <c r="S1303" s="514"/>
      <c r="T1303" s="514"/>
      <c r="U1303" s="514"/>
      <c r="V1303" s="514"/>
      <c r="W1303" s="514"/>
      <c r="X1303" s="514"/>
      <c r="Y1303" s="514"/>
      <c r="Z1303" s="514"/>
      <c r="AA1303" s="514"/>
    </row>
    <row r="1304" spans="3:27">
      <c r="C1304" s="514"/>
      <c r="D1304" s="514"/>
      <c r="E1304" s="514"/>
      <c r="F1304" s="514"/>
      <c r="G1304" s="514"/>
      <c r="H1304" s="514"/>
      <c r="I1304" s="514"/>
      <c r="J1304" s="514"/>
      <c r="K1304" s="514"/>
      <c r="L1304" s="514"/>
      <c r="M1304" s="514"/>
      <c r="N1304" s="514"/>
      <c r="O1304" s="514"/>
      <c r="P1304" s="514"/>
      <c r="Q1304" s="514"/>
      <c r="R1304" s="514"/>
      <c r="S1304" s="514"/>
      <c r="T1304" s="514"/>
      <c r="U1304" s="514"/>
      <c r="V1304" s="514"/>
      <c r="W1304" s="514"/>
      <c r="X1304" s="514"/>
      <c r="Y1304" s="514"/>
      <c r="Z1304" s="514"/>
      <c r="AA1304" s="514"/>
    </row>
    <row r="1305" spans="3:27">
      <c r="C1305" s="514"/>
      <c r="D1305" s="514"/>
      <c r="E1305" s="514"/>
      <c r="F1305" s="514"/>
      <c r="G1305" s="514"/>
      <c r="H1305" s="514"/>
      <c r="I1305" s="514"/>
      <c r="J1305" s="514"/>
      <c r="K1305" s="514"/>
      <c r="L1305" s="514"/>
      <c r="M1305" s="514"/>
      <c r="N1305" s="514"/>
      <c r="O1305" s="514"/>
      <c r="P1305" s="514"/>
      <c r="Q1305" s="514"/>
      <c r="R1305" s="514"/>
      <c r="S1305" s="514"/>
      <c r="T1305" s="514"/>
      <c r="U1305" s="514"/>
      <c r="V1305" s="514"/>
      <c r="W1305" s="514"/>
      <c r="X1305" s="514"/>
      <c r="Y1305" s="514"/>
      <c r="Z1305" s="514"/>
      <c r="AA1305" s="514"/>
    </row>
    <row r="1306" spans="3:27">
      <c r="C1306" s="514"/>
      <c r="D1306" s="514"/>
      <c r="E1306" s="514"/>
      <c r="F1306" s="514"/>
      <c r="G1306" s="514"/>
      <c r="H1306" s="514"/>
      <c r="I1306" s="514"/>
      <c r="J1306" s="514"/>
      <c r="K1306" s="514"/>
      <c r="L1306" s="514"/>
      <c r="M1306" s="514"/>
      <c r="N1306" s="514"/>
      <c r="O1306" s="514"/>
      <c r="P1306" s="514"/>
      <c r="Q1306" s="514"/>
      <c r="R1306" s="514"/>
      <c r="S1306" s="514"/>
      <c r="T1306" s="514"/>
      <c r="U1306" s="514"/>
      <c r="V1306" s="514"/>
      <c r="W1306" s="514"/>
      <c r="X1306" s="514"/>
      <c r="Y1306" s="514"/>
      <c r="Z1306" s="514"/>
      <c r="AA1306" s="514"/>
    </row>
    <row r="1307" spans="3:27">
      <c r="C1307" s="514"/>
      <c r="D1307" s="514"/>
      <c r="E1307" s="514"/>
      <c r="F1307" s="514"/>
      <c r="G1307" s="514"/>
      <c r="H1307" s="514"/>
      <c r="I1307" s="514"/>
      <c r="J1307" s="514"/>
      <c r="K1307" s="514"/>
      <c r="L1307" s="514"/>
      <c r="M1307" s="514"/>
      <c r="N1307" s="514"/>
      <c r="O1307" s="514"/>
      <c r="P1307" s="514"/>
      <c r="Q1307" s="514"/>
      <c r="R1307" s="514"/>
      <c r="S1307" s="514"/>
      <c r="T1307" s="514"/>
      <c r="U1307" s="514"/>
      <c r="V1307" s="514"/>
      <c r="W1307" s="514"/>
      <c r="X1307" s="514"/>
      <c r="Y1307" s="514"/>
      <c r="Z1307" s="514"/>
      <c r="AA1307" s="514"/>
    </row>
    <row r="1308" spans="3:27">
      <c r="C1308" s="514"/>
      <c r="D1308" s="514"/>
      <c r="E1308" s="514"/>
      <c r="F1308" s="514"/>
      <c r="G1308" s="514"/>
      <c r="H1308" s="514"/>
      <c r="I1308" s="514"/>
      <c r="J1308" s="514"/>
      <c r="K1308" s="514"/>
      <c r="L1308" s="514"/>
      <c r="M1308" s="514"/>
      <c r="N1308" s="514"/>
      <c r="O1308" s="514"/>
      <c r="P1308" s="514"/>
      <c r="Q1308" s="514"/>
      <c r="R1308" s="514"/>
      <c r="S1308" s="514"/>
      <c r="T1308" s="514"/>
      <c r="U1308" s="514"/>
      <c r="V1308" s="514"/>
      <c r="W1308" s="514"/>
      <c r="X1308" s="514"/>
      <c r="Y1308" s="514"/>
      <c r="Z1308" s="514"/>
      <c r="AA1308" s="514"/>
    </row>
    <row r="1309" spans="3:27">
      <c r="C1309" s="514"/>
      <c r="D1309" s="514"/>
      <c r="E1309" s="514"/>
      <c r="F1309" s="514"/>
      <c r="G1309" s="514"/>
      <c r="H1309" s="514"/>
      <c r="I1309" s="514"/>
      <c r="J1309" s="514"/>
      <c r="K1309" s="514"/>
      <c r="L1309" s="514"/>
      <c r="M1309" s="514"/>
      <c r="N1309" s="514"/>
      <c r="O1309" s="514"/>
      <c r="P1309" s="514"/>
      <c r="Q1309" s="514"/>
      <c r="R1309" s="514"/>
      <c r="S1309" s="514"/>
      <c r="T1309" s="514"/>
      <c r="U1309" s="514"/>
      <c r="V1309" s="514"/>
      <c r="W1309" s="514"/>
      <c r="X1309" s="514"/>
      <c r="Y1309" s="514"/>
      <c r="Z1309" s="514"/>
      <c r="AA1309" s="514"/>
    </row>
    <row r="1310" spans="3:27">
      <c r="C1310" s="514"/>
      <c r="D1310" s="514"/>
      <c r="E1310" s="514"/>
      <c r="F1310" s="514"/>
      <c r="G1310" s="514"/>
      <c r="H1310" s="514"/>
      <c r="I1310" s="514"/>
      <c r="J1310" s="514"/>
      <c r="K1310" s="514"/>
      <c r="L1310" s="514"/>
      <c r="M1310" s="514"/>
      <c r="N1310" s="514"/>
      <c r="O1310" s="514"/>
      <c r="P1310" s="514"/>
      <c r="Q1310" s="514"/>
      <c r="R1310" s="514"/>
      <c r="S1310" s="514"/>
      <c r="T1310" s="514"/>
      <c r="U1310" s="514"/>
      <c r="V1310" s="514"/>
      <c r="W1310" s="514"/>
      <c r="X1310" s="514"/>
      <c r="Y1310" s="514"/>
      <c r="Z1310" s="514"/>
      <c r="AA1310" s="514"/>
    </row>
    <row r="1311" spans="3:27">
      <c r="C1311" s="514"/>
      <c r="D1311" s="514"/>
      <c r="E1311" s="514"/>
      <c r="F1311" s="514"/>
      <c r="G1311" s="514"/>
      <c r="H1311" s="514"/>
      <c r="I1311" s="514"/>
      <c r="J1311" s="514"/>
      <c r="K1311" s="514"/>
      <c r="L1311" s="514"/>
      <c r="M1311" s="514"/>
      <c r="N1311" s="514"/>
      <c r="O1311" s="514"/>
      <c r="P1311" s="514"/>
      <c r="Q1311" s="514"/>
      <c r="R1311" s="514"/>
      <c r="S1311" s="514"/>
      <c r="T1311" s="514"/>
      <c r="U1311" s="514"/>
      <c r="V1311" s="514"/>
      <c r="W1311" s="514"/>
      <c r="X1311" s="514"/>
      <c r="Y1311" s="514"/>
      <c r="Z1311" s="514"/>
      <c r="AA1311" s="514"/>
    </row>
    <row r="1312" spans="3:27">
      <c r="C1312" s="514"/>
      <c r="D1312" s="514"/>
      <c r="E1312" s="514"/>
      <c r="F1312" s="514"/>
      <c r="G1312" s="514"/>
      <c r="H1312" s="514"/>
      <c r="I1312" s="514"/>
      <c r="J1312" s="514"/>
      <c r="K1312" s="514"/>
      <c r="L1312" s="514"/>
      <c r="M1312" s="514"/>
      <c r="N1312" s="514"/>
      <c r="O1312" s="514"/>
      <c r="P1312" s="514"/>
      <c r="Q1312" s="514"/>
      <c r="R1312" s="514"/>
      <c r="S1312" s="514"/>
      <c r="T1312" s="514"/>
      <c r="U1312" s="514"/>
      <c r="V1312" s="514"/>
      <c r="W1312" s="514"/>
      <c r="X1312" s="514"/>
      <c r="Y1312" s="514"/>
      <c r="Z1312" s="514"/>
      <c r="AA1312" s="514"/>
    </row>
    <row r="1313" spans="3:27">
      <c r="C1313" s="514"/>
      <c r="D1313" s="514"/>
      <c r="E1313" s="514"/>
      <c r="F1313" s="514"/>
      <c r="G1313" s="514"/>
      <c r="H1313" s="514"/>
      <c r="I1313" s="514"/>
      <c r="J1313" s="514"/>
      <c r="K1313" s="514"/>
      <c r="L1313" s="514"/>
      <c r="M1313" s="514"/>
      <c r="N1313" s="514"/>
      <c r="O1313" s="514"/>
      <c r="P1313" s="514"/>
      <c r="Q1313" s="514"/>
      <c r="R1313" s="514"/>
      <c r="S1313" s="514"/>
      <c r="T1313" s="514"/>
      <c r="U1313" s="514"/>
      <c r="V1313" s="514"/>
      <c r="W1313" s="514"/>
      <c r="X1313" s="514"/>
      <c r="Y1313" s="514"/>
      <c r="Z1313" s="514"/>
      <c r="AA1313" s="514"/>
    </row>
    <row r="1314" spans="3:27">
      <c r="C1314" s="514"/>
      <c r="D1314" s="514"/>
      <c r="E1314" s="514"/>
      <c r="F1314" s="514"/>
      <c r="G1314" s="514"/>
      <c r="H1314" s="514"/>
      <c r="I1314" s="514"/>
      <c r="J1314" s="514"/>
      <c r="K1314" s="514"/>
      <c r="L1314" s="514"/>
      <c r="M1314" s="514"/>
      <c r="N1314" s="514"/>
      <c r="O1314" s="514"/>
      <c r="P1314" s="514"/>
      <c r="Q1314" s="514"/>
      <c r="R1314" s="514"/>
      <c r="S1314" s="514"/>
      <c r="T1314" s="514"/>
      <c r="U1314" s="514"/>
      <c r="V1314" s="514"/>
      <c r="W1314" s="514"/>
      <c r="X1314" s="514"/>
      <c r="Y1314" s="514"/>
      <c r="Z1314" s="514"/>
      <c r="AA1314" s="514"/>
    </row>
    <row r="1315" spans="3:27">
      <c r="C1315" s="514"/>
      <c r="D1315" s="514"/>
      <c r="E1315" s="514"/>
      <c r="F1315" s="514"/>
      <c r="G1315" s="514"/>
      <c r="H1315" s="514"/>
      <c r="I1315" s="514"/>
      <c r="J1315" s="514"/>
      <c r="K1315" s="514"/>
      <c r="L1315" s="514"/>
      <c r="M1315" s="514"/>
      <c r="N1315" s="514"/>
      <c r="O1315" s="514"/>
      <c r="P1315" s="514"/>
      <c r="Q1315" s="514"/>
      <c r="R1315" s="514"/>
      <c r="S1315" s="514"/>
      <c r="T1315" s="514"/>
      <c r="U1315" s="514"/>
      <c r="V1315" s="514"/>
      <c r="W1315" s="514"/>
      <c r="X1315" s="514"/>
      <c r="Y1315" s="514"/>
      <c r="Z1315" s="514"/>
      <c r="AA1315" s="514"/>
    </row>
    <row r="1316" spans="3:27">
      <c r="C1316" s="514"/>
      <c r="D1316" s="514"/>
      <c r="E1316" s="514"/>
      <c r="F1316" s="514"/>
      <c r="G1316" s="514"/>
      <c r="H1316" s="514"/>
      <c r="I1316" s="514"/>
      <c r="J1316" s="514"/>
      <c r="K1316" s="514"/>
      <c r="L1316" s="514"/>
      <c r="M1316" s="514"/>
      <c r="N1316" s="514"/>
      <c r="O1316" s="514"/>
      <c r="P1316" s="514"/>
      <c r="Q1316" s="514"/>
      <c r="R1316" s="514"/>
      <c r="S1316" s="514"/>
      <c r="T1316" s="514"/>
      <c r="U1316" s="514"/>
      <c r="V1316" s="514"/>
      <c r="W1316" s="514"/>
      <c r="X1316" s="514"/>
      <c r="Y1316" s="514"/>
      <c r="Z1316" s="514"/>
      <c r="AA1316" s="514"/>
    </row>
    <row r="1317" spans="3:27">
      <c r="C1317" s="514"/>
      <c r="D1317" s="514"/>
      <c r="E1317" s="514"/>
      <c r="F1317" s="514"/>
      <c r="G1317" s="514"/>
      <c r="H1317" s="514"/>
      <c r="I1317" s="514"/>
      <c r="J1317" s="514"/>
      <c r="K1317" s="514"/>
      <c r="L1317" s="514"/>
      <c r="M1317" s="514"/>
      <c r="N1317" s="514"/>
      <c r="O1317" s="514"/>
      <c r="P1317" s="514"/>
      <c r="Q1317" s="514"/>
      <c r="R1317" s="514"/>
      <c r="S1317" s="514"/>
      <c r="T1317" s="514"/>
      <c r="U1317" s="514"/>
      <c r="V1317" s="514"/>
      <c r="W1317" s="514"/>
      <c r="X1317" s="514"/>
      <c r="Y1317" s="514"/>
      <c r="Z1317" s="514"/>
      <c r="AA1317" s="514"/>
    </row>
    <row r="1318" spans="3:27">
      <c r="C1318" s="514"/>
      <c r="D1318" s="514"/>
      <c r="E1318" s="514"/>
      <c r="F1318" s="514"/>
      <c r="G1318" s="514"/>
      <c r="H1318" s="514"/>
      <c r="I1318" s="514"/>
      <c r="J1318" s="514"/>
      <c r="K1318" s="514"/>
      <c r="L1318" s="514"/>
      <c r="M1318" s="514"/>
      <c r="N1318" s="514"/>
      <c r="O1318" s="514"/>
      <c r="P1318" s="514"/>
      <c r="Q1318" s="514"/>
      <c r="R1318" s="514"/>
      <c r="S1318" s="514"/>
      <c r="T1318" s="514"/>
      <c r="U1318" s="514"/>
      <c r="V1318" s="514"/>
      <c r="W1318" s="514"/>
      <c r="X1318" s="514"/>
      <c r="Y1318" s="514"/>
      <c r="Z1318" s="514"/>
      <c r="AA1318" s="514"/>
    </row>
    <row r="1319" spans="3:27">
      <c r="C1319" s="514"/>
      <c r="D1319" s="514"/>
      <c r="E1319" s="514"/>
      <c r="F1319" s="514"/>
      <c r="G1319" s="514"/>
      <c r="H1319" s="514"/>
      <c r="I1319" s="514"/>
      <c r="J1319" s="514"/>
      <c r="K1319" s="514"/>
      <c r="L1319" s="514"/>
      <c r="M1319" s="514"/>
      <c r="N1319" s="514"/>
      <c r="O1319" s="514"/>
      <c r="P1319" s="514"/>
      <c r="Q1319" s="514"/>
      <c r="R1319" s="514"/>
      <c r="S1319" s="514"/>
      <c r="T1319" s="514"/>
      <c r="U1319" s="514"/>
      <c r="V1319" s="514"/>
      <c r="W1319" s="514"/>
      <c r="X1319" s="514"/>
      <c r="Y1319" s="514"/>
      <c r="Z1319" s="514"/>
      <c r="AA1319" s="514"/>
    </row>
    <row r="1320" spans="3:27">
      <c r="C1320" s="514"/>
      <c r="D1320" s="514"/>
      <c r="E1320" s="514"/>
      <c r="F1320" s="514"/>
      <c r="G1320" s="514"/>
      <c r="H1320" s="514"/>
      <c r="I1320" s="514"/>
      <c r="J1320" s="514"/>
      <c r="K1320" s="514"/>
      <c r="L1320" s="514"/>
      <c r="M1320" s="514"/>
      <c r="N1320" s="514"/>
      <c r="O1320" s="514"/>
      <c r="P1320" s="514"/>
      <c r="Q1320" s="514"/>
      <c r="R1320" s="514"/>
      <c r="S1320" s="514"/>
      <c r="T1320" s="514"/>
      <c r="U1320" s="514"/>
      <c r="V1320" s="514"/>
      <c r="W1320" s="514"/>
      <c r="X1320" s="514"/>
      <c r="Y1320" s="514"/>
      <c r="Z1320" s="514"/>
      <c r="AA1320" s="514"/>
    </row>
    <row r="1321" spans="3:27">
      <c r="C1321" s="514"/>
      <c r="D1321" s="514"/>
      <c r="E1321" s="514"/>
      <c r="F1321" s="514"/>
      <c r="G1321" s="514"/>
      <c r="H1321" s="514"/>
      <c r="I1321" s="514"/>
      <c r="J1321" s="514"/>
      <c r="K1321" s="514"/>
      <c r="L1321" s="514"/>
      <c r="M1321" s="514"/>
      <c r="N1321" s="514"/>
      <c r="O1321" s="514"/>
      <c r="P1321" s="514"/>
      <c r="Q1321" s="514"/>
      <c r="R1321" s="514"/>
      <c r="S1321" s="514"/>
      <c r="T1321" s="514"/>
      <c r="U1321" s="514"/>
      <c r="V1321" s="514"/>
      <c r="W1321" s="514"/>
      <c r="X1321" s="514"/>
      <c r="Y1321" s="514"/>
      <c r="Z1321" s="514"/>
      <c r="AA1321" s="514"/>
    </row>
    <row r="1322" spans="3:27">
      <c r="C1322" s="514"/>
      <c r="D1322" s="514"/>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row>
    <row r="1323" spans="3:27">
      <c r="C1323" s="514"/>
      <c r="D1323" s="514"/>
      <c r="E1323" s="514"/>
      <c r="F1323" s="514"/>
      <c r="G1323" s="514"/>
      <c r="H1323" s="514"/>
      <c r="I1323" s="514"/>
      <c r="J1323" s="514"/>
      <c r="K1323" s="514"/>
      <c r="L1323" s="514"/>
      <c r="M1323" s="514"/>
      <c r="N1323" s="514"/>
      <c r="O1323" s="514"/>
      <c r="P1323" s="514"/>
      <c r="Q1323" s="514"/>
      <c r="R1323" s="514"/>
      <c r="S1323" s="514"/>
      <c r="T1323" s="514"/>
      <c r="U1323" s="514"/>
      <c r="V1323" s="514"/>
      <c r="W1323" s="514"/>
      <c r="X1323" s="514"/>
      <c r="Y1323" s="514"/>
      <c r="Z1323" s="514"/>
      <c r="AA1323" s="514"/>
    </row>
    <row r="1324" spans="3:27">
      <c r="C1324" s="514"/>
      <c r="D1324" s="514"/>
      <c r="E1324" s="514"/>
      <c r="F1324" s="514"/>
      <c r="G1324" s="514"/>
      <c r="H1324" s="514"/>
      <c r="I1324" s="514"/>
      <c r="J1324" s="514"/>
      <c r="K1324" s="514"/>
      <c r="L1324" s="514"/>
      <c r="M1324" s="514"/>
      <c r="N1324" s="514"/>
      <c r="O1324" s="514"/>
      <c r="P1324" s="514"/>
      <c r="Q1324" s="514"/>
      <c r="R1324" s="514"/>
      <c r="S1324" s="514"/>
      <c r="T1324" s="514"/>
      <c r="U1324" s="514"/>
      <c r="V1324" s="514"/>
      <c r="W1324" s="514"/>
      <c r="X1324" s="514"/>
      <c r="Y1324" s="514"/>
      <c r="Z1324" s="514"/>
      <c r="AA1324" s="514"/>
    </row>
    <row r="1325" spans="3:27">
      <c r="C1325" s="514"/>
      <c r="D1325" s="514"/>
      <c r="E1325" s="514"/>
      <c r="F1325" s="514"/>
      <c r="G1325" s="514"/>
      <c r="H1325" s="514"/>
      <c r="I1325" s="514"/>
      <c r="J1325" s="514"/>
      <c r="K1325" s="514"/>
      <c r="L1325" s="514"/>
      <c r="M1325" s="514"/>
      <c r="N1325" s="514"/>
      <c r="O1325" s="514"/>
      <c r="P1325" s="514"/>
      <c r="Q1325" s="514"/>
      <c r="R1325" s="514"/>
      <c r="S1325" s="514"/>
      <c r="T1325" s="514"/>
      <c r="U1325" s="514"/>
      <c r="V1325" s="514"/>
      <c r="W1325" s="514"/>
      <c r="X1325" s="514"/>
      <c r="Y1325" s="514"/>
      <c r="Z1325" s="514"/>
      <c r="AA1325" s="514"/>
    </row>
    <row r="1326" spans="3:27">
      <c r="C1326" s="514"/>
      <c r="D1326" s="514"/>
      <c r="E1326" s="514"/>
      <c r="F1326" s="514"/>
      <c r="G1326" s="514"/>
      <c r="H1326" s="514"/>
      <c r="I1326" s="514"/>
      <c r="J1326" s="514"/>
      <c r="K1326" s="514"/>
      <c r="L1326" s="514"/>
      <c r="M1326" s="514"/>
      <c r="N1326" s="514"/>
      <c r="O1326" s="514"/>
      <c r="P1326" s="514"/>
      <c r="Q1326" s="514"/>
      <c r="R1326" s="514"/>
      <c r="S1326" s="514"/>
      <c r="T1326" s="514"/>
      <c r="U1326" s="514"/>
      <c r="V1326" s="514"/>
      <c r="W1326" s="514"/>
      <c r="X1326" s="514"/>
      <c r="Y1326" s="514"/>
      <c r="Z1326" s="514"/>
      <c r="AA1326" s="514"/>
    </row>
    <row r="1327" spans="3:27">
      <c r="C1327" s="514"/>
      <c r="D1327" s="514"/>
      <c r="E1327" s="514"/>
      <c r="F1327" s="514"/>
      <c r="G1327" s="514"/>
      <c r="H1327" s="514"/>
      <c r="I1327" s="514"/>
      <c r="J1327" s="514"/>
      <c r="K1327" s="514"/>
      <c r="L1327" s="514"/>
      <c r="M1327" s="514"/>
      <c r="N1327" s="514"/>
      <c r="O1327" s="514"/>
      <c r="P1327" s="514"/>
      <c r="Q1327" s="514"/>
      <c r="R1327" s="514"/>
      <c r="S1327" s="514"/>
      <c r="T1327" s="514"/>
      <c r="U1327" s="514"/>
      <c r="V1327" s="514"/>
      <c r="W1327" s="514"/>
      <c r="X1327" s="514"/>
      <c r="Y1327" s="514"/>
      <c r="Z1327" s="514"/>
      <c r="AA1327" s="514"/>
    </row>
    <row r="1328" spans="3:27">
      <c r="C1328" s="514"/>
      <c r="D1328" s="514"/>
      <c r="E1328" s="514"/>
      <c r="F1328" s="514"/>
      <c r="G1328" s="514"/>
      <c r="H1328" s="514"/>
      <c r="I1328" s="514"/>
      <c r="J1328" s="514"/>
      <c r="K1328" s="514"/>
      <c r="L1328" s="514"/>
      <c r="M1328" s="514"/>
      <c r="N1328" s="514"/>
      <c r="O1328" s="514"/>
      <c r="P1328" s="514"/>
      <c r="Q1328" s="514"/>
      <c r="R1328" s="514"/>
      <c r="S1328" s="514"/>
      <c r="T1328" s="514"/>
      <c r="U1328" s="514"/>
      <c r="V1328" s="514"/>
      <c r="W1328" s="514"/>
      <c r="X1328" s="514"/>
      <c r="Y1328" s="514"/>
      <c r="Z1328" s="514"/>
      <c r="AA1328" s="514"/>
    </row>
    <row r="1329" spans="3:27">
      <c r="C1329" s="514"/>
      <c r="D1329" s="514"/>
      <c r="E1329" s="514"/>
      <c r="F1329" s="514"/>
      <c r="G1329" s="514"/>
      <c r="H1329" s="514"/>
      <c r="I1329" s="514"/>
      <c r="J1329" s="514"/>
      <c r="K1329" s="514"/>
      <c r="L1329" s="514"/>
      <c r="M1329" s="514"/>
      <c r="N1329" s="514"/>
      <c r="O1329" s="514"/>
      <c r="P1329" s="514"/>
      <c r="Q1329" s="514"/>
      <c r="R1329" s="514"/>
      <c r="S1329" s="514"/>
      <c r="T1329" s="514"/>
      <c r="U1329" s="514"/>
      <c r="V1329" s="514"/>
      <c r="W1329" s="514"/>
      <c r="X1329" s="514"/>
      <c r="Y1329" s="514"/>
      <c r="Z1329" s="514"/>
      <c r="AA1329" s="514"/>
    </row>
    <row r="1330" spans="3:27">
      <c r="C1330" s="514"/>
      <c r="D1330" s="514"/>
      <c r="E1330" s="514"/>
      <c r="F1330" s="514"/>
      <c r="G1330" s="514"/>
      <c r="H1330" s="514"/>
      <c r="I1330" s="514"/>
      <c r="J1330" s="514"/>
      <c r="K1330" s="514"/>
      <c r="L1330" s="514"/>
      <c r="M1330" s="514"/>
      <c r="N1330" s="514"/>
      <c r="O1330" s="514"/>
      <c r="P1330" s="514"/>
      <c r="Q1330" s="514"/>
      <c r="R1330" s="514"/>
      <c r="S1330" s="514"/>
      <c r="T1330" s="514"/>
      <c r="U1330" s="514"/>
      <c r="V1330" s="514"/>
      <c r="W1330" s="514"/>
      <c r="X1330" s="514"/>
      <c r="Y1330" s="514"/>
      <c r="Z1330" s="514"/>
      <c r="AA1330" s="514"/>
    </row>
    <row r="1331" spans="3:27">
      <c r="C1331" s="514"/>
      <c r="D1331" s="514"/>
      <c r="E1331" s="514"/>
      <c r="F1331" s="514"/>
      <c r="G1331" s="514"/>
      <c r="H1331" s="514"/>
      <c r="I1331" s="514"/>
      <c r="J1331" s="514"/>
      <c r="K1331" s="514"/>
      <c r="L1331" s="514"/>
      <c r="M1331" s="514"/>
      <c r="N1331" s="514"/>
      <c r="O1331" s="514"/>
      <c r="P1331" s="514"/>
      <c r="Q1331" s="514"/>
      <c r="R1331" s="514"/>
      <c r="S1331" s="514"/>
      <c r="T1331" s="514"/>
      <c r="U1331" s="514"/>
      <c r="V1331" s="514"/>
      <c r="W1331" s="514"/>
      <c r="X1331" s="514"/>
      <c r="Y1331" s="514"/>
      <c r="Z1331" s="514"/>
      <c r="AA1331" s="514"/>
    </row>
    <row r="1332" spans="3:27">
      <c r="C1332" s="514"/>
      <c r="D1332" s="514"/>
      <c r="E1332" s="514"/>
      <c r="F1332" s="514"/>
      <c r="G1332" s="514"/>
      <c r="H1332" s="514"/>
      <c r="I1332" s="514"/>
      <c r="J1332" s="514"/>
      <c r="K1332" s="514"/>
      <c r="L1332" s="514"/>
      <c r="M1332" s="514"/>
      <c r="N1332" s="514"/>
      <c r="O1332" s="514"/>
      <c r="P1332" s="514"/>
      <c r="Q1332" s="514"/>
      <c r="R1332" s="514"/>
      <c r="S1332" s="514"/>
      <c r="T1332" s="514"/>
      <c r="U1332" s="514"/>
      <c r="V1332" s="514"/>
      <c r="W1332" s="514"/>
      <c r="X1332" s="514"/>
      <c r="Y1332" s="514"/>
      <c r="Z1332" s="514"/>
      <c r="AA1332" s="514"/>
    </row>
    <row r="1333" spans="3:27">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row>
    <row r="1334" spans="3:27">
      <c r="C1334" s="514"/>
      <c r="D1334" s="514"/>
      <c r="E1334" s="514"/>
      <c r="F1334" s="514"/>
      <c r="G1334" s="514"/>
      <c r="H1334" s="514"/>
      <c r="I1334" s="514"/>
      <c r="J1334" s="514"/>
      <c r="K1334" s="514"/>
      <c r="L1334" s="514"/>
      <c r="M1334" s="514"/>
      <c r="N1334" s="514"/>
      <c r="O1334" s="514"/>
      <c r="P1334" s="514"/>
      <c r="Q1334" s="514"/>
      <c r="R1334" s="514"/>
      <c r="S1334" s="514"/>
      <c r="T1334" s="514"/>
      <c r="U1334" s="514"/>
      <c r="V1334" s="514"/>
      <c r="W1334" s="514"/>
      <c r="X1334" s="514"/>
      <c r="Y1334" s="514"/>
      <c r="Z1334" s="514"/>
      <c r="AA1334" s="514"/>
    </row>
    <row r="1335" spans="3:27">
      <c r="C1335" s="514"/>
      <c r="D1335" s="514"/>
      <c r="E1335" s="514"/>
      <c r="F1335" s="514"/>
      <c r="G1335" s="514"/>
      <c r="H1335" s="514"/>
      <c r="I1335" s="514"/>
      <c r="J1335" s="514"/>
      <c r="K1335" s="514"/>
      <c r="L1335" s="514"/>
      <c r="M1335" s="514"/>
      <c r="N1335" s="514"/>
      <c r="O1335" s="514"/>
      <c r="P1335" s="514"/>
      <c r="Q1335" s="514"/>
      <c r="R1335" s="514"/>
      <c r="S1335" s="514"/>
      <c r="T1335" s="514"/>
      <c r="U1335" s="514"/>
      <c r="V1335" s="514"/>
      <c r="W1335" s="514"/>
      <c r="X1335" s="514"/>
      <c r="Y1335" s="514"/>
      <c r="Z1335" s="514"/>
      <c r="AA1335" s="514"/>
    </row>
    <row r="1336" spans="3:27">
      <c r="C1336" s="514"/>
      <c r="D1336" s="514"/>
      <c r="E1336" s="514"/>
      <c r="F1336" s="514"/>
      <c r="G1336" s="514"/>
      <c r="H1336" s="514"/>
      <c r="I1336" s="514"/>
      <c r="J1336" s="514"/>
      <c r="K1336" s="514"/>
      <c r="L1336" s="514"/>
      <c r="M1336" s="514"/>
      <c r="N1336" s="514"/>
      <c r="O1336" s="514"/>
      <c r="P1336" s="514"/>
      <c r="Q1336" s="514"/>
      <c r="R1336" s="514"/>
      <c r="S1336" s="514"/>
      <c r="T1336" s="514"/>
      <c r="U1336" s="514"/>
      <c r="V1336" s="514"/>
      <c r="W1336" s="514"/>
      <c r="X1336" s="514"/>
      <c r="Y1336" s="514"/>
      <c r="Z1336" s="514"/>
      <c r="AA1336" s="514"/>
    </row>
    <row r="1337" spans="3:27">
      <c r="C1337" s="514"/>
      <c r="D1337" s="514"/>
      <c r="E1337" s="514"/>
      <c r="F1337" s="514"/>
      <c r="G1337" s="514"/>
      <c r="H1337" s="514"/>
      <c r="I1337" s="514"/>
      <c r="J1337" s="514"/>
      <c r="K1337" s="514"/>
      <c r="L1337" s="514"/>
      <c r="M1337" s="514"/>
      <c r="N1337" s="514"/>
      <c r="O1337" s="514"/>
      <c r="P1337" s="514"/>
      <c r="Q1337" s="514"/>
      <c r="R1337" s="514"/>
      <c r="S1337" s="514"/>
      <c r="T1337" s="514"/>
      <c r="U1337" s="514"/>
      <c r="V1337" s="514"/>
      <c r="W1337" s="514"/>
      <c r="X1337" s="514"/>
      <c r="Y1337" s="514"/>
      <c r="Z1337" s="514"/>
      <c r="AA1337" s="514"/>
    </row>
    <row r="1338" spans="3:27">
      <c r="C1338" s="514"/>
      <c r="D1338" s="514"/>
      <c r="E1338" s="514"/>
      <c r="F1338" s="514"/>
      <c r="G1338" s="514"/>
      <c r="H1338" s="514"/>
      <c r="I1338" s="514"/>
      <c r="J1338" s="514"/>
      <c r="K1338" s="514"/>
      <c r="L1338" s="514"/>
      <c r="M1338" s="514"/>
      <c r="N1338" s="514"/>
      <c r="O1338" s="514"/>
      <c r="P1338" s="514"/>
      <c r="Q1338" s="514"/>
      <c r="R1338" s="514"/>
      <c r="S1338" s="514"/>
      <c r="T1338" s="514"/>
      <c r="U1338" s="514"/>
      <c r="V1338" s="514"/>
      <c r="W1338" s="514"/>
      <c r="X1338" s="514"/>
      <c r="Y1338" s="514"/>
      <c r="Z1338" s="514"/>
      <c r="AA1338" s="514"/>
    </row>
    <row r="1339" spans="3:27">
      <c r="C1339" s="514"/>
      <c r="D1339" s="514"/>
      <c r="E1339" s="514"/>
      <c r="F1339" s="514"/>
      <c r="G1339" s="514"/>
      <c r="H1339" s="514"/>
      <c r="I1339" s="514"/>
      <c r="J1339" s="514"/>
      <c r="K1339" s="514"/>
      <c r="L1339" s="514"/>
      <c r="M1339" s="514"/>
      <c r="N1339" s="514"/>
      <c r="O1339" s="514"/>
      <c r="P1339" s="514"/>
      <c r="Q1339" s="514"/>
      <c r="R1339" s="514"/>
      <c r="S1339" s="514"/>
      <c r="T1339" s="514"/>
      <c r="U1339" s="514"/>
      <c r="V1339" s="514"/>
      <c r="W1339" s="514"/>
      <c r="X1339" s="514"/>
      <c r="Y1339" s="514"/>
      <c r="Z1339" s="514"/>
      <c r="AA1339" s="514"/>
    </row>
    <row r="1340" spans="3:27">
      <c r="C1340" s="514"/>
      <c r="D1340" s="514"/>
      <c r="E1340" s="514"/>
      <c r="F1340" s="514"/>
      <c r="G1340" s="514"/>
      <c r="H1340" s="514"/>
      <c r="I1340" s="514"/>
      <c r="J1340" s="514"/>
      <c r="K1340" s="514"/>
      <c r="L1340" s="514"/>
      <c r="M1340" s="514"/>
      <c r="N1340" s="514"/>
      <c r="O1340" s="514"/>
      <c r="P1340" s="514"/>
      <c r="Q1340" s="514"/>
      <c r="R1340" s="514"/>
      <c r="S1340" s="514"/>
      <c r="T1340" s="514"/>
      <c r="U1340" s="514"/>
      <c r="V1340" s="514"/>
      <c r="W1340" s="514"/>
      <c r="X1340" s="514"/>
      <c r="Y1340" s="514"/>
      <c r="Z1340" s="514"/>
      <c r="AA1340" s="514"/>
    </row>
    <row r="1341" spans="3:27">
      <c r="C1341" s="514"/>
      <c r="D1341" s="514"/>
      <c r="E1341" s="514"/>
      <c r="F1341" s="514"/>
      <c r="G1341" s="514"/>
      <c r="H1341" s="514"/>
      <c r="I1341" s="514"/>
      <c r="J1341" s="514"/>
      <c r="K1341" s="514"/>
      <c r="L1341" s="514"/>
      <c r="M1341" s="514"/>
      <c r="N1341" s="514"/>
      <c r="O1341" s="514"/>
      <c r="P1341" s="514"/>
      <c r="Q1341" s="514"/>
      <c r="R1341" s="514"/>
      <c r="S1341" s="514"/>
      <c r="T1341" s="514"/>
      <c r="U1341" s="514"/>
      <c r="V1341" s="514"/>
      <c r="W1341" s="514"/>
      <c r="X1341" s="514"/>
      <c r="Y1341" s="514"/>
      <c r="Z1341" s="514"/>
      <c r="AA1341" s="514"/>
    </row>
    <row r="1342" spans="3:27">
      <c r="C1342" s="514"/>
      <c r="D1342" s="514"/>
      <c r="E1342" s="514"/>
      <c r="F1342" s="514"/>
      <c r="G1342" s="514"/>
      <c r="H1342" s="514"/>
      <c r="I1342" s="514"/>
      <c r="J1342" s="514"/>
      <c r="K1342" s="514"/>
      <c r="L1342" s="514"/>
      <c r="M1342" s="514"/>
      <c r="N1342" s="514"/>
      <c r="O1342" s="514"/>
      <c r="P1342" s="514"/>
      <c r="Q1342" s="514"/>
      <c r="R1342" s="514"/>
      <c r="S1342" s="514"/>
      <c r="T1342" s="514"/>
      <c r="U1342" s="514"/>
      <c r="V1342" s="514"/>
      <c r="W1342" s="514"/>
      <c r="X1342" s="514"/>
      <c r="Y1342" s="514"/>
      <c r="Z1342" s="514"/>
      <c r="AA1342" s="514"/>
    </row>
    <row r="1343" spans="3:27">
      <c r="C1343" s="514"/>
      <c r="D1343" s="514"/>
      <c r="E1343" s="514"/>
      <c r="F1343" s="514"/>
      <c r="G1343" s="514"/>
      <c r="H1343" s="514"/>
      <c r="I1343" s="514"/>
      <c r="J1343" s="514"/>
      <c r="K1343" s="514"/>
      <c r="L1343" s="514"/>
      <c r="M1343" s="514"/>
      <c r="N1343" s="514"/>
      <c r="O1343" s="514"/>
      <c r="P1343" s="514"/>
      <c r="Q1343" s="514"/>
      <c r="R1343" s="514"/>
      <c r="S1343" s="514"/>
      <c r="T1343" s="514"/>
      <c r="U1343" s="514"/>
      <c r="V1343" s="514"/>
      <c r="W1343" s="514"/>
      <c r="X1343" s="514"/>
      <c r="Y1343" s="514"/>
      <c r="Z1343" s="514"/>
      <c r="AA1343" s="514"/>
    </row>
    <row r="1344" spans="3:27">
      <c r="C1344" s="514"/>
      <c r="D1344" s="514"/>
      <c r="E1344" s="514"/>
      <c r="F1344" s="514"/>
      <c r="G1344" s="514"/>
      <c r="H1344" s="514"/>
      <c r="I1344" s="514"/>
      <c r="J1344" s="514"/>
      <c r="K1344" s="514"/>
      <c r="L1344" s="514"/>
      <c r="M1344" s="514"/>
      <c r="N1344" s="514"/>
      <c r="O1344" s="514"/>
      <c r="P1344" s="514"/>
      <c r="Q1344" s="514"/>
      <c r="R1344" s="514"/>
      <c r="S1344" s="514"/>
      <c r="T1344" s="514"/>
      <c r="U1344" s="514"/>
      <c r="V1344" s="514"/>
      <c r="W1344" s="514"/>
      <c r="X1344" s="514"/>
      <c r="Y1344" s="514"/>
      <c r="Z1344" s="514"/>
      <c r="AA1344" s="514"/>
    </row>
    <row r="1345" spans="3:27">
      <c r="C1345" s="514"/>
      <c r="D1345" s="514"/>
      <c r="E1345" s="514"/>
      <c r="F1345" s="514"/>
      <c r="G1345" s="514"/>
      <c r="H1345" s="514"/>
      <c r="I1345" s="514"/>
      <c r="J1345" s="514"/>
      <c r="K1345" s="514"/>
      <c r="L1345" s="514"/>
      <c r="M1345" s="514"/>
      <c r="N1345" s="514"/>
      <c r="O1345" s="514"/>
      <c r="P1345" s="514"/>
      <c r="Q1345" s="514"/>
      <c r="R1345" s="514"/>
      <c r="S1345" s="514"/>
      <c r="T1345" s="514"/>
      <c r="U1345" s="514"/>
      <c r="V1345" s="514"/>
      <c r="W1345" s="514"/>
      <c r="X1345" s="514"/>
      <c r="Y1345" s="514"/>
      <c r="Z1345" s="514"/>
      <c r="AA1345" s="514"/>
    </row>
    <row r="1346" spans="3:27">
      <c r="C1346" s="514"/>
      <c r="D1346" s="514"/>
      <c r="E1346" s="514"/>
      <c r="F1346" s="514"/>
      <c r="G1346" s="514"/>
      <c r="H1346" s="514"/>
      <c r="I1346" s="514"/>
      <c r="J1346" s="514"/>
      <c r="K1346" s="514"/>
      <c r="L1346" s="514"/>
      <c r="M1346" s="514"/>
      <c r="N1346" s="514"/>
      <c r="O1346" s="514"/>
      <c r="P1346" s="514"/>
      <c r="Q1346" s="514"/>
      <c r="R1346" s="514"/>
      <c r="S1346" s="514"/>
      <c r="T1346" s="514"/>
      <c r="U1346" s="514"/>
      <c r="V1346" s="514"/>
      <c r="W1346" s="514"/>
      <c r="X1346" s="514"/>
      <c r="Y1346" s="514"/>
      <c r="Z1346" s="514"/>
      <c r="AA1346" s="514"/>
    </row>
    <row r="1347" spans="3:27">
      <c r="C1347" s="514"/>
      <c r="D1347" s="514"/>
      <c r="E1347" s="514"/>
      <c r="F1347" s="514"/>
      <c r="G1347" s="514"/>
      <c r="H1347" s="514"/>
      <c r="I1347" s="514"/>
      <c r="J1347" s="514"/>
      <c r="K1347" s="514"/>
      <c r="L1347" s="514"/>
      <c r="M1347" s="514"/>
      <c r="N1347" s="514"/>
      <c r="O1347" s="514"/>
      <c r="P1347" s="514"/>
      <c r="Q1347" s="514"/>
      <c r="R1347" s="514"/>
      <c r="S1347" s="514"/>
      <c r="T1347" s="514"/>
      <c r="U1347" s="514"/>
      <c r="V1347" s="514"/>
      <c r="W1347" s="514"/>
      <c r="X1347" s="514"/>
      <c r="Y1347" s="514"/>
      <c r="Z1347" s="514"/>
      <c r="AA1347" s="514"/>
    </row>
    <row r="1348" spans="3:27">
      <c r="C1348" s="514"/>
      <c r="D1348" s="514"/>
      <c r="E1348" s="514"/>
      <c r="F1348" s="514"/>
      <c r="G1348" s="514"/>
      <c r="H1348" s="514"/>
      <c r="I1348" s="514"/>
      <c r="J1348" s="514"/>
      <c r="K1348" s="514"/>
      <c r="L1348" s="514"/>
      <c r="M1348" s="514"/>
      <c r="N1348" s="514"/>
      <c r="O1348" s="514"/>
      <c r="P1348" s="514"/>
      <c r="Q1348" s="514"/>
      <c r="R1348" s="514"/>
      <c r="S1348" s="514"/>
      <c r="T1348" s="514"/>
      <c r="U1348" s="514"/>
      <c r="V1348" s="514"/>
      <c r="W1348" s="514"/>
      <c r="X1348" s="514"/>
      <c r="Y1348" s="514"/>
      <c r="Z1348" s="514"/>
      <c r="AA1348" s="514"/>
    </row>
    <row r="1349" spans="3:27">
      <c r="C1349" s="514"/>
      <c r="D1349" s="514"/>
      <c r="E1349" s="514"/>
      <c r="F1349" s="514"/>
      <c r="G1349" s="514"/>
      <c r="H1349" s="514"/>
      <c r="I1349" s="514"/>
      <c r="J1349" s="514"/>
      <c r="K1349" s="514"/>
      <c r="L1349" s="514"/>
      <c r="M1349" s="514"/>
      <c r="N1349" s="514"/>
      <c r="O1349" s="514"/>
      <c r="P1349" s="514"/>
      <c r="Q1349" s="514"/>
      <c r="R1349" s="514"/>
      <c r="S1349" s="514"/>
      <c r="T1349" s="514"/>
      <c r="U1349" s="514"/>
      <c r="V1349" s="514"/>
      <c r="W1349" s="514"/>
      <c r="X1349" s="514"/>
      <c r="Y1349" s="514"/>
      <c r="Z1349" s="514"/>
      <c r="AA1349" s="514"/>
    </row>
    <row r="1350" spans="3:27">
      <c r="C1350" s="514"/>
      <c r="D1350" s="514"/>
      <c r="E1350" s="514"/>
      <c r="F1350" s="514"/>
      <c r="G1350" s="514"/>
      <c r="H1350" s="514"/>
      <c r="I1350" s="514"/>
      <c r="J1350" s="514"/>
      <c r="K1350" s="514"/>
      <c r="L1350" s="514"/>
      <c r="M1350" s="514"/>
      <c r="N1350" s="514"/>
      <c r="O1350" s="514"/>
      <c r="P1350" s="514"/>
      <c r="Q1350" s="514"/>
      <c r="R1350" s="514"/>
      <c r="S1350" s="514"/>
      <c r="T1350" s="514"/>
      <c r="U1350" s="514"/>
      <c r="V1350" s="514"/>
      <c r="W1350" s="514"/>
      <c r="X1350" s="514"/>
      <c r="Y1350" s="514"/>
      <c r="Z1350" s="514"/>
      <c r="AA1350" s="514"/>
    </row>
    <row r="1351" spans="3:27">
      <c r="C1351" s="514"/>
      <c r="D1351" s="514"/>
      <c r="E1351" s="514"/>
      <c r="F1351" s="514"/>
      <c r="G1351" s="514"/>
      <c r="H1351" s="514"/>
      <c r="I1351" s="514"/>
      <c r="J1351" s="514"/>
      <c r="K1351" s="514"/>
      <c r="L1351" s="514"/>
      <c r="M1351" s="514"/>
      <c r="N1351" s="514"/>
      <c r="O1351" s="514"/>
      <c r="P1351" s="514"/>
      <c r="Q1351" s="514"/>
      <c r="R1351" s="514"/>
      <c r="S1351" s="514"/>
      <c r="T1351" s="514"/>
      <c r="U1351" s="514"/>
      <c r="V1351" s="514"/>
      <c r="W1351" s="514"/>
      <c r="X1351" s="514"/>
      <c r="Y1351" s="514"/>
      <c r="Z1351" s="514"/>
      <c r="AA1351" s="514"/>
    </row>
    <row r="1352" spans="3:27">
      <c r="C1352" s="514"/>
      <c r="D1352" s="514"/>
      <c r="E1352" s="514"/>
      <c r="F1352" s="514"/>
      <c r="G1352" s="514"/>
      <c r="H1352" s="514"/>
      <c r="I1352" s="514"/>
      <c r="J1352" s="514"/>
      <c r="K1352" s="514"/>
      <c r="L1352" s="514"/>
      <c r="M1352" s="514"/>
      <c r="N1352" s="514"/>
      <c r="O1352" s="514"/>
      <c r="P1352" s="514"/>
      <c r="Q1352" s="514"/>
      <c r="R1352" s="514"/>
      <c r="S1352" s="514"/>
      <c r="T1352" s="514"/>
      <c r="U1352" s="514"/>
      <c r="V1352" s="514"/>
      <c r="W1352" s="514"/>
      <c r="X1352" s="514"/>
      <c r="Y1352" s="514"/>
      <c r="Z1352" s="514"/>
      <c r="AA1352" s="514"/>
    </row>
    <row r="1353" spans="3:27">
      <c r="C1353" s="514"/>
      <c r="D1353" s="514"/>
      <c r="E1353" s="514"/>
      <c r="F1353" s="514"/>
      <c r="G1353" s="514"/>
      <c r="H1353" s="514"/>
      <c r="I1353" s="514"/>
      <c r="J1353" s="514"/>
      <c r="K1353" s="514"/>
      <c r="L1353" s="514"/>
      <c r="M1353" s="514"/>
      <c r="N1353" s="514"/>
      <c r="O1353" s="514"/>
      <c r="P1353" s="514"/>
      <c r="Q1353" s="514"/>
      <c r="R1353" s="514"/>
      <c r="S1353" s="514"/>
      <c r="T1353" s="514"/>
      <c r="U1353" s="514"/>
      <c r="V1353" s="514"/>
      <c r="W1353" s="514"/>
      <c r="X1353" s="514"/>
      <c r="Y1353" s="514"/>
      <c r="Z1353" s="514"/>
      <c r="AA1353" s="514"/>
    </row>
    <row r="1354" spans="3:27">
      <c r="C1354" s="514"/>
      <c r="D1354" s="514"/>
      <c r="E1354" s="514"/>
      <c r="F1354" s="514"/>
      <c r="G1354" s="514"/>
      <c r="H1354" s="514"/>
      <c r="I1354" s="514"/>
      <c r="J1354" s="514"/>
      <c r="K1354" s="514"/>
      <c r="L1354" s="514"/>
      <c r="M1354" s="514"/>
      <c r="N1354" s="514"/>
      <c r="O1354" s="514"/>
      <c r="P1354" s="514"/>
      <c r="Q1354" s="514"/>
      <c r="R1354" s="514"/>
      <c r="S1354" s="514"/>
      <c r="T1354" s="514"/>
      <c r="U1354" s="514"/>
      <c r="V1354" s="514"/>
      <c r="W1354" s="514"/>
      <c r="X1354" s="514"/>
      <c r="Y1354" s="514"/>
      <c r="Z1354" s="514"/>
      <c r="AA1354" s="514"/>
    </row>
    <row r="1355" spans="3:27">
      <c r="C1355" s="514"/>
      <c r="D1355" s="514"/>
      <c r="E1355" s="514"/>
      <c r="F1355" s="514"/>
      <c r="G1355" s="514"/>
      <c r="H1355" s="514"/>
      <c r="I1355" s="514"/>
      <c r="J1355" s="514"/>
      <c r="K1355" s="514"/>
      <c r="L1355" s="514"/>
      <c r="M1355" s="514"/>
      <c r="N1355" s="514"/>
      <c r="O1355" s="514"/>
      <c r="P1355" s="514"/>
      <c r="Q1355" s="514"/>
      <c r="R1355" s="514"/>
      <c r="S1355" s="514"/>
      <c r="T1355" s="514"/>
      <c r="U1355" s="514"/>
      <c r="V1355" s="514"/>
      <c r="W1355" s="514"/>
      <c r="X1355" s="514"/>
      <c r="Y1355" s="514"/>
      <c r="Z1355" s="514"/>
      <c r="AA1355" s="514"/>
    </row>
    <row r="1356" spans="3:27">
      <c r="C1356" s="514"/>
      <c r="D1356" s="514"/>
      <c r="E1356" s="514"/>
      <c r="F1356" s="514"/>
      <c r="G1356" s="514"/>
      <c r="H1356" s="514"/>
      <c r="I1356" s="514"/>
      <c r="J1356" s="514"/>
      <c r="K1356" s="514"/>
      <c r="L1356" s="514"/>
      <c r="M1356" s="514"/>
      <c r="N1356" s="514"/>
      <c r="O1356" s="514"/>
      <c r="P1356" s="514"/>
      <c r="Q1356" s="514"/>
      <c r="R1356" s="514"/>
      <c r="S1356" s="514"/>
      <c r="T1356" s="514"/>
      <c r="U1356" s="514"/>
      <c r="V1356" s="514"/>
      <c r="W1356" s="514"/>
      <c r="X1356" s="514"/>
      <c r="Y1356" s="514"/>
      <c r="Z1356" s="514"/>
      <c r="AA1356" s="514"/>
    </row>
    <row r="1357" spans="3:27">
      <c r="C1357" s="514"/>
      <c r="D1357" s="514"/>
      <c r="E1357" s="514"/>
      <c r="F1357" s="514"/>
      <c r="G1357" s="514"/>
      <c r="H1357" s="514"/>
      <c r="I1357" s="514"/>
      <c r="J1357" s="514"/>
      <c r="K1357" s="514"/>
      <c r="L1357" s="514"/>
      <c r="M1357" s="514"/>
      <c r="N1357" s="514"/>
      <c r="O1357" s="514"/>
      <c r="P1357" s="514"/>
      <c r="Q1357" s="514"/>
      <c r="R1357" s="514"/>
      <c r="S1357" s="514"/>
      <c r="T1357" s="514"/>
      <c r="U1357" s="514"/>
      <c r="V1357" s="514"/>
      <c r="W1357" s="514"/>
      <c r="X1357" s="514"/>
      <c r="Y1357" s="514"/>
      <c r="Z1357" s="514"/>
      <c r="AA1357" s="514"/>
    </row>
    <row r="1358" spans="3:27">
      <c r="C1358" s="514"/>
      <c r="D1358" s="514"/>
      <c r="E1358" s="514"/>
      <c r="F1358" s="514"/>
      <c r="G1358" s="514"/>
      <c r="H1358" s="514"/>
      <c r="I1358" s="514"/>
      <c r="J1358" s="514"/>
      <c r="K1358" s="514"/>
      <c r="L1358" s="514"/>
      <c r="M1358" s="514"/>
      <c r="N1358" s="514"/>
      <c r="O1358" s="514"/>
      <c r="P1358" s="514"/>
      <c r="Q1358" s="514"/>
      <c r="R1358" s="514"/>
      <c r="S1358" s="514"/>
      <c r="T1358" s="514"/>
      <c r="U1358" s="514"/>
      <c r="V1358" s="514"/>
      <c r="W1358" s="514"/>
      <c r="X1358" s="514"/>
      <c r="Y1358" s="514"/>
      <c r="Z1358" s="514"/>
      <c r="AA1358" s="514"/>
    </row>
    <row r="1359" spans="3:27">
      <c r="C1359" s="514"/>
      <c r="D1359" s="514"/>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row>
    <row r="1360" spans="3:27">
      <c r="C1360" s="514"/>
      <c r="D1360" s="514"/>
      <c r="E1360" s="514"/>
      <c r="F1360" s="514"/>
      <c r="G1360" s="514"/>
      <c r="H1360" s="514"/>
      <c r="I1360" s="514"/>
      <c r="J1360" s="514"/>
      <c r="K1360" s="514"/>
      <c r="L1360" s="514"/>
      <c r="M1360" s="514"/>
      <c r="N1360" s="514"/>
      <c r="O1360" s="514"/>
      <c r="P1360" s="514"/>
      <c r="Q1360" s="514"/>
      <c r="R1360" s="514"/>
      <c r="S1360" s="514"/>
      <c r="T1360" s="514"/>
      <c r="U1360" s="514"/>
      <c r="V1360" s="514"/>
      <c r="W1360" s="514"/>
      <c r="X1360" s="514"/>
      <c r="Y1360" s="514"/>
      <c r="Z1360" s="514"/>
      <c r="AA1360" s="514"/>
    </row>
    <row r="1361" spans="3:27">
      <c r="C1361" s="514"/>
      <c r="D1361" s="514"/>
      <c r="E1361" s="514"/>
      <c r="F1361" s="514"/>
      <c r="G1361" s="514"/>
      <c r="H1361" s="514"/>
      <c r="I1361" s="514"/>
      <c r="J1361" s="514"/>
      <c r="K1361" s="514"/>
      <c r="L1361" s="514"/>
      <c r="M1361" s="514"/>
      <c r="N1361" s="514"/>
      <c r="O1361" s="514"/>
      <c r="P1361" s="514"/>
      <c r="Q1361" s="514"/>
      <c r="R1361" s="514"/>
      <c r="S1361" s="514"/>
      <c r="T1361" s="514"/>
      <c r="U1361" s="514"/>
      <c r="V1361" s="514"/>
      <c r="W1361" s="514"/>
      <c r="X1361" s="514"/>
      <c r="Y1361" s="514"/>
      <c r="Z1361" s="514"/>
      <c r="AA1361" s="514"/>
    </row>
    <row r="1362" spans="3:27">
      <c r="C1362" s="514"/>
      <c r="D1362" s="514"/>
      <c r="E1362" s="514"/>
      <c r="F1362" s="514"/>
      <c r="G1362" s="514"/>
      <c r="H1362" s="514"/>
      <c r="I1362" s="514"/>
      <c r="J1362" s="514"/>
      <c r="K1362" s="514"/>
      <c r="L1362" s="514"/>
      <c r="M1362" s="514"/>
      <c r="N1362" s="514"/>
      <c r="O1362" s="514"/>
      <c r="P1362" s="514"/>
      <c r="Q1362" s="514"/>
      <c r="R1362" s="514"/>
      <c r="S1362" s="514"/>
      <c r="T1362" s="514"/>
      <c r="U1362" s="514"/>
      <c r="V1362" s="514"/>
      <c r="W1362" s="514"/>
      <c r="X1362" s="514"/>
      <c r="Y1362" s="514"/>
      <c r="Z1362" s="514"/>
      <c r="AA1362" s="514"/>
    </row>
    <row r="1363" spans="3:27">
      <c r="C1363" s="514"/>
      <c r="D1363" s="514"/>
      <c r="E1363" s="514"/>
      <c r="F1363" s="514"/>
      <c r="G1363" s="514"/>
      <c r="H1363" s="514"/>
      <c r="I1363" s="514"/>
      <c r="J1363" s="514"/>
      <c r="K1363" s="514"/>
      <c r="L1363" s="514"/>
      <c r="M1363" s="514"/>
      <c r="N1363" s="514"/>
      <c r="O1363" s="514"/>
      <c r="P1363" s="514"/>
      <c r="Q1363" s="514"/>
      <c r="R1363" s="514"/>
      <c r="S1363" s="514"/>
      <c r="T1363" s="514"/>
      <c r="U1363" s="514"/>
      <c r="V1363" s="514"/>
      <c r="W1363" s="514"/>
      <c r="X1363" s="514"/>
      <c r="Y1363" s="514"/>
      <c r="Z1363" s="514"/>
      <c r="AA1363" s="514"/>
    </row>
    <row r="1364" spans="3:27">
      <c r="C1364" s="514"/>
      <c r="D1364" s="514"/>
      <c r="E1364" s="514"/>
      <c r="F1364" s="514"/>
      <c r="G1364" s="514"/>
      <c r="H1364" s="514"/>
      <c r="I1364" s="514"/>
      <c r="J1364" s="514"/>
      <c r="K1364" s="514"/>
      <c r="L1364" s="514"/>
      <c r="M1364" s="514"/>
      <c r="N1364" s="514"/>
      <c r="O1364" s="514"/>
      <c r="P1364" s="514"/>
      <c r="Q1364" s="514"/>
      <c r="R1364" s="514"/>
      <c r="S1364" s="514"/>
      <c r="T1364" s="514"/>
      <c r="U1364" s="514"/>
      <c r="V1364" s="514"/>
      <c r="W1364" s="514"/>
      <c r="X1364" s="514"/>
      <c r="Y1364" s="514"/>
      <c r="Z1364" s="514"/>
      <c r="AA1364" s="514"/>
    </row>
    <row r="1365" spans="3:27">
      <c r="C1365" s="514"/>
      <c r="D1365" s="514"/>
      <c r="E1365" s="514"/>
      <c r="F1365" s="514"/>
      <c r="G1365" s="514"/>
      <c r="H1365" s="514"/>
      <c r="I1365" s="514"/>
      <c r="J1365" s="514"/>
      <c r="K1365" s="514"/>
      <c r="L1365" s="514"/>
      <c r="M1365" s="514"/>
      <c r="N1365" s="514"/>
      <c r="O1365" s="514"/>
      <c r="P1365" s="514"/>
      <c r="Q1365" s="514"/>
      <c r="R1365" s="514"/>
      <c r="S1365" s="514"/>
      <c r="T1365" s="514"/>
      <c r="U1365" s="514"/>
      <c r="V1365" s="514"/>
      <c r="W1365" s="514"/>
      <c r="X1365" s="514"/>
      <c r="Y1365" s="514"/>
      <c r="Z1365" s="514"/>
      <c r="AA1365" s="514"/>
    </row>
    <row r="1366" spans="3:27">
      <c r="C1366" s="514"/>
      <c r="D1366" s="514"/>
      <c r="E1366" s="514"/>
      <c r="F1366" s="514"/>
      <c r="G1366" s="514"/>
      <c r="H1366" s="514"/>
      <c r="I1366" s="514"/>
      <c r="J1366" s="514"/>
      <c r="K1366" s="514"/>
      <c r="L1366" s="514"/>
      <c r="M1366" s="514"/>
      <c r="N1366" s="514"/>
      <c r="O1366" s="514"/>
      <c r="P1366" s="514"/>
      <c r="Q1366" s="514"/>
      <c r="R1366" s="514"/>
      <c r="S1366" s="514"/>
      <c r="T1366" s="514"/>
      <c r="U1366" s="514"/>
      <c r="V1366" s="514"/>
      <c r="W1366" s="514"/>
      <c r="X1366" s="514"/>
      <c r="Y1366" s="514"/>
      <c r="Z1366" s="514"/>
      <c r="AA1366" s="514"/>
    </row>
    <row r="1367" spans="3:27">
      <c r="C1367" s="514"/>
      <c r="D1367" s="514"/>
      <c r="E1367" s="514"/>
      <c r="F1367" s="514"/>
      <c r="G1367" s="514"/>
      <c r="H1367" s="514"/>
      <c r="I1367" s="514"/>
      <c r="J1367" s="514"/>
      <c r="K1367" s="514"/>
      <c r="L1367" s="514"/>
      <c r="M1367" s="514"/>
      <c r="N1367" s="514"/>
      <c r="O1367" s="514"/>
      <c r="P1367" s="514"/>
      <c r="Q1367" s="514"/>
      <c r="R1367" s="514"/>
      <c r="S1367" s="514"/>
      <c r="T1367" s="514"/>
      <c r="U1367" s="514"/>
      <c r="V1367" s="514"/>
      <c r="W1367" s="514"/>
      <c r="X1367" s="514"/>
      <c r="Y1367" s="514"/>
      <c r="Z1367" s="514"/>
      <c r="AA1367" s="514"/>
    </row>
    <row r="1368" spans="3:27">
      <c r="C1368" s="514"/>
      <c r="D1368" s="514"/>
      <c r="E1368" s="514"/>
      <c r="F1368" s="514"/>
      <c r="G1368" s="514"/>
      <c r="H1368" s="514"/>
      <c r="I1368" s="514"/>
      <c r="J1368" s="514"/>
      <c r="K1368" s="514"/>
      <c r="L1368" s="514"/>
      <c r="M1368" s="514"/>
      <c r="N1368" s="514"/>
      <c r="O1368" s="514"/>
      <c r="P1368" s="514"/>
      <c r="Q1368" s="514"/>
      <c r="R1368" s="514"/>
      <c r="S1368" s="514"/>
      <c r="T1368" s="514"/>
      <c r="U1368" s="514"/>
      <c r="V1368" s="514"/>
      <c r="W1368" s="514"/>
      <c r="X1368" s="514"/>
      <c r="Y1368" s="514"/>
      <c r="Z1368" s="514"/>
      <c r="AA1368" s="514"/>
    </row>
    <row r="1369" spans="3:27">
      <c r="C1369" s="514"/>
      <c r="D1369" s="514"/>
      <c r="E1369" s="514"/>
      <c r="F1369" s="514"/>
      <c r="G1369" s="514"/>
      <c r="H1369" s="514"/>
      <c r="I1369" s="514"/>
      <c r="J1369" s="514"/>
      <c r="K1369" s="514"/>
      <c r="L1369" s="514"/>
      <c r="M1369" s="514"/>
      <c r="N1369" s="514"/>
      <c r="O1369" s="514"/>
      <c r="P1369" s="514"/>
      <c r="Q1369" s="514"/>
      <c r="R1369" s="514"/>
      <c r="S1369" s="514"/>
      <c r="T1369" s="514"/>
      <c r="U1369" s="514"/>
      <c r="V1369" s="514"/>
      <c r="W1369" s="514"/>
      <c r="X1369" s="514"/>
      <c r="Y1369" s="514"/>
      <c r="Z1369" s="514"/>
      <c r="AA1369" s="514"/>
    </row>
    <row r="1370" spans="3:27">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row>
    <row r="1371" spans="3:27">
      <c r="C1371" s="514"/>
      <c r="D1371" s="514"/>
      <c r="E1371" s="514"/>
      <c r="F1371" s="514"/>
      <c r="G1371" s="514"/>
      <c r="H1371" s="514"/>
      <c r="I1371" s="514"/>
      <c r="J1371" s="514"/>
      <c r="K1371" s="514"/>
      <c r="L1371" s="514"/>
      <c r="M1371" s="514"/>
      <c r="N1371" s="514"/>
      <c r="O1371" s="514"/>
      <c r="P1371" s="514"/>
      <c r="Q1371" s="514"/>
      <c r="R1371" s="514"/>
      <c r="S1371" s="514"/>
      <c r="T1371" s="514"/>
      <c r="U1371" s="514"/>
      <c r="V1371" s="514"/>
      <c r="W1371" s="514"/>
      <c r="X1371" s="514"/>
      <c r="Y1371" s="514"/>
      <c r="Z1371" s="514"/>
      <c r="AA1371" s="514"/>
    </row>
    <row r="1372" spans="3:27">
      <c r="C1372" s="514"/>
      <c r="D1372" s="514"/>
      <c r="E1372" s="514"/>
      <c r="F1372" s="514"/>
      <c r="G1372" s="514"/>
      <c r="H1372" s="514"/>
      <c r="I1372" s="514"/>
      <c r="J1372" s="514"/>
      <c r="K1372" s="514"/>
      <c r="L1372" s="514"/>
      <c r="M1372" s="514"/>
      <c r="N1372" s="514"/>
      <c r="O1372" s="514"/>
      <c r="P1372" s="514"/>
      <c r="Q1372" s="514"/>
      <c r="R1372" s="514"/>
      <c r="S1372" s="514"/>
      <c r="T1372" s="514"/>
      <c r="U1372" s="514"/>
      <c r="V1372" s="514"/>
      <c r="W1372" s="514"/>
      <c r="X1372" s="514"/>
      <c r="Y1372" s="514"/>
      <c r="Z1372" s="514"/>
      <c r="AA1372" s="514"/>
    </row>
    <row r="1373" spans="3:27">
      <c r="C1373" s="514"/>
      <c r="D1373" s="514"/>
      <c r="E1373" s="514"/>
      <c r="F1373" s="514"/>
      <c r="G1373" s="514"/>
      <c r="H1373" s="514"/>
      <c r="I1373" s="514"/>
      <c r="J1373" s="514"/>
      <c r="K1373" s="514"/>
      <c r="L1373" s="514"/>
      <c r="M1373" s="514"/>
      <c r="N1373" s="514"/>
      <c r="O1373" s="514"/>
      <c r="P1373" s="514"/>
      <c r="Q1373" s="514"/>
      <c r="R1373" s="514"/>
      <c r="S1373" s="514"/>
      <c r="T1373" s="514"/>
      <c r="U1373" s="514"/>
      <c r="V1373" s="514"/>
      <c r="W1373" s="514"/>
      <c r="X1373" s="514"/>
      <c r="Y1373" s="514"/>
      <c r="Z1373" s="514"/>
      <c r="AA1373" s="514"/>
    </row>
    <row r="1374" spans="3:27">
      <c r="C1374" s="514"/>
      <c r="D1374" s="514"/>
      <c r="E1374" s="514"/>
      <c r="F1374" s="514"/>
      <c r="G1374" s="514"/>
      <c r="H1374" s="514"/>
      <c r="I1374" s="514"/>
      <c r="J1374" s="514"/>
      <c r="K1374" s="514"/>
      <c r="L1374" s="514"/>
      <c r="M1374" s="514"/>
      <c r="N1374" s="514"/>
      <c r="O1374" s="514"/>
      <c r="P1374" s="514"/>
      <c r="Q1374" s="514"/>
      <c r="R1374" s="514"/>
      <c r="S1374" s="514"/>
      <c r="T1374" s="514"/>
      <c r="U1374" s="514"/>
      <c r="V1374" s="514"/>
      <c r="W1374" s="514"/>
      <c r="X1374" s="514"/>
      <c r="Y1374" s="514"/>
      <c r="Z1374" s="514"/>
      <c r="AA1374" s="514"/>
    </row>
    <row r="1375" spans="3:27">
      <c r="C1375" s="514"/>
      <c r="D1375" s="514"/>
      <c r="E1375" s="514"/>
      <c r="F1375" s="514"/>
      <c r="G1375" s="514"/>
      <c r="H1375" s="514"/>
      <c r="I1375" s="514"/>
      <c r="J1375" s="514"/>
      <c r="K1375" s="514"/>
      <c r="L1375" s="514"/>
      <c r="M1375" s="514"/>
      <c r="N1375" s="514"/>
      <c r="O1375" s="514"/>
      <c r="P1375" s="514"/>
      <c r="Q1375" s="514"/>
      <c r="R1375" s="514"/>
      <c r="S1375" s="514"/>
      <c r="T1375" s="514"/>
      <c r="U1375" s="514"/>
      <c r="V1375" s="514"/>
      <c r="W1375" s="514"/>
      <c r="X1375" s="514"/>
      <c r="Y1375" s="514"/>
      <c r="Z1375" s="514"/>
      <c r="AA1375" s="514"/>
    </row>
    <row r="1376" spans="3:27">
      <c r="C1376" s="514"/>
      <c r="D1376" s="514"/>
      <c r="E1376" s="514"/>
      <c r="F1376" s="514"/>
      <c r="G1376" s="514"/>
      <c r="H1376" s="514"/>
      <c r="I1376" s="514"/>
      <c r="J1376" s="514"/>
      <c r="K1376" s="514"/>
      <c r="L1376" s="514"/>
      <c r="M1376" s="514"/>
      <c r="N1376" s="514"/>
      <c r="O1376" s="514"/>
      <c r="P1376" s="514"/>
      <c r="Q1376" s="514"/>
      <c r="R1376" s="514"/>
      <c r="S1376" s="514"/>
      <c r="T1376" s="514"/>
      <c r="U1376" s="514"/>
      <c r="V1376" s="514"/>
      <c r="W1376" s="514"/>
      <c r="X1376" s="514"/>
      <c r="Y1376" s="514"/>
      <c r="Z1376" s="514"/>
      <c r="AA1376" s="514"/>
    </row>
    <row r="1377" spans="3:27">
      <c r="C1377" s="514"/>
      <c r="D1377" s="514"/>
      <c r="E1377" s="514"/>
      <c r="F1377" s="514"/>
      <c r="G1377" s="514"/>
      <c r="H1377" s="514"/>
      <c r="I1377" s="514"/>
      <c r="J1377" s="514"/>
      <c r="K1377" s="514"/>
      <c r="L1377" s="514"/>
      <c r="M1377" s="514"/>
      <c r="N1377" s="514"/>
      <c r="O1377" s="514"/>
      <c r="P1377" s="514"/>
      <c r="Q1377" s="514"/>
      <c r="R1377" s="514"/>
      <c r="S1377" s="514"/>
      <c r="T1377" s="514"/>
      <c r="U1377" s="514"/>
      <c r="V1377" s="514"/>
      <c r="W1377" s="514"/>
      <c r="X1377" s="514"/>
      <c r="Y1377" s="514"/>
      <c r="Z1377" s="514"/>
      <c r="AA1377" s="514"/>
    </row>
    <row r="1378" spans="3:27">
      <c r="C1378" s="514"/>
      <c r="D1378" s="514"/>
      <c r="E1378" s="514"/>
      <c r="F1378" s="514"/>
      <c r="G1378" s="514"/>
      <c r="H1378" s="514"/>
      <c r="I1378" s="514"/>
      <c r="J1378" s="514"/>
      <c r="K1378" s="514"/>
      <c r="L1378" s="514"/>
      <c r="M1378" s="514"/>
      <c r="N1378" s="514"/>
      <c r="O1378" s="514"/>
      <c r="P1378" s="514"/>
      <c r="Q1378" s="514"/>
      <c r="R1378" s="514"/>
      <c r="S1378" s="514"/>
      <c r="T1378" s="514"/>
      <c r="U1378" s="514"/>
      <c r="V1378" s="514"/>
      <c r="W1378" s="514"/>
      <c r="X1378" s="514"/>
      <c r="Y1378" s="514"/>
      <c r="Z1378" s="514"/>
      <c r="AA1378" s="514"/>
    </row>
    <row r="1379" spans="3:27">
      <c r="C1379" s="514"/>
      <c r="D1379" s="514"/>
      <c r="E1379" s="514"/>
      <c r="F1379" s="514"/>
      <c r="G1379" s="514"/>
      <c r="H1379" s="514"/>
      <c r="I1379" s="514"/>
      <c r="J1379" s="514"/>
      <c r="K1379" s="514"/>
      <c r="L1379" s="514"/>
      <c r="M1379" s="514"/>
      <c r="N1379" s="514"/>
      <c r="O1379" s="514"/>
      <c r="P1379" s="514"/>
      <c r="Q1379" s="514"/>
      <c r="R1379" s="514"/>
      <c r="S1379" s="514"/>
      <c r="T1379" s="514"/>
      <c r="U1379" s="514"/>
      <c r="V1379" s="514"/>
      <c r="W1379" s="514"/>
      <c r="X1379" s="514"/>
      <c r="Y1379" s="514"/>
      <c r="Z1379" s="514"/>
      <c r="AA1379" s="514"/>
    </row>
    <row r="1380" spans="3:27">
      <c r="C1380" s="514"/>
      <c r="D1380" s="514"/>
      <c r="E1380" s="514"/>
      <c r="F1380" s="514"/>
      <c r="G1380" s="514"/>
      <c r="H1380" s="514"/>
      <c r="I1380" s="514"/>
      <c r="J1380" s="514"/>
      <c r="K1380" s="514"/>
      <c r="L1380" s="514"/>
      <c r="M1380" s="514"/>
      <c r="N1380" s="514"/>
      <c r="O1380" s="514"/>
      <c r="P1380" s="514"/>
      <c r="Q1380" s="514"/>
      <c r="R1380" s="514"/>
      <c r="S1380" s="514"/>
      <c r="T1380" s="514"/>
      <c r="U1380" s="514"/>
      <c r="V1380" s="514"/>
      <c r="W1380" s="514"/>
      <c r="X1380" s="514"/>
      <c r="Y1380" s="514"/>
      <c r="Z1380" s="514"/>
      <c r="AA1380" s="514"/>
    </row>
    <row r="1381" spans="3:27">
      <c r="C1381" s="514"/>
      <c r="D1381" s="514"/>
      <c r="E1381" s="514"/>
      <c r="F1381" s="514"/>
      <c r="G1381" s="514"/>
      <c r="H1381" s="514"/>
      <c r="I1381" s="514"/>
      <c r="J1381" s="514"/>
      <c r="K1381" s="514"/>
      <c r="L1381" s="514"/>
      <c r="M1381" s="514"/>
      <c r="N1381" s="514"/>
      <c r="O1381" s="514"/>
      <c r="P1381" s="514"/>
      <c r="Q1381" s="514"/>
      <c r="R1381" s="514"/>
      <c r="S1381" s="514"/>
      <c r="T1381" s="514"/>
      <c r="U1381" s="514"/>
      <c r="V1381" s="514"/>
      <c r="W1381" s="514"/>
      <c r="X1381" s="514"/>
      <c r="Y1381" s="514"/>
      <c r="Z1381" s="514"/>
      <c r="AA1381" s="514"/>
    </row>
    <row r="1382" spans="3:27">
      <c r="C1382" s="514"/>
      <c r="D1382" s="514"/>
      <c r="E1382" s="514"/>
      <c r="F1382" s="514"/>
      <c r="G1382" s="514"/>
      <c r="H1382" s="514"/>
      <c r="I1382" s="514"/>
      <c r="J1382" s="514"/>
      <c r="K1382" s="514"/>
      <c r="L1382" s="514"/>
      <c r="M1382" s="514"/>
      <c r="N1382" s="514"/>
      <c r="O1382" s="514"/>
      <c r="P1382" s="514"/>
      <c r="Q1382" s="514"/>
      <c r="R1382" s="514"/>
      <c r="S1382" s="514"/>
      <c r="T1382" s="514"/>
      <c r="U1382" s="514"/>
      <c r="V1382" s="514"/>
      <c r="W1382" s="514"/>
      <c r="X1382" s="514"/>
      <c r="Y1382" s="514"/>
      <c r="Z1382" s="514"/>
      <c r="AA1382" s="514"/>
    </row>
    <row r="1383" spans="3:27">
      <c r="C1383" s="514"/>
      <c r="D1383" s="514"/>
      <c r="E1383" s="514"/>
      <c r="F1383" s="514"/>
      <c r="G1383" s="514"/>
      <c r="H1383" s="514"/>
      <c r="I1383" s="514"/>
      <c r="J1383" s="514"/>
      <c r="K1383" s="514"/>
      <c r="L1383" s="514"/>
      <c r="M1383" s="514"/>
      <c r="N1383" s="514"/>
      <c r="O1383" s="514"/>
      <c r="P1383" s="514"/>
      <c r="Q1383" s="514"/>
      <c r="R1383" s="514"/>
      <c r="S1383" s="514"/>
      <c r="T1383" s="514"/>
      <c r="U1383" s="514"/>
      <c r="V1383" s="514"/>
      <c r="W1383" s="514"/>
      <c r="X1383" s="514"/>
      <c r="Y1383" s="514"/>
      <c r="Z1383" s="514"/>
      <c r="AA1383" s="514"/>
    </row>
    <row r="1384" spans="3:27">
      <c r="C1384" s="514"/>
      <c r="D1384" s="514"/>
      <c r="E1384" s="514"/>
      <c r="F1384" s="514"/>
      <c r="G1384" s="514"/>
      <c r="H1384" s="514"/>
      <c r="I1384" s="514"/>
      <c r="J1384" s="514"/>
      <c r="K1384" s="514"/>
      <c r="L1384" s="514"/>
      <c r="M1384" s="514"/>
      <c r="N1384" s="514"/>
      <c r="O1384" s="514"/>
      <c r="P1384" s="514"/>
      <c r="Q1384" s="514"/>
      <c r="R1384" s="514"/>
      <c r="S1384" s="514"/>
      <c r="T1384" s="514"/>
      <c r="U1384" s="514"/>
      <c r="V1384" s="514"/>
      <c r="W1384" s="514"/>
      <c r="X1384" s="514"/>
      <c r="Y1384" s="514"/>
      <c r="Z1384" s="514"/>
      <c r="AA1384" s="514"/>
    </row>
    <row r="1385" spans="3:27">
      <c r="C1385" s="514"/>
      <c r="D1385" s="514"/>
      <c r="E1385" s="514"/>
      <c r="F1385" s="514"/>
      <c r="G1385" s="514"/>
      <c r="H1385" s="514"/>
      <c r="I1385" s="514"/>
      <c r="J1385" s="514"/>
      <c r="K1385" s="514"/>
      <c r="L1385" s="514"/>
      <c r="M1385" s="514"/>
      <c r="N1385" s="514"/>
      <c r="O1385" s="514"/>
      <c r="P1385" s="514"/>
      <c r="Q1385" s="514"/>
      <c r="R1385" s="514"/>
      <c r="S1385" s="514"/>
      <c r="T1385" s="514"/>
      <c r="U1385" s="514"/>
      <c r="V1385" s="514"/>
      <c r="W1385" s="514"/>
      <c r="X1385" s="514"/>
      <c r="Y1385" s="514"/>
      <c r="Z1385" s="514"/>
      <c r="AA1385" s="514"/>
    </row>
    <row r="1386" spans="3:27">
      <c r="C1386" s="514"/>
      <c r="D1386" s="514"/>
      <c r="E1386" s="514"/>
      <c r="F1386" s="514"/>
      <c r="G1386" s="514"/>
      <c r="H1386" s="514"/>
      <c r="I1386" s="514"/>
      <c r="J1386" s="514"/>
      <c r="K1386" s="514"/>
      <c r="L1386" s="514"/>
      <c r="M1386" s="514"/>
      <c r="N1386" s="514"/>
      <c r="O1386" s="514"/>
      <c r="P1386" s="514"/>
      <c r="Q1386" s="514"/>
      <c r="R1386" s="514"/>
      <c r="S1386" s="514"/>
      <c r="T1386" s="514"/>
      <c r="U1386" s="514"/>
      <c r="V1386" s="514"/>
      <c r="W1386" s="514"/>
      <c r="X1386" s="514"/>
      <c r="Y1386" s="514"/>
      <c r="Z1386" s="514"/>
      <c r="AA1386" s="514"/>
    </row>
    <row r="1387" spans="3:27">
      <c r="C1387" s="514"/>
      <c r="D1387" s="514"/>
      <c r="E1387" s="514"/>
      <c r="F1387" s="514"/>
      <c r="G1387" s="514"/>
      <c r="H1387" s="514"/>
      <c r="I1387" s="514"/>
      <c r="J1387" s="514"/>
      <c r="K1387" s="514"/>
      <c r="L1387" s="514"/>
      <c r="M1387" s="514"/>
      <c r="N1387" s="514"/>
      <c r="O1387" s="514"/>
      <c r="P1387" s="514"/>
      <c r="Q1387" s="514"/>
      <c r="R1387" s="514"/>
      <c r="S1387" s="514"/>
      <c r="T1387" s="514"/>
      <c r="U1387" s="514"/>
      <c r="V1387" s="514"/>
      <c r="W1387" s="514"/>
      <c r="X1387" s="514"/>
      <c r="Y1387" s="514"/>
      <c r="Z1387" s="514"/>
      <c r="AA1387" s="514"/>
    </row>
    <row r="1388" spans="3:27">
      <c r="C1388" s="514"/>
      <c r="D1388" s="514"/>
      <c r="E1388" s="514"/>
      <c r="F1388" s="514"/>
      <c r="G1388" s="514"/>
      <c r="H1388" s="514"/>
      <c r="I1388" s="514"/>
      <c r="J1388" s="514"/>
      <c r="K1388" s="514"/>
      <c r="L1388" s="514"/>
      <c r="M1388" s="514"/>
      <c r="N1388" s="514"/>
      <c r="O1388" s="514"/>
      <c r="P1388" s="514"/>
      <c r="Q1388" s="514"/>
      <c r="R1388" s="514"/>
      <c r="S1388" s="514"/>
      <c r="T1388" s="514"/>
      <c r="U1388" s="514"/>
      <c r="V1388" s="514"/>
      <c r="W1388" s="514"/>
      <c r="X1388" s="514"/>
      <c r="Y1388" s="514"/>
      <c r="Z1388" s="514"/>
      <c r="AA1388" s="514"/>
    </row>
    <row r="1389" spans="3:27">
      <c r="C1389" s="514"/>
      <c r="D1389" s="514"/>
      <c r="E1389" s="514"/>
      <c r="F1389" s="514"/>
      <c r="G1389" s="514"/>
      <c r="H1389" s="514"/>
      <c r="I1389" s="514"/>
      <c r="J1389" s="514"/>
      <c r="K1389" s="514"/>
      <c r="L1389" s="514"/>
      <c r="M1389" s="514"/>
      <c r="N1389" s="514"/>
      <c r="O1389" s="514"/>
      <c r="P1389" s="514"/>
      <c r="Q1389" s="514"/>
      <c r="R1389" s="514"/>
      <c r="S1389" s="514"/>
      <c r="T1389" s="514"/>
      <c r="U1389" s="514"/>
      <c r="V1389" s="514"/>
      <c r="W1389" s="514"/>
      <c r="X1389" s="514"/>
      <c r="Y1389" s="514"/>
      <c r="Z1389" s="514"/>
      <c r="AA1389" s="514"/>
    </row>
    <row r="1390" spans="3:27">
      <c r="C1390" s="514"/>
      <c r="D1390" s="514"/>
      <c r="E1390" s="514"/>
      <c r="F1390" s="514"/>
      <c r="G1390" s="514"/>
      <c r="H1390" s="514"/>
      <c r="I1390" s="514"/>
      <c r="J1390" s="514"/>
      <c r="K1390" s="514"/>
      <c r="L1390" s="514"/>
      <c r="M1390" s="514"/>
      <c r="N1390" s="514"/>
      <c r="O1390" s="514"/>
      <c r="P1390" s="514"/>
      <c r="Q1390" s="514"/>
      <c r="R1390" s="514"/>
      <c r="S1390" s="514"/>
      <c r="T1390" s="514"/>
      <c r="U1390" s="514"/>
      <c r="V1390" s="514"/>
      <c r="W1390" s="514"/>
      <c r="X1390" s="514"/>
      <c r="Y1390" s="514"/>
      <c r="Z1390" s="514"/>
      <c r="AA1390" s="514"/>
    </row>
    <row r="1391" spans="3:27">
      <c r="C1391" s="514"/>
      <c r="D1391" s="514"/>
      <c r="E1391" s="514"/>
      <c r="F1391" s="514"/>
      <c r="G1391" s="514"/>
      <c r="H1391" s="514"/>
      <c r="I1391" s="514"/>
      <c r="J1391" s="514"/>
      <c r="K1391" s="514"/>
      <c r="L1391" s="514"/>
      <c r="M1391" s="514"/>
      <c r="N1391" s="514"/>
      <c r="O1391" s="514"/>
      <c r="P1391" s="514"/>
      <c r="Q1391" s="514"/>
      <c r="R1391" s="514"/>
      <c r="S1391" s="514"/>
      <c r="T1391" s="514"/>
      <c r="U1391" s="514"/>
      <c r="V1391" s="514"/>
      <c r="W1391" s="514"/>
      <c r="X1391" s="514"/>
      <c r="Y1391" s="514"/>
      <c r="Z1391" s="514"/>
      <c r="AA1391" s="514"/>
    </row>
    <row r="1392" spans="3:27">
      <c r="C1392" s="514"/>
      <c r="D1392" s="514"/>
      <c r="E1392" s="514"/>
      <c r="F1392" s="514"/>
      <c r="G1392" s="514"/>
      <c r="H1392" s="514"/>
      <c r="I1392" s="514"/>
      <c r="J1392" s="514"/>
      <c r="K1392" s="514"/>
      <c r="L1392" s="514"/>
      <c r="M1392" s="514"/>
      <c r="N1392" s="514"/>
      <c r="O1392" s="514"/>
      <c r="P1392" s="514"/>
      <c r="Q1392" s="514"/>
      <c r="R1392" s="514"/>
      <c r="S1392" s="514"/>
      <c r="T1392" s="514"/>
      <c r="U1392" s="514"/>
      <c r="V1392" s="514"/>
      <c r="W1392" s="514"/>
      <c r="X1392" s="514"/>
      <c r="Y1392" s="514"/>
      <c r="Z1392" s="514"/>
      <c r="AA1392" s="514"/>
    </row>
    <row r="1393" spans="3:27">
      <c r="C1393" s="514"/>
      <c r="D1393" s="514"/>
      <c r="E1393" s="514"/>
      <c r="F1393" s="514"/>
      <c r="G1393" s="514"/>
      <c r="H1393" s="514"/>
      <c r="I1393" s="514"/>
      <c r="J1393" s="514"/>
      <c r="K1393" s="514"/>
      <c r="L1393" s="514"/>
      <c r="M1393" s="514"/>
      <c r="N1393" s="514"/>
      <c r="O1393" s="514"/>
      <c r="P1393" s="514"/>
      <c r="Q1393" s="514"/>
      <c r="R1393" s="514"/>
      <c r="S1393" s="514"/>
      <c r="T1393" s="514"/>
      <c r="U1393" s="514"/>
      <c r="V1393" s="514"/>
      <c r="W1393" s="514"/>
      <c r="X1393" s="514"/>
      <c r="Y1393" s="514"/>
      <c r="Z1393" s="514"/>
      <c r="AA1393" s="514"/>
    </row>
    <row r="1394" spans="3:27">
      <c r="C1394" s="514"/>
      <c r="D1394" s="514"/>
      <c r="E1394" s="514"/>
      <c r="F1394" s="514"/>
      <c r="G1394" s="514"/>
      <c r="H1394" s="514"/>
      <c r="I1394" s="514"/>
      <c r="J1394" s="514"/>
      <c r="K1394" s="514"/>
      <c r="L1394" s="514"/>
      <c r="M1394" s="514"/>
      <c r="N1394" s="514"/>
      <c r="O1394" s="514"/>
      <c r="P1394" s="514"/>
      <c r="Q1394" s="514"/>
      <c r="R1394" s="514"/>
      <c r="S1394" s="514"/>
      <c r="T1394" s="514"/>
      <c r="U1394" s="514"/>
      <c r="V1394" s="514"/>
      <c r="W1394" s="514"/>
      <c r="X1394" s="514"/>
      <c r="Y1394" s="514"/>
      <c r="Z1394" s="514"/>
      <c r="AA1394" s="514"/>
    </row>
    <row r="1395" spans="3:27">
      <c r="C1395" s="514"/>
      <c r="D1395" s="514"/>
      <c r="E1395" s="514"/>
      <c r="F1395" s="514"/>
      <c r="G1395" s="514"/>
      <c r="H1395" s="514"/>
      <c r="I1395" s="514"/>
      <c r="J1395" s="514"/>
      <c r="K1395" s="514"/>
      <c r="L1395" s="514"/>
      <c r="M1395" s="514"/>
      <c r="N1395" s="514"/>
      <c r="O1395" s="514"/>
      <c r="P1395" s="514"/>
      <c r="Q1395" s="514"/>
      <c r="R1395" s="514"/>
      <c r="S1395" s="514"/>
      <c r="T1395" s="514"/>
      <c r="U1395" s="514"/>
      <c r="V1395" s="514"/>
      <c r="W1395" s="514"/>
      <c r="X1395" s="514"/>
      <c r="Y1395" s="514"/>
      <c r="Z1395" s="514"/>
      <c r="AA1395" s="514"/>
    </row>
    <row r="1396" spans="3:27">
      <c r="C1396" s="514"/>
      <c r="D1396" s="514"/>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row>
    <row r="1397" spans="3:27">
      <c r="C1397" s="514"/>
      <c r="D1397" s="514"/>
      <c r="E1397" s="514"/>
      <c r="F1397" s="514"/>
      <c r="G1397" s="514"/>
      <c r="H1397" s="514"/>
      <c r="I1397" s="514"/>
      <c r="J1397" s="514"/>
      <c r="K1397" s="514"/>
      <c r="L1397" s="514"/>
      <c r="M1397" s="514"/>
      <c r="N1397" s="514"/>
      <c r="O1397" s="514"/>
      <c r="P1397" s="514"/>
      <c r="Q1397" s="514"/>
      <c r="R1397" s="514"/>
      <c r="S1397" s="514"/>
      <c r="T1397" s="514"/>
      <c r="U1397" s="514"/>
      <c r="V1397" s="514"/>
      <c r="W1397" s="514"/>
      <c r="X1397" s="514"/>
      <c r="Y1397" s="514"/>
      <c r="Z1397" s="514"/>
      <c r="AA1397" s="514"/>
    </row>
    <row r="1398" spans="3:27">
      <c r="C1398" s="514"/>
      <c r="D1398" s="514"/>
      <c r="E1398" s="514"/>
      <c r="F1398" s="514"/>
      <c r="G1398" s="514"/>
      <c r="H1398" s="514"/>
      <c r="I1398" s="514"/>
      <c r="J1398" s="514"/>
      <c r="K1398" s="514"/>
      <c r="L1398" s="514"/>
      <c r="M1398" s="514"/>
      <c r="N1398" s="514"/>
      <c r="O1398" s="514"/>
      <c r="P1398" s="514"/>
      <c r="Q1398" s="514"/>
      <c r="R1398" s="514"/>
      <c r="S1398" s="514"/>
      <c r="T1398" s="514"/>
      <c r="U1398" s="514"/>
      <c r="V1398" s="514"/>
      <c r="W1398" s="514"/>
      <c r="X1398" s="514"/>
      <c r="Y1398" s="514"/>
      <c r="Z1398" s="514"/>
      <c r="AA1398" s="514"/>
    </row>
    <row r="1399" spans="3:27">
      <c r="C1399" s="514"/>
      <c r="D1399" s="514"/>
      <c r="E1399" s="514"/>
      <c r="F1399" s="514"/>
      <c r="G1399" s="514"/>
      <c r="H1399" s="514"/>
      <c r="I1399" s="514"/>
      <c r="J1399" s="514"/>
      <c r="K1399" s="514"/>
      <c r="L1399" s="514"/>
      <c r="M1399" s="514"/>
      <c r="N1399" s="514"/>
      <c r="O1399" s="514"/>
      <c r="P1399" s="514"/>
      <c r="Q1399" s="514"/>
      <c r="R1399" s="514"/>
      <c r="S1399" s="514"/>
      <c r="T1399" s="514"/>
      <c r="U1399" s="514"/>
      <c r="V1399" s="514"/>
      <c r="W1399" s="514"/>
      <c r="X1399" s="514"/>
      <c r="Y1399" s="514"/>
      <c r="Z1399" s="514"/>
      <c r="AA1399" s="514"/>
    </row>
    <row r="1400" spans="3:27">
      <c r="C1400" s="514"/>
      <c r="D1400" s="514"/>
      <c r="E1400" s="514"/>
      <c r="F1400" s="514"/>
      <c r="G1400" s="514"/>
      <c r="H1400" s="514"/>
      <c r="I1400" s="514"/>
      <c r="J1400" s="514"/>
      <c r="K1400" s="514"/>
      <c r="L1400" s="514"/>
      <c r="M1400" s="514"/>
      <c r="N1400" s="514"/>
      <c r="O1400" s="514"/>
      <c r="P1400" s="514"/>
      <c r="Q1400" s="514"/>
      <c r="R1400" s="514"/>
      <c r="S1400" s="514"/>
      <c r="T1400" s="514"/>
      <c r="U1400" s="514"/>
      <c r="V1400" s="514"/>
      <c r="W1400" s="514"/>
      <c r="X1400" s="514"/>
      <c r="Y1400" s="514"/>
      <c r="Z1400" s="514"/>
      <c r="AA1400" s="514"/>
    </row>
    <row r="1401" spans="3:27">
      <c r="C1401" s="514"/>
      <c r="D1401" s="514"/>
      <c r="E1401" s="514"/>
      <c r="F1401" s="514"/>
      <c r="G1401" s="514"/>
      <c r="H1401" s="514"/>
      <c r="I1401" s="514"/>
      <c r="J1401" s="514"/>
      <c r="K1401" s="514"/>
      <c r="L1401" s="514"/>
      <c r="M1401" s="514"/>
      <c r="N1401" s="514"/>
      <c r="O1401" s="514"/>
      <c r="P1401" s="514"/>
      <c r="Q1401" s="514"/>
      <c r="R1401" s="514"/>
      <c r="S1401" s="514"/>
      <c r="T1401" s="514"/>
      <c r="U1401" s="514"/>
      <c r="V1401" s="514"/>
      <c r="W1401" s="514"/>
      <c r="X1401" s="514"/>
      <c r="Y1401" s="514"/>
      <c r="Z1401" s="514"/>
      <c r="AA1401" s="514"/>
    </row>
    <row r="1402" spans="3:27">
      <c r="C1402" s="514"/>
      <c r="D1402" s="514"/>
      <c r="E1402" s="514"/>
      <c r="F1402" s="514"/>
      <c r="G1402" s="514"/>
      <c r="H1402" s="514"/>
      <c r="I1402" s="514"/>
      <c r="J1402" s="514"/>
      <c r="K1402" s="514"/>
      <c r="L1402" s="514"/>
      <c r="M1402" s="514"/>
      <c r="N1402" s="514"/>
      <c r="O1402" s="514"/>
      <c r="P1402" s="514"/>
      <c r="Q1402" s="514"/>
      <c r="R1402" s="514"/>
      <c r="S1402" s="514"/>
      <c r="T1402" s="514"/>
      <c r="U1402" s="514"/>
      <c r="V1402" s="514"/>
      <c r="W1402" s="514"/>
      <c r="X1402" s="514"/>
      <c r="Y1402" s="514"/>
      <c r="Z1402" s="514"/>
      <c r="AA1402" s="514"/>
    </row>
    <row r="1403" spans="3:27">
      <c r="C1403" s="514"/>
      <c r="D1403" s="514"/>
      <c r="E1403" s="514"/>
      <c r="F1403" s="514"/>
      <c r="G1403" s="514"/>
      <c r="H1403" s="514"/>
      <c r="I1403" s="514"/>
      <c r="J1403" s="514"/>
      <c r="K1403" s="514"/>
      <c r="L1403" s="514"/>
      <c r="M1403" s="514"/>
      <c r="N1403" s="514"/>
      <c r="O1403" s="514"/>
      <c r="P1403" s="514"/>
      <c r="Q1403" s="514"/>
      <c r="R1403" s="514"/>
      <c r="S1403" s="514"/>
      <c r="T1403" s="514"/>
      <c r="U1403" s="514"/>
      <c r="V1403" s="514"/>
      <c r="W1403" s="514"/>
      <c r="X1403" s="514"/>
      <c r="Y1403" s="514"/>
      <c r="Z1403" s="514"/>
      <c r="AA1403" s="514"/>
    </row>
    <row r="1404" spans="3:27">
      <c r="C1404" s="514"/>
      <c r="D1404" s="514"/>
      <c r="E1404" s="514"/>
      <c r="F1404" s="514"/>
      <c r="G1404" s="514"/>
      <c r="H1404" s="514"/>
      <c r="I1404" s="514"/>
      <c r="J1404" s="514"/>
      <c r="K1404" s="514"/>
      <c r="L1404" s="514"/>
      <c r="M1404" s="514"/>
      <c r="N1404" s="514"/>
      <c r="O1404" s="514"/>
      <c r="P1404" s="514"/>
      <c r="Q1404" s="514"/>
      <c r="R1404" s="514"/>
      <c r="S1404" s="514"/>
      <c r="T1404" s="514"/>
      <c r="U1404" s="514"/>
      <c r="V1404" s="514"/>
      <c r="W1404" s="514"/>
      <c r="X1404" s="514"/>
      <c r="Y1404" s="514"/>
      <c r="Z1404" s="514"/>
      <c r="AA1404" s="514"/>
    </row>
    <row r="1405" spans="3:27">
      <c r="C1405" s="514"/>
      <c r="D1405" s="514"/>
      <c r="E1405" s="514"/>
      <c r="F1405" s="514"/>
      <c r="G1405" s="514"/>
      <c r="H1405" s="514"/>
      <c r="I1405" s="514"/>
      <c r="J1405" s="514"/>
      <c r="K1405" s="514"/>
      <c r="L1405" s="514"/>
      <c r="M1405" s="514"/>
      <c r="N1405" s="514"/>
      <c r="O1405" s="514"/>
      <c r="P1405" s="514"/>
      <c r="Q1405" s="514"/>
      <c r="R1405" s="514"/>
      <c r="S1405" s="514"/>
      <c r="T1405" s="514"/>
      <c r="U1405" s="514"/>
      <c r="V1405" s="514"/>
      <c r="W1405" s="514"/>
      <c r="X1405" s="514"/>
      <c r="Y1405" s="514"/>
      <c r="Z1405" s="514"/>
      <c r="AA1405" s="514"/>
    </row>
    <row r="1406" spans="3:27">
      <c r="C1406" s="514"/>
      <c r="D1406" s="514"/>
      <c r="E1406" s="514"/>
      <c r="F1406" s="514"/>
      <c r="G1406" s="514"/>
      <c r="H1406" s="514"/>
      <c r="I1406" s="514"/>
      <c r="J1406" s="514"/>
      <c r="K1406" s="514"/>
      <c r="L1406" s="514"/>
      <c r="M1406" s="514"/>
      <c r="N1406" s="514"/>
      <c r="O1406" s="514"/>
      <c r="P1406" s="514"/>
      <c r="Q1406" s="514"/>
      <c r="R1406" s="514"/>
      <c r="S1406" s="514"/>
      <c r="T1406" s="514"/>
      <c r="U1406" s="514"/>
      <c r="V1406" s="514"/>
      <c r="W1406" s="514"/>
      <c r="X1406" s="514"/>
      <c r="Y1406" s="514"/>
      <c r="Z1406" s="514"/>
      <c r="AA1406" s="514"/>
    </row>
    <row r="1407" spans="3:27">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row>
    <row r="1408" spans="3:27">
      <c r="C1408" s="514"/>
      <c r="D1408" s="514"/>
      <c r="E1408" s="514"/>
      <c r="F1408" s="514"/>
      <c r="G1408" s="514"/>
      <c r="H1408" s="514"/>
      <c r="I1408" s="514"/>
      <c r="J1408" s="514"/>
      <c r="K1408" s="514"/>
      <c r="L1408" s="514"/>
      <c r="M1408" s="514"/>
      <c r="N1408" s="514"/>
      <c r="O1408" s="514"/>
      <c r="P1408" s="514"/>
      <c r="Q1408" s="514"/>
      <c r="R1408" s="514"/>
      <c r="S1408" s="514"/>
      <c r="T1408" s="514"/>
      <c r="U1408" s="514"/>
      <c r="V1408" s="514"/>
      <c r="W1408" s="514"/>
      <c r="X1408" s="514"/>
      <c r="Y1408" s="514"/>
      <c r="Z1408" s="514"/>
      <c r="AA1408" s="514"/>
    </row>
    <row r="1409" spans="3:27">
      <c r="C1409" s="514"/>
      <c r="D1409" s="514"/>
      <c r="E1409" s="514"/>
      <c r="F1409" s="514"/>
      <c r="G1409" s="514"/>
      <c r="H1409" s="514"/>
      <c r="I1409" s="514"/>
      <c r="J1409" s="514"/>
      <c r="K1409" s="514"/>
      <c r="L1409" s="514"/>
      <c r="M1409" s="514"/>
      <c r="N1409" s="514"/>
      <c r="O1409" s="514"/>
      <c r="P1409" s="514"/>
      <c r="Q1409" s="514"/>
      <c r="R1409" s="514"/>
      <c r="S1409" s="514"/>
      <c r="T1409" s="514"/>
      <c r="U1409" s="514"/>
      <c r="V1409" s="514"/>
      <c r="W1409" s="514"/>
      <c r="X1409" s="514"/>
      <c r="Y1409" s="514"/>
      <c r="Z1409" s="514"/>
      <c r="AA1409" s="514"/>
    </row>
    <row r="1410" spans="3:27">
      <c r="C1410" s="514"/>
      <c r="D1410" s="514"/>
      <c r="E1410" s="514"/>
      <c r="F1410" s="514"/>
      <c r="G1410" s="514"/>
      <c r="H1410" s="514"/>
      <c r="I1410" s="514"/>
      <c r="J1410" s="514"/>
      <c r="K1410" s="514"/>
      <c r="L1410" s="514"/>
      <c r="M1410" s="514"/>
      <c r="N1410" s="514"/>
      <c r="O1410" s="514"/>
      <c r="P1410" s="514"/>
      <c r="Q1410" s="514"/>
      <c r="R1410" s="514"/>
      <c r="S1410" s="514"/>
      <c r="T1410" s="514"/>
      <c r="U1410" s="514"/>
      <c r="V1410" s="514"/>
      <c r="W1410" s="514"/>
      <c r="X1410" s="514"/>
      <c r="Y1410" s="514"/>
      <c r="Z1410" s="514"/>
      <c r="AA1410" s="514"/>
    </row>
    <row r="1411" spans="3:27">
      <c r="C1411" s="514"/>
      <c r="D1411" s="514"/>
      <c r="E1411" s="514"/>
      <c r="F1411" s="514"/>
      <c r="G1411" s="514"/>
      <c r="H1411" s="514"/>
      <c r="I1411" s="514"/>
      <c r="J1411" s="514"/>
      <c r="K1411" s="514"/>
      <c r="L1411" s="514"/>
      <c r="M1411" s="514"/>
      <c r="N1411" s="514"/>
      <c r="O1411" s="514"/>
      <c r="P1411" s="514"/>
      <c r="Q1411" s="514"/>
      <c r="R1411" s="514"/>
      <c r="S1411" s="514"/>
      <c r="T1411" s="514"/>
      <c r="U1411" s="514"/>
      <c r="V1411" s="514"/>
      <c r="W1411" s="514"/>
      <c r="X1411" s="514"/>
      <c r="Y1411" s="514"/>
      <c r="Z1411" s="514"/>
      <c r="AA1411" s="514"/>
    </row>
    <row r="1412" spans="3:27">
      <c r="C1412" s="514"/>
      <c r="D1412" s="514"/>
      <c r="E1412" s="514"/>
      <c r="F1412" s="514"/>
      <c r="G1412" s="514"/>
      <c r="H1412" s="514"/>
      <c r="I1412" s="514"/>
      <c r="J1412" s="514"/>
      <c r="K1412" s="514"/>
      <c r="L1412" s="514"/>
      <c r="M1412" s="514"/>
      <c r="N1412" s="514"/>
      <c r="O1412" s="514"/>
      <c r="P1412" s="514"/>
      <c r="Q1412" s="514"/>
      <c r="R1412" s="514"/>
      <c r="S1412" s="514"/>
      <c r="T1412" s="514"/>
      <c r="U1412" s="514"/>
      <c r="V1412" s="514"/>
      <c r="W1412" s="514"/>
      <c r="X1412" s="514"/>
      <c r="Y1412" s="514"/>
      <c r="Z1412" s="514"/>
      <c r="AA1412" s="514"/>
    </row>
    <row r="1413" spans="3:27">
      <c r="C1413" s="514"/>
      <c r="D1413" s="514"/>
      <c r="E1413" s="514"/>
      <c r="F1413" s="514"/>
      <c r="G1413" s="514"/>
      <c r="H1413" s="514"/>
      <c r="I1413" s="514"/>
      <c r="J1413" s="514"/>
      <c r="K1413" s="514"/>
      <c r="L1413" s="514"/>
      <c r="M1413" s="514"/>
      <c r="N1413" s="514"/>
      <c r="O1413" s="514"/>
      <c r="P1413" s="514"/>
      <c r="Q1413" s="514"/>
      <c r="R1413" s="514"/>
      <c r="S1413" s="514"/>
      <c r="T1413" s="514"/>
      <c r="U1413" s="514"/>
      <c r="V1413" s="514"/>
      <c r="W1413" s="514"/>
      <c r="X1413" s="514"/>
      <c r="Y1413" s="514"/>
      <c r="Z1413" s="514"/>
      <c r="AA1413" s="514"/>
    </row>
    <row r="1414" spans="3:27">
      <c r="C1414" s="514"/>
      <c r="D1414" s="514"/>
      <c r="E1414" s="514"/>
      <c r="F1414" s="514"/>
      <c r="G1414" s="514"/>
      <c r="H1414" s="514"/>
      <c r="I1414" s="514"/>
      <c r="J1414" s="514"/>
      <c r="K1414" s="514"/>
      <c r="L1414" s="514"/>
      <c r="M1414" s="514"/>
      <c r="N1414" s="514"/>
      <c r="O1414" s="514"/>
      <c r="P1414" s="514"/>
      <c r="Q1414" s="514"/>
      <c r="R1414" s="514"/>
      <c r="S1414" s="514"/>
      <c r="T1414" s="514"/>
      <c r="U1414" s="514"/>
      <c r="V1414" s="514"/>
      <c r="W1414" s="514"/>
      <c r="X1414" s="514"/>
      <c r="Y1414" s="514"/>
      <c r="Z1414" s="514"/>
      <c r="AA1414" s="514"/>
    </row>
    <row r="1415" spans="3:27">
      <c r="C1415" s="514"/>
      <c r="D1415" s="514"/>
      <c r="E1415" s="514"/>
      <c r="F1415" s="514"/>
      <c r="G1415" s="514"/>
      <c r="H1415" s="514"/>
      <c r="I1415" s="514"/>
      <c r="J1415" s="514"/>
      <c r="K1415" s="514"/>
      <c r="L1415" s="514"/>
      <c r="M1415" s="514"/>
      <c r="N1415" s="514"/>
      <c r="O1415" s="514"/>
      <c r="P1415" s="514"/>
      <c r="Q1415" s="514"/>
      <c r="R1415" s="514"/>
      <c r="S1415" s="514"/>
      <c r="T1415" s="514"/>
      <c r="U1415" s="514"/>
      <c r="V1415" s="514"/>
      <c r="W1415" s="514"/>
      <c r="X1415" s="514"/>
      <c r="Y1415" s="514"/>
      <c r="Z1415" s="514"/>
      <c r="AA1415" s="514"/>
    </row>
    <row r="1416" spans="3:27">
      <c r="C1416" s="514"/>
      <c r="D1416" s="514"/>
      <c r="E1416" s="514"/>
      <c r="F1416" s="514"/>
      <c r="G1416" s="514"/>
      <c r="H1416" s="514"/>
      <c r="I1416" s="514"/>
      <c r="J1416" s="514"/>
      <c r="K1416" s="514"/>
      <c r="L1416" s="514"/>
      <c r="M1416" s="514"/>
      <c r="N1416" s="514"/>
      <c r="O1416" s="514"/>
      <c r="P1416" s="514"/>
      <c r="Q1416" s="514"/>
      <c r="R1416" s="514"/>
      <c r="S1416" s="514"/>
      <c r="T1416" s="514"/>
      <c r="U1416" s="514"/>
      <c r="V1416" s="514"/>
      <c r="W1416" s="514"/>
      <c r="X1416" s="514"/>
      <c r="Y1416" s="514"/>
      <c r="Z1416" s="514"/>
      <c r="AA1416" s="514"/>
    </row>
    <row r="1417" spans="3:27">
      <c r="C1417" s="514"/>
      <c r="D1417" s="514"/>
      <c r="E1417" s="514"/>
      <c r="F1417" s="514"/>
      <c r="G1417" s="514"/>
      <c r="H1417" s="514"/>
      <c r="I1417" s="514"/>
      <c r="J1417" s="514"/>
      <c r="K1417" s="514"/>
      <c r="L1417" s="514"/>
      <c r="M1417" s="514"/>
      <c r="N1417" s="514"/>
      <c r="O1417" s="514"/>
      <c r="P1417" s="514"/>
      <c r="Q1417" s="514"/>
      <c r="R1417" s="514"/>
      <c r="S1417" s="514"/>
      <c r="T1417" s="514"/>
      <c r="U1417" s="514"/>
      <c r="V1417" s="514"/>
      <c r="W1417" s="514"/>
      <c r="X1417" s="514"/>
      <c r="Y1417" s="514"/>
      <c r="Z1417" s="514"/>
      <c r="AA1417" s="514"/>
    </row>
    <row r="1418" spans="3:27">
      <c r="C1418" s="514"/>
      <c r="D1418" s="514"/>
      <c r="E1418" s="514"/>
      <c r="F1418" s="514"/>
      <c r="G1418" s="514"/>
      <c r="H1418" s="514"/>
      <c r="I1418" s="514"/>
      <c r="J1418" s="514"/>
      <c r="K1418" s="514"/>
      <c r="L1418" s="514"/>
      <c r="M1418" s="514"/>
      <c r="N1418" s="514"/>
      <c r="O1418" s="514"/>
      <c r="P1418" s="514"/>
      <c r="Q1418" s="514"/>
      <c r="R1418" s="514"/>
      <c r="S1418" s="514"/>
      <c r="T1418" s="514"/>
      <c r="U1418" s="514"/>
      <c r="V1418" s="514"/>
      <c r="W1418" s="514"/>
      <c r="X1418" s="514"/>
      <c r="Y1418" s="514"/>
      <c r="Z1418" s="514"/>
      <c r="AA1418" s="514"/>
    </row>
    <row r="1419" spans="3:27">
      <c r="C1419" s="514"/>
      <c r="D1419" s="514"/>
      <c r="E1419" s="514"/>
      <c r="F1419" s="514"/>
      <c r="G1419" s="514"/>
      <c r="H1419" s="514"/>
      <c r="I1419" s="514"/>
      <c r="J1419" s="514"/>
      <c r="K1419" s="514"/>
      <c r="L1419" s="514"/>
      <c r="M1419" s="514"/>
      <c r="N1419" s="514"/>
      <c r="O1419" s="514"/>
      <c r="P1419" s="514"/>
      <c r="Q1419" s="514"/>
      <c r="R1419" s="514"/>
      <c r="S1419" s="514"/>
      <c r="T1419" s="514"/>
      <c r="U1419" s="514"/>
      <c r="V1419" s="514"/>
      <c r="W1419" s="514"/>
      <c r="X1419" s="514"/>
      <c r="Y1419" s="514"/>
      <c r="Z1419" s="514"/>
      <c r="AA1419" s="514"/>
    </row>
    <row r="1420" spans="3:27">
      <c r="C1420" s="514"/>
      <c r="D1420" s="514"/>
      <c r="E1420" s="514"/>
      <c r="F1420" s="514"/>
      <c r="G1420" s="514"/>
      <c r="H1420" s="514"/>
      <c r="I1420" s="514"/>
      <c r="J1420" s="514"/>
      <c r="K1420" s="514"/>
      <c r="L1420" s="514"/>
      <c r="M1420" s="514"/>
      <c r="N1420" s="514"/>
      <c r="O1420" s="514"/>
      <c r="P1420" s="514"/>
      <c r="Q1420" s="514"/>
      <c r="R1420" s="514"/>
      <c r="S1420" s="514"/>
      <c r="T1420" s="514"/>
      <c r="U1420" s="514"/>
      <c r="V1420" s="514"/>
      <c r="W1420" s="514"/>
      <c r="X1420" s="514"/>
      <c r="Y1420" s="514"/>
      <c r="Z1420" s="514"/>
      <c r="AA1420" s="514"/>
    </row>
    <row r="1421" spans="3:27">
      <c r="C1421" s="514"/>
      <c r="D1421" s="514"/>
      <c r="E1421" s="514"/>
      <c r="F1421" s="514"/>
      <c r="G1421" s="514"/>
      <c r="H1421" s="514"/>
      <c r="I1421" s="514"/>
      <c r="J1421" s="514"/>
      <c r="K1421" s="514"/>
      <c r="L1421" s="514"/>
      <c r="M1421" s="514"/>
      <c r="N1421" s="514"/>
      <c r="O1421" s="514"/>
      <c r="P1421" s="514"/>
      <c r="Q1421" s="514"/>
      <c r="R1421" s="514"/>
      <c r="S1421" s="514"/>
      <c r="T1421" s="514"/>
      <c r="U1421" s="514"/>
      <c r="V1421" s="514"/>
      <c r="W1421" s="514"/>
      <c r="X1421" s="514"/>
      <c r="Y1421" s="514"/>
      <c r="Z1421" s="514"/>
      <c r="AA1421" s="514"/>
    </row>
    <row r="1422" spans="3:27">
      <c r="C1422" s="514"/>
      <c r="D1422" s="514"/>
      <c r="E1422" s="514"/>
      <c r="F1422" s="514"/>
      <c r="G1422" s="514"/>
      <c r="H1422" s="514"/>
      <c r="I1422" s="514"/>
      <c r="J1422" s="514"/>
      <c r="K1422" s="514"/>
      <c r="L1422" s="514"/>
      <c r="M1422" s="514"/>
      <c r="N1422" s="514"/>
      <c r="O1422" s="514"/>
      <c r="P1422" s="514"/>
      <c r="Q1422" s="514"/>
      <c r="R1422" s="514"/>
      <c r="S1422" s="514"/>
      <c r="T1422" s="514"/>
      <c r="U1422" s="514"/>
      <c r="V1422" s="514"/>
      <c r="W1422" s="514"/>
      <c r="X1422" s="514"/>
      <c r="Y1422" s="514"/>
      <c r="Z1422" s="514"/>
      <c r="AA1422" s="514"/>
    </row>
    <row r="1423" spans="3:27">
      <c r="C1423" s="514"/>
      <c r="D1423" s="514"/>
      <c r="E1423" s="514"/>
      <c r="F1423" s="514"/>
      <c r="G1423" s="514"/>
      <c r="H1423" s="514"/>
      <c r="I1423" s="514"/>
      <c r="J1423" s="514"/>
      <c r="K1423" s="514"/>
      <c r="L1423" s="514"/>
      <c r="M1423" s="514"/>
      <c r="N1423" s="514"/>
      <c r="O1423" s="514"/>
      <c r="P1423" s="514"/>
      <c r="Q1423" s="514"/>
      <c r="R1423" s="514"/>
      <c r="S1423" s="514"/>
      <c r="T1423" s="514"/>
      <c r="U1423" s="514"/>
      <c r="V1423" s="514"/>
      <c r="W1423" s="514"/>
      <c r="X1423" s="514"/>
      <c r="Y1423" s="514"/>
      <c r="Z1423" s="514"/>
      <c r="AA1423" s="514"/>
    </row>
    <row r="1424" spans="3:27">
      <c r="C1424" s="514"/>
      <c r="D1424" s="514"/>
      <c r="E1424" s="514"/>
      <c r="F1424" s="514"/>
      <c r="G1424" s="514"/>
      <c r="H1424" s="514"/>
      <c r="I1424" s="514"/>
      <c r="J1424" s="514"/>
      <c r="K1424" s="514"/>
      <c r="L1424" s="514"/>
      <c r="M1424" s="514"/>
      <c r="N1424" s="514"/>
      <c r="O1424" s="514"/>
      <c r="P1424" s="514"/>
      <c r="Q1424" s="514"/>
      <c r="R1424" s="514"/>
      <c r="S1424" s="514"/>
      <c r="T1424" s="514"/>
      <c r="U1424" s="514"/>
      <c r="V1424" s="514"/>
      <c r="W1424" s="514"/>
      <c r="X1424" s="514"/>
      <c r="Y1424" s="514"/>
      <c r="Z1424" s="514"/>
      <c r="AA1424" s="514"/>
    </row>
    <row r="1425" spans="3:27">
      <c r="C1425" s="514"/>
      <c r="D1425" s="514"/>
      <c r="E1425" s="514"/>
      <c r="F1425" s="514"/>
      <c r="G1425" s="514"/>
      <c r="H1425" s="514"/>
      <c r="I1425" s="514"/>
      <c r="J1425" s="514"/>
      <c r="K1425" s="514"/>
      <c r="L1425" s="514"/>
      <c r="M1425" s="514"/>
      <c r="N1425" s="514"/>
      <c r="O1425" s="514"/>
      <c r="P1425" s="514"/>
      <c r="Q1425" s="514"/>
      <c r="R1425" s="514"/>
      <c r="S1425" s="514"/>
      <c r="T1425" s="514"/>
      <c r="U1425" s="514"/>
      <c r="V1425" s="514"/>
      <c r="W1425" s="514"/>
      <c r="X1425" s="514"/>
      <c r="Y1425" s="514"/>
      <c r="Z1425" s="514"/>
      <c r="AA1425" s="514"/>
    </row>
    <row r="1426" spans="3:27">
      <c r="C1426" s="514"/>
      <c r="D1426" s="514"/>
      <c r="E1426" s="514"/>
      <c r="F1426" s="514"/>
      <c r="G1426" s="514"/>
      <c r="H1426" s="514"/>
      <c r="I1426" s="514"/>
      <c r="J1426" s="514"/>
      <c r="K1426" s="514"/>
      <c r="L1426" s="514"/>
      <c r="M1426" s="514"/>
      <c r="N1426" s="514"/>
      <c r="O1426" s="514"/>
      <c r="P1426" s="514"/>
      <c r="Q1426" s="514"/>
      <c r="R1426" s="514"/>
      <c r="S1426" s="514"/>
      <c r="T1426" s="514"/>
      <c r="U1426" s="514"/>
      <c r="V1426" s="514"/>
      <c r="W1426" s="514"/>
      <c r="X1426" s="514"/>
      <c r="Y1426" s="514"/>
      <c r="Z1426" s="514"/>
      <c r="AA1426" s="514"/>
    </row>
    <row r="1427" spans="3:27">
      <c r="C1427" s="514"/>
      <c r="D1427" s="514"/>
      <c r="E1427" s="514"/>
      <c r="F1427" s="514"/>
      <c r="G1427" s="514"/>
      <c r="H1427" s="514"/>
      <c r="I1427" s="514"/>
      <c r="J1427" s="514"/>
      <c r="K1427" s="514"/>
      <c r="L1427" s="514"/>
      <c r="M1427" s="514"/>
      <c r="N1427" s="514"/>
      <c r="O1427" s="514"/>
      <c r="P1427" s="514"/>
      <c r="Q1427" s="514"/>
      <c r="R1427" s="514"/>
      <c r="S1427" s="514"/>
      <c r="T1427" s="514"/>
      <c r="U1427" s="514"/>
      <c r="V1427" s="514"/>
      <c r="W1427" s="514"/>
      <c r="X1427" s="514"/>
      <c r="Y1427" s="514"/>
      <c r="Z1427" s="514"/>
      <c r="AA1427" s="514"/>
    </row>
    <row r="1428" spans="3:27">
      <c r="C1428" s="514"/>
      <c r="D1428" s="514"/>
      <c r="E1428" s="514"/>
      <c r="F1428" s="514"/>
      <c r="G1428" s="514"/>
      <c r="H1428" s="514"/>
      <c r="I1428" s="514"/>
      <c r="J1428" s="514"/>
      <c r="K1428" s="514"/>
      <c r="L1428" s="514"/>
      <c r="M1428" s="514"/>
      <c r="N1428" s="514"/>
      <c r="O1428" s="514"/>
      <c r="P1428" s="514"/>
      <c r="Q1428" s="514"/>
      <c r="R1428" s="514"/>
      <c r="S1428" s="514"/>
      <c r="T1428" s="514"/>
      <c r="U1428" s="514"/>
      <c r="V1428" s="514"/>
      <c r="W1428" s="514"/>
      <c r="X1428" s="514"/>
      <c r="Y1428" s="514"/>
      <c r="Z1428" s="514"/>
      <c r="AA1428" s="514"/>
    </row>
    <row r="1429" spans="3:27">
      <c r="C1429" s="514"/>
      <c r="D1429" s="514"/>
      <c r="E1429" s="514"/>
      <c r="F1429" s="514"/>
      <c r="G1429" s="514"/>
      <c r="H1429" s="514"/>
      <c r="I1429" s="514"/>
      <c r="J1429" s="514"/>
      <c r="K1429" s="514"/>
      <c r="L1429" s="514"/>
      <c r="M1429" s="514"/>
      <c r="N1429" s="514"/>
      <c r="O1429" s="514"/>
      <c r="P1429" s="514"/>
      <c r="Q1429" s="514"/>
      <c r="R1429" s="514"/>
      <c r="S1429" s="514"/>
      <c r="T1429" s="514"/>
      <c r="U1429" s="514"/>
      <c r="V1429" s="514"/>
      <c r="W1429" s="514"/>
      <c r="X1429" s="514"/>
      <c r="Y1429" s="514"/>
      <c r="Z1429" s="514"/>
      <c r="AA1429" s="514"/>
    </row>
    <row r="1430" spans="3:27">
      <c r="C1430" s="514"/>
      <c r="D1430" s="514"/>
      <c r="E1430" s="514"/>
      <c r="F1430" s="514"/>
      <c r="G1430" s="514"/>
      <c r="H1430" s="514"/>
      <c r="I1430" s="514"/>
      <c r="J1430" s="514"/>
      <c r="K1430" s="514"/>
      <c r="L1430" s="514"/>
      <c r="M1430" s="514"/>
      <c r="N1430" s="514"/>
      <c r="O1430" s="514"/>
      <c r="P1430" s="514"/>
      <c r="Q1430" s="514"/>
      <c r="R1430" s="514"/>
      <c r="S1430" s="514"/>
      <c r="T1430" s="514"/>
      <c r="U1430" s="514"/>
      <c r="V1430" s="514"/>
      <c r="W1430" s="514"/>
      <c r="X1430" s="514"/>
      <c r="Y1430" s="514"/>
      <c r="Z1430" s="514"/>
      <c r="AA1430" s="514"/>
    </row>
    <row r="1431" spans="3:27">
      <c r="C1431" s="514"/>
      <c r="D1431" s="514"/>
      <c r="E1431" s="514"/>
      <c r="F1431" s="514"/>
      <c r="G1431" s="514"/>
      <c r="H1431" s="514"/>
      <c r="I1431" s="514"/>
      <c r="J1431" s="514"/>
      <c r="K1431" s="514"/>
      <c r="L1431" s="514"/>
      <c r="M1431" s="514"/>
      <c r="N1431" s="514"/>
      <c r="O1431" s="514"/>
      <c r="P1431" s="514"/>
      <c r="Q1431" s="514"/>
      <c r="R1431" s="514"/>
      <c r="S1431" s="514"/>
      <c r="T1431" s="514"/>
      <c r="U1431" s="514"/>
      <c r="V1431" s="514"/>
      <c r="W1431" s="514"/>
      <c r="X1431" s="514"/>
      <c r="Y1431" s="514"/>
      <c r="Z1431" s="514"/>
      <c r="AA1431" s="514"/>
    </row>
    <row r="1432" spans="3:27">
      <c r="C1432" s="514"/>
      <c r="D1432" s="514"/>
      <c r="E1432" s="514"/>
      <c r="F1432" s="514"/>
      <c r="G1432" s="514"/>
      <c r="H1432" s="514"/>
      <c r="I1432" s="514"/>
      <c r="J1432" s="514"/>
      <c r="K1432" s="514"/>
      <c r="L1432" s="514"/>
      <c r="M1432" s="514"/>
      <c r="N1432" s="514"/>
      <c r="O1432" s="514"/>
      <c r="P1432" s="514"/>
      <c r="Q1432" s="514"/>
      <c r="R1432" s="514"/>
      <c r="S1432" s="514"/>
      <c r="T1432" s="514"/>
      <c r="U1432" s="514"/>
      <c r="V1432" s="514"/>
      <c r="W1432" s="514"/>
      <c r="X1432" s="514"/>
      <c r="Y1432" s="514"/>
      <c r="Z1432" s="514"/>
      <c r="AA1432" s="514"/>
    </row>
    <row r="1433" spans="3:27">
      <c r="C1433" s="514"/>
      <c r="D1433" s="514"/>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row>
    <row r="1434" spans="3:27">
      <c r="C1434" s="514"/>
      <c r="D1434" s="514"/>
      <c r="E1434" s="514"/>
      <c r="F1434" s="514"/>
      <c r="G1434" s="514"/>
      <c r="H1434" s="514"/>
      <c r="I1434" s="514"/>
      <c r="J1434" s="514"/>
      <c r="K1434" s="514"/>
      <c r="L1434" s="514"/>
      <c r="M1434" s="514"/>
      <c r="N1434" s="514"/>
      <c r="O1434" s="514"/>
      <c r="P1434" s="514"/>
      <c r="Q1434" s="514"/>
      <c r="R1434" s="514"/>
      <c r="S1434" s="514"/>
      <c r="T1434" s="514"/>
      <c r="U1434" s="514"/>
      <c r="V1434" s="514"/>
      <c r="W1434" s="514"/>
      <c r="X1434" s="514"/>
      <c r="Y1434" s="514"/>
      <c r="Z1434" s="514"/>
      <c r="AA1434" s="514"/>
    </row>
    <row r="1435" spans="3:27">
      <c r="C1435" s="514"/>
      <c r="D1435" s="514"/>
      <c r="E1435" s="514"/>
      <c r="F1435" s="514"/>
      <c r="G1435" s="514"/>
      <c r="H1435" s="514"/>
      <c r="I1435" s="514"/>
      <c r="J1435" s="514"/>
      <c r="K1435" s="514"/>
      <c r="L1435" s="514"/>
      <c r="M1435" s="514"/>
      <c r="N1435" s="514"/>
      <c r="O1435" s="514"/>
      <c r="P1435" s="514"/>
      <c r="Q1435" s="514"/>
      <c r="R1435" s="514"/>
      <c r="S1435" s="514"/>
      <c r="T1435" s="514"/>
      <c r="U1435" s="514"/>
      <c r="V1435" s="514"/>
      <c r="W1435" s="514"/>
      <c r="X1435" s="514"/>
      <c r="Y1435" s="514"/>
      <c r="Z1435" s="514"/>
      <c r="AA1435" s="514"/>
    </row>
    <row r="1436" spans="3:27">
      <c r="C1436" s="514"/>
      <c r="D1436" s="514"/>
      <c r="E1436" s="514"/>
      <c r="F1436" s="514"/>
      <c r="G1436" s="514"/>
      <c r="H1436" s="514"/>
      <c r="I1436" s="514"/>
      <c r="J1436" s="514"/>
      <c r="K1436" s="514"/>
      <c r="L1436" s="514"/>
      <c r="M1436" s="514"/>
      <c r="N1436" s="514"/>
      <c r="O1436" s="514"/>
      <c r="P1436" s="514"/>
      <c r="Q1436" s="514"/>
      <c r="R1436" s="514"/>
      <c r="S1436" s="514"/>
      <c r="T1436" s="514"/>
      <c r="U1436" s="514"/>
      <c r="V1436" s="514"/>
      <c r="W1436" s="514"/>
      <c r="X1436" s="514"/>
      <c r="Y1436" s="514"/>
      <c r="Z1436" s="514"/>
      <c r="AA1436" s="514"/>
    </row>
    <row r="1437" spans="3:27">
      <c r="C1437" s="514"/>
      <c r="D1437" s="514"/>
      <c r="E1437" s="514"/>
      <c r="F1437" s="514"/>
      <c r="G1437" s="514"/>
      <c r="H1437" s="514"/>
      <c r="I1437" s="514"/>
      <c r="J1437" s="514"/>
      <c r="K1437" s="514"/>
      <c r="L1437" s="514"/>
      <c r="M1437" s="514"/>
      <c r="N1437" s="514"/>
      <c r="O1437" s="514"/>
      <c r="P1437" s="514"/>
      <c r="Q1437" s="514"/>
      <c r="R1437" s="514"/>
      <c r="S1437" s="514"/>
      <c r="T1437" s="514"/>
      <c r="U1437" s="514"/>
      <c r="V1437" s="514"/>
      <c r="W1437" s="514"/>
      <c r="X1437" s="514"/>
      <c r="Y1437" s="514"/>
      <c r="Z1437" s="514"/>
      <c r="AA1437" s="514"/>
    </row>
    <row r="1438" spans="3:27">
      <c r="C1438" s="514"/>
      <c r="D1438" s="514"/>
      <c r="E1438" s="514"/>
      <c r="F1438" s="514"/>
      <c r="G1438" s="514"/>
      <c r="H1438" s="514"/>
      <c r="I1438" s="514"/>
      <c r="J1438" s="514"/>
      <c r="K1438" s="514"/>
      <c r="L1438" s="514"/>
      <c r="M1438" s="514"/>
      <c r="N1438" s="514"/>
      <c r="O1438" s="514"/>
      <c r="P1438" s="514"/>
      <c r="Q1438" s="514"/>
      <c r="R1438" s="514"/>
      <c r="S1438" s="514"/>
      <c r="T1438" s="514"/>
      <c r="U1438" s="514"/>
      <c r="V1438" s="514"/>
      <c r="W1438" s="514"/>
      <c r="X1438" s="514"/>
      <c r="Y1438" s="514"/>
      <c r="Z1438" s="514"/>
      <c r="AA1438" s="514"/>
    </row>
    <row r="1439" spans="3:27">
      <c r="C1439" s="514"/>
      <c r="D1439" s="514"/>
      <c r="E1439" s="514"/>
      <c r="F1439" s="514"/>
      <c r="G1439" s="514"/>
      <c r="H1439" s="514"/>
      <c r="I1439" s="514"/>
      <c r="J1439" s="514"/>
      <c r="K1439" s="514"/>
      <c r="L1439" s="514"/>
      <c r="M1439" s="514"/>
      <c r="N1439" s="514"/>
      <c r="O1439" s="514"/>
      <c r="P1439" s="514"/>
      <c r="Q1439" s="514"/>
      <c r="R1439" s="514"/>
      <c r="S1439" s="514"/>
      <c r="T1439" s="514"/>
      <c r="U1439" s="514"/>
      <c r="V1439" s="514"/>
      <c r="W1439" s="514"/>
      <c r="X1439" s="514"/>
      <c r="Y1439" s="514"/>
      <c r="Z1439" s="514"/>
      <c r="AA1439" s="514"/>
    </row>
    <row r="1440" spans="3:27">
      <c r="C1440" s="514"/>
      <c r="D1440" s="514"/>
      <c r="E1440" s="514"/>
      <c r="F1440" s="514"/>
      <c r="G1440" s="514"/>
      <c r="H1440" s="514"/>
      <c r="I1440" s="514"/>
      <c r="J1440" s="514"/>
      <c r="K1440" s="514"/>
      <c r="L1440" s="514"/>
      <c r="M1440" s="514"/>
      <c r="N1440" s="514"/>
      <c r="O1440" s="514"/>
      <c r="P1440" s="514"/>
      <c r="Q1440" s="514"/>
      <c r="R1440" s="514"/>
      <c r="S1440" s="514"/>
      <c r="T1440" s="514"/>
      <c r="U1440" s="514"/>
      <c r="V1440" s="514"/>
      <c r="W1440" s="514"/>
      <c r="X1440" s="514"/>
      <c r="Y1440" s="514"/>
      <c r="Z1440" s="514"/>
      <c r="AA1440" s="514"/>
    </row>
    <row r="1441" spans="3:27">
      <c r="C1441" s="514"/>
      <c r="D1441" s="514"/>
      <c r="E1441" s="514"/>
      <c r="F1441" s="514"/>
      <c r="G1441" s="514"/>
      <c r="H1441" s="514"/>
      <c r="I1441" s="514"/>
      <c r="J1441" s="514"/>
      <c r="K1441" s="514"/>
      <c r="L1441" s="514"/>
      <c r="M1441" s="514"/>
      <c r="N1441" s="514"/>
      <c r="O1441" s="514"/>
      <c r="P1441" s="514"/>
      <c r="Q1441" s="514"/>
      <c r="R1441" s="514"/>
      <c r="S1441" s="514"/>
      <c r="T1441" s="514"/>
      <c r="U1441" s="514"/>
      <c r="V1441" s="514"/>
      <c r="W1441" s="514"/>
      <c r="X1441" s="514"/>
      <c r="Y1441" s="514"/>
      <c r="Z1441" s="514"/>
      <c r="AA1441" s="514"/>
    </row>
    <row r="1442" spans="3:27">
      <c r="C1442" s="514"/>
      <c r="D1442" s="514"/>
      <c r="E1442" s="514"/>
      <c r="F1442" s="514"/>
      <c r="G1442" s="514"/>
      <c r="H1442" s="514"/>
      <c r="I1442" s="514"/>
      <c r="J1442" s="514"/>
      <c r="K1442" s="514"/>
      <c r="L1442" s="514"/>
      <c r="M1442" s="514"/>
      <c r="N1442" s="514"/>
      <c r="O1442" s="514"/>
      <c r="P1442" s="514"/>
      <c r="Q1442" s="514"/>
      <c r="R1442" s="514"/>
      <c r="S1442" s="514"/>
      <c r="T1442" s="514"/>
      <c r="U1442" s="514"/>
      <c r="V1442" s="514"/>
      <c r="W1442" s="514"/>
      <c r="X1442" s="514"/>
      <c r="Y1442" s="514"/>
      <c r="Z1442" s="514"/>
      <c r="AA1442" s="514"/>
    </row>
    <row r="1443" spans="3:27">
      <c r="C1443" s="514"/>
      <c r="D1443" s="514"/>
      <c r="E1443" s="514"/>
      <c r="F1443" s="514"/>
      <c r="G1443" s="514"/>
      <c r="H1443" s="514"/>
      <c r="I1443" s="514"/>
      <c r="J1443" s="514"/>
      <c r="K1443" s="514"/>
      <c r="L1443" s="514"/>
      <c r="M1443" s="514"/>
      <c r="N1443" s="514"/>
      <c r="O1443" s="514"/>
      <c r="P1443" s="514"/>
      <c r="Q1443" s="514"/>
      <c r="R1443" s="514"/>
      <c r="S1443" s="514"/>
      <c r="T1443" s="514"/>
      <c r="U1443" s="514"/>
      <c r="V1443" s="514"/>
      <c r="W1443" s="514"/>
      <c r="X1443" s="514"/>
      <c r="Y1443" s="514"/>
      <c r="Z1443" s="514"/>
      <c r="AA1443" s="514"/>
    </row>
    <row r="1444" spans="3:27">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row>
    <row r="1445" spans="3:27">
      <c r="C1445" s="514"/>
      <c r="D1445" s="514"/>
      <c r="E1445" s="514"/>
      <c r="F1445" s="514"/>
      <c r="G1445" s="514"/>
      <c r="H1445" s="514"/>
      <c r="I1445" s="514"/>
      <c r="J1445" s="514"/>
      <c r="K1445" s="514"/>
      <c r="L1445" s="514"/>
      <c r="M1445" s="514"/>
      <c r="N1445" s="514"/>
      <c r="O1445" s="514"/>
      <c r="P1445" s="514"/>
      <c r="Q1445" s="514"/>
      <c r="R1445" s="514"/>
      <c r="S1445" s="514"/>
      <c r="T1445" s="514"/>
      <c r="U1445" s="514"/>
      <c r="V1445" s="514"/>
      <c r="W1445" s="514"/>
      <c r="X1445" s="514"/>
      <c r="Y1445" s="514"/>
      <c r="Z1445" s="514"/>
      <c r="AA1445" s="514"/>
    </row>
    <row r="1446" spans="3:27">
      <c r="C1446" s="514"/>
      <c r="D1446" s="514"/>
      <c r="E1446" s="514"/>
      <c r="F1446" s="514"/>
      <c r="G1446" s="514"/>
      <c r="H1446" s="514"/>
      <c r="I1446" s="514"/>
      <c r="J1446" s="514"/>
      <c r="K1446" s="514"/>
      <c r="L1446" s="514"/>
      <c r="M1446" s="514"/>
      <c r="N1446" s="514"/>
      <c r="O1446" s="514"/>
      <c r="P1446" s="514"/>
      <c r="Q1446" s="514"/>
      <c r="R1446" s="514"/>
      <c r="S1446" s="514"/>
      <c r="T1446" s="514"/>
      <c r="U1446" s="514"/>
      <c r="V1446" s="514"/>
      <c r="W1446" s="514"/>
      <c r="X1446" s="514"/>
      <c r="Y1446" s="514"/>
      <c r="Z1446" s="514"/>
      <c r="AA1446" s="514"/>
    </row>
    <row r="1447" spans="3:27">
      <c r="C1447" s="514"/>
      <c r="D1447" s="514"/>
      <c r="E1447" s="514"/>
      <c r="F1447" s="514"/>
      <c r="G1447" s="514"/>
      <c r="H1447" s="514"/>
      <c r="I1447" s="514"/>
      <c r="J1447" s="514"/>
      <c r="K1447" s="514"/>
      <c r="L1447" s="514"/>
      <c r="M1447" s="514"/>
      <c r="N1447" s="514"/>
      <c r="O1447" s="514"/>
      <c r="P1447" s="514"/>
      <c r="Q1447" s="514"/>
      <c r="R1447" s="514"/>
      <c r="S1447" s="514"/>
      <c r="T1447" s="514"/>
      <c r="U1447" s="514"/>
      <c r="V1447" s="514"/>
      <c r="W1447" s="514"/>
      <c r="X1447" s="514"/>
      <c r="Y1447" s="514"/>
      <c r="Z1447" s="514"/>
      <c r="AA1447" s="514"/>
    </row>
    <row r="1448" spans="3:27">
      <c r="C1448" s="514"/>
      <c r="D1448" s="514"/>
      <c r="E1448" s="514"/>
      <c r="F1448" s="514"/>
      <c r="G1448" s="514"/>
      <c r="H1448" s="514"/>
      <c r="I1448" s="514"/>
      <c r="J1448" s="514"/>
      <c r="K1448" s="514"/>
      <c r="L1448" s="514"/>
      <c r="M1448" s="514"/>
      <c r="N1448" s="514"/>
      <c r="O1448" s="514"/>
      <c r="P1448" s="514"/>
      <c r="Q1448" s="514"/>
      <c r="R1448" s="514"/>
      <c r="S1448" s="514"/>
      <c r="T1448" s="514"/>
      <c r="U1448" s="514"/>
      <c r="V1448" s="514"/>
      <c r="W1448" s="514"/>
      <c r="X1448" s="514"/>
      <c r="Y1448" s="514"/>
      <c r="Z1448" s="514"/>
      <c r="AA1448" s="514"/>
    </row>
    <row r="1449" spans="3:27">
      <c r="C1449" s="514"/>
      <c r="D1449" s="514"/>
      <c r="E1449" s="514"/>
      <c r="F1449" s="514"/>
      <c r="G1449" s="514"/>
      <c r="H1449" s="514"/>
      <c r="I1449" s="514"/>
      <c r="J1449" s="514"/>
      <c r="K1449" s="514"/>
      <c r="L1449" s="514"/>
      <c r="M1449" s="514"/>
      <c r="N1449" s="514"/>
      <c r="O1449" s="514"/>
      <c r="P1449" s="514"/>
      <c r="Q1449" s="514"/>
      <c r="R1449" s="514"/>
      <c r="S1449" s="514"/>
      <c r="T1449" s="514"/>
      <c r="U1449" s="514"/>
      <c r="V1449" s="514"/>
      <c r="W1449" s="514"/>
      <c r="X1449" s="514"/>
      <c r="Y1449" s="514"/>
      <c r="Z1449" s="514"/>
      <c r="AA1449" s="514"/>
    </row>
    <row r="1450" spans="3:27">
      <c r="C1450" s="514"/>
      <c r="D1450" s="514"/>
      <c r="E1450" s="514"/>
      <c r="F1450" s="514"/>
      <c r="G1450" s="514"/>
      <c r="H1450" s="514"/>
      <c r="I1450" s="514"/>
      <c r="J1450" s="514"/>
      <c r="K1450" s="514"/>
      <c r="L1450" s="514"/>
      <c r="M1450" s="514"/>
      <c r="N1450" s="514"/>
      <c r="O1450" s="514"/>
      <c r="P1450" s="514"/>
      <c r="Q1450" s="514"/>
      <c r="R1450" s="514"/>
      <c r="S1450" s="514"/>
      <c r="T1450" s="514"/>
      <c r="U1450" s="514"/>
      <c r="V1450" s="514"/>
      <c r="W1450" s="514"/>
      <c r="X1450" s="514"/>
      <c r="Y1450" s="514"/>
      <c r="Z1450" s="514"/>
      <c r="AA1450" s="514"/>
    </row>
    <row r="1451" spans="3:27">
      <c r="C1451" s="514"/>
      <c r="D1451" s="514"/>
      <c r="E1451" s="514"/>
      <c r="F1451" s="514"/>
      <c r="G1451" s="514"/>
      <c r="H1451" s="514"/>
      <c r="I1451" s="514"/>
      <c r="J1451" s="514"/>
      <c r="K1451" s="514"/>
      <c r="L1451" s="514"/>
      <c r="M1451" s="514"/>
      <c r="N1451" s="514"/>
      <c r="O1451" s="514"/>
      <c r="P1451" s="514"/>
      <c r="Q1451" s="514"/>
      <c r="R1451" s="514"/>
      <c r="S1451" s="514"/>
      <c r="T1451" s="514"/>
      <c r="U1451" s="514"/>
      <c r="V1451" s="514"/>
      <c r="W1451" s="514"/>
      <c r="X1451" s="514"/>
      <c r="Y1451" s="514"/>
      <c r="Z1451" s="514"/>
      <c r="AA1451" s="514"/>
    </row>
    <row r="1452" spans="3:27">
      <c r="C1452" s="514"/>
      <c r="D1452" s="514"/>
      <c r="E1452" s="514"/>
      <c r="F1452" s="514"/>
      <c r="G1452" s="514"/>
      <c r="H1452" s="514"/>
      <c r="I1452" s="514"/>
      <c r="J1452" s="514"/>
      <c r="K1452" s="514"/>
      <c r="L1452" s="514"/>
      <c r="M1452" s="514"/>
      <c r="N1452" s="514"/>
      <c r="O1452" s="514"/>
      <c r="P1452" s="514"/>
      <c r="Q1452" s="514"/>
      <c r="R1452" s="514"/>
      <c r="S1452" s="514"/>
      <c r="T1452" s="514"/>
      <c r="U1452" s="514"/>
      <c r="V1452" s="514"/>
      <c r="W1452" s="514"/>
      <c r="X1452" s="514"/>
      <c r="Y1452" s="514"/>
      <c r="Z1452" s="514"/>
      <c r="AA1452" s="514"/>
    </row>
    <row r="1453" spans="3:27">
      <c r="C1453" s="514"/>
      <c r="D1453" s="514"/>
      <c r="E1453" s="514"/>
      <c r="F1453" s="514"/>
      <c r="G1453" s="514"/>
      <c r="H1453" s="514"/>
      <c r="I1453" s="514"/>
      <c r="J1453" s="514"/>
      <c r="K1453" s="514"/>
      <c r="L1453" s="514"/>
      <c r="M1453" s="514"/>
      <c r="N1453" s="514"/>
      <c r="O1453" s="514"/>
      <c r="P1453" s="514"/>
      <c r="Q1453" s="514"/>
      <c r="R1453" s="514"/>
      <c r="S1453" s="514"/>
      <c r="T1453" s="514"/>
      <c r="U1453" s="514"/>
      <c r="V1453" s="514"/>
      <c r="W1453" s="514"/>
      <c r="X1453" s="514"/>
      <c r="Y1453" s="514"/>
      <c r="Z1453" s="514"/>
      <c r="AA1453" s="514"/>
    </row>
    <row r="1454" spans="3:27">
      <c r="C1454" s="514"/>
      <c r="D1454" s="514"/>
      <c r="E1454" s="514"/>
      <c r="F1454" s="514"/>
      <c r="G1454" s="514"/>
      <c r="H1454" s="514"/>
      <c r="I1454" s="514"/>
      <c r="J1454" s="514"/>
      <c r="K1454" s="514"/>
      <c r="L1454" s="514"/>
      <c r="M1454" s="514"/>
      <c r="N1454" s="514"/>
      <c r="O1454" s="514"/>
      <c r="P1454" s="514"/>
      <c r="Q1454" s="514"/>
      <c r="R1454" s="514"/>
      <c r="S1454" s="514"/>
      <c r="T1454" s="514"/>
      <c r="U1454" s="514"/>
      <c r="V1454" s="514"/>
      <c r="W1454" s="514"/>
      <c r="X1454" s="514"/>
      <c r="Y1454" s="514"/>
      <c r="Z1454" s="514"/>
      <c r="AA1454" s="514"/>
    </row>
    <row r="1455" spans="3:27">
      <c r="C1455" s="514"/>
      <c r="D1455" s="514"/>
      <c r="E1455" s="514"/>
      <c r="F1455" s="514"/>
      <c r="G1455" s="514"/>
      <c r="H1455" s="514"/>
      <c r="I1455" s="514"/>
      <c r="J1455" s="514"/>
      <c r="K1455" s="514"/>
      <c r="L1455" s="514"/>
      <c r="M1455" s="514"/>
      <c r="N1455" s="514"/>
      <c r="O1455" s="514"/>
      <c r="P1455" s="514"/>
      <c r="Q1455" s="514"/>
      <c r="R1455" s="514"/>
      <c r="S1455" s="514"/>
      <c r="T1455" s="514"/>
      <c r="U1455" s="514"/>
      <c r="V1455" s="514"/>
      <c r="W1455" s="514"/>
      <c r="X1455" s="514"/>
      <c r="Y1455" s="514"/>
      <c r="Z1455" s="514"/>
      <c r="AA1455" s="514"/>
    </row>
    <row r="1456" spans="3:27">
      <c r="C1456" s="514"/>
      <c r="D1456" s="514"/>
      <c r="E1456" s="514"/>
      <c r="F1456" s="514"/>
      <c r="G1456" s="514"/>
      <c r="H1456" s="514"/>
      <c r="I1456" s="514"/>
      <c r="J1456" s="514"/>
      <c r="K1456" s="514"/>
      <c r="L1456" s="514"/>
      <c r="M1456" s="514"/>
      <c r="N1456" s="514"/>
      <c r="O1456" s="514"/>
      <c r="P1456" s="514"/>
      <c r="Q1456" s="514"/>
      <c r="R1456" s="514"/>
      <c r="S1456" s="514"/>
      <c r="T1456" s="514"/>
      <c r="U1456" s="514"/>
      <c r="V1456" s="514"/>
      <c r="W1456" s="514"/>
      <c r="X1456" s="514"/>
      <c r="Y1456" s="514"/>
      <c r="Z1456" s="514"/>
      <c r="AA1456" s="514"/>
    </row>
    <row r="1457" spans="3:27">
      <c r="C1457" s="514"/>
      <c r="D1457" s="514"/>
      <c r="E1457" s="514"/>
      <c r="F1457" s="514"/>
      <c r="G1457" s="514"/>
      <c r="H1457" s="514"/>
      <c r="I1457" s="514"/>
      <c r="J1457" s="514"/>
      <c r="K1457" s="514"/>
      <c r="L1457" s="514"/>
      <c r="M1457" s="514"/>
      <c r="N1457" s="514"/>
      <c r="O1457" s="514"/>
      <c r="P1457" s="514"/>
      <c r="Q1457" s="514"/>
      <c r="R1457" s="514"/>
      <c r="S1457" s="514"/>
      <c r="T1457" s="514"/>
      <c r="U1457" s="514"/>
      <c r="V1457" s="514"/>
      <c r="W1457" s="514"/>
      <c r="X1457" s="514"/>
      <c r="Y1457" s="514"/>
      <c r="Z1457" s="514"/>
      <c r="AA1457" s="514"/>
    </row>
    <row r="1458" spans="3:27">
      <c r="C1458" s="514"/>
      <c r="D1458" s="514"/>
      <c r="E1458" s="514"/>
      <c r="F1458" s="514"/>
      <c r="G1458" s="514"/>
      <c r="H1458" s="514"/>
      <c r="I1458" s="514"/>
      <c r="J1458" s="514"/>
      <c r="K1458" s="514"/>
      <c r="L1458" s="514"/>
      <c r="M1458" s="514"/>
      <c r="N1458" s="514"/>
      <c r="O1458" s="514"/>
      <c r="P1458" s="514"/>
      <c r="Q1458" s="514"/>
      <c r="R1458" s="514"/>
      <c r="S1458" s="514"/>
      <c r="T1458" s="514"/>
      <c r="U1458" s="514"/>
      <c r="V1458" s="514"/>
      <c r="W1458" s="514"/>
      <c r="X1458" s="514"/>
      <c r="Y1458" s="514"/>
      <c r="Z1458" s="514"/>
      <c r="AA1458" s="514"/>
    </row>
    <row r="1459" spans="3:27">
      <c r="C1459" s="514"/>
      <c r="D1459" s="514"/>
      <c r="E1459" s="514"/>
      <c r="F1459" s="514"/>
      <c r="G1459" s="514"/>
      <c r="H1459" s="514"/>
      <c r="I1459" s="514"/>
      <c r="J1459" s="514"/>
      <c r="K1459" s="514"/>
      <c r="L1459" s="514"/>
      <c r="M1459" s="514"/>
      <c r="N1459" s="514"/>
      <c r="O1459" s="514"/>
      <c r="P1459" s="514"/>
      <c r="Q1459" s="514"/>
      <c r="R1459" s="514"/>
      <c r="S1459" s="514"/>
      <c r="T1459" s="514"/>
      <c r="U1459" s="514"/>
      <c r="V1459" s="514"/>
      <c r="W1459" s="514"/>
      <c r="X1459" s="514"/>
      <c r="Y1459" s="514"/>
      <c r="Z1459" s="514"/>
      <c r="AA1459" s="514"/>
    </row>
    <row r="1460" spans="3:27">
      <c r="C1460" s="514"/>
      <c r="D1460" s="514"/>
      <c r="E1460" s="514"/>
      <c r="F1460" s="514"/>
      <c r="G1460" s="514"/>
      <c r="H1460" s="514"/>
      <c r="I1460" s="514"/>
      <c r="J1460" s="514"/>
      <c r="K1460" s="514"/>
      <c r="L1460" s="514"/>
      <c r="M1460" s="514"/>
      <c r="N1460" s="514"/>
      <c r="O1460" s="514"/>
      <c r="P1460" s="514"/>
      <c r="Q1460" s="514"/>
      <c r="R1460" s="514"/>
      <c r="S1460" s="514"/>
      <c r="T1460" s="514"/>
      <c r="U1460" s="514"/>
      <c r="V1460" s="514"/>
      <c r="W1460" s="514"/>
      <c r="X1460" s="514"/>
      <c r="Y1460" s="514"/>
      <c r="Z1460" s="514"/>
      <c r="AA1460" s="514"/>
    </row>
    <row r="1461" spans="3:27">
      <c r="C1461" s="514"/>
      <c r="D1461" s="514"/>
      <c r="E1461" s="514"/>
      <c r="F1461" s="514"/>
      <c r="G1461" s="514"/>
      <c r="H1461" s="514"/>
      <c r="I1461" s="514"/>
      <c r="J1461" s="514"/>
      <c r="K1461" s="514"/>
      <c r="L1461" s="514"/>
      <c r="M1461" s="514"/>
      <c r="N1461" s="514"/>
      <c r="O1461" s="514"/>
      <c r="P1461" s="514"/>
      <c r="Q1461" s="514"/>
      <c r="R1461" s="514"/>
      <c r="S1461" s="514"/>
      <c r="T1461" s="514"/>
      <c r="U1461" s="514"/>
      <c r="V1461" s="514"/>
      <c r="W1461" s="514"/>
      <c r="X1461" s="514"/>
      <c r="Y1461" s="514"/>
      <c r="Z1461" s="514"/>
      <c r="AA1461" s="514"/>
    </row>
    <row r="1462" spans="3:27">
      <c r="C1462" s="514"/>
      <c r="D1462" s="514"/>
      <c r="E1462" s="514"/>
      <c r="F1462" s="514"/>
      <c r="G1462" s="514"/>
      <c r="H1462" s="514"/>
      <c r="I1462" s="514"/>
      <c r="J1462" s="514"/>
      <c r="K1462" s="514"/>
      <c r="L1462" s="514"/>
      <c r="M1462" s="514"/>
      <c r="N1462" s="514"/>
      <c r="O1462" s="514"/>
      <c r="P1462" s="514"/>
      <c r="Q1462" s="514"/>
      <c r="R1462" s="514"/>
      <c r="S1462" s="514"/>
      <c r="T1462" s="514"/>
      <c r="U1462" s="514"/>
      <c r="V1462" s="514"/>
      <c r="W1462" s="514"/>
      <c r="X1462" s="514"/>
      <c r="Y1462" s="514"/>
      <c r="Z1462" s="514"/>
      <c r="AA1462" s="514"/>
    </row>
    <row r="1463" spans="3:27">
      <c r="C1463" s="514"/>
      <c r="D1463" s="514"/>
      <c r="E1463" s="514"/>
      <c r="F1463" s="514"/>
      <c r="G1463" s="514"/>
      <c r="H1463" s="514"/>
      <c r="I1463" s="514"/>
      <c r="J1463" s="514"/>
      <c r="K1463" s="514"/>
      <c r="L1463" s="514"/>
      <c r="M1463" s="514"/>
      <c r="N1463" s="514"/>
      <c r="O1463" s="514"/>
      <c r="P1463" s="514"/>
      <c r="Q1463" s="514"/>
      <c r="R1463" s="514"/>
      <c r="S1463" s="514"/>
      <c r="T1463" s="514"/>
      <c r="U1463" s="514"/>
      <c r="V1463" s="514"/>
      <c r="W1463" s="514"/>
      <c r="X1463" s="514"/>
      <c r="Y1463" s="514"/>
      <c r="Z1463" s="514"/>
      <c r="AA1463" s="514"/>
    </row>
    <row r="1464" spans="3:27">
      <c r="C1464" s="514"/>
      <c r="D1464" s="514"/>
      <c r="E1464" s="514"/>
      <c r="F1464" s="514"/>
      <c r="G1464" s="514"/>
      <c r="H1464" s="514"/>
      <c r="I1464" s="514"/>
      <c r="J1464" s="514"/>
      <c r="K1464" s="514"/>
      <c r="L1464" s="514"/>
      <c r="M1464" s="514"/>
      <c r="N1464" s="514"/>
      <c r="O1464" s="514"/>
      <c r="P1464" s="514"/>
      <c r="Q1464" s="514"/>
      <c r="R1464" s="514"/>
      <c r="S1464" s="514"/>
      <c r="T1464" s="514"/>
      <c r="U1464" s="514"/>
      <c r="V1464" s="514"/>
      <c r="W1464" s="514"/>
      <c r="X1464" s="514"/>
      <c r="Y1464" s="514"/>
      <c r="Z1464" s="514"/>
      <c r="AA1464" s="514"/>
    </row>
    <row r="1465" spans="3:27">
      <c r="C1465" s="514"/>
      <c r="D1465" s="514"/>
      <c r="E1465" s="514"/>
      <c r="F1465" s="514"/>
      <c r="G1465" s="514"/>
      <c r="H1465" s="514"/>
      <c r="I1465" s="514"/>
      <c r="J1465" s="514"/>
      <c r="K1465" s="514"/>
      <c r="L1465" s="514"/>
      <c r="M1465" s="514"/>
      <c r="N1465" s="514"/>
      <c r="O1465" s="514"/>
      <c r="P1465" s="514"/>
      <c r="Q1465" s="514"/>
      <c r="R1465" s="514"/>
      <c r="S1465" s="514"/>
      <c r="T1465" s="514"/>
      <c r="U1465" s="514"/>
      <c r="V1465" s="514"/>
      <c r="W1465" s="514"/>
      <c r="X1465" s="514"/>
      <c r="Y1465" s="514"/>
      <c r="Z1465" s="514"/>
      <c r="AA1465" s="514"/>
    </row>
    <row r="1466" spans="3:27">
      <c r="C1466" s="514"/>
      <c r="D1466" s="514"/>
      <c r="E1466" s="514"/>
      <c r="F1466" s="514"/>
      <c r="G1466" s="514"/>
      <c r="H1466" s="514"/>
      <c r="I1466" s="514"/>
      <c r="J1466" s="514"/>
      <c r="K1466" s="514"/>
      <c r="L1466" s="514"/>
      <c r="M1466" s="514"/>
      <c r="N1466" s="514"/>
      <c r="O1466" s="514"/>
      <c r="P1466" s="514"/>
      <c r="Q1466" s="514"/>
      <c r="R1466" s="514"/>
      <c r="S1466" s="514"/>
      <c r="T1466" s="514"/>
      <c r="U1466" s="514"/>
      <c r="V1466" s="514"/>
      <c r="W1466" s="514"/>
      <c r="X1466" s="514"/>
      <c r="Y1466" s="514"/>
      <c r="Z1466" s="514"/>
      <c r="AA1466" s="514"/>
    </row>
    <row r="1467" spans="3:27">
      <c r="C1467" s="514"/>
      <c r="D1467" s="514"/>
      <c r="E1467" s="514"/>
      <c r="F1467" s="514"/>
      <c r="G1467" s="514"/>
      <c r="H1467" s="514"/>
      <c r="I1467" s="514"/>
      <c r="J1467" s="514"/>
      <c r="K1467" s="514"/>
      <c r="L1467" s="514"/>
      <c r="M1467" s="514"/>
      <c r="N1467" s="514"/>
      <c r="O1467" s="514"/>
      <c r="P1467" s="514"/>
      <c r="Q1467" s="514"/>
      <c r="R1467" s="514"/>
      <c r="S1467" s="514"/>
      <c r="T1467" s="514"/>
      <c r="U1467" s="514"/>
      <c r="V1467" s="514"/>
      <c r="W1467" s="514"/>
      <c r="X1467" s="514"/>
      <c r="Y1467" s="514"/>
      <c r="Z1467" s="514"/>
      <c r="AA1467" s="514"/>
    </row>
    <row r="1468" spans="3:27">
      <c r="C1468" s="514"/>
      <c r="D1468" s="514"/>
      <c r="E1468" s="514"/>
      <c r="F1468" s="514"/>
      <c r="G1468" s="514"/>
      <c r="H1468" s="514"/>
      <c r="I1468" s="514"/>
      <c r="J1468" s="514"/>
      <c r="K1468" s="514"/>
      <c r="L1468" s="514"/>
      <c r="M1468" s="514"/>
      <c r="N1468" s="514"/>
      <c r="O1468" s="514"/>
      <c r="P1468" s="514"/>
      <c r="Q1468" s="514"/>
      <c r="R1468" s="514"/>
      <c r="S1468" s="514"/>
      <c r="T1468" s="514"/>
      <c r="U1468" s="514"/>
      <c r="V1468" s="514"/>
      <c r="W1468" s="514"/>
      <c r="X1468" s="514"/>
      <c r="Y1468" s="514"/>
      <c r="Z1468" s="514"/>
      <c r="AA1468" s="514"/>
    </row>
    <row r="1469" spans="3:27">
      <c r="C1469" s="514"/>
      <c r="D1469" s="514"/>
      <c r="E1469" s="514"/>
      <c r="F1469" s="514"/>
      <c r="G1469" s="514"/>
      <c r="H1469" s="514"/>
      <c r="I1469" s="514"/>
      <c r="J1469" s="514"/>
      <c r="K1469" s="514"/>
      <c r="L1469" s="514"/>
      <c r="M1469" s="514"/>
      <c r="N1469" s="514"/>
      <c r="O1469" s="514"/>
      <c r="P1469" s="514"/>
      <c r="Q1469" s="514"/>
      <c r="R1469" s="514"/>
      <c r="S1469" s="514"/>
      <c r="T1469" s="514"/>
      <c r="U1469" s="514"/>
      <c r="V1469" s="514"/>
      <c r="W1469" s="514"/>
      <c r="X1469" s="514"/>
      <c r="Y1469" s="514"/>
      <c r="Z1469" s="514"/>
      <c r="AA1469" s="514"/>
    </row>
    <row r="1470" spans="3:27">
      <c r="C1470" s="514"/>
      <c r="D1470" s="514"/>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row>
    <row r="1471" spans="3:27">
      <c r="C1471" s="514"/>
      <c r="D1471" s="514"/>
      <c r="E1471" s="514"/>
      <c r="F1471" s="514"/>
      <c r="G1471" s="514"/>
      <c r="H1471" s="514"/>
      <c r="I1471" s="514"/>
      <c r="J1471" s="514"/>
      <c r="K1471" s="514"/>
      <c r="L1471" s="514"/>
      <c r="M1471" s="514"/>
      <c r="N1471" s="514"/>
      <c r="O1471" s="514"/>
      <c r="P1471" s="514"/>
      <c r="Q1471" s="514"/>
      <c r="R1471" s="514"/>
      <c r="S1471" s="514"/>
      <c r="T1471" s="514"/>
      <c r="U1471" s="514"/>
      <c r="V1471" s="514"/>
      <c r="W1471" s="514"/>
      <c r="X1471" s="514"/>
      <c r="Y1471" s="514"/>
      <c r="Z1471" s="514"/>
      <c r="AA1471" s="514"/>
    </row>
    <row r="1472" spans="3:27">
      <c r="C1472" s="514"/>
      <c r="D1472" s="514"/>
      <c r="E1472" s="514"/>
      <c r="F1472" s="514"/>
      <c r="G1472" s="514"/>
      <c r="H1472" s="514"/>
      <c r="I1472" s="514"/>
      <c r="J1472" s="514"/>
      <c r="K1472" s="514"/>
      <c r="L1472" s="514"/>
      <c r="M1472" s="514"/>
      <c r="N1472" s="514"/>
      <c r="O1472" s="514"/>
      <c r="P1472" s="514"/>
      <c r="Q1472" s="514"/>
      <c r="R1472" s="514"/>
      <c r="S1472" s="514"/>
      <c r="T1472" s="514"/>
      <c r="U1472" s="514"/>
      <c r="V1472" s="514"/>
      <c r="W1472" s="514"/>
      <c r="X1472" s="514"/>
      <c r="Y1472" s="514"/>
      <c r="Z1472" s="514"/>
      <c r="AA1472" s="514"/>
    </row>
    <row r="1473" spans="3:27">
      <c r="C1473" s="514"/>
      <c r="D1473" s="514"/>
      <c r="E1473" s="514"/>
      <c r="F1473" s="514"/>
      <c r="G1473" s="514"/>
      <c r="H1473" s="514"/>
      <c r="I1473" s="514"/>
      <c r="J1473" s="514"/>
      <c r="K1473" s="514"/>
      <c r="L1473" s="514"/>
      <c r="M1473" s="514"/>
      <c r="N1473" s="514"/>
      <c r="O1473" s="514"/>
      <c r="P1473" s="514"/>
      <c r="Q1473" s="514"/>
      <c r="R1473" s="514"/>
      <c r="S1473" s="514"/>
      <c r="T1473" s="514"/>
      <c r="U1473" s="514"/>
      <c r="V1473" s="514"/>
      <c r="W1473" s="514"/>
      <c r="X1473" s="514"/>
      <c r="Y1473" s="514"/>
      <c r="Z1473" s="514"/>
      <c r="AA1473" s="514"/>
    </row>
    <row r="1474" spans="3:27">
      <c r="C1474" s="514"/>
      <c r="D1474" s="514"/>
      <c r="E1474" s="514"/>
      <c r="F1474" s="514"/>
      <c r="G1474" s="514"/>
      <c r="H1474" s="514"/>
      <c r="I1474" s="514"/>
      <c r="J1474" s="514"/>
      <c r="K1474" s="514"/>
      <c r="L1474" s="514"/>
      <c r="M1474" s="514"/>
      <c r="N1474" s="514"/>
      <c r="O1474" s="514"/>
      <c r="P1474" s="514"/>
      <c r="Q1474" s="514"/>
      <c r="R1474" s="514"/>
      <c r="S1474" s="514"/>
      <c r="T1474" s="514"/>
      <c r="U1474" s="514"/>
      <c r="V1474" s="514"/>
      <c r="W1474" s="514"/>
      <c r="X1474" s="514"/>
      <c r="Y1474" s="514"/>
      <c r="Z1474" s="514"/>
      <c r="AA1474" s="514"/>
    </row>
    <row r="1475" spans="3:27">
      <c r="C1475" s="514"/>
      <c r="D1475" s="514"/>
      <c r="E1475" s="514"/>
      <c r="F1475" s="514"/>
      <c r="G1475" s="514"/>
      <c r="H1475" s="514"/>
      <c r="I1475" s="514"/>
      <c r="J1475" s="514"/>
      <c r="K1475" s="514"/>
      <c r="L1475" s="514"/>
      <c r="M1475" s="514"/>
      <c r="N1475" s="514"/>
      <c r="O1475" s="514"/>
      <c r="P1475" s="514"/>
      <c r="Q1475" s="514"/>
      <c r="R1475" s="514"/>
      <c r="S1475" s="514"/>
      <c r="T1475" s="514"/>
      <c r="U1475" s="514"/>
      <c r="V1475" s="514"/>
      <c r="W1475" s="514"/>
      <c r="X1475" s="514"/>
      <c r="Y1475" s="514"/>
      <c r="Z1475" s="514"/>
      <c r="AA1475" s="514"/>
    </row>
    <row r="1476" spans="3:27">
      <c r="C1476" s="514"/>
      <c r="D1476" s="514"/>
      <c r="E1476" s="514"/>
      <c r="F1476" s="514"/>
      <c r="G1476" s="514"/>
      <c r="H1476" s="514"/>
      <c r="I1476" s="514"/>
      <c r="J1476" s="514"/>
      <c r="K1476" s="514"/>
      <c r="L1476" s="514"/>
      <c r="M1476" s="514"/>
      <c r="N1476" s="514"/>
      <c r="O1476" s="514"/>
      <c r="P1476" s="514"/>
      <c r="Q1476" s="514"/>
      <c r="R1476" s="514"/>
      <c r="S1476" s="514"/>
      <c r="T1476" s="514"/>
      <c r="U1476" s="514"/>
      <c r="V1476" s="514"/>
      <c r="W1476" s="514"/>
      <c r="X1476" s="514"/>
      <c r="Y1476" s="514"/>
      <c r="Z1476" s="514"/>
      <c r="AA1476" s="514"/>
    </row>
    <row r="1477" spans="3:27">
      <c r="C1477" s="514"/>
      <c r="D1477" s="514"/>
      <c r="E1477" s="514"/>
      <c r="F1477" s="514"/>
      <c r="G1477" s="514"/>
      <c r="H1477" s="514"/>
      <c r="I1477" s="514"/>
      <c r="J1477" s="514"/>
      <c r="K1477" s="514"/>
      <c r="L1477" s="514"/>
      <c r="M1477" s="514"/>
      <c r="N1477" s="514"/>
      <c r="O1477" s="514"/>
      <c r="P1477" s="514"/>
      <c r="Q1477" s="514"/>
      <c r="R1477" s="514"/>
      <c r="S1477" s="514"/>
      <c r="T1477" s="514"/>
      <c r="U1477" s="514"/>
      <c r="V1477" s="514"/>
      <c r="W1477" s="514"/>
      <c r="X1477" s="514"/>
      <c r="Y1477" s="514"/>
      <c r="Z1477" s="514"/>
      <c r="AA1477" s="514"/>
    </row>
    <row r="1478" spans="3:27">
      <c r="C1478" s="514"/>
      <c r="D1478" s="514"/>
      <c r="E1478" s="514"/>
      <c r="F1478" s="514"/>
      <c r="G1478" s="514"/>
      <c r="H1478" s="514"/>
      <c r="I1478" s="514"/>
      <c r="J1478" s="514"/>
      <c r="K1478" s="514"/>
      <c r="L1478" s="514"/>
      <c r="M1478" s="514"/>
      <c r="N1478" s="514"/>
      <c r="O1478" s="514"/>
      <c r="P1478" s="514"/>
      <c r="Q1478" s="514"/>
      <c r="R1478" s="514"/>
      <c r="S1478" s="514"/>
      <c r="T1478" s="514"/>
      <c r="U1478" s="514"/>
      <c r="V1478" s="514"/>
      <c r="W1478" s="514"/>
      <c r="X1478" s="514"/>
      <c r="Y1478" s="514"/>
      <c r="Z1478" s="514"/>
      <c r="AA1478" s="514"/>
    </row>
    <row r="1479" spans="3:27">
      <c r="C1479" s="514"/>
      <c r="D1479" s="514"/>
      <c r="E1479" s="514"/>
      <c r="F1479" s="514"/>
      <c r="G1479" s="514"/>
      <c r="H1479" s="514"/>
      <c r="I1479" s="514"/>
      <c r="J1479" s="514"/>
      <c r="K1479" s="514"/>
      <c r="L1479" s="514"/>
      <c r="M1479" s="514"/>
      <c r="N1479" s="514"/>
      <c r="O1479" s="514"/>
      <c r="P1479" s="514"/>
      <c r="Q1479" s="514"/>
      <c r="R1479" s="514"/>
      <c r="S1479" s="514"/>
      <c r="T1479" s="514"/>
      <c r="U1479" s="514"/>
      <c r="V1479" s="514"/>
      <c r="W1479" s="514"/>
      <c r="X1479" s="514"/>
      <c r="Y1479" s="514"/>
      <c r="Z1479" s="514"/>
      <c r="AA1479" s="514"/>
    </row>
    <row r="1480" spans="3:27">
      <c r="C1480" s="514"/>
      <c r="D1480" s="514"/>
      <c r="E1480" s="514"/>
      <c r="F1480" s="514"/>
      <c r="G1480" s="514"/>
      <c r="H1480" s="514"/>
      <c r="I1480" s="514"/>
      <c r="J1480" s="514"/>
      <c r="K1480" s="514"/>
      <c r="L1480" s="514"/>
      <c r="M1480" s="514"/>
      <c r="N1480" s="514"/>
      <c r="O1480" s="514"/>
      <c r="P1480" s="514"/>
      <c r="Q1480" s="514"/>
      <c r="R1480" s="514"/>
      <c r="S1480" s="514"/>
      <c r="T1480" s="514"/>
      <c r="U1480" s="514"/>
      <c r="V1480" s="514"/>
      <c r="W1480" s="514"/>
      <c r="X1480" s="514"/>
      <c r="Y1480" s="514"/>
      <c r="Z1480" s="514"/>
      <c r="AA1480" s="514"/>
    </row>
    <row r="1481" spans="3:27">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row>
    <row r="1482" spans="3:27">
      <c r="C1482" s="514"/>
      <c r="D1482" s="514"/>
      <c r="E1482" s="514"/>
      <c r="F1482" s="514"/>
      <c r="G1482" s="514"/>
      <c r="H1482" s="514"/>
      <c r="I1482" s="514"/>
      <c r="J1482" s="514"/>
      <c r="K1482" s="514"/>
      <c r="L1482" s="514"/>
      <c r="M1482" s="514"/>
      <c r="N1482" s="514"/>
      <c r="O1482" s="514"/>
      <c r="P1482" s="514"/>
      <c r="Q1482" s="514"/>
      <c r="R1482" s="514"/>
      <c r="S1482" s="514"/>
      <c r="T1482" s="514"/>
      <c r="U1482" s="514"/>
      <c r="V1482" s="514"/>
      <c r="W1482" s="514"/>
      <c r="X1482" s="514"/>
      <c r="Y1482" s="514"/>
      <c r="Z1482" s="514"/>
      <c r="AA1482" s="514"/>
    </row>
    <row r="1483" spans="3:27">
      <c r="C1483" s="514"/>
      <c r="D1483" s="514"/>
      <c r="E1483" s="514"/>
      <c r="F1483" s="514"/>
      <c r="G1483" s="514"/>
      <c r="H1483" s="514"/>
      <c r="I1483" s="514"/>
      <c r="J1483" s="514"/>
      <c r="K1483" s="514"/>
      <c r="L1483" s="514"/>
      <c r="M1483" s="514"/>
      <c r="N1483" s="514"/>
      <c r="O1483" s="514"/>
      <c r="P1483" s="514"/>
      <c r="Q1483" s="514"/>
      <c r="R1483" s="514"/>
      <c r="S1483" s="514"/>
      <c r="T1483" s="514"/>
      <c r="U1483" s="514"/>
      <c r="V1483" s="514"/>
      <c r="W1483" s="514"/>
      <c r="X1483" s="514"/>
      <c r="Y1483" s="514"/>
      <c r="Z1483" s="514"/>
      <c r="AA1483" s="514"/>
    </row>
    <row r="1484" spans="3:27">
      <c r="C1484" s="514"/>
      <c r="D1484" s="514"/>
      <c r="E1484" s="514"/>
      <c r="F1484" s="514"/>
      <c r="G1484" s="514"/>
      <c r="H1484" s="514"/>
      <c r="I1484" s="514"/>
      <c r="J1484" s="514"/>
      <c r="K1484" s="514"/>
      <c r="L1484" s="514"/>
      <c r="M1484" s="514"/>
      <c r="N1484" s="514"/>
      <c r="O1484" s="514"/>
      <c r="P1484" s="514"/>
      <c r="Q1484" s="514"/>
      <c r="R1484" s="514"/>
      <c r="S1484" s="514"/>
      <c r="T1484" s="514"/>
      <c r="U1484" s="514"/>
      <c r="V1484" s="514"/>
      <c r="W1484" s="514"/>
      <c r="X1484" s="514"/>
      <c r="Y1484" s="514"/>
      <c r="Z1484" s="514"/>
      <c r="AA1484" s="514"/>
    </row>
    <row r="1485" spans="3:27">
      <c r="C1485" s="514"/>
      <c r="D1485" s="514"/>
      <c r="E1485" s="514"/>
      <c r="F1485" s="514"/>
      <c r="G1485" s="514"/>
      <c r="H1485" s="514"/>
      <c r="I1485" s="514"/>
      <c r="J1485" s="514"/>
      <c r="K1485" s="514"/>
      <c r="L1485" s="514"/>
      <c r="M1485" s="514"/>
      <c r="N1485" s="514"/>
      <c r="O1485" s="514"/>
      <c r="P1485" s="514"/>
      <c r="Q1485" s="514"/>
      <c r="R1485" s="514"/>
      <c r="S1485" s="514"/>
      <c r="T1485" s="514"/>
      <c r="U1485" s="514"/>
      <c r="V1485" s="514"/>
      <c r="W1485" s="514"/>
      <c r="X1485" s="514"/>
      <c r="Y1485" s="514"/>
      <c r="Z1485" s="514"/>
      <c r="AA1485" s="514"/>
    </row>
    <row r="1486" spans="3:27">
      <c r="C1486" s="514"/>
      <c r="D1486" s="514"/>
      <c r="E1486" s="514"/>
      <c r="F1486" s="514"/>
      <c r="G1486" s="514"/>
      <c r="H1486" s="514"/>
      <c r="I1486" s="514"/>
      <c r="J1486" s="514"/>
      <c r="K1486" s="514"/>
      <c r="L1486" s="514"/>
      <c r="M1486" s="514"/>
      <c r="N1486" s="514"/>
      <c r="O1486" s="514"/>
      <c r="P1486" s="514"/>
      <c r="Q1486" s="514"/>
      <c r="R1486" s="514"/>
      <c r="S1486" s="514"/>
      <c r="T1486" s="514"/>
      <c r="U1486" s="514"/>
      <c r="V1486" s="514"/>
      <c r="W1486" s="514"/>
      <c r="X1486" s="514"/>
      <c r="Y1486" s="514"/>
      <c r="Z1486" s="514"/>
      <c r="AA1486" s="514"/>
    </row>
    <row r="1487" spans="3:27">
      <c r="C1487" s="514"/>
      <c r="D1487" s="514"/>
      <c r="E1487" s="514"/>
      <c r="F1487" s="514"/>
      <c r="G1487" s="514"/>
      <c r="H1487" s="514"/>
      <c r="I1487" s="514"/>
      <c r="J1487" s="514"/>
      <c r="K1487" s="514"/>
      <c r="L1487" s="514"/>
      <c r="M1487" s="514"/>
      <c r="N1487" s="514"/>
      <c r="O1487" s="514"/>
      <c r="P1487" s="514"/>
      <c r="Q1487" s="514"/>
      <c r="R1487" s="514"/>
      <c r="S1487" s="514"/>
      <c r="T1487" s="514"/>
      <c r="U1487" s="514"/>
      <c r="V1487" s="514"/>
      <c r="W1487" s="514"/>
      <c r="X1487" s="514"/>
      <c r="Y1487" s="514"/>
      <c r="Z1487" s="514"/>
      <c r="AA1487" s="514"/>
    </row>
    <row r="1488" spans="3:27">
      <c r="C1488" s="514"/>
      <c r="D1488" s="514"/>
      <c r="E1488" s="514"/>
      <c r="F1488" s="514"/>
      <c r="G1488" s="514"/>
      <c r="H1488" s="514"/>
      <c r="I1488" s="514"/>
      <c r="J1488" s="514"/>
      <c r="K1488" s="514"/>
      <c r="L1488" s="514"/>
      <c r="M1488" s="514"/>
      <c r="N1488" s="514"/>
      <c r="O1488" s="514"/>
      <c r="P1488" s="514"/>
      <c r="Q1488" s="514"/>
      <c r="R1488" s="514"/>
      <c r="S1488" s="514"/>
      <c r="T1488" s="514"/>
      <c r="U1488" s="514"/>
      <c r="V1488" s="514"/>
      <c r="W1488" s="514"/>
      <c r="X1488" s="514"/>
      <c r="Y1488" s="514"/>
      <c r="Z1488" s="514"/>
      <c r="AA1488" s="514"/>
    </row>
    <row r="1489" spans="3:27">
      <c r="C1489" s="514"/>
      <c r="D1489" s="514"/>
      <c r="E1489" s="514"/>
      <c r="F1489" s="514"/>
      <c r="G1489" s="514"/>
      <c r="H1489" s="514"/>
      <c r="I1489" s="514"/>
      <c r="J1489" s="514"/>
      <c r="K1489" s="514"/>
      <c r="L1489" s="514"/>
      <c r="M1489" s="514"/>
      <c r="N1489" s="514"/>
      <c r="O1489" s="514"/>
      <c r="P1489" s="514"/>
      <c r="Q1489" s="514"/>
      <c r="R1489" s="514"/>
      <c r="S1489" s="514"/>
      <c r="T1489" s="514"/>
      <c r="U1489" s="514"/>
      <c r="V1489" s="514"/>
      <c r="W1489" s="514"/>
      <c r="X1489" s="514"/>
      <c r="Y1489" s="514"/>
      <c r="Z1489" s="514"/>
      <c r="AA1489" s="514"/>
    </row>
    <row r="1490" spans="3:27">
      <c r="C1490" s="514"/>
      <c r="D1490" s="514"/>
      <c r="E1490" s="514"/>
      <c r="F1490" s="514"/>
      <c r="G1490" s="514"/>
      <c r="H1490" s="514"/>
      <c r="I1490" s="514"/>
      <c r="J1490" s="514"/>
      <c r="K1490" s="514"/>
      <c r="L1490" s="514"/>
      <c r="M1490" s="514"/>
      <c r="N1490" s="514"/>
      <c r="O1490" s="514"/>
      <c r="P1490" s="514"/>
      <c r="Q1490" s="514"/>
      <c r="R1490" s="514"/>
      <c r="S1490" s="514"/>
      <c r="T1490" s="514"/>
      <c r="U1490" s="514"/>
      <c r="V1490" s="514"/>
      <c r="W1490" s="514"/>
      <c r="X1490" s="514"/>
      <c r="Y1490" s="514"/>
      <c r="Z1490" s="514"/>
      <c r="AA1490" s="514"/>
    </row>
    <row r="1491" spans="3:27">
      <c r="C1491" s="514"/>
      <c r="D1491" s="514"/>
      <c r="E1491" s="514"/>
      <c r="F1491" s="514"/>
      <c r="G1491" s="514"/>
      <c r="H1491" s="514"/>
      <c r="I1491" s="514"/>
      <c r="J1491" s="514"/>
      <c r="K1491" s="514"/>
      <c r="L1491" s="514"/>
      <c r="M1491" s="514"/>
      <c r="N1491" s="514"/>
      <c r="O1491" s="514"/>
      <c r="P1491" s="514"/>
      <c r="Q1491" s="514"/>
      <c r="R1491" s="514"/>
      <c r="S1491" s="514"/>
      <c r="T1491" s="514"/>
      <c r="U1491" s="514"/>
      <c r="V1491" s="514"/>
      <c r="W1491" s="514"/>
      <c r="X1491" s="514"/>
      <c r="Y1491" s="514"/>
      <c r="Z1491" s="514"/>
      <c r="AA1491" s="514"/>
    </row>
    <row r="1492" spans="3:27">
      <c r="C1492" s="514"/>
      <c r="D1492" s="514"/>
      <c r="E1492" s="514"/>
      <c r="F1492" s="514"/>
      <c r="G1492" s="514"/>
      <c r="H1492" s="514"/>
      <c r="I1492" s="514"/>
      <c r="J1492" s="514"/>
      <c r="K1492" s="514"/>
      <c r="L1492" s="514"/>
      <c r="M1492" s="514"/>
      <c r="N1492" s="514"/>
      <c r="O1492" s="514"/>
      <c r="P1492" s="514"/>
      <c r="Q1492" s="514"/>
      <c r="R1492" s="514"/>
      <c r="S1492" s="514"/>
      <c r="T1492" s="514"/>
      <c r="U1492" s="514"/>
      <c r="V1492" s="514"/>
      <c r="W1492" s="514"/>
      <c r="X1492" s="514"/>
      <c r="Y1492" s="514"/>
      <c r="Z1492" s="514"/>
      <c r="AA1492" s="514"/>
    </row>
    <row r="1493" spans="3:27">
      <c r="C1493" s="514"/>
      <c r="D1493" s="514"/>
      <c r="E1493" s="514"/>
      <c r="F1493" s="514"/>
      <c r="G1493" s="514"/>
      <c r="H1493" s="514"/>
      <c r="I1493" s="514"/>
      <c r="J1493" s="514"/>
      <c r="K1493" s="514"/>
      <c r="L1493" s="514"/>
      <c r="M1493" s="514"/>
      <c r="N1493" s="514"/>
      <c r="O1493" s="514"/>
      <c r="P1493" s="514"/>
      <c r="Q1493" s="514"/>
      <c r="R1493" s="514"/>
      <c r="S1493" s="514"/>
      <c r="T1493" s="514"/>
      <c r="U1493" s="514"/>
      <c r="V1493" s="514"/>
      <c r="W1493" s="514"/>
      <c r="X1493" s="514"/>
      <c r="Y1493" s="514"/>
      <c r="Z1493" s="514"/>
      <c r="AA1493" s="514"/>
    </row>
    <row r="1494" spans="3:27">
      <c r="C1494" s="514"/>
      <c r="D1494" s="514"/>
      <c r="E1494" s="514"/>
      <c r="F1494" s="514"/>
      <c r="G1494" s="514"/>
      <c r="H1494" s="514"/>
      <c r="I1494" s="514"/>
      <c r="J1494" s="514"/>
      <c r="K1494" s="514"/>
      <c r="L1494" s="514"/>
      <c r="M1494" s="514"/>
      <c r="N1494" s="514"/>
      <c r="O1494" s="514"/>
      <c r="P1494" s="514"/>
      <c r="Q1494" s="514"/>
      <c r="R1494" s="514"/>
      <c r="S1494" s="514"/>
      <c r="T1494" s="514"/>
      <c r="U1494" s="514"/>
      <c r="V1494" s="514"/>
      <c r="W1494" s="514"/>
      <c r="X1494" s="514"/>
      <c r="Y1494" s="514"/>
      <c r="Z1494" s="514"/>
      <c r="AA1494" s="514"/>
    </row>
    <row r="1495" spans="3:27">
      <c r="C1495" s="514"/>
      <c r="D1495" s="514"/>
      <c r="E1495" s="514"/>
      <c r="F1495" s="514"/>
      <c r="G1495" s="514"/>
      <c r="H1495" s="514"/>
      <c r="I1495" s="514"/>
      <c r="J1495" s="514"/>
      <c r="K1495" s="514"/>
      <c r="L1495" s="514"/>
      <c r="M1495" s="514"/>
      <c r="N1495" s="514"/>
      <c r="O1495" s="514"/>
      <c r="P1495" s="514"/>
      <c r="Q1495" s="514"/>
      <c r="R1495" s="514"/>
      <c r="S1495" s="514"/>
      <c r="T1495" s="514"/>
      <c r="U1495" s="514"/>
      <c r="V1495" s="514"/>
      <c r="W1495" s="514"/>
      <c r="X1495" s="514"/>
      <c r="Y1495" s="514"/>
      <c r="Z1495" s="514"/>
      <c r="AA1495" s="514"/>
    </row>
    <row r="1496" spans="3:27">
      <c r="C1496" s="514"/>
      <c r="D1496" s="514"/>
      <c r="E1496" s="514"/>
      <c r="F1496" s="514"/>
      <c r="G1496" s="514"/>
      <c r="H1496" s="514"/>
      <c r="I1496" s="514"/>
      <c r="J1496" s="514"/>
      <c r="K1496" s="514"/>
      <c r="L1496" s="514"/>
      <c r="M1496" s="514"/>
      <c r="N1496" s="514"/>
      <c r="O1496" s="514"/>
      <c r="P1496" s="514"/>
      <c r="Q1496" s="514"/>
      <c r="R1496" s="514"/>
      <c r="S1496" s="514"/>
      <c r="T1496" s="514"/>
      <c r="U1496" s="514"/>
      <c r="V1496" s="514"/>
      <c r="W1496" s="514"/>
      <c r="X1496" s="514"/>
      <c r="Y1496" s="514"/>
      <c r="Z1496" s="514"/>
      <c r="AA1496" s="514"/>
    </row>
    <row r="1497" spans="3:27">
      <c r="C1497" s="514"/>
      <c r="D1497" s="514"/>
      <c r="E1497" s="514"/>
      <c r="F1497" s="514"/>
      <c r="G1497" s="514"/>
      <c r="H1497" s="514"/>
      <c r="I1497" s="514"/>
      <c r="J1497" s="514"/>
      <c r="K1497" s="514"/>
      <c r="L1497" s="514"/>
      <c r="M1497" s="514"/>
      <c r="N1497" s="514"/>
      <c r="O1497" s="514"/>
      <c r="P1497" s="514"/>
      <c r="Q1497" s="514"/>
      <c r="R1497" s="514"/>
      <c r="S1497" s="514"/>
      <c r="T1497" s="514"/>
      <c r="U1497" s="514"/>
      <c r="V1497" s="514"/>
      <c r="W1497" s="514"/>
      <c r="X1497" s="514"/>
      <c r="Y1497" s="514"/>
      <c r="Z1497" s="514"/>
      <c r="AA1497" s="514"/>
    </row>
    <row r="1498" spans="3:27">
      <c r="C1498" s="514"/>
      <c r="D1498" s="514"/>
      <c r="E1498" s="514"/>
      <c r="F1498" s="514"/>
      <c r="G1498" s="514"/>
      <c r="H1498" s="514"/>
      <c r="I1498" s="514"/>
      <c r="J1498" s="514"/>
      <c r="K1498" s="514"/>
      <c r="L1498" s="514"/>
      <c r="M1498" s="514"/>
      <c r="N1498" s="514"/>
      <c r="O1498" s="514"/>
      <c r="P1498" s="514"/>
      <c r="Q1498" s="514"/>
      <c r="R1498" s="514"/>
      <c r="S1498" s="514"/>
      <c r="T1498" s="514"/>
      <c r="U1498" s="514"/>
      <c r="V1498" s="514"/>
      <c r="W1498" s="514"/>
      <c r="X1498" s="514"/>
      <c r="Y1498" s="514"/>
      <c r="Z1498" s="514"/>
      <c r="AA1498" s="514"/>
    </row>
    <row r="1499" spans="3:27">
      <c r="C1499" s="514"/>
      <c r="D1499" s="514"/>
      <c r="E1499" s="514"/>
      <c r="F1499" s="514"/>
      <c r="G1499" s="514"/>
      <c r="H1499" s="514"/>
      <c r="I1499" s="514"/>
      <c r="J1499" s="514"/>
      <c r="K1499" s="514"/>
      <c r="L1499" s="514"/>
      <c r="M1499" s="514"/>
      <c r="N1499" s="514"/>
      <c r="O1499" s="514"/>
      <c r="P1499" s="514"/>
      <c r="Q1499" s="514"/>
      <c r="R1499" s="514"/>
      <c r="S1499" s="514"/>
      <c r="T1499" s="514"/>
      <c r="U1499" s="514"/>
      <c r="V1499" s="514"/>
      <c r="W1499" s="514"/>
      <c r="X1499" s="514"/>
      <c r="Y1499" s="514"/>
      <c r="Z1499" s="514"/>
      <c r="AA1499" s="514"/>
    </row>
    <row r="1500" spans="3:27">
      <c r="C1500" s="514"/>
      <c r="D1500" s="514"/>
      <c r="E1500" s="514"/>
      <c r="F1500" s="514"/>
      <c r="G1500" s="514"/>
      <c r="H1500" s="514"/>
      <c r="I1500" s="514"/>
      <c r="J1500" s="514"/>
      <c r="K1500" s="514"/>
      <c r="L1500" s="514"/>
      <c r="M1500" s="514"/>
      <c r="N1500" s="514"/>
      <c r="O1500" s="514"/>
      <c r="P1500" s="514"/>
      <c r="Q1500" s="514"/>
      <c r="R1500" s="514"/>
      <c r="S1500" s="514"/>
      <c r="T1500" s="514"/>
      <c r="U1500" s="514"/>
      <c r="V1500" s="514"/>
      <c r="W1500" s="514"/>
      <c r="X1500" s="514"/>
      <c r="Y1500" s="514"/>
      <c r="Z1500" s="514"/>
      <c r="AA1500" s="514"/>
    </row>
    <row r="1501" spans="3:27">
      <c r="C1501" s="514"/>
      <c r="D1501" s="514"/>
      <c r="E1501" s="514"/>
      <c r="F1501" s="514"/>
      <c r="G1501" s="514"/>
      <c r="H1501" s="514"/>
      <c r="I1501" s="514"/>
      <c r="J1501" s="514"/>
      <c r="K1501" s="514"/>
      <c r="L1501" s="514"/>
      <c r="M1501" s="514"/>
      <c r="N1501" s="514"/>
      <c r="O1501" s="514"/>
      <c r="P1501" s="514"/>
      <c r="Q1501" s="514"/>
      <c r="R1501" s="514"/>
      <c r="S1501" s="514"/>
      <c r="T1501" s="514"/>
      <c r="U1501" s="514"/>
      <c r="V1501" s="514"/>
      <c r="W1501" s="514"/>
      <c r="X1501" s="514"/>
      <c r="Y1501" s="514"/>
      <c r="Z1501" s="514"/>
      <c r="AA1501" s="514"/>
    </row>
    <row r="1502" spans="3:27">
      <c r="C1502" s="514"/>
      <c r="D1502" s="514"/>
      <c r="E1502" s="514"/>
      <c r="F1502" s="514"/>
      <c r="G1502" s="514"/>
      <c r="H1502" s="514"/>
      <c r="I1502" s="514"/>
      <c r="J1502" s="514"/>
      <c r="K1502" s="514"/>
      <c r="L1502" s="514"/>
      <c r="M1502" s="514"/>
      <c r="N1502" s="514"/>
      <c r="O1502" s="514"/>
      <c r="P1502" s="514"/>
      <c r="Q1502" s="514"/>
      <c r="R1502" s="514"/>
      <c r="S1502" s="514"/>
      <c r="T1502" s="514"/>
      <c r="U1502" s="514"/>
      <c r="V1502" s="514"/>
      <c r="W1502" s="514"/>
      <c r="X1502" s="514"/>
      <c r="Y1502" s="514"/>
      <c r="Z1502" s="514"/>
      <c r="AA1502" s="514"/>
    </row>
    <row r="1503" spans="3:27">
      <c r="C1503" s="514"/>
      <c r="D1503" s="514"/>
      <c r="E1503" s="514"/>
      <c r="F1503" s="514"/>
      <c r="G1503" s="514"/>
      <c r="H1503" s="514"/>
      <c r="I1503" s="514"/>
      <c r="J1503" s="514"/>
      <c r="K1503" s="514"/>
      <c r="L1503" s="514"/>
      <c r="M1503" s="514"/>
      <c r="N1503" s="514"/>
      <c r="O1503" s="514"/>
      <c r="P1503" s="514"/>
      <c r="Q1503" s="514"/>
      <c r="R1503" s="514"/>
      <c r="S1503" s="514"/>
      <c r="T1503" s="514"/>
      <c r="U1503" s="514"/>
      <c r="V1503" s="514"/>
      <c r="W1503" s="514"/>
      <c r="X1503" s="514"/>
      <c r="Y1503" s="514"/>
      <c r="Z1503" s="514"/>
      <c r="AA1503" s="514"/>
    </row>
    <row r="1504" spans="3:27">
      <c r="C1504" s="514"/>
      <c r="D1504" s="514"/>
      <c r="E1504" s="514"/>
      <c r="F1504" s="514"/>
      <c r="G1504" s="514"/>
      <c r="H1504" s="514"/>
      <c r="I1504" s="514"/>
      <c r="J1504" s="514"/>
      <c r="K1504" s="514"/>
      <c r="L1504" s="514"/>
      <c r="M1504" s="514"/>
      <c r="N1504" s="514"/>
      <c r="O1504" s="514"/>
      <c r="P1504" s="514"/>
      <c r="Q1504" s="514"/>
      <c r="R1504" s="514"/>
      <c r="S1504" s="514"/>
      <c r="T1504" s="514"/>
      <c r="U1504" s="514"/>
      <c r="V1504" s="514"/>
      <c r="W1504" s="514"/>
      <c r="X1504" s="514"/>
      <c r="Y1504" s="514"/>
      <c r="Z1504" s="514"/>
      <c r="AA1504" s="514"/>
    </row>
    <row r="1505" spans="3:27">
      <c r="C1505" s="514"/>
      <c r="D1505" s="514"/>
      <c r="E1505" s="514"/>
      <c r="F1505" s="514"/>
      <c r="G1505" s="514"/>
      <c r="H1505" s="514"/>
      <c r="I1505" s="514"/>
      <c r="J1505" s="514"/>
      <c r="K1505" s="514"/>
      <c r="L1505" s="514"/>
      <c r="M1505" s="514"/>
      <c r="N1505" s="514"/>
      <c r="O1505" s="514"/>
      <c r="P1505" s="514"/>
      <c r="Q1505" s="514"/>
      <c r="R1505" s="514"/>
      <c r="S1505" s="514"/>
      <c r="T1505" s="514"/>
      <c r="U1505" s="514"/>
      <c r="V1505" s="514"/>
      <c r="W1505" s="514"/>
      <c r="X1505" s="514"/>
      <c r="Y1505" s="514"/>
      <c r="Z1505" s="514"/>
      <c r="AA1505" s="514"/>
    </row>
    <row r="1506" spans="3:27">
      <c r="C1506" s="514"/>
      <c r="D1506" s="514"/>
      <c r="E1506" s="514"/>
      <c r="F1506" s="514"/>
      <c r="G1506" s="514"/>
      <c r="H1506" s="514"/>
      <c r="I1506" s="514"/>
      <c r="J1506" s="514"/>
      <c r="K1506" s="514"/>
      <c r="L1506" s="514"/>
      <c r="M1506" s="514"/>
      <c r="N1506" s="514"/>
      <c r="O1506" s="514"/>
      <c r="P1506" s="514"/>
      <c r="Q1506" s="514"/>
      <c r="R1506" s="514"/>
      <c r="S1506" s="514"/>
      <c r="T1506" s="514"/>
      <c r="U1506" s="514"/>
      <c r="V1506" s="514"/>
      <c r="W1506" s="514"/>
      <c r="X1506" s="514"/>
      <c r="Y1506" s="514"/>
      <c r="Z1506" s="514"/>
      <c r="AA1506" s="514"/>
    </row>
    <row r="1507" spans="3:27">
      <c r="C1507" s="514"/>
      <c r="D1507" s="514"/>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row>
    <row r="1508" spans="3:27">
      <c r="C1508" s="514"/>
      <c r="D1508" s="514"/>
      <c r="E1508" s="514"/>
      <c r="F1508" s="514"/>
      <c r="G1508" s="514"/>
      <c r="H1508" s="514"/>
      <c r="I1508" s="514"/>
      <c r="J1508" s="514"/>
      <c r="K1508" s="514"/>
      <c r="L1508" s="514"/>
      <c r="M1508" s="514"/>
      <c r="N1508" s="514"/>
      <c r="O1508" s="514"/>
      <c r="P1508" s="514"/>
      <c r="Q1508" s="514"/>
      <c r="R1508" s="514"/>
      <c r="S1508" s="514"/>
      <c r="T1508" s="514"/>
      <c r="U1508" s="514"/>
      <c r="V1508" s="514"/>
      <c r="W1508" s="514"/>
      <c r="X1508" s="514"/>
      <c r="Y1508" s="514"/>
      <c r="Z1508" s="514"/>
      <c r="AA1508" s="514"/>
    </row>
    <row r="1509" spans="3:27">
      <c r="C1509" s="514"/>
      <c r="D1509" s="514"/>
      <c r="E1509" s="514"/>
      <c r="F1509" s="514"/>
      <c r="G1509" s="514"/>
      <c r="H1509" s="514"/>
      <c r="I1509" s="514"/>
      <c r="J1509" s="514"/>
      <c r="K1509" s="514"/>
      <c r="L1509" s="514"/>
      <c r="M1509" s="514"/>
      <c r="N1509" s="514"/>
      <c r="O1509" s="514"/>
      <c r="P1509" s="514"/>
      <c r="Q1509" s="514"/>
      <c r="R1509" s="514"/>
      <c r="S1509" s="514"/>
      <c r="T1509" s="514"/>
      <c r="U1509" s="514"/>
      <c r="V1509" s="514"/>
      <c r="W1509" s="514"/>
      <c r="X1509" s="514"/>
      <c r="Y1509" s="514"/>
      <c r="Z1509" s="514"/>
      <c r="AA1509" s="514"/>
    </row>
    <row r="1510" spans="3:27">
      <c r="C1510" s="514"/>
      <c r="D1510" s="514"/>
      <c r="E1510" s="514"/>
      <c r="F1510" s="514"/>
      <c r="G1510" s="514"/>
      <c r="H1510" s="514"/>
      <c r="I1510" s="514"/>
      <c r="J1510" s="514"/>
      <c r="K1510" s="514"/>
      <c r="L1510" s="514"/>
      <c r="M1510" s="514"/>
      <c r="N1510" s="514"/>
      <c r="O1510" s="514"/>
      <c r="P1510" s="514"/>
      <c r="Q1510" s="514"/>
      <c r="R1510" s="514"/>
      <c r="S1510" s="514"/>
      <c r="T1510" s="514"/>
      <c r="U1510" s="514"/>
      <c r="V1510" s="514"/>
      <c r="W1510" s="514"/>
      <c r="X1510" s="514"/>
      <c r="Y1510" s="514"/>
      <c r="Z1510" s="514"/>
      <c r="AA1510" s="514"/>
    </row>
    <row r="1511" spans="3:27">
      <c r="C1511" s="514"/>
      <c r="D1511" s="514"/>
      <c r="E1511" s="514"/>
      <c r="F1511" s="514"/>
      <c r="G1511" s="514"/>
      <c r="H1511" s="514"/>
      <c r="I1511" s="514"/>
      <c r="J1511" s="514"/>
      <c r="K1511" s="514"/>
      <c r="L1511" s="514"/>
      <c r="M1511" s="514"/>
      <c r="N1511" s="514"/>
      <c r="O1511" s="514"/>
      <c r="P1511" s="514"/>
      <c r="Q1511" s="514"/>
      <c r="R1511" s="514"/>
      <c r="S1511" s="514"/>
      <c r="T1511" s="514"/>
      <c r="U1511" s="514"/>
      <c r="V1511" s="514"/>
      <c r="W1511" s="514"/>
      <c r="X1511" s="514"/>
      <c r="Y1511" s="514"/>
      <c r="Z1511" s="514"/>
      <c r="AA1511" s="514"/>
    </row>
    <row r="1512" spans="3:27">
      <c r="C1512" s="514"/>
      <c r="D1512" s="514"/>
      <c r="E1512" s="514"/>
      <c r="F1512" s="514"/>
      <c r="G1512" s="514"/>
      <c r="H1512" s="514"/>
      <c r="I1512" s="514"/>
      <c r="J1512" s="514"/>
      <c r="K1512" s="514"/>
      <c r="L1512" s="514"/>
      <c r="M1512" s="514"/>
      <c r="N1512" s="514"/>
      <c r="O1512" s="514"/>
      <c r="P1512" s="514"/>
      <c r="Q1512" s="514"/>
      <c r="R1512" s="514"/>
      <c r="S1512" s="514"/>
      <c r="T1512" s="514"/>
      <c r="U1512" s="514"/>
      <c r="V1512" s="514"/>
      <c r="W1512" s="514"/>
      <c r="X1512" s="514"/>
      <c r="Y1512" s="514"/>
      <c r="Z1512" s="514"/>
      <c r="AA1512" s="514"/>
    </row>
    <row r="1513" spans="3:27">
      <c r="C1513" s="514"/>
      <c r="D1513" s="514"/>
      <c r="E1513" s="514"/>
      <c r="F1513" s="514"/>
      <c r="G1513" s="514"/>
      <c r="H1513" s="514"/>
      <c r="I1513" s="514"/>
      <c r="J1513" s="514"/>
      <c r="K1513" s="514"/>
      <c r="L1513" s="514"/>
      <c r="M1513" s="514"/>
      <c r="N1513" s="514"/>
      <c r="O1513" s="514"/>
      <c r="P1513" s="514"/>
      <c r="Q1513" s="514"/>
      <c r="R1513" s="514"/>
      <c r="S1513" s="514"/>
      <c r="T1513" s="514"/>
      <c r="U1513" s="514"/>
      <c r="V1513" s="514"/>
      <c r="W1513" s="514"/>
      <c r="X1513" s="514"/>
      <c r="Y1513" s="514"/>
      <c r="Z1513" s="514"/>
      <c r="AA1513" s="514"/>
    </row>
    <row r="1514" spans="3:27">
      <c r="C1514" s="514"/>
      <c r="D1514" s="514"/>
      <c r="E1514" s="514"/>
      <c r="F1514" s="514"/>
      <c r="G1514" s="514"/>
      <c r="H1514" s="514"/>
      <c r="I1514" s="514"/>
      <c r="J1514" s="514"/>
      <c r="K1514" s="514"/>
      <c r="L1514" s="514"/>
      <c r="M1514" s="514"/>
      <c r="N1514" s="514"/>
      <c r="O1514" s="514"/>
      <c r="P1514" s="514"/>
      <c r="Q1514" s="514"/>
      <c r="R1514" s="514"/>
      <c r="S1514" s="514"/>
      <c r="T1514" s="514"/>
      <c r="U1514" s="514"/>
      <c r="V1514" s="514"/>
      <c r="W1514" s="514"/>
      <c r="X1514" s="514"/>
      <c r="Y1514" s="514"/>
      <c r="Z1514" s="514"/>
      <c r="AA1514" s="514"/>
    </row>
    <row r="1515" spans="3:27">
      <c r="C1515" s="514"/>
      <c r="D1515" s="514"/>
      <c r="E1515" s="514"/>
      <c r="F1515" s="514"/>
      <c r="G1515" s="514"/>
      <c r="H1515" s="514"/>
      <c r="I1515" s="514"/>
      <c r="J1515" s="514"/>
      <c r="K1515" s="514"/>
      <c r="L1515" s="514"/>
      <c r="M1515" s="514"/>
      <c r="N1515" s="514"/>
      <c r="O1515" s="514"/>
      <c r="P1515" s="514"/>
      <c r="Q1515" s="514"/>
      <c r="R1515" s="514"/>
      <c r="S1515" s="514"/>
      <c r="T1515" s="514"/>
      <c r="U1515" s="514"/>
      <c r="V1515" s="514"/>
      <c r="W1515" s="514"/>
      <c r="X1515" s="514"/>
      <c r="Y1515" s="514"/>
      <c r="Z1515" s="514"/>
      <c r="AA1515" s="514"/>
    </row>
    <row r="1516" spans="3:27">
      <c r="C1516" s="514"/>
      <c r="D1516" s="514"/>
      <c r="E1516" s="514"/>
      <c r="F1516" s="514"/>
      <c r="G1516" s="514"/>
      <c r="H1516" s="514"/>
      <c r="I1516" s="514"/>
      <c r="J1516" s="514"/>
      <c r="K1516" s="514"/>
      <c r="L1516" s="514"/>
      <c r="M1516" s="514"/>
      <c r="N1516" s="514"/>
      <c r="O1516" s="514"/>
      <c r="P1516" s="514"/>
      <c r="Q1516" s="514"/>
      <c r="R1516" s="514"/>
      <c r="S1516" s="514"/>
      <c r="T1516" s="514"/>
      <c r="U1516" s="514"/>
      <c r="V1516" s="514"/>
      <c r="W1516" s="514"/>
      <c r="X1516" s="514"/>
      <c r="Y1516" s="514"/>
      <c r="Z1516" s="514"/>
      <c r="AA1516" s="514"/>
    </row>
    <row r="1517" spans="3:27">
      <c r="C1517" s="514"/>
      <c r="D1517" s="514"/>
      <c r="E1517" s="514"/>
      <c r="F1517" s="514"/>
      <c r="G1517" s="514"/>
      <c r="H1517" s="514"/>
      <c r="I1517" s="514"/>
      <c r="J1517" s="514"/>
      <c r="K1517" s="514"/>
      <c r="L1517" s="514"/>
      <c r="M1517" s="514"/>
      <c r="N1517" s="514"/>
      <c r="O1517" s="514"/>
      <c r="P1517" s="514"/>
      <c r="Q1517" s="514"/>
      <c r="R1517" s="514"/>
      <c r="S1517" s="514"/>
      <c r="T1517" s="514"/>
      <c r="U1517" s="514"/>
      <c r="V1517" s="514"/>
      <c r="W1517" s="514"/>
      <c r="X1517" s="514"/>
      <c r="Y1517" s="514"/>
      <c r="Z1517" s="514"/>
      <c r="AA1517" s="514"/>
    </row>
    <row r="1518" spans="3:27">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row>
    <row r="1519" spans="3:27">
      <c r="C1519" s="514"/>
      <c r="D1519" s="514"/>
      <c r="E1519" s="514"/>
      <c r="F1519" s="514"/>
      <c r="G1519" s="514"/>
      <c r="H1519" s="514"/>
      <c r="I1519" s="514"/>
      <c r="J1519" s="514"/>
      <c r="K1519" s="514"/>
      <c r="L1519" s="514"/>
      <c r="M1519" s="514"/>
      <c r="N1519" s="514"/>
      <c r="O1519" s="514"/>
      <c r="P1519" s="514"/>
      <c r="Q1519" s="514"/>
      <c r="R1519" s="514"/>
      <c r="S1519" s="514"/>
      <c r="T1519" s="514"/>
      <c r="U1519" s="514"/>
      <c r="V1519" s="514"/>
      <c r="W1519" s="514"/>
      <c r="X1519" s="514"/>
      <c r="Y1519" s="514"/>
      <c r="Z1519" s="514"/>
      <c r="AA1519" s="514"/>
    </row>
    <row r="1520" spans="3:27">
      <c r="C1520" s="514"/>
      <c r="D1520" s="514"/>
      <c r="E1520" s="514"/>
      <c r="F1520" s="514"/>
      <c r="G1520" s="514"/>
      <c r="H1520" s="514"/>
      <c r="I1520" s="514"/>
      <c r="J1520" s="514"/>
      <c r="K1520" s="514"/>
      <c r="L1520" s="514"/>
      <c r="M1520" s="514"/>
      <c r="N1520" s="514"/>
      <c r="O1520" s="514"/>
      <c r="P1520" s="514"/>
      <c r="Q1520" s="514"/>
      <c r="R1520" s="514"/>
      <c r="S1520" s="514"/>
      <c r="T1520" s="514"/>
      <c r="U1520" s="514"/>
      <c r="V1520" s="514"/>
      <c r="W1520" s="514"/>
      <c r="X1520" s="514"/>
      <c r="Y1520" s="514"/>
      <c r="Z1520" s="514"/>
      <c r="AA1520" s="514"/>
    </row>
    <row r="1521" spans="3:27">
      <c r="C1521" s="514"/>
      <c r="D1521" s="514"/>
      <c r="E1521" s="514"/>
      <c r="F1521" s="514"/>
      <c r="G1521" s="514"/>
      <c r="H1521" s="514"/>
      <c r="I1521" s="514"/>
      <c r="J1521" s="514"/>
      <c r="K1521" s="514"/>
      <c r="L1521" s="514"/>
      <c r="M1521" s="514"/>
      <c r="N1521" s="514"/>
      <c r="O1521" s="514"/>
      <c r="P1521" s="514"/>
      <c r="Q1521" s="514"/>
      <c r="R1521" s="514"/>
      <c r="S1521" s="514"/>
      <c r="T1521" s="514"/>
      <c r="U1521" s="514"/>
      <c r="V1521" s="514"/>
      <c r="W1521" s="514"/>
      <c r="X1521" s="514"/>
      <c r="Y1521" s="514"/>
      <c r="Z1521" s="514"/>
      <c r="AA1521" s="514"/>
    </row>
    <row r="1522" spans="3:27">
      <c r="C1522" s="514"/>
      <c r="D1522" s="514"/>
      <c r="E1522" s="514"/>
      <c r="F1522" s="514"/>
      <c r="G1522" s="514"/>
      <c r="H1522" s="514"/>
      <c r="I1522" s="514"/>
      <c r="J1522" s="514"/>
      <c r="K1522" s="514"/>
      <c r="L1522" s="514"/>
      <c r="M1522" s="514"/>
      <c r="N1522" s="514"/>
      <c r="O1522" s="514"/>
      <c r="P1522" s="514"/>
      <c r="Q1522" s="514"/>
      <c r="R1522" s="514"/>
      <c r="S1522" s="514"/>
      <c r="T1522" s="514"/>
      <c r="U1522" s="514"/>
      <c r="V1522" s="514"/>
      <c r="W1522" s="514"/>
      <c r="X1522" s="514"/>
      <c r="Y1522" s="514"/>
      <c r="Z1522" s="514"/>
      <c r="AA1522" s="514"/>
    </row>
    <row r="1523" spans="3:27">
      <c r="C1523" s="514"/>
      <c r="D1523" s="514"/>
      <c r="E1523" s="514"/>
      <c r="F1523" s="514"/>
      <c r="G1523" s="514"/>
      <c r="H1523" s="514"/>
      <c r="I1523" s="514"/>
      <c r="J1523" s="514"/>
      <c r="K1523" s="514"/>
      <c r="L1523" s="514"/>
      <c r="M1523" s="514"/>
      <c r="N1523" s="514"/>
      <c r="O1523" s="514"/>
      <c r="P1523" s="514"/>
      <c r="Q1523" s="514"/>
      <c r="R1523" s="514"/>
      <c r="S1523" s="514"/>
      <c r="T1523" s="514"/>
      <c r="U1523" s="514"/>
      <c r="V1523" s="514"/>
      <c r="W1523" s="514"/>
      <c r="X1523" s="514"/>
      <c r="Y1523" s="514"/>
      <c r="Z1523" s="514"/>
      <c r="AA1523" s="514"/>
    </row>
    <row r="1524" spans="3:27">
      <c r="C1524" s="514"/>
      <c r="D1524" s="514"/>
      <c r="E1524" s="514"/>
      <c r="F1524" s="514"/>
      <c r="G1524" s="514"/>
      <c r="H1524" s="514"/>
      <c r="I1524" s="514"/>
      <c r="J1524" s="514"/>
      <c r="K1524" s="514"/>
      <c r="L1524" s="514"/>
      <c r="M1524" s="514"/>
      <c r="N1524" s="514"/>
      <c r="O1524" s="514"/>
      <c r="P1524" s="514"/>
      <c r="Q1524" s="514"/>
      <c r="R1524" s="514"/>
      <c r="S1524" s="514"/>
      <c r="T1524" s="514"/>
      <c r="U1524" s="514"/>
      <c r="V1524" s="514"/>
      <c r="W1524" s="514"/>
      <c r="X1524" s="514"/>
      <c r="Y1524" s="514"/>
      <c r="Z1524" s="514"/>
      <c r="AA1524" s="514"/>
    </row>
    <row r="1525" spans="3:27">
      <c r="C1525" s="514"/>
      <c r="D1525" s="514"/>
      <c r="E1525" s="514"/>
      <c r="F1525" s="514"/>
      <c r="G1525" s="514"/>
      <c r="H1525" s="514"/>
      <c r="I1525" s="514"/>
      <c r="J1525" s="514"/>
      <c r="K1525" s="514"/>
      <c r="L1525" s="514"/>
      <c r="M1525" s="514"/>
      <c r="N1525" s="514"/>
      <c r="O1525" s="514"/>
      <c r="P1525" s="514"/>
      <c r="Q1525" s="514"/>
      <c r="R1525" s="514"/>
      <c r="S1525" s="514"/>
      <c r="T1525" s="514"/>
      <c r="U1525" s="514"/>
      <c r="V1525" s="514"/>
      <c r="W1525" s="514"/>
      <c r="X1525" s="514"/>
      <c r="Y1525" s="514"/>
      <c r="Z1525" s="514"/>
      <c r="AA1525" s="514"/>
    </row>
    <row r="1526" spans="3:27">
      <c r="C1526" s="514"/>
      <c r="D1526" s="514"/>
      <c r="E1526" s="514"/>
      <c r="F1526" s="514"/>
      <c r="G1526" s="514"/>
      <c r="H1526" s="514"/>
      <c r="I1526" s="514"/>
      <c r="J1526" s="514"/>
      <c r="K1526" s="514"/>
      <c r="L1526" s="514"/>
      <c r="M1526" s="514"/>
      <c r="N1526" s="514"/>
      <c r="O1526" s="514"/>
      <c r="P1526" s="514"/>
      <c r="Q1526" s="514"/>
      <c r="R1526" s="514"/>
      <c r="S1526" s="514"/>
      <c r="T1526" s="514"/>
      <c r="U1526" s="514"/>
      <c r="V1526" s="514"/>
      <c r="W1526" s="514"/>
      <c r="X1526" s="514"/>
      <c r="Y1526" s="514"/>
      <c r="Z1526" s="514"/>
      <c r="AA1526" s="514"/>
    </row>
    <row r="1527" spans="3:27">
      <c r="C1527" s="514"/>
      <c r="D1527" s="514"/>
      <c r="E1527" s="514"/>
      <c r="F1527" s="514"/>
      <c r="G1527" s="514"/>
      <c r="H1527" s="514"/>
      <c r="I1527" s="514"/>
      <c r="J1527" s="514"/>
      <c r="K1527" s="514"/>
      <c r="L1527" s="514"/>
      <c r="M1527" s="514"/>
      <c r="N1527" s="514"/>
      <c r="O1527" s="514"/>
      <c r="P1527" s="514"/>
      <c r="Q1527" s="514"/>
      <c r="R1527" s="514"/>
      <c r="S1527" s="514"/>
      <c r="T1527" s="514"/>
      <c r="U1527" s="514"/>
      <c r="V1527" s="514"/>
      <c r="W1527" s="514"/>
      <c r="X1527" s="514"/>
      <c r="Y1527" s="514"/>
      <c r="Z1527" s="514"/>
      <c r="AA1527" s="514"/>
    </row>
    <row r="1528" spans="3:27">
      <c r="C1528" s="514"/>
      <c r="D1528" s="514"/>
      <c r="E1528" s="514"/>
      <c r="F1528" s="514"/>
      <c r="G1528" s="514"/>
      <c r="H1528" s="514"/>
      <c r="I1528" s="514"/>
      <c r="J1528" s="514"/>
      <c r="K1528" s="514"/>
      <c r="L1528" s="514"/>
      <c r="M1528" s="514"/>
      <c r="N1528" s="514"/>
      <c r="O1528" s="514"/>
      <c r="P1528" s="514"/>
      <c r="Q1528" s="514"/>
      <c r="R1528" s="514"/>
      <c r="S1528" s="514"/>
      <c r="T1528" s="514"/>
      <c r="U1528" s="514"/>
      <c r="V1528" s="514"/>
      <c r="W1528" s="514"/>
      <c r="X1528" s="514"/>
      <c r="Y1528" s="514"/>
      <c r="Z1528" s="514"/>
      <c r="AA1528" s="514"/>
    </row>
    <row r="1529" spans="3:27">
      <c r="C1529" s="514"/>
      <c r="D1529" s="514"/>
      <c r="E1529" s="514"/>
      <c r="F1529" s="514"/>
      <c r="G1529" s="514"/>
      <c r="H1529" s="514"/>
      <c r="I1529" s="514"/>
      <c r="J1529" s="514"/>
      <c r="K1529" s="514"/>
      <c r="L1529" s="514"/>
      <c r="M1529" s="514"/>
      <c r="N1529" s="514"/>
      <c r="O1529" s="514"/>
      <c r="P1529" s="514"/>
      <c r="Q1529" s="514"/>
      <c r="R1529" s="514"/>
      <c r="S1529" s="514"/>
      <c r="T1529" s="514"/>
      <c r="U1529" s="514"/>
      <c r="V1529" s="514"/>
      <c r="W1529" s="514"/>
      <c r="X1529" s="514"/>
      <c r="Y1529" s="514"/>
      <c r="Z1529" s="514"/>
      <c r="AA1529" s="514"/>
    </row>
    <row r="1530" spans="3:27">
      <c r="C1530" s="514"/>
      <c r="D1530" s="514"/>
      <c r="E1530" s="514"/>
      <c r="F1530" s="514"/>
      <c r="G1530" s="514"/>
      <c r="H1530" s="514"/>
      <c r="I1530" s="514"/>
      <c r="J1530" s="514"/>
      <c r="K1530" s="514"/>
      <c r="L1530" s="514"/>
      <c r="M1530" s="514"/>
      <c r="N1530" s="514"/>
      <c r="O1530" s="514"/>
      <c r="P1530" s="514"/>
      <c r="Q1530" s="514"/>
      <c r="R1530" s="514"/>
      <c r="S1530" s="514"/>
      <c r="T1530" s="514"/>
      <c r="U1530" s="514"/>
      <c r="V1530" s="514"/>
      <c r="W1530" s="514"/>
      <c r="X1530" s="514"/>
      <c r="Y1530" s="514"/>
      <c r="Z1530" s="514"/>
      <c r="AA1530" s="514"/>
    </row>
    <row r="1531" spans="3:27">
      <c r="C1531" s="514"/>
      <c r="D1531" s="514"/>
      <c r="E1531" s="514"/>
      <c r="F1531" s="514"/>
      <c r="G1531" s="514"/>
      <c r="H1531" s="514"/>
      <c r="I1531" s="514"/>
      <c r="J1531" s="514"/>
      <c r="K1531" s="514"/>
      <c r="L1531" s="514"/>
      <c r="M1531" s="514"/>
      <c r="N1531" s="514"/>
      <c r="O1531" s="514"/>
      <c r="P1531" s="514"/>
      <c r="Q1531" s="514"/>
      <c r="R1531" s="514"/>
      <c r="S1531" s="514"/>
      <c r="T1531" s="514"/>
      <c r="U1531" s="514"/>
      <c r="V1531" s="514"/>
      <c r="W1531" s="514"/>
      <c r="X1531" s="514"/>
      <c r="Y1531" s="514"/>
      <c r="Z1531" s="514"/>
      <c r="AA1531" s="514"/>
    </row>
    <row r="1532" spans="3:27">
      <c r="C1532" s="514"/>
      <c r="D1532" s="514"/>
      <c r="E1532" s="514"/>
      <c r="F1532" s="514"/>
      <c r="G1532" s="514"/>
      <c r="H1532" s="514"/>
      <c r="I1532" s="514"/>
      <c r="J1532" s="514"/>
      <c r="K1532" s="514"/>
      <c r="L1532" s="514"/>
      <c r="M1532" s="514"/>
      <c r="N1532" s="514"/>
      <c r="O1532" s="514"/>
      <c r="P1532" s="514"/>
      <c r="Q1532" s="514"/>
      <c r="R1532" s="514"/>
      <c r="S1532" s="514"/>
      <c r="T1532" s="514"/>
      <c r="U1532" s="514"/>
      <c r="V1532" s="514"/>
      <c r="W1532" s="514"/>
      <c r="X1532" s="514"/>
      <c r="Y1532" s="514"/>
      <c r="Z1532" s="514"/>
      <c r="AA1532" s="514"/>
    </row>
    <row r="1533" spans="3:27">
      <c r="C1533" s="514"/>
      <c r="D1533" s="514"/>
      <c r="E1533" s="514"/>
      <c r="F1533" s="514"/>
      <c r="G1533" s="514"/>
      <c r="H1533" s="514"/>
      <c r="I1533" s="514"/>
      <c r="J1533" s="514"/>
      <c r="K1533" s="514"/>
      <c r="L1533" s="514"/>
      <c r="M1533" s="514"/>
      <c r="N1533" s="514"/>
      <c r="O1533" s="514"/>
      <c r="P1533" s="514"/>
      <c r="Q1533" s="514"/>
      <c r="R1533" s="514"/>
      <c r="S1533" s="514"/>
      <c r="T1533" s="514"/>
      <c r="U1533" s="514"/>
      <c r="V1533" s="514"/>
      <c r="W1533" s="514"/>
      <c r="X1533" s="514"/>
      <c r="Y1533" s="514"/>
      <c r="Z1533" s="514"/>
      <c r="AA1533" s="514"/>
    </row>
    <row r="1534" spans="3:27">
      <c r="C1534" s="514"/>
      <c r="D1534" s="514"/>
      <c r="E1534" s="514"/>
      <c r="F1534" s="514"/>
      <c r="G1534" s="514"/>
      <c r="H1534" s="514"/>
      <c r="I1534" s="514"/>
      <c r="J1534" s="514"/>
      <c r="K1534" s="514"/>
      <c r="L1534" s="514"/>
      <c r="M1534" s="514"/>
      <c r="N1534" s="514"/>
      <c r="O1534" s="514"/>
      <c r="P1534" s="514"/>
      <c r="Q1534" s="514"/>
      <c r="R1534" s="514"/>
      <c r="S1534" s="514"/>
      <c r="T1534" s="514"/>
      <c r="U1534" s="514"/>
      <c r="V1534" s="514"/>
      <c r="W1534" s="514"/>
      <c r="X1534" s="514"/>
      <c r="Y1534" s="514"/>
      <c r="Z1534" s="514"/>
      <c r="AA1534" s="514"/>
    </row>
    <row r="1535" spans="3:27">
      <c r="C1535" s="514"/>
      <c r="D1535" s="514"/>
      <c r="E1535" s="514"/>
      <c r="F1535" s="514"/>
      <c r="G1535" s="514"/>
      <c r="H1535" s="514"/>
      <c r="I1535" s="514"/>
      <c r="J1535" s="514"/>
      <c r="K1535" s="514"/>
      <c r="L1535" s="514"/>
      <c r="M1535" s="514"/>
      <c r="N1535" s="514"/>
      <c r="O1535" s="514"/>
      <c r="P1535" s="514"/>
      <c r="Q1535" s="514"/>
      <c r="R1535" s="514"/>
      <c r="S1535" s="514"/>
      <c r="T1535" s="514"/>
      <c r="U1535" s="514"/>
      <c r="V1535" s="514"/>
      <c r="W1535" s="514"/>
      <c r="X1535" s="514"/>
      <c r="Y1535" s="514"/>
      <c r="Z1535" s="514"/>
      <c r="AA1535" s="514"/>
    </row>
    <row r="1536" spans="3:27">
      <c r="C1536" s="514"/>
      <c r="D1536" s="514"/>
      <c r="E1536" s="514"/>
      <c r="F1536" s="514"/>
      <c r="G1536" s="514"/>
      <c r="H1536" s="514"/>
      <c r="I1536" s="514"/>
      <c r="J1536" s="514"/>
      <c r="K1536" s="514"/>
      <c r="L1536" s="514"/>
      <c r="M1536" s="514"/>
      <c r="N1536" s="514"/>
      <c r="O1536" s="514"/>
      <c r="P1536" s="514"/>
      <c r="Q1536" s="514"/>
      <c r="R1536" s="514"/>
      <c r="S1536" s="514"/>
      <c r="T1536" s="514"/>
      <c r="U1536" s="514"/>
      <c r="V1536" s="514"/>
      <c r="W1536" s="514"/>
      <c r="X1536" s="514"/>
      <c r="Y1536" s="514"/>
      <c r="Z1536" s="514"/>
      <c r="AA1536" s="514"/>
    </row>
    <row r="1537" spans="3:27">
      <c r="C1537" s="514"/>
      <c r="D1537" s="514"/>
      <c r="E1537" s="514"/>
      <c r="F1537" s="514"/>
      <c r="G1537" s="514"/>
      <c r="H1537" s="514"/>
      <c r="I1537" s="514"/>
      <c r="J1537" s="514"/>
      <c r="K1537" s="514"/>
      <c r="L1537" s="514"/>
      <c r="M1537" s="514"/>
      <c r="N1537" s="514"/>
      <c r="O1537" s="514"/>
      <c r="P1537" s="514"/>
      <c r="Q1537" s="514"/>
      <c r="R1537" s="514"/>
      <c r="S1537" s="514"/>
      <c r="T1537" s="514"/>
      <c r="U1537" s="514"/>
      <c r="V1537" s="514"/>
      <c r="W1537" s="514"/>
      <c r="X1537" s="514"/>
      <c r="Y1537" s="514"/>
      <c r="Z1537" s="514"/>
      <c r="AA1537" s="514"/>
    </row>
    <row r="1538" spans="3:27">
      <c r="C1538" s="514"/>
      <c r="D1538" s="514"/>
      <c r="E1538" s="514"/>
      <c r="F1538" s="514"/>
      <c r="G1538" s="514"/>
      <c r="H1538" s="514"/>
      <c r="I1538" s="514"/>
      <c r="J1538" s="514"/>
      <c r="K1538" s="514"/>
      <c r="L1538" s="514"/>
      <c r="M1538" s="514"/>
      <c r="N1538" s="514"/>
      <c r="O1538" s="514"/>
      <c r="P1538" s="514"/>
      <c r="Q1538" s="514"/>
      <c r="R1538" s="514"/>
      <c r="S1538" s="514"/>
      <c r="T1538" s="514"/>
      <c r="U1538" s="514"/>
      <c r="V1538" s="514"/>
      <c r="W1538" s="514"/>
      <c r="X1538" s="514"/>
      <c r="Y1538" s="514"/>
      <c r="Z1538" s="514"/>
      <c r="AA1538" s="514"/>
    </row>
    <row r="1539" spans="3:27">
      <c r="C1539" s="514"/>
      <c r="D1539" s="514"/>
      <c r="E1539" s="514"/>
      <c r="F1539" s="514"/>
      <c r="G1539" s="514"/>
      <c r="H1539" s="514"/>
      <c r="I1539" s="514"/>
      <c r="J1539" s="514"/>
      <c r="K1539" s="514"/>
      <c r="L1539" s="514"/>
      <c r="M1539" s="514"/>
      <c r="N1539" s="514"/>
      <c r="O1539" s="514"/>
      <c r="P1539" s="514"/>
      <c r="Q1539" s="514"/>
      <c r="R1539" s="514"/>
      <c r="S1539" s="514"/>
      <c r="T1539" s="514"/>
      <c r="U1539" s="514"/>
      <c r="V1539" s="514"/>
      <c r="W1539" s="514"/>
      <c r="X1539" s="514"/>
      <c r="Y1539" s="514"/>
      <c r="Z1539" s="514"/>
      <c r="AA1539" s="514"/>
    </row>
    <row r="1540" spans="3:27">
      <c r="C1540" s="514"/>
      <c r="D1540" s="514"/>
      <c r="E1540" s="514"/>
      <c r="F1540" s="514"/>
      <c r="G1540" s="514"/>
      <c r="H1540" s="514"/>
      <c r="I1540" s="514"/>
      <c r="J1540" s="514"/>
      <c r="K1540" s="514"/>
      <c r="L1540" s="514"/>
      <c r="M1540" s="514"/>
      <c r="N1540" s="514"/>
      <c r="O1540" s="514"/>
      <c r="P1540" s="514"/>
      <c r="Q1540" s="514"/>
      <c r="R1540" s="514"/>
      <c r="S1540" s="514"/>
      <c r="T1540" s="514"/>
      <c r="U1540" s="514"/>
      <c r="V1540" s="514"/>
      <c r="W1540" s="514"/>
      <c r="X1540" s="514"/>
      <c r="Y1540" s="514"/>
      <c r="Z1540" s="514"/>
      <c r="AA1540" s="514"/>
    </row>
    <row r="1541" spans="3:27">
      <c r="C1541" s="514"/>
      <c r="D1541" s="514"/>
      <c r="E1541" s="514"/>
      <c r="F1541" s="514"/>
      <c r="G1541" s="514"/>
      <c r="H1541" s="514"/>
      <c r="I1541" s="514"/>
      <c r="J1541" s="514"/>
      <c r="K1541" s="514"/>
      <c r="L1541" s="514"/>
      <c r="M1541" s="514"/>
      <c r="N1541" s="514"/>
      <c r="O1541" s="514"/>
      <c r="P1541" s="514"/>
      <c r="Q1541" s="514"/>
      <c r="R1541" s="514"/>
      <c r="S1541" s="514"/>
      <c r="T1541" s="514"/>
      <c r="U1541" s="514"/>
      <c r="V1541" s="514"/>
      <c r="W1541" s="514"/>
      <c r="X1541" s="514"/>
      <c r="Y1541" s="514"/>
      <c r="Z1541" s="514"/>
      <c r="AA1541" s="514"/>
    </row>
    <row r="1542" spans="3:27">
      <c r="C1542" s="514"/>
      <c r="D1542" s="514"/>
      <c r="E1542" s="514"/>
      <c r="F1542" s="514"/>
      <c r="G1542" s="514"/>
      <c r="H1542" s="514"/>
      <c r="I1542" s="514"/>
      <c r="J1542" s="514"/>
      <c r="K1542" s="514"/>
      <c r="L1542" s="514"/>
      <c r="M1542" s="514"/>
      <c r="N1542" s="514"/>
      <c r="O1542" s="514"/>
      <c r="P1542" s="514"/>
      <c r="Q1542" s="514"/>
      <c r="R1542" s="514"/>
      <c r="S1542" s="514"/>
      <c r="T1542" s="514"/>
      <c r="U1542" s="514"/>
      <c r="V1542" s="514"/>
      <c r="W1542" s="514"/>
      <c r="X1542" s="514"/>
      <c r="Y1542" s="514"/>
      <c r="Z1542" s="514"/>
      <c r="AA1542" s="514"/>
    </row>
    <row r="1543" spans="3:27">
      <c r="C1543" s="514"/>
      <c r="D1543" s="514"/>
      <c r="E1543" s="514"/>
      <c r="F1543" s="514"/>
      <c r="G1543" s="514"/>
      <c r="H1543" s="514"/>
      <c r="I1543" s="514"/>
      <c r="J1543" s="514"/>
      <c r="K1543" s="514"/>
      <c r="L1543" s="514"/>
      <c r="M1543" s="514"/>
      <c r="N1543" s="514"/>
      <c r="O1543" s="514"/>
      <c r="P1543" s="514"/>
      <c r="Q1543" s="514"/>
      <c r="R1543" s="514"/>
      <c r="S1543" s="514"/>
      <c r="T1543" s="514"/>
      <c r="U1543" s="514"/>
      <c r="V1543" s="514"/>
      <c r="W1543" s="514"/>
      <c r="X1543" s="514"/>
      <c r="Y1543" s="514"/>
      <c r="Z1543" s="514"/>
      <c r="AA1543" s="514"/>
    </row>
    <row r="1544" spans="3:27">
      <c r="C1544" s="514"/>
      <c r="D1544" s="514"/>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row>
    <row r="1545" spans="3:27">
      <c r="C1545" s="514"/>
      <c r="D1545" s="514"/>
      <c r="E1545" s="514"/>
      <c r="F1545" s="514"/>
      <c r="G1545" s="514"/>
      <c r="H1545" s="514"/>
      <c r="I1545" s="514"/>
      <c r="J1545" s="514"/>
      <c r="K1545" s="514"/>
      <c r="L1545" s="514"/>
      <c r="M1545" s="514"/>
      <c r="N1545" s="514"/>
      <c r="O1545" s="514"/>
      <c r="P1545" s="514"/>
      <c r="Q1545" s="514"/>
      <c r="R1545" s="514"/>
      <c r="S1545" s="514"/>
      <c r="T1545" s="514"/>
      <c r="U1545" s="514"/>
      <c r="V1545" s="514"/>
      <c r="W1545" s="514"/>
      <c r="X1545" s="514"/>
      <c r="Y1545" s="514"/>
      <c r="Z1545" s="514"/>
      <c r="AA1545" s="514"/>
    </row>
    <row r="1546" spans="3:27">
      <c r="C1546" s="514"/>
      <c r="D1546" s="514"/>
      <c r="E1546" s="514"/>
      <c r="F1546" s="514"/>
      <c r="G1546" s="514"/>
      <c r="H1546" s="514"/>
      <c r="I1546" s="514"/>
      <c r="J1546" s="514"/>
      <c r="K1546" s="514"/>
      <c r="L1546" s="514"/>
      <c r="M1546" s="514"/>
      <c r="N1546" s="514"/>
      <c r="O1546" s="514"/>
      <c r="P1546" s="514"/>
      <c r="Q1546" s="514"/>
      <c r="R1546" s="514"/>
      <c r="S1546" s="514"/>
      <c r="T1546" s="514"/>
      <c r="U1546" s="514"/>
      <c r="V1546" s="514"/>
      <c r="W1546" s="514"/>
      <c r="X1546" s="514"/>
      <c r="Y1546" s="514"/>
      <c r="Z1546" s="514"/>
      <c r="AA1546" s="514"/>
    </row>
    <row r="1547" spans="3:27">
      <c r="C1547" s="514"/>
      <c r="D1547" s="514"/>
      <c r="E1547" s="514"/>
      <c r="F1547" s="514"/>
      <c r="G1547" s="514"/>
      <c r="H1547" s="514"/>
      <c r="I1547" s="514"/>
      <c r="J1547" s="514"/>
      <c r="K1547" s="514"/>
      <c r="L1547" s="514"/>
      <c r="M1547" s="514"/>
      <c r="N1547" s="514"/>
      <c r="O1547" s="514"/>
      <c r="P1547" s="514"/>
      <c r="Q1547" s="514"/>
      <c r="R1547" s="514"/>
      <c r="S1547" s="514"/>
      <c r="T1547" s="514"/>
      <c r="U1547" s="514"/>
      <c r="V1547" s="514"/>
      <c r="W1547" s="514"/>
      <c r="X1547" s="514"/>
      <c r="Y1547" s="514"/>
      <c r="Z1547" s="514"/>
      <c r="AA1547" s="514"/>
    </row>
    <row r="1548" spans="3:27">
      <c r="C1548" s="514"/>
      <c r="D1548" s="514"/>
      <c r="E1548" s="514"/>
      <c r="F1548" s="514"/>
      <c r="G1548" s="514"/>
      <c r="H1548" s="514"/>
      <c r="I1548" s="514"/>
      <c r="J1548" s="514"/>
      <c r="K1548" s="514"/>
      <c r="L1548" s="514"/>
      <c r="M1548" s="514"/>
      <c r="N1548" s="514"/>
      <c r="O1548" s="514"/>
      <c r="P1548" s="514"/>
      <c r="Q1548" s="514"/>
      <c r="R1548" s="514"/>
      <c r="S1548" s="514"/>
      <c r="T1548" s="514"/>
      <c r="U1548" s="514"/>
      <c r="V1548" s="514"/>
      <c r="W1548" s="514"/>
      <c r="X1548" s="514"/>
      <c r="Y1548" s="514"/>
      <c r="Z1548" s="514"/>
      <c r="AA1548" s="514"/>
    </row>
    <row r="1549" spans="3:27">
      <c r="C1549" s="514"/>
      <c r="D1549" s="514"/>
      <c r="E1549" s="514"/>
      <c r="F1549" s="514"/>
      <c r="G1549" s="514"/>
      <c r="H1549" s="514"/>
      <c r="I1549" s="514"/>
      <c r="J1549" s="514"/>
      <c r="K1549" s="514"/>
      <c r="L1549" s="514"/>
      <c r="M1549" s="514"/>
      <c r="N1549" s="514"/>
      <c r="O1549" s="514"/>
      <c r="P1549" s="514"/>
      <c r="Q1549" s="514"/>
      <c r="R1549" s="514"/>
      <c r="S1549" s="514"/>
      <c r="T1549" s="514"/>
      <c r="U1549" s="514"/>
      <c r="V1549" s="514"/>
      <c r="W1549" s="514"/>
      <c r="X1549" s="514"/>
      <c r="Y1549" s="514"/>
      <c r="Z1549" s="514"/>
      <c r="AA1549" s="514"/>
    </row>
    <row r="1550" spans="3:27">
      <c r="C1550" s="514"/>
      <c r="D1550" s="514"/>
      <c r="E1550" s="514"/>
      <c r="F1550" s="514"/>
      <c r="G1550" s="514"/>
      <c r="H1550" s="514"/>
      <c r="I1550" s="514"/>
      <c r="J1550" s="514"/>
      <c r="K1550" s="514"/>
      <c r="L1550" s="514"/>
      <c r="M1550" s="514"/>
      <c r="N1550" s="514"/>
      <c r="O1550" s="514"/>
      <c r="P1550" s="514"/>
      <c r="Q1550" s="514"/>
      <c r="R1550" s="514"/>
      <c r="S1550" s="514"/>
      <c r="T1550" s="514"/>
      <c r="U1550" s="514"/>
      <c r="V1550" s="514"/>
      <c r="W1550" s="514"/>
      <c r="X1550" s="514"/>
      <c r="Y1550" s="514"/>
      <c r="Z1550" s="514"/>
      <c r="AA1550" s="514"/>
    </row>
    <row r="1551" spans="3:27">
      <c r="C1551" s="514"/>
      <c r="D1551" s="514"/>
      <c r="E1551" s="514"/>
      <c r="F1551" s="514"/>
      <c r="G1551" s="514"/>
      <c r="H1551" s="514"/>
      <c r="I1551" s="514"/>
      <c r="J1551" s="514"/>
      <c r="K1551" s="514"/>
      <c r="L1551" s="514"/>
      <c r="M1551" s="514"/>
      <c r="N1551" s="514"/>
      <c r="O1551" s="514"/>
      <c r="P1551" s="514"/>
      <c r="Q1551" s="514"/>
      <c r="R1551" s="514"/>
      <c r="S1551" s="514"/>
      <c r="T1551" s="514"/>
      <c r="U1551" s="514"/>
      <c r="V1551" s="514"/>
      <c r="W1551" s="514"/>
      <c r="X1551" s="514"/>
      <c r="Y1551" s="514"/>
      <c r="Z1551" s="514"/>
      <c r="AA1551" s="514"/>
    </row>
    <row r="1552" spans="3:27">
      <c r="C1552" s="514"/>
      <c r="D1552" s="514"/>
      <c r="E1552" s="514"/>
      <c r="F1552" s="514"/>
      <c r="G1552" s="514"/>
      <c r="H1552" s="514"/>
      <c r="I1552" s="514"/>
      <c r="J1552" s="514"/>
      <c r="K1552" s="514"/>
      <c r="L1552" s="514"/>
      <c r="M1552" s="514"/>
      <c r="N1552" s="514"/>
      <c r="O1552" s="514"/>
      <c r="P1552" s="514"/>
      <c r="Q1552" s="514"/>
      <c r="R1552" s="514"/>
      <c r="S1552" s="514"/>
      <c r="T1552" s="514"/>
      <c r="U1552" s="514"/>
      <c r="V1552" s="514"/>
      <c r="W1552" s="514"/>
      <c r="X1552" s="514"/>
      <c r="Y1552" s="514"/>
      <c r="Z1552" s="514"/>
      <c r="AA1552" s="514"/>
    </row>
    <row r="1553" spans="3:27">
      <c r="C1553" s="514"/>
      <c r="D1553" s="514"/>
      <c r="E1553" s="514"/>
      <c r="F1553" s="514"/>
      <c r="G1553" s="514"/>
      <c r="H1553" s="514"/>
      <c r="I1553" s="514"/>
      <c r="J1553" s="514"/>
      <c r="K1553" s="514"/>
      <c r="L1553" s="514"/>
      <c r="M1553" s="514"/>
      <c r="N1553" s="514"/>
      <c r="O1553" s="514"/>
      <c r="P1553" s="514"/>
      <c r="Q1553" s="514"/>
      <c r="R1553" s="514"/>
      <c r="S1553" s="514"/>
      <c r="T1553" s="514"/>
      <c r="U1553" s="514"/>
      <c r="V1553" s="514"/>
      <c r="W1553" s="514"/>
      <c r="X1553" s="514"/>
      <c r="Y1553" s="514"/>
      <c r="Z1553" s="514"/>
      <c r="AA1553" s="514"/>
    </row>
    <row r="1554" spans="3:27">
      <c r="C1554" s="514"/>
      <c r="D1554" s="514"/>
      <c r="E1554" s="514"/>
      <c r="F1554" s="514"/>
      <c r="G1554" s="514"/>
      <c r="H1554" s="514"/>
      <c r="I1554" s="514"/>
      <c r="J1554" s="514"/>
      <c r="K1554" s="514"/>
      <c r="L1554" s="514"/>
      <c r="M1554" s="514"/>
      <c r="N1554" s="514"/>
      <c r="O1554" s="514"/>
      <c r="P1554" s="514"/>
      <c r="Q1554" s="514"/>
      <c r="R1554" s="514"/>
      <c r="S1554" s="514"/>
      <c r="T1554" s="514"/>
      <c r="U1554" s="514"/>
      <c r="V1554" s="514"/>
      <c r="W1554" s="514"/>
      <c r="X1554" s="514"/>
      <c r="Y1554" s="514"/>
      <c r="Z1554" s="514"/>
      <c r="AA1554" s="514"/>
    </row>
    <row r="1555" spans="3:27">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row>
    <row r="1556" spans="3:27">
      <c r="C1556" s="514"/>
      <c r="D1556" s="514"/>
      <c r="E1556" s="514"/>
      <c r="F1556" s="514"/>
      <c r="G1556" s="514"/>
      <c r="H1556" s="514"/>
      <c r="I1556" s="514"/>
      <c r="J1556" s="514"/>
      <c r="K1556" s="514"/>
      <c r="L1556" s="514"/>
      <c r="M1556" s="514"/>
      <c r="N1556" s="514"/>
      <c r="O1556" s="514"/>
      <c r="P1556" s="514"/>
      <c r="Q1556" s="514"/>
      <c r="R1556" s="514"/>
      <c r="S1556" s="514"/>
      <c r="T1556" s="514"/>
      <c r="U1556" s="514"/>
      <c r="V1556" s="514"/>
      <c r="W1556" s="514"/>
      <c r="X1556" s="514"/>
      <c r="Y1556" s="514"/>
      <c r="Z1556" s="514"/>
      <c r="AA1556" s="514"/>
    </row>
    <row r="1557" spans="3:27">
      <c r="C1557" s="514"/>
      <c r="D1557" s="514"/>
      <c r="E1557" s="514"/>
      <c r="F1557" s="514"/>
      <c r="G1557" s="514"/>
      <c r="H1557" s="514"/>
      <c r="I1557" s="514"/>
      <c r="J1557" s="514"/>
      <c r="K1557" s="514"/>
      <c r="L1557" s="514"/>
      <c r="M1557" s="514"/>
      <c r="N1557" s="514"/>
      <c r="O1557" s="514"/>
      <c r="P1557" s="514"/>
      <c r="Q1557" s="514"/>
      <c r="R1557" s="514"/>
      <c r="S1557" s="514"/>
      <c r="T1557" s="514"/>
      <c r="U1557" s="514"/>
      <c r="V1557" s="514"/>
      <c r="W1557" s="514"/>
      <c r="X1557" s="514"/>
      <c r="Y1557" s="514"/>
      <c r="Z1557" s="514"/>
      <c r="AA1557" s="514"/>
    </row>
    <row r="1558" spans="3:27">
      <c r="C1558" s="514"/>
      <c r="D1558" s="514"/>
      <c r="E1558" s="514"/>
      <c r="F1558" s="514"/>
      <c r="G1558" s="514"/>
      <c r="H1558" s="514"/>
      <c r="I1558" s="514"/>
      <c r="J1558" s="514"/>
      <c r="K1558" s="514"/>
      <c r="L1558" s="514"/>
      <c r="M1558" s="514"/>
      <c r="N1558" s="514"/>
      <c r="O1558" s="514"/>
      <c r="P1558" s="514"/>
      <c r="Q1558" s="514"/>
      <c r="R1558" s="514"/>
      <c r="S1558" s="514"/>
      <c r="T1558" s="514"/>
      <c r="U1558" s="514"/>
      <c r="V1558" s="514"/>
      <c r="W1558" s="514"/>
      <c r="X1558" s="514"/>
      <c r="Y1558" s="514"/>
      <c r="Z1558" s="514"/>
      <c r="AA1558" s="514"/>
    </row>
    <row r="1559" spans="3:27">
      <c r="C1559" s="514"/>
      <c r="D1559" s="514"/>
      <c r="E1559" s="514"/>
      <c r="F1559" s="514"/>
      <c r="G1559" s="514"/>
      <c r="H1559" s="514"/>
      <c r="I1559" s="514"/>
      <c r="J1559" s="514"/>
      <c r="K1559" s="514"/>
      <c r="L1559" s="514"/>
      <c r="M1559" s="514"/>
      <c r="N1559" s="514"/>
      <c r="O1559" s="514"/>
      <c r="P1559" s="514"/>
      <c r="Q1559" s="514"/>
      <c r="R1559" s="514"/>
      <c r="S1559" s="514"/>
      <c r="T1559" s="514"/>
      <c r="U1559" s="514"/>
      <c r="V1559" s="514"/>
      <c r="W1559" s="514"/>
      <c r="X1559" s="514"/>
      <c r="Y1559" s="514"/>
      <c r="Z1559" s="514"/>
      <c r="AA1559" s="514"/>
    </row>
    <row r="1560" spans="3:27">
      <c r="C1560" s="514"/>
      <c r="D1560" s="514"/>
      <c r="E1560" s="514"/>
      <c r="F1560" s="514"/>
      <c r="G1560" s="514"/>
      <c r="H1560" s="514"/>
      <c r="I1560" s="514"/>
      <c r="J1560" s="514"/>
      <c r="K1560" s="514"/>
      <c r="L1560" s="514"/>
      <c r="M1560" s="514"/>
      <c r="N1560" s="514"/>
      <c r="O1560" s="514"/>
      <c r="P1560" s="514"/>
      <c r="Q1560" s="514"/>
      <c r="R1560" s="514"/>
      <c r="S1560" s="514"/>
      <c r="T1560" s="514"/>
      <c r="U1560" s="514"/>
      <c r="V1560" s="514"/>
      <c r="W1560" s="514"/>
      <c r="X1560" s="514"/>
      <c r="Y1560" s="514"/>
      <c r="Z1560" s="514"/>
      <c r="AA1560" s="514"/>
    </row>
    <row r="1561" spans="3:27">
      <c r="C1561" s="514"/>
      <c r="D1561" s="514"/>
      <c r="E1561" s="514"/>
      <c r="F1561" s="514"/>
      <c r="G1561" s="514"/>
      <c r="H1561" s="514"/>
      <c r="I1561" s="514"/>
      <c r="J1561" s="514"/>
      <c r="K1561" s="514"/>
      <c r="L1561" s="514"/>
      <c r="M1561" s="514"/>
      <c r="N1561" s="514"/>
      <c r="O1561" s="514"/>
      <c r="P1561" s="514"/>
      <c r="Q1561" s="514"/>
      <c r="R1561" s="514"/>
      <c r="S1561" s="514"/>
      <c r="T1561" s="514"/>
      <c r="U1561" s="514"/>
      <c r="V1561" s="514"/>
      <c r="W1561" s="514"/>
      <c r="X1561" s="514"/>
      <c r="Y1561" s="514"/>
      <c r="Z1561" s="514"/>
      <c r="AA1561" s="514"/>
    </row>
    <row r="1562" spans="3:27">
      <c r="C1562" s="514"/>
      <c r="D1562" s="514"/>
      <c r="E1562" s="514"/>
      <c r="F1562" s="514"/>
      <c r="G1562" s="514"/>
      <c r="H1562" s="514"/>
      <c r="I1562" s="514"/>
      <c r="J1562" s="514"/>
      <c r="K1562" s="514"/>
      <c r="L1562" s="514"/>
      <c r="M1562" s="514"/>
      <c r="N1562" s="514"/>
      <c r="O1562" s="514"/>
      <c r="P1562" s="514"/>
      <c r="Q1562" s="514"/>
      <c r="R1562" s="514"/>
      <c r="S1562" s="514"/>
      <c r="T1562" s="514"/>
      <c r="U1562" s="514"/>
      <c r="V1562" s="514"/>
      <c r="W1562" s="514"/>
      <c r="X1562" s="514"/>
      <c r="Y1562" s="514"/>
      <c r="Z1562" s="514"/>
      <c r="AA1562" s="514"/>
    </row>
    <row r="1563" spans="3:27">
      <c r="C1563" s="514"/>
      <c r="D1563" s="514"/>
      <c r="E1563" s="514"/>
      <c r="F1563" s="514"/>
      <c r="G1563" s="514"/>
      <c r="H1563" s="514"/>
      <c r="I1563" s="514"/>
      <c r="J1563" s="514"/>
      <c r="K1563" s="514"/>
      <c r="L1563" s="514"/>
      <c r="M1563" s="514"/>
      <c r="N1563" s="514"/>
      <c r="O1563" s="514"/>
      <c r="P1563" s="514"/>
      <c r="Q1563" s="514"/>
      <c r="R1563" s="514"/>
      <c r="S1563" s="514"/>
      <c r="T1563" s="514"/>
      <c r="U1563" s="514"/>
      <c r="V1563" s="514"/>
      <c r="W1563" s="514"/>
      <c r="X1563" s="514"/>
      <c r="Y1563" s="514"/>
      <c r="Z1563" s="514"/>
      <c r="AA1563" s="514"/>
    </row>
    <row r="1564" spans="3:27">
      <c r="C1564" s="514"/>
      <c r="D1564" s="514"/>
      <c r="E1564" s="514"/>
      <c r="F1564" s="514"/>
      <c r="G1564" s="514"/>
      <c r="H1564" s="514"/>
      <c r="I1564" s="514"/>
      <c r="J1564" s="514"/>
      <c r="K1564" s="514"/>
      <c r="L1564" s="514"/>
      <c r="M1564" s="514"/>
      <c r="N1564" s="514"/>
      <c r="O1564" s="514"/>
      <c r="P1564" s="514"/>
      <c r="Q1564" s="514"/>
      <c r="R1564" s="514"/>
      <c r="S1564" s="514"/>
      <c r="T1564" s="514"/>
      <c r="U1564" s="514"/>
      <c r="V1564" s="514"/>
      <c r="W1564" s="514"/>
      <c r="X1564" s="514"/>
      <c r="Y1564" s="514"/>
      <c r="Z1564" s="514"/>
      <c r="AA1564" s="514"/>
    </row>
    <row r="1565" spans="3:27">
      <c r="C1565" s="514"/>
      <c r="D1565" s="514"/>
      <c r="E1565" s="514"/>
      <c r="F1565" s="514"/>
      <c r="G1565" s="514"/>
      <c r="H1565" s="514"/>
      <c r="I1565" s="514"/>
      <c r="J1565" s="514"/>
      <c r="K1565" s="514"/>
      <c r="L1565" s="514"/>
      <c r="M1565" s="514"/>
      <c r="N1565" s="514"/>
      <c r="O1565" s="514"/>
      <c r="P1565" s="514"/>
      <c r="Q1565" s="514"/>
      <c r="R1565" s="514"/>
      <c r="S1565" s="514"/>
      <c r="T1565" s="514"/>
      <c r="U1565" s="514"/>
      <c r="V1565" s="514"/>
      <c r="W1565" s="514"/>
      <c r="X1565" s="514"/>
      <c r="Y1565" s="514"/>
      <c r="Z1565" s="514"/>
      <c r="AA1565" s="514"/>
    </row>
    <row r="1566" spans="3:27">
      <c r="C1566" s="514"/>
      <c r="D1566" s="514"/>
      <c r="E1566" s="514"/>
      <c r="F1566" s="514"/>
      <c r="G1566" s="514"/>
      <c r="H1566" s="514"/>
      <c r="I1566" s="514"/>
      <c r="J1566" s="514"/>
      <c r="K1566" s="514"/>
      <c r="L1566" s="514"/>
      <c r="M1566" s="514"/>
      <c r="N1566" s="514"/>
      <c r="O1566" s="514"/>
      <c r="P1566" s="514"/>
      <c r="Q1566" s="514"/>
      <c r="R1566" s="514"/>
      <c r="S1566" s="514"/>
      <c r="T1566" s="514"/>
      <c r="U1566" s="514"/>
      <c r="V1566" s="514"/>
      <c r="W1566" s="514"/>
      <c r="X1566" s="514"/>
      <c r="Y1566" s="514"/>
      <c r="Z1566" s="514"/>
      <c r="AA1566" s="514"/>
    </row>
    <row r="1567" spans="3:27">
      <c r="C1567" s="514"/>
      <c r="D1567" s="514"/>
      <c r="E1567" s="514"/>
      <c r="F1567" s="514"/>
      <c r="G1567" s="514"/>
      <c r="H1567" s="514"/>
      <c r="I1567" s="514"/>
      <c r="J1567" s="514"/>
      <c r="K1567" s="514"/>
      <c r="L1567" s="514"/>
      <c r="M1567" s="514"/>
      <c r="N1567" s="514"/>
      <c r="O1567" s="514"/>
      <c r="P1567" s="514"/>
      <c r="Q1567" s="514"/>
      <c r="R1567" s="514"/>
      <c r="S1567" s="514"/>
      <c r="T1567" s="514"/>
      <c r="U1567" s="514"/>
      <c r="V1567" s="514"/>
      <c r="W1567" s="514"/>
      <c r="X1567" s="514"/>
      <c r="Y1567" s="514"/>
      <c r="Z1567" s="514"/>
      <c r="AA1567" s="514"/>
    </row>
    <row r="1568" spans="3:27">
      <c r="C1568" s="514"/>
      <c r="D1568" s="514"/>
      <c r="E1568" s="514"/>
      <c r="F1568" s="514"/>
      <c r="G1568" s="514"/>
      <c r="H1568" s="514"/>
      <c r="I1568" s="514"/>
      <c r="J1568" s="514"/>
      <c r="K1568" s="514"/>
      <c r="L1568" s="514"/>
      <c r="M1568" s="514"/>
      <c r="N1568" s="514"/>
      <c r="O1568" s="514"/>
      <c r="P1568" s="514"/>
      <c r="Q1568" s="514"/>
      <c r="R1568" s="514"/>
      <c r="S1568" s="514"/>
      <c r="T1568" s="514"/>
      <c r="U1568" s="514"/>
      <c r="V1568" s="514"/>
      <c r="W1568" s="514"/>
      <c r="X1568" s="514"/>
      <c r="Y1568" s="514"/>
      <c r="Z1568" s="514"/>
      <c r="AA1568" s="514"/>
    </row>
    <row r="1569" spans="3:27">
      <c r="C1569" s="514"/>
      <c r="D1569" s="514"/>
      <c r="E1569" s="514"/>
      <c r="F1569" s="514"/>
      <c r="G1569" s="514"/>
      <c r="H1569" s="514"/>
      <c r="I1569" s="514"/>
      <c r="J1569" s="514"/>
      <c r="K1569" s="514"/>
      <c r="L1569" s="514"/>
      <c r="M1569" s="514"/>
      <c r="N1569" s="514"/>
      <c r="O1569" s="514"/>
      <c r="P1569" s="514"/>
      <c r="Q1569" s="514"/>
      <c r="R1569" s="514"/>
      <c r="S1569" s="514"/>
      <c r="T1569" s="514"/>
      <c r="U1569" s="514"/>
      <c r="V1569" s="514"/>
      <c r="W1569" s="514"/>
      <c r="X1569" s="514"/>
      <c r="Y1569" s="514"/>
      <c r="Z1569" s="514"/>
      <c r="AA1569" s="514"/>
    </row>
    <row r="1570" spans="3:27">
      <c r="C1570" s="514"/>
      <c r="D1570" s="514"/>
      <c r="E1570" s="514"/>
      <c r="F1570" s="514"/>
      <c r="G1570" s="514"/>
      <c r="H1570" s="514"/>
      <c r="I1570" s="514"/>
      <c r="J1570" s="514"/>
      <c r="K1570" s="514"/>
      <c r="L1570" s="514"/>
      <c r="M1570" s="514"/>
      <c r="N1570" s="514"/>
      <c r="O1570" s="514"/>
      <c r="P1570" s="514"/>
      <c r="Q1570" s="514"/>
      <c r="R1570" s="514"/>
      <c r="S1570" s="514"/>
      <c r="T1570" s="514"/>
      <c r="U1570" s="514"/>
      <c r="V1570" s="514"/>
      <c r="W1570" s="514"/>
      <c r="X1570" s="514"/>
      <c r="Y1570" s="514"/>
      <c r="Z1570" s="514"/>
      <c r="AA1570" s="514"/>
    </row>
    <row r="1571" spans="3:27">
      <c r="C1571" s="514"/>
      <c r="D1571" s="514"/>
      <c r="E1571" s="514"/>
      <c r="F1571" s="514"/>
      <c r="G1571" s="514"/>
      <c r="H1571" s="514"/>
      <c r="I1571" s="514"/>
      <c r="J1571" s="514"/>
      <c r="K1571" s="514"/>
      <c r="L1571" s="514"/>
      <c r="M1571" s="514"/>
      <c r="N1571" s="514"/>
      <c r="O1571" s="514"/>
      <c r="P1571" s="514"/>
      <c r="Q1571" s="514"/>
      <c r="R1571" s="514"/>
      <c r="S1571" s="514"/>
      <c r="T1571" s="514"/>
      <c r="U1571" s="514"/>
      <c r="V1571" s="514"/>
      <c r="W1571" s="514"/>
      <c r="X1571" s="514"/>
      <c r="Y1571" s="514"/>
      <c r="Z1571" s="514"/>
      <c r="AA1571" s="514"/>
    </row>
    <row r="1572" spans="3:27">
      <c r="C1572" s="514"/>
      <c r="D1572" s="514"/>
      <c r="E1572" s="514"/>
      <c r="F1572" s="514"/>
      <c r="G1572" s="514"/>
      <c r="H1572" s="514"/>
      <c r="I1572" s="514"/>
      <c r="J1572" s="514"/>
      <c r="K1572" s="514"/>
      <c r="L1572" s="514"/>
      <c r="M1572" s="514"/>
      <c r="N1572" s="514"/>
      <c r="O1572" s="514"/>
      <c r="P1572" s="514"/>
      <c r="Q1572" s="514"/>
      <c r="R1572" s="514"/>
      <c r="S1572" s="514"/>
      <c r="T1572" s="514"/>
      <c r="U1572" s="514"/>
      <c r="V1572" s="514"/>
      <c r="W1572" s="514"/>
      <c r="X1572" s="514"/>
      <c r="Y1572" s="514"/>
      <c r="Z1572" s="514"/>
      <c r="AA1572" s="514"/>
    </row>
    <row r="1573" spans="3:27">
      <c r="C1573" s="514"/>
      <c r="D1573" s="514"/>
      <c r="E1573" s="514"/>
      <c r="F1573" s="514"/>
      <c r="G1573" s="514"/>
      <c r="H1573" s="514"/>
      <c r="I1573" s="514"/>
      <c r="J1573" s="514"/>
      <c r="K1573" s="514"/>
      <c r="L1573" s="514"/>
      <c r="M1573" s="514"/>
      <c r="N1573" s="514"/>
      <c r="O1573" s="514"/>
      <c r="P1573" s="514"/>
      <c r="Q1573" s="514"/>
      <c r="R1573" s="514"/>
      <c r="S1573" s="514"/>
      <c r="T1573" s="514"/>
      <c r="U1573" s="514"/>
      <c r="V1573" s="514"/>
      <c r="W1573" s="514"/>
      <c r="X1573" s="514"/>
      <c r="Y1573" s="514"/>
      <c r="Z1573" s="514"/>
      <c r="AA1573" s="514"/>
    </row>
    <row r="1574" spans="3:27">
      <c r="C1574" s="514"/>
      <c r="D1574" s="514"/>
      <c r="E1574" s="514"/>
      <c r="F1574" s="514"/>
      <c r="G1574" s="514"/>
      <c r="H1574" s="514"/>
      <c r="I1574" s="514"/>
      <c r="J1574" s="514"/>
      <c r="K1574" s="514"/>
      <c r="L1574" s="514"/>
      <c r="M1574" s="514"/>
      <c r="N1574" s="514"/>
      <c r="O1574" s="514"/>
      <c r="P1574" s="514"/>
      <c r="Q1574" s="514"/>
      <c r="R1574" s="514"/>
      <c r="S1574" s="514"/>
      <c r="T1574" s="514"/>
      <c r="U1574" s="514"/>
      <c r="V1574" s="514"/>
      <c r="W1574" s="514"/>
      <c r="X1574" s="514"/>
      <c r="Y1574" s="514"/>
      <c r="Z1574" s="514"/>
      <c r="AA1574" s="514"/>
    </row>
    <row r="1575" spans="3:27">
      <c r="C1575" s="514"/>
      <c r="D1575" s="514"/>
      <c r="E1575" s="514"/>
      <c r="F1575" s="514"/>
      <c r="G1575" s="514"/>
      <c r="H1575" s="514"/>
      <c r="I1575" s="514"/>
      <c r="J1575" s="514"/>
      <c r="K1575" s="514"/>
      <c r="L1575" s="514"/>
      <c r="M1575" s="514"/>
      <c r="N1575" s="514"/>
      <c r="O1575" s="514"/>
      <c r="P1575" s="514"/>
      <c r="Q1575" s="514"/>
      <c r="R1575" s="514"/>
      <c r="S1575" s="514"/>
      <c r="T1575" s="514"/>
      <c r="U1575" s="514"/>
      <c r="V1575" s="514"/>
      <c r="W1575" s="514"/>
      <c r="X1575" s="514"/>
      <c r="Y1575" s="514"/>
      <c r="Z1575" s="514"/>
      <c r="AA1575" s="514"/>
    </row>
    <row r="1576" spans="3:27">
      <c r="C1576" s="514"/>
      <c r="D1576" s="514"/>
      <c r="E1576" s="514"/>
      <c r="F1576" s="514"/>
      <c r="G1576" s="514"/>
      <c r="H1576" s="514"/>
      <c r="I1576" s="514"/>
      <c r="J1576" s="514"/>
      <c r="K1576" s="514"/>
      <c r="L1576" s="514"/>
      <c r="M1576" s="514"/>
      <c r="N1576" s="514"/>
      <c r="O1576" s="514"/>
      <c r="P1576" s="514"/>
      <c r="Q1576" s="514"/>
      <c r="R1576" s="514"/>
      <c r="S1576" s="514"/>
      <c r="T1576" s="514"/>
      <c r="U1576" s="514"/>
      <c r="V1576" s="514"/>
      <c r="W1576" s="514"/>
      <c r="X1576" s="514"/>
      <c r="Y1576" s="514"/>
      <c r="Z1576" s="514"/>
      <c r="AA1576" s="514"/>
    </row>
    <row r="1577" spans="3:27">
      <c r="C1577" s="514"/>
      <c r="D1577" s="514"/>
      <c r="E1577" s="514"/>
      <c r="F1577" s="514"/>
      <c r="G1577" s="514"/>
      <c r="H1577" s="514"/>
      <c r="I1577" s="514"/>
      <c r="J1577" s="514"/>
      <c r="K1577" s="514"/>
      <c r="L1577" s="514"/>
      <c r="M1577" s="514"/>
      <c r="N1577" s="514"/>
      <c r="O1577" s="514"/>
      <c r="P1577" s="514"/>
      <c r="Q1577" s="514"/>
      <c r="R1577" s="514"/>
      <c r="S1577" s="514"/>
      <c r="T1577" s="514"/>
      <c r="U1577" s="514"/>
      <c r="V1577" s="514"/>
      <c r="W1577" s="514"/>
      <c r="X1577" s="514"/>
      <c r="Y1577" s="514"/>
      <c r="Z1577" s="514"/>
      <c r="AA1577" s="514"/>
    </row>
    <row r="1578" spans="3:27">
      <c r="C1578" s="514"/>
      <c r="D1578" s="514"/>
      <c r="E1578" s="514"/>
      <c r="F1578" s="514"/>
      <c r="G1578" s="514"/>
      <c r="H1578" s="514"/>
      <c r="I1578" s="514"/>
      <c r="J1578" s="514"/>
      <c r="K1578" s="514"/>
      <c r="L1578" s="514"/>
      <c r="M1578" s="514"/>
      <c r="N1578" s="514"/>
      <c r="O1578" s="514"/>
      <c r="P1578" s="514"/>
      <c r="Q1578" s="514"/>
      <c r="R1578" s="514"/>
      <c r="S1578" s="514"/>
      <c r="T1578" s="514"/>
      <c r="U1578" s="514"/>
      <c r="V1578" s="514"/>
      <c r="W1578" s="514"/>
      <c r="X1578" s="514"/>
      <c r="Y1578" s="514"/>
      <c r="Z1578" s="514"/>
      <c r="AA1578" s="514"/>
    </row>
    <row r="1579" spans="3:27">
      <c r="C1579" s="514"/>
      <c r="D1579" s="514"/>
      <c r="E1579" s="514"/>
      <c r="F1579" s="514"/>
      <c r="G1579" s="514"/>
      <c r="H1579" s="514"/>
      <c r="I1579" s="514"/>
      <c r="J1579" s="514"/>
      <c r="K1579" s="514"/>
      <c r="L1579" s="514"/>
      <c r="M1579" s="514"/>
      <c r="N1579" s="514"/>
      <c r="O1579" s="514"/>
      <c r="P1579" s="514"/>
      <c r="Q1579" s="514"/>
      <c r="R1579" s="514"/>
      <c r="S1579" s="514"/>
      <c r="T1579" s="514"/>
      <c r="U1579" s="514"/>
      <c r="V1579" s="514"/>
      <c r="W1579" s="514"/>
      <c r="X1579" s="514"/>
      <c r="Y1579" s="514"/>
      <c r="Z1579" s="514"/>
      <c r="AA1579" s="514"/>
    </row>
    <row r="1580" spans="3:27">
      <c r="C1580" s="514"/>
      <c r="D1580" s="514"/>
      <c r="E1580" s="514"/>
      <c r="F1580" s="514"/>
      <c r="G1580" s="514"/>
      <c r="H1580" s="514"/>
      <c r="I1580" s="514"/>
      <c r="J1580" s="514"/>
      <c r="K1580" s="514"/>
      <c r="L1580" s="514"/>
      <c r="M1580" s="514"/>
      <c r="N1580" s="514"/>
      <c r="O1580" s="514"/>
      <c r="P1580" s="514"/>
      <c r="Q1580" s="514"/>
      <c r="R1580" s="514"/>
      <c r="S1580" s="514"/>
      <c r="T1580" s="514"/>
      <c r="U1580" s="514"/>
      <c r="V1580" s="514"/>
      <c r="W1580" s="514"/>
      <c r="X1580" s="514"/>
      <c r="Y1580" s="514"/>
      <c r="Z1580" s="514"/>
      <c r="AA1580" s="514"/>
    </row>
    <row r="1581" spans="3:27">
      <c r="C1581" s="514"/>
      <c r="D1581" s="514"/>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row>
    <row r="1582" spans="3:27">
      <c r="C1582" s="514"/>
      <c r="D1582" s="514"/>
      <c r="E1582" s="514"/>
      <c r="F1582" s="514"/>
      <c r="G1582" s="514"/>
      <c r="H1582" s="514"/>
      <c r="I1582" s="514"/>
      <c r="J1582" s="514"/>
      <c r="K1582" s="514"/>
      <c r="L1582" s="514"/>
      <c r="M1582" s="514"/>
      <c r="N1582" s="514"/>
      <c r="O1582" s="514"/>
      <c r="P1582" s="514"/>
      <c r="Q1582" s="514"/>
      <c r="R1582" s="514"/>
      <c r="S1582" s="514"/>
      <c r="T1582" s="514"/>
      <c r="U1582" s="514"/>
      <c r="V1582" s="514"/>
      <c r="W1582" s="514"/>
      <c r="X1582" s="514"/>
      <c r="Y1582" s="514"/>
      <c r="Z1582" s="514"/>
      <c r="AA1582" s="514"/>
    </row>
    <row r="1583" spans="3:27">
      <c r="C1583" s="514"/>
      <c r="D1583" s="514"/>
      <c r="E1583" s="514"/>
      <c r="F1583" s="514"/>
      <c r="G1583" s="514"/>
      <c r="H1583" s="514"/>
      <c r="I1583" s="514"/>
      <c r="J1583" s="514"/>
      <c r="K1583" s="514"/>
      <c r="L1583" s="514"/>
      <c r="M1583" s="514"/>
      <c r="N1583" s="514"/>
      <c r="O1583" s="514"/>
      <c r="P1583" s="514"/>
      <c r="Q1583" s="514"/>
      <c r="R1583" s="514"/>
      <c r="S1583" s="514"/>
      <c r="T1583" s="514"/>
      <c r="U1583" s="514"/>
      <c r="V1583" s="514"/>
      <c r="W1583" s="514"/>
      <c r="X1583" s="514"/>
      <c r="Y1583" s="514"/>
      <c r="Z1583" s="514"/>
      <c r="AA1583" s="514"/>
    </row>
    <row r="1584" spans="3:27">
      <c r="C1584" s="514"/>
      <c r="D1584" s="514"/>
      <c r="E1584" s="514"/>
      <c r="F1584" s="514"/>
      <c r="G1584" s="514"/>
      <c r="H1584" s="514"/>
      <c r="I1584" s="514"/>
      <c r="J1584" s="514"/>
      <c r="K1584" s="514"/>
      <c r="L1584" s="514"/>
      <c r="M1584" s="514"/>
      <c r="N1584" s="514"/>
      <c r="O1584" s="514"/>
      <c r="P1584" s="514"/>
      <c r="Q1584" s="514"/>
      <c r="R1584" s="514"/>
      <c r="S1584" s="514"/>
      <c r="T1584" s="514"/>
      <c r="U1584" s="514"/>
      <c r="V1584" s="514"/>
      <c r="W1584" s="514"/>
      <c r="X1584" s="514"/>
      <c r="Y1584" s="514"/>
      <c r="Z1584" s="514"/>
      <c r="AA1584" s="514"/>
    </row>
    <row r="1585" spans="3:27">
      <c r="C1585" s="514"/>
      <c r="D1585" s="514"/>
      <c r="E1585" s="514"/>
      <c r="F1585" s="514"/>
      <c r="G1585" s="514"/>
      <c r="H1585" s="514"/>
      <c r="I1585" s="514"/>
      <c r="J1585" s="514"/>
      <c r="K1585" s="514"/>
      <c r="L1585" s="514"/>
      <c r="M1585" s="514"/>
      <c r="N1585" s="514"/>
      <c r="O1585" s="514"/>
      <c r="P1585" s="514"/>
      <c r="Q1585" s="514"/>
      <c r="R1585" s="514"/>
      <c r="S1585" s="514"/>
      <c r="T1585" s="514"/>
      <c r="U1585" s="514"/>
      <c r="V1585" s="514"/>
      <c r="W1585" s="514"/>
      <c r="X1585" s="514"/>
      <c r="Y1585" s="514"/>
      <c r="Z1585" s="514"/>
      <c r="AA1585" s="514"/>
    </row>
    <row r="1586" spans="3:27">
      <c r="C1586" s="514"/>
      <c r="D1586" s="514"/>
      <c r="E1586" s="514"/>
      <c r="F1586" s="514"/>
      <c r="G1586" s="514"/>
      <c r="H1586" s="514"/>
      <c r="I1586" s="514"/>
      <c r="J1586" s="514"/>
      <c r="K1586" s="514"/>
      <c r="L1586" s="514"/>
      <c r="M1586" s="514"/>
      <c r="N1586" s="514"/>
      <c r="O1586" s="514"/>
      <c r="P1586" s="514"/>
      <c r="Q1586" s="514"/>
      <c r="R1586" s="514"/>
      <c r="S1586" s="514"/>
      <c r="T1586" s="514"/>
      <c r="U1586" s="514"/>
      <c r="V1586" s="514"/>
      <c r="W1586" s="514"/>
      <c r="X1586" s="514"/>
      <c r="Y1586" s="514"/>
      <c r="Z1586" s="514"/>
      <c r="AA1586" s="514"/>
    </row>
    <row r="1587" spans="3:27">
      <c r="C1587" s="514"/>
      <c r="D1587" s="514"/>
      <c r="E1587" s="514"/>
      <c r="F1587" s="514"/>
      <c r="G1587" s="514"/>
      <c r="H1587" s="514"/>
      <c r="I1587" s="514"/>
      <c r="J1587" s="514"/>
      <c r="K1587" s="514"/>
      <c r="L1587" s="514"/>
      <c r="M1587" s="514"/>
      <c r="N1587" s="514"/>
      <c r="O1587" s="514"/>
      <c r="P1587" s="514"/>
      <c r="Q1587" s="514"/>
      <c r="R1587" s="514"/>
      <c r="S1587" s="514"/>
      <c r="T1587" s="514"/>
      <c r="U1587" s="514"/>
      <c r="V1587" s="514"/>
      <c r="W1587" s="514"/>
      <c r="X1587" s="514"/>
      <c r="Y1587" s="514"/>
      <c r="Z1587" s="514"/>
      <c r="AA1587" s="514"/>
    </row>
    <row r="1588" spans="3:27">
      <c r="C1588" s="514"/>
      <c r="D1588" s="514"/>
      <c r="E1588" s="514"/>
      <c r="F1588" s="514"/>
      <c r="G1588" s="514"/>
      <c r="H1588" s="514"/>
      <c r="I1588" s="514"/>
      <c r="J1588" s="514"/>
      <c r="K1588" s="514"/>
      <c r="L1588" s="514"/>
      <c r="M1588" s="514"/>
      <c r="N1588" s="514"/>
      <c r="O1588" s="514"/>
      <c r="P1588" s="514"/>
      <c r="Q1588" s="514"/>
      <c r="R1588" s="514"/>
      <c r="S1588" s="514"/>
      <c r="T1588" s="514"/>
      <c r="U1588" s="514"/>
      <c r="V1588" s="514"/>
      <c r="W1588" s="514"/>
      <c r="X1588" s="514"/>
      <c r="Y1588" s="514"/>
      <c r="Z1588" s="514"/>
      <c r="AA1588" s="514"/>
    </row>
    <row r="1589" spans="3:27">
      <c r="C1589" s="514"/>
      <c r="D1589" s="514"/>
      <c r="E1589" s="514"/>
      <c r="F1589" s="514"/>
      <c r="G1589" s="514"/>
      <c r="H1589" s="514"/>
      <c r="I1589" s="514"/>
      <c r="J1589" s="514"/>
      <c r="K1589" s="514"/>
      <c r="L1589" s="514"/>
      <c r="M1589" s="514"/>
      <c r="N1589" s="514"/>
      <c r="O1589" s="514"/>
      <c r="P1589" s="514"/>
      <c r="Q1589" s="514"/>
      <c r="R1589" s="514"/>
      <c r="S1589" s="514"/>
      <c r="T1589" s="514"/>
      <c r="U1589" s="514"/>
      <c r="V1589" s="514"/>
      <c r="W1589" s="514"/>
      <c r="X1589" s="514"/>
      <c r="Y1589" s="514"/>
      <c r="Z1589" s="514"/>
      <c r="AA1589" s="514"/>
    </row>
    <row r="1590" spans="3:27">
      <c r="C1590" s="514"/>
      <c r="D1590" s="514"/>
      <c r="E1590" s="514"/>
      <c r="F1590" s="514"/>
      <c r="G1590" s="514"/>
      <c r="H1590" s="514"/>
      <c r="I1590" s="514"/>
      <c r="J1590" s="514"/>
      <c r="K1590" s="514"/>
      <c r="L1590" s="514"/>
      <c r="M1590" s="514"/>
      <c r="N1590" s="514"/>
      <c r="O1590" s="514"/>
      <c r="P1590" s="514"/>
      <c r="Q1590" s="514"/>
      <c r="R1590" s="514"/>
      <c r="S1590" s="514"/>
      <c r="T1590" s="514"/>
      <c r="U1590" s="514"/>
      <c r="V1590" s="514"/>
      <c r="W1590" s="514"/>
      <c r="X1590" s="514"/>
      <c r="Y1590" s="514"/>
      <c r="Z1590" s="514"/>
      <c r="AA1590" s="514"/>
    </row>
    <row r="1591" spans="3:27">
      <c r="C1591" s="514"/>
      <c r="D1591" s="514"/>
      <c r="E1591" s="514"/>
      <c r="F1591" s="514"/>
      <c r="G1591" s="514"/>
      <c r="H1591" s="514"/>
      <c r="I1591" s="514"/>
      <c r="J1591" s="514"/>
      <c r="K1591" s="514"/>
      <c r="L1591" s="514"/>
      <c r="M1591" s="514"/>
      <c r="N1591" s="514"/>
      <c r="O1591" s="514"/>
      <c r="P1591" s="514"/>
      <c r="Q1591" s="514"/>
      <c r="R1591" s="514"/>
      <c r="S1591" s="514"/>
      <c r="T1591" s="514"/>
      <c r="U1591" s="514"/>
      <c r="V1591" s="514"/>
      <c r="W1591" s="514"/>
      <c r="X1591" s="514"/>
      <c r="Y1591" s="514"/>
      <c r="Z1591" s="514"/>
      <c r="AA1591" s="514"/>
    </row>
    <row r="1592" spans="3:27">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row>
    <row r="1593" spans="3:27">
      <c r="C1593" s="514"/>
      <c r="D1593" s="514"/>
      <c r="E1593" s="514"/>
      <c r="F1593" s="514"/>
      <c r="G1593" s="514"/>
      <c r="H1593" s="514"/>
      <c r="I1593" s="514"/>
      <c r="J1593" s="514"/>
      <c r="K1593" s="514"/>
      <c r="L1593" s="514"/>
      <c r="M1593" s="514"/>
      <c r="N1593" s="514"/>
      <c r="O1593" s="514"/>
      <c r="P1593" s="514"/>
      <c r="Q1593" s="514"/>
      <c r="R1593" s="514"/>
      <c r="S1593" s="514"/>
      <c r="T1593" s="514"/>
      <c r="U1593" s="514"/>
      <c r="V1593" s="514"/>
      <c r="W1593" s="514"/>
      <c r="X1593" s="514"/>
      <c r="Y1593" s="514"/>
      <c r="Z1593" s="514"/>
      <c r="AA1593" s="514"/>
    </row>
    <row r="1594" spans="3:27">
      <c r="C1594" s="514"/>
      <c r="D1594" s="514"/>
      <c r="E1594" s="514"/>
      <c r="F1594" s="514"/>
      <c r="G1594" s="514"/>
      <c r="H1594" s="514"/>
      <c r="I1594" s="514"/>
      <c r="J1594" s="514"/>
      <c r="K1594" s="514"/>
      <c r="L1594" s="514"/>
      <c r="M1594" s="514"/>
      <c r="N1594" s="514"/>
      <c r="O1594" s="514"/>
      <c r="P1594" s="514"/>
      <c r="Q1594" s="514"/>
      <c r="R1594" s="514"/>
      <c r="S1594" s="514"/>
      <c r="T1594" s="514"/>
      <c r="U1594" s="514"/>
      <c r="V1594" s="514"/>
      <c r="W1594" s="514"/>
      <c r="X1594" s="514"/>
      <c r="Y1594" s="514"/>
      <c r="Z1594" s="514"/>
      <c r="AA1594" s="514"/>
    </row>
    <row r="1595" spans="3:27">
      <c r="C1595" s="514"/>
      <c r="D1595" s="514"/>
      <c r="E1595" s="514"/>
      <c r="F1595" s="514"/>
      <c r="G1595" s="514"/>
      <c r="H1595" s="514"/>
      <c r="I1595" s="514"/>
      <c r="J1595" s="514"/>
      <c r="K1595" s="514"/>
      <c r="L1595" s="514"/>
      <c r="M1595" s="514"/>
      <c r="N1595" s="514"/>
      <c r="O1595" s="514"/>
      <c r="P1595" s="514"/>
      <c r="Q1595" s="514"/>
      <c r="R1595" s="514"/>
      <c r="S1595" s="514"/>
      <c r="T1595" s="514"/>
      <c r="U1595" s="514"/>
      <c r="V1595" s="514"/>
      <c r="W1595" s="514"/>
      <c r="X1595" s="514"/>
      <c r="Y1595" s="514"/>
      <c r="Z1595" s="514"/>
      <c r="AA1595" s="514"/>
    </row>
    <row r="1596" spans="3:27">
      <c r="C1596" s="514"/>
      <c r="D1596" s="514"/>
      <c r="E1596" s="514"/>
      <c r="F1596" s="514"/>
      <c r="G1596" s="514"/>
      <c r="H1596" s="514"/>
      <c r="I1596" s="514"/>
      <c r="J1596" s="514"/>
      <c r="K1596" s="514"/>
      <c r="L1596" s="514"/>
      <c r="M1596" s="514"/>
      <c r="N1596" s="514"/>
      <c r="O1596" s="514"/>
      <c r="P1596" s="514"/>
      <c r="Q1596" s="514"/>
      <c r="R1596" s="514"/>
      <c r="S1596" s="514"/>
      <c r="T1596" s="514"/>
      <c r="U1596" s="514"/>
      <c r="V1596" s="514"/>
      <c r="W1596" s="514"/>
      <c r="X1596" s="514"/>
      <c r="Y1596" s="514"/>
      <c r="Z1596" s="514"/>
      <c r="AA1596" s="514"/>
    </row>
    <row r="1597" spans="3:27">
      <c r="C1597" s="514"/>
      <c r="D1597" s="514"/>
      <c r="E1597" s="514"/>
      <c r="F1597" s="514"/>
      <c r="G1597" s="514"/>
      <c r="H1597" s="514"/>
      <c r="I1597" s="514"/>
      <c r="J1597" s="514"/>
      <c r="K1597" s="514"/>
      <c r="L1597" s="514"/>
      <c r="M1597" s="514"/>
      <c r="N1597" s="514"/>
      <c r="O1597" s="514"/>
      <c r="P1597" s="514"/>
      <c r="Q1597" s="514"/>
      <c r="R1597" s="514"/>
      <c r="S1597" s="514"/>
      <c r="T1597" s="514"/>
      <c r="U1597" s="514"/>
      <c r="V1597" s="514"/>
      <c r="W1597" s="514"/>
      <c r="X1597" s="514"/>
      <c r="Y1597" s="514"/>
      <c r="Z1597" s="514"/>
      <c r="AA1597" s="514"/>
    </row>
    <row r="1598" spans="3:27">
      <c r="C1598" s="514"/>
      <c r="D1598" s="514"/>
      <c r="E1598" s="514"/>
      <c r="F1598" s="514"/>
      <c r="G1598" s="514"/>
      <c r="H1598" s="514"/>
      <c r="I1598" s="514"/>
      <c r="J1598" s="514"/>
      <c r="K1598" s="514"/>
      <c r="L1598" s="514"/>
      <c r="M1598" s="514"/>
      <c r="N1598" s="514"/>
      <c r="O1598" s="514"/>
      <c r="P1598" s="514"/>
      <c r="Q1598" s="514"/>
      <c r="R1598" s="514"/>
      <c r="S1598" s="514"/>
      <c r="T1598" s="514"/>
      <c r="U1598" s="514"/>
      <c r="V1598" s="514"/>
      <c r="W1598" s="514"/>
      <c r="X1598" s="514"/>
      <c r="Y1598" s="514"/>
      <c r="Z1598" s="514"/>
      <c r="AA1598" s="514"/>
    </row>
    <row r="1599" spans="3:27">
      <c r="C1599" s="514"/>
      <c r="D1599" s="514"/>
      <c r="E1599" s="514"/>
      <c r="F1599" s="514"/>
      <c r="G1599" s="514"/>
      <c r="H1599" s="514"/>
      <c r="I1599" s="514"/>
      <c r="J1599" s="514"/>
      <c r="K1599" s="514"/>
      <c r="L1599" s="514"/>
      <c r="M1599" s="514"/>
      <c r="N1599" s="514"/>
      <c r="O1599" s="514"/>
      <c r="P1599" s="514"/>
      <c r="Q1599" s="514"/>
      <c r="R1599" s="514"/>
      <c r="S1599" s="514"/>
      <c r="T1599" s="514"/>
      <c r="U1599" s="514"/>
      <c r="V1599" s="514"/>
      <c r="W1599" s="514"/>
      <c r="X1599" s="514"/>
      <c r="Y1599" s="514"/>
      <c r="Z1599" s="514"/>
      <c r="AA1599" s="514"/>
    </row>
    <row r="1600" spans="3:27">
      <c r="C1600" s="514"/>
      <c r="D1600" s="514"/>
      <c r="E1600" s="514"/>
      <c r="F1600" s="514"/>
      <c r="G1600" s="514"/>
      <c r="H1600" s="514"/>
      <c r="I1600" s="514"/>
      <c r="J1600" s="514"/>
      <c r="K1600" s="514"/>
      <c r="L1600" s="514"/>
      <c r="M1600" s="514"/>
      <c r="N1600" s="514"/>
      <c r="O1600" s="514"/>
      <c r="P1600" s="514"/>
      <c r="Q1600" s="514"/>
      <c r="R1600" s="514"/>
      <c r="S1600" s="514"/>
      <c r="T1600" s="514"/>
      <c r="U1600" s="514"/>
      <c r="V1600" s="514"/>
      <c r="W1600" s="514"/>
      <c r="X1600" s="514"/>
      <c r="Y1600" s="514"/>
      <c r="Z1600" s="514"/>
      <c r="AA1600" s="514"/>
    </row>
    <row r="1601" spans="3:27">
      <c r="C1601" s="514"/>
      <c r="D1601" s="514"/>
      <c r="E1601" s="514"/>
      <c r="F1601" s="514"/>
      <c r="G1601" s="514"/>
      <c r="H1601" s="514"/>
      <c r="I1601" s="514"/>
      <c r="J1601" s="514"/>
      <c r="K1601" s="514"/>
      <c r="L1601" s="514"/>
      <c r="M1601" s="514"/>
      <c r="N1601" s="514"/>
      <c r="O1601" s="514"/>
      <c r="P1601" s="514"/>
      <c r="Q1601" s="514"/>
      <c r="R1601" s="514"/>
      <c r="S1601" s="514"/>
      <c r="T1601" s="514"/>
      <c r="U1601" s="514"/>
      <c r="V1601" s="514"/>
      <c r="W1601" s="514"/>
      <c r="X1601" s="514"/>
      <c r="Y1601" s="514"/>
      <c r="Z1601" s="514"/>
      <c r="AA1601" s="514"/>
    </row>
    <row r="1602" spans="3:27">
      <c r="C1602" s="514"/>
      <c r="D1602" s="514"/>
      <c r="E1602" s="514"/>
      <c r="F1602" s="514"/>
      <c r="G1602" s="514"/>
      <c r="H1602" s="514"/>
      <c r="I1602" s="514"/>
      <c r="J1602" s="514"/>
      <c r="K1602" s="514"/>
      <c r="L1602" s="514"/>
      <c r="M1602" s="514"/>
      <c r="N1602" s="514"/>
      <c r="O1602" s="514"/>
      <c r="P1602" s="514"/>
      <c r="Q1602" s="514"/>
      <c r="R1602" s="514"/>
      <c r="S1602" s="514"/>
      <c r="T1602" s="514"/>
      <c r="U1602" s="514"/>
      <c r="V1602" s="514"/>
      <c r="W1602" s="514"/>
      <c r="X1602" s="514"/>
      <c r="Y1602" s="514"/>
      <c r="Z1602" s="514"/>
      <c r="AA1602" s="514"/>
    </row>
    <row r="1603" spans="3:27">
      <c r="C1603" s="514"/>
      <c r="D1603" s="514"/>
      <c r="E1603" s="514"/>
      <c r="F1603" s="514"/>
      <c r="G1603" s="514"/>
      <c r="H1603" s="514"/>
      <c r="I1603" s="514"/>
      <c r="J1603" s="514"/>
      <c r="K1603" s="514"/>
      <c r="L1603" s="514"/>
      <c r="M1603" s="514"/>
      <c r="N1603" s="514"/>
      <c r="O1603" s="514"/>
      <c r="P1603" s="514"/>
      <c r="Q1603" s="514"/>
      <c r="R1603" s="514"/>
      <c r="S1603" s="514"/>
      <c r="T1603" s="514"/>
      <c r="U1603" s="514"/>
      <c r="V1603" s="514"/>
      <c r="W1603" s="514"/>
      <c r="X1603" s="514"/>
      <c r="Y1603" s="514"/>
      <c r="Z1603" s="514"/>
      <c r="AA1603" s="514"/>
    </row>
    <row r="1604" spans="3:27">
      <c r="C1604" s="514"/>
      <c r="D1604" s="514"/>
      <c r="E1604" s="514"/>
      <c r="F1604" s="514"/>
      <c r="G1604" s="514"/>
      <c r="H1604" s="514"/>
      <c r="I1604" s="514"/>
      <c r="J1604" s="514"/>
      <c r="K1604" s="514"/>
      <c r="L1604" s="514"/>
      <c r="M1604" s="514"/>
      <c r="N1604" s="514"/>
      <c r="O1604" s="514"/>
      <c r="P1604" s="514"/>
      <c r="Q1604" s="514"/>
      <c r="R1604" s="514"/>
      <c r="S1604" s="514"/>
      <c r="T1604" s="514"/>
      <c r="U1604" s="514"/>
      <c r="V1604" s="514"/>
      <c r="W1604" s="514"/>
      <c r="X1604" s="514"/>
      <c r="Y1604" s="514"/>
      <c r="Z1604" s="514"/>
      <c r="AA1604" s="514"/>
    </row>
    <row r="1605" spans="3:27">
      <c r="C1605" s="514"/>
      <c r="D1605" s="514"/>
      <c r="E1605" s="514"/>
      <c r="F1605" s="514"/>
      <c r="G1605" s="514"/>
      <c r="H1605" s="514"/>
      <c r="I1605" s="514"/>
      <c r="J1605" s="514"/>
      <c r="K1605" s="514"/>
      <c r="L1605" s="514"/>
      <c r="M1605" s="514"/>
      <c r="N1605" s="514"/>
      <c r="O1605" s="514"/>
      <c r="P1605" s="514"/>
      <c r="Q1605" s="514"/>
      <c r="R1605" s="514"/>
      <c r="S1605" s="514"/>
      <c r="T1605" s="514"/>
      <c r="U1605" s="514"/>
      <c r="V1605" s="514"/>
      <c r="W1605" s="514"/>
      <c r="X1605" s="514"/>
      <c r="Y1605" s="514"/>
      <c r="Z1605" s="514"/>
      <c r="AA1605" s="514"/>
    </row>
    <row r="1606" spans="3:27">
      <c r="C1606" s="514"/>
      <c r="D1606" s="514"/>
      <c r="E1606" s="514"/>
      <c r="F1606" s="514"/>
      <c r="G1606" s="514"/>
      <c r="H1606" s="514"/>
      <c r="I1606" s="514"/>
      <c r="J1606" s="514"/>
      <c r="K1606" s="514"/>
      <c r="L1606" s="514"/>
      <c r="M1606" s="514"/>
      <c r="N1606" s="514"/>
      <c r="O1606" s="514"/>
      <c r="P1606" s="514"/>
      <c r="Q1606" s="514"/>
      <c r="R1606" s="514"/>
      <c r="S1606" s="514"/>
      <c r="T1606" s="514"/>
      <c r="U1606" s="514"/>
      <c r="V1606" s="514"/>
      <c r="W1606" s="514"/>
      <c r="X1606" s="514"/>
      <c r="Y1606" s="514"/>
      <c r="Z1606" s="514"/>
      <c r="AA1606" s="514"/>
    </row>
    <row r="1607" spans="3:27">
      <c r="C1607" s="514"/>
      <c r="D1607" s="514"/>
      <c r="E1607" s="514"/>
      <c r="F1607" s="514"/>
      <c r="G1607" s="514"/>
      <c r="H1607" s="514"/>
      <c r="I1607" s="514"/>
      <c r="J1607" s="514"/>
      <c r="K1607" s="514"/>
      <c r="L1607" s="514"/>
      <c r="M1607" s="514"/>
      <c r="N1607" s="514"/>
      <c r="O1607" s="514"/>
      <c r="P1607" s="514"/>
      <c r="Q1607" s="514"/>
      <c r="R1607" s="514"/>
      <c r="S1607" s="514"/>
      <c r="T1607" s="514"/>
      <c r="U1607" s="514"/>
      <c r="V1607" s="514"/>
      <c r="W1607" s="514"/>
      <c r="X1607" s="514"/>
      <c r="Y1607" s="514"/>
      <c r="Z1607" s="514"/>
      <c r="AA1607" s="514"/>
    </row>
    <row r="1608" spans="3:27">
      <c r="C1608" s="514"/>
      <c r="D1608" s="514"/>
      <c r="E1608" s="514"/>
      <c r="F1608" s="514"/>
      <c r="G1608" s="514"/>
      <c r="H1608" s="514"/>
      <c r="I1608" s="514"/>
      <c r="J1608" s="514"/>
      <c r="K1608" s="514"/>
      <c r="L1608" s="514"/>
      <c r="M1608" s="514"/>
      <c r="N1608" s="514"/>
      <c r="O1608" s="514"/>
      <c r="P1608" s="514"/>
      <c r="Q1608" s="514"/>
      <c r="R1608" s="514"/>
      <c r="S1608" s="514"/>
      <c r="T1608" s="514"/>
      <c r="U1608" s="514"/>
      <c r="V1608" s="514"/>
      <c r="W1608" s="514"/>
      <c r="X1608" s="514"/>
      <c r="Y1608" s="514"/>
      <c r="Z1608" s="514"/>
      <c r="AA1608" s="514"/>
    </row>
    <row r="1609" spans="3:27">
      <c r="C1609" s="514"/>
      <c r="D1609" s="514"/>
      <c r="E1609" s="514"/>
      <c r="F1609" s="514"/>
      <c r="G1609" s="514"/>
      <c r="H1609" s="514"/>
      <c r="I1609" s="514"/>
      <c r="J1609" s="514"/>
      <c r="K1609" s="514"/>
      <c r="L1609" s="514"/>
      <c r="M1609" s="514"/>
      <c r="N1609" s="514"/>
      <c r="O1609" s="514"/>
      <c r="P1609" s="514"/>
      <c r="Q1609" s="514"/>
      <c r="R1609" s="514"/>
      <c r="S1609" s="514"/>
      <c r="T1609" s="514"/>
      <c r="U1609" s="514"/>
      <c r="V1609" s="514"/>
      <c r="W1609" s="514"/>
      <c r="X1609" s="514"/>
      <c r="Y1609" s="514"/>
      <c r="Z1609" s="514"/>
      <c r="AA1609" s="514"/>
    </row>
    <row r="1610" spans="3:27">
      <c r="C1610" s="514"/>
      <c r="D1610" s="514"/>
      <c r="E1610" s="514"/>
      <c r="F1610" s="514"/>
      <c r="G1610" s="514"/>
      <c r="H1610" s="514"/>
      <c r="I1610" s="514"/>
      <c r="J1610" s="514"/>
      <c r="K1610" s="514"/>
      <c r="L1610" s="514"/>
      <c r="M1610" s="514"/>
      <c r="N1610" s="514"/>
      <c r="O1610" s="514"/>
      <c r="P1610" s="514"/>
      <c r="Q1610" s="514"/>
      <c r="R1610" s="514"/>
      <c r="S1610" s="514"/>
      <c r="T1610" s="514"/>
      <c r="U1610" s="514"/>
      <c r="V1610" s="514"/>
      <c r="W1610" s="514"/>
      <c r="X1610" s="514"/>
      <c r="Y1610" s="514"/>
      <c r="Z1610" s="514"/>
      <c r="AA1610" s="514"/>
    </row>
    <row r="1611" spans="3:27">
      <c r="C1611" s="514"/>
      <c r="D1611" s="514"/>
      <c r="E1611" s="514"/>
      <c r="F1611" s="514"/>
      <c r="G1611" s="514"/>
      <c r="H1611" s="514"/>
      <c r="I1611" s="514"/>
      <c r="J1611" s="514"/>
      <c r="K1611" s="514"/>
      <c r="L1611" s="514"/>
      <c r="M1611" s="514"/>
      <c r="N1611" s="514"/>
      <c r="O1611" s="514"/>
      <c r="P1611" s="514"/>
      <c r="Q1611" s="514"/>
      <c r="R1611" s="514"/>
      <c r="S1611" s="514"/>
      <c r="T1611" s="514"/>
      <c r="U1611" s="514"/>
      <c r="V1611" s="514"/>
      <c r="W1611" s="514"/>
      <c r="X1611" s="514"/>
      <c r="Y1611" s="514"/>
      <c r="Z1611" s="514"/>
      <c r="AA1611" s="514"/>
    </row>
    <row r="1612" spans="3:27">
      <c r="C1612" s="514"/>
      <c r="D1612" s="514"/>
      <c r="E1612" s="514"/>
      <c r="F1612" s="514"/>
      <c r="G1612" s="514"/>
      <c r="H1612" s="514"/>
      <c r="I1612" s="514"/>
      <c r="J1612" s="514"/>
      <c r="K1612" s="514"/>
      <c r="L1612" s="514"/>
      <c r="M1612" s="514"/>
      <c r="N1612" s="514"/>
      <c r="O1612" s="514"/>
      <c r="P1612" s="514"/>
      <c r="Q1612" s="514"/>
      <c r="R1612" s="514"/>
      <c r="S1612" s="514"/>
      <c r="T1612" s="514"/>
      <c r="U1612" s="514"/>
      <c r="V1612" s="514"/>
      <c r="W1612" s="514"/>
      <c r="X1612" s="514"/>
      <c r="Y1612" s="514"/>
      <c r="Z1612" s="514"/>
      <c r="AA1612" s="514"/>
    </row>
    <row r="1613" spans="3:27">
      <c r="C1613" s="514"/>
      <c r="D1613" s="514"/>
      <c r="E1613" s="514"/>
      <c r="F1613" s="514"/>
      <c r="G1613" s="514"/>
      <c r="H1613" s="514"/>
      <c r="I1613" s="514"/>
      <c r="J1613" s="514"/>
      <c r="K1613" s="514"/>
      <c r="L1613" s="514"/>
      <c r="M1613" s="514"/>
      <c r="N1613" s="514"/>
      <c r="O1613" s="514"/>
      <c r="P1613" s="514"/>
      <c r="Q1613" s="514"/>
      <c r="R1613" s="514"/>
      <c r="S1613" s="514"/>
      <c r="T1613" s="514"/>
      <c r="U1613" s="514"/>
      <c r="V1613" s="514"/>
      <c r="W1613" s="514"/>
      <c r="X1613" s="514"/>
      <c r="Y1613" s="514"/>
      <c r="Z1613" s="514"/>
      <c r="AA1613" s="514"/>
    </row>
    <row r="1614" spans="3:27">
      <c r="C1614" s="514"/>
      <c r="D1614" s="514"/>
      <c r="E1614" s="514"/>
      <c r="F1614" s="514"/>
      <c r="G1614" s="514"/>
      <c r="H1614" s="514"/>
      <c r="I1614" s="514"/>
      <c r="J1614" s="514"/>
      <c r="K1614" s="514"/>
      <c r="L1614" s="514"/>
      <c r="M1614" s="514"/>
      <c r="N1614" s="514"/>
      <c r="O1614" s="514"/>
      <c r="P1614" s="514"/>
      <c r="Q1614" s="514"/>
      <c r="R1614" s="514"/>
      <c r="S1614" s="514"/>
      <c r="T1614" s="514"/>
      <c r="U1614" s="514"/>
      <c r="V1614" s="514"/>
      <c r="W1614" s="514"/>
      <c r="X1614" s="514"/>
      <c r="Y1614" s="514"/>
      <c r="Z1614" s="514"/>
      <c r="AA1614" s="514"/>
    </row>
    <row r="1615" spans="3:27">
      <c r="C1615" s="514"/>
      <c r="D1615" s="514"/>
      <c r="E1615" s="514"/>
      <c r="F1615" s="514"/>
      <c r="G1615" s="514"/>
      <c r="H1615" s="514"/>
      <c r="I1615" s="514"/>
      <c r="J1615" s="514"/>
      <c r="K1615" s="514"/>
      <c r="L1615" s="514"/>
      <c r="M1615" s="514"/>
      <c r="N1615" s="514"/>
      <c r="O1615" s="514"/>
      <c r="P1615" s="514"/>
      <c r="Q1615" s="514"/>
      <c r="R1615" s="514"/>
      <c r="S1615" s="514"/>
      <c r="T1615" s="514"/>
      <c r="U1615" s="514"/>
      <c r="V1615" s="514"/>
      <c r="W1615" s="514"/>
      <c r="X1615" s="514"/>
      <c r="Y1615" s="514"/>
      <c r="Z1615" s="514"/>
      <c r="AA1615" s="514"/>
    </row>
    <row r="1616" spans="3:27">
      <c r="C1616" s="514"/>
      <c r="D1616" s="514"/>
      <c r="E1616" s="514"/>
      <c r="F1616" s="514"/>
      <c r="G1616" s="514"/>
      <c r="H1616" s="514"/>
      <c r="I1616" s="514"/>
      <c r="J1616" s="514"/>
      <c r="K1616" s="514"/>
      <c r="L1616" s="514"/>
      <c r="M1616" s="514"/>
      <c r="N1616" s="514"/>
      <c r="O1616" s="514"/>
      <c r="P1616" s="514"/>
      <c r="Q1616" s="514"/>
      <c r="R1616" s="514"/>
      <c r="S1616" s="514"/>
      <c r="T1616" s="514"/>
      <c r="U1616" s="514"/>
      <c r="V1616" s="514"/>
      <c r="W1616" s="514"/>
      <c r="X1616" s="514"/>
      <c r="Y1616" s="514"/>
      <c r="Z1616" s="514"/>
      <c r="AA1616" s="514"/>
    </row>
    <row r="1617" spans="3:27">
      <c r="C1617" s="514"/>
      <c r="D1617" s="514"/>
      <c r="E1617" s="514"/>
      <c r="F1617" s="514"/>
      <c r="G1617" s="514"/>
      <c r="H1617" s="514"/>
      <c r="I1617" s="514"/>
      <c r="J1617" s="514"/>
      <c r="K1617" s="514"/>
      <c r="L1617" s="514"/>
      <c r="M1617" s="514"/>
      <c r="N1617" s="514"/>
      <c r="O1617" s="514"/>
      <c r="P1617" s="514"/>
      <c r="Q1617" s="514"/>
      <c r="R1617" s="514"/>
      <c r="S1617" s="514"/>
      <c r="T1617" s="514"/>
      <c r="U1617" s="514"/>
      <c r="V1617" s="514"/>
      <c r="W1617" s="514"/>
      <c r="X1617" s="514"/>
      <c r="Y1617" s="514"/>
      <c r="Z1617" s="514"/>
      <c r="AA1617" s="514"/>
    </row>
    <row r="1618" spans="3:27">
      <c r="C1618" s="514"/>
      <c r="D1618" s="514"/>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row>
    <row r="1619" spans="3:27">
      <c r="C1619" s="514"/>
      <c r="D1619" s="514"/>
      <c r="E1619" s="514"/>
      <c r="F1619" s="514"/>
      <c r="G1619" s="514"/>
      <c r="H1619" s="514"/>
      <c r="I1619" s="514"/>
      <c r="J1619" s="514"/>
      <c r="K1619" s="514"/>
      <c r="L1619" s="514"/>
      <c r="M1619" s="514"/>
      <c r="N1619" s="514"/>
      <c r="O1619" s="514"/>
      <c r="P1619" s="514"/>
      <c r="Q1619" s="514"/>
      <c r="R1619" s="514"/>
      <c r="S1619" s="514"/>
      <c r="T1619" s="514"/>
      <c r="U1619" s="514"/>
      <c r="V1619" s="514"/>
      <c r="W1619" s="514"/>
      <c r="X1619" s="514"/>
      <c r="Y1619" s="514"/>
      <c r="Z1619" s="514"/>
      <c r="AA1619" s="514"/>
    </row>
    <row r="1620" spans="3:27">
      <c r="C1620" s="514"/>
      <c r="D1620" s="514"/>
      <c r="E1620" s="514"/>
      <c r="F1620" s="514"/>
      <c r="G1620" s="514"/>
      <c r="H1620" s="514"/>
      <c r="I1620" s="514"/>
      <c r="J1620" s="514"/>
      <c r="K1620" s="514"/>
      <c r="L1620" s="514"/>
      <c r="M1620" s="514"/>
      <c r="N1620" s="514"/>
      <c r="O1620" s="514"/>
      <c r="P1620" s="514"/>
      <c r="Q1620" s="514"/>
      <c r="R1620" s="514"/>
      <c r="S1620" s="514"/>
      <c r="T1620" s="514"/>
      <c r="U1620" s="514"/>
      <c r="V1620" s="514"/>
      <c r="W1620" s="514"/>
      <c r="X1620" s="514"/>
      <c r="Y1620" s="514"/>
      <c r="Z1620" s="514"/>
      <c r="AA1620" s="514"/>
    </row>
    <row r="1621" spans="3:27">
      <c r="C1621" s="514"/>
      <c r="D1621" s="514"/>
      <c r="E1621" s="514"/>
      <c r="F1621" s="514"/>
      <c r="G1621" s="514"/>
      <c r="H1621" s="514"/>
      <c r="I1621" s="514"/>
      <c r="J1621" s="514"/>
      <c r="K1621" s="514"/>
      <c r="L1621" s="514"/>
      <c r="M1621" s="514"/>
      <c r="N1621" s="514"/>
      <c r="O1621" s="514"/>
      <c r="P1621" s="514"/>
      <c r="Q1621" s="514"/>
      <c r="R1621" s="514"/>
      <c r="S1621" s="514"/>
      <c r="T1621" s="514"/>
      <c r="U1621" s="514"/>
      <c r="V1621" s="514"/>
      <c r="W1621" s="514"/>
      <c r="X1621" s="514"/>
      <c r="Y1621" s="514"/>
      <c r="Z1621" s="514"/>
      <c r="AA1621" s="514"/>
    </row>
    <row r="1622" spans="3:27">
      <c r="C1622" s="514"/>
      <c r="D1622" s="514"/>
      <c r="E1622" s="514"/>
      <c r="F1622" s="514"/>
      <c r="G1622" s="514"/>
      <c r="H1622" s="514"/>
      <c r="I1622" s="514"/>
      <c r="J1622" s="514"/>
      <c r="K1622" s="514"/>
      <c r="L1622" s="514"/>
      <c r="M1622" s="514"/>
      <c r="N1622" s="514"/>
      <c r="O1622" s="514"/>
      <c r="P1622" s="514"/>
      <c r="Q1622" s="514"/>
      <c r="R1622" s="514"/>
      <c r="S1622" s="514"/>
      <c r="T1622" s="514"/>
      <c r="U1622" s="514"/>
      <c r="V1622" s="514"/>
      <c r="W1622" s="514"/>
      <c r="X1622" s="514"/>
      <c r="Y1622" s="514"/>
      <c r="Z1622" s="514"/>
      <c r="AA1622" s="514"/>
    </row>
    <row r="1623" spans="3:27">
      <c r="C1623" s="514"/>
      <c r="D1623" s="514"/>
      <c r="E1623" s="514"/>
      <c r="F1623" s="514"/>
      <c r="G1623" s="514"/>
      <c r="H1623" s="514"/>
      <c r="I1623" s="514"/>
      <c r="J1623" s="514"/>
      <c r="K1623" s="514"/>
      <c r="L1623" s="514"/>
      <c r="M1623" s="514"/>
      <c r="N1623" s="514"/>
      <c r="O1623" s="514"/>
      <c r="P1623" s="514"/>
      <c r="Q1623" s="514"/>
      <c r="R1623" s="514"/>
      <c r="S1623" s="514"/>
      <c r="T1623" s="514"/>
      <c r="U1623" s="514"/>
      <c r="V1623" s="514"/>
      <c r="W1623" s="514"/>
      <c r="X1623" s="514"/>
      <c r="Y1623" s="514"/>
      <c r="Z1623" s="514"/>
      <c r="AA1623" s="514"/>
    </row>
    <row r="1624" spans="3:27">
      <c r="C1624" s="514"/>
      <c r="D1624" s="514"/>
      <c r="E1624" s="514"/>
      <c r="F1624" s="514"/>
      <c r="G1624" s="514"/>
      <c r="H1624" s="514"/>
      <c r="I1624" s="514"/>
      <c r="J1624" s="514"/>
      <c r="K1624" s="514"/>
      <c r="L1624" s="514"/>
      <c r="M1624" s="514"/>
      <c r="N1624" s="514"/>
      <c r="O1624" s="514"/>
      <c r="P1624" s="514"/>
      <c r="Q1624" s="514"/>
      <c r="R1624" s="514"/>
      <c r="S1624" s="514"/>
      <c r="T1624" s="514"/>
      <c r="U1624" s="514"/>
      <c r="V1624" s="514"/>
      <c r="W1624" s="514"/>
      <c r="X1624" s="514"/>
      <c r="Y1624" s="514"/>
      <c r="Z1624" s="514"/>
      <c r="AA1624" s="514"/>
    </row>
    <row r="1625" spans="3:27">
      <c r="C1625" s="514"/>
      <c r="D1625" s="514"/>
      <c r="E1625" s="514"/>
      <c r="F1625" s="514"/>
      <c r="G1625" s="514"/>
      <c r="H1625" s="514"/>
      <c r="I1625" s="514"/>
      <c r="J1625" s="514"/>
      <c r="K1625" s="514"/>
      <c r="L1625" s="514"/>
      <c r="M1625" s="514"/>
      <c r="N1625" s="514"/>
      <c r="O1625" s="514"/>
      <c r="P1625" s="514"/>
      <c r="Q1625" s="514"/>
      <c r="R1625" s="514"/>
      <c r="S1625" s="514"/>
      <c r="T1625" s="514"/>
      <c r="U1625" s="514"/>
      <c r="V1625" s="514"/>
      <c r="W1625" s="514"/>
      <c r="X1625" s="514"/>
      <c r="Y1625" s="514"/>
      <c r="Z1625" s="514"/>
      <c r="AA1625" s="514"/>
    </row>
    <row r="1626" spans="3:27">
      <c r="C1626" s="514"/>
      <c r="D1626" s="514"/>
      <c r="E1626" s="514"/>
      <c r="F1626" s="514"/>
      <c r="G1626" s="514"/>
      <c r="H1626" s="514"/>
      <c r="I1626" s="514"/>
      <c r="J1626" s="514"/>
      <c r="K1626" s="514"/>
      <c r="L1626" s="514"/>
      <c r="M1626" s="514"/>
      <c r="N1626" s="514"/>
      <c r="O1626" s="514"/>
      <c r="P1626" s="514"/>
      <c r="Q1626" s="514"/>
      <c r="R1626" s="514"/>
      <c r="S1626" s="514"/>
      <c r="T1626" s="514"/>
      <c r="U1626" s="514"/>
      <c r="V1626" s="514"/>
      <c r="W1626" s="514"/>
      <c r="X1626" s="514"/>
      <c r="Y1626" s="514"/>
      <c r="Z1626" s="514"/>
      <c r="AA1626" s="514"/>
    </row>
    <row r="1627" spans="3:27">
      <c r="C1627" s="514"/>
      <c r="D1627" s="514"/>
      <c r="E1627" s="514"/>
      <c r="F1627" s="514"/>
      <c r="G1627" s="514"/>
      <c r="H1627" s="514"/>
      <c r="I1627" s="514"/>
      <c r="J1627" s="514"/>
      <c r="K1627" s="514"/>
      <c r="L1627" s="514"/>
      <c r="M1627" s="514"/>
      <c r="N1627" s="514"/>
      <c r="O1627" s="514"/>
      <c r="P1627" s="514"/>
      <c r="Q1627" s="514"/>
      <c r="R1627" s="514"/>
      <c r="S1627" s="514"/>
      <c r="T1627" s="514"/>
      <c r="U1627" s="514"/>
      <c r="V1627" s="514"/>
      <c r="W1627" s="514"/>
      <c r="X1627" s="514"/>
      <c r="Y1627" s="514"/>
      <c r="Z1627" s="514"/>
      <c r="AA1627" s="514"/>
    </row>
    <row r="1628" spans="3:27">
      <c r="C1628" s="514"/>
      <c r="D1628" s="514"/>
      <c r="E1628" s="514"/>
      <c r="F1628" s="514"/>
      <c r="G1628" s="514"/>
      <c r="H1628" s="514"/>
      <c r="I1628" s="514"/>
      <c r="J1628" s="514"/>
      <c r="K1628" s="514"/>
      <c r="L1628" s="514"/>
      <c r="M1628" s="514"/>
      <c r="N1628" s="514"/>
      <c r="O1628" s="514"/>
      <c r="P1628" s="514"/>
      <c r="Q1628" s="514"/>
      <c r="R1628" s="514"/>
      <c r="S1628" s="514"/>
      <c r="T1628" s="514"/>
      <c r="U1628" s="514"/>
      <c r="V1628" s="514"/>
      <c r="W1628" s="514"/>
      <c r="X1628" s="514"/>
      <c r="Y1628" s="514"/>
      <c r="Z1628" s="514"/>
      <c r="AA1628" s="514"/>
    </row>
    <row r="1629" spans="3:27">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row>
    <row r="1630" spans="3:27">
      <c r="C1630" s="514"/>
      <c r="D1630" s="514"/>
      <c r="E1630" s="514"/>
      <c r="F1630" s="514"/>
      <c r="G1630" s="514"/>
      <c r="H1630" s="514"/>
      <c r="I1630" s="514"/>
      <c r="J1630" s="514"/>
      <c r="K1630" s="514"/>
      <c r="L1630" s="514"/>
      <c r="M1630" s="514"/>
      <c r="N1630" s="514"/>
      <c r="O1630" s="514"/>
      <c r="P1630" s="514"/>
      <c r="Q1630" s="514"/>
      <c r="R1630" s="514"/>
      <c r="S1630" s="514"/>
      <c r="T1630" s="514"/>
      <c r="U1630" s="514"/>
      <c r="V1630" s="514"/>
      <c r="W1630" s="514"/>
      <c r="X1630" s="514"/>
      <c r="Y1630" s="514"/>
      <c r="Z1630" s="514"/>
      <c r="AA1630" s="514"/>
    </row>
    <row r="1631" spans="3:27">
      <c r="C1631" s="514"/>
      <c r="D1631" s="514"/>
      <c r="E1631" s="514"/>
      <c r="F1631" s="514"/>
      <c r="G1631" s="514"/>
      <c r="H1631" s="514"/>
      <c r="I1631" s="514"/>
      <c r="J1631" s="514"/>
      <c r="K1631" s="514"/>
      <c r="L1631" s="514"/>
      <c r="M1631" s="514"/>
      <c r="N1631" s="514"/>
      <c r="O1631" s="514"/>
      <c r="P1631" s="514"/>
      <c r="Q1631" s="514"/>
      <c r="R1631" s="514"/>
      <c r="S1631" s="514"/>
      <c r="T1631" s="514"/>
      <c r="U1631" s="514"/>
      <c r="V1631" s="514"/>
      <c r="W1631" s="514"/>
      <c r="X1631" s="514"/>
      <c r="Y1631" s="514"/>
      <c r="Z1631" s="514"/>
      <c r="AA1631" s="514"/>
    </row>
    <row r="1632" spans="3:27">
      <c r="C1632" s="514"/>
      <c r="D1632" s="514"/>
      <c r="E1632" s="514"/>
      <c r="F1632" s="514"/>
      <c r="G1632" s="514"/>
      <c r="H1632" s="514"/>
      <c r="I1632" s="514"/>
      <c r="J1632" s="514"/>
      <c r="K1632" s="514"/>
      <c r="L1632" s="514"/>
      <c r="M1632" s="514"/>
      <c r="N1632" s="514"/>
      <c r="O1632" s="514"/>
      <c r="P1632" s="514"/>
      <c r="Q1632" s="514"/>
      <c r="R1632" s="514"/>
      <c r="S1632" s="514"/>
      <c r="T1632" s="514"/>
      <c r="U1632" s="514"/>
      <c r="V1632" s="514"/>
      <c r="W1632" s="514"/>
      <c r="X1632" s="514"/>
      <c r="Y1632" s="514"/>
      <c r="Z1632" s="514"/>
      <c r="AA1632" s="514"/>
    </row>
    <row r="1633" spans="3:27">
      <c r="C1633" s="514"/>
      <c r="D1633" s="514"/>
      <c r="E1633" s="514"/>
      <c r="F1633" s="514"/>
      <c r="G1633" s="514"/>
      <c r="H1633" s="514"/>
      <c r="I1633" s="514"/>
      <c r="J1633" s="514"/>
      <c r="K1633" s="514"/>
      <c r="L1633" s="514"/>
      <c r="M1633" s="514"/>
      <c r="N1633" s="514"/>
      <c r="O1633" s="514"/>
      <c r="P1633" s="514"/>
      <c r="Q1633" s="514"/>
      <c r="R1633" s="514"/>
      <c r="S1633" s="514"/>
      <c r="T1633" s="514"/>
      <c r="U1633" s="514"/>
      <c r="V1633" s="514"/>
      <c r="W1633" s="514"/>
      <c r="X1633" s="514"/>
      <c r="Y1633" s="514"/>
      <c r="Z1633" s="514"/>
      <c r="AA1633" s="514"/>
    </row>
    <row r="1634" spans="3:27">
      <c r="C1634" s="514"/>
      <c r="D1634" s="514"/>
      <c r="E1634" s="514"/>
      <c r="F1634" s="514"/>
      <c r="G1634" s="514"/>
      <c r="H1634" s="514"/>
      <c r="I1634" s="514"/>
      <c r="J1634" s="514"/>
      <c r="K1634" s="514"/>
      <c r="L1634" s="514"/>
      <c r="M1634" s="514"/>
      <c r="N1634" s="514"/>
      <c r="O1634" s="514"/>
      <c r="P1634" s="514"/>
      <c r="Q1634" s="514"/>
      <c r="R1634" s="514"/>
      <c r="S1634" s="514"/>
      <c r="T1634" s="514"/>
      <c r="U1634" s="514"/>
      <c r="V1634" s="514"/>
      <c r="W1634" s="514"/>
      <c r="X1634" s="514"/>
      <c r="Y1634" s="514"/>
      <c r="Z1634" s="514"/>
      <c r="AA1634" s="514"/>
    </row>
    <row r="1635" spans="3:27">
      <c r="C1635" s="514"/>
      <c r="D1635" s="514"/>
      <c r="E1635" s="514"/>
      <c r="F1635" s="514"/>
      <c r="G1635" s="514"/>
      <c r="H1635" s="514"/>
      <c r="I1635" s="514"/>
      <c r="J1635" s="514"/>
      <c r="K1635" s="514"/>
      <c r="L1635" s="514"/>
      <c r="M1635" s="514"/>
      <c r="N1635" s="514"/>
      <c r="O1635" s="514"/>
      <c r="P1635" s="514"/>
      <c r="Q1635" s="514"/>
      <c r="R1635" s="514"/>
      <c r="S1635" s="514"/>
      <c r="T1635" s="514"/>
      <c r="U1635" s="514"/>
      <c r="V1635" s="514"/>
      <c r="W1635" s="514"/>
      <c r="X1635" s="514"/>
      <c r="Y1635" s="514"/>
      <c r="Z1635" s="514"/>
      <c r="AA1635" s="514"/>
    </row>
    <row r="1636" spans="3:27">
      <c r="C1636" s="514"/>
      <c r="D1636" s="514"/>
      <c r="E1636" s="514"/>
      <c r="F1636" s="514"/>
      <c r="G1636" s="514"/>
      <c r="H1636" s="514"/>
      <c r="I1636" s="514"/>
      <c r="J1636" s="514"/>
      <c r="K1636" s="514"/>
      <c r="L1636" s="514"/>
      <c r="M1636" s="514"/>
      <c r="N1636" s="514"/>
      <c r="O1636" s="514"/>
      <c r="P1636" s="514"/>
      <c r="Q1636" s="514"/>
      <c r="R1636" s="514"/>
      <c r="S1636" s="514"/>
      <c r="T1636" s="514"/>
      <c r="U1636" s="514"/>
      <c r="V1636" s="514"/>
      <c r="W1636" s="514"/>
      <c r="X1636" s="514"/>
      <c r="Y1636" s="514"/>
      <c r="Z1636" s="514"/>
      <c r="AA1636" s="514"/>
    </row>
    <row r="1637" spans="3:27">
      <c r="C1637" s="514"/>
      <c r="D1637" s="514"/>
      <c r="E1637" s="514"/>
      <c r="F1637" s="514"/>
      <c r="G1637" s="514"/>
      <c r="H1637" s="514"/>
      <c r="I1637" s="514"/>
      <c r="J1637" s="514"/>
      <c r="K1637" s="514"/>
      <c r="L1637" s="514"/>
      <c r="M1637" s="514"/>
      <c r="N1637" s="514"/>
      <c r="O1637" s="514"/>
      <c r="P1637" s="514"/>
      <c r="Q1637" s="514"/>
      <c r="R1637" s="514"/>
      <c r="S1637" s="514"/>
      <c r="T1637" s="514"/>
      <c r="U1637" s="514"/>
      <c r="V1637" s="514"/>
      <c r="W1637" s="514"/>
      <c r="X1637" s="514"/>
      <c r="Y1637" s="514"/>
      <c r="Z1637" s="514"/>
      <c r="AA1637" s="514"/>
    </row>
    <row r="1638" spans="3:27">
      <c r="C1638" s="514"/>
      <c r="D1638" s="514"/>
      <c r="E1638" s="514"/>
      <c r="F1638" s="514"/>
      <c r="G1638" s="514"/>
      <c r="H1638" s="514"/>
      <c r="I1638" s="514"/>
      <c r="J1638" s="514"/>
      <c r="K1638" s="514"/>
      <c r="L1638" s="514"/>
      <c r="M1638" s="514"/>
      <c r="N1638" s="514"/>
      <c r="O1638" s="514"/>
      <c r="P1638" s="514"/>
      <c r="Q1638" s="514"/>
      <c r="R1638" s="514"/>
      <c r="S1638" s="514"/>
      <c r="T1638" s="514"/>
      <c r="U1638" s="514"/>
      <c r="V1638" s="514"/>
      <c r="W1638" s="514"/>
      <c r="X1638" s="514"/>
      <c r="Y1638" s="514"/>
      <c r="Z1638" s="514"/>
      <c r="AA1638" s="514"/>
    </row>
    <row r="1639" spans="3:27">
      <c r="C1639" s="514"/>
      <c r="D1639" s="514"/>
      <c r="E1639" s="514"/>
      <c r="F1639" s="514"/>
      <c r="G1639" s="514"/>
      <c r="H1639" s="514"/>
      <c r="I1639" s="514"/>
      <c r="J1639" s="514"/>
      <c r="K1639" s="514"/>
      <c r="L1639" s="514"/>
      <c r="M1639" s="514"/>
      <c r="N1639" s="514"/>
      <c r="O1639" s="514"/>
      <c r="P1639" s="514"/>
      <c r="Q1639" s="514"/>
      <c r="R1639" s="514"/>
      <c r="S1639" s="514"/>
      <c r="T1639" s="514"/>
      <c r="U1639" s="514"/>
      <c r="V1639" s="514"/>
      <c r="W1639" s="514"/>
      <c r="X1639" s="514"/>
      <c r="Y1639" s="514"/>
      <c r="Z1639" s="514"/>
      <c r="AA1639" s="514"/>
    </row>
    <row r="1640" spans="3:27">
      <c r="C1640" s="514"/>
      <c r="D1640" s="514"/>
      <c r="E1640" s="514"/>
      <c r="F1640" s="514"/>
      <c r="G1640" s="514"/>
      <c r="H1640" s="514"/>
      <c r="I1640" s="514"/>
      <c r="J1640" s="514"/>
      <c r="K1640" s="514"/>
      <c r="L1640" s="514"/>
      <c r="M1640" s="514"/>
      <c r="N1640" s="514"/>
      <c r="O1640" s="514"/>
      <c r="P1640" s="514"/>
      <c r="Q1640" s="514"/>
      <c r="R1640" s="514"/>
      <c r="S1640" s="514"/>
      <c r="T1640" s="514"/>
      <c r="U1640" s="514"/>
      <c r="V1640" s="514"/>
      <c r="W1640" s="514"/>
      <c r="X1640" s="514"/>
      <c r="Y1640" s="514"/>
      <c r="Z1640" s="514"/>
      <c r="AA1640" s="514"/>
    </row>
    <row r="1641" spans="3:27">
      <c r="C1641" s="514"/>
      <c r="D1641" s="514"/>
      <c r="E1641" s="514"/>
      <c r="F1641" s="514"/>
      <c r="G1641" s="514"/>
      <c r="H1641" s="514"/>
      <c r="I1641" s="514"/>
      <c r="J1641" s="514"/>
      <c r="K1641" s="514"/>
      <c r="L1641" s="514"/>
      <c r="M1641" s="514"/>
      <c r="N1641" s="514"/>
      <c r="O1641" s="514"/>
      <c r="P1641" s="514"/>
      <c r="Q1641" s="514"/>
      <c r="R1641" s="514"/>
      <c r="S1641" s="514"/>
      <c r="T1641" s="514"/>
      <c r="U1641" s="514"/>
      <c r="V1641" s="514"/>
      <c r="W1641" s="514"/>
      <c r="X1641" s="514"/>
      <c r="Y1641" s="514"/>
      <c r="Z1641" s="514"/>
      <c r="AA1641" s="514"/>
    </row>
    <row r="1642" spans="3:27">
      <c r="C1642" s="514"/>
      <c r="D1642" s="514"/>
      <c r="E1642" s="514"/>
      <c r="F1642" s="514"/>
      <c r="G1642" s="514"/>
      <c r="H1642" s="514"/>
      <c r="I1642" s="514"/>
      <c r="J1642" s="514"/>
      <c r="K1642" s="514"/>
      <c r="L1642" s="514"/>
      <c r="M1642" s="514"/>
      <c r="N1642" s="514"/>
      <c r="O1642" s="514"/>
      <c r="P1642" s="514"/>
      <c r="Q1642" s="514"/>
      <c r="R1642" s="514"/>
      <c r="S1642" s="514"/>
      <c r="T1642" s="514"/>
      <c r="U1642" s="514"/>
      <c r="V1642" s="514"/>
      <c r="W1642" s="514"/>
      <c r="X1642" s="514"/>
      <c r="Y1642" s="514"/>
      <c r="Z1642" s="514"/>
      <c r="AA1642" s="514"/>
    </row>
    <row r="1643" spans="3:27">
      <c r="C1643" s="514"/>
      <c r="D1643" s="514"/>
      <c r="E1643" s="514"/>
      <c r="F1643" s="514"/>
      <c r="G1643" s="514"/>
      <c r="H1643" s="514"/>
      <c r="I1643" s="514"/>
      <c r="J1643" s="514"/>
      <c r="K1643" s="514"/>
      <c r="L1643" s="514"/>
      <c r="M1643" s="514"/>
      <c r="N1643" s="514"/>
      <c r="O1643" s="514"/>
      <c r="P1643" s="514"/>
      <c r="Q1643" s="514"/>
      <c r="R1643" s="514"/>
      <c r="S1643" s="514"/>
      <c r="T1643" s="514"/>
      <c r="U1643" s="514"/>
      <c r="V1643" s="514"/>
      <c r="W1643" s="514"/>
      <c r="X1643" s="514"/>
      <c r="Y1643" s="514"/>
      <c r="Z1643" s="514"/>
      <c r="AA1643" s="514"/>
    </row>
    <row r="1644" spans="3:27">
      <c r="C1644" s="514"/>
      <c r="D1644" s="514"/>
      <c r="E1644" s="514"/>
      <c r="F1644" s="514"/>
      <c r="G1644" s="514"/>
      <c r="H1644" s="514"/>
      <c r="I1644" s="514"/>
      <c r="J1644" s="514"/>
      <c r="K1644" s="514"/>
      <c r="L1644" s="514"/>
      <c r="M1644" s="514"/>
      <c r="N1644" s="514"/>
      <c r="O1644" s="514"/>
      <c r="P1644" s="514"/>
      <c r="Q1644" s="514"/>
      <c r="R1644" s="514"/>
      <c r="S1644" s="514"/>
      <c r="T1644" s="514"/>
      <c r="U1644" s="514"/>
      <c r="V1644" s="514"/>
      <c r="W1644" s="514"/>
      <c r="X1644" s="514"/>
      <c r="Y1644" s="514"/>
      <c r="Z1644" s="514"/>
      <c r="AA1644" s="514"/>
    </row>
    <row r="1645" spans="3:27">
      <c r="C1645" s="514"/>
      <c r="D1645" s="514"/>
      <c r="E1645" s="514"/>
      <c r="F1645" s="514"/>
      <c r="G1645" s="514"/>
      <c r="H1645" s="514"/>
      <c r="I1645" s="514"/>
      <c r="J1645" s="514"/>
      <c r="K1645" s="514"/>
      <c r="L1645" s="514"/>
      <c r="M1645" s="514"/>
      <c r="N1645" s="514"/>
      <c r="O1645" s="514"/>
      <c r="P1645" s="514"/>
      <c r="Q1645" s="514"/>
      <c r="R1645" s="514"/>
      <c r="S1645" s="514"/>
      <c r="T1645" s="514"/>
      <c r="U1645" s="514"/>
      <c r="V1645" s="514"/>
      <c r="W1645" s="514"/>
      <c r="X1645" s="514"/>
      <c r="Y1645" s="514"/>
      <c r="Z1645" s="514"/>
      <c r="AA1645" s="514"/>
    </row>
    <row r="1646" spans="3:27">
      <c r="C1646" s="514"/>
      <c r="D1646" s="514"/>
      <c r="E1646" s="514"/>
      <c r="F1646" s="514"/>
      <c r="G1646" s="514"/>
      <c r="H1646" s="514"/>
      <c r="I1646" s="514"/>
      <c r="J1646" s="514"/>
      <c r="K1646" s="514"/>
      <c r="L1646" s="514"/>
      <c r="M1646" s="514"/>
      <c r="N1646" s="514"/>
      <c r="O1646" s="514"/>
      <c r="P1646" s="514"/>
      <c r="Q1646" s="514"/>
      <c r="R1646" s="514"/>
      <c r="S1646" s="514"/>
      <c r="T1646" s="514"/>
      <c r="U1646" s="514"/>
      <c r="V1646" s="514"/>
      <c r="W1646" s="514"/>
      <c r="X1646" s="514"/>
      <c r="Y1646" s="514"/>
      <c r="Z1646" s="514"/>
      <c r="AA1646" s="514"/>
    </row>
    <row r="1647" spans="3:27">
      <c r="C1647" s="514"/>
      <c r="D1647" s="514"/>
      <c r="E1647" s="514"/>
      <c r="F1647" s="514"/>
      <c r="G1647" s="514"/>
      <c r="H1647" s="514"/>
      <c r="I1647" s="514"/>
      <c r="J1647" s="514"/>
      <c r="K1647" s="514"/>
      <c r="L1647" s="514"/>
      <c r="M1647" s="514"/>
      <c r="N1647" s="514"/>
      <c r="O1647" s="514"/>
      <c r="P1647" s="514"/>
      <c r="Q1647" s="514"/>
      <c r="R1647" s="514"/>
      <c r="S1647" s="514"/>
      <c r="T1647" s="514"/>
      <c r="U1647" s="514"/>
      <c r="V1647" s="514"/>
      <c r="W1647" s="514"/>
      <c r="X1647" s="514"/>
      <c r="Y1647" s="514"/>
      <c r="Z1647" s="514"/>
      <c r="AA1647" s="514"/>
    </row>
    <row r="1648" spans="3:27">
      <c r="C1648" s="514"/>
      <c r="D1648" s="514"/>
      <c r="E1648" s="514"/>
      <c r="F1648" s="514"/>
      <c r="G1648" s="514"/>
      <c r="H1648" s="514"/>
      <c r="I1648" s="514"/>
      <c r="J1648" s="514"/>
      <c r="K1648" s="514"/>
      <c r="L1648" s="514"/>
      <c r="M1648" s="514"/>
      <c r="N1648" s="514"/>
      <c r="O1648" s="514"/>
      <c r="P1648" s="514"/>
      <c r="Q1648" s="514"/>
      <c r="R1648" s="514"/>
      <c r="S1648" s="514"/>
      <c r="T1648" s="514"/>
      <c r="U1648" s="514"/>
      <c r="V1648" s="514"/>
      <c r="W1648" s="514"/>
      <c r="X1648" s="514"/>
      <c r="Y1648" s="514"/>
      <c r="Z1648" s="514"/>
      <c r="AA1648" s="514"/>
    </row>
    <row r="1649" spans="3:27">
      <c r="C1649" s="514"/>
      <c r="D1649" s="514"/>
      <c r="E1649" s="514"/>
      <c r="F1649" s="514"/>
      <c r="G1649" s="514"/>
      <c r="H1649" s="514"/>
      <c r="I1649" s="514"/>
      <c r="J1649" s="514"/>
      <c r="K1649" s="514"/>
      <c r="L1649" s="514"/>
      <c r="M1649" s="514"/>
      <c r="N1649" s="514"/>
      <c r="O1649" s="514"/>
      <c r="P1649" s="514"/>
      <c r="Q1649" s="514"/>
      <c r="R1649" s="514"/>
      <c r="S1649" s="514"/>
      <c r="T1649" s="514"/>
      <c r="U1649" s="514"/>
      <c r="V1649" s="514"/>
      <c r="W1649" s="514"/>
      <c r="X1649" s="514"/>
      <c r="Y1649" s="514"/>
      <c r="Z1649" s="514"/>
      <c r="AA1649" s="514"/>
    </row>
    <row r="1650" spans="3:27">
      <c r="C1650" s="514"/>
      <c r="D1650" s="514"/>
      <c r="E1650" s="514"/>
      <c r="F1650" s="514"/>
      <c r="G1650" s="514"/>
      <c r="H1650" s="514"/>
      <c r="I1650" s="514"/>
      <c r="J1650" s="514"/>
      <c r="K1650" s="514"/>
      <c r="L1650" s="514"/>
      <c r="M1650" s="514"/>
      <c r="N1650" s="514"/>
      <c r="O1650" s="514"/>
      <c r="P1650" s="514"/>
      <c r="Q1650" s="514"/>
      <c r="R1650" s="514"/>
      <c r="S1650" s="514"/>
      <c r="T1650" s="514"/>
      <c r="U1650" s="514"/>
      <c r="V1650" s="514"/>
      <c r="W1650" s="514"/>
      <c r="X1650" s="514"/>
      <c r="Y1650" s="514"/>
      <c r="Z1650" s="514"/>
      <c r="AA1650" s="514"/>
    </row>
    <row r="1651" spans="3:27">
      <c r="C1651" s="514"/>
      <c r="D1651" s="514"/>
      <c r="E1651" s="514"/>
      <c r="F1651" s="514"/>
      <c r="G1651" s="514"/>
      <c r="H1651" s="514"/>
      <c r="I1651" s="514"/>
      <c r="J1651" s="514"/>
      <c r="K1651" s="514"/>
      <c r="L1651" s="514"/>
      <c r="M1651" s="514"/>
      <c r="N1651" s="514"/>
      <c r="O1651" s="514"/>
      <c r="P1651" s="514"/>
      <c r="Q1651" s="514"/>
      <c r="R1651" s="514"/>
      <c r="S1651" s="514"/>
      <c r="T1651" s="514"/>
      <c r="U1651" s="514"/>
      <c r="V1651" s="514"/>
      <c r="W1651" s="514"/>
      <c r="X1651" s="514"/>
      <c r="Y1651" s="514"/>
      <c r="Z1651" s="514"/>
      <c r="AA1651" s="514"/>
    </row>
    <row r="1652" spans="3:27">
      <c r="C1652" s="514"/>
      <c r="D1652" s="514"/>
      <c r="E1652" s="514"/>
      <c r="F1652" s="514"/>
      <c r="G1652" s="514"/>
      <c r="H1652" s="514"/>
      <c r="I1652" s="514"/>
      <c r="J1652" s="514"/>
      <c r="K1652" s="514"/>
      <c r="L1652" s="514"/>
      <c r="M1652" s="514"/>
      <c r="N1652" s="514"/>
      <c r="O1652" s="514"/>
      <c r="P1652" s="514"/>
      <c r="Q1652" s="514"/>
      <c r="R1652" s="514"/>
      <c r="S1652" s="514"/>
      <c r="T1652" s="514"/>
      <c r="U1652" s="514"/>
      <c r="V1652" s="514"/>
      <c r="W1652" s="514"/>
      <c r="X1652" s="514"/>
      <c r="Y1652" s="514"/>
      <c r="Z1652" s="514"/>
      <c r="AA1652" s="514"/>
    </row>
    <row r="1653" spans="3:27">
      <c r="C1653" s="514"/>
      <c r="D1653" s="514"/>
      <c r="E1653" s="514"/>
      <c r="F1653" s="514"/>
      <c r="G1653" s="514"/>
      <c r="H1653" s="514"/>
      <c r="I1653" s="514"/>
      <c r="J1653" s="514"/>
      <c r="K1653" s="514"/>
      <c r="L1653" s="514"/>
      <c r="M1653" s="514"/>
      <c r="N1653" s="514"/>
      <c r="O1653" s="514"/>
      <c r="P1653" s="514"/>
      <c r="Q1653" s="514"/>
      <c r="R1653" s="514"/>
      <c r="S1653" s="514"/>
      <c r="T1653" s="514"/>
      <c r="U1653" s="514"/>
      <c r="V1653" s="514"/>
      <c r="W1653" s="514"/>
      <c r="X1653" s="514"/>
      <c r="Y1653" s="514"/>
      <c r="Z1653" s="514"/>
      <c r="AA1653" s="514"/>
    </row>
    <row r="1654" spans="3:27">
      <c r="C1654" s="514"/>
      <c r="D1654" s="514"/>
      <c r="E1654" s="514"/>
      <c r="F1654" s="514"/>
      <c r="G1654" s="514"/>
      <c r="H1654" s="514"/>
      <c r="I1654" s="514"/>
      <c r="J1654" s="514"/>
      <c r="K1654" s="514"/>
      <c r="L1654" s="514"/>
      <c r="M1654" s="514"/>
      <c r="N1654" s="514"/>
      <c r="O1654" s="514"/>
      <c r="P1654" s="514"/>
      <c r="Q1654" s="514"/>
      <c r="R1654" s="514"/>
      <c r="S1654" s="514"/>
      <c r="T1654" s="514"/>
      <c r="U1654" s="514"/>
      <c r="V1654" s="514"/>
      <c r="W1654" s="514"/>
      <c r="X1654" s="514"/>
      <c r="Y1654" s="514"/>
      <c r="Z1654" s="514"/>
      <c r="AA1654" s="514"/>
    </row>
    <row r="1655" spans="3:27">
      <c r="C1655" s="514"/>
      <c r="D1655" s="514"/>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row>
    <row r="1656" spans="3:27">
      <c r="C1656" s="514"/>
      <c r="D1656" s="514"/>
      <c r="E1656" s="514"/>
      <c r="F1656" s="514"/>
      <c r="G1656" s="514"/>
      <c r="H1656" s="514"/>
      <c r="I1656" s="514"/>
      <c r="J1656" s="514"/>
      <c r="K1656" s="514"/>
      <c r="L1656" s="514"/>
      <c r="M1656" s="514"/>
      <c r="N1656" s="514"/>
      <c r="O1656" s="514"/>
      <c r="P1656" s="514"/>
      <c r="Q1656" s="514"/>
      <c r="R1656" s="514"/>
      <c r="S1656" s="514"/>
      <c r="T1656" s="514"/>
      <c r="U1656" s="514"/>
      <c r="V1656" s="514"/>
      <c r="W1656" s="514"/>
      <c r="X1656" s="514"/>
      <c r="Y1656" s="514"/>
      <c r="Z1656" s="514"/>
      <c r="AA1656" s="514"/>
    </row>
    <row r="1657" spans="3:27">
      <c r="C1657" s="514"/>
      <c r="D1657" s="514"/>
      <c r="E1657" s="514"/>
      <c r="F1657" s="514"/>
      <c r="G1657" s="514"/>
      <c r="H1657" s="514"/>
      <c r="I1657" s="514"/>
      <c r="J1657" s="514"/>
      <c r="K1657" s="514"/>
      <c r="L1657" s="514"/>
      <c r="M1657" s="514"/>
      <c r="N1657" s="514"/>
      <c r="O1657" s="514"/>
      <c r="P1657" s="514"/>
      <c r="Q1657" s="514"/>
      <c r="R1657" s="514"/>
      <c r="S1657" s="514"/>
      <c r="T1657" s="514"/>
      <c r="U1657" s="514"/>
      <c r="V1657" s="514"/>
      <c r="W1657" s="514"/>
      <c r="X1657" s="514"/>
      <c r="Y1657" s="514"/>
      <c r="Z1657" s="514"/>
      <c r="AA1657" s="514"/>
    </row>
    <row r="1658" spans="3:27">
      <c r="C1658" s="514"/>
      <c r="D1658" s="514"/>
      <c r="E1658" s="514"/>
      <c r="F1658" s="514"/>
      <c r="G1658" s="514"/>
      <c r="H1658" s="514"/>
      <c r="I1658" s="514"/>
      <c r="J1658" s="514"/>
      <c r="K1658" s="514"/>
      <c r="L1658" s="514"/>
      <c r="M1658" s="514"/>
      <c r="N1658" s="514"/>
      <c r="O1658" s="514"/>
      <c r="P1658" s="514"/>
      <c r="Q1658" s="514"/>
      <c r="R1658" s="514"/>
      <c r="S1658" s="514"/>
      <c r="T1658" s="514"/>
      <c r="U1658" s="514"/>
      <c r="V1658" s="514"/>
      <c r="W1658" s="514"/>
      <c r="X1658" s="514"/>
      <c r="Y1658" s="514"/>
      <c r="Z1658" s="514"/>
      <c r="AA1658" s="514"/>
    </row>
    <row r="1659" spans="3:27">
      <c r="C1659" s="514"/>
      <c r="D1659" s="514"/>
      <c r="E1659" s="514"/>
      <c r="F1659" s="514"/>
      <c r="G1659" s="514"/>
      <c r="H1659" s="514"/>
      <c r="I1659" s="514"/>
      <c r="J1659" s="514"/>
      <c r="K1659" s="514"/>
      <c r="L1659" s="514"/>
      <c r="M1659" s="514"/>
      <c r="N1659" s="514"/>
      <c r="O1659" s="514"/>
      <c r="P1659" s="514"/>
      <c r="Q1659" s="514"/>
      <c r="R1659" s="514"/>
      <c r="S1659" s="514"/>
      <c r="T1659" s="514"/>
      <c r="U1659" s="514"/>
      <c r="V1659" s="514"/>
      <c r="W1659" s="514"/>
      <c r="X1659" s="514"/>
      <c r="Y1659" s="514"/>
      <c r="Z1659" s="514"/>
      <c r="AA1659" s="514"/>
    </row>
    <row r="1660" spans="3:27">
      <c r="C1660" s="514"/>
      <c r="D1660" s="514"/>
      <c r="E1660" s="514"/>
      <c r="F1660" s="514"/>
      <c r="G1660" s="514"/>
      <c r="H1660" s="514"/>
      <c r="I1660" s="514"/>
      <c r="J1660" s="514"/>
      <c r="K1660" s="514"/>
      <c r="L1660" s="514"/>
      <c r="M1660" s="514"/>
      <c r="N1660" s="514"/>
      <c r="O1660" s="514"/>
      <c r="P1660" s="514"/>
      <c r="Q1660" s="514"/>
      <c r="R1660" s="514"/>
      <c r="S1660" s="514"/>
      <c r="T1660" s="514"/>
      <c r="U1660" s="514"/>
      <c r="V1660" s="514"/>
      <c r="W1660" s="514"/>
      <c r="X1660" s="514"/>
      <c r="Y1660" s="514"/>
      <c r="Z1660" s="514"/>
      <c r="AA1660" s="514"/>
    </row>
    <row r="1661" spans="3:27">
      <c r="C1661" s="514"/>
      <c r="D1661" s="514"/>
      <c r="E1661" s="514"/>
      <c r="F1661" s="514"/>
      <c r="G1661" s="514"/>
      <c r="H1661" s="514"/>
      <c r="I1661" s="514"/>
      <c r="J1661" s="514"/>
      <c r="K1661" s="514"/>
      <c r="L1661" s="514"/>
      <c r="M1661" s="514"/>
      <c r="N1661" s="514"/>
      <c r="O1661" s="514"/>
      <c r="P1661" s="514"/>
      <c r="Q1661" s="514"/>
      <c r="R1661" s="514"/>
      <c r="S1661" s="514"/>
      <c r="T1661" s="514"/>
      <c r="U1661" s="514"/>
      <c r="V1661" s="514"/>
      <c r="W1661" s="514"/>
      <c r="X1661" s="514"/>
      <c r="Y1661" s="514"/>
      <c r="Z1661" s="514"/>
      <c r="AA1661" s="514"/>
    </row>
    <row r="1662" spans="3:27">
      <c r="C1662" s="514"/>
      <c r="D1662" s="514"/>
      <c r="E1662" s="514"/>
      <c r="F1662" s="514"/>
      <c r="G1662" s="514"/>
      <c r="H1662" s="514"/>
      <c r="I1662" s="514"/>
      <c r="J1662" s="514"/>
      <c r="K1662" s="514"/>
      <c r="L1662" s="514"/>
      <c r="M1662" s="514"/>
      <c r="N1662" s="514"/>
      <c r="O1662" s="514"/>
      <c r="P1662" s="514"/>
      <c r="Q1662" s="514"/>
      <c r="R1662" s="514"/>
      <c r="S1662" s="514"/>
      <c r="T1662" s="514"/>
      <c r="U1662" s="514"/>
      <c r="V1662" s="514"/>
      <c r="W1662" s="514"/>
      <c r="X1662" s="514"/>
      <c r="Y1662" s="514"/>
      <c r="Z1662" s="514"/>
      <c r="AA1662" s="514"/>
    </row>
    <row r="1663" spans="3:27">
      <c r="C1663" s="514"/>
      <c r="D1663" s="514"/>
      <c r="E1663" s="514"/>
      <c r="F1663" s="514"/>
      <c r="G1663" s="514"/>
      <c r="H1663" s="514"/>
      <c r="I1663" s="514"/>
      <c r="J1663" s="514"/>
      <c r="K1663" s="514"/>
      <c r="L1663" s="514"/>
      <c r="M1663" s="514"/>
      <c r="N1663" s="514"/>
      <c r="O1663" s="514"/>
      <c r="P1663" s="514"/>
      <c r="Q1663" s="514"/>
      <c r="R1663" s="514"/>
      <c r="S1663" s="514"/>
      <c r="T1663" s="514"/>
      <c r="U1663" s="514"/>
      <c r="V1663" s="514"/>
      <c r="W1663" s="514"/>
      <c r="X1663" s="514"/>
      <c r="Y1663" s="514"/>
      <c r="Z1663" s="514"/>
      <c r="AA1663" s="514"/>
    </row>
    <row r="1664" spans="3:27">
      <c r="C1664" s="514"/>
      <c r="D1664" s="514"/>
      <c r="E1664" s="514"/>
      <c r="F1664" s="514"/>
      <c r="G1664" s="514"/>
      <c r="H1664" s="514"/>
      <c r="I1664" s="514"/>
      <c r="J1664" s="514"/>
      <c r="K1664" s="514"/>
      <c r="L1664" s="514"/>
      <c r="M1664" s="514"/>
      <c r="N1664" s="514"/>
      <c r="O1664" s="514"/>
      <c r="P1664" s="514"/>
      <c r="Q1664" s="514"/>
      <c r="R1664" s="514"/>
      <c r="S1664" s="514"/>
      <c r="T1664" s="514"/>
      <c r="U1664" s="514"/>
      <c r="V1664" s="514"/>
      <c r="W1664" s="514"/>
      <c r="X1664" s="514"/>
      <c r="Y1664" s="514"/>
      <c r="Z1664" s="514"/>
      <c r="AA1664" s="514"/>
    </row>
    <row r="1665" spans="3:27">
      <c r="C1665" s="514"/>
      <c r="D1665" s="514"/>
      <c r="E1665" s="514"/>
      <c r="F1665" s="514"/>
      <c r="G1665" s="514"/>
      <c r="H1665" s="514"/>
      <c r="I1665" s="514"/>
      <c r="J1665" s="514"/>
      <c r="K1665" s="514"/>
      <c r="L1665" s="514"/>
      <c r="M1665" s="514"/>
      <c r="N1665" s="514"/>
      <c r="O1665" s="514"/>
      <c r="P1665" s="514"/>
      <c r="Q1665" s="514"/>
      <c r="R1665" s="514"/>
      <c r="S1665" s="514"/>
      <c r="T1665" s="514"/>
      <c r="U1665" s="514"/>
      <c r="V1665" s="514"/>
      <c r="W1665" s="514"/>
      <c r="X1665" s="514"/>
      <c r="Y1665" s="514"/>
      <c r="Z1665" s="514"/>
      <c r="AA1665" s="514"/>
    </row>
    <row r="1666" spans="3:27">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row>
    <row r="1667" spans="3:27">
      <c r="C1667" s="514"/>
      <c r="D1667" s="514"/>
      <c r="E1667" s="514"/>
      <c r="F1667" s="514"/>
      <c r="G1667" s="514"/>
      <c r="H1667" s="514"/>
      <c r="I1667" s="514"/>
      <c r="J1667" s="514"/>
      <c r="K1667" s="514"/>
      <c r="L1667" s="514"/>
      <c r="M1667" s="514"/>
      <c r="N1667" s="514"/>
      <c r="O1667" s="514"/>
      <c r="P1667" s="514"/>
      <c r="Q1667" s="514"/>
      <c r="R1667" s="514"/>
      <c r="S1667" s="514"/>
      <c r="T1667" s="514"/>
      <c r="U1667" s="514"/>
      <c r="V1667" s="514"/>
      <c r="W1667" s="514"/>
      <c r="X1667" s="514"/>
      <c r="Y1667" s="514"/>
      <c r="Z1667" s="514"/>
      <c r="AA1667" s="514"/>
    </row>
    <row r="1668" spans="3:27">
      <c r="C1668" s="514"/>
      <c r="D1668" s="514"/>
      <c r="E1668" s="514"/>
      <c r="F1668" s="514"/>
      <c r="G1668" s="514"/>
      <c r="H1668" s="514"/>
      <c r="I1668" s="514"/>
      <c r="J1668" s="514"/>
      <c r="K1668" s="514"/>
      <c r="L1668" s="514"/>
      <c r="M1668" s="514"/>
      <c r="N1668" s="514"/>
      <c r="O1668" s="514"/>
      <c r="P1668" s="514"/>
      <c r="Q1668" s="514"/>
      <c r="R1668" s="514"/>
      <c r="S1668" s="514"/>
      <c r="T1668" s="514"/>
      <c r="U1668" s="514"/>
      <c r="V1668" s="514"/>
      <c r="W1668" s="514"/>
      <c r="X1668" s="514"/>
      <c r="Y1668" s="514"/>
      <c r="Z1668" s="514"/>
      <c r="AA1668" s="514"/>
    </row>
    <row r="1669" spans="3:27">
      <c r="C1669" s="514"/>
      <c r="D1669" s="514"/>
      <c r="E1669" s="514"/>
      <c r="F1669" s="514"/>
      <c r="G1669" s="514"/>
      <c r="H1669" s="514"/>
      <c r="I1669" s="514"/>
      <c r="J1669" s="514"/>
      <c r="K1669" s="514"/>
      <c r="L1669" s="514"/>
      <c r="M1669" s="514"/>
      <c r="N1669" s="514"/>
      <c r="O1669" s="514"/>
      <c r="P1669" s="514"/>
      <c r="Q1669" s="514"/>
      <c r="R1669" s="514"/>
      <c r="S1669" s="514"/>
      <c r="T1669" s="514"/>
      <c r="U1669" s="514"/>
      <c r="V1669" s="514"/>
      <c r="W1669" s="514"/>
      <c r="X1669" s="514"/>
      <c r="Y1669" s="514"/>
      <c r="Z1669" s="514"/>
      <c r="AA1669" s="514"/>
    </row>
    <row r="1670" spans="3:27">
      <c r="C1670" s="514"/>
      <c r="D1670" s="514"/>
      <c r="E1670" s="514"/>
      <c r="F1670" s="514"/>
      <c r="G1670" s="514"/>
      <c r="H1670" s="514"/>
      <c r="I1670" s="514"/>
      <c r="J1670" s="514"/>
      <c r="K1670" s="514"/>
      <c r="L1670" s="514"/>
      <c r="M1670" s="514"/>
      <c r="N1670" s="514"/>
      <c r="O1670" s="514"/>
      <c r="P1670" s="514"/>
      <c r="Q1670" s="514"/>
      <c r="R1670" s="514"/>
      <c r="S1670" s="514"/>
      <c r="T1670" s="514"/>
      <c r="U1670" s="514"/>
      <c r="V1670" s="514"/>
      <c r="W1670" s="514"/>
      <c r="X1670" s="514"/>
      <c r="Y1670" s="514"/>
      <c r="Z1670" s="514"/>
      <c r="AA1670" s="514"/>
    </row>
    <row r="1671" spans="3:27">
      <c r="C1671" s="514"/>
      <c r="D1671" s="514"/>
      <c r="E1671" s="514"/>
      <c r="F1671" s="514"/>
      <c r="G1671" s="514"/>
      <c r="H1671" s="514"/>
      <c r="I1671" s="514"/>
      <c r="J1671" s="514"/>
      <c r="K1671" s="514"/>
      <c r="L1671" s="514"/>
      <c r="M1671" s="514"/>
      <c r="N1671" s="514"/>
      <c r="O1671" s="514"/>
      <c r="P1671" s="514"/>
      <c r="Q1671" s="514"/>
      <c r="R1671" s="514"/>
      <c r="S1671" s="514"/>
      <c r="T1671" s="514"/>
      <c r="U1671" s="514"/>
      <c r="V1671" s="514"/>
      <c r="W1671" s="514"/>
      <c r="X1671" s="514"/>
      <c r="Y1671" s="514"/>
      <c r="Z1671" s="514"/>
      <c r="AA1671" s="514"/>
    </row>
    <row r="1672" spans="3:27">
      <c r="C1672" s="514"/>
      <c r="D1672" s="514"/>
      <c r="E1672" s="514"/>
      <c r="F1672" s="514"/>
      <c r="G1672" s="514"/>
      <c r="H1672" s="514"/>
      <c r="I1672" s="514"/>
      <c r="J1672" s="514"/>
      <c r="K1672" s="514"/>
      <c r="L1672" s="514"/>
      <c r="M1672" s="514"/>
      <c r="N1672" s="514"/>
      <c r="O1672" s="514"/>
      <c r="P1672" s="514"/>
      <c r="Q1672" s="514"/>
      <c r="R1672" s="514"/>
      <c r="S1672" s="514"/>
      <c r="T1672" s="514"/>
      <c r="U1672" s="514"/>
      <c r="V1672" s="514"/>
      <c r="W1672" s="514"/>
      <c r="X1672" s="514"/>
      <c r="Y1672" s="514"/>
      <c r="Z1672" s="514"/>
      <c r="AA1672" s="514"/>
    </row>
    <row r="1673" spans="3:27">
      <c r="C1673" s="514"/>
      <c r="D1673" s="514"/>
      <c r="E1673" s="514"/>
      <c r="F1673" s="514"/>
      <c r="G1673" s="514"/>
      <c r="H1673" s="514"/>
      <c r="I1673" s="514"/>
      <c r="J1673" s="514"/>
      <c r="K1673" s="514"/>
      <c r="L1673" s="514"/>
      <c r="M1673" s="514"/>
      <c r="N1673" s="514"/>
      <c r="O1673" s="514"/>
      <c r="P1673" s="514"/>
      <c r="Q1673" s="514"/>
      <c r="R1673" s="514"/>
      <c r="S1673" s="514"/>
      <c r="T1673" s="514"/>
      <c r="U1673" s="514"/>
      <c r="V1673" s="514"/>
      <c r="W1673" s="514"/>
      <c r="X1673" s="514"/>
      <c r="Y1673" s="514"/>
      <c r="Z1673" s="514"/>
      <c r="AA1673" s="514"/>
    </row>
    <row r="1674" spans="3:27">
      <c r="C1674" s="514"/>
      <c r="D1674" s="514"/>
      <c r="E1674" s="514"/>
      <c r="F1674" s="514"/>
      <c r="G1674" s="514"/>
      <c r="H1674" s="514"/>
      <c r="I1674" s="514"/>
      <c r="J1674" s="514"/>
      <c r="K1674" s="514"/>
      <c r="L1674" s="514"/>
      <c r="M1674" s="514"/>
      <c r="N1674" s="514"/>
      <c r="O1674" s="514"/>
      <c r="P1674" s="514"/>
      <c r="Q1674" s="514"/>
      <c r="R1674" s="514"/>
      <c r="S1674" s="514"/>
      <c r="T1674" s="514"/>
      <c r="U1674" s="514"/>
      <c r="V1674" s="514"/>
      <c r="W1674" s="514"/>
      <c r="X1674" s="514"/>
      <c r="Y1674" s="514"/>
      <c r="Z1674" s="514"/>
      <c r="AA1674" s="514"/>
    </row>
    <row r="1675" spans="3:27">
      <c r="C1675" s="514"/>
      <c r="D1675" s="514"/>
      <c r="E1675" s="514"/>
      <c r="F1675" s="514"/>
      <c r="G1675" s="514"/>
      <c r="H1675" s="514"/>
      <c r="I1675" s="514"/>
      <c r="J1675" s="514"/>
      <c r="K1675" s="514"/>
      <c r="L1675" s="514"/>
      <c r="M1675" s="514"/>
      <c r="N1675" s="514"/>
      <c r="O1675" s="514"/>
      <c r="P1675" s="514"/>
      <c r="Q1675" s="514"/>
      <c r="R1675" s="514"/>
      <c r="S1675" s="514"/>
      <c r="T1675" s="514"/>
      <c r="U1675" s="514"/>
      <c r="V1675" s="514"/>
      <c r="W1675" s="514"/>
      <c r="X1675" s="514"/>
      <c r="Y1675" s="514"/>
      <c r="Z1675" s="514"/>
      <c r="AA1675" s="514"/>
    </row>
    <row r="1676" spans="3:27">
      <c r="C1676" s="514"/>
      <c r="D1676" s="514"/>
      <c r="E1676" s="514"/>
      <c r="F1676" s="514"/>
      <c r="G1676" s="514"/>
      <c r="H1676" s="514"/>
      <c r="I1676" s="514"/>
      <c r="J1676" s="514"/>
      <c r="K1676" s="514"/>
      <c r="L1676" s="514"/>
      <c r="M1676" s="514"/>
      <c r="N1676" s="514"/>
      <c r="O1676" s="514"/>
      <c r="P1676" s="514"/>
      <c r="Q1676" s="514"/>
      <c r="R1676" s="514"/>
      <c r="S1676" s="514"/>
      <c r="T1676" s="514"/>
      <c r="U1676" s="514"/>
      <c r="V1676" s="514"/>
      <c r="W1676" s="514"/>
      <c r="X1676" s="514"/>
      <c r="Y1676" s="514"/>
      <c r="Z1676" s="514"/>
      <c r="AA1676" s="514"/>
    </row>
    <row r="1677" spans="3:27">
      <c r="C1677" s="514"/>
      <c r="D1677" s="514"/>
      <c r="E1677" s="514"/>
      <c r="F1677" s="514"/>
      <c r="G1677" s="514"/>
      <c r="H1677" s="514"/>
      <c r="I1677" s="514"/>
      <c r="J1677" s="514"/>
      <c r="K1677" s="514"/>
      <c r="L1677" s="514"/>
      <c r="M1677" s="514"/>
      <c r="N1677" s="514"/>
      <c r="O1677" s="514"/>
      <c r="P1677" s="514"/>
      <c r="Q1677" s="514"/>
      <c r="R1677" s="514"/>
      <c r="S1677" s="514"/>
      <c r="T1677" s="514"/>
      <c r="U1677" s="514"/>
      <c r="V1677" s="514"/>
      <c r="W1677" s="514"/>
      <c r="X1677" s="514"/>
      <c r="Y1677" s="514"/>
      <c r="Z1677" s="514"/>
      <c r="AA1677" s="514"/>
    </row>
    <row r="1678" spans="3:27">
      <c r="C1678" s="514"/>
      <c r="D1678" s="514"/>
      <c r="E1678" s="514"/>
      <c r="F1678" s="514"/>
      <c r="G1678" s="514"/>
      <c r="H1678" s="514"/>
      <c r="I1678" s="514"/>
      <c r="J1678" s="514"/>
      <c r="K1678" s="514"/>
      <c r="L1678" s="514"/>
      <c r="M1678" s="514"/>
      <c r="N1678" s="514"/>
      <c r="O1678" s="514"/>
      <c r="P1678" s="514"/>
      <c r="Q1678" s="514"/>
      <c r="R1678" s="514"/>
      <c r="S1678" s="514"/>
      <c r="T1678" s="514"/>
      <c r="U1678" s="514"/>
      <c r="V1678" s="514"/>
      <c r="W1678" s="514"/>
      <c r="X1678" s="514"/>
      <c r="Y1678" s="514"/>
      <c r="Z1678" s="514"/>
      <c r="AA1678" s="514"/>
    </row>
    <row r="1679" spans="3:27">
      <c r="C1679" s="514"/>
      <c r="D1679" s="514"/>
      <c r="E1679" s="514"/>
      <c r="F1679" s="514"/>
      <c r="G1679" s="514"/>
      <c r="H1679" s="514"/>
      <c r="I1679" s="514"/>
      <c r="J1679" s="514"/>
      <c r="K1679" s="514"/>
      <c r="L1679" s="514"/>
      <c r="M1679" s="514"/>
      <c r="N1679" s="514"/>
      <c r="O1679" s="514"/>
      <c r="P1679" s="514"/>
      <c r="Q1679" s="514"/>
      <c r="R1679" s="514"/>
      <c r="S1679" s="514"/>
      <c r="T1679" s="514"/>
      <c r="U1679" s="514"/>
      <c r="V1679" s="514"/>
      <c r="W1679" s="514"/>
      <c r="X1679" s="514"/>
      <c r="Y1679" s="514"/>
      <c r="Z1679" s="514"/>
      <c r="AA1679" s="514"/>
    </row>
    <row r="1680" spans="3:27">
      <c r="C1680" s="514"/>
      <c r="D1680" s="514"/>
      <c r="E1680" s="514"/>
      <c r="F1680" s="514"/>
      <c r="G1680" s="514"/>
      <c r="H1680" s="514"/>
      <c r="I1680" s="514"/>
      <c r="J1680" s="514"/>
      <c r="K1680" s="514"/>
      <c r="L1680" s="514"/>
      <c r="M1680" s="514"/>
      <c r="N1680" s="514"/>
      <c r="O1680" s="514"/>
      <c r="P1680" s="514"/>
      <c r="Q1680" s="514"/>
      <c r="R1680" s="514"/>
      <c r="S1680" s="514"/>
      <c r="T1680" s="514"/>
      <c r="U1680" s="514"/>
      <c r="V1680" s="514"/>
      <c r="W1680" s="514"/>
      <c r="X1680" s="514"/>
      <c r="Y1680" s="514"/>
      <c r="Z1680" s="514"/>
      <c r="AA1680" s="514"/>
    </row>
    <row r="1681" spans="3:27">
      <c r="C1681" s="514"/>
      <c r="D1681" s="514"/>
      <c r="E1681" s="514"/>
      <c r="F1681" s="514"/>
      <c r="G1681" s="514"/>
      <c r="H1681" s="514"/>
      <c r="I1681" s="514"/>
      <c r="J1681" s="514"/>
      <c r="K1681" s="514"/>
      <c r="L1681" s="514"/>
      <c r="M1681" s="514"/>
      <c r="N1681" s="514"/>
      <c r="O1681" s="514"/>
      <c r="P1681" s="514"/>
      <c r="Q1681" s="514"/>
      <c r="R1681" s="514"/>
      <c r="S1681" s="514"/>
      <c r="T1681" s="514"/>
      <c r="U1681" s="514"/>
      <c r="V1681" s="514"/>
      <c r="W1681" s="514"/>
      <c r="X1681" s="514"/>
      <c r="Y1681" s="514"/>
      <c r="Z1681" s="514"/>
      <c r="AA1681" s="514"/>
    </row>
    <row r="1682" spans="3:27">
      <c r="C1682" s="514"/>
      <c r="D1682" s="514"/>
      <c r="E1682" s="514"/>
      <c r="F1682" s="514"/>
      <c r="G1682" s="514"/>
      <c r="H1682" s="514"/>
      <c r="I1682" s="514"/>
      <c r="J1682" s="514"/>
      <c r="K1682" s="514"/>
      <c r="L1682" s="514"/>
      <c r="M1682" s="514"/>
      <c r="N1682" s="514"/>
      <c r="O1682" s="514"/>
      <c r="P1682" s="514"/>
      <c r="Q1682" s="514"/>
      <c r="R1682" s="514"/>
      <c r="S1682" s="514"/>
      <c r="T1682" s="514"/>
      <c r="U1682" s="514"/>
      <c r="V1682" s="514"/>
      <c r="W1682" s="514"/>
      <c r="X1682" s="514"/>
      <c r="Y1682" s="514"/>
      <c r="Z1682" s="514"/>
      <c r="AA1682" s="514"/>
    </row>
    <row r="1683" spans="3:27">
      <c r="C1683" s="514"/>
      <c r="D1683" s="514"/>
      <c r="E1683" s="514"/>
      <c r="F1683" s="514"/>
      <c r="G1683" s="514"/>
      <c r="H1683" s="514"/>
      <c r="I1683" s="514"/>
      <c r="J1683" s="514"/>
      <c r="K1683" s="514"/>
      <c r="L1683" s="514"/>
      <c r="M1683" s="514"/>
      <c r="N1683" s="514"/>
      <c r="O1683" s="514"/>
      <c r="P1683" s="514"/>
      <c r="Q1683" s="514"/>
      <c r="R1683" s="514"/>
      <c r="S1683" s="514"/>
      <c r="T1683" s="514"/>
      <c r="U1683" s="514"/>
      <c r="V1683" s="514"/>
      <c r="W1683" s="514"/>
      <c r="X1683" s="514"/>
      <c r="Y1683" s="514"/>
      <c r="Z1683" s="514"/>
      <c r="AA1683" s="514"/>
    </row>
    <row r="1684" spans="3:27">
      <c r="C1684" s="514"/>
      <c r="D1684" s="514"/>
      <c r="E1684" s="514"/>
      <c r="F1684" s="514"/>
      <c r="G1684" s="514"/>
      <c r="H1684" s="514"/>
      <c r="I1684" s="514"/>
      <c r="J1684" s="514"/>
      <c r="K1684" s="514"/>
      <c r="L1684" s="514"/>
      <c r="M1684" s="514"/>
      <c r="N1684" s="514"/>
      <c r="O1684" s="514"/>
      <c r="P1684" s="514"/>
      <c r="Q1684" s="514"/>
      <c r="R1684" s="514"/>
      <c r="S1684" s="514"/>
      <c r="T1684" s="514"/>
      <c r="U1684" s="514"/>
      <c r="V1684" s="514"/>
      <c r="W1684" s="514"/>
      <c r="X1684" s="514"/>
      <c r="Y1684" s="514"/>
      <c r="Z1684" s="514"/>
      <c r="AA1684" s="514"/>
    </row>
    <row r="1685" spans="3:27">
      <c r="C1685" s="514"/>
      <c r="D1685" s="514"/>
      <c r="E1685" s="514"/>
      <c r="F1685" s="514"/>
      <c r="G1685" s="514"/>
      <c r="H1685" s="514"/>
      <c r="I1685" s="514"/>
      <c r="J1685" s="514"/>
      <c r="K1685" s="514"/>
      <c r="L1685" s="514"/>
      <c r="M1685" s="514"/>
      <c r="N1685" s="514"/>
      <c r="O1685" s="514"/>
      <c r="P1685" s="514"/>
      <c r="Q1685" s="514"/>
      <c r="R1685" s="514"/>
      <c r="S1685" s="514"/>
      <c r="T1685" s="514"/>
      <c r="U1685" s="514"/>
      <c r="V1685" s="514"/>
      <c r="W1685" s="514"/>
      <c r="X1685" s="514"/>
      <c r="Y1685" s="514"/>
      <c r="Z1685" s="514"/>
      <c r="AA1685" s="514"/>
    </row>
    <row r="1686" spans="3:27">
      <c r="C1686" s="514"/>
      <c r="D1686" s="514"/>
      <c r="E1686" s="514"/>
      <c r="F1686" s="514"/>
      <c r="G1686" s="514"/>
      <c r="H1686" s="514"/>
      <c r="I1686" s="514"/>
      <c r="J1686" s="514"/>
      <c r="K1686" s="514"/>
      <c r="L1686" s="514"/>
      <c r="M1686" s="514"/>
      <c r="N1686" s="514"/>
      <c r="O1686" s="514"/>
      <c r="P1686" s="514"/>
      <c r="Q1686" s="514"/>
      <c r="R1686" s="514"/>
      <c r="S1686" s="514"/>
      <c r="T1686" s="514"/>
      <c r="U1686" s="514"/>
      <c r="V1686" s="514"/>
      <c r="W1686" s="514"/>
      <c r="X1686" s="514"/>
      <c r="Y1686" s="514"/>
      <c r="Z1686" s="514"/>
      <c r="AA1686" s="514"/>
    </row>
    <row r="1687" spans="3:27">
      <c r="C1687" s="514"/>
      <c r="D1687" s="514"/>
      <c r="E1687" s="514"/>
      <c r="F1687" s="514"/>
      <c r="G1687" s="514"/>
      <c r="H1687" s="514"/>
      <c r="I1687" s="514"/>
      <c r="J1687" s="514"/>
      <c r="K1687" s="514"/>
      <c r="L1687" s="514"/>
      <c r="M1687" s="514"/>
      <c r="N1687" s="514"/>
      <c r="O1687" s="514"/>
      <c r="P1687" s="514"/>
      <c r="Q1687" s="514"/>
      <c r="R1687" s="514"/>
      <c r="S1687" s="514"/>
      <c r="T1687" s="514"/>
      <c r="U1687" s="514"/>
      <c r="V1687" s="514"/>
      <c r="W1687" s="514"/>
      <c r="X1687" s="514"/>
      <c r="Y1687" s="514"/>
      <c r="Z1687" s="514"/>
      <c r="AA1687" s="514"/>
    </row>
    <row r="1688" spans="3:27">
      <c r="C1688" s="514"/>
      <c r="D1688" s="514"/>
      <c r="E1688" s="514"/>
      <c r="F1688" s="514"/>
      <c r="G1688" s="514"/>
      <c r="H1688" s="514"/>
      <c r="I1688" s="514"/>
      <c r="J1688" s="514"/>
      <c r="K1688" s="514"/>
      <c r="L1688" s="514"/>
      <c r="M1688" s="514"/>
      <c r="N1688" s="514"/>
      <c r="O1688" s="514"/>
      <c r="P1688" s="514"/>
      <c r="Q1688" s="514"/>
      <c r="R1688" s="514"/>
      <c r="S1688" s="514"/>
      <c r="T1688" s="514"/>
      <c r="U1688" s="514"/>
      <c r="V1688" s="514"/>
      <c r="W1688" s="514"/>
      <c r="X1688" s="514"/>
      <c r="Y1688" s="514"/>
      <c r="Z1688" s="514"/>
      <c r="AA1688" s="514"/>
    </row>
    <row r="1689" spans="3:27">
      <c r="C1689" s="514"/>
      <c r="D1689" s="514"/>
      <c r="E1689" s="514"/>
      <c r="F1689" s="514"/>
      <c r="G1689" s="514"/>
      <c r="H1689" s="514"/>
      <c r="I1689" s="514"/>
      <c r="J1689" s="514"/>
      <c r="K1689" s="514"/>
      <c r="L1689" s="514"/>
      <c r="M1689" s="514"/>
      <c r="N1689" s="514"/>
      <c r="O1689" s="514"/>
      <c r="P1689" s="514"/>
      <c r="Q1689" s="514"/>
      <c r="R1689" s="514"/>
      <c r="S1689" s="514"/>
      <c r="T1689" s="514"/>
      <c r="U1689" s="514"/>
      <c r="V1689" s="514"/>
      <c r="W1689" s="514"/>
      <c r="X1689" s="514"/>
      <c r="Y1689" s="514"/>
      <c r="Z1689" s="514"/>
      <c r="AA1689" s="514"/>
    </row>
    <row r="1690" spans="3:27">
      <c r="C1690" s="514"/>
      <c r="D1690" s="514"/>
      <c r="E1690" s="514"/>
      <c r="F1690" s="514"/>
      <c r="G1690" s="514"/>
      <c r="H1690" s="514"/>
      <c r="I1690" s="514"/>
      <c r="J1690" s="514"/>
      <c r="K1690" s="514"/>
      <c r="L1690" s="514"/>
      <c r="M1690" s="514"/>
      <c r="N1690" s="514"/>
      <c r="O1690" s="514"/>
      <c r="P1690" s="514"/>
      <c r="Q1690" s="514"/>
      <c r="R1690" s="514"/>
      <c r="S1690" s="514"/>
      <c r="T1690" s="514"/>
      <c r="U1690" s="514"/>
      <c r="V1690" s="514"/>
      <c r="W1690" s="514"/>
      <c r="X1690" s="514"/>
      <c r="Y1690" s="514"/>
      <c r="Z1690" s="514"/>
      <c r="AA1690" s="514"/>
    </row>
    <row r="1691" spans="3:27">
      <c r="C1691" s="514"/>
      <c r="D1691" s="514"/>
      <c r="E1691" s="514"/>
      <c r="F1691" s="514"/>
      <c r="G1691" s="514"/>
      <c r="H1691" s="514"/>
      <c r="I1691" s="514"/>
      <c r="J1691" s="514"/>
      <c r="K1691" s="514"/>
      <c r="L1691" s="514"/>
      <c r="M1691" s="514"/>
      <c r="N1691" s="514"/>
      <c r="O1691" s="514"/>
      <c r="P1691" s="514"/>
      <c r="Q1691" s="514"/>
      <c r="R1691" s="514"/>
      <c r="S1691" s="514"/>
      <c r="T1691" s="514"/>
      <c r="U1691" s="514"/>
      <c r="V1691" s="514"/>
      <c r="W1691" s="514"/>
      <c r="X1691" s="514"/>
      <c r="Y1691" s="514"/>
      <c r="Z1691" s="514"/>
      <c r="AA1691" s="514"/>
    </row>
    <row r="1692" spans="3:27">
      <c r="C1692" s="514"/>
      <c r="D1692" s="514"/>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row>
    <row r="1693" spans="3:27">
      <c r="C1693" s="514"/>
      <c r="D1693" s="514"/>
      <c r="E1693" s="514"/>
      <c r="F1693" s="514"/>
      <c r="G1693" s="514"/>
      <c r="H1693" s="514"/>
      <c r="I1693" s="514"/>
      <c r="J1693" s="514"/>
      <c r="K1693" s="514"/>
      <c r="L1693" s="514"/>
      <c r="M1693" s="514"/>
      <c r="N1693" s="514"/>
      <c r="O1693" s="514"/>
      <c r="P1693" s="514"/>
      <c r="Q1693" s="514"/>
      <c r="R1693" s="514"/>
      <c r="S1693" s="514"/>
      <c r="T1693" s="514"/>
      <c r="U1693" s="514"/>
      <c r="V1693" s="514"/>
      <c r="W1693" s="514"/>
      <c r="X1693" s="514"/>
      <c r="Y1693" s="514"/>
      <c r="Z1693" s="514"/>
      <c r="AA1693" s="514"/>
    </row>
    <row r="1694" spans="3:27">
      <c r="C1694" s="514"/>
      <c r="D1694" s="514"/>
      <c r="E1694" s="514"/>
      <c r="F1694" s="514"/>
      <c r="G1694" s="514"/>
      <c r="H1694" s="514"/>
      <c r="I1694" s="514"/>
      <c r="J1694" s="514"/>
      <c r="K1694" s="514"/>
      <c r="L1694" s="514"/>
      <c r="M1694" s="514"/>
      <c r="N1694" s="514"/>
      <c r="O1694" s="514"/>
      <c r="P1694" s="514"/>
      <c r="Q1694" s="514"/>
      <c r="R1694" s="514"/>
      <c r="S1694" s="514"/>
      <c r="T1694" s="514"/>
      <c r="U1694" s="514"/>
      <c r="V1694" s="514"/>
      <c r="W1694" s="514"/>
      <c r="X1694" s="514"/>
      <c r="Y1694" s="514"/>
      <c r="Z1694" s="514"/>
      <c r="AA1694" s="514"/>
    </row>
    <row r="1695" spans="3:27">
      <c r="C1695" s="514"/>
      <c r="D1695" s="514"/>
      <c r="E1695" s="514"/>
      <c r="F1695" s="514"/>
      <c r="G1695" s="514"/>
      <c r="H1695" s="514"/>
      <c r="I1695" s="514"/>
      <c r="J1695" s="514"/>
      <c r="K1695" s="514"/>
      <c r="L1695" s="514"/>
      <c r="M1695" s="514"/>
      <c r="N1695" s="514"/>
      <c r="O1695" s="514"/>
      <c r="P1695" s="514"/>
      <c r="Q1695" s="514"/>
      <c r="R1695" s="514"/>
      <c r="S1695" s="514"/>
      <c r="T1695" s="514"/>
      <c r="U1695" s="514"/>
      <c r="V1695" s="514"/>
      <c r="W1695" s="514"/>
      <c r="X1695" s="514"/>
      <c r="Y1695" s="514"/>
      <c r="Z1695" s="514"/>
      <c r="AA1695" s="514"/>
    </row>
    <row r="1696" spans="3:27">
      <c r="C1696" s="514"/>
      <c r="D1696" s="514"/>
      <c r="E1696" s="514"/>
      <c r="F1696" s="514"/>
      <c r="G1696" s="514"/>
      <c r="H1696" s="514"/>
      <c r="I1696" s="514"/>
      <c r="J1696" s="514"/>
      <c r="K1696" s="514"/>
      <c r="L1696" s="514"/>
      <c r="M1696" s="514"/>
      <c r="N1696" s="514"/>
      <c r="O1696" s="514"/>
      <c r="P1696" s="514"/>
      <c r="Q1696" s="514"/>
      <c r="R1696" s="514"/>
      <c r="S1696" s="514"/>
      <c r="T1696" s="514"/>
      <c r="U1696" s="514"/>
      <c r="V1696" s="514"/>
      <c r="W1696" s="514"/>
      <c r="X1696" s="514"/>
      <c r="Y1696" s="514"/>
      <c r="Z1696" s="514"/>
      <c r="AA1696" s="514"/>
    </row>
    <row r="1697" spans="3:27">
      <c r="C1697" s="514"/>
      <c r="D1697" s="514"/>
      <c r="E1697" s="514"/>
      <c r="F1697" s="514"/>
      <c r="G1697" s="514"/>
      <c r="H1697" s="514"/>
      <c r="I1697" s="514"/>
      <c r="J1697" s="514"/>
      <c r="K1697" s="514"/>
      <c r="L1697" s="514"/>
      <c r="M1697" s="514"/>
      <c r="N1697" s="514"/>
      <c r="O1697" s="514"/>
      <c r="P1697" s="514"/>
      <c r="Q1697" s="514"/>
      <c r="R1697" s="514"/>
      <c r="S1697" s="514"/>
      <c r="T1697" s="514"/>
      <c r="U1697" s="514"/>
      <c r="V1697" s="514"/>
      <c r="W1697" s="514"/>
      <c r="X1697" s="514"/>
      <c r="Y1697" s="514"/>
      <c r="Z1697" s="514"/>
      <c r="AA1697" s="514"/>
    </row>
    <row r="1698" spans="3:27">
      <c r="C1698" s="514"/>
      <c r="D1698" s="514"/>
      <c r="E1698" s="514"/>
      <c r="F1698" s="514"/>
      <c r="G1698" s="514"/>
      <c r="H1698" s="514"/>
      <c r="I1698" s="514"/>
      <c r="J1698" s="514"/>
      <c r="K1698" s="514"/>
      <c r="L1698" s="514"/>
      <c r="M1698" s="514"/>
      <c r="N1698" s="514"/>
      <c r="O1698" s="514"/>
      <c r="P1698" s="514"/>
      <c r="Q1698" s="514"/>
      <c r="R1698" s="514"/>
      <c r="S1698" s="514"/>
      <c r="T1698" s="514"/>
      <c r="U1698" s="514"/>
      <c r="V1698" s="514"/>
      <c r="W1698" s="514"/>
      <c r="X1698" s="514"/>
      <c r="Y1698" s="514"/>
      <c r="Z1698" s="514"/>
      <c r="AA1698" s="514"/>
    </row>
    <row r="1699" spans="3:27">
      <c r="C1699" s="514"/>
      <c r="D1699" s="514"/>
      <c r="E1699" s="514"/>
      <c r="F1699" s="514"/>
      <c r="G1699" s="514"/>
      <c r="H1699" s="514"/>
      <c r="I1699" s="514"/>
      <c r="J1699" s="514"/>
      <c r="K1699" s="514"/>
      <c r="L1699" s="514"/>
      <c r="M1699" s="514"/>
      <c r="N1699" s="514"/>
      <c r="O1699" s="514"/>
      <c r="P1699" s="514"/>
      <c r="Q1699" s="514"/>
      <c r="R1699" s="514"/>
      <c r="S1699" s="514"/>
      <c r="T1699" s="514"/>
      <c r="U1699" s="514"/>
      <c r="V1699" s="514"/>
      <c r="W1699" s="514"/>
      <c r="X1699" s="514"/>
      <c r="Y1699" s="514"/>
      <c r="Z1699" s="514"/>
      <c r="AA1699" s="514"/>
    </row>
    <row r="1700" spans="3:27">
      <c r="C1700" s="514"/>
      <c r="D1700" s="514"/>
      <c r="E1700" s="514"/>
      <c r="F1700" s="514"/>
      <c r="G1700" s="514"/>
      <c r="H1700" s="514"/>
      <c r="I1700" s="514"/>
      <c r="J1700" s="514"/>
      <c r="K1700" s="514"/>
      <c r="L1700" s="514"/>
      <c r="M1700" s="514"/>
      <c r="N1700" s="514"/>
      <c r="O1700" s="514"/>
      <c r="P1700" s="514"/>
      <c r="Q1700" s="514"/>
      <c r="R1700" s="514"/>
      <c r="S1700" s="514"/>
      <c r="T1700" s="514"/>
      <c r="U1700" s="514"/>
      <c r="V1700" s="514"/>
      <c r="W1700" s="514"/>
      <c r="X1700" s="514"/>
      <c r="Y1700" s="514"/>
      <c r="Z1700" s="514"/>
      <c r="AA1700" s="514"/>
    </row>
    <row r="1701" spans="3:27">
      <c r="C1701" s="514"/>
      <c r="D1701" s="514"/>
      <c r="E1701" s="514"/>
      <c r="F1701" s="514"/>
      <c r="G1701" s="514"/>
      <c r="H1701" s="514"/>
      <c r="I1701" s="514"/>
      <c r="J1701" s="514"/>
      <c r="K1701" s="514"/>
      <c r="L1701" s="514"/>
      <c r="M1701" s="514"/>
      <c r="N1701" s="514"/>
      <c r="O1701" s="514"/>
      <c r="P1701" s="514"/>
      <c r="Q1701" s="514"/>
      <c r="R1701" s="514"/>
      <c r="S1701" s="514"/>
      <c r="T1701" s="514"/>
      <c r="U1701" s="514"/>
      <c r="V1701" s="514"/>
      <c r="W1701" s="514"/>
      <c r="X1701" s="514"/>
      <c r="Y1701" s="514"/>
      <c r="Z1701" s="514"/>
      <c r="AA1701" s="514"/>
    </row>
    <row r="1702" spans="3:27">
      <c r="C1702" s="514"/>
      <c r="D1702" s="514"/>
      <c r="E1702" s="514"/>
      <c r="F1702" s="514"/>
      <c r="G1702" s="514"/>
      <c r="H1702" s="514"/>
      <c r="I1702" s="514"/>
      <c r="J1702" s="514"/>
      <c r="K1702" s="514"/>
      <c r="L1702" s="514"/>
      <c r="M1702" s="514"/>
      <c r="N1702" s="514"/>
      <c r="O1702" s="514"/>
      <c r="P1702" s="514"/>
      <c r="Q1702" s="514"/>
      <c r="R1702" s="514"/>
      <c r="S1702" s="514"/>
      <c r="T1702" s="514"/>
      <c r="U1702" s="514"/>
      <c r="V1702" s="514"/>
      <c r="W1702" s="514"/>
      <c r="X1702" s="514"/>
      <c r="Y1702" s="514"/>
      <c r="Z1702" s="514"/>
      <c r="AA1702" s="514"/>
    </row>
    <row r="1703" spans="3:27">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row>
    <row r="1704" spans="3:27">
      <c r="C1704" s="514"/>
      <c r="D1704" s="514"/>
      <c r="E1704" s="514"/>
      <c r="F1704" s="514"/>
      <c r="G1704" s="514"/>
      <c r="H1704" s="514"/>
      <c r="I1704" s="514"/>
      <c r="J1704" s="514"/>
      <c r="K1704" s="514"/>
      <c r="L1704" s="514"/>
      <c r="M1704" s="514"/>
      <c r="N1704" s="514"/>
      <c r="O1704" s="514"/>
      <c r="P1704" s="514"/>
      <c r="Q1704" s="514"/>
      <c r="R1704" s="514"/>
      <c r="S1704" s="514"/>
      <c r="T1704" s="514"/>
      <c r="U1704" s="514"/>
      <c r="V1704" s="514"/>
      <c r="W1704" s="514"/>
      <c r="X1704" s="514"/>
      <c r="Y1704" s="514"/>
      <c r="Z1704" s="514"/>
      <c r="AA1704" s="514"/>
    </row>
    <row r="1705" spans="3:27">
      <c r="C1705" s="514"/>
      <c r="D1705" s="514"/>
      <c r="E1705" s="514"/>
      <c r="F1705" s="514"/>
      <c r="G1705" s="514"/>
      <c r="H1705" s="514"/>
      <c r="I1705" s="514"/>
      <c r="J1705" s="514"/>
      <c r="K1705" s="514"/>
      <c r="L1705" s="514"/>
      <c r="M1705" s="514"/>
      <c r="N1705" s="514"/>
      <c r="O1705" s="514"/>
      <c r="P1705" s="514"/>
      <c r="Q1705" s="514"/>
      <c r="R1705" s="514"/>
      <c r="S1705" s="514"/>
      <c r="T1705" s="514"/>
      <c r="U1705" s="514"/>
      <c r="V1705" s="514"/>
      <c r="W1705" s="514"/>
      <c r="X1705" s="514"/>
      <c r="Y1705" s="514"/>
      <c r="Z1705" s="514"/>
      <c r="AA1705" s="514"/>
    </row>
    <row r="1706" spans="3:27">
      <c r="C1706" s="514"/>
      <c r="D1706" s="514"/>
      <c r="E1706" s="514"/>
      <c r="F1706" s="514"/>
      <c r="G1706" s="514"/>
      <c r="H1706" s="514"/>
      <c r="I1706" s="514"/>
      <c r="J1706" s="514"/>
      <c r="K1706" s="514"/>
      <c r="L1706" s="514"/>
      <c r="M1706" s="514"/>
      <c r="N1706" s="514"/>
      <c r="O1706" s="514"/>
      <c r="P1706" s="514"/>
      <c r="Q1706" s="514"/>
      <c r="R1706" s="514"/>
      <c r="S1706" s="514"/>
      <c r="T1706" s="514"/>
      <c r="U1706" s="514"/>
      <c r="V1706" s="514"/>
      <c r="W1706" s="514"/>
      <c r="X1706" s="514"/>
      <c r="Y1706" s="514"/>
      <c r="Z1706" s="514"/>
      <c r="AA1706" s="514"/>
    </row>
    <row r="1707" spans="3:27">
      <c r="C1707" s="514"/>
      <c r="D1707" s="514"/>
      <c r="E1707" s="514"/>
      <c r="F1707" s="514"/>
      <c r="G1707" s="514"/>
      <c r="H1707" s="514"/>
      <c r="I1707" s="514"/>
      <c r="J1707" s="514"/>
      <c r="K1707" s="514"/>
      <c r="L1707" s="514"/>
      <c r="M1707" s="514"/>
      <c r="N1707" s="514"/>
      <c r="O1707" s="514"/>
      <c r="P1707" s="514"/>
      <c r="Q1707" s="514"/>
      <c r="R1707" s="514"/>
      <c r="S1707" s="514"/>
      <c r="T1707" s="514"/>
      <c r="U1707" s="514"/>
      <c r="V1707" s="514"/>
      <c r="W1707" s="514"/>
      <c r="X1707" s="514"/>
      <c r="Y1707" s="514"/>
      <c r="Z1707" s="514"/>
      <c r="AA1707" s="514"/>
    </row>
    <row r="1708" spans="3:27">
      <c r="C1708" s="514"/>
      <c r="D1708" s="514"/>
      <c r="E1708" s="514"/>
      <c r="F1708" s="514"/>
      <c r="G1708" s="514"/>
      <c r="H1708" s="514"/>
      <c r="I1708" s="514"/>
      <c r="J1708" s="514"/>
      <c r="K1708" s="514"/>
      <c r="L1708" s="514"/>
      <c r="M1708" s="514"/>
      <c r="N1708" s="514"/>
      <c r="O1708" s="514"/>
      <c r="P1708" s="514"/>
      <c r="Q1708" s="514"/>
      <c r="R1708" s="514"/>
      <c r="S1708" s="514"/>
      <c r="T1708" s="514"/>
      <c r="U1708" s="514"/>
      <c r="V1708" s="514"/>
      <c r="W1708" s="514"/>
      <c r="X1708" s="514"/>
      <c r="Y1708" s="514"/>
      <c r="Z1708" s="514"/>
      <c r="AA1708" s="514"/>
    </row>
    <row r="1709" spans="3:27">
      <c r="C1709" s="514"/>
      <c r="D1709" s="514"/>
      <c r="E1709" s="514"/>
      <c r="F1709" s="514"/>
      <c r="G1709" s="514"/>
      <c r="H1709" s="514"/>
      <c r="I1709" s="514"/>
      <c r="J1709" s="514"/>
      <c r="K1709" s="514"/>
      <c r="L1709" s="514"/>
      <c r="M1709" s="514"/>
      <c r="N1709" s="514"/>
      <c r="O1709" s="514"/>
      <c r="P1709" s="514"/>
      <c r="Q1709" s="514"/>
      <c r="R1709" s="514"/>
      <c r="S1709" s="514"/>
      <c r="T1709" s="514"/>
      <c r="U1709" s="514"/>
      <c r="V1709" s="514"/>
      <c r="W1709" s="514"/>
      <c r="X1709" s="514"/>
      <c r="Y1709" s="514"/>
      <c r="Z1709" s="514"/>
      <c r="AA1709" s="514"/>
    </row>
    <row r="1710" spans="3:27">
      <c r="C1710" s="514"/>
      <c r="D1710" s="514"/>
      <c r="E1710" s="514"/>
      <c r="F1710" s="514"/>
      <c r="G1710" s="514"/>
      <c r="H1710" s="514"/>
      <c r="I1710" s="514"/>
      <c r="J1710" s="514"/>
      <c r="K1710" s="514"/>
      <c r="L1710" s="514"/>
      <c r="M1710" s="514"/>
      <c r="N1710" s="514"/>
      <c r="O1710" s="514"/>
      <c r="P1710" s="514"/>
      <c r="Q1710" s="514"/>
      <c r="R1710" s="514"/>
      <c r="S1710" s="514"/>
      <c r="T1710" s="514"/>
      <c r="U1710" s="514"/>
      <c r="V1710" s="514"/>
      <c r="W1710" s="514"/>
      <c r="X1710" s="514"/>
      <c r="Y1710" s="514"/>
      <c r="Z1710" s="514"/>
      <c r="AA1710" s="514"/>
    </row>
    <row r="1711" spans="3:27">
      <c r="C1711" s="514"/>
      <c r="D1711" s="514"/>
      <c r="E1711" s="514"/>
      <c r="F1711" s="514"/>
      <c r="G1711" s="514"/>
      <c r="H1711" s="514"/>
      <c r="I1711" s="514"/>
      <c r="J1711" s="514"/>
      <c r="K1711" s="514"/>
      <c r="L1711" s="514"/>
      <c r="M1711" s="514"/>
      <c r="N1711" s="514"/>
      <c r="O1711" s="514"/>
      <c r="P1711" s="514"/>
      <c r="Q1711" s="514"/>
      <c r="R1711" s="514"/>
      <c r="S1711" s="514"/>
      <c r="T1711" s="514"/>
      <c r="U1711" s="514"/>
      <c r="V1711" s="514"/>
      <c r="W1711" s="514"/>
      <c r="X1711" s="514"/>
      <c r="Y1711" s="514"/>
      <c r="Z1711" s="514"/>
      <c r="AA1711" s="514"/>
    </row>
    <row r="1712" spans="3:27">
      <c r="C1712" s="514"/>
      <c r="D1712" s="514"/>
      <c r="E1712" s="514"/>
      <c r="F1712" s="514"/>
      <c r="G1712" s="514"/>
      <c r="H1712" s="514"/>
      <c r="I1712" s="514"/>
      <c r="J1712" s="514"/>
      <c r="K1712" s="514"/>
      <c r="L1712" s="514"/>
      <c r="M1712" s="514"/>
      <c r="N1712" s="514"/>
      <c r="O1712" s="514"/>
      <c r="P1712" s="514"/>
      <c r="Q1712" s="514"/>
      <c r="R1712" s="514"/>
      <c r="S1712" s="514"/>
      <c r="T1712" s="514"/>
      <c r="U1712" s="514"/>
      <c r="V1712" s="514"/>
      <c r="W1712" s="514"/>
      <c r="X1712" s="514"/>
      <c r="Y1712" s="514"/>
      <c r="Z1712" s="514"/>
      <c r="AA1712" s="514"/>
    </row>
    <row r="1713" spans="3:27">
      <c r="C1713" s="514"/>
      <c r="D1713" s="514"/>
      <c r="E1713" s="514"/>
      <c r="F1713" s="514"/>
      <c r="G1713" s="514"/>
      <c r="H1713" s="514"/>
      <c r="I1713" s="514"/>
      <c r="J1713" s="514"/>
      <c r="K1713" s="514"/>
      <c r="L1713" s="514"/>
      <c r="M1713" s="514"/>
      <c r="N1713" s="514"/>
      <c r="O1713" s="514"/>
      <c r="P1713" s="514"/>
      <c r="Q1713" s="514"/>
      <c r="R1713" s="514"/>
      <c r="S1713" s="514"/>
      <c r="T1713" s="514"/>
      <c r="U1713" s="514"/>
      <c r="V1713" s="514"/>
      <c r="W1713" s="514"/>
      <c r="X1713" s="514"/>
      <c r="Y1713" s="514"/>
      <c r="Z1713" s="514"/>
      <c r="AA1713" s="514"/>
    </row>
    <row r="1714" spans="3:27">
      <c r="C1714" s="514"/>
      <c r="D1714" s="514"/>
      <c r="E1714" s="514"/>
      <c r="F1714" s="514"/>
      <c r="G1714" s="514"/>
      <c r="H1714" s="514"/>
      <c r="I1714" s="514"/>
      <c r="J1714" s="514"/>
      <c r="K1714" s="514"/>
      <c r="L1714" s="514"/>
      <c r="M1714" s="514"/>
      <c r="N1714" s="514"/>
      <c r="O1714" s="514"/>
      <c r="P1714" s="514"/>
      <c r="Q1714" s="514"/>
      <c r="R1714" s="514"/>
      <c r="S1714" s="514"/>
      <c r="T1714" s="514"/>
      <c r="U1714" s="514"/>
      <c r="V1714" s="514"/>
      <c r="W1714" s="514"/>
      <c r="X1714" s="514"/>
      <c r="Y1714" s="514"/>
      <c r="Z1714" s="514"/>
      <c r="AA1714" s="514"/>
    </row>
    <row r="1715" spans="3:27">
      <c r="C1715" s="514"/>
      <c r="D1715" s="514"/>
      <c r="E1715" s="514"/>
      <c r="F1715" s="514"/>
      <c r="G1715" s="514"/>
      <c r="H1715" s="514"/>
      <c r="I1715" s="514"/>
      <c r="J1715" s="514"/>
      <c r="K1715" s="514"/>
      <c r="L1715" s="514"/>
      <c r="M1715" s="514"/>
      <c r="N1715" s="514"/>
      <c r="O1715" s="514"/>
      <c r="P1715" s="514"/>
      <c r="Q1715" s="514"/>
      <c r="R1715" s="514"/>
      <c r="S1715" s="514"/>
      <c r="T1715" s="514"/>
      <c r="U1715" s="514"/>
      <c r="V1715" s="514"/>
      <c r="W1715" s="514"/>
      <c r="X1715" s="514"/>
      <c r="Y1715" s="514"/>
      <c r="Z1715" s="514"/>
      <c r="AA1715" s="514"/>
    </row>
    <row r="1716" spans="3:27">
      <c r="C1716" s="514"/>
      <c r="D1716" s="514"/>
      <c r="E1716" s="514"/>
      <c r="F1716" s="514"/>
      <c r="G1716" s="514"/>
      <c r="H1716" s="514"/>
      <c r="I1716" s="514"/>
      <c r="J1716" s="514"/>
      <c r="K1716" s="514"/>
      <c r="L1716" s="514"/>
      <c r="M1716" s="514"/>
      <c r="N1716" s="514"/>
      <c r="O1716" s="514"/>
      <c r="P1716" s="514"/>
      <c r="Q1716" s="514"/>
      <c r="R1716" s="514"/>
      <c r="S1716" s="514"/>
      <c r="T1716" s="514"/>
      <c r="U1716" s="514"/>
      <c r="V1716" s="514"/>
      <c r="W1716" s="514"/>
      <c r="X1716" s="514"/>
      <c r="Y1716" s="514"/>
      <c r="Z1716" s="514"/>
      <c r="AA1716" s="514"/>
    </row>
    <row r="1717" spans="3:27">
      <c r="C1717" s="514"/>
      <c r="D1717" s="514"/>
      <c r="E1717" s="514"/>
      <c r="F1717" s="514"/>
      <c r="G1717" s="514"/>
      <c r="H1717" s="514"/>
      <c r="I1717" s="514"/>
      <c r="J1717" s="514"/>
      <c r="K1717" s="514"/>
      <c r="L1717" s="514"/>
      <c r="M1717" s="514"/>
      <c r="N1717" s="514"/>
      <c r="O1717" s="514"/>
      <c r="P1717" s="514"/>
      <c r="Q1717" s="514"/>
      <c r="R1717" s="514"/>
      <c r="S1717" s="514"/>
      <c r="T1717" s="514"/>
      <c r="U1717" s="514"/>
      <c r="V1717" s="514"/>
      <c r="W1717" s="514"/>
      <c r="X1717" s="514"/>
      <c r="Y1717" s="514"/>
      <c r="Z1717" s="514"/>
      <c r="AA1717" s="514"/>
    </row>
    <row r="1718" spans="3:27">
      <c r="C1718" s="514"/>
      <c r="D1718" s="514"/>
      <c r="E1718" s="514"/>
      <c r="F1718" s="514"/>
      <c r="G1718" s="514"/>
      <c r="H1718" s="514"/>
      <c r="I1718" s="514"/>
      <c r="J1718" s="514"/>
      <c r="K1718" s="514"/>
      <c r="L1718" s="514"/>
      <c r="M1718" s="514"/>
      <c r="N1718" s="514"/>
      <c r="O1718" s="514"/>
      <c r="P1718" s="514"/>
      <c r="Q1718" s="514"/>
      <c r="R1718" s="514"/>
      <c r="S1718" s="514"/>
      <c r="T1718" s="514"/>
      <c r="U1718" s="514"/>
      <c r="V1718" s="514"/>
      <c r="W1718" s="514"/>
      <c r="X1718" s="514"/>
      <c r="Y1718" s="514"/>
      <c r="Z1718" s="514"/>
      <c r="AA1718" s="514"/>
    </row>
    <row r="1719" spans="3:27">
      <c r="C1719" s="514"/>
      <c r="D1719" s="514"/>
      <c r="E1719" s="514"/>
      <c r="F1719" s="514"/>
      <c r="G1719" s="514"/>
      <c r="H1719" s="514"/>
      <c r="I1719" s="514"/>
      <c r="J1719" s="514"/>
      <c r="K1719" s="514"/>
      <c r="L1719" s="514"/>
      <c r="M1719" s="514"/>
      <c r="N1719" s="514"/>
      <c r="O1719" s="514"/>
      <c r="P1719" s="514"/>
      <c r="Q1719" s="514"/>
      <c r="R1719" s="514"/>
      <c r="S1719" s="514"/>
      <c r="T1719" s="514"/>
      <c r="U1719" s="514"/>
      <c r="V1719" s="514"/>
      <c r="W1719" s="514"/>
      <c r="X1719" s="514"/>
      <c r="Y1719" s="514"/>
      <c r="Z1719" s="514"/>
      <c r="AA1719" s="514"/>
    </row>
    <row r="1720" spans="3:27">
      <c r="C1720" s="514"/>
      <c r="D1720" s="514"/>
      <c r="E1720" s="514"/>
      <c r="F1720" s="514"/>
      <c r="G1720" s="514"/>
      <c r="H1720" s="514"/>
      <c r="I1720" s="514"/>
      <c r="J1720" s="514"/>
      <c r="K1720" s="514"/>
      <c r="L1720" s="514"/>
      <c r="M1720" s="514"/>
      <c r="N1720" s="514"/>
      <c r="O1720" s="514"/>
      <c r="P1720" s="514"/>
      <c r="Q1720" s="514"/>
      <c r="R1720" s="514"/>
      <c r="S1720" s="514"/>
      <c r="T1720" s="514"/>
      <c r="U1720" s="514"/>
      <c r="V1720" s="514"/>
      <c r="W1720" s="514"/>
      <c r="X1720" s="514"/>
      <c r="Y1720" s="514"/>
      <c r="Z1720" s="514"/>
      <c r="AA1720" s="514"/>
    </row>
    <row r="1721" spans="3:27">
      <c r="C1721" s="514"/>
      <c r="D1721" s="514"/>
      <c r="E1721" s="514"/>
      <c r="F1721" s="514"/>
      <c r="G1721" s="514"/>
      <c r="H1721" s="514"/>
      <c r="I1721" s="514"/>
      <c r="J1721" s="514"/>
      <c r="K1721" s="514"/>
      <c r="L1721" s="514"/>
      <c r="M1721" s="514"/>
      <c r="N1721" s="514"/>
      <c r="O1721" s="514"/>
      <c r="P1721" s="514"/>
      <c r="Q1721" s="514"/>
      <c r="R1721" s="514"/>
      <c r="S1721" s="514"/>
      <c r="T1721" s="514"/>
      <c r="U1721" s="514"/>
      <c r="V1721" s="514"/>
      <c r="W1721" s="514"/>
      <c r="X1721" s="514"/>
      <c r="Y1721" s="514"/>
      <c r="Z1721" s="514"/>
      <c r="AA1721" s="514"/>
    </row>
    <row r="1722" spans="3:27">
      <c r="C1722" s="514"/>
      <c r="D1722" s="514"/>
      <c r="E1722" s="514"/>
      <c r="F1722" s="514"/>
      <c r="G1722" s="514"/>
      <c r="H1722" s="514"/>
      <c r="I1722" s="514"/>
      <c r="J1722" s="514"/>
      <c r="K1722" s="514"/>
      <c r="L1722" s="514"/>
      <c r="M1722" s="514"/>
      <c r="N1722" s="514"/>
      <c r="O1722" s="514"/>
      <c r="P1722" s="514"/>
      <c r="Q1722" s="514"/>
      <c r="R1722" s="514"/>
      <c r="S1722" s="514"/>
      <c r="T1722" s="514"/>
      <c r="U1722" s="514"/>
      <c r="V1722" s="514"/>
      <c r="W1722" s="514"/>
      <c r="X1722" s="514"/>
      <c r="Y1722" s="514"/>
      <c r="Z1722" s="514"/>
      <c r="AA1722" s="514"/>
    </row>
    <row r="1723" spans="3:27">
      <c r="C1723" s="514"/>
      <c r="D1723" s="514"/>
      <c r="E1723" s="514"/>
      <c r="F1723" s="514"/>
      <c r="G1723" s="514"/>
      <c r="H1723" s="514"/>
      <c r="I1723" s="514"/>
      <c r="J1723" s="514"/>
      <c r="K1723" s="514"/>
      <c r="L1723" s="514"/>
      <c r="M1723" s="514"/>
      <c r="N1723" s="514"/>
      <c r="O1723" s="514"/>
      <c r="P1723" s="514"/>
      <c r="Q1723" s="514"/>
      <c r="R1723" s="514"/>
      <c r="S1723" s="514"/>
      <c r="T1723" s="514"/>
      <c r="U1723" s="514"/>
      <c r="V1723" s="514"/>
      <c r="W1723" s="514"/>
      <c r="X1723" s="514"/>
      <c r="Y1723" s="514"/>
      <c r="Z1723" s="514"/>
      <c r="AA1723" s="514"/>
    </row>
    <row r="1724" spans="3:27">
      <c r="C1724" s="514"/>
      <c r="D1724" s="514"/>
      <c r="E1724" s="514"/>
      <c r="F1724" s="514"/>
      <c r="G1724" s="514"/>
      <c r="H1724" s="514"/>
      <c r="I1724" s="514"/>
      <c r="J1724" s="514"/>
      <c r="K1724" s="514"/>
      <c r="L1724" s="514"/>
      <c r="M1724" s="514"/>
      <c r="N1724" s="514"/>
      <c r="O1724" s="514"/>
      <c r="P1724" s="514"/>
      <c r="Q1724" s="514"/>
      <c r="R1724" s="514"/>
      <c r="S1724" s="514"/>
      <c r="T1724" s="514"/>
      <c r="U1724" s="514"/>
      <c r="V1724" s="514"/>
      <c r="W1724" s="514"/>
      <c r="X1724" s="514"/>
      <c r="Y1724" s="514"/>
      <c r="Z1724" s="514"/>
      <c r="AA1724" s="514"/>
    </row>
    <row r="1725" spans="3:27">
      <c r="C1725" s="514"/>
      <c r="D1725" s="514"/>
      <c r="E1725" s="514"/>
      <c r="F1725" s="514"/>
      <c r="G1725" s="514"/>
      <c r="H1725" s="514"/>
      <c r="I1725" s="514"/>
      <c r="J1725" s="514"/>
      <c r="K1725" s="514"/>
      <c r="L1725" s="514"/>
      <c r="M1725" s="514"/>
      <c r="N1725" s="514"/>
      <c r="O1725" s="514"/>
      <c r="P1725" s="514"/>
      <c r="Q1725" s="514"/>
      <c r="R1725" s="514"/>
      <c r="S1725" s="514"/>
      <c r="T1725" s="514"/>
      <c r="U1725" s="514"/>
      <c r="V1725" s="514"/>
      <c r="W1725" s="514"/>
      <c r="X1725" s="514"/>
      <c r="Y1725" s="514"/>
      <c r="Z1725" s="514"/>
      <c r="AA1725" s="514"/>
    </row>
    <row r="1726" spans="3:27">
      <c r="C1726" s="514"/>
      <c r="D1726" s="514"/>
      <c r="E1726" s="514"/>
      <c r="F1726" s="514"/>
      <c r="G1726" s="514"/>
      <c r="H1726" s="514"/>
      <c r="I1726" s="514"/>
      <c r="J1726" s="514"/>
      <c r="K1726" s="514"/>
      <c r="L1726" s="514"/>
      <c r="M1726" s="514"/>
      <c r="N1726" s="514"/>
      <c r="O1726" s="514"/>
      <c r="P1726" s="514"/>
      <c r="Q1726" s="514"/>
      <c r="R1726" s="514"/>
      <c r="S1726" s="514"/>
      <c r="T1726" s="514"/>
      <c r="U1726" s="514"/>
      <c r="V1726" s="514"/>
      <c r="W1726" s="514"/>
      <c r="X1726" s="514"/>
      <c r="Y1726" s="514"/>
      <c r="Z1726" s="514"/>
      <c r="AA1726" s="514"/>
    </row>
    <row r="1727" spans="3:27">
      <c r="C1727" s="514"/>
      <c r="D1727" s="514"/>
      <c r="E1727" s="514"/>
      <c r="F1727" s="514"/>
      <c r="G1727" s="514"/>
      <c r="H1727" s="514"/>
      <c r="I1727" s="514"/>
      <c r="J1727" s="514"/>
      <c r="K1727" s="514"/>
      <c r="L1727" s="514"/>
      <c r="M1727" s="514"/>
      <c r="N1727" s="514"/>
      <c r="O1727" s="514"/>
      <c r="P1727" s="514"/>
      <c r="Q1727" s="514"/>
      <c r="R1727" s="514"/>
      <c r="S1727" s="514"/>
      <c r="T1727" s="514"/>
      <c r="U1727" s="514"/>
      <c r="V1727" s="514"/>
      <c r="W1727" s="514"/>
      <c r="X1727" s="514"/>
      <c r="Y1727" s="514"/>
      <c r="Z1727" s="514"/>
      <c r="AA1727" s="514"/>
    </row>
    <row r="1728" spans="3:27">
      <c r="C1728" s="514"/>
      <c r="D1728" s="514"/>
      <c r="E1728" s="514"/>
      <c r="F1728" s="514"/>
      <c r="G1728" s="514"/>
      <c r="H1728" s="514"/>
      <c r="I1728" s="514"/>
      <c r="J1728" s="514"/>
      <c r="K1728" s="514"/>
      <c r="L1728" s="514"/>
      <c r="M1728" s="514"/>
      <c r="N1728" s="514"/>
      <c r="O1728" s="514"/>
      <c r="P1728" s="514"/>
      <c r="Q1728" s="514"/>
      <c r="R1728" s="514"/>
      <c r="S1728" s="514"/>
      <c r="T1728" s="514"/>
      <c r="U1728" s="514"/>
      <c r="V1728" s="514"/>
      <c r="W1728" s="514"/>
      <c r="X1728" s="514"/>
      <c r="Y1728" s="514"/>
      <c r="Z1728" s="514"/>
      <c r="AA1728" s="514"/>
    </row>
    <row r="1729" spans="3:27">
      <c r="C1729" s="514"/>
      <c r="D1729" s="514"/>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row>
    <row r="1730" spans="3:27">
      <c r="C1730" s="514"/>
      <c r="D1730" s="514"/>
      <c r="E1730" s="514"/>
      <c r="F1730" s="514"/>
      <c r="G1730" s="514"/>
      <c r="H1730" s="514"/>
      <c r="I1730" s="514"/>
      <c r="J1730" s="514"/>
      <c r="K1730" s="514"/>
      <c r="L1730" s="514"/>
      <c r="M1730" s="514"/>
      <c r="N1730" s="514"/>
      <c r="O1730" s="514"/>
      <c r="P1730" s="514"/>
      <c r="Q1730" s="514"/>
      <c r="R1730" s="514"/>
      <c r="S1730" s="514"/>
      <c r="T1730" s="514"/>
      <c r="U1730" s="514"/>
      <c r="V1730" s="514"/>
      <c r="W1730" s="514"/>
      <c r="X1730" s="514"/>
      <c r="Y1730" s="514"/>
      <c r="Z1730" s="514"/>
      <c r="AA1730" s="514"/>
    </row>
    <row r="1731" spans="3:27">
      <c r="C1731" s="514"/>
      <c r="D1731" s="514"/>
      <c r="E1731" s="514"/>
      <c r="F1731" s="514"/>
      <c r="G1731" s="514"/>
      <c r="H1731" s="514"/>
      <c r="I1731" s="514"/>
      <c r="J1731" s="514"/>
      <c r="K1731" s="514"/>
      <c r="L1731" s="514"/>
      <c r="M1731" s="514"/>
      <c r="N1731" s="514"/>
      <c r="O1731" s="514"/>
      <c r="P1731" s="514"/>
      <c r="Q1731" s="514"/>
      <c r="R1731" s="514"/>
      <c r="S1731" s="514"/>
      <c r="T1731" s="514"/>
      <c r="U1731" s="514"/>
      <c r="V1731" s="514"/>
      <c r="W1731" s="514"/>
      <c r="X1731" s="514"/>
      <c r="Y1731" s="514"/>
      <c r="Z1731" s="514"/>
      <c r="AA1731" s="514"/>
    </row>
    <row r="1732" spans="3:27">
      <c r="C1732" s="514"/>
      <c r="D1732" s="514"/>
      <c r="E1732" s="514"/>
      <c r="F1732" s="514"/>
      <c r="G1732" s="514"/>
      <c r="H1732" s="514"/>
      <c r="I1732" s="514"/>
      <c r="J1732" s="514"/>
      <c r="K1732" s="514"/>
      <c r="L1732" s="514"/>
      <c r="M1732" s="514"/>
      <c r="N1732" s="514"/>
      <c r="O1732" s="514"/>
      <c r="P1732" s="514"/>
      <c r="Q1732" s="514"/>
      <c r="R1732" s="514"/>
      <c r="S1732" s="514"/>
      <c r="T1732" s="514"/>
      <c r="U1732" s="514"/>
      <c r="V1732" s="514"/>
      <c r="W1732" s="514"/>
      <c r="X1732" s="514"/>
      <c r="Y1732" s="514"/>
      <c r="Z1732" s="514"/>
      <c r="AA1732" s="514"/>
    </row>
    <row r="1733" spans="3:27">
      <c r="C1733" s="514"/>
      <c r="D1733" s="514"/>
      <c r="E1733" s="514"/>
      <c r="F1733" s="514"/>
      <c r="G1733" s="514"/>
      <c r="H1733" s="514"/>
      <c r="I1733" s="514"/>
      <c r="J1733" s="514"/>
      <c r="K1733" s="514"/>
      <c r="L1733" s="514"/>
      <c r="M1733" s="514"/>
      <c r="N1733" s="514"/>
      <c r="O1733" s="514"/>
      <c r="P1733" s="514"/>
      <c r="Q1733" s="514"/>
      <c r="R1733" s="514"/>
      <c r="S1733" s="514"/>
      <c r="T1733" s="514"/>
      <c r="U1733" s="514"/>
      <c r="V1733" s="514"/>
      <c r="W1733" s="514"/>
      <c r="X1733" s="514"/>
      <c r="Y1733" s="514"/>
      <c r="Z1733" s="514"/>
      <c r="AA1733" s="514"/>
    </row>
    <row r="1734" spans="3:27">
      <c r="C1734" s="514"/>
      <c r="D1734" s="514"/>
      <c r="E1734" s="514"/>
      <c r="F1734" s="514"/>
      <c r="G1734" s="514"/>
      <c r="H1734" s="514"/>
      <c r="I1734" s="514"/>
      <c r="J1734" s="514"/>
      <c r="K1734" s="514"/>
      <c r="L1734" s="514"/>
      <c r="M1734" s="514"/>
      <c r="N1734" s="514"/>
      <c r="O1734" s="514"/>
      <c r="P1734" s="514"/>
      <c r="Q1734" s="514"/>
      <c r="R1734" s="514"/>
      <c r="S1734" s="514"/>
      <c r="T1734" s="514"/>
      <c r="U1734" s="514"/>
      <c r="V1734" s="514"/>
      <c r="W1734" s="514"/>
      <c r="X1734" s="514"/>
      <c r="Y1734" s="514"/>
      <c r="Z1734" s="514"/>
      <c r="AA1734" s="514"/>
    </row>
    <row r="1735" spans="3:27">
      <c r="C1735" s="514"/>
      <c r="D1735" s="514"/>
      <c r="E1735" s="514"/>
      <c r="F1735" s="514"/>
      <c r="G1735" s="514"/>
      <c r="H1735" s="514"/>
      <c r="I1735" s="514"/>
      <c r="J1735" s="514"/>
      <c r="K1735" s="514"/>
      <c r="L1735" s="514"/>
      <c r="M1735" s="514"/>
      <c r="N1735" s="514"/>
      <c r="O1735" s="514"/>
      <c r="P1735" s="514"/>
      <c r="Q1735" s="514"/>
      <c r="R1735" s="514"/>
      <c r="S1735" s="514"/>
      <c r="T1735" s="514"/>
      <c r="U1735" s="514"/>
      <c r="V1735" s="514"/>
      <c r="W1735" s="514"/>
      <c r="X1735" s="514"/>
      <c r="Y1735" s="514"/>
      <c r="Z1735" s="514"/>
      <c r="AA1735" s="514"/>
    </row>
    <row r="1736" spans="3:27">
      <c r="C1736" s="514"/>
      <c r="D1736" s="514"/>
      <c r="E1736" s="514"/>
      <c r="F1736" s="514"/>
      <c r="G1736" s="514"/>
      <c r="H1736" s="514"/>
      <c r="I1736" s="514"/>
      <c r="J1736" s="514"/>
      <c r="K1736" s="514"/>
      <c r="L1736" s="514"/>
      <c r="M1736" s="514"/>
      <c r="N1736" s="514"/>
      <c r="O1736" s="514"/>
      <c r="P1736" s="514"/>
      <c r="Q1736" s="514"/>
      <c r="R1736" s="514"/>
      <c r="S1736" s="514"/>
      <c r="T1736" s="514"/>
      <c r="U1736" s="514"/>
      <c r="V1736" s="514"/>
      <c r="W1736" s="514"/>
      <c r="X1736" s="514"/>
      <c r="Y1736" s="514"/>
      <c r="Z1736" s="514"/>
      <c r="AA1736" s="514"/>
    </row>
    <row r="1737" spans="3:27">
      <c r="C1737" s="514"/>
      <c r="D1737" s="514"/>
      <c r="E1737" s="514"/>
      <c r="F1737" s="514"/>
      <c r="G1737" s="514"/>
      <c r="H1737" s="514"/>
      <c r="I1737" s="514"/>
      <c r="J1737" s="514"/>
      <c r="K1737" s="514"/>
      <c r="L1737" s="514"/>
      <c r="M1737" s="514"/>
      <c r="N1737" s="514"/>
      <c r="O1737" s="514"/>
      <c r="P1737" s="514"/>
      <c r="Q1737" s="514"/>
      <c r="R1737" s="514"/>
      <c r="S1737" s="514"/>
      <c r="T1737" s="514"/>
      <c r="U1737" s="514"/>
      <c r="V1737" s="514"/>
      <c r="W1737" s="514"/>
      <c r="X1737" s="514"/>
      <c r="Y1737" s="514"/>
      <c r="Z1737" s="514"/>
      <c r="AA1737" s="514"/>
    </row>
    <row r="1738" spans="3:27">
      <c r="C1738" s="514"/>
      <c r="D1738" s="514"/>
      <c r="E1738" s="514"/>
      <c r="F1738" s="514"/>
      <c r="G1738" s="514"/>
      <c r="H1738" s="514"/>
      <c r="I1738" s="514"/>
      <c r="J1738" s="514"/>
      <c r="K1738" s="514"/>
      <c r="L1738" s="514"/>
      <c r="M1738" s="514"/>
      <c r="N1738" s="514"/>
      <c r="O1738" s="514"/>
      <c r="P1738" s="514"/>
      <c r="Q1738" s="514"/>
      <c r="R1738" s="514"/>
      <c r="S1738" s="514"/>
      <c r="T1738" s="514"/>
      <c r="U1738" s="514"/>
      <c r="V1738" s="514"/>
      <c r="W1738" s="514"/>
      <c r="X1738" s="514"/>
      <c r="Y1738" s="514"/>
      <c r="Z1738" s="514"/>
      <c r="AA1738" s="514"/>
    </row>
    <row r="1739" spans="3:27">
      <c r="C1739" s="514"/>
      <c r="D1739" s="514"/>
      <c r="E1739" s="514"/>
      <c r="F1739" s="514"/>
      <c r="G1739" s="514"/>
      <c r="H1739" s="514"/>
      <c r="I1739" s="514"/>
      <c r="J1739" s="514"/>
      <c r="K1739" s="514"/>
      <c r="L1739" s="514"/>
      <c r="M1739" s="514"/>
      <c r="N1739" s="514"/>
      <c r="O1739" s="514"/>
      <c r="P1739" s="514"/>
      <c r="Q1739" s="514"/>
      <c r="R1739" s="514"/>
      <c r="S1739" s="514"/>
      <c r="T1739" s="514"/>
      <c r="U1739" s="514"/>
      <c r="V1739" s="514"/>
      <c r="W1739" s="514"/>
      <c r="X1739" s="514"/>
      <c r="Y1739" s="514"/>
      <c r="Z1739" s="514"/>
      <c r="AA1739" s="514"/>
    </row>
    <row r="1740" spans="3:27">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row>
    <row r="1741" spans="3:27">
      <c r="C1741" s="514"/>
      <c r="D1741" s="514"/>
      <c r="E1741" s="514"/>
      <c r="F1741" s="514"/>
      <c r="G1741" s="514"/>
      <c r="H1741" s="514"/>
      <c r="I1741" s="514"/>
      <c r="J1741" s="514"/>
      <c r="K1741" s="514"/>
      <c r="L1741" s="514"/>
      <c r="M1741" s="514"/>
      <c r="N1741" s="514"/>
      <c r="O1741" s="514"/>
      <c r="P1741" s="514"/>
      <c r="Q1741" s="514"/>
      <c r="R1741" s="514"/>
      <c r="S1741" s="514"/>
      <c r="T1741" s="514"/>
      <c r="U1741" s="514"/>
      <c r="V1741" s="514"/>
      <c r="W1741" s="514"/>
      <c r="X1741" s="514"/>
      <c r="Y1741" s="514"/>
      <c r="Z1741" s="514"/>
      <c r="AA1741" s="514"/>
    </row>
    <row r="1742" spans="3:27">
      <c r="C1742" s="514"/>
      <c r="D1742" s="514"/>
      <c r="E1742" s="514"/>
      <c r="F1742" s="514"/>
      <c r="G1742" s="514"/>
      <c r="H1742" s="514"/>
      <c r="I1742" s="514"/>
      <c r="J1742" s="514"/>
      <c r="K1742" s="514"/>
      <c r="L1742" s="514"/>
      <c r="M1742" s="514"/>
      <c r="N1742" s="514"/>
      <c r="O1742" s="514"/>
      <c r="P1742" s="514"/>
      <c r="Q1742" s="514"/>
      <c r="R1742" s="514"/>
      <c r="S1742" s="514"/>
      <c r="T1742" s="514"/>
      <c r="U1742" s="514"/>
      <c r="V1742" s="514"/>
      <c r="W1742" s="514"/>
      <c r="X1742" s="514"/>
      <c r="Y1742" s="514"/>
      <c r="Z1742" s="514"/>
      <c r="AA1742" s="514"/>
    </row>
    <row r="1743" spans="3:27">
      <c r="C1743" s="514"/>
      <c r="D1743" s="514"/>
      <c r="E1743" s="514"/>
      <c r="F1743" s="514"/>
      <c r="G1743" s="514"/>
      <c r="H1743" s="514"/>
      <c r="I1743" s="514"/>
      <c r="J1743" s="514"/>
      <c r="K1743" s="514"/>
      <c r="L1743" s="514"/>
      <c r="M1743" s="514"/>
      <c r="N1743" s="514"/>
      <c r="O1743" s="514"/>
      <c r="P1743" s="514"/>
      <c r="Q1743" s="514"/>
      <c r="R1743" s="514"/>
      <c r="S1743" s="514"/>
      <c r="T1743" s="514"/>
      <c r="U1743" s="514"/>
      <c r="V1743" s="514"/>
      <c r="W1743" s="514"/>
      <c r="X1743" s="514"/>
      <c r="Y1743" s="514"/>
      <c r="Z1743" s="514"/>
      <c r="AA1743" s="514"/>
    </row>
    <row r="1744" spans="3:27">
      <c r="C1744" s="514"/>
      <c r="D1744" s="514"/>
      <c r="E1744" s="514"/>
      <c r="F1744" s="514"/>
      <c r="G1744" s="514"/>
      <c r="H1744" s="514"/>
      <c r="I1744" s="514"/>
      <c r="J1744" s="514"/>
      <c r="K1744" s="514"/>
      <c r="L1744" s="514"/>
      <c r="M1744" s="514"/>
      <c r="N1744" s="514"/>
      <c r="O1744" s="514"/>
      <c r="P1744" s="514"/>
      <c r="Q1744" s="514"/>
      <c r="R1744" s="514"/>
      <c r="S1744" s="514"/>
      <c r="T1744" s="514"/>
      <c r="U1744" s="514"/>
      <c r="V1744" s="514"/>
      <c r="W1744" s="514"/>
      <c r="X1744" s="514"/>
      <c r="Y1744" s="514"/>
      <c r="Z1744" s="514"/>
      <c r="AA1744" s="514"/>
    </row>
    <row r="1745" spans="3:27">
      <c r="C1745" s="514"/>
      <c r="D1745" s="514"/>
      <c r="E1745" s="514"/>
      <c r="F1745" s="514"/>
      <c r="G1745" s="514"/>
      <c r="H1745" s="514"/>
      <c r="I1745" s="514"/>
      <c r="J1745" s="514"/>
      <c r="K1745" s="514"/>
      <c r="L1745" s="514"/>
      <c r="M1745" s="514"/>
      <c r="N1745" s="514"/>
      <c r="O1745" s="514"/>
      <c r="P1745" s="514"/>
      <c r="Q1745" s="514"/>
      <c r="R1745" s="514"/>
      <c r="S1745" s="514"/>
      <c r="T1745" s="514"/>
      <c r="U1745" s="514"/>
      <c r="V1745" s="514"/>
      <c r="W1745" s="514"/>
      <c r="X1745" s="514"/>
      <c r="Y1745" s="514"/>
      <c r="Z1745" s="514"/>
      <c r="AA1745" s="514"/>
    </row>
    <row r="1746" spans="3:27">
      <c r="C1746" s="514"/>
      <c r="D1746" s="514"/>
      <c r="E1746" s="514"/>
      <c r="F1746" s="514"/>
      <c r="G1746" s="514"/>
      <c r="H1746" s="514"/>
      <c r="I1746" s="514"/>
      <c r="J1746" s="514"/>
      <c r="K1746" s="514"/>
      <c r="L1746" s="514"/>
      <c r="M1746" s="514"/>
      <c r="N1746" s="514"/>
      <c r="O1746" s="514"/>
      <c r="P1746" s="514"/>
      <c r="Q1746" s="514"/>
      <c r="R1746" s="514"/>
      <c r="S1746" s="514"/>
      <c r="T1746" s="514"/>
      <c r="U1746" s="514"/>
      <c r="V1746" s="514"/>
      <c r="W1746" s="514"/>
      <c r="X1746" s="514"/>
      <c r="Y1746" s="514"/>
      <c r="Z1746" s="514"/>
      <c r="AA1746" s="514"/>
    </row>
    <row r="1747" spans="3:27">
      <c r="C1747" s="514"/>
      <c r="D1747" s="514"/>
      <c r="E1747" s="514"/>
      <c r="F1747" s="514"/>
      <c r="G1747" s="514"/>
      <c r="H1747" s="514"/>
      <c r="I1747" s="514"/>
      <c r="J1747" s="514"/>
      <c r="K1747" s="514"/>
      <c r="L1747" s="514"/>
      <c r="M1747" s="514"/>
      <c r="N1747" s="514"/>
      <c r="O1747" s="514"/>
      <c r="P1747" s="514"/>
      <c r="Q1747" s="514"/>
      <c r="R1747" s="514"/>
      <c r="S1747" s="514"/>
      <c r="T1747" s="514"/>
      <c r="U1747" s="514"/>
      <c r="V1747" s="514"/>
      <c r="W1747" s="514"/>
      <c r="X1747" s="514"/>
      <c r="Y1747" s="514"/>
      <c r="Z1747" s="514"/>
      <c r="AA1747" s="514"/>
    </row>
    <row r="1748" spans="3:27">
      <c r="C1748" s="514"/>
      <c r="D1748" s="514"/>
      <c r="E1748" s="514"/>
      <c r="F1748" s="514"/>
      <c r="G1748" s="514"/>
      <c r="H1748" s="514"/>
      <c r="I1748" s="514"/>
      <c r="J1748" s="514"/>
      <c r="K1748" s="514"/>
      <c r="L1748" s="514"/>
      <c r="M1748" s="514"/>
      <c r="N1748" s="514"/>
      <c r="O1748" s="514"/>
      <c r="P1748" s="514"/>
      <c r="Q1748" s="514"/>
      <c r="R1748" s="514"/>
      <c r="S1748" s="514"/>
      <c r="T1748" s="514"/>
      <c r="U1748" s="514"/>
      <c r="V1748" s="514"/>
      <c r="W1748" s="514"/>
      <c r="X1748" s="514"/>
      <c r="Y1748" s="514"/>
      <c r="Z1748" s="514"/>
      <c r="AA1748" s="514"/>
    </row>
    <row r="1749" spans="3:27">
      <c r="C1749" s="514"/>
      <c r="D1749" s="514"/>
      <c r="E1749" s="514"/>
      <c r="F1749" s="514"/>
      <c r="G1749" s="514"/>
      <c r="H1749" s="514"/>
      <c r="I1749" s="514"/>
      <c r="J1749" s="514"/>
      <c r="K1749" s="514"/>
      <c r="L1749" s="514"/>
      <c r="M1749" s="514"/>
      <c r="N1749" s="514"/>
      <c r="O1749" s="514"/>
      <c r="P1749" s="514"/>
      <c r="Q1749" s="514"/>
      <c r="R1749" s="514"/>
      <c r="S1749" s="514"/>
      <c r="T1749" s="514"/>
      <c r="U1749" s="514"/>
      <c r="V1749" s="514"/>
      <c r="W1749" s="514"/>
      <c r="X1749" s="514"/>
      <c r="Y1749" s="514"/>
      <c r="Z1749" s="514"/>
      <c r="AA1749" s="514"/>
    </row>
    <row r="1750" spans="3:27">
      <c r="C1750" s="514"/>
      <c r="D1750" s="514"/>
      <c r="E1750" s="514"/>
      <c r="F1750" s="514"/>
      <c r="G1750" s="514"/>
      <c r="H1750" s="514"/>
      <c r="I1750" s="514"/>
      <c r="J1750" s="514"/>
      <c r="K1750" s="514"/>
      <c r="L1750" s="514"/>
      <c r="M1750" s="514"/>
      <c r="N1750" s="514"/>
      <c r="O1750" s="514"/>
      <c r="P1750" s="514"/>
      <c r="Q1750" s="514"/>
      <c r="R1750" s="514"/>
      <c r="S1750" s="514"/>
      <c r="T1750" s="514"/>
      <c r="U1750" s="514"/>
      <c r="V1750" s="514"/>
      <c r="W1750" s="514"/>
      <c r="X1750" s="514"/>
      <c r="Y1750" s="514"/>
      <c r="Z1750" s="514"/>
      <c r="AA1750" s="514"/>
    </row>
    <row r="1751" spans="3:27">
      <c r="C1751" s="514"/>
      <c r="D1751" s="514"/>
      <c r="E1751" s="514"/>
      <c r="F1751" s="514"/>
      <c r="G1751" s="514"/>
      <c r="H1751" s="514"/>
      <c r="I1751" s="514"/>
      <c r="J1751" s="514"/>
      <c r="K1751" s="514"/>
      <c r="L1751" s="514"/>
      <c r="M1751" s="514"/>
      <c r="N1751" s="514"/>
      <c r="O1751" s="514"/>
      <c r="P1751" s="514"/>
      <c r="Q1751" s="514"/>
      <c r="R1751" s="514"/>
      <c r="S1751" s="514"/>
      <c r="T1751" s="514"/>
      <c r="U1751" s="514"/>
      <c r="V1751" s="514"/>
      <c r="W1751" s="514"/>
      <c r="X1751" s="514"/>
      <c r="Y1751" s="514"/>
      <c r="Z1751" s="514"/>
      <c r="AA1751" s="514"/>
    </row>
    <row r="1752" spans="3:27">
      <c r="C1752" s="514"/>
      <c r="D1752" s="514"/>
      <c r="E1752" s="514"/>
      <c r="F1752" s="514"/>
      <c r="G1752" s="514"/>
      <c r="H1752" s="514"/>
      <c r="I1752" s="514"/>
      <c r="J1752" s="514"/>
      <c r="K1752" s="514"/>
      <c r="L1752" s="514"/>
      <c r="M1752" s="514"/>
      <c r="N1752" s="514"/>
      <c r="O1752" s="514"/>
      <c r="P1752" s="514"/>
      <c r="Q1752" s="514"/>
      <c r="R1752" s="514"/>
      <c r="S1752" s="514"/>
      <c r="T1752" s="514"/>
      <c r="U1752" s="514"/>
      <c r="V1752" s="514"/>
      <c r="W1752" s="514"/>
      <c r="X1752" s="514"/>
      <c r="Y1752" s="514"/>
      <c r="Z1752" s="514"/>
      <c r="AA1752" s="514"/>
    </row>
    <row r="1753" spans="3:27">
      <c r="C1753" s="514"/>
      <c r="D1753" s="514"/>
      <c r="E1753" s="514"/>
      <c r="F1753" s="514"/>
      <c r="G1753" s="514"/>
      <c r="H1753" s="514"/>
      <c r="I1753" s="514"/>
      <c r="J1753" s="514"/>
      <c r="K1753" s="514"/>
      <c r="L1753" s="514"/>
      <c r="M1753" s="514"/>
      <c r="N1753" s="514"/>
      <c r="O1753" s="514"/>
      <c r="P1753" s="514"/>
      <c r="Q1753" s="514"/>
      <c r="R1753" s="514"/>
      <c r="S1753" s="514"/>
      <c r="T1753" s="514"/>
      <c r="U1753" s="514"/>
      <c r="V1753" s="514"/>
      <c r="W1753" s="514"/>
      <c r="X1753" s="514"/>
      <c r="Y1753" s="514"/>
      <c r="Z1753" s="514"/>
      <c r="AA1753" s="514"/>
    </row>
    <row r="1754" spans="3:27">
      <c r="C1754" s="514"/>
      <c r="D1754" s="514"/>
      <c r="E1754" s="514"/>
      <c r="F1754" s="514"/>
      <c r="G1754" s="514"/>
      <c r="H1754" s="514"/>
      <c r="I1754" s="514"/>
      <c r="J1754" s="514"/>
      <c r="K1754" s="514"/>
      <c r="L1754" s="514"/>
      <c r="M1754" s="514"/>
      <c r="N1754" s="514"/>
      <c r="O1754" s="514"/>
      <c r="P1754" s="514"/>
      <c r="Q1754" s="514"/>
      <c r="R1754" s="514"/>
      <c r="S1754" s="514"/>
      <c r="T1754" s="514"/>
      <c r="U1754" s="514"/>
      <c r="V1754" s="514"/>
      <c r="W1754" s="514"/>
      <c r="X1754" s="514"/>
      <c r="Y1754" s="514"/>
      <c r="Z1754" s="514"/>
      <c r="AA1754" s="514"/>
    </row>
    <row r="1755" spans="3:27">
      <c r="C1755" s="514"/>
      <c r="D1755" s="514"/>
      <c r="E1755" s="514"/>
      <c r="F1755" s="514"/>
      <c r="G1755" s="514"/>
      <c r="H1755" s="514"/>
      <c r="I1755" s="514"/>
      <c r="J1755" s="514"/>
      <c r="K1755" s="514"/>
      <c r="L1755" s="514"/>
      <c r="M1755" s="514"/>
      <c r="N1755" s="514"/>
      <c r="O1755" s="514"/>
      <c r="P1755" s="514"/>
      <c r="Q1755" s="514"/>
      <c r="R1755" s="514"/>
      <c r="S1755" s="514"/>
      <c r="T1755" s="514"/>
      <c r="U1755" s="514"/>
      <c r="V1755" s="514"/>
      <c r="W1755" s="514"/>
      <c r="X1755" s="514"/>
      <c r="Y1755" s="514"/>
      <c r="Z1755" s="514"/>
      <c r="AA1755" s="514"/>
    </row>
    <row r="1756" spans="3:27">
      <c r="C1756" s="514"/>
      <c r="D1756" s="514"/>
      <c r="E1756" s="514"/>
      <c r="F1756" s="514"/>
      <c r="G1756" s="514"/>
      <c r="H1756" s="514"/>
      <c r="I1756" s="514"/>
      <c r="J1756" s="514"/>
      <c r="K1756" s="514"/>
      <c r="L1756" s="514"/>
      <c r="M1756" s="514"/>
      <c r="N1756" s="514"/>
      <c r="O1756" s="514"/>
      <c r="P1756" s="514"/>
      <c r="Q1756" s="514"/>
      <c r="R1756" s="514"/>
      <c r="S1756" s="514"/>
      <c r="T1756" s="514"/>
      <c r="U1756" s="514"/>
      <c r="V1756" s="514"/>
      <c r="W1756" s="514"/>
      <c r="X1756" s="514"/>
      <c r="Y1756" s="514"/>
      <c r="Z1756" s="514"/>
      <c r="AA1756" s="514"/>
    </row>
    <row r="1757" spans="3:27">
      <c r="C1757" s="514"/>
      <c r="D1757" s="514"/>
      <c r="E1757" s="514"/>
      <c r="F1757" s="514"/>
      <c r="G1757" s="514"/>
      <c r="H1757" s="514"/>
      <c r="I1757" s="514"/>
      <c r="J1757" s="514"/>
      <c r="K1757" s="514"/>
      <c r="L1757" s="514"/>
      <c r="M1757" s="514"/>
      <c r="N1757" s="514"/>
      <c r="O1757" s="514"/>
      <c r="P1757" s="514"/>
      <c r="Q1757" s="514"/>
      <c r="R1757" s="514"/>
      <c r="S1757" s="514"/>
      <c r="T1757" s="514"/>
      <c r="U1757" s="514"/>
      <c r="V1757" s="514"/>
      <c r="W1757" s="514"/>
      <c r="X1757" s="514"/>
      <c r="Y1757" s="514"/>
      <c r="Z1757" s="514"/>
      <c r="AA1757" s="514"/>
    </row>
    <row r="1758" spans="3:27">
      <c r="C1758" s="514"/>
      <c r="D1758" s="514"/>
      <c r="E1758" s="514"/>
      <c r="F1758" s="514"/>
      <c r="G1758" s="514"/>
      <c r="H1758" s="514"/>
      <c r="I1758" s="514"/>
      <c r="J1758" s="514"/>
      <c r="K1758" s="514"/>
      <c r="L1758" s="514"/>
      <c r="M1758" s="514"/>
      <c r="N1758" s="514"/>
      <c r="O1758" s="514"/>
      <c r="P1758" s="514"/>
      <c r="Q1758" s="514"/>
      <c r="R1758" s="514"/>
      <c r="S1758" s="514"/>
      <c r="T1758" s="514"/>
      <c r="U1758" s="514"/>
      <c r="V1758" s="514"/>
      <c r="W1758" s="514"/>
      <c r="X1758" s="514"/>
      <c r="Y1758" s="514"/>
      <c r="Z1758" s="514"/>
      <c r="AA1758" s="514"/>
    </row>
    <row r="1759" spans="3:27">
      <c r="C1759" s="514"/>
      <c r="D1759" s="514"/>
      <c r="E1759" s="514"/>
      <c r="F1759" s="514"/>
      <c r="G1759" s="514"/>
      <c r="H1759" s="514"/>
      <c r="I1759" s="514"/>
      <c r="J1759" s="514"/>
      <c r="K1759" s="514"/>
      <c r="L1759" s="514"/>
      <c r="M1759" s="514"/>
      <c r="N1759" s="514"/>
      <c r="O1759" s="514"/>
      <c r="P1759" s="514"/>
      <c r="Q1759" s="514"/>
      <c r="R1759" s="514"/>
      <c r="S1759" s="514"/>
      <c r="T1759" s="514"/>
      <c r="U1759" s="514"/>
      <c r="V1759" s="514"/>
      <c r="W1759" s="514"/>
      <c r="X1759" s="514"/>
      <c r="Y1759" s="514"/>
      <c r="Z1759" s="514"/>
      <c r="AA1759" s="514"/>
    </row>
    <row r="1760" spans="3:27">
      <c r="C1760" s="514"/>
      <c r="D1760" s="514"/>
      <c r="E1760" s="514"/>
      <c r="F1760" s="514"/>
      <c r="G1760" s="514"/>
      <c r="H1760" s="514"/>
      <c r="I1760" s="514"/>
      <c r="J1760" s="514"/>
      <c r="K1760" s="514"/>
      <c r="L1760" s="514"/>
      <c r="M1760" s="514"/>
      <c r="N1760" s="514"/>
      <c r="O1760" s="514"/>
      <c r="P1760" s="514"/>
      <c r="Q1760" s="514"/>
      <c r="R1760" s="514"/>
      <c r="S1760" s="514"/>
      <c r="T1760" s="514"/>
      <c r="U1760" s="514"/>
      <c r="V1760" s="514"/>
      <c r="W1760" s="514"/>
      <c r="X1760" s="514"/>
      <c r="Y1760" s="514"/>
      <c r="Z1760" s="514"/>
      <c r="AA1760" s="514"/>
    </row>
    <row r="1761" spans="3:27">
      <c r="C1761" s="514"/>
      <c r="D1761" s="514"/>
      <c r="E1761" s="514"/>
      <c r="F1761" s="514"/>
      <c r="G1761" s="514"/>
      <c r="H1761" s="514"/>
      <c r="I1761" s="514"/>
      <c r="J1761" s="514"/>
      <c r="K1761" s="514"/>
      <c r="L1761" s="514"/>
      <c r="M1761" s="514"/>
      <c r="N1761" s="514"/>
      <c r="O1761" s="514"/>
      <c r="P1761" s="514"/>
      <c r="Q1761" s="514"/>
      <c r="R1761" s="514"/>
      <c r="S1761" s="514"/>
      <c r="T1761" s="514"/>
      <c r="U1761" s="514"/>
      <c r="V1761" s="514"/>
      <c r="W1761" s="514"/>
      <c r="X1761" s="514"/>
      <c r="Y1761" s="514"/>
      <c r="Z1761" s="514"/>
      <c r="AA1761" s="514"/>
    </row>
    <row r="1762" spans="3:27">
      <c r="C1762" s="514"/>
      <c r="D1762" s="514"/>
      <c r="E1762" s="514"/>
      <c r="F1762" s="514"/>
      <c r="G1762" s="514"/>
      <c r="H1762" s="514"/>
      <c r="I1762" s="514"/>
      <c r="J1762" s="514"/>
      <c r="K1762" s="514"/>
      <c r="L1762" s="514"/>
      <c r="M1762" s="514"/>
      <c r="N1762" s="514"/>
      <c r="O1762" s="514"/>
      <c r="P1762" s="514"/>
      <c r="Q1762" s="514"/>
      <c r="R1762" s="514"/>
      <c r="S1762" s="514"/>
      <c r="T1762" s="514"/>
      <c r="U1762" s="514"/>
      <c r="V1762" s="514"/>
      <c r="W1762" s="514"/>
      <c r="X1762" s="514"/>
      <c r="Y1762" s="514"/>
      <c r="Z1762" s="514"/>
      <c r="AA1762" s="514"/>
    </row>
    <row r="1763" spans="3:27">
      <c r="C1763" s="514"/>
      <c r="D1763" s="514"/>
      <c r="E1763" s="514"/>
      <c r="F1763" s="514"/>
      <c r="G1763" s="514"/>
      <c r="H1763" s="514"/>
      <c r="I1763" s="514"/>
      <c r="J1763" s="514"/>
      <c r="K1763" s="514"/>
      <c r="L1763" s="514"/>
      <c r="M1763" s="514"/>
      <c r="N1763" s="514"/>
      <c r="O1763" s="514"/>
      <c r="P1763" s="514"/>
      <c r="Q1763" s="514"/>
      <c r="R1763" s="514"/>
      <c r="S1763" s="514"/>
      <c r="T1763" s="514"/>
      <c r="U1763" s="514"/>
      <c r="V1763" s="514"/>
      <c r="W1763" s="514"/>
      <c r="X1763" s="514"/>
      <c r="Y1763" s="514"/>
      <c r="Z1763" s="514"/>
      <c r="AA1763" s="514"/>
    </row>
    <row r="1764" spans="3:27">
      <c r="C1764" s="514"/>
      <c r="D1764" s="514"/>
      <c r="E1764" s="514"/>
      <c r="F1764" s="514"/>
      <c r="G1764" s="514"/>
      <c r="H1764" s="514"/>
      <c r="I1764" s="514"/>
      <c r="J1764" s="514"/>
      <c r="K1764" s="514"/>
      <c r="L1764" s="514"/>
      <c r="M1764" s="514"/>
      <c r="N1764" s="514"/>
      <c r="O1764" s="514"/>
      <c r="P1764" s="514"/>
      <c r="Q1764" s="514"/>
      <c r="R1764" s="514"/>
      <c r="S1764" s="514"/>
      <c r="T1764" s="514"/>
      <c r="U1764" s="514"/>
      <c r="V1764" s="514"/>
      <c r="W1764" s="514"/>
      <c r="X1764" s="514"/>
      <c r="Y1764" s="514"/>
      <c r="Z1764" s="514"/>
      <c r="AA1764" s="514"/>
    </row>
    <row r="1765" spans="3:27">
      <c r="C1765" s="514"/>
      <c r="D1765" s="514"/>
      <c r="E1765" s="514"/>
      <c r="F1765" s="514"/>
      <c r="G1765" s="514"/>
      <c r="H1765" s="514"/>
      <c r="I1765" s="514"/>
      <c r="J1765" s="514"/>
      <c r="K1765" s="514"/>
      <c r="L1765" s="514"/>
      <c r="M1765" s="514"/>
      <c r="N1765" s="514"/>
      <c r="O1765" s="514"/>
      <c r="P1765" s="514"/>
      <c r="Q1765" s="514"/>
      <c r="R1765" s="514"/>
      <c r="S1765" s="514"/>
      <c r="T1765" s="514"/>
      <c r="U1765" s="514"/>
      <c r="V1765" s="514"/>
      <c r="W1765" s="514"/>
      <c r="X1765" s="514"/>
      <c r="Y1765" s="514"/>
      <c r="Z1765" s="514"/>
      <c r="AA1765" s="514"/>
    </row>
    <row r="1766" spans="3:27">
      <c r="C1766" s="514"/>
      <c r="D1766" s="514"/>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row>
    <row r="1767" spans="3:27">
      <c r="C1767" s="514"/>
      <c r="D1767" s="514"/>
      <c r="E1767" s="514"/>
      <c r="F1767" s="514"/>
      <c r="G1767" s="514"/>
      <c r="H1767" s="514"/>
      <c r="I1767" s="514"/>
      <c r="J1767" s="514"/>
      <c r="K1767" s="514"/>
      <c r="L1767" s="514"/>
      <c r="M1767" s="514"/>
      <c r="N1767" s="514"/>
      <c r="O1767" s="514"/>
      <c r="P1767" s="514"/>
      <c r="Q1767" s="514"/>
      <c r="R1767" s="514"/>
      <c r="S1767" s="514"/>
      <c r="T1767" s="514"/>
      <c r="U1767" s="514"/>
      <c r="V1767" s="514"/>
      <c r="W1767" s="514"/>
      <c r="X1767" s="514"/>
      <c r="Y1767" s="514"/>
      <c r="Z1767" s="514"/>
      <c r="AA1767" s="514"/>
    </row>
    <row r="1768" spans="3:27">
      <c r="C1768" s="514"/>
      <c r="D1768" s="514"/>
      <c r="E1768" s="514"/>
      <c r="F1768" s="514"/>
      <c r="G1768" s="514"/>
      <c r="H1768" s="514"/>
      <c r="I1768" s="514"/>
      <c r="J1768" s="514"/>
      <c r="K1768" s="514"/>
      <c r="L1768" s="514"/>
      <c r="M1768" s="514"/>
      <c r="N1768" s="514"/>
      <c r="O1768" s="514"/>
      <c r="P1768" s="514"/>
      <c r="Q1768" s="514"/>
      <c r="R1768" s="514"/>
      <c r="S1768" s="514"/>
      <c r="T1768" s="514"/>
      <c r="U1768" s="514"/>
      <c r="V1768" s="514"/>
      <c r="W1768" s="514"/>
      <c r="X1768" s="514"/>
      <c r="Y1768" s="514"/>
      <c r="Z1768" s="514"/>
      <c r="AA1768" s="514"/>
    </row>
    <row r="1769" spans="3:27">
      <c r="C1769" s="514"/>
      <c r="D1769" s="514"/>
      <c r="E1769" s="514"/>
      <c r="F1769" s="514"/>
      <c r="G1769" s="514"/>
      <c r="H1769" s="514"/>
      <c r="I1769" s="514"/>
      <c r="J1769" s="514"/>
      <c r="K1769" s="514"/>
      <c r="L1769" s="514"/>
      <c r="M1769" s="514"/>
      <c r="N1769" s="514"/>
      <c r="O1769" s="514"/>
      <c r="P1769" s="514"/>
      <c r="Q1769" s="514"/>
      <c r="R1769" s="514"/>
      <c r="S1769" s="514"/>
      <c r="T1769" s="514"/>
      <c r="U1769" s="514"/>
      <c r="V1769" s="514"/>
      <c r="W1769" s="514"/>
      <c r="X1769" s="514"/>
      <c r="Y1769" s="514"/>
      <c r="Z1769" s="514"/>
      <c r="AA1769" s="514"/>
    </row>
    <row r="1770" spans="3:27">
      <c r="C1770" s="514"/>
      <c r="D1770" s="514"/>
      <c r="E1770" s="514"/>
      <c r="F1770" s="514"/>
      <c r="G1770" s="514"/>
      <c r="H1770" s="514"/>
      <c r="I1770" s="514"/>
      <c r="J1770" s="514"/>
      <c r="K1770" s="514"/>
      <c r="L1770" s="514"/>
      <c r="M1770" s="514"/>
      <c r="N1770" s="514"/>
      <c r="O1770" s="514"/>
      <c r="P1770" s="514"/>
      <c r="Q1770" s="514"/>
      <c r="R1770" s="514"/>
      <c r="S1770" s="514"/>
      <c r="T1770" s="514"/>
      <c r="U1770" s="514"/>
      <c r="V1770" s="514"/>
      <c r="W1770" s="514"/>
      <c r="X1770" s="514"/>
      <c r="Y1770" s="514"/>
      <c r="Z1770" s="514"/>
      <c r="AA1770" s="514"/>
    </row>
    <row r="1771" spans="3:27">
      <c r="C1771" s="514"/>
      <c r="D1771" s="514"/>
      <c r="E1771" s="514"/>
      <c r="F1771" s="514"/>
      <c r="G1771" s="514"/>
      <c r="H1771" s="514"/>
      <c r="I1771" s="514"/>
      <c r="J1771" s="514"/>
      <c r="K1771" s="514"/>
      <c r="L1771" s="514"/>
      <c r="M1771" s="514"/>
      <c r="N1771" s="514"/>
      <c r="O1771" s="514"/>
      <c r="P1771" s="514"/>
      <c r="Q1771" s="514"/>
      <c r="R1771" s="514"/>
      <c r="S1771" s="514"/>
      <c r="T1771" s="514"/>
      <c r="U1771" s="514"/>
      <c r="V1771" s="514"/>
      <c r="W1771" s="514"/>
      <c r="X1771" s="514"/>
      <c r="Y1771" s="514"/>
      <c r="Z1771" s="514"/>
      <c r="AA1771" s="514"/>
    </row>
    <row r="1772" spans="3:27">
      <c r="C1772" s="514"/>
      <c r="D1772" s="514"/>
      <c r="E1772" s="514"/>
      <c r="F1772" s="514"/>
      <c r="G1772" s="514"/>
      <c r="H1772" s="514"/>
      <c r="I1772" s="514"/>
      <c r="J1772" s="514"/>
      <c r="K1772" s="514"/>
      <c r="L1772" s="514"/>
      <c r="M1772" s="514"/>
      <c r="N1772" s="514"/>
      <c r="O1772" s="514"/>
      <c r="P1772" s="514"/>
      <c r="Q1772" s="514"/>
      <c r="R1772" s="514"/>
      <c r="S1772" s="514"/>
      <c r="T1772" s="514"/>
      <c r="U1772" s="514"/>
      <c r="V1772" s="514"/>
      <c r="W1772" s="514"/>
      <c r="X1772" s="514"/>
      <c r="Y1772" s="514"/>
      <c r="Z1772" s="514"/>
      <c r="AA1772" s="514"/>
    </row>
    <row r="1773" spans="3:27">
      <c r="C1773" s="514"/>
      <c r="D1773" s="514"/>
      <c r="E1773" s="514"/>
      <c r="F1773" s="514"/>
      <c r="G1773" s="514"/>
      <c r="H1773" s="514"/>
      <c r="I1773" s="514"/>
      <c r="J1773" s="514"/>
      <c r="K1773" s="514"/>
      <c r="L1773" s="514"/>
      <c r="M1773" s="514"/>
      <c r="N1773" s="514"/>
      <c r="O1773" s="514"/>
      <c r="P1773" s="514"/>
      <c r="Q1773" s="514"/>
      <c r="R1773" s="514"/>
      <c r="S1773" s="514"/>
      <c r="T1773" s="514"/>
      <c r="U1773" s="514"/>
      <c r="V1773" s="514"/>
      <c r="W1773" s="514"/>
      <c r="X1773" s="514"/>
      <c r="Y1773" s="514"/>
      <c r="Z1773" s="514"/>
      <c r="AA1773" s="514"/>
    </row>
    <row r="1774" spans="3:27">
      <c r="C1774" s="514"/>
      <c r="D1774" s="514"/>
      <c r="E1774" s="514"/>
      <c r="F1774" s="514"/>
      <c r="G1774" s="514"/>
      <c r="H1774" s="514"/>
      <c r="I1774" s="514"/>
      <c r="J1774" s="514"/>
      <c r="K1774" s="514"/>
      <c r="L1774" s="514"/>
      <c r="M1774" s="514"/>
      <c r="N1774" s="514"/>
      <c r="O1774" s="514"/>
      <c r="P1774" s="514"/>
      <c r="Q1774" s="514"/>
      <c r="R1774" s="514"/>
      <c r="S1774" s="514"/>
      <c r="T1774" s="514"/>
      <c r="U1774" s="514"/>
      <c r="V1774" s="514"/>
      <c r="W1774" s="514"/>
      <c r="X1774" s="514"/>
      <c r="Y1774" s="514"/>
      <c r="Z1774" s="514"/>
      <c r="AA1774" s="514"/>
    </row>
    <row r="1775" spans="3:27">
      <c r="C1775" s="514"/>
      <c r="D1775" s="514"/>
      <c r="E1775" s="514"/>
      <c r="F1775" s="514"/>
      <c r="G1775" s="514"/>
      <c r="H1775" s="514"/>
      <c r="I1775" s="514"/>
      <c r="J1775" s="514"/>
      <c r="K1775" s="514"/>
      <c r="L1775" s="514"/>
      <c r="M1775" s="514"/>
      <c r="N1775" s="514"/>
      <c r="O1775" s="514"/>
      <c r="P1775" s="514"/>
      <c r="Q1775" s="514"/>
      <c r="R1775" s="514"/>
      <c r="S1775" s="514"/>
      <c r="T1775" s="514"/>
      <c r="U1775" s="514"/>
      <c r="V1775" s="514"/>
      <c r="W1775" s="514"/>
      <c r="X1775" s="514"/>
      <c r="Y1775" s="514"/>
      <c r="Z1775" s="514"/>
      <c r="AA1775" s="514"/>
    </row>
    <row r="1776" spans="3:27">
      <c r="C1776" s="514"/>
      <c r="D1776" s="514"/>
      <c r="E1776" s="514"/>
      <c r="F1776" s="514"/>
      <c r="G1776" s="514"/>
      <c r="H1776" s="514"/>
      <c r="I1776" s="514"/>
      <c r="J1776" s="514"/>
      <c r="K1776" s="514"/>
      <c r="L1776" s="514"/>
      <c r="M1776" s="514"/>
      <c r="N1776" s="514"/>
      <c r="O1776" s="514"/>
      <c r="P1776" s="514"/>
      <c r="Q1776" s="514"/>
      <c r="R1776" s="514"/>
      <c r="S1776" s="514"/>
      <c r="T1776" s="514"/>
      <c r="U1776" s="514"/>
      <c r="V1776" s="514"/>
      <c r="W1776" s="514"/>
      <c r="X1776" s="514"/>
      <c r="Y1776" s="514"/>
      <c r="Z1776" s="514"/>
      <c r="AA1776" s="514"/>
    </row>
    <row r="1777" spans="3:27">
      <c r="C1777" s="514"/>
      <c r="D1777" s="514"/>
      <c r="E1777" s="514"/>
      <c r="F1777" s="514"/>
      <c r="G1777" s="514"/>
      <c r="H1777" s="514"/>
      <c r="I1777" s="514"/>
      <c r="J1777" s="514"/>
      <c r="K1777" s="514"/>
      <c r="L1777" s="514"/>
      <c r="M1777" s="514"/>
      <c r="N1777" s="514"/>
      <c r="O1777" s="514"/>
      <c r="P1777" s="514"/>
      <c r="Q1777" s="514"/>
      <c r="R1777" s="514"/>
      <c r="S1777" s="514"/>
      <c r="T1777" s="514"/>
      <c r="U1777" s="514"/>
      <c r="V1777" s="514"/>
      <c r="W1777" s="514"/>
      <c r="X1777" s="514"/>
      <c r="Y1777" s="514"/>
      <c r="Z1777" s="514"/>
      <c r="AA1777" s="514"/>
    </row>
    <row r="1778" spans="3:27">
      <c r="C1778" s="514"/>
      <c r="D1778" s="514"/>
      <c r="E1778" s="514"/>
      <c r="F1778" s="514"/>
      <c r="G1778" s="514"/>
      <c r="H1778" s="514"/>
      <c r="I1778" s="514"/>
      <c r="J1778" s="514"/>
      <c r="K1778" s="514"/>
      <c r="L1778" s="514"/>
      <c r="M1778" s="514"/>
      <c r="N1778" s="514"/>
      <c r="O1778" s="514"/>
      <c r="P1778" s="514"/>
      <c r="Q1778" s="514"/>
      <c r="R1778" s="514"/>
      <c r="S1778" s="514"/>
      <c r="T1778" s="514"/>
      <c r="U1778" s="514"/>
      <c r="V1778" s="514"/>
      <c r="W1778" s="514"/>
      <c r="X1778" s="514"/>
      <c r="Y1778" s="514"/>
      <c r="Z1778" s="514"/>
      <c r="AA1778" s="514"/>
    </row>
    <row r="1779" spans="3:27">
      <c r="C1779" s="514"/>
      <c r="D1779" s="514"/>
      <c r="E1779" s="514"/>
      <c r="F1779" s="514"/>
      <c r="G1779" s="514"/>
      <c r="H1779" s="514"/>
      <c r="I1779" s="514"/>
      <c r="J1779" s="514"/>
      <c r="K1779" s="514"/>
      <c r="L1779" s="514"/>
      <c r="M1779" s="514"/>
      <c r="N1779" s="514"/>
      <c r="O1779" s="514"/>
      <c r="P1779" s="514"/>
      <c r="Q1779" s="514"/>
      <c r="R1779" s="514"/>
      <c r="S1779" s="514"/>
      <c r="T1779" s="514"/>
      <c r="U1779" s="514"/>
      <c r="V1779" s="514"/>
      <c r="W1779" s="514"/>
      <c r="X1779" s="514"/>
      <c r="Y1779" s="514"/>
      <c r="Z1779" s="514"/>
      <c r="AA1779" s="514"/>
    </row>
    <row r="1780" spans="3:27">
      <c r="C1780" s="514"/>
      <c r="D1780" s="514"/>
      <c r="E1780" s="514"/>
      <c r="F1780" s="514"/>
      <c r="G1780" s="514"/>
      <c r="H1780" s="514"/>
      <c r="I1780" s="514"/>
      <c r="J1780" s="514"/>
      <c r="K1780" s="514"/>
      <c r="L1780" s="514"/>
      <c r="M1780" s="514"/>
      <c r="N1780" s="514"/>
      <c r="O1780" s="514"/>
      <c r="P1780" s="514"/>
      <c r="Q1780" s="514"/>
      <c r="R1780" s="514"/>
      <c r="S1780" s="514"/>
      <c r="T1780" s="514"/>
      <c r="U1780" s="514"/>
      <c r="V1780" s="514"/>
      <c r="W1780" s="514"/>
      <c r="X1780" s="514"/>
      <c r="Y1780" s="514"/>
      <c r="Z1780" s="514"/>
      <c r="AA1780" s="514"/>
    </row>
    <row r="1781" spans="3:27">
      <c r="C1781" s="514"/>
      <c r="D1781" s="514"/>
      <c r="E1781" s="514"/>
      <c r="F1781" s="514"/>
      <c r="G1781" s="514"/>
      <c r="H1781" s="514"/>
      <c r="I1781" s="514"/>
      <c r="J1781" s="514"/>
      <c r="K1781" s="514"/>
      <c r="L1781" s="514"/>
      <c r="M1781" s="514"/>
      <c r="N1781" s="514"/>
      <c r="O1781" s="514"/>
      <c r="P1781" s="514"/>
      <c r="Q1781" s="514"/>
      <c r="R1781" s="514"/>
      <c r="S1781" s="514"/>
      <c r="T1781" s="514"/>
      <c r="U1781" s="514"/>
      <c r="V1781" s="514"/>
      <c r="W1781" s="514"/>
      <c r="X1781" s="514"/>
      <c r="Y1781" s="514"/>
      <c r="Z1781" s="514"/>
      <c r="AA1781" s="514"/>
    </row>
    <row r="1782" spans="3:27">
      <c r="C1782" s="514"/>
      <c r="D1782" s="514"/>
      <c r="E1782" s="514"/>
      <c r="F1782" s="514"/>
      <c r="G1782" s="514"/>
      <c r="H1782" s="514"/>
      <c r="I1782" s="514"/>
      <c r="J1782" s="514"/>
      <c r="K1782" s="514"/>
      <c r="L1782" s="514"/>
      <c r="M1782" s="514"/>
      <c r="N1782" s="514"/>
      <c r="O1782" s="514"/>
      <c r="P1782" s="514"/>
      <c r="Q1782" s="514"/>
      <c r="R1782" s="514"/>
      <c r="S1782" s="514"/>
      <c r="T1782" s="514"/>
      <c r="U1782" s="514"/>
      <c r="V1782" s="514"/>
      <c r="W1782" s="514"/>
      <c r="X1782" s="514"/>
      <c r="Y1782" s="514"/>
      <c r="Z1782" s="514"/>
      <c r="AA1782" s="514"/>
    </row>
    <row r="1783" spans="3:27">
      <c r="C1783" s="514"/>
      <c r="D1783" s="514"/>
      <c r="E1783" s="514"/>
      <c r="F1783" s="514"/>
      <c r="G1783" s="514"/>
      <c r="H1783" s="514"/>
      <c r="I1783" s="514"/>
      <c r="J1783" s="514"/>
      <c r="K1783" s="514"/>
      <c r="L1783" s="514"/>
      <c r="M1783" s="514"/>
      <c r="N1783" s="514"/>
      <c r="O1783" s="514"/>
      <c r="P1783" s="514"/>
      <c r="Q1783" s="514"/>
      <c r="R1783" s="514"/>
      <c r="S1783" s="514"/>
      <c r="T1783" s="514"/>
      <c r="U1783" s="514"/>
      <c r="V1783" s="514"/>
      <c r="W1783" s="514"/>
      <c r="X1783" s="514"/>
      <c r="Y1783" s="514"/>
      <c r="Z1783" s="514"/>
      <c r="AA1783" s="514"/>
    </row>
    <row r="1784" spans="3:27">
      <c r="C1784" s="514"/>
      <c r="D1784" s="514"/>
      <c r="E1784" s="514"/>
      <c r="F1784" s="514"/>
      <c r="G1784" s="514"/>
      <c r="H1784" s="514"/>
      <c r="I1784" s="514"/>
      <c r="J1784" s="514"/>
      <c r="K1784" s="514"/>
      <c r="L1784" s="514"/>
      <c r="M1784" s="514"/>
      <c r="N1784" s="514"/>
      <c r="O1784" s="514"/>
      <c r="P1784" s="514"/>
      <c r="Q1784" s="514"/>
      <c r="R1784" s="514"/>
      <c r="S1784" s="514"/>
      <c r="T1784" s="514"/>
      <c r="U1784" s="514"/>
      <c r="V1784" s="514"/>
      <c r="W1784" s="514"/>
      <c r="X1784" s="514"/>
      <c r="Y1784" s="514"/>
      <c r="Z1784" s="514"/>
      <c r="AA1784" s="514"/>
    </row>
    <row r="1785" spans="3:27">
      <c r="C1785" s="514"/>
      <c r="D1785" s="514"/>
      <c r="E1785" s="514"/>
      <c r="F1785" s="514"/>
      <c r="G1785" s="514"/>
      <c r="H1785" s="514"/>
      <c r="I1785" s="514"/>
      <c r="J1785" s="514"/>
      <c r="K1785" s="514"/>
      <c r="L1785" s="514"/>
      <c r="M1785" s="514"/>
      <c r="N1785" s="514"/>
      <c r="O1785" s="514"/>
      <c r="P1785" s="514"/>
      <c r="Q1785" s="514"/>
      <c r="R1785" s="514"/>
      <c r="S1785" s="514"/>
      <c r="T1785" s="514"/>
      <c r="U1785" s="514"/>
      <c r="V1785" s="514"/>
      <c r="W1785" s="514"/>
      <c r="X1785" s="514"/>
      <c r="Y1785" s="514"/>
      <c r="Z1785" s="514"/>
      <c r="AA1785" s="514"/>
    </row>
    <row r="1786" spans="3:27">
      <c r="C1786" s="514"/>
      <c r="D1786" s="514"/>
      <c r="E1786" s="514"/>
      <c r="F1786" s="514"/>
      <c r="G1786" s="514"/>
      <c r="H1786" s="514"/>
      <c r="I1786" s="514"/>
      <c r="J1786" s="514"/>
      <c r="K1786" s="514"/>
      <c r="L1786" s="514"/>
      <c r="M1786" s="514"/>
      <c r="N1786" s="514"/>
      <c r="O1786" s="514"/>
      <c r="P1786" s="514"/>
      <c r="Q1786" s="514"/>
      <c r="R1786" s="514"/>
      <c r="S1786" s="514"/>
      <c r="T1786" s="514"/>
      <c r="U1786" s="514"/>
      <c r="V1786" s="514"/>
      <c r="W1786" s="514"/>
      <c r="X1786" s="514"/>
      <c r="Y1786" s="514"/>
      <c r="Z1786" s="514"/>
      <c r="AA1786" s="514"/>
    </row>
    <row r="1787" spans="3:27">
      <c r="C1787" s="514"/>
      <c r="D1787" s="514"/>
      <c r="E1787" s="514"/>
      <c r="F1787" s="514"/>
      <c r="G1787" s="514"/>
      <c r="H1787" s="514"/>
      <c r="I1787" s="514"/>
      <c r="J1787" s="514"/>
      <c r="K1787" s="514"/>
      <c r="L1787" s="514"/>
      <c r="M1787" s="514"/>
      <c r="N1787" s="514"/>
      <c r="O1787" s="514"/>
      <c r="P1787" s="514"/>
      <c r="Q1787" s="514"/>
      <c r="R1787" s="514"/>
      <c r="S1787" s="514"/>
      <c r="T1787" s="514"/>
      <c r="U1787" s="514"/>
      <c r="V1787" s="514"/>
      <c r="W1787" s="514"/>
      <c r="X1787" s="514"/>
      <c r="Y1787" s="514"/>
      <c r="Z1787" s="514"/>
      <c r="AA1787" s="514"/>
    </row>
    <row r="1788" spans="3:27">
      <c r="C1788" s="514"/>
      <c r="D1788" s="514"/>
      <c r="E1788" s="514"/>
      <c r="F1788" s="514"/>
      <c r="G1788" s="514"/>
      <c r="H1788" s="514"/>
      <c r="I1788" s="514"/>
      <c r="J1788" s="514"/>
      <c r="K1788" s="514"/>
      <c r="L1788" s="514"/>
      <c r="M1788" s="514"/>
      <c r="N1788" s="514"/>
      <c r="O1788" s="514"/>
      <c r="P1788" s="514"/>
      <c r="Q1788" s="514"/>
      <c r="R1788" s="514"/>
      <c r="S1788" s="514"/>
      <c r="T1788" s="514"/>
      <c r="U1788" s="514"/>
      <c r="V1788" s="514"/>
      <c r="W1788" s="514"/>
      <c r="X1788" s="514"/>
      <c r="Y1788" s="514"/>
      <c r="Z1788" s="514"/>
      <c r="AA1788" s="514"/>
    </row>
    <row r="1789" spans="3:27">
      <c r="C1789" s="514"/>
      <c r="D1789" s="514"/>
      <c r="E1789" s="514"/>
      <c r="F1789" s="514"/>
      <c r="G1789" s="514"/>
      <c r="H1789" s="514"/>
      <c r="I1789" s="514"/>
      <c r="J1789" s="514"/>
      <c r="K1789" s="514"/>
      <c r="L1789" s="514"/>
      <c r="M1789" s="514"/>
      <c r="N1789" s="514"/>
      <c r="O1789" s="514"/>
      <c r="P1789" s="514"/>
      <c r="Q1789" s="514"/>
      <c r="R1789" s="514"/>
      <c r="S1789" s="514"/>
      <c r="T1789" s="514"/>
      <c r="U1789" s="514"/>
      <c r="V1789" s="514"/>
      <c r="W1789" s="514"/>
      <c r="X1789" s="514"/>
      <c r="Y1789" s="514"/>
      <c r="Z1789" s="514"/>
      <c r="AA1789" s="514"/>
    </row>
    <row r="1790" spans="3:27">
      <c r="C1790" s="514"/>
      <c r="D1790" s="514"/>
      <c r="E1790" s="514"/>
      <c r="F1790" s="514"/>
      <c r="G1790" s="514"/>
      <c r="H1790" s="514"/>
      <c r="I1790" s="514"/>
      <c r="J1790" s="514"/>
      <c r="K1790" s="514"/>
      <c r="L1790" s="514"/>
      <c r="M1790" s="514"/>
      <c r="N1790" s="514"/>
      <c r="O1790" s="514"/>
      <c r="P1790" s="514"/>
      <c r="Q1790" s="514"/>
      <c r="R1790" s="514"/>
      <c r="S1790" s="514"/>
      <c r="T1790" s="514"/>
      <c r="U1790" s="514"/>
      <c r="V1790" s="514"/>
      <c r="W1790" s="514"/>
      <c r="X1790" s="514"/>
      <c r="Y1790" s="514"/>
      <c r="Z1790" s="514"/>
      <c r="AA1790" s="514"/>
    </row>
    <row r="1791" spans="3:27">
      <c r="C1791" s="514"/>
      <c r="D1791" s="514"/>
      <c r="E1791" s="514"/>
      <c r="F1791" s="514"/>
      <c r="G1791" s="514"/>
      <c r="H1791" s="514"/>
      <c r="I1791" s="514"/>
      <c r="J1791" s="514"/>
      <c r="K1791" s="514"/>
      <c r="L1791" s="514"/>
      <c r="M1791" s="514"/>
      <c r="N1791" s="514"/>
      <c r="O1791" s="514"/>
      <c r="P1791" s="514"/>
      <c r="Q1791" s="514"/>
      <c r="R1791" s="514"/>
      <c r="S1791" s="514"/>
      <c r="T1791" s="514"/>
      <c r="U1791" s="514"/>
      <c r="V1791" s="514"/>
      <c r="W1791" s="514"/>
      <c r="X1791" s="514"/>
      <c r="Y1791" s="514"/>
      <c r="Z1791" s="514"/>
      <c r="AA1791" s="514"/>
    </row>
    <row r="1792" spans="3:27">
      <c r="C1792" s="514"/>
      <c r="D1792" s="514"/>
      <c r="E1792" s="514"/>
      <c r="F1792" s="514"/>
      <c r="G1792" s="514"/>
      <c r="H1792" s="514"/>
      <c r="I1792" s="514"/>
      <c r="J1792" s="514"/>
      <c r="K1792" s="514"/>
      <c r="L1792" s="514"/>
      <c r="M1792" s="514"/>
      <c r="N1792" s="514"/>
      <c r="O1792" s="514"/>
      <c r="P1792" s="514"/>
      <c r="Q1792" s="514"/>
      <c r="R1792" s="514"/>
      <c r="S1792" s="514"/>
      <c r="T1792" s="514"/>
      <c r="U1792" s="514"/>
      <c r="V1792" s="514"/>
      <c r="W1792" s="514"/>
      <c r="X1792" s="514"/>
      <c r="Y1792" s="514"/>
      <c r="Z1792" s="514"/>
      <c r="AA1792" s="514"/>
    </row>
    <row r="1793" spans="3:27">
      <c r="C1793" s="514"/>
      <c r="D1793" s="514"/>
      <c r="E1793" s="514"/>
      <c r="F1793" s="514"/>
      <c r="G1793" s="514"/>
      <c r="H1793" s="514"/>
      <c r="I1793" s="514"/>
      <c r="J1793" s="514"/>
      <c r="K1793" s="514"/>
      <c r="L1793" s="514"/>
      <c r="M1793" s="514"/>
      <c r="N1793" s="514"/>
      <c r="O1793" s="514"/>
      <c r="P1793" s="514"/>
      <c r="Q1793" s="514"/>
      <c r="R1793" s="514"/>
      <c r="S1793" s="514"/>
      <c r="T1793" s="514"/>
      <c r="U1793" s="514"/>
      <c r="V1793" s="514"/>
      <c r="W1793" s="514"/>
      <c r="X1793" s="514"/>
      <c r="Y1793" s="514"/>
      <c r="Z1793" s="514"/>
      <c r="AA1793" s="514"/>
    </row>
    <row r="1794" spans="3:27">
      <c r="C1794" s="514"/>
      <c r="D1794" s="514"/>
      <c r="E1794" s="514"/>
      <c r="F1794" s="514"/>
      <c r="G1794" s="514"/>
      <c r="H1794" s="514"/>
      <c r="I1794" s="514"/>
      <c r="J1794" s="514"/>
      <c r="K1794" s="514"/>
      <c r="L1794" s="514"/>
      <c r="M1794" s="514"/>
      <c r="N1794" s="514"/>
      <c r="O1794" s="514"/>
      <c r="P1794" s="514"/>
      <c r="Q1794" s="514"/>
      <c r="R1794" s="514"/>
      <c r="S1794" s="514"/>
      <c r="T1794" s="514"/>
      <c r="U1794" s="514"/>
      <c r="V1794" s="514"/>
      <c r="W1794" s="514"/>
      <c r="X1794" s="514"/>
      <c r="Y1794" s="514"/>
      <c r="Z1794" s="514"/>
      <c r="AA1794" s="514"/>
    </row>
    <row r="1795" spans="3:27">
      <c r="C1795" s="514"/>
      <c r="D1795" s="514"/>
      <c r="E1795" s="514"/>
      <c r="F1795" s="514"/>
      <c r="G1795" s="514"/>
      <c r="H1795" s="514"/>
      <c r="I1795" s="514"/>
      <c r="J1795" s="514"/>
      <c r="K1795" s="514"/>
      <c r="L1795" s="514"/>
      <c r="M1795" s="514"/>
      <c r="N1795" s="514"/>
      <c r="O1795" s="514"/>
      <c r="P1795" s="514"/>
      <c r="Q1795" s="514"/>
      <c r="R1795" s="514"/>
      <c r="S1795" s="514"/>
      <c r="T1795" s="514"/>
      <c r="U1795" s="514"/>
      <c r="V1795" s="514"/>
      <c r="W1795" s="514"/>
      <c r="X1795" s="514"/>
      <c r="Y1795" s="514"/>
      <c r="Z1795" s="514"/>
      <c r="AA1795" s="514"/>
    </row>
    <row r="1796" spans="3:27">
      <c r="C1796" s="514"/>
      <c r="D1796" s="514"/>
      <c r="E1796" s="514"/>
      <c r="F1796" s="514"/>
      <c r="G1796" s="514"/>
      <c r="H1796" s="514"/>
      <c r="I1796" s="514"/>
      <c r="J1796" s="514"/>
      <c r="K1796" s="514"/>
      <c r="L1796" s="514"/>
      <c r="M1796" s="514"/>
      <c r="N1796" s="514"/>
      <c r="O1796" s="514"/>
      <c r="P1796" s="514"/>
      <c r="Q1796" s="514"/>
      <c r="R1796" s="514"/>
      <c r="S1796" s="514"/>
      <c r="T1796" s="514"/>
      <c r="U1796" s="514"/>
      <c r="V1796" s="514"/>
      <c r="W1796" s="514"/>
      <c r="X1796" s="514"/>
      <c r="Y1796" s="514"/>
      <c r="Z1796" s="514"/>
      <c r="AA1796" s="514"/>
    </row>
    <row r="1797" spans="3:27">
      <c r="C1797" s="514"/>
      <c r="D1797" s="514"/>
      <c r="E1797" s="514"/>
      <c r="F1797" s="514"/>
      <c r="G1797" s="514"/>
      <c r="H1797" s="514"/>
      <c r="I1797" s="514"/>
      <c r="J1797" s="514"/>
      <c r="K1797" s="514"/>
      <c r="L1797" s="514"/>
      <c r="M1797" s="514"/>
      <c r="N1797" s="514"/>
      <c r="O1797" s="514"/>
      <c r="P1797" s="514"/>
      <c r="Q1797" s="514"/>
      <c r="R1797" s="514"/>
      <c r="S1797" s="514"/>
      <c r="T1797" s="514"/>
      <c r="U1797" s="514"/>
      <c r="V1797" s="514"/>
      <c r="W1797" s="514"/>
      <c r="X1797" s="514"/>
      <c r="Y1797" s="514"/>
      <c r="Z1797" s="514"/>
      <c r="AA1797" s="514"/>
    </row>
    <row r="1798" spans="3:27">
      <c r="C1798" s="514"/>
      <c r="D1798" s="514"/>
      <c r="E1798" s="514"/>
      <c r="F1798" s="514"/>
      <c r="G1798" s="514"/>
      <c r="H1798" s="514"/>
      <c r="I1798" s="514"/>
      <c r="J1798" s="514"/>
      <c r="K1798" s="514"/>
      <c r="L1798" s="514"/>
      <c r="M1798" s="514"/>
      <c r="N1798" s="514"/>
      <c r="O1798" s="514"/>
      <c r="P1798" s="514"/>
      <c r="Q1798" s="514"/>
      <c r="R1798" s="514"/>
      <c r="S1798" s="514"/>
      <c r="T1798" s="514"/>
      <c r="U1798" s="514"/>
      <c r="V1798" s="514"/>
      <c r="W1798" s="514"/>
      <c r="X1798" s="514"/>
      <c r="Y1798" s="514"/>
      <c r="Z1798" s="514"/>
      <c r="AA1798" s="514"/>
    </row>
    <row r="1799" spans="3:27">
      <c r="C1799" s="514"/>
      <c r="D1799" s="514"/>
      <c r="E1799" s="514"/>
      <c r="F1799" s="514"/>
      <c r="G1799" s="514"/>
      <c r="H1799" s="514"/>
      <c r="I1799" s="514"/>
      <c r="J1799" s="514"/>
      <c r="K1799" s="514"/>
      <c r="L1799" s="514"/>
      <c r="M1799" s="514"/>
      <c r="N1799" s="514"/>
      <c r="O1799" s="514"/>
      <c r="P1799" s="514"/>
      <c r="Q1799" s="514"/>
      <c r="R1799" s="514"/>
      <c r="S1799" s="514"/>
      <c r="T1799" s="514"/>
      <c r="U1799" s="514"/>
      <c r="V1799" s="514"/>
      <c r="W1799" s="514"/>
      <c r="X1799" s="514"/>
      <c r="Y1799" s="514"/>
      <c r="Z1799" s="514"/>
      <c r="AA1799" s="514"/>
    </row>
    <row r="1800" spans="3:27">
      <c r="C1800" s="514"/>
      <c r="D1800" s="514"/>
      <c r="E1800" s="514"/>
      <c r="F1800" s="514"/>
      <c r="G1800" s="514"/>
      <c r="H1800" s="514"/>
      <c r="I1800" s="514"/>
      <c r="J1800" s="514"/>
      <c r="K1800" s="514"/>
      <c r="L1800" s="514"/>
      <c r="M1800" s="514"/>
      <c r="N1800" s="514"/>
      <c r="O1800" s="514"/>
      <c r="P1800" s="514"/>
      <c r="Q1800" s="514"/>
      <c r="R1800" s="514"/>
      <c r="S1800" s="514"/>
      <c r="T1800" s="514"/>
      <c r="U1800" s="514"/>
      <c r="V1800" s="514"/>
      <c r="W1800" s="514"/>
      <c r="X1800" s="514"/>
      <c r="Y1800" s="514"/>
      <c r="Z1800" s="514"/>
      <c r="AA1800" s="514"/>
    </row>
    <row r="1801" spans="3:27">
      <c r="C1801" s="514"/>
      <c r="D1801" s="514"/>
      <c r="E1801" s="514"/>
      <c r="F1801" s="514"/>
      <c r="G1801" s="514"/>
      <c r="H1801" s="514"/>
      <c r="I1801" s="514"/>
      <c r="J1801" s="514"/>
      <c r="K1801" s="514"/>
      <c r="L1801" s="514"/>
      <c r="M1801" s="514"/>
      <c r="N1801" s="514"/>
      <c r="O1801" s="514"/>
      <c r="P1801" s="514"/>
      <c r="Q1801" s="514"/>
      <c r="R1801" s="514"/>
      <c r="S1801" s="514"/>
      <c r="T1801" s="514"/>
      <c r="U1801" s="514"/>
      <c r="V1801" s="514"/>
      <c r="W1801" s="514"/>
      <c r="X1801" s="514"/>
      <c r="Y1801" s="514"/>
      <c r="Z1801" s="514"/>
      <c r="AA1801" s="514"/>
    </row>
    <row r="1802" spans="3:27">
      <c r="C1802" s="514"/>
      <c r="D1802" s="514"/>
      <c r="E1802" s="514"/>
      <c r="F1802" s="514"/>
      <c r="G1802" s="514"/>
      <c r="H1802" s="514"/>
      <c r="I1802" s="514"/>
      <c r="J1802" s="514"/>
      <c r="K1802" s="514"/>
      <c r="L1802" s="514"/>
      <c r="M1802" s="514"/>
      <c r="N1802" s="514"/>
      <c r="O1802" s="514"/>
      <c r="P1802" s="514"/>
      <c r="Q1802" s="514"/>
      <c r="R1802" s="514"/>
      <c r="S1802" s="514"/>
      <c r="T1802" s="514"/>
      <c r="U1802" s="514"/>
      <c r="V1802" s="514"/>
      <c r="W1802" s="514"/>
      <c r="X1802" s="514"/>
      <c r="Y1802" s="514"/>
      <c r="Z1802" s="514"/>
      <c r="AA1802" s="514"/>
    </row>
    <row r="1803" spans="3:27">
      <c r="C1803" s="514"/>
      <c r="D1803" s="514"/>
      <c r="E1803" s="514"/>
      <c r="F1803" s="514"/>
      <c r="G1803" s="514"/>
      <c r="H1803" s="514"/>
      <c r="I1803" s="514"/>
      <c r="J1803" s="514"/>
      <c r="K1803" s="514"/>
      <c r="L1803" s="514"/>
      <c r="M1803" s="514"/>
      <c r="N1803" s="514"/>
      <c r="O1803" s="514"/>
      <c r="P1803" s="514"/>
      <c r="Q1803" s="514"/>
      <c r="R1803" s="514"/>
      <c r="S1803" s="514"/>
      <c r="T1803" s="514"/>
      <c r="U1803" s="514"/>
      <c r="V1803" s="514"/>
      <c r="W1803" s="514"/>
      <c r="X1803" s="514"/>
      <c r="Y1803" s="514"/>
      <c r="Z1803" s="514"/>
      <c r="AA1803" s="514"/>
    </row>
    <row r="1804" spans="3:27">
      <c r="C1804" s="514"/>
      <c r="D1804" s="514"/>
      <c r="E1804" s="514"/>
      <c r="F1804" s="514"/>
      <c r="G1804" s="514"/>
      <c r="H1804" s="514"/>
      <c r="I1804" s="514"/>
      <c r="J1804" s="514"/>
      <c r="K1804" s="514"/>
      <c r="L1804" s="514"/>
      <c r="M1804" s="514"/>
      <c r="N1804" s="514"/>
      <c r="O1804" s="514"/>
      <c r="P1804" s="514"/>
      <c r="Q1804" s="514"/>
      <c r="R1804" s="514"/>
      <c r="S1804" s="514"/>
      <c r="T1804" s="514"/>
      <c r="U1804" s="514"/>
      <c r="V1804" s="514"/>
      <c r="W1804" s="514"/>
      <c r="X1804" s="514"/>
      <c r="Y1804" s="514"/>
      <c r="Z1804" s="514"/>
      <c r="AA1804" s="514"/>
    </row>
    <row r="1805" spans="3:27">
      <c r="C1805" s="514"/>
      <c r="D1805" s="514"/>
      <c r="E1805" s="514"/>
      <c r="F1805" s="514"/>
      <c r="G1805" s="514"/>
      <c r="H1805" s="514"/>
      <c r="I1805" s="514"/>
      <c r="J1805" s="514"/>
      <c r="K1805" s="514"/>
      <c r="L1805" s="514"/>
      <c r="M1805" s="514"/>
      <c r="N1805" s="514"/>
      <c r="O1805" s="514"/>
      <c r="P1805" s="514"/>
      <c r="Q1805" s="514"/>
      <c r="R1805" s="514"/>
      <c r="S1805" s="514"/>
      <c r="T1805" s="514"/>
      <c r="U1805" s="514"/>
      <c r="V1805" s="514"/>
      <c r="W1805" s="514"/>
      <c r="X1805" s="514"/>
      <c r="Y1805" s="514"/>
      <c r="Z1805" s="514"/>
      <c r="AA1805" s="514"/>
    </row>
    <row r="1806" spans="3:27">
      <c r="C1806" s="514"/>
      <c r="D1806" s="514"/>
      <c r="E1806" s="514"/>
      <c r="F1806" s="514"/>
      <c r="G1806" s="514"/>
      <c r="H1806" s="514"/>
      <c r="I1806" s="514"/>
      <c r="J1806" s="514"/>
      <c r="K1806" s="514"/>
      <c r="L1806" s="514"/>
      <c r="M1806" s="514"/>
      <c r="N1806" s="514"/>
      <c r="O1806" s="514"/>
      <c r="P1806" s="514"/>
      <c r="Q1806" s="514"/>
      <c r="R1806" s="514"/>
      <c r="S1806" s="514"/>
      <c r="T1806" s="514"/>
      <c r="U1806" s="514"/>
      <c r="V1806" s="514"/>
      <c r="W1806" s="514"/>
      <c r="X1806" s="514"/>
      <c r="Y1806" s="514"/>
      <c r="Z1806" s="514"/>
      <c r="AA1806" s="514"/>
    </row>
    <row r="1807" spans="3:27">
      <c r="C1807" s="514"/>
      <c r="D1807" s="514"/>
      <c r="E1807" s="514"/>
      <c r="F1807" s="514"/>
      <c r="G1807" s="514"/>
      <c r="H1807" s="514"/>
      <c r="I1807" s="514"/>
      <c r="J1807" s="514"/>
      <c r="K1807" s="514"/>
      <c r="L1807" s="514"/>
      <c r="M1807" s="514"/>
      <c r="N1807" s="514"/>
      <c r="O1807" s="514"/>
      <c r="P1807" s="514"/>
      <c r="Q1807" s="514"/>
      <c r="R1807" s="514"/>
      <c r="S1807" s="514"/>
      <c r="T1807" s="514"/>
      <c r="U1807" s="514"/>
      <c r="V1807" s="514"/>
      <c r="W1807" s="514"/>
      <c r="X1807" s="514"/>
      <c r="Y1807" s="514"/>
      <c r="Z1807" s="514"/>
      <c r="AA1807" s="514"/>
    </row>
    <row r="1808" spans="3:27">
      <c r="C1808" s="514"/>
      <c r="D1808" s="514"/>
      <c r="E1808" s="514"/>
      <c r="F1808" s="514"/>
      <c r="G1808" s="514"/>
      <c r="H1808" s="514"/>
      <c r="I1808" s="514"/>
      <c r="J1808" s="514"/>
      <c r="K1808" s="514"/>
      <c r="L1808" s="514"/>
      <c r="M1808" s="514"/>
      <c r="N1808" s="514"/>
      <c r="O1808" s="514"/>
      <c r="P1808" s="514"/>
      <c r="Q1808" s="514"/>
      <c r="R1808" s="514"/>
      <c r="S1808" s="514"/>
      <c r="T1808" s="514"/>
      <c r="U1808" s="514"/>
      <c r="V1808" s="514"/>
      <c r="W1808" s="514"/>
      <c r="X1808" s="514"/>
      <c r="Y1808" s="514"/>
      <c r="Z1808" s="514"/>
      <c r="AA1808" s="514"/>
    </row>
    <row r="1809" spans="3:27">
      <c r="C1809" s="514"/>
      <c r="D1809" s="514"/>
      <c r="E1809" s="514"/>
      <c r="F1809" s="514"/>
      <c r="G1809" s="514"/>
      <c r="H1809" s="514"/>
      <c r="I1809" s="514"/>
      <c r="J1809" s="514"/>
      <c r="K1809" s="514"/>
      <c r="L1809" s="514"/>
      <c r="M1809" s="514"/>
      <c r="N1809" s="514"/>
      <c r="O1809" s="514"/>
      <c r="P1809" s="514"/>
      <c r="Q1809" s="514"/>
      <c r="R1809" s="514"/>
      <c r="S1809" s="514"/>
      <c r="T1809" s="514"/>
      <c r="U1809" s="514"/>
      <c r="V1809" s="514"/>
      <c r="W1809" s="514"/>
      <c r="X1809" s="514"/>
      <c r="Y1809" s="514"/>
      <c r="Z1809" s="514"/>
      <c r="AA1809" s="514"/>
    </row>
    <row r="1810" spans="3:27">
      <c r="C1810" s="514"/>
      <c r="D1810" s="514"/>
      <c r="E1810" s="514"/>
      <c r="F1810" s="514"/>
      <c r="G1810" s="514"/>
      <c r="H1810" s="514"/>
      <c r="I1810" s="514"/>
      <c r="J1810" s="514"/>
      <c r="K1810" s="514"/>
      <c r="L1810" s="514"/>
      <c r="M1810" s="514"/>
      <c r="N1810" s="514"/>
      <c r="O1810" s="514"/>
      <c r="P1810" s="514"/>
      <c r="Q1810" s="514"/>
      <c r="R1810" s="514"/>
      <c r="S1810" s="514"/>
      <c r="T1810" s="514"/>
      <c r="U1810" s="514"/>
      <c r="V1810" s="514"/>
      <c r="W1810" s="514"/>
      <c r="X1810" s="514"/>
      <c r="Y1810" s="514"/>
      <c r="Z1810" s="514"/>
      <c r="AA1810" s="514"/>
    </row>
    <row r="1811" spans="3:27">
      <c r="C1811" s="514"/>
      <c r="D1811" s="514"/>
      <c r="E1811" s="514"/>
      <c r="F1811" s="514"/>
      <c r="G1811" s="514"/>
      <c r="H1811" s="514"/>
      <c r="I1811" s="514"/>
      <c r="J1811" s="514"/>
      <c r="K1811" s="514"/>
      <c r="L1811" s="514"/>
      <c r="M1811" s="514"/>
      <c r="N1811" s="514"/>
      <c r="O1811" s="514"/>
      <c r="P1811" s="514"/>
      <c r="Q1811" s="514"/>
      <c r="R1811" s="514"/>
      <c r="S1811" s="514"/>
      <c r="T1811" s="514"/>
      <c r="U1811" s="514"/>
      <c r="V1811" s="514"/>
      <c r="W1811" s="514"/>
      <c r="X1811" s="514"/>
      <c r="Y1811" s="514"/>
      <c r="Z1811" s="514"/>
      <c r="AA1811" s="514"/>
    </row>
    <row r="1812" spans="3:27">
      <c r="C1812" s="514"/>
      <c r="D1812" s="514"/>
      <c r="E1812" s="514"/>
      <c r="F1812" s="514"/>
      <c r="G1812" s="514"/>
      <c r="H1812" s="514"/>
      <c r="I1812" s="514"/>
      <c r="J1812" s="514"/>
      <c r="K1812" s="514"/>
      <c r="L1812" s="514"/>
      <c r="M1812" s="514"/>
      <c r="N1812" s="514"/>
      <c r="O1812" s="514"/>
      <c r="P1812" s="514"/>
      <c r="Q1812" s="514"/>
      <c r="R1812" s="514"/>
      <c r="S1812" s="514"/>
      <c r="T1812" s="514"/>
      <c r="U1812" s="514"/>
      <c r="V1812" s="514"/>
      <c r="W1812" s="514"/>
      <c r="X1812" s="514"/>
      <c r="Y1812" s="514"/>
      <c r="Z1812" s="514"/>
      <c r="AA1812" s="514"/>
    </row>
    <row r="1813" spans="3:27">
      <c r="C1813" s="514"/>
      <c r="D1813" s="514"/>
      <c r="E1813" s="514"/>
      <c r="F1813" s="514"/>
      <c r="G1813" s="514"/>
      <c r="H1813" s="514"/>
      <c r="I1813" s="514"/>
      <c r="J1813" s="514"/>
      <c r="K1813" s="514"/>
      <c r="L1813" s="514"/>
      <c r="M1813" s="514"/>
      <c r="N1813" s="514"/>
      <c r="O1813" s="514"/>
      <c r="P1813" s="514"/>
      <c r="Q1813" s="514"/>
      <c r="R1813" s="514"/>
      <c r="S1813" s="514"/>
      <c r="T1813" s="514"/>
      <c r="U1813" s="514"/>
      <c r="V1813" s="514"/>
      <c r="W1813" s="514"/>
      <c r="X1813" s="514"/>
      <c r="Y1813" s="514"/>
      <c r="Z1813" s="514"/>
      <c r="AA1813" s="514"/>
    </row>
    <row r="1814" spans="3:27">
      <c r="C1814" s="514"/>
      <c r="D1814" s="514"/>
      <c r="E1814" s="514"/>
      <c r="F1814" s="514"/>
      <c r="G1814" s="514"/>
      <c r="H1814" s="514"/>
      <c r="I1814" s="514"/>
      <c r="J1814" s="514"/>
      <c r="K1814" s="514"/>
      <c r="L1814" s="514"/>
      <c r="M1814" s="514"/>
      <c r="N1814" s="514"/>
      <c r="O1814" s="514"/>
      <c r="P1814" s="514"/>
      <c r="Q1814" s="514"/>
      <c r="R1814" s="514"/>
      <c r="S1814" s="514"/>
      <c r="T1814" s="514"/>
      <c r="U1814" s="514"/>
      <c r="V1814" s="514"/>
      <c r="W1814" s="514"/>
      <c r="X1814" s="514"/>
      <c r="Y1814" s="514"/>
      <c r="Z1814" s="514"/>
      <c r="AA1814" s="514"/>
    </row>
    <row r="1815" spans="3:27">
      <c r="C1815" s="514"/>
      <c r="D1815" s="514"/>
      <c r="E1815" s="514"/>
      <c r="F1815" s="514"/>
      <c r="G1815" s="514"/>
      <c r="H1815" s="514"/>
      <c r="I1815" s="514"/>
      <c r="J1815" s="514"/>
      <c r="K1815" s="514"/>
      <c r="L1815" s="514"/>
      <c r="M1815" s="514"/>
      <c r="N1815" s="514"/>
      <c r="O1815" s="514"/>
      <c r="P1815" s="514"/>
      <c r="Q1815" s="514"/>
      <c r="R1815" s="514"/>
      <c r="S1815" s="514"/>
      <c r="T1815" s="514"/>
      <c r="U1815" s="514"/>
      <c r="V1815" s="514"/>
      <c r="W1815" s="514"/>
      <c r="X1815" s="514"/>
      <c r="Y1815" s="514"/>
      <c r="Z1815" s="514"/>
      <c r="AA1815" s="514"/>
    </row>
    <row r="1816" spans="3:27">
      <c r="C1816" s="514"/>
      <c r="D1816" s="514"/>
      <c r="E1816" s="514"/>
      <c r="F1816" s="514"/>
      <c r="G1816" s="514"/>
      <c r="H1816" s="514"/>
      <c r="I1816" s="514"/>
      <c r="J1816" s="514"/>
      <c r="K1816" s="514"/>
      <c r="L1816" s="514"/>
      <c r="M1816" s="514"/>
      <c r="N1816" s="514"/>
      <c r="O1816" s="514"/>
      <c r="P1816" s="514"/>
      <c r="Q1816" s="514"/>
      <c r="R1816" s="514"/>
      <c r="S1816" s="514"/>
      <c r="T1816" s="514"/>
      <c r="U1816" s="514"/>
      <c r="V1816" s="514"/>
      <c r="W1816" s="514"/>
      <c r="X1816" s="514"/>
      <c r="Y1816" s="514"/>
      <c r="Z1816" s="514"/>
      <c r="AA1816" s="514"/>
    </row>
    <row r="1817" spans="3:27">
      <c r="C1817" s="514"/>
      <c r="D1817" s="514"/>
      <c r="E1817" s="514"/>
      <c r="F1817" s="514"/>
      <c r="G1817" s="514"/>
      <c r="H1817" s="514"/>
      <c r="I1817" s="514"/>
      <c r="J1817" s="514"/>
      <c r="K1817" s="514"/>
      <c r="L1817" s="514"/>
      <c r="M1817" s="514"/>
      <c r="N1817" s="514"/>
      <c r="O1817" s="514"/>
      <c r="P1817" s="514"/>
      <c r="Q1817" s="514"/>
      <c r="R1817" s="514"/>
      <c r="S1817" s="514"/>
      <c r="T1817" s="514"/>
      <c r="U1817" s="514"/>
      <c r="V1817" s="514"/>
      <c r="W1817" s="514"/>
      <c r="X1817" s="514"/>
      <c r="Y1817" s="514"/>
      <c r="Z1817" s="514"/>
      <c r="AA1817" s="514"/>
    </row>
    <row r="1818" spans="3:27">
      <c r="C1818" s="514"/>
      <c r="D1818" s="514"/>
      <c r="E1818" s="514"/>
      <c r="F1818" s="514"/>
      <c r="G1818" s="514"/>
      <c r="H1818" s="514"/>
      <c r="I1818" s="514"/>
      <c r="J1818" s="514"/>
      <c r="K1818" s="514"/>
      <c r="L1818" s="514"/>
      <c r="M1818" s="514"/>
      <c r="N1818" s="514"/>
      <c r="O1818" s="514"/>
      <c r="P1818" s="514"/>
      <c r="Q1818" s="514"/>
      <c r="R1818" s="514"/>
      <c r="S1818" s="514"/>
      <c r="T1818" s="514"/>
      <c r="U1818" s="514"/>
      <c r="V1818" s="514"/>
      <c r="W1818" s="514"/>
      <c r="X1818" s="514"/>
      <c r="Y1818" s="514"/>
      <c r="Z1818" s="514"/>
      <c r="AA1818" s="514"/>
    </row>
    <row r="1819" spans="3:27">
      <c r="C1819" s="514"/>
      <c r="D1819" s="514"/>
      <c r="E1819" s="514"/>
      <c r="F1819" s="514"/>
      <c r="G1819" s="514"/>
      <c r="H1819" s="514"/>
      <c r="I1819" s="514"/>
      <c r="J1819" s="514"/>
      <c r="K1819" s="514"/>
      <c r="L1819" s="514"/>
      <c r="M1819" s="514"/>
      <c r="N1819" s="514"/>
      <c r="O1819" s="514"/>
      <c r="P1819" s="514"/>
      <c r="Q1819" s="514"/>
      <c r="R1819" s="514"/>
      <c r="S1819" s="514"/>
      <c r="T1819" s="514"/>
      <c r="U1819" s="514"/>
      <c r="V1819" s="514"/>
      <c r="W1819" s="514"/>
      <c r="X1819" s="514"/>
      <c r="Y1819" s="514"/>
      <c r="Z1819" s="514"/>
      <c r="AA1819" s="514"/>
    </row>
    <row r="1820" spans="3:27">
      <c r="C1820" s="514"/>
      <c r="D1820" s="514"/>
      <c r="E1820" s="514"/>
      <c r="F1820" s="514"/>
      <c r="G1820" s="514"/>
      <c r="H1820" s="514"/>
      <c r="I1820" s="514"/>
      <c r="J1820" s="514"/>
      <c r="K1820" s="514"/>
      <c r="L1820" s="514"/>
      <c r="M1820" s="514"/>
      <c r="N1820" s="514"/>
      <c r="O1820" s="514"/>
      <c r="P1820" s="514"/>
      <c r="Q1820" s="514"/>
      <c r="R1820" s="514"/>
      <c r="S1820" s="514"/>
      <c r="T1820" s="514"/>
      <c r="U1820" s="514"/>
      <c r="V1820" s="514"/>
      <c r="W1820" s="514"/>
      <c r="X1820" s="514"/>
      <c r="Y1820" s="514"/>
      <c r="Z1820" s="514"/>
      <c r="AA1820" s="514"/>
    </row>
    <row r="1821" spans="3:27">
      <c r="C1821" s="514"/>
      <c r="D1821" s="514"/>
      <c r="E1821" s="514"/>
      <c r="F1821" s="514"/>
      <c r="G1821" s="514"/>
      <c r="H1821" s="514"/>
      <c r="I1821" s="514"/>
      <c r="J1821" s="514"/>
      <c r="K1821" s="514"/>
      <c r="L1821" s="514"/>
      <c r="M1821" s="514"/>
      <c r="N1821" s="514"/>
      <c r="O1821" s="514"/>
      <c r="P1821" s="514"/>
      <c r="Q1821" s="514"/>
      <c r="R1821" s="514"/>
      <c r="S1821" s="514"/>
      <c r="T1821" s="514"/>
      <c r="U1821" s="514"/>
      <c r="V1821" s="514"/>
      <c r="W1821" s="514"/>
      <c r="X1821" s="514"/>
      <c r="Y1821" s="514"/>
      <c r="Z1821" s="514"/>
      <c r="AA1821" s="514"/>
    </row>
    <row r="1822" spans="3:27">
      <c r="C1822" s="514"/>
      <c r="D1822" s="514"/>
      <c r="E1822" s="514"/>
      <c r="F1822" s="514"/>
      <c r="G1822" s="514"/>
      <c r="H1822" s="514"/>
      <c r="I1822" s="514"/>
      <c r="J1822" s="514"/>
      <c r="K1822" s="514"/>
      <c r="L1822" s="514"/>
      <c r="M1822" s="514"/>
      <c r="N1822" s="514"/>
      <c r="O1822" s="514"/>
      <c r="P1822" s="514"/>
      <c r="Q1822" s="514"/>
      <c r="R1822" s="514"/>
      <c r="S1822" s="514"/>
      <c r="T1822" s="514"/>
      <c r="U1822" s="514"/>
      <c r="V1822" s="514"/>
      <c r="W1822" s="514"/>
      <c r="X1822" s="514"/>
      <c r="Y1822" s="514"/>
      <c r="Z1822" s="514"/>
      <c r="AA1822" s="514"/>
    </row>
    <row r="1823" spans="3:27">
      <c r="C1823" s="514"/>
      <c r="D1823" s="514"/>
      <c r="E1823" s="514"/>
      <c r="F1823" s="514"/>
      <c r="G1823" s="514"/>
      <c r="H1823" s="514"/>
      <c r="I1823" s="514"/>
      <c r="J1823" s="514"/>
      <c r="K1823" s="514"/>
      <c r="L1823" s="514"/>
      <c r="M1823" s="514"/>
      <c r="N1823" s="514"/>
      <c r="O1823" s="514"/>
      <c r="P1823" s="514"/>
      <c r="Q1823" s="514"/>
      <c r="R1823" s="514"/>
      <c r="S1823" s="514"/>
      <c r="T1823" s="514"/>
      <c r="U1823" s="514"/>
      <c r="V1823" s="514"/>
      <c r="W1823" s="514"/>
      <c r="X1823" s="514"/>
      <c r="Y1823" s="514"/>
      <c r="Z1823" s="514"/>
      <c r="AA1823" s="514"/>
    </row>
    <row r="1824" spans="3:27">
      <c r="C1824" s="514"/>
      <c r="D1824" s="514"/>
      <c r="E1824" s="514"/>
      <c r="F1824" s="514"/>
      <c r="G1824" s="514"/>
      <c r="H1824" s="514"/>
      <c r="I1824" s="514"/>
      <c r="J1824" s="514"/>
      <c r="K1824" s="514"/>
      <c r="L1824" s="514"/>
      <c r="M1824" s="514"/>
      <c r="N1824" s="514"/>
      <c r="O1824" s="514"/>
      <c r="P1824" s="514"/>
      <c r="Q1824" s="514"/>
      <c r="R1824" s="514"/>
      <c r="S1824" s="514"/>
      <c r="T1824" s="514"/>
      <c r="U1824" s="514"/>
      <c r="V1824" s="514"/>
      <c r="W1824" s="514"/>
      <c r="X1824" s="514"/>
      <c r="Y1824" s="514"/>
      <c r="Z1824" s="514"/>
      <c r="AA1824" s="514"/>
    </row>
    <row r="1825" spans="3:27">
      <c r="C1825" s="514"/>
      <c r="D1825" s="514"/>
      <c r="E1825" s="514"/>
      <c r="F1825" s="514"/>
      <c r="G1825" s="514"/>
      <c r="H1825" s="514"/>
      <c r="I1825" s="514"/>
      <c r="J1825" s="514"/>
      <c r="K1825" s="514"/>
      <c r="L1825" s="514"/>
      <c r="M1825" s="514"/>
      <c r="N1825" s="514"/>
      <c r="O1825" s="514"/>
      <c r="P1825" s="514"/>
      <c r="Q1825" s="514"/>
      <c r="R1825" s="514"/>
      <c r="S1825" s="514"/>
      <c r="T1825" s="514"/>
      <c r="U1825" s="514"/>
      <c r="V1825" s="514"/>
      <c r="W1825" s="514"/>
      <c r="X1825" s="514"/>
      <c r="Y1825" s="514"/>
      <c r="Z1825" s="514"/>
      <c r="AA1825" s="514"/>
    </row>
    <row r="1826" spans="3:27">
      <c r="C1826" s="514"/>
      <c r="D1826" s="514"/>
      <c r="E1826" s="514"/>
      <c r="F1826" s="514"/>
      <c r="G1826" s="514"/>
      <c r="H1826" s="514"/>
      <c r="I1826" s="514"/>
      <c r="J1826" s="514"/>
      <c r="K1826" s="514"/>
      <c r="L1826" s="514"/>
      <c r="M1826" s="514"/>
      <c r="N1826" s="514"/>
      <c r="O1826" s="514"/>
      <c r="P1826" s="514"/>
      <c r="Q1826" s="514"/>
      <c r="R1826" s="514"/>
      <c r="S1826" s="514"/>
      <c r="T1826" s="514"/>
      <c r="U1826" s="514"/>
      <c r="V1826" s="514"/>
      <c r="W1826" s="514"/>
      <c r="X1826" s="514"/>
      <c r="Y1826" s="514"/>
      <c r="Z1826" s="514"/>
      <c r="AA1826" s="514"/>
    </row>
    <row r="1827" spans="3:27">
      <c r="C1827" s="514"/>
      <c r="D1827" s="514"/>
      <c r="E1827" s="514"/>
      <c r="F1827" s="514"/>
      <c r="G1827" s="514"/>
      <c r="H1827" s="514"/>
      <c r="I1827" s="514"/>
      <c r="J1827" s="514"/>
      <c r="K1827" s="514"/>
      <c r="L1827" s="514"/>
      <c r="M1827" s="514"/>
      <c r="N1827" s="514"/>
      <c r="O1827" s="514"/>
      <c r="P1827" s="514"/>
      <c r="Q1827" s="514"/>
      <c r="R1827" s="514"/>
      <c r="S1827" s="514"/>
      <c r="T1827" s="514"/>
      <c r="U1827" s="514"/>
      <c r="V1827" s="514"/>
      <c r="W1827" s="514"/>
      <c r="X1827" s="514"/>
      <c r="Y1827" s="514"/>
      <c r="Z1827" s="514"/>
      <c r="AA1827" s="514"/>
    </row>
    <row r="1828" spans="3:27">
      <c r="C1828" s="514"/>
      <c r="D1828" s="514"/>
      <c r="E1828" s="514"/>
      <c r="F1828" s="514"/>
      <c r="G1828" s="514"/>
      <c r="H1828" s="514"/>
      <c r="I1828" s="514"/>
      <c r="J1828" s="514"/>
      <c r="K1828" s="514"/>
      <c r="L1828" s="514"/>
      <c r="M1828" s="514"/>
      <c r="N1828" s="514"/>
      <c r="O1828" s="514"/>
      <c r="P1828" s="514"/>
      <c r="Q1828" s="514"/>
      <c r="R1828" s="514"/>
      <c r="S1828" s="514"/>
      <c r="T1828" s="514"/>
      <c r="U1828" s="514"/>
      <c r="V1828" s="514"/>
      <c r="W1828" s="514"/>
      <c r="X1828" s="514"/>
      <c r="Y1828" s="514"/>
      <c r="Z1828" s="514"/>
      <c r="AA1828" s="514"/>
    </row>
    <row r="1829" spans="3:27">
      <c r="C1829" s="514"/>
      <c r="D1829" s="514"/>
      <c r="E1829" s="514"/>
      <c r="F1829" s="514"/>
      <c r="G1829" s="514"/>
      <c r="H1829" s="514"/>
      <c r="I1829" s="514"/>
      <c r="J1829" s="514"/>
      <c r="K1829" s="514"/>
      <c r="L1829" s="514"/>
      <c r="M1829" s="514"/>
      <c r="N1829" s="514"/>
      <c r="O1829" s="514"/>
      <c r="P1829" s="514"/>
      <c r="Q1829" s="514"/>
      <c r="R1829" s="514"/>
      <c r="S1829" s="514"/>
      <c r="T1829" s="514"/>
      <c r="U1829" s="514"/>
      <c r="V1829" s="514"/>
      <c r="W1829" s="514"/>
      <c r="X1829" s="514"/>
      <c r="Y1829" s="514"/>
      <c r="Z1829" s="514"/>
      <c r="AA1829" s="514"/>
    </row>
    <row r="1830" spans="3:27">
      <c r="C1830" s="514"/>
      <c r="D1830" s="514"/>
      <c r="E1830" s="514"/>
      <c r="F1830" s="514"/>
      <c r="G1830" s="514"/>
      <c r="H1830" s="514"/>
      <c r="I1830" s="514"/>
      <c r="J1830" s="514"/>
      <c r="K1830" s="514"/>
      <c r="L1830" s="514"/>
      <c r="M1830" s="514"/>
      <c r="N1830" s="514"/>
      <c r="O1830" s="514"/>
      <c r="P1830" s="514"/>
      <c r="Q1830" s="514"/>
      <c r="R1830" s="514"/>
      <c r="S1830" s="514"/>
      <c r="T1830" s="514"/>
      <c r="U1830" s="514"/>
      <c r="V1830" s="514"/>
      <c r="W1830" s="514"/>
      <c r="X1830" s="514"/>
      <c r="Y1830" s="514"/>
      <c r="Z1830" s="514"/>
      <c r="AA1830" s="514"/>
    </row>
    <row r="1831" spans="3:27">
      <c r="C1831" s="514"/>
      <c r="D1831" s="514"/>
      <c r="E1831" s="514"/>
      <c r="F1831" s="514"/>
      <c r="G1831" s="514"/>
      <c r="H1831" s="514"/>
      <c r="I1831" s="514"/>
      <c r="J1831" s="514"/>
      <c r="K1831" s="514"/>
      <c r="L1831" s="514"/>
      <c r="M1831" s="514"/>
      <c r="N1831" s="514"/>
      <c r="O1831" s="514"/>
      <c r="P1831" s="514"/>
      <c r="Q1831" s="514"/>
      <c r="R1831" s="514"/>
      <c r="S1831" s="514"/>
      <c r="T1831" s="514"/>
      <c r="U1831" s="514"/>
      <c r="V1831" s="514"/>
      <c r="W1831" s="514"/>
      <c r="X1831" s="514"/>
      <c r="Y1831" s="514"/>
      <c r="Z1831" s="514"/>
      <c r="AA1831" s="514"/>
    </row>
    <row r="1832" spans="3:27">
      <c r="C1832" s="514"/>
      <c r="D1832" s="514"/>
      <c r="E1832" s="514"/>
      <c r="F1832" s="514"/>
      <c r="G1832" s="514"/>
      <c r="H1832" s="514"/>
      <c r="I1832" s="514"/>
      <c r="J1832" s="514"/>
      <c r="K1832" s="514"/>
      <c r="L1832" s="514"/>
      <c r="M1832" s="514"/>
      <c r="N1832" s="514"/>
      <c r="O1832" s="514"/>
      <c r="P1832" s="514"/>
      <c r="Q1832" s="514"/>
      <c r="R1832" s="514"/>
      <c r="S1832" s="514"/>
      <c r="T1832" s="514"/>
      <c r="U1832" s="514"/>
      <c r="V1832" s="514"/>
      <c r="W1832" s="514"/>
      <c r="X1832" s="514"/>
      <c r="Y1832" s="514"/>
      <c r="Z1832" s="514"/>
      <c r="AA1832" s="514"/>
    </row>
    <row r="1833" spans="3:27">
      <c r="C1833" s="514"/>
      <c r="D1833" s="514"/>
      <c r="E1833" s="514"/>
      <c r="F1833" s="514"/>
      <c r="G1833" s="514"/>
      <c r="H1833" s="514"/>
      <c r="I1833" s="514"/>
      <c r="J1833" s="514"/>
      <c r="K1833" s="514"/>
      <c r="L1833" s="514"/>
      <c r="M1833" s="514"/>
      <c r="N1833" s="514"/>
      <c r="O1833" s="514"/>
      <c r="P1833" s="514"/>
      <c r="Q1833" s="514"/>
      <c r="R1833" s="514"/>
      <c r="S1833" s="514"/>
      <c r="T1833" s="514"/>
      <c r="U1833" s="514"/>
      <c r="V1833" s="514"/>
      <c r="W1833" s="514"/>
      <c r="X1833" s="514"/>
      <c r="Y1833" s="514"/>
      <c r="Z1833" s="514"/>
      <c r="AA1833" s="514"/>
    </row>
    <row r="1834" spans="3:27">
      <c r="C1834" s="514"/>
      <c r="D1834" s="514"/>
      <c r="E1834" s="514"/>
      <c r="F1834" s="514"/>
      <c r="G1834" s="514"/>
      <c r="H1834" s="514"/>
      <c r="I1834" s="514"/>
      <c r="J1834" s="514"/>
      <c r="K1834" s="514"/>
      <c r="L1834" s="514"/>
      <c r="M1834" s="514"/>
      <c r="N1834" s="514"/>
      <c r="O1834" s="514"/>
      <c r="P1834" s="514"/>
      <c r="Q1834" s="514"/>
      <c r="R1834" s="514"/>
      <c r="S1834" s="514"/>
      <c r="T1834" s="514"/>
      <c r="U1834" s="514"/>
      <c r="V1834" s="514"/>
      <c r="W1834" s="514"/>
      <c r="X1834" s="514"/>
      <c r="Y1834" s="514"/>
      <c r="Z1834" s="514"/>
      <c r="AA1834" s="514"/>
    </row>
    <row r="1835" spans="3:27">
      <c r="C1835" s="514"/>
      <c r="D1835" s="514"/>
      <c r="E1835" s="514"/>
      <c r="F1835" s="514"/>
      <c r="G1835" s="514"/>
      <c r="H1835" s="514"/>
      <c r="I1835" s="514"/>
      <c r="J1835" s="514"/>
      <c r="K1835" s="514"/>
      <c r="L1835" s="514"/>
      <c r="M1835" s="514"/>
      <c r="N1835" s="514"/>
      <c r="O1835" s="514"/>
      <c r="P1835" s="514"/>
      <c r="Q1835" s="514"/>
      <c r="R1835" s="514"/>
      <c r="S1835" s="514"/>
      <c r="T1835" s="514"/>
      <c r="U1835" s="514"/>
      <c r="V1835" s="514"/>
      <c r="W1835" s="514"/>
      <c r="X1835" s="514"/>
      <c r="Y1835" s="514"/>
      <c r="Z1835" s="514"/>
      <c r="AA1835" s="514"/>
    </row>
    <row r="1836" spans="3:27">
      <c r="C1836" s="514"/>
      <c r="D1836" s="514"/>
      <c r="E1836" s="514"/>
      <c r="F1836" s="514"/>
      <c r="G1836" s="514"/>
      <c r="H1836" s="514"/>
      <c r="I1836" s="514"/>
      <c r="J1836" s="514"/>
      <c r="K1836" s="514"/>
      <c r="L1836" s="514"/>
      <c r="M1836" s="514"/>
      <c r="N1836" s="514"/>
      <c r="O1836" s="514"/>
      <c r="P1836" s="514"/>
      <c r="Q1836" s="514"/>
      <c r="R1836" s="514"/>
      <c r="S1836" s="514"/>
      <c r="T1836" s="514"/>
      <c r="U1836" s="514"/>
      <c r="V1836" s="514"/>
      <c r="W1836" s="514"/>
      <c r="X1836" s="514"/>
      <c r="Y1836" s="514"/>
      <c r="Z1836" s="514"/>
      <c r="AA1836" s="514"/>
    </row>
    <row r="1837" spans="3:27">
      <c r="C1837" s="514"/>
      <c r="D1837" s="514"/>
      <c r="E1837" s="514"/>
      <c r="F1837" s="514"/>
      <c r="G1837" s="514"/>
      <c r="H1837" s="514"/>
      <c r="I1837" s="514"/>
      <c r="J1837" s="514"/>
      <c r="K1837" s="514"/>
      <c r="L1837" s="514"/>
      <c r="M1837" s="514"/>
      <c r="N1837" s="514"/>
      <c r="O1837" s="514"/>
      <c r="P1837" s="514"/>
      <c r="Q1837" s="514"/>
      <c r="R1837" s="514"/>
      <c r="S1837" s="514"/>
      <c r="T1837" s="514"/>
      <c r="U1837" s="514"/>
      <c r="V1837" s="514"/>
      <c r="W1837" s="514"/>
      <c r="X1837" s="514"/>
      <c r="Y1837" s="514"/>
      <c r="Z1837" s="514"/>
      <c r="AA1837" s="514"/>
    </row>
    <row r="1838" spans="3:27">
      <c r="C1838" s="514"/>
      <c r="D1838" s="514"/>
      <c r="E1838" s="514"/>
      <c r="F1838" s="514"/>
      <c r="G1838" s="514"/>
      <c r="H1838" s="514"/>
      <c r="I1838" s="514"/>
      <c r="J1838" s="514"/>
      <c r="K1838" s="514"/>
      <c r="L1838" s="514"/>
      <c r="M1838" s="514"/>
      <c r="N1838" s="514"/>
      <c r="O1838" s="514"/>
      <c r="P1838" s="514"/>
      <c r="Q1838" s="514"/>
      <c r="R1838" s="514"/>
      <c r="S1838" s="514"/>
      <c r="T1838" s="514"/>
      <c r="U1838" s="514"/>
      <c r="V1838" s="514"/>
      <c r="W1838" s="514"/>
      <c r="X1838" s="514"/>
      <c r="Y1838" s="514"/>
      <c r="Z1838" s="514"/>
      <c r="AA1838" s="514"/>
    </row>
    <row r="1839" spans="3:27">
      <c r="C1839" s="514"/>
      <c r="D1839" s="514"/>
      <c r="E1839" s="514"/>
      <c r="F1839" s="514"/>
      <c r="G1839" s="514"/>
      <c r="H1839" s="514"/>
      <c r="I1839" s="514"/>
      <c r="J1839" s="514"/>
      <c r="K1839" s="514"/>
      <c r="L1839" s="514"/>
      <c r="M1839" s="514"/>
      <c r="N1839" s="514"/>
      <c r="O1839" s="514"/>
      <c r="P1839" s="514"/>
      <c r="Q1839" s="514"/>
      <c r="R1839" s="514"/>
      <c r="S1839" s="514"/>
      <c r="T1839" s="514"/>
      <c r="U1839" s="514"/>
      <c r="V1839" s="514"/>
      <c r="W1839" s="514"/>
      <c r="X1839" s="514"/>
      <c r="Y1839" s="514"/>
      <c r="Z1839" s="514"/>
      <c r="AA1839" s="514"/>
    </row>
    <row r="1840" spans="3:27">
      <c r="C1840" s="514"/>
      <c r="D1840" s="514"/>
      <c r="E1840" s="514"/>
      <c r="F1840" s="514"/>
      <c r="G1840" s="514"/>
      <c r="H1840" s="514"/>
      <c r="I1840" s="514"/>
      <c r="J1840" s="514"/>
      <c r="K1840" s="514"/>
      <c r="L1840" s="514"/>
      <c r="M1840" s="514"/>
      <c r="N1840" s="514"/>
      <c r="O1840" s="514"/>
      <c r="P1840" s="514"/>
      <c r="Q1840" s="514"/>
      <c r="R1840" s="514"/>
      <c r="S1840" s="514"/>
      <c r="T1840" s="514"/>
      <c r="U1840" s="514"/>
      <c r="V1840" s="514"/>
      <c r="W1840" s="514"/>
      <c r="X1840" s="514"/>
      <c r="Y1840" s="514"/>
      <c r="Z1840" s="514"/>
      <c r="AA1840" s="514"/>
    </row>
    <row r="1841" spans="3:27">
      <c r="C1841" s="514"/>
      <c r="D1841" s="514"/>
      <c r="E1841" s="514"/>
      <c r="F1841" s="514"/>
      <c r="G1841" s="514"/>
      <c r="H1841" s="514"/>
      <c r="I1841" s="514"/>
      <c r="J1841" s="514"/>
      <c r="K1841" s="514"/>
      <c r="L1841" s="514"/>
      <c r="M1841" s="514"/>
      <c r="N1841" s="514"/>
      <c r="O1841" s="514"/>
      <c r="P1841" s="514"/>
      <c r="Q1841" s="514"/>
      <c r="R1841" s="514"/>
      <c r="S1841" s="514"/>
      <c r="T1841" s="514"/>
      <c r="U1841" s="514"/>
      <c r="V1841" s="514"/>
      <c r="W1841" s="514"/>
      <c r="X1841" s="514"/>
      <c r="Y1841" s="514"/>
      <c r="Z1841" s="514"/>
      <c r="AA1841" s="514"/>
    </row>
    <row r="1842" spans="3:27">
      <c r="C1842" s="514"/>
      <c r="D1842" s="514"/>
      <c r="E1842" s="514"/>
      <c r="F1842" s="514"/>
      <c r="G1842" s="514"/>
      <c r="H1842" s="514"/>
      <c r="I1842" s="514"/>
      <c r="J1842" s="514"/>
      <c r="K1842" s="514"/>
      <c r="L1842" s="514"/>
      <c r="M1842" s="514"/>
      <c r="N1842" s="514"/>
      <c r="O1842" s="514"/>
      <c r="P1842" s="514"/>
      <c r="Q1842" s="514"/>
      <c r="R1842" s="514"/>
      <c r="S1842" s="514"/>
      <c r="T1842" s="514"/>
      <c r="U1842" s="514"/>
      <c r="V1842" s="514"/>
      <c r="W1842" s="514"/>
      <c r="X1842" s="514"/>
      <c r="Y1842" s="514"/>
      <c r="Z1842" s="514"/>
      <c r="AA1842" s="514"/>
    </row>
    <row r="1843" spans="3:27">
      <c r="C1843" s="514"/>
      <c r="D1843" s="514"/>
      <c r="E1843" s="514"/>
      <c r="F1843" s="514"/>
      <c r="G1843" s="514"/>
      <c r="H1843" s="514"/>
      <c r="I1843" s="514"/>
      <c r="J1843" s="514"/>
      <c r="K1843" s="514"/>
      <c r="L1843" s="514"/>
      <c r="M1843" s="514"/>
      <c r="N1843" s="514"/>
      <c r="O1843" s="514"/>
      <c r="P1843" s="514"/>
      <c r="Q1843" s="514"/>
      <c r="R1843" s="514"/>
      <c r="S1843" s="514"/>
      <c r="T1843" s="514"/>
      <c r="U1843" s="514"/>
      <c r="V1843" s="514"/>
      <c r="W1843" s="514"/>
      <c r="X1843" s="514"/>
      <c r="Y1843" s="514"/>
      <c r="Z1843" s="514"/>
      <c r="AA1843" s="514"/>
    </row>
    <row r="1844" spans="3:27">
      <c r="C1844" s="514"/>
      <c r="D1844" s="514"/>
      <c r="E1844" s="514"/>
      <c r="F1844" s="514"/>
      <c r="G1844" s="514"/>
      <c r="H1844" s="514"/>
      <c r="I1844" s="514"/>
      <c r="J1844" s="514"/>
      <c r="K1844" s="514"/>
      <c r="L1844" s="514"/>
      <c r="M1844" s="514"/>
      <c r="N1844" s="514"/>
      <c r="O1844" s="514"/>
      <c r="P1844" s="514"/>
      <c r="Q1844" s="514"/>
      <c r="R1844" s="514"/>
      <c r="S1844" s="514"/>
      <c r="T1844" s="514"/>
      <c r="U1844" s="514"/>
      <c r="V1844" s="514"/>
      <c r="W1844" s="514"/>
      <c r="X1844" s="514"/>
      <c r="Y1844" s="514"/>
      <c r="Z1844" s="514"/>
      <c r="AA1844" s="514"/>
    </row>
    <row r="1845" spans="3:27">
      <c r="C1845" s="514"/>
      <c r="D1845" s="514"/>
      <c r="E1845" s="514"/>
      <c r="F1845" s="514"/>
      <c r="G1845" s="514"/>
      <c r="H1845" s="514"/>
      <c r="I1845" s="514"/>
      <c r="J1845" s="514"/>
      <c r="K1845" s="514"/>
      <c r="L1845" s="514"/>
      <c r="M1845" s="514"/>
      <c r="N1845" s="514"/>
      <c r="O1845" s="514"/>
      <c r="P1845" s="514"/>
      <c r="Q1845" s="514"/>
      <c r="R1845" s="514"/>
      <c r="S1845" s="514"/>
      <c r="T1845" s="514"/>
      <c r="U1845" s="514"/>
      <c r="V1845" s="514"/>
      <c r="W1845" s="514"/>
      <c r="X1845" s="514"/>
      <c r="Y1845" s="514"/>
      <c r="Z1845" s="514"/>
      <c r="AA1845" s="514"/>
    </row>
    <row r="1846" spans="3:27">
      <c r="C1846" s="514"/>
      <c r="D1846" s="514"/>
      <c r="E1846" s="514"/>
      <c r="F1846" s="514"/>
      <c r="G1846" s="514"/>
      <c r="H1846" s="514"/>
      <c r="I1846" s="514"/>
      <c r="J1846" s="514"/>
      <c r="K1846" s="514"/>
      <c r="L1846" s="514"/>
      <c r="M1846" s="514"/>
      <c r="N1846" s="514"/>
      <c r="O1846" s="514"/>
      <c r="P1846" s="514"/>
      <c r="Q1846" s="514"/>
      <c r="R1846" s="514"/>
      <c r="S1846" s="514"/>
      <c r="T1846" s="514"/>
      <c r="U1846" s="514"/>
      <c r="V1846" s="514"/>
      <c r="W1846" s="514"/>
      <c r="X1846" s="514"/>
      <c r="Y1846" s="514"/>
      <c r="Z1846" s="514"/>
      <c r="AA1846" s="514"/>
    </row>
    <row r="1847" spans="3:27">
      <c r="C1847" s="514"/>
      <c r="D1847" s="514"/>
      <c r="E1847" s="514"/>
      <c r="F1847" s="514"/>
      <c r="G1847" s="514"/>
      <c r="H1847" s="514"/>
      <c r="I1847" s="514"/>
      <c r="J1847" s="514"/>
      <c r="K1847" s="514"/>
      <c r="L1847" s="514"/>
      <c r="M1847" s="514"/>
      <c r="N1847" s="514"/>
      <c r="O1847" s="514"/>
      <c r="P1847" s="514"/>
      <c r="Q1847" s="514"/>
      <c r="R1847" s="514"/>
      <c r="S1847" s="514"/>
      <c r="T1847" s="514"/>
      <c r="U1847" s="514"/>
      <c r="V1847" s="514"/>
      <c r="W1847" s="514"/>
      <c r="X1847" s="514"/>
      <c r="Y1847" s="514"/>
      <c r="Z1847" s="514"/>
      <c r="AA1847" s="514"/>
    </row>
    <row r="1848" spans="3:27">
      <c r="C1848" s="514"/>
      <c r="D1848" s="514"/>
      <c r="E1848" s="514"/>
      <c r="F1848" s="514"/>
      <c r="G1848" s="514"/>
      <c r="H1848" s="514"/>
      <c r="I1848" s="514"/>
      <c r="J1848" s="514"/>
      <c r="K1848" s="514"/>
      <c r="L1848" s="514"/>
      <c r="M1848" s="514"/>
      <c r="N1848" s="514"/>
      <c r="O1848" s="514"/>
      <c r="P1848" s="514"/>
      <c r="Q1848" s="514"/>
      <c r="R1848" s="514"/>
      <c r="S1848" s="514"/>
      <c r="T1848" s="514"/>
      <c r="U1848" s="514"/>
      <c r="V1848" s="514"/>
      <c r="W1848" s="514"/>
      <c r="X1848" s="514"/>
      <c r="Y1848" s="514"/>
      <c r="Z1848" s="514"/>
      <c r="AA1848" s="514"/>
    </row>
    <row r="1849" spans="3:27">
      <c r="C1849" s="514"/>
      <c r="D1849" s="514"/>
      <c r="E1849" s="514"/>
      <c r="F1849" s="514"/>
      <c r="G1849" s="514"/>
      <c r="H1849" s="514"/>
      <c r="I1849" s="514"/>
      <c r="J1849" s="514"/>
      <c r="K1849" s="514"/>
      <c r="L1849" s="514"/>
      <c r="M1849" s="514"/>
      <c r="N1849" s="514"/>
      <c r="O1849" s="514"/>
      <c r="P1849" s="514"/>
      <c r="Q1849" s="514"/>
      <c r="R1849" s="514"/>
      <c r="S1849" s="514"/>
      <c r="T1849" s="514"/>
      <c r="U1849" s="514"/>
      <c r="V1849" s="514"/>
      <c r="W1849" s="514"/>
      <c r="X1849" s="514"/>
      <c r="Y1849" s="514"/>
      <c r="Z1849" s="514"/>
      <c r="AA1849" s="514"/>
    </row>
    <row r="1850" spans="3:27">
      <c r="C1850" s="514"/>
      <c r="D1850" s="514"/>
      <c r="E1850" s="514"/>
      <c r="F1850" s="514"/>
      <c r="G1850" s="514"/>
      <c r="H1850" s="514"/>
      <c r="I1850" s="514"/>
      <c r="J1850" s="514"/>
      <c r="K1850" s="514"/>
      <c r="L1850" s="514"/>
      <c r="M1850" s="514"/>
      <c r="N1850" s="514"/>
      <c r="O1850" s="514"/>
      <c r="P1850" s="514"/>
      <c r="Q1850" s="514"/>
      <c r="R1850" s="514"/>
      <c r="S1850" s="514"/>
      <c r="T1850" s="514"/>
      <c r="U1850" s="514"/>
      <c r="V1850" s="514"/>
      <c r="W1850" s="514"/>
      <c r="X1850" s="514"/>
      <c r="Y1850" s="514"/>
      <c r="Z1850" s="514"/>
      <c r="AA1850" s="514"/>
    </row>
    <row r="1851" spans="3:27">
      <c r="C1851" s="514"/>
      <c r="D1851" s="514"/>
      <c r="E1851" s="514"/>
      <c r="F1851" s="514"/>
      <c r="G1851" s="514"/>
      <c r="H1851" s="514"/>
      <c r="I1851" s="514"/>
      <c r="J1851" s="514"/>
      <c r="K1851" s="514"/>
      <c r="L1851" s="514"/>
      <c r="M1851" s="514"/>
      <c r="N1851" s="514"/>
      <c r="O1851" s="514"/>
      <c r="P1851" s="514"/>
      <c r="Q1851" s="514"/>
      <c r="R1851" s="514"/>
      <c r="S1851" s="514"/>
      <c r="T1851" s="514"/>
      <c r="U1851" s="514"/>
      <c r="V1851" s="514"/>
      <c r="W1851" s="514"/>
      <c r="X1851" s="514"/>
      <c r="Y1851" s="514"/>
      <c r="Z1851" s="514"/>
      <c r="AA1851" s="514"/>
    </row>
    <row r="1852" spans="3:27">
      <c r="C1852" s="514"/>
      <c r="D1852" s="514"/>
      <c r="E1852" s="514"/>
      <c r="F1852" s="514"/>
      <c r="G1852" s="514"/>
      <c r="H1852" s="514"/>
      <c r="I1852" s="514"/>
      <c r="J1852" s="514"/>
      <c r="K1852" s="514"/>
      <c r="L1852" s="514"/>
      <c r="M1852" s="514"/>
      <c r="N1852" s="514"/>
      <c r="O1852" s="514"/>
      <c r="P1852" s="514"/>
      <c r="Q1852" s="514"/>
      <c r="R1852" s="514"/>
      <c r="S1852" s="514"/>
      <c r="T1852" s="514"/>
      <c r="U1852" s="514"/>
      <c r="V1852" s="514"/>
      <c r="W1852" s="514"/>
      <c r="X1852" s="514"/>
      <c r="Y1852" s="514"/>
      <c r="Z1852" s="514"/>
      <c r="AA1852" s="514"/>
    </row>
    <row r="1853" spans="3:27">
      <c r="C1853" s="514"/>
      <c r="D1853" s="514"/>
      <c r="E1853" s="514"/>
      <c r="F1853" s="514"/>
      <c r="G1853" s="514"/>
      <c r="H1853" s="514"/>
      <c r="I1853" s="514"/>
      <c r="J1853" s="514"/>
      <c r="K1853" s="514"/>
      <c r="L1853" s="514"/>
      <c r="M1853" s="514"/>
      <c r="N1853" s="514"/>
      <c r="O1853" s="514"/>
      <c r="P1853" s="514"/>
      <c r="Q1853" s="514"/>
      <c r="R1853" s="514"/>
      <c r="S1853" s="514"/>
      <c r="T1853" s="514"/>
      <c r="U1853" s="514"/>
      <c r="V1853" s="514"/>
      <c r="W1853" s="514"/>
      <c r="X1853" s="514"/>
      <c r="Y1853" s="514"/>
      <c r="Z1853" s="514"/>
      <c r="AA1853" s="514"/>
    </row>
    <row r="1854" spans="3:27">
      <c r="C1854" s="514"/>
      <c r="D1854" s="514"/>
      <c r="E1854" s="514"/>
      <c r="F1854" s="514"/>
      <c r="G1854" s="514"/>
      <c r="H1854" s="514"/>
      <c r="I1854" s="514"/>
      <c r="J1854" s="514"/>
      <c r="K1854" s="514"/>
      <c r="L1854" s="514"/>
      <c r="M1854" s="514"/>
      <c r="N1854" s="514"/>
      <c r="O1854" s="514"/>
      <c r="P1854" s="514"/>
      <c r="Q1854" s="514"/>
      <c r="R1854" s="514"/>
      <c r="S1854" s="514"/>
      <c r="T1854" s="514"/>
      <c r="U1854" s="514"/>
      <c r="V1854" s="514"/>
      <c r="W1854" s="514"/>
      <c r="X1854" s="514"/>
      <c r="Y1854" s="514"/>
      <c r="Z1854" s="514"/>
      <c r="AA1854" s="514"/>
    </row>
    <row r="1855" spans="3:27">
      <c r="C1855" s="514"/>
      <c r="D1855" s="514"/>
      <c r="E1855" s="514"/>
      <c r="F1855" s="514"/>
      <c r="G1855" s="514"/>
      <c r="H1855" s="514"/>
      <c r="I1855" s="514"/>
      <c r="J1855" s="514"/>
      <c r="K1855" s="514"/>
      <c r="L1855" s="514"/>
      <c r="M1855" s="514"/>
      <c r="N1855" s="514"/>
      <c r="O1855" s="514"/>
      <c r="P1855" s="514"/>
      <c r="Q1855" s="514"/>
      <c r="R1855" s="514"/>
      <c r="S1855" s="514"/>
      <c r="T1855" s="514"/>
      <c r="U1855" s="514"/>
      <c r="V1855" s="514"/>
      <c r="W1855" s="514"/>
      <c r="X1855" s="514"/>
      <c r="Y1855" s="514"/>
      <c r="Z1855" s="514"/>
      <c r="AA1855" s="514"/>
    </row>
    <row r="1856" spans="3:27">
      <c r="C1856" s="514"/>
      <c r="D1856" s="514"/>
      <c r="E1856" s="514"/>
      <c r="F1856" s="514"/>
      <c r="G1856" s="514"/>
      <c r="H1856" s="514"/>
      <c r="I1856" s="514"/>
      <c r="J1856" s="514"/>
      <c r="K1856" s="514"/>
      <c r="L1856" s="514"/>
      <c r="M1856" s="514"/>
      <c r="N1856" s="514"/>
      <c r="O1856" s="514"/>
      <c r="P1856" s="514"/>
      <c r="Q1856" s="514"/>
      <c r="R1856" s="514"/>
      <c r="S1856" s="514"/>
      <c r="T1856" s="514"/>
      <c r="U1856" s="514"/>
      <c r="V1856" s="514"/>
      <c r="W1856" s="514"/>
      <c r="X1856" s="514"/>
      <c r="Y1856" s="514"/>
      <c r="Z1856" s="514"/>
      <c r="AA1856" s="514"/>
    </row>
    <row r="1857" spans="3:27">
      <c r="C1857" s="514"/>
      <c r="D1857" s="514"/>
      <c r="E1857" s="514"/>
      <c r="F1857" s="514"/>
      <c r="G1857" s="514"/>
      <c r="H1857" s="514"/>
      <c r="I1857" s="514"/>
      <c r="J1857" s="514"/>
      <c r="K1857" s="514"/>
      <c r="L1857" s="514"/>
      <c r="M1857" s="514"/>
      <c r="N1857" s="514"/>
      <c r="O1857" s="514"/>
      <c r="P1857" s="514"/>
      <c r="Q1857" s="514"/>
      <c r="R1857" s="514"/>
      <c r="S1857" s="514"/>
      <c r="T1857" s="514"/>
      <c r="U1857" s="514"/>
      <c r="V1857" s="514"/>
      <c r="W1857" s="514"/>
      <c r="X1857" s="514"/>
      <c r="Y1857" s="514"/>
      <c r="Z1857" s="514"/>
      <c r="AA1857" s="514"/>
    </row>
    <row r="1858" spans="3:27">
      <c r="C1858" s="514"/>
      <c r="D1858" s="514"/>
      <c r="E1858" s="514"/>
      <c r="F1858" s="514"/>
      <c r="G1858" s="514"/>
      <c r="H1858" s="514"/>
      <c r="I1858" s="514"/>
      <c r="J1858" s="514"/>
      <c r="K1858" s="514"/>
      <c r="L1858" s="514"/>
      <c r="M1858" s="514"/>
      <c r="N1858" s="514"/>
      <c r="O1858" s="514"/>
      <c r="P1858" s="514"/>
      <c r="Q1858" s="514"/>
      <c r="R1858" s="514"/>
      <c r="S1858" s="514"/>
      <c r="T1858" s="514"/>
      <c r="U1858" s="514"/>
      <c r="V1858" s="514"/>
      <c r="W1858" s="514"/>
      <c r="X1858" s="514"/>
      <c r="Y1858" s="514"/>
      <c r="Z1858" s="514"/>
      <c r="AA1858" s="514"/>
    </row>
    <row r="1859" spans="3:27">
      <c r="C1859" s="514"/>
      <c r="D1859" s="514"/>
      <c r="E1859" s="514"/>
      <c r="F1859" s="514"/>
      <c r="G1859" s="514"/>
      <c r="H1859" s="514"/>
      <c r="I1859" s="514"/>
      <c r="J1859" s="514"/>
      <c r="K1859" s="514"/>
      <c r="L1859" s="514"/>
      <c r="M1859" s="514"/>
      <c r="N1859" s="514"/>
      <c r="O1859" s="514"/>
      <c r="P1859" s="514"/>
      <c r="Q1859" s="514"/>
      <c r="R1859" s="514"/>
      <c r="S1859" s="514"/>
      <c r="T1859" s="514"/>
      <c r="U1859" s="514"/>
      <c r="V1859" s="514"/>
      <c r="W1859" s="514"/>
      <c r="X1859" s="514"/>
      <c r="Y1859" s="514"/>
      <c r="Z1859" s="514"/>
      <c r="AA1859" s="514"/>
    </row>
    <row r="1860" spans="3:27">
      <c r="C1860" s="514"/>
      <c r="D1860" s="514"/>
      <c r="E1860" s="514"/>
      <c r="F1860" s="514"/>
      <c r="G1860" s="514"/>
      <c r="H1860" s="514"/>
      <c r="I1860" s="514"/>
      <c r="J1860" s="514"/>
      <c r="K1860" s="514"/>
      <c r="L1860" s="514"/>
      <c r="M1860" s="514"/>
      <c r="N1860" s="514"/>
      <c r="O1860" s="514"/>
      <c r="P1860" s="514"/>
      <c r="Q1860" s="514"/>
      <c r="R1860" s="514"/>
      <c r="S1860" s="514"/>
      <c r="T1860" s="514"/>
      <c r="U1860" s="514"/>
      <c r="V1860" s="514"/>
      <c r="W1860" s="514"/>
      <c r="X1860" s="514"/>
      <c r="Y1860" s="514"/>
      <c r="Z1860" s="514"/>
      <c r="AA1860" s="514"/>
    </row>
    <row r="1861" spans="3:27">
      <c r="C1861" s="514"/>
      <c r="D1861" s="514"/>
      <c r="E1861" s="514"/>
      <c r="F1861" s="514"/>
      <c r="G1861" s="514"/>
      <c r="H1861" s="514"/>
      <c r="I1861" s="514"/>
      <c r="J1861" s="514"/>
      <c r="K1861" s="514"/>
      <c r="L1861" s="514"/>
      <c r="M1861" s="514"/>
      <c r="N1861" s="514"/>
      <c r="O1861" s="514"/>
      <c r="P1861" s="514"/>
      <c r="Q1861" s="514"/>
      <c r="R1861" s="514"/>
      <c r="S1861" s="514"/>
      <c r="T1861" s="514"/>
      <c r="U1861" s="514"/>
      <c r="V1861" s="514"/>
      <c r="W1861" s="514"/>
      <c r="X1861" s="514"/>
      <c r="Y1861" s="514"/>
      <c r="Z1861" s="514"/>
      <c r="AA1861" s="514"/>
    </row>
    <row r="1862" spans="3:27">
      <c r="C1862" s="514"/>
      <c r="D1862" s="514"/>
      <c r="E1862" s="514"/>
      <c r="F1862" s="514"/>
      <c r="G1862" s="514"/>
      <c r="H1862" s="514"/>
      <c r="I1862" s="514"/>
      <c r="J1862" s="514"/>
      <c r="K1862" s="514"/>
      <c r="L1862" s="514"/>
      <c r="M1862" s="514"/>
      <c r="N1862" s="514"/>
      <c r="O1862" s="514"/>
      <c r="P1862" s="514"/>
      <c r="Q1862" s="514"/>
      <c r="R1862" s="514"/>
      <c r="S1862" s="514"/>
      <c r="T1862" s="514"/>
      <c r="U1862" s="514"/>
      <c r="V1862" s="514"/>
      <c r="W1862" s="514"/>
      <c r="X1862" s="514"/>
      <c r="Y1862" s="514"/>
      <c r="Z1862" s="514"/>
      <c r="AA1862" s="514"/>
    </row>
    <row r="1863" spans="3:27">
      <c r="C1863" s="514"/>
      <c r="D1863" s="514"/>
      <c r="E1863" s="514"/>
      <c r="F1863" s="514"/>
      <c r="G1863" s="514"/>
      <c r="H1863" s="514"/>
      <c r="I1863" s="514"/>
      <c r="J1863" s="514"/>
      <c r="K1863" s="514"/>
      <c r="L1863" s="514"/>
      <c r="M1863" s="514"/>
      <c r="N1863" s="514"/>
      <c r="O1863" s="514"/>
      <c r="P1863" s="514"/>
      <c r="Q1863" s="514"/>
      <c r="R1863" s="514"/>
      <c r="S1863" s="514"/>
      <c r="T1863" s="514"/>
      <c r="U1863" s="514"/>
      <c r="V1863" s="514"/>
      <c r="W1863" s="514"/>
      <c r="X1863" s="514"/>
      <c r="Y1863" s="514"/>
      <c r="Z1863" s="514"/>
      <c r="AA1863" s="514"/>
    </row>
    <row r="1864" spans="3:27">
      <c r="C1864" s="514"/>
      <c r="D1864" s="514"/>
      <c r="E1864" s="514"/>
      <c r="F1864" s="514"/>
      <c r="G1864" s="514"/>
      <c r="H1864" s="514"/>
      <c r="I1864" s="514"/>
      <c r="J1864" s="514"/>
      <c r="K1864" s="514"/>
      <c r="L1864" s="514"/>
      <c r="M1864" s="514"/>
      <c r="N1864" s="514"/>
      <c r="O1864" s="514"/>
      <c r="P1864" s="514"/>
      <c r="Q1864" s="514"/>
      <c r="R1864" s="514"/>
      <c r="S1864" s="514"/>
      <c r="T1864" s="514"/>
      <c r="U1864" s="514"/>
      <c r="V1864" s="514"/>
      <c r="W1864" s="514"/>
      <c r="X1864" s="514"/>
      <c r="Y1864" s="514"/>
      <c r="Z1864" s="514"/>
      <c r="AA1864" s="514"/>
    </row>
    <row r="1865" spans="3:27">
      <c r="C1865" s="514"/>
      <c r="D1865" s="514"/>
      <c r="E1865" s="514"/>
      <c r="F1865" s="514"/>
      <c r="G1865" s="514"/>
      <c r="H1865" s="514"/>
      <c r="I1865" s="514"/>
      <c r="J1865" s="514"/>
      <c r="K1865" s="514"/>
      <c r="L1865" s="514"/>
      <c r="M1865" s="514"/>
      <c r="N1865" s="514"/>
      <c r="O1865" s="514"/>
      <c r="P1865" s="514"/>
      <c r="Q1865" s="514"/>
      <c r="R1865" s="514"/>
      <c r="S1865" s="514"/>
      <c r="T1865" s="514"/>
      <c r="U1865" s="514"/>
      <c r="V1865" s="514"/>
      <c r="W1865" s="514"/>
      <c r="X1865" s="514"/>
      <c r="Y1865" s="514"/>
      <c r="Z1865" s="514"/>
      <c r="AA1865" s="514"/>
    </row>
    <row r="1866" spans="3:27">
      <c r="C1866" s="514"/>
      <c r="D1866" s="514"/>
      <c r="E1866" s="514"/>
      <c r="F1866" s="514"/>
      <c r="G1866" s="514"/>
      <c r="H1866" s="514"/>
      <c r="I1866" s="514"/>
      <c r="J1866" s="514"/>
      <c r="K1866" s="514"/>
      <c r="L1866" s="514"/>
      <c r="M1866" s="514"/>
      <c r="N1866" s="514"/>
      <c r="O1866" s="514"/>
      <c r="P1866" s="514"/>
      <c r="Q1866" s="514"/>
      <c r="R1866" s="514"/>
      <c r="S1866" s="514"/>
      <c r="T1866" s="514"/>
      <c r="U1866" s="514"/>
      <c r="V1866" s="514"/>
      <c r="W1866" s="514"/>
      <c r="X1866" s="514"/>
      <c r="Y1866" s="514"/>
      <c r="Z1866" s="514"/>
      <c r="AA1866" s="514"/>
    </row>
    <row r="1867" spans="3:27">
      <c r="C1867" s="514"/>
      <c r="D1867" s="514"/>
      <c r="E1867" s="514"/>
      <c r="F1867" s="514"/>
      <c r="G1867" s="514"/>
      <c r="H1867" s="514"/>
      <c r="I1867" s="514"/>
      <c r="J1867" s="514"/>
      <c r="K1867" s="514"/>
      <c r="L1867" s="514"/>
      <c r="M1867" s="514"/>
      <c r="N1867" s="514"/>
      <c r="O1867" s="514"/>
      <c r="P1867" s="514"/>
      <c r="Q1867" s="514"/>
      <c r="R1867" s="514"/>
      <c r="S1867" s="514"/>
      <c r="T1867" s="514"/>
      <c r="U1867" s="514"/>
      <c r="V1867" s="514"/>
      <c r="W1867" s="514"/>
      <c r="X1867" s="514"/>
      <c r="Y1867" s="514"/>
      <c r="Z1867" s="514"/>
      <c r="AA1867" s="514"/>
    </row>
    <row r="1868" spans="3:27">
      <c r="C1868" s="514"/>
      <c r="D1868" s="514"/>
      <c r="E1868" s="514"/>
      <c r="F1868" s="514"/>
      <c r="G1868" s="514"/>
      <c r="H1868" s="514"/>
      <c r="I1868" s="514"/>
      <c r="J1868" s="514"/>
      <c r="K1868" s="514"/>
      <c r="L1868" s="514"/>
      <c r="M1868" s="514"/>
      <c r="N1868" s="514"/>
      <c r="O1868" s="514"/>
      <c r="P1868" s="514"/>
      <c r="Q1868" s="514"/>
      <c r="R1868" s="514"/>
      <c r="S1868" s="514"/>
      <c r="T1868" s="514"/>
      <c r="U1868" s="514"/>
      <c r="V1868" s="514"/>
      <c r="W1868" s="514"/>
      <c r="X1868" s="514"/>
      <c r="Y1868" s="514"/>
      <c r="Z1868" s="514"/>
      <c r="AA1868" s="514"/>
    </row>
    <row r="1869" spans="3:27">
      <c r="C1869" s="514"/>
      <c r="D1869" s="514"/>
      <c r="E1869" s="514"/>
      <c r="F1869" s="514"/>
      <c r="G1869" s="514"/>
      <c r="H1869" s="514"/>
      <c r="I1869" s="514"/>
      <c r="J1869" s="514"/>
      <c r="K1869" s="514"/>
      <c r="L1869" s="514"/>
      <c r="M1869" s="514"/>
      <c r="N1869" s="514"/>
      <c r="O1869" s="514"/>
      <c r="P1869" s="514"/>
      <c r="Q1869" s="514"/>
      <c r="R1869" s="514"/>
      <c r="S1869" s="514"/>
      <c r="T1869" s="514"/>
      <c r="U1869" s="514"/>
      <c r="V1869" s="514"/>
      <c r="W1869" s="514"/>
      <c r="X1869" s="514"/>
      <c r="Y1869" s="514"/>
      <c r="Z1869" s="514"/>
      <c r="AA1869" s="514"/>
    </row>
    <row r="1870" spans="3:27">
      <c r="C1870" s="514"/>
      <c r="D1870" s="514"/>
      <c r="E1870" s="514"/>
      <c r="F1870" s="514"/>
      <c r="G1870" s="514"/>
      <c r="H1870" s="514"/>
      <c r="I1870" s="514"/>
      <c r="J1870" s="514"/>
      <c r="K1870" s="514"/>
      <c r="L1870" s="514"/>
      <c r="M1870" s="514"/>
      <c r="N1870" s="514"/>
      <c r="O1870" s="514"/>
      <c r="P1870" s="514"/>
      <c r="Q1870" s="514"/>
      <c r="R1870" s="514"/>
      <c r="S1870" s="514"/>
      <c r="T1870" s="514"/>
      <c r="U1870" s="514"/>
      <c r="V1870" s="514"/>
      <c r="W1870" s="514"/>
      <c r="X1870" s="514"/>
      <c r="Y1870" s="514"/>
      <c r="Z1870" s="514"/>
      <c r="AA1870" s="514"/>
    </row>
    <row r="1871" spans="3:27">
      <c r="C1871" s="514"/>
      <c r="D1871" s="514"/>
      <c r="E1871" s="514"/>
      <c r="F1871" s="514"/>
      <c r="G1871" s="514"/>
      <c r="H1871" s="514"/>
      <c r="I1871" s="514"/>
      <c r="J1871" s="514"/>
      <c r="K1871" s="514"/>
      <c r="L1871" s="514"/>
      <c r="M1871" s="514"/>
      <c r="N1871" s="514"/>
      <c r="O1871" s="514"/>
      <c r="P1871" s="514"/>
      <c r="Q1871" s="514"/>
      <c r="R1871" s="514"/>
      <c r="S1871" s="514"/>
      <c r="T1871" s="514"/>
      <c r="U1871" s="514"/>
      <c r="V1871" s="514"/>
      <c r="W1871" s="514"/>
      <c r="X1871" s="514"/>
      <c r="Y1871" s="514"/>
      <c r="Z1871" s="514"/>
      <c r="AA1871" s="514"/>
    </row>
    <row r="1872" spans="3:27">
      <c r="C1872" s="514"/>
      <c r="D1872" s="514"/>
      <c r="E1872" s="514"/>
      <c r="F1872" s="514"/>
      <c r="G1872" s="514"/>
      <c r="H1872" s="514"/>
      <c r="I1872" s="514"/>
      <c r="J1872" s="514"/>
      <c r="K1872" s="514"/>
      <c r="L1872" s="514"/>
      <c r="M1872" s="514"/>
      <c r="N1872" s="514"/>
      <c r="O1872" s="514"/>
      <c r="P1872" s="514"/>
      <c r="Q1872" s="514"/>
      <c r="R1872" s="514"/>
      <c r="S1872" s="514"/>
      <c r="T1872" s="514"/>
      <c r="U1872" s="514"/>
      <c r="V1872" s="514"/>
      <c r="W1872" s="514"/>
      <c r="X1872" s="514"/>
      <c r="Y1872" s="514"/>
      <c r="Z1872" s="514"/>
      <c r="AA1872" s="514"/>
    </row>
    <row r="1873" spans="3:27">
      <c r="C1873" s="514"/>
      <c r="D1873" s="514"/>
      <c r="E1873" s="514"/>
      <c r="F1873" s="514"/>
      <c r="G1873" s="514"/>
      <c r="H1873" s="514"/>
      <c r="I1873" s="514"/>
      <c r="J1873" s="514"/>
      <c r="K1873" s="514"/>
      <c r="L1873" s="514"/>
      <c r="M1873" s="514"/>
      <c r="N1873" s="514"/>
      <c r="O1873" s="514"/>
      <c r="P1873" s="514"/>
      <c r="Q1873" s="514"/>
      <c r="R1873" s="514"/>
      <c r="S1873" s="514"/>
      <c r="T1873" s="514"/>
      <c r="U1873" s="514"/>
      <c r="V1873" s="514"/>
      <c r="W1873" s="514"/>
      <c r="X1873" s="514"/>
      <c r="Y1873" s="514"/>
      <c r="Z1873" s="514"/>
      <c r="AA1873" s="514"/>
    </row>
    <row r="1874" spans="3:27">
      <c r="C1874" s="514"/>
      <c r="D1874" s="514"/>
      <c r="E1874" s="514"/>
      <c r="F1874" s="514"/>
      <c r="G1874" s="514"/>
      <c r="H1874" s="514"/>
      <c r="I1874" s="514"/>
      <c r="J1874" s="514"/>
      <c r="K1874" s="514"/>
      <c r="L1874" s="514"/>
      <c r="M1874" s="514"/>
      <c r="N1874" s="514"/>
      <c r="O1874" s="514"/>
      <c r="P1874" s="514"/>
      <c r="Q1874" s="514"/>
      <c r="R1874" s="514"/>
      <c r="S1874" s="514"/>
      <c r="T1874" s="514"/>
      <c r="U1874" s="514"/>
      <c r="V1874" s="514"/>
      <c r="W1874" s="514"/>
      <c r="X1874" s="514"/>
      <c r="Y1874" s="514"/>
      <c r="Z1874" s="514"/>
      <c r="AA1874" s="514"/>
    </row>
    <row r="1875" spans="3:27">
      <c r="C1875" s="514"/>
      <c r="D1875" s="514"/>
      <c r="E1875" s="514"/>
      <c r="F1875" s="514"/>
      <c r="G1875" s="514"/>
      <c r="H1875" s="514"/>
      <c r="I1875" s="514"/>
      <c r="J1875" s="514"/>
      <c r="K1875" s="514"/>
      <c r="L1875" s="514"/>
      <c r="M1875" s="514"/>
      <c r="N1875" s="514"/>
      <c r="O1875" s="514"/>
      <c r="P1875" s="514"/>
      <c r="Q1875" s="514"/>
      <c r="R1875" s="514"/>
      <c r="S1875" s="514"/>
      <c r="T1875" s="514"/>
      <c r="U1875" s="514"/>
      <c r="V1875" s="514"/>
      <c r="W1875" s="514"/>
      <c r="X1875" s="514"/>
      <c r="Y1875" s="514"/>
      <c r="Z1875" s="514"/>
      <c r="AA1875" s="514"/>
    </row>
    <row r="1876" spans="3:27">
      <c r="C1876" s="514"/>
      <c r="D1876" s="514"/>
      <c r="E1876" s="514"/>
      <c r="F1876" s="514"/>
      <c r="G1876" s="514"/>
      <c r="H1876" s="514"/>
      <c r="I1876" s="514"/>
      <c r="J1876" s="514"/>
      <c r="K1876" s="514"/>
      <c r="L1876" s="514"/>
      <c r="M1876" s="514"/>
      <c r="N1876" s="514"/>
      <c r="O1876" s="514"/>
      <c r="P1876" s="514"/>
      <c r="Q1876" s="514"/>
      <c r="R1876" s="514"/>
      <c r="S1876" s="514"/>
      <c r="T1876" s="514"/>
      <c r="U1876" s="514"/>
      <c r="V1876" s="514"/>
      <c r="W1876" s="514"/>
      <c r="X1876" s="514"/>
      <c r="Y1876" s="514"/>
      <c r="Z1876" s="514"/>
      <c r="AA1876" s="514"/>
    </row>
    <row r="1877" spans="3:27">
      <c r="C1877" s="514"/>
      <c r="D1877" s="514"/>
      <c r="E1877" s="514"/>
      <c r="F1877" s="514"/>
      <c r="G1877" s="514"/>
      <c r="H1877" s="514"/>
      <c r="I1877" s="514"/>
      <c r="J1877" s="514"/>
      <c r="K1877" s="514"/>
      <c r="L1877" s="514"/>
      <c r="M1877" s="514"/>
      <c r="N1877" s="514"/>
      <c r="O1877" s="514"/>
      <c r="P1877" s="514"/>
      <c r="Q1877" s="514"/>
      <c r="R1877" s="514"/>
      <c r="S1877" s="514"/>
      <c r="T1877" s="514"/>
      <c r="U1877" s="514"/>
      <c r="V1877" s="514"/>
      <c r="W1877" s="514"/>
      <c r="X1877" s="514"/>
      <c r="Y1877" s="514"/>
      <c r="Z1877" s="514"/>
      <c r="AA1877" s="514"/>
    </row>
    <row r="1878" spans="3:27">
      <c r="C1878" s="514"/>
      <c r="D1878" s="514"/>
      <c r="E1878" s="514"/>
      <c r="F1878" s="514"/>
      <c r="G1878" s="514"/>
      <c r="H1878" s="514"/>
      <c r="I1878" s="514"/>
      <c r="J1878" s="514"/>
      <c r="K1878" s="514"/>
      <c r="L1878" s="514"/>
      <c r="M1878" s="514"/>
      <c r="N1878" s="514"/>
      <c r="O1878" s="514"/>
      <c r="P1878" s="514"/>
      <c r="Q1878" s="514"/>
      <c r="R1878" s="514"/>
      <c r="S1878" s="514"/>
      <c r="T1878" s="514"/>
      <c r="U1878" s="514"/>
      <c r="V1878" s="514"/>
      <c r="W1878" s="514"/>
      <c r="X1878" s="514"/>
      <c r="Y1878" s="514"/>
      <c r="Z1878" s="514"/>
      <c r="AA1878" s="514"/>
    </row>
    <row r="1879" spans="3:27">
      <c r="C1879" s="514"/>
      <c r="D1879" s="514"/>
      <c r="E1879" s="514"/>
      <c r="F1879" s="514"/>
      <c r="G1879" s="514"/>
      <c r="H1879" s="514"/>
      <c r="I1879" s="514"/>
      <c r="J1879" s="514"/>
      <c r="K1879" s="514"/>
      <c r="L1879" s="514"/>
      <c r="M1879" s="514"/>
      <c r="N1879" s="514"/>
      <c r="O1879" s="514"/>
      <c r="P1879" s="514"/>
      <c r="Q1879" s="514"/>
      <c r="R1879" s="514"/>
      <c r="S1879" s="514"/>
      <c r="T1879" s="514"/>
      <c r="U1879" s="514"/>
      <c r="V1879" s="514"/>
      <c r="W1879" s="514"/>
      <c r="X1879" s="514"/>
      <c r="Y1879" s="514"/>
      <c r="Z1879" s="514"/>
      <c r="AA1879" s="514"/>
    </row>
    <row r="1880" spans="3:27">
      <c r="C1880" s="514"/>
      <c r="D1880" s="514"/>
      <c r="E1880" s="514"/>
      <c r="F1880" s="514"/>
      <c r="G1880" s="514"/>
      <c r="H1880" s="514"/>
      <c r="I1880" s="514"/>
      <c r="J1880" s="514"/>
      <c r="K1880" s="514"/>
      <c r="L1880" s="514"/>
      <c r="M1880" s="514"/>
      <c r="N1880" s="514"/>
      <c r="O1880" s="514"/>
      <c r="P1880" s="514"/>
      <c r="Q1880" s="514"/>
      <c r="R1880" s="514"/>
      <c r="S1880" s="514"/>
      <c r="T1880" s="514"/>
      <c r="U1880" s="514"/>
      <c r="V1880" s="514"/>
      <c r="W1880" s="514"/>
      <c r="X1880" s="514"/>
      <c r="Y1880" s="514"/>
      <c r="Z1880" s="514"/>
      <c r="AA1880" s="514"/>
    </row>
    <row r="1881" spans="3:27">
      <c r="C1881" s="514"/>
      <c r="D1881" s="514"/>
      <c r="E1881" s="514"/>
      <c r="F1881" s="514"/>
      <c r="G1881" s="514"/>
      <c r="H1881" s="514"/>
      <c r="I1881" s="514"/>
      <c r="J1881" s="514"/>
      <c r="K1881" s="514"/>
      <c r="L1881" s="514"/>
      <c r="M1881" s="514"/>
      <c r="N1881" s="514"/>
      <c r="O1881" s="514"/>
      <c r="P1881" s="514"/>
      <c r="Q1881" s="514"/>
      <c r="R1881" s="514"/>
      <c r="S1881" s="514"/>
      <c r="T1881" s="514"/>
      <c r="U1881" s="514"/>
      <c r="V1881" s="514"/>
      <c r="W1881" s="514"/>
      <c r="X1881" s="514"/>
      <c r="Y1881" s="514"/>
      <c r="Z1881" s="514"/>
      <c r="AA1881" s="514"/>
    </row>
    <row r="1882" spans="3:27">
      <c r="C1882" s="514"/>
      <c r="D1882" s="514"/>
      <c r="E1882" s="514"/>
      <c r="F1882" s="514"/>
      <c r="G1882" s="514"/>
      <c r="H1882" s="514"/>
      <c r="I1882" s="514"/>
      <c r="J1882" s="514"/>
      <c r="K1882" s="514"/>
      <c r="L1882" s="514"/>
      <c r="M1882" s="514"/>
      <c r="N1882" s="514"/>
      <c r="O1882" s="514"/>
      <c r="P1882" s="514"/>
      <c r="Q1882" s="514"/>
      <c r="R1882" s="514"/>
      <c r="S1882" s="514"/>
      <c r="T1882" s="514"/>
      <c r="U1882" s="514"/>
      <c r="V1882" s="514"/>
      <c r="W1882" s="514"/>
      <c r="X1882" s="514"/>
      <c r="Y1882" s="514"/>
      <c r="Z1882" s="514"/>
      <c r="AA1882" s="514"/>
    </row>
    <row r="1883" spans="3:27">
      <c r="C1883" s="514"/>
      <c r="D1883" s="514"/>
      <c r="E1883" s="514"/>
      <c r="F1883" s="514"/>
      <c r="G1883" s="514"/>
      <c r="H1883" s="514"/>
      <c r="I1883" s="514"/>
      <c r="J1883" s="514"/>
      <c r="K1883" s="514"/>
      <c r="L1883" s="514"/>
      <c r="M1883" s="514"/>
      <c r="N1883" s="514"/>
      <c r="O1883" s="514"/>
      <c r="P1883" s="514"/>
      <c r="Q1883" s="514"/>
      <c r="R1883" s="514"/>
      <c r="S1883" s="514"/>
      <c r="T1883" s="514"/>
      <c r="U1883" s="514"/>
      <c r="V1883" s="514"/>
      <c r="W1883" s="514"/>
      <c r="X1883" s="514"/>
      <c r="Y1883" s="514"/>
      <c r="Z1883" s="514"/>
      <c r="AA1883" s="514"/>
    </row>
    <row r="1884" spans="3:27">
      <c r="C1884" s="514"/>
      <c r="D1884" s="514"/>
      <c r="E1884" s="514"/>
      <c r="F1884" s="514"/>
      <c r="G1884" s="514"/>
      <c r="H1884" s="514"/>
      <c r="I1884" s="514"/>
      <c r="J1884" s="514"/>
      <c r="K1884" s="514"/>
      <c r="L1884" s="514"/>
      <c r="M1884" s="514"/>
      <c r="N1884" s="514"/>
      <c r="O1884" s="514"/>
      <c r="P1884" s="514"/>
      <c r="Q1884" s="514"/>
      <c r="R1884" s="514"/>
      <c r="S1884" s="514"/>
      <c r="T1884" s="514"/>
      <c r="U1884" s="514"/>
      <c r="V1884" s="514"/>
      <c r="W1884" s="514"/>
      <c r="X1884" s="514"/>
      <c r="Y1884" s="514"/>
      <c r="Z1884" s="514"/>
      <c r="AA1884" s="514"/>
    </row>
    <row r="1885" spans="3:27">
      <c r="C1885" s="514"/>
      <c r="D1885" s="514"/>
      <c r="E1885" s="514"/>
      <c r="F1885" s="514"/>
      <c r="G1885" s="514"/>
      <c r="H1885" s="514"/>
      <c r="I1885" s="514"/>
      <c r="J1885" s="514"/>
      <c r="K1885" s="514"/>
      <c r="L1885" s="514"/>
      <c r="M1885" s="514"/>
      <c r="N1885" s="514"/>
      <c r="O1885" s="514"/>
      <c r="P1885" s="514"/>
      <c r="Q1885" s="514"/>
      <c r="R1885" s="514"/>
      <c r="S1885" s="514"/>
      <c r="T1885" s="514"/>
      <c r="U1885" s="514"/>
      <c r="V1885" s="514"/>
      <c r="W1885" s="514"/>
      <c r="X1885" s="514"/>
      <c r="Y1885" s="514"/>
      <c r="Z1885" s="514"/>
      <c r="AA1885" s="514"/>
    </row>
    <row r="1886" spans="3:27">
      <c r="C1886" s="514"/>
      <c r="D1886" s="514"/>
      <c r="E1886" s="514"/>
      <c r="F1886" s="514"/>
      <c r="G1886" s="514"/>
      <c r="H1886" s="514"/>
      <c r="I1886" s="514"/>
      <c r="J1886" s="514"/>
      <c r="K1886" s="514"/>
      <c r="L1886" s="514"/>
      <c r="M1886" s="514"/>
      <c r="N1886" s="514"/>
      <c r="O1886" s="514"/>
      <c r="P1886" s="514"/>
      <c r="Q1886" s="514"/>
      <c r="R1886" s="514"/>
      <c r="S1886" s="514"/>
      <c r="T1886" s="514"/>
      <c r="U1886" s="514"/>
      <c r="V1886" s="514"/>
      <c r="W1886" s="514"/>
      <c r="X1886" s="514"/>
      <c r="Y1886" s="514"/>
      <c r="Z1886" s="514"/>
      <c r="AA1886" s="514"/>
    </row>
    <row r="1887" spans="3:27">
      <c r="C1887" s="514"/>
      <c r="D1887" s="514"/>
      <c r="E1887" s="514"/>
      <c r="F1887" s="514"/>
      <c r="G1887" s="514"/>
      <c r="H1887" s="514"/>
      <c r="I1887" s="514"/>
      <c r="J1887" s="514"/>
      <c r="K1887" s="514"/>
      <c r="L1887" s="514"/>
      <c r="M1887" s="514"/>
      <c r="N1887" s="514"/>
      <c r="O1887" s="514"/>
      <c r="P1887" s="514"/>
      <c r="Q1887" s="514"/>
      <c r="R1887" s="514"/>
      <c r="S1887" s="514"/>
      <c r="T1887" s="514"/>
      <c r="U1887" s="514"/>
      <c r="V1887" s="514"/>
      <c r="W1887" s="514"/>
      <c r="X1887" s="514"/>
      <c r="Y1887" s="514"/>
      <c r="Z1887" s="514"/>
      <c r="AA1887" s="514"/>
    </row>
    <row r="1888" spans="3:27">
      <c r="C1888" s="514"/>
      <c r="D1888" s="514"/>
      <c r="E1888" s="514"/>
      <c r="F1888" s="514"/>
      <c r="G1888" s="514"/>
      <c r="H1888" s="514"/>
      <c r="I1888" s="514"/>
      <c r="J1888" s="514"/>
      <c r="K1888" s="514"/>
      <c r="L1888" s="514"/>
      <c r="M1888" s="514"/>
      <c r="N1888" s="514"/>
      <c r="O1888" s="514"/>
      <c r="P1888" s="514"/>
      <c r="Q1888" s="514"/>
      <c r="R1888" s="514"/>
      <c r="S1888" s="514"/>
      <c r="T1888" s="514"/>
      <c r="U1888" s="514"/>
      <c r="V1888" s="514"/>
      <c r="W1888" s="514"/>
      <c r="X1888" s="514"/>
      <c r="Y1888" s="514"/>
      <c r="Z1888" s="514"/>
      <c r="AA1888" s="514"/>
    </row>
    <row r="1889" spans="3:27">
      <c r="C1889" s="514"/>
      <c r="D1889" s="514"/>
      <c r="E1889" s="514"/>
      <c r="F1889" s="514"/>
      <c r="G1889" s="514"/>
      <c r="H1889" s="514"/>
      <c r="I1889" s="514"/>
      <c r="J1889" s="514"/>
      <c r="K1889" s="514"/>
      <c r="L1889" s="514"/>
      <c r="M1889" s="514"/>
      <c r="N1889" s="514"/>
      <c r="O1889" s="514"/>
      <c r="P1889" s="514"/>
      <c r="Q1889" s="514"/>
      <c r="R1889" s="514"/>
      <c r="S1889" s="514"/>
      <c r="T1889" s="514"/>
      <c r="U1889" s="514"/>
      <c r="V1889" s="514"/>
      <c r="W1889" s="514"/>
      <c r="X1889" s="514"/>
      <c r="Y1889" s="514"/>
      <c r="Z1889" s="514"/>
      <c r="AA1889" s="514"/>
    </row>
    <row r="1890" spans="3:27">
      <c r="C1890" s="514"/>
      <c r="D1890" s="514"/>
      <c r="E1890" s="514"/>
      <c r="F1890" s="514"/>
      <c r="G1890" s="514"/>
      <c r="H1890" s="514"/>
      <c r="I1890" s="514"/>
      <c r="J1890" s="514"/>
      <c r="K1890" s="514"/>
      <c r="L1890" s="514"/>
      <c r="M1890" s="514"/>
      <c r="N1890" s="514"/>
      <c r="O1890" s="514"/>
      <c r="P1890" s="514"/>
      <c r="Q1890" s="514"/>
      <c r="R1890" s="514"/>
      <c r="S1890" s="514"/>
      <c r="T1890" s="514"/>
      <c r="U1890" s="514"/>
      <c r="V1890" s="514"/>
      <c r="W1890" s="514"/>
      <c r="X1890" s="514"/>
      <c r="Y1890" s="514"/>
      <c r="Z1890" s="514"/>
      <c r="AA1890" s="514"/>
    </row>
    <row r="1891" spans="3:27">
      <c r="C1891" s="514"/>
      <c r="D1891" s="514"/>
      <c r="E1891" s="514"/>
      <c r="F1891" s="514"/>
      <c r="G1891" s="514"/>
      <c r="H1891" s="514"/>
      <c r="I1891" s="514"/>
      <c r="J1891" s="514"/>
      <c r="K1891" s="514"/>
      <c r="L1891" s="514"/>
      <c r="M1891" s="514"/>
      <c r="N1891" s="514"/>
      <c r="O1891" s="514"/>
      <c r="P1891" s="514"/>
      <c r="Q1891" s="514"/>
      <c r="R1891" s="514"/>
      <c r="S1891" s="514"/>
      <c r="T1891" s="514"/>
      <c r="U1891" s="514"/>
      <c r="V1891" s="514"/>
      <c r="W1891" s="514"/>
      <c r="X1891" s="514"/>
      <c r="Y1891" s="514"/>
      <c r="Z1891" s="514"/>
      <c r="AA1891" s="514"/>
    </row>
    <row r="1892" spans="3:27">
      <c r="C1892" s="514"/>
      <c r="D1892" s="514"/>
      <c r="E1892" s="514"/>
      <c r="F1892" s="514"/>
      <c r="G1892" s="514"/>
      <c r="H1892" s="514"/>
      <c r="I1892" s="514"/>
      <c r="J1892" s="514"/>
      <c r="K1892" s="514"/>
      <c r="L1892" s="514"/>
      <c r="M1892" s="514"/>
      <c r="N1892" s="514"/>
      <c r="O1892" s="514"/>
      <c r="P1892" s="514"/>
      <c r="Q1892" s="514"/>
      <c r="R1892" s="514"/>
      <c r="S1892" s="514"/>
      <c r="T1892" s="514"/>
      <c r="U1892" s="514"/>
      <c r="V1892" s="514"/>
      <c r="W1892" s="514"/>
      <c r="X1892" s="514"/>
      <c r="Y1892" s="514"/>
      <c r="Z1892" s="514"/>
      <c r="AA1892" s="514"/>
    </row>
    <row r="1893" spans="3:27">
      <c r="C1893" s="514"/>
      <c r="D1893" s="514"/>
      <c r="E1893" s="514"/>
      <c r="F1893" s="514"/>
      <c r="G1893" s="514"/>
      <c r="H1893" s="514"/>
      <c r="I1893" s="514"/>
      <c r="J1893" s="514"/>
      <c r="K1893" s="514"/>
      <c r="L1893" s="514"/>
      <c r="M1893" s="514"/>
      <c r="N1893" s="514"/>
      <c r="O1893" s="514"/>
      <c r="P1893" s="514"/>
      <c r="Q1893" s="514"/>
      <c r="R1893" s="514"/>
      <c r="S1893" s="514"/>
      <c r="T1893" s="514"/>
      <c r="U1893" s="514"/>
      <c r="V1893" s="514"/>
      <c r="W1893" s="514"/>
      <c r="X1893" s="514"/>
      <c r="Y1893" s="514"/>
      <c r="Z1893" s="514"/>
      <c r="AA1893" s="514"/>
    </row>
    <row r="1894" spans="3:27">
      <c r="C1894" s="514"/>
      <c r="D1894" s="514"/>
      <c r="E1894" s="514"/>
      <c r="F1894" s="514"/>
      <c r="G1894" s="514"/>
      <c r="H1894" s="514"/>
      <c r="I1894" s="514"/>
      <c r="J1894" s="514"/>
      <c r="K1894" s="514"/>
      <c r="L1894" s="514"/>
      <c r="M1894" s="514"/>
      <c r="N1894" s="514"/>
      <c r="O1894" s="514"/>
      <c r="P1894" s="514"/>
      <c r="Q1894" s="514"/>
      <c r="R1894" s="514"/>
      <c r="S1894" s="514"/>
      <c r="T1894" s="514"/>
      <c r="U1894" s="514"/>
      <c r="V1894" s="514"/>
      <c r="W1894" s="514"/>
      <c r="X1894" s="514"/>
      <c r="Y1894" s="514"/>
      <c r="Z1894" s="514"/>
      <c r="AA1894" s="514"/>
    </row>
    <row r="1895" spans="3:27">
      <c r="C1895" s="514"/>
      <c r="D1895" s="514"/>
      <c r="E1895" s="514"/>
      <c r="F1895" s="514"/>
      <c r="G1895" s="514"/>
      <c r="H1895" s="514"/>
      <c r="I1895" s="514"/>
      <c r="J1895" s="514"/>
      <c r="K1895" s="514"/>
      <c r="L1895" s="514"/>
      <c r="M1895" s="514"/>
      <c r="N1895" s="514"/>
      <c r="O1895" s="514"/>
      <c r="P1895" s="514"/>
      <c r="Q1895" s="514"/>
      <c r="R1895" s="514"/>
      <c r="S1895" s="514"/>
      <c r="T1895" s="514"/>
      <c r="U1895" s="514"/>
      <c r="V1895" s="514"/>
      <c r="W1895" s="514"/>
      <c r="X1895" s="514"/>
      <c r="Y1895" s="514"/>
      <c r="Z1895" s="514"/>
      <c r="AA1895" s="514"/>
    </row>
    <row r="1896" spans="3:27">
      <c r="C1896" s="514"/>
      <c r="D1896" s="514"/>
      <c r="E1896" s="514"/>
      <c r="F1896" s="514"/>
      <c r="G1896" s="514"/>
      <c r="H1896" s="514"/>
      <c r="I1896" s="514"/>
      <c r="J1896" s="514"/>
      <c r="K1896" s="514"/>
      <c r="L1896" s="514"/>
      <c r="M1896" s="514"/>
      <c r="N1896" s="514"/>
      <c r="O1896" s="514"/>
      <c r="P1896" s="514"/>
      <c r="Q1896" s="514"/>
      <c r="R1896" s="514"/>
      <c r="S1896" s="514"/>
      <c r="T1896" s="514"/>
      <c r="U1896" s="514"/>
      <c r="V1896" s="514"/>
      <c r="W1896" s="514"/>
      <c r="X1896" s="514"/>
      <c r="Y1896" s="514"/>
      <c r="Z1896" s="514"/>
      <c r="AA1896" s="514"/>
    </row>
    <row r="1897" spans="3:27">
      <c r="C1897" s="514"/>
      <c r="D1897" s="514"/>
      <c r="E1897" s="514"/>
      <c r="F1897" s="514"/>
      <c r="G1897" s="514"/>
      <c r="H1897" s="514"/>
      <c r="I1897" s="514"/>
      <c r="J1897" s="514"/>
      <c r="K1897" s="514"/>
      <c r="L1897" s="514"/>
      <c r="M1897" s="514"/>
      <c r="N1897" s="514"/>
      <c r="O1897" s="514"/>
      <c r="P1897" s="514"/>
      <c r="Q1897" s="514"/>
      <c r="R1897" s="514"/>
      <c r="S1897" s="514"/>
      <c r="T1897" s="514"/>
      <c r="U1897" s="514"/>
      <c r="V1897" s="514"/>
      <c r="W1897" s="514"/>
      <c r="X1897" s="514"/>
      <c r="Y1897" s="514"/>
      <c r="Z1897" s="514"/>
      <c r="AA1897" s="514"/>
    </row>
    <row r="1898" spans="3:27">
      <c r="C1898" s="514"/>
      <c r="D1898" s="514"/>
      <c r="E1898" s="514"/>
      <c r="F1898" s="514"/>
      <c r="G1898" s="514"/>
      <c r="H1898" s="514"/>
      <c r="I1898" s="514"/>
      <c r="J1898" s="514"/>
      <c r="K1898" s="514"/>
      <c r="L1898" s="514"/>
      <c r="M1898" s="514"/>
      <c r="N1898" s="514"/>
      <c r="O1898" s="514"/>
      <c r="P1898" s="514"/>
      <c r="Q1898" s="514"/>
      <c r="R1898" s="514"/>
      <c r="S1898" s="514"/>
      <c r="T1898" s="514"/>
      <c r="U1898" s="514"/>
      <c r="V1898" s="514"/>
      <c r="W1898" s="514"/>
      <c r="X1898" s="514"/>
      <c r="Y1898" s="514"/>
      <c r="Z1898" s="514"/>
      <c r="AA1898" s="514"/>
    </row>
    <row r="1899" spans="3:27">
      <c r="C1899" s="514"/>
      <c r="D1899" s="514"/>
      <c r="E1899" s="514"/>
      <c r="F1899" s="514"/>
      <c r="G1899" s="514"/>
      <c r="H1899" s="514"/>
      <c r="I1899" s="514"/>
      <c r="J1899" s="514"/>
      <c r="K1899" s="514"/>
      <c r="L1899" s="514"/>
      <c r="M1899" s="514"/>
      <c r="N1899" s="514"/>
      <c r="O1899" s="514"/>
      <c r="P1899" s="514"/>
      <c r="Q1899" s="514"/>
      <c r="R1899" s="514"/>
      <c r="S1899" s="514"/>
      <c r="T1899" s="514"/>
      <c r="U1899" s="514"/>
      <c r="V1899" s="514"/>
      <c r="W1899" s="514"/>
      <c r="X1899" s="514"/>
      <c r="Y1899" s="514"/>
      <c r="Z1899" s="514"/>
      <c r="AA1899" s="514"/>
    </row>
    <row r="1900" spans="3:27">
      <c r="C1900" s="514"/>
      <c r="D1900" s="514"/>
      <c r="E1900" s="514"/>
      <c r="F1900" s="514"/>
      <c r="G1900" s="514"/>
      <c r="H1900" s="514"/>
      <c r="I1900" s="514"/>
      <c r="J1900" s="514"/>
      <c r="K1900" s="514"/>
      <c r="L1900" s="514"/>
      <c r="M1900" s="514"/>
      <c r="N1900" s="514"/>
      <c r="O1900" s="514"/>
      <c r="P1900" s="514"/>
      <c r="Q1900" s="514"/>
      <c r="R1900" s="514"/>
      <c r="S1900" s="514"/>
      <c r="T1900" s="514"/>
      <c r="U1900" s="514"/>
      <c r="V1900" s="514"/>
      <c r="W1900" s="514"/>
      <c r="X1900" s="514"/>
      <c r="Y1900" s="514"/>
      <c r="Z1900" s="514"/>
      <c r="AA1900" s="514"/>
    </row>
    <row r="1901" spans="3:27">
      <c r="C1901" s="514"/>
      <c r="D1901" s="514"/>
      <c r="E1901" s="514"/>
      <c r="F1901" s="514"/>
      <c r="G1901" s="514"/>
      <c r="H1901" s="514"/>
      <c r="I1901" s="514"/>
      <c r="J1901" s="514"/>
      <c r="K1901" s="514"/>
      <c r="L1901" s="514"/>
      <c r="M1901" s="514"/>
      <c r="N1901" s="514"/>
      <c r="O1901" s="514"/>
      <c r="P1901" s="514"/>
      <c r="Q1901" s="514"/>
      <c r="R1901" s="514"/>
      <c r="S1901" s="514"/>
      <c r="T1901" s="514"/>
      <c r="U1901" s="514"/>
      <c r="V1901" s="514"/>
      <c r="W1901" s="514"/>
      <c r="X1901" s="514"/>
      <c r="Y1901" s="514"/>
      <c r="Z1901" s="514"/>
      <c r="AA1901" s="514"/>
    </row>
    <row r="1902" spans="3:27">
      <c r="C1902" s="514"/>
      <c r="D1902" s="514"/>
      <c r="E1902" s="514"/>
      <c r="F1902" s="514"/>
      <c r="G1902" s="514"/>
      <c r="H1902" s="514"/>
      <c r="I1902" s="514"/>
      <c r="J1902" s="514"/>
      <c r="K1902" s="514"/>
      <c r="L1902" s="514"/>
      <c r="M1902" s="514"/>
      <c r="N1902" s="514"/>
      <c r="O1902" s="514"/>
      <c r="P1902" s="514"/>
      <c r="Q1902" s="514"/>
      <c r="R1902" s="514"/>
      <c r="S1902" s="514"/>
      <c r="T1902" s="514"/>
      <c r="U1902" s="514"/>
      <c r="V1902" s="514"/>
      <c r="W1902" s="514"/>
      <c r="X1902" s="514"/>
      <c r="Y1902" s="514"/>
      <c r="Z1902" s="514"/>
      <c r="AA1902" s="514"/>
    </row>
    <row r="1903" spans="3:27">
      <c r="C1903" s="514"/>
      <c r="D1903" s="514"/>
      <c r="E1903" s="514"/>
      <c r="F1903" s="514"/>
      <c r="G1903" s="514"/>
      <c r="H1903" s="514"/>
      <c r="I1903" s="514"/>
      <c r="J1903" s="514"/>
      <c r="K1903" s="514"/>
      <c r="L1903" s="514"/>
      <c r="M1903" s="514"/>
      <c r="N1903" s="514"/>
      <c r="O1903" s="514"/>
      <c r="P1903" s="514"/>
      <c r="Q1903" s="514"/>
      <c r="R1903" s="514"/>
      <c r="S1903" s="514"/>
      <c r="T1903" s="514"/>
      <c r="U1903" s="514"/>
      <c r="V1903" s="514"/>
      <c r="W1903" s="514"/>
      <c r="X1903" s="514"/>
      <c r="Y1903" s="514"/>
      <c r="Z1903" s="514"/>
      <c r="AA1903" s="514"/>
    </row>
    <row r="1904" spans="3:27">
      <c r="C1904" s="514"/>
      <c r="D1904" s="514"/>
      <c r="E1904" s="514"/>
      <c r="F1904" s="514"/>
      <c r="G1904" s="514"/>
      <c r="H1904" s="514"/>
      <c r="I1904" s="514"/>
      <c r="J1904" s="514"/>
      <c r="K1904" s="514"/>
      <c r="L1904" s="514"/>
      <c r="M1904" s="514"/>
      <c r="N1904" s="514"/>
      <c r="O1904" s="514"/>
      <c r="P1904" s="514"/>
      <c r="Q1904" s="514"/>
      <c r="R1904" s="514"/>
      <c r="S1904" s="514"/>
      <c r="T1904" s="514"/>
      <c r="U1904" s="514"/>
      <c r="V1904" s="514"/>
      <c r="W1904" s="514"/>
      <c r="X1904" s="514"/>
      <c r="Y1904" s="514"/>
      <c r="Z1904" s="514"/>
      <c r="AA1904" s="514"/>
    </row>
    <row r="1905" spans="3:27">
      <c r="C1905" s="514"/>
      <c r="D1905" s="514"/>
      <c r="E1905" s="514"/>
      <c r="F1905" s="514"/>
      <c r="G1905" s="514"/>
      <c r="H1905" s="514"/>
      <c r="I1905" s="514"/>
      <c r="J1905" s="514"/>
      <c r="K1905" s="514"/>
      <c r="L1905" s="514"/>
      <c r="M1905" s="514"/>
      <c r="N1905" s="514"/>
      <c r="O1905" s="514"/>
      <c r="P1905" s="514"/>
      <c r="Q1905" s="514"/>
      <c r="R1905" s="514"/>
      <c r="S1905" s="514"/>
      <c r="T1905" s="514"/>
      <c r="U1905" s="514"/>
      <c r="V1905" s="514"/>
      <c r="W1905" s="514"/>
      <c r="X1905" s="514"/>
      <c r="Y1905" s="514"/>
      <c r="Z1905" s="514"/>
      <c r="AA1905" s="514"/>
    </row>
    <row r="1906" spans="3:27">
      <c r="C1906" s="514"/>
      <c r="D1906" s="514"/>
      <c r="E1906" s="514"/>
      <c r="F1906" s="514"/>
      <c r="G1906" s="514"/>
      <c r="H1906" s="514"/>
      <c r="I1906" s="514"/>
      <c r="J1906" s="514"/>
      <c r="K1906" s="514"/>
      <c r="L1906" s="514"/>
      <c r="M1906" s="514"/>
      <c r="N1906" s="514"/>
      <c r="O1906" s="514"/>
      <c r="P1906" s="514"/>
      <c r="Q1906" s="514"/>
      <c r="R1906" s="514"/>
      <c r="S1906" s="514"/>
      <c r="T1906" s="514"/>
      <c r="U1906" s="514"/>
      <c r="V1906" s="514"/>
      <c r="W1906" s="514"/>
      <c r="X1906" s="514"/>
      <c r="Y1906" s="514"/>
      <c r="Z1906" s="514"/>
      <c r="AA1906" s="514"/>
    </row>
    <row r="1907" spans="3:27">
      <c r="C1907" s="514"/>
      <c r="D1907" s="514"/>
      <c r="E1907" s="514"/>
      <c r="F1907" s="514"/>
      <c r="G1907" s="514"/>
      <c r="H1907" s="514"/>
      <c r="I1907" s="514"/>
      <c r="J1907" s="514"/>
      <c r="K1907" s="514"/>
      <c r="L1907" s="514"/>
      <c r="M1907" s="514"/>
      <c r="N1907" s="514"/>
      <c r="O1907" s="514"/>
      <c r="P1907" s="514"/>
      <c r="Q1907" s="514"/>
      <c r="R1907" s="514"/>
      <c r="S1907" s="514"/>
      <c r="T1907" s="514"/>
      <c r="U1907" s="514"/>
      <c r="V1907" s="514"/>
      <c r="W1907" s="514"/>
      <c r="X1907" s="514"/>
      <c r="Y1907" s="514"/>
      <c r="Z1907" s="514"/>
      <c r="AA1907" s="514"/>
    </row>
    <row r="1908" spans="3:27">
      <c r="C1908" s="514"/>
      <c r="D1908" s="514"/>
      <c r="E1908" s="514"/>
      <c r="F1908" s="514"/>
      <c r="G1908" s="514"/>
      <c r="H1908" s="514"/>
      <c r="I1908" s="514"/>
      <c r="J1908" s="514"/>
      <c r="K1908" s="514"/>
      <c r="L1908" s="514"/>
      <c r="M1908" s="514"/>
      <c r="N1908" s="514"/>
      <c r="O1908" s="514"/>
      <c r="P1908" s="514"/>
      <c r="Q1908" s="514"/>
      <c r="R1908" s="514"/>
      <c r="S1908" s="514"/>
      <c r="T1908" s="514"/>
      <c r="U1908" s="514"/>
      <c r="V1908" s="514"/>
      <c r="W1908" s="514"/>
      <c r="X1908" s="514"/>
      <c r="Y1908" s="514"/>
      <c r="Z1908" s="514"/>
      <c r="AA1908" s="514"/>
    </row>
    <row r="1909" spans="3:27">
      <c r="C1909" s="514"/>
      <c r="D1909" s="514"/>
      <c r="E1909" s="514"/>
      <c r="F1909" s="514"/>
      <c r="G1909" s="514"/>
      <c r="H1909" s="514"/>
      <c r="I1909" s="514"/>
      <c r="J1909" s="514"/>
      <c r="K1909" s="514"/>
      <c r="L1909" s="514"/>
      <c r="M1909" s="514"/>
      <c r="N1909" s="514"/>
      <c r="O1909" s="514"/>
      <c r="P1909" s="514"/>
      <c r="Q1909" s="514"/>
      <c r="R1909" s="514"/>
      <c r="S1909" s="514"/>
      <c r="T1909" s="514"/>
      <c r="U1909" s="514"/>
      <c r="V1909" s="514"/>
      <c r="W1909" s="514"/>
      <c r="X1909" s="514"/>
      <c r="Y1909" s="514"/>
      <c r="Z1909" s="514"/>
      <c r="AA1909" s="514"/>
    </row>
    <row r="1910" spans="3:27">
      <c r="C1910" s="514"/>
      <c r="D1910" s="514"/>
      <c r="E1910" s="514"/>
      <c r="F1910" s="514"/>
      <c r="G1910" s="514"/>
      <c r="H1910" s="514"/>
      <c r="I1910" s="514"/>
      <c r="J1910" s="514"/>
      <c r="K1910" s="514"/>
      <c r="L1910" s="514"/>
      <c r="M1910" s="514"/>
      <c r="N1910" s="514"/>
      <c r="O1910" s="514"/>
      <c r="P1910" s="514"/>
      <c r="Q1910" s="514"/>
      <c r="R1910" s="514"/>
      <c r="S1910" s="514"/>
      <c r="T1910" s="514"/>
      <c r="U1910" s="514"/>
      <c r="V1910" s="514"/>
      <c r="W1910" s="514"/>
      <c r="X1910" s="514"/>
      <c r="Y1910" s="514"/>
      <c r="Z1910" s="514"/>
      <c r="AA1910" s="514"/>
    </row>
    <row r="1911" spans="3:27">
      <c r="C1911" s="514"/>
      <c r="D1911" s="514"/>
      <c r="E1911" s="514"/>
      <c r="F1911" s="514"/>
      <c r="G1911" s="514"/>
      <c r="H1911" s="514"/>
      <c r="I1911" s="514"/>
      <c r="J1911" s="514"/>
      <c r="K1911" s="514"/>
      <c r="L1911" s="514"/>
      <c r="M1911" s="514"/>
      <c r="N1911" s="514"/>
      <c r="O1911" s="514"/>
      <c r="P1911" s="514"/>
      <c r="Q1911" s="514"/>
      <c r="R1911" s="514"/>
      <c r="S1911" s="514"/>
      <c r="T1911" s="514"/>
      <c r="U1911" s="514"/>
      <c r="V1911" s="514"/>
      <c r="W1911" s="514"/>
      <c r="X1911" s="514"/>
      <c r="Y1911" s="514"/>
      <c r="Z1911" s="514"/>
      <c r="AA1911" s="514"/>
    </row>
    <row r="1912" spans="3:27">
      <c r="C1912" s="514"/>
      <c r="D1912" s="514"/>
      <c r="E1912" s="514"/>
      <c r="F1912" s="514"/>
      <c r="G1912" s="514"/>
      <c r="H1912" s="514"/>
      <c r="I1912" s="514"/>
      <c r="J1912" s="514"/>
      <c r="K1912" s="514"/>
      <c r="L1912" s="514"/>
      <c r="M1912" s="514"/>
      <c r="N1912" s="514"/>
      <c r="O1912" s="514"/>
      <c r="P1912" s="514"/>
      <c r="Q1912" s="514"/>
      <c r="R1912" s="514"/>
      <c r="S1912" s="514"/>
      <c r="T1912" s="514"/>
      <c r="U1912" s="514"/>
      <c r="V1912" s="514"/>
      <c r="W1912" s="514"/>
      <c r="X1912" s="514"/>
      <c r="Y1912" s="514"/>
      <c r="Z1912" s="514"/>
      <c r="AA1912" s="514"/>
    </row>
    <row r="1913" spans="3:27">
      <c r="C1913" s="514"/>
      <c r="D1913" s="514"/>
      <c r="E1913" s="514"/>
      <c r="F1913" s="514"/>
      <c r="G1913" s="514"/>
      <c r="H1913" s="514"/>
      <c r="I1913" s="514"/>
      <c r="J1913" s="514"/>
      <c r="K1913" s="514"/>
      <c r="L1913" s="514"/>
      <c r="M1913" s="514"/>
      <c r="N1913" s="514"/>
      <c r="O1913" s="514"/>
      <c r="P1913" s="514"/>
      <c r="Q1913" s="514"/>
      <c r="R1913" s="514"/>
      <c r="S1913" s="514"/>
      <c r="T1913" s="514"/>
      <c r="U1913" s="514"/>
      <c r="V1913" s="514"/>
      <c r="W1913" s="514"/>
      <c r="X1913" s="514"/>
      <c r="Y1913" s="514"/>
      <c r="Z1913" s="514"/>
      <c r="AA1913" s="514"/>
    </row>
    <row r="1914" spans="3:27">
      <c r="C1914" s="514"/>
      <c r="D1914" s="514"/>
      <c r="E1914" s="514"/>
      <c r="F1914" s="514"/>
      <c r="G1914" s="514"/>
      <c r="H1914" s="514"/>
      <c r="I1914" s="514"/>
      <c r="J1914" s="514"/>
      <c r="K1914" s="514"/>
      <c r="L1914" s="514"/>
      <c r="M1914" s="514"/>
      <c r="N1914" s="514"/>
      <c r="O1914" s="514"/>
      <c r="P1914" s="514"/>
      <c r="Q1914" s="514"/>
      <c r="R1914" s="514"/>
      <c r="S1914" s="514"/>
      <c r="T1914" s="514"/>
      <c r="U1914" s="514"/>
      <c r="V1914" s="514"/>
      <c r="W1914" s="514"/>
      <c r="X1914" s="514"/>
      <c r="Y1914" s="514"/>
      <c r="Z1914" s="514"/>
      <c r="AA1914" s="514"/>
    </row>
    <row r="1915" spans="3:27">
      <c r="C1915" s="514"/>
      <c r="D1915" s="514"/>
      <c r="E1915" s="514"/>
      <c r="F1915" s="514"/>
      <c r="G1915" s="514"/>
      <c r="H1915" s="514"/>
      <c r="I1915" s="514"/>
      <c r="J1915" s="514"/>
      <c r="K1915" s="514"/>
      <c r="L1915" s="514"/>
      <c r="M1915" s="514"/>
      <c r="N1915" s="514"/>
      <c r="O1915" s="514"/>
      <c r="P1915" s="514"/>
      <c r="Q1915" s="514"/>
      <c r="R1915" s="514"/>
      <c r="S1915" s="514"/>
      <c r="T1915" s="514"/>
      <c r="U1915" s="514"/>
      <c r="V1915" s="514"/>
      <c r="W1915" s="514"/>
      <c r="X1915" s="514"/>
      <c r="Y1915" s="514"/>
      <c r="Z1915" s="514"/>
      <c r="AA1915" s="514"/>
    </row>
    <row r="1916" spans="3:27">
      <c r="C1916" s="514"/>
      <c r="D1916" s="514"/>
      <c r="E1916" s="514"/>
      <c r="F1916" s="514"/>
      <c r="G1916" s="514"/>
      <c r="H1916" s="514"/>
      <c r="I1916" s="514"/>
      <c r="J1916" s="514"/>
      <c r="K1916" s="514"/>
      <c r="L1916" s="514"/>
      <c r="M1916" s="514"/>
      <c r="N1916" s="514"/>
      <c r="O1916" s="514"/>
      <c r="P1916" s="514"/>
      <c r="Q1916" s="514"/>
      <c r="R1916" s="514"/>
      <c r="S1916" s="514"/>
      <c r="T1916" s="514"/>
      <c r="U1916" s="514"/>
      <c r="V1916" s="514"/>
      <c r="W1916" s="514"/>
      <c r="X1916" s="514"/>
      <c r="Y1916" s="514"/>
      <c r="Z1916" s="514"/>
      <c r="AA1916" s="514"/>
    </row>
    <row r="1917" spans="3:27">
      <c r="C1917" s="514"/>
      <c r="D1917" s="514"/>
      <c r="E1917" s="514"/>
      <c r="F1917" s="514"/>
      <c r="G1917" s="514"/>
      <c r="H1917" s="514"/>
      <c r="I1917" s="514"/>
      <c r="J1917" s="514"/>
      <c r="K1917" s="514"/>
      <c r="L1917" s="514"/>
      <c r="M1917" s="514"/>
      <c r="N1917" s="514"/>
      <c r="O1917" s="514"/>
      <c r="P1917" s="514"/>
      <c r="Q1917" s="514"/>
      <c r="R1917" s="514"/>
      <c r="S1917" s="514"/>
      <c r="T1917" s="514"/>
      <c r="U1917" s="514"/>
      <c r="V1917" s="514"/>
      <c r="W1917" s="514"/>
      <c r="X1917" s="514"/>
      <c r="Y1917" s="514"/>
      <c r="Z1917" s="514"/>
      <c r="AA1917" s="514"/>
    </row>
    <row r="1918" spans="3:27">
      <c r="C1918" s="514"/>
      <c r="D1918" s="514"/>
      <c r="E1918" s="514"/>
      <c r="F1918" s="514"/>
      <c r="G1918" s="514"/>
      <c r="H1918" s="514"/>
      <c r="I1918" s="514"/>
      <c r="J1918" s="514"/>
      <c r="K1918" s="514"/>
      <c r="L1918" s="514"/>
      <c r="M1918" s="514"/>
      <c r="N1918" s="514"/>
      <c r="O1918" s="514"/>
      <c r="P1918" s="514"/>
      <c r="Q1918" s="514"/>
      <c r="R1918" s="514"/>
      <c r="S1918" s="514"/>
      <c r="T1918" s="514"/>
      <c r="U1918" s="514"/>
      <c r="V1918" s="514"/>
      <c r="W1918" s="514"/>
      <c r="X1918" s="514"/>
      <c r="Y1918" s="514"/>
      <c r="Z1918" s="514"/>
      <c r="AA1918" s="514"/>
    </row>
    <row r="1919" spans="3:27">
      <c r="C1919" s="514"/>
      <c r="D1919" s="514"/>
      <c r="E1919" s="514"/>
      <c r="F1919" s="514"/>
      <c r="G1919" s="514"/>
      <c r="H1919" s="514"/>
      <c r="I1919" s="514"/>
      <c r="J1919" s="514"/>
      <c r="K1919" s="514"/>
      <c r="L1919" s="514"/>
      <c r="M1919" s="514"/>
      <c r="N1919" s="514"/>
      <c r="O1919" s="514"/>
      <c r="P1919" s="514"/>
      <c r="Q1919" s="514"/>
      <c r="R1919" s="514"/>
      <c r="S1919" s="514"/>
      <c r="T1919" s="514"/>
      <c r="U1919" s="514"/>
      <c r="V1919" s="514"/>
      <c r="W1919" s="514"/>
      <c r="X1919" s="514"/>
      <c r="Y1919" s="514"/>
      <c r="Z1919" s="514"/>
      <c r="AA1919" s="514"/>
    </row>
    <row r="1920" spans="3:27">
      <c r="C1920" s="514"/>
      <c r="D1920" s="514"/>
      <c r="E1920" s="514"/>
      <c r="F1920" s="514"/>
      <c r="G1920" s="514"/>
      <c r="H1920" s="514"/>
      <c r="I1920" s="514"/>
      <c r="J1920" s="514"/>
      <c r="K1920" s="514"/>
      <c r="L1920" s="514"/>
      <c r="M1920" s="514"/>
      <c r="N1920" s="514"/>
      <c r="O1920" s="514"/>
      <c r="P1920" s="514"/>
      <c r="Q1920" s="514"/>
      <c r="R1920" s="514"/>
      <c r="S1920" s="514"/>
      <c r="T1920" s="514"/>
      <c r="U1920" s="514"/>
      <c r="V1920" s="514"/>
      <c r="W1920" s="514"/>
      <c r="X1920" s="514"/>
      <c r="Y1920" s="514"/>
      <c r="Z1920" s="514"/>
      <c r="AA1920" s="514"/>
    </row>
    <row r="1921" spans="3:27">
      <c r="C1921" s="514"/>
      <c r="D1921" s="514"/>
      <c r="E1921" s="514"/>
      <c r="F1921" s="514"/>
      <c r="G1921" s="514"/>
      <c r="H1921" s="514"/>
      <c r="I1921" s="514"/>
      <c r="J1921" s="514"/>
      <c r="K1921" s="514"/>
      <c r="L1921" s="514"/>
      <c r="M1921" s="514"/>
      <c r="N1921" s="514"/>
      <c r="O1921" s="514"/>
      <c r="P1921" s="514"/>
      <c r="Q1921" s="514"/>
      <c r="R1921" s="514"/>
      <c r="S1921" s="514"/>
      <c r="T1921" s="514"/>
      <c r="U1921" s="514"/>
      <c r="V1921" s="514"/>
      <c r="W1921" s="514"/>
      <c r="X1921" s="514"/>
      <c r="Y1921" s="514"/>
      <c r="Z1921" s="514"/>
      <c r="AA1921" s="514"/>
    </row>
    <row r="1922" spans="3:27">
      <c r="C1922" s="514"/>
      <c r="D1922" s="514"/>
      <c r="E1922" s="514"/>
      <c r="F1922" s="514"/>
      <c r="G1922" s="514"/>
      <c r="H1922" s="514"/>
      <c r="I1922" s="514"/>
      <c r="J1922" s="514"/>
      <c r="K1922" s="514"/>
      <c r="L1922" s="514"/>
      <c r="M1922" s="514"/>
      <c r="N1922" s="514"/>
      <c r="O1922" s="514"/>
      <c r="P1922" s="514"/>
      <c r="Q1922" s="514"/>
      <c r="R1922" s="514"/>
      <c r="S1922" s="514"/>
      <c r="T1922" s="514"/>
      <c r="U1922" s="514"/>
      <c r="V1922" s="514"/>
      <c r="W1922" s="514"/>
      <c r="X1922" s="514"/>
      <c r="Y1922" s="514"/>
      <c r="Z1922" s="514"/>
      <c r="AA1922" s="514"/>
    </row>
    <row r="1923" spans="3:27">
      <c r="C1923" s="514"/>
      <c r="D1923" s="514"/>
      <c r="E1923" s="514"/>
      <c r="F1923" s="514"/>
      <c r="G1923" s="514"/>
      <c r="H1923" s="514"/>
      <c r="I1923" s="514"/>
      <c r="J1923" s="514"/>
      <c r="K1923" s="514"/>
      <c r="L1923" s="514"/>
      <c r="M1923" s="514"/>
      <c r="N1923" s="514"/>
      <c r="O1923" s="514"/>
      <c r="P1923" s="514"/>
      <c r="Q1923" s="514"/>
      <c r="R1923" s="514"/>
      <c r="S1923" s="514"/>
      <c r="T1923" s="514"/>
      <c r="U1923" s="514"/>
      <c r="V1923" s="514"/>
      <c r="W1923" s="514"/>
      <c r="X1923" s="514"/>
      <c r="Y1923" s="514"/>
      <c r="Z1923" s="514"/>
      <c r="AA1923" s="514"/>
    </row>
    <row r="1924" spans="3:27">
      <c r="C1924" s="514"/>
      <c r="D1924" s="514"/>
      <c r="E1924" s="514"/>
      <c r="F1924" s="514"/>
      <c r="G1924" s="514"/>
      <c r="H1924" s="514"/>
      <c r="I1924" s="514"/>
      <c r="J1924" s="514"/>
      <c r="K1924" s="514"/>
      <c r="L1924" s="514"/>
      <c r="M1924" s="514"/>
      <c r="N1924" s="514"/>
      <c r="O1924" s="514"/>
      <c r="P1924" s="514"/>
      <c r="Q1924" s="514"/>
      <c r="R1924" s="514"/>
      <c r="S1924" s="514"/>
      <c r="T1924" s="514"/>
      <c r="U1924" s="514"/>
      <c r="V1924" s="514"/>
      <c r="W1924" s="514"/>
      <c r="X1924" s="514"/>
      <c r="Y1924" s="514"/>
      <c r="Z1924" s="514"/>
      <c r="AA1924" s="514"/>
    </row>
    <row r="1925" spans="3:27">
      <c r="C1925" s="514"/>
      <c r="D1925" s="514"/>
      <c r="E1925" s="514"/>
      <c r="F1925" s="514"/>
      <c r="G1925" s="514"/>
      <c r="H1925" s="514"/>
      <c r="I1925" s="514"/>
      <c r="J1925" s="514"/>
      <c r="K1925" s="514"/>
      <c r="L1925" s="514"/>
      <c r="M1925" s="514"/>
      <c r="N1925" s="514"/>
      <c r="O1925" s="514"/>
      <c r="P1925" s="514"/>
      <c r="Q1925" s="514"/>
      <c r="R1925" s="514"/>
      <c r="S1925" s="514"/>
      <c r="T1925" s="514"/>
      <c r="U1925" s="514"/>
      <c r="V1925" s="514"/>
      <c r="W1925" s="514"/>
      <c r="X1925" s="514"/>
      <c r="Y1925" s="514"/>
      <c r="Z1925" s="514"/>
      <c r="AA1925" s="514"/>
    </row>
    <row r="1926" spans="3:27">
      <c r="C1926" s="514"/>
      <c r="D1926" s="514"/>
      <c r="E1926" s="514"/>
      <c r="F1926" s="514"/>
      <c r="G1926" s="514"/>
      <c r="H1926" s="514"/>
      <c r="I1926" s="514"/>
      <c r="J1926" s="514"/>
      <c r="K1926" s="514"/>
      <c r="L1926" s="514"/>
      <c r="M1926" s="514"/>
      <c r="N1926" s="514"/>
      <c r="O1926" s="514"/>
      <c r="P1926" s="514"/>
      <c r="Q1926" s="514"/>
      <c r="R1926" s="514"/>
      <c r="S1926" s="514"/>
      <c r="T1926" s="514"/>
      <c r="U1926" s="514"/>
      <c r="V1926" s="514"/>
      <c r="W1926" s="514"/>
      <c r="X1926" s="514"/>
      <c r="Y1926" s="514"/>
      <c r="Z1926" s="514"/>
      <c r="AA1926" s="514"/>
    </row>
    <row r="1927" spans="3:27">
      <c r="C1927" s="514"/>
      <c r="D1927" s="514"/>
      <c r="E1927" s="514"/>
      <c r="F1927" s="514"/>
      <c r="G1927" s="514"/>
      <c r="H1927" s="514"/>
      <c r="I1927" s="514"/>
      <c r="J1927" s="514"/>
      <c r="K1927" s="514"/>
      <c r="L1927" s="514"/>
      <c r="M1927" s="514"/>
      <c r="N1927" s="514"/>
      <c r="O1927" s="514"/>
      <c r="P1927" s="514"/>
      <c r="Q1927" s="514"/>
      <c r="R1927" s="514"/>
      <c r="S1927" s="514"/>
      <c r="T1927" s="514"/>
      <c r="U1927" s="514"/>
      <c r="V1927" s="514"/>
      <c r="W1927" s="514"/>
      <c r="X1927" s="514"/>
      <c r="Y1927" s="514"/>
      <c r="Z1927" s="514"/>
      <c r="AA1927" s="514"/>
    </row>
    <row r="1928" spans="3:27">
      <c r="C1928" s="514"/>
      <c r="D1928" s="514"/>
      <c r="E1928" s="514"/>
      <c r="F1928" s="514"/>
      <c r="G1928" s="514"/>
      <c r="H1928" s="514"/>
      <c r="I1928" s="514"/>
      <c r="J1928" s="514"/>
      <c r="K1928" s="514"/>
      <c r="L1928" s="514"/>
      <c r="M1928" s="514"/>
      <c r="N1928" s="514"/>
      <c r="O1928" s="514"/>
      <c r="P1928" s="514"/>
      <c r="Q1928" s="514"/>
      <c r="R1928" s="514"/>
      <c r="S1928" s="514"/>
      <c r="T1928" s="514"/>
      <c r="U1928" s="514"/>
      <c r="V1928" s="514"/>
      <c r="W1928" s="514"/>
      <c r="X1928" s="514"/>
      <c r="Y1928" s="514"/>
      <c r="Z1928" s="514"/>
      <c r="AA1928" s="514"/>
    </row>
    <row r="1929" spans="3:27">
      <c r="C1929" s="514"/>
      <c r="D1929" s="514"/>
      <c r="E1929" s="514"/>
      <c r="F1929" s="514"/>
      <c r="G1929" s="514"/>
      <c r="H1929" s="514"/>
      <c r="I1929" s="514"/>
      <c r="J1929" s="514"/>
      <c r="K1929" s="514"/>
      <c r="L1929" s="514"/>
      <c r="M1929" s="514"/>
      <c r="N1929" s="514"/>
      <c r="O1929" s="514"/>
      <c r="P1929" s="514"/>
      <c r="Q1929" s="514"/>
      <c r="R1929" s="514"/>
      <c r="S1929" s="514"/>
      <c r="T1929" s="514"/>
      <c r="U1929" s="514"/>
      <c r="V1929" s="514"/>
      <c r="W1929" s="514"/>
      <c r="X1929" s="514"/>
      <c r="Y1929" s="514"/>
      <c r="Z1929" s="514"/>
      <c r="AA1929" s="514"/>
    </row>
    <row r="1930" spans="3:27">
      <c r="C1930" s="514"/>
      <c r="D1930" s="514"/>
      <c r="E1930" s="514"/>
      <c r="F1930" s="514"/>
      <c r="G1930" s="514"/>
      <c r="H1930" s="514"/>
      <c r="I1930" s="514"/>
      <c r="J1930" s="514"/>
      <c r="K1930" s="514"/>
      <c r="L1930" s="514"/>
      <c r="M1930" s="514"/>
      <c r="N1930" s="514"/>
      <c r="O1930" s="514"/>
      <c r="P1930" s="514"/>
      <c r="Q1930" s="514"/>
      <c r="R1930" s="514"/>
      <c r="S1930" s="514"/>
      <c r="T1930" s="514"/>
      <c r="U1930" s="514"/>
      <c r="V1930" s="514"/>
      <c r="W1930" s="514"/>
      <c r="X1930" s="514"/>
      <c r="Y1930" s="514"/>
      <c r="Z1930" s="514"/>
      <c r="AA1930" s="514"/>
    </row>
    <row r="1931" spans="3:27">
      <c r="C1931" s="514"/>
      <c r="D1931" s="514"/>
      <c r="E1931" s="514"/>
      <c r="F1931" s="514"/>
      <c r="G1931" s="514"/>
      <c r="H1931" s="514"/>
      <c r="I1931" s="514"/>
      <c r="J1931" s="514"/>
      <c r="K1931" s="514"/>
      <c r="L1931" s="514"/>
      <c r="M1931" s="514"/>
      <c r="N1931" s="514"/>
      <c r="O1931" s="514"/>
      <c r="P1931" s="514"/>
      <c r="Q1931" s="514"/>
      <c r="R1931" s="514"/>
      <c r="S1931" s="514"/>
      <c r="T1931" s="514"/>
      <c r="U1931" s="514"/>
      <c r="V1931" s="514"/>
      <c r="W1931" s="514"/>
      <c r="X1931" s="514"/>
      <c r="Y1931" s="514"/>
      <c r="Z1931" s="514"/>
      <c r="AA1931" s="514"/>
    </row>
    <row r="1932" spans="3:27">
      <c r="C1932" s="514"/>
      <c r="D1932" s="514"/>
      <c r="E1932" s="514"/>
      <c r="F1932" s="514"/>
      <c r="G1932" s="514"/>
      <c r="H1932" s="514"/>
      <c r="I1932" s="514"/>
      <c r="J1932" s="514"/>
      <c r="K1932" s="514"/>
      <c r="L1932" s="514"/>
      <c r="M1932" s="514"/>
      <c r="N1932" s="514"/>
      <c r="O1932" s="514"/>
      <c r="P1932" s="514"/>
      <c r="Q1932" s="514"/>
      <c r="R1932" s="514"/>
      <c r="S1932" s="514"/>
      <c r="T1932" s="514"/>
      <c r="U1932" s="514"/>
      <c r="V1932" s="514"/>
      <c r="W1932" s="514"/>
      <c r="X1932" s="514"/>
      <c r="Y1932" s="514"/>
      <c r="Z1932" s="514"/>
      <c r="AA1932" s="514"/>
    </row>
    <row r="1933" spans="3:27">
      <c r="C1933" s="514"/>
      <c r="D1933" s="514"/>
      <c r="E1933" s="514"/>
      <c r="F1933" s="514"/>
      <c r="G1933" s="514"/>
      <c r="H1933" s="514"/>
      <c r="I1933" s="514"/>
      <c r="J1933" s="514"/>
      <c r="K1933" s="514"/>
      <c r="L1933" s="514"/>
      <c r="M1933" s="514"/>
      <c r="N1933" s="514"/>
      <c r="O1933" s="514"/>
      <c r="P1933" s="514"/>
      <c r="Q1933" s="514"/>
      <c r="R1933" s="514"/>
      <c r="S1933" s="514"/>
      <c r="T1933" s="514"/>
      <c r="U1933" s="514"/>
      <c r="V1933" s="514"/>
      <c r="W1933" s="514"/>
      <c r="X1933" s="514"/>
      <c r="Y1933" s="514"/>
      <c r="Z1933" s="514"/>
      <c r="AA1933" s="514"/>
    </row>
    <row r="1934" spans="3:27">
      <c r="C1934" s="514"/>
      <c r="D1934" s="514"/>
      <c r="E1934" s="514"/>
      <c r="F1934" s="514"/>
      <c r="G1934" s="514"/>
      <c r="H1934" s="514"/>
      <c r="I1934" s="514"/>
      <c r="J1934" s="514"/>
      <c r="K1934" s="514"/>
      <c r="L1934" s="514"/>
      <c r="M1934" s="514"/>
      <c r="N1934" s="514"/>
      <c r="O1934" s="514"/>
      <c r="P1934" s="514"/>
      <c r="Q1934" s="514"/>
      <c r="R1934" s="514"/>
      <c r="S1934" s="514"/>
      <c r="T1934" s="514"/>
      <c r="U1934" s="514"/>
      <c r="V1934" s="514"/>
      <c r="W1934" s="514"/>
      <c r="X1934" s="514"/>
      <c r="Y1934" s="514"/>
      <c r="Z1934" s="514"/>
      <c r="AA1934" s="514"/>
    </row>
    <row r="1935" spans="3:27">
      <c r="C1935" s="514"/>
      <c r="D1935" s="514"/>
      <c r="E1935" s="514"/>
      <c r="F1935" s="514"/>
      <c r="G1935" s="514"/>
      <c r="H1935" s="514"/>
      <c r="I1935" s="514"/>
      <c r="J1935" s="514"/>
      <c r="K1935" s="514"/>
      <c r="L1935" s="514"/>
      <c r="M1935" s="514"/>
      <c r="N1935" s="514"/>
      <c r="O1935" s="514"/>
      <c r="P1935" s="514"/>
      <c r="Q1935" s="514"/>
      <c r="R1935" s="514"/>
      <c r="S1935" s="514"/>
      <c r="T1935" s="514"/>
      <c r="U1935" s="514"/>
      <c r="V1935" s="514"/>
      <c r="W1935" s="514"/>
      <c r="X1935" s="514"/>
      <c r="Y1935" s="514"/>
      <c r="Z1935" s="514"/>
      <c r="AA1935" s="514"/>
    </row>
    <row r="1936" spans="3:27">
      <c r="C1936" s="514"/>
      <c r="D1936" s="514"/>
      <c r="E1936" s="514"/>
      <c r="F1936" s="514"/>
      <c r="G1936" s="514"/>
      <c r="H1936" s="514"/>
      <c r="I1936" s="514"/>
      <c r="J1936" s="514"/>
      <c r="K1936" s="514"/>
      <c r="L1936" s="514"/>
      <c r="M1936" s="514"/>
      <c r="N1936" s="514"/>
      <c r="O1936" s="514"/>
      <c r="P1936" s="514"/>
      <c r="Q1936" s="514"/>
      <c r="R1936" s="514"/>
      <c r="S1936" s="514"/>
      <c r="T1936" s="514"/>
      <c r="U1936" s="514"/>
      <c r="V1936" s="514"/>
      <c r="W1936" s="514"/>
      <c r="X1936" s="514"/>
      <c r="Y1936" s="514"/>
      <c r="Z1936" s="514"/>
      <c r="AA1936" s="514"/>
    </row>
    <row r="1937" spans="3:27">
      <c r="C1937" s="514"/>
      <c r="D1937" s="514"/>
      <c r="E1937" s="514"/>
      <c r="F1937" s="514"/>
      <c r="G1937" s="514"/>
      <c r="H1937" s="514"/>
      <c r="I1937" s="514"/>
      <c r="J1937" s="514"/>
      <c r="K1937" s="514"/>
      <c r="L1937" s="514"/>
      <c r="M1937" s="514"/>
      <c r="N1937" s="514"/>
      <c r="O1937" s="514"/>
      <c r="P1937" s="514"/>
      <c r="Q1937" s="514"/>
      <c r="R1937" s="514"/>
      <c r="S1937" s="514"/>
      <c r="T1937" s="514"/>
      <c r="U1937" s="514"/>
      <c r="V1937" s="514"/>
      <c r="W1937" s="514"/>
      <c r="X1937" s="514"/>
      <c r="Y1937" s="514"/>
      <c r="Z1937" s="514"/>
      <c r="AA1937" s="514"/>
    </row>
    <row r="1938" spans="3:27">
      <c r="C1938" s="514"/>
      <c r="D1938" s="514"/>
      <c r="E1938" s="514"/>
      <c r="F1938" s="514"/>
      <c r="G1938" s="514"/>
      <c r="H1938" s="514"/>
      <c r="I1938" s="514"/>
      <c r="J1938" s="514"/>
      <c r="K1938" s="514"/>
      <c r="L1938" s="514"/>
      <c r="M1938" s="514"/>
      <c r="N1938" s="514"/>
      <c r="O1938" s="514"/>
      <c r="P1938" s="514"/>
      <c r="Q1938" s="514"/>
      <c r="R1938" s="514"/>
      <c r="S1938" s="514"/>
      <c r="T1938" s="514"/>
      <c r="U1938" s="514"/>
      <c r="V1938" s="514"/>
      <c r="W1938" s="514"/>
      <c r="X1938" s="514"/>
      <c r="Y1938" s="514"/>
      <c r="Z1938" s="514"/>
      <c r="AA1938" s="514"/>
    </row>
    <row r="1939" spans="3:27">
      <c r="C1939" s="514"/>
      <c r="D1939" s="514"/>
      <c r="E1939" s="514"/>
      <c r="F1939" s="514"/>
      <c r="G1939" s="514"/>
      <c r="H1939" s="514"/>
      <c r="I1939" s="514"/>
      <c r="J1939" s="514"/>
      <c r="K1939" s="514"/>
      <c r="L1939" s="514"/>
      <c r="M1939" s="514"/>
      <c r="N1939" s="514"/>
      <c r="O1939" s="514"/>
      <c r="P1939" s="514"/>
      <c r="Q1939" s="514"/>
      <c r="R1939" s="514"/>
      <c r="S1939" s="514"/>
      <c r="T1939" s="514"/>
      <c r="U1939" s="514"/>
      <c r="V1939" s="514"/>
      <c r="W1939" s="514"/>
      <c r="X1939" s="514"/>
      <c r="Y1939" s="514"/>
      <c r="Z1939" s="514"/>
      <c r="AA1939" s="514"/>
    </row>
    <row r="1940" spans="3:27">
      <c r="C1940" s="514"/>
      <c r="D1940" s="514"/>
      <c r="E1940" s="514"/>
      <c r="F1940" s="514"/>
      <c r="G1940" s="514"/>
      <c r="H1940" s="514"/>
      <c r="I1940" s="514"/>
      <c r="J1940" s="514"/>
      <c r="K1940" s="514"/>
      <c r="L1940" s="514"/>
      <c r="M1940" s="514"/>
      <c r="N1940" s="514"/>
      <c r="O1940" s="514"/>
      <c r="P1940" s="514"/>
      <c r="Q1940" s="514"/>
      <c r="R1940" s="514"/>
      <c r="S1940" s="514"/>
      <c r="T1940" s="514"/>
      <c r="U1940" s="514"/>
      <c r="V1940" s="514"/>
      <c r="W1940" s="514"/>
      <c r="X1940" s="514"/>
      <c r="Y1940" s="514"/>
      <c r="Z1940" s="514"/>
      <c r="AA1940" s="514"/>
    </row>
    <row r="1941" spans="3:27">
      <c r="C1941" s="514"/>
      <c r="D1941" s="514"/>
      <c r="E1941" s="514"/>
      <c r="F1941" s="514"/>
      <c r="G1941" s="514"/>
      <c r="H1941" s="514"/>
      <c r="I1941" s="514"/>
      <c r="J1941" s="514"/>
      <c r="K1941" s="514"/>
      <c r="L1941" s="514"/>
      <c r="M1941" s="514"/>
      <c r="N1941" s="514"/>
      <c r="O1941" s="514"/>
      <c r="P1941" s="514"/>
      <c r="Q1941" s="514"/>
      <c r="R1941" s="514"/>
      <c r="S1941" s="514"/>
      <c r="T1941" s="514"/>
      <c r="U1941" s="514"/>
      <c r="V1941" s="514"/>
      <c r="W1941" s="514"/>
      <c r="X1941" s="514"/>
      <c r="Y1941" s="514"/>
      <c r="Z1941" s="514"/>
      <c r="AA1941" s="514"/>
    </row>
    <row r="1942" spans="3:27">
      <c r="C1942" s="514"/>
      <c r="D1942" s="514"/>
      <c r="E1942" s="514"/>
      <c r="F1942" s="514"/>
      <c r="G1942" s="514"/>
      <c r="H1942" s="514"/>
      <c r="I1942" s="514"/>
      <c r="J1942" s="514"/>
      <c r="K1942" s="514"/>
      <c r="L1942" s="514"/>
      <c r="M1942" s="514"/>
      <c r="N1942" s="514"/>
      <c r="O1942" s="514"/>
      <c r="P1942" s="514"/>
      <c r="Q1942" s="514"/>
      <c r="R1942" s="514"/>
      <c r="S1942" s="514"/>
      <c r="T1942" s="514"/>
      <c r="U1942" s="514"/>
      <c r="V1942" s="514"/>
      <c r="W1942" s="514"/>
      <c r="X1942" s="514"/>
      <c r="Y1942" s="514"/>
      <c r="Z1942" s="514"/>
      <c r="AA1942" s="514"/>
    </row>
    <row r="1943" spans="3:27">
      <c r="C1943" s="514"/>
      <c r="D1943" s="514"/>
      <c r="E1943" s="514"/>
      <c r="F1943" s="514"/>
      <c r="G1943" s="514"/>
      <c r="H1943" s="514"/>
      <c r="I1943" s="514"/>
      <c r="J1943" s="514"/>
      <c r="K1943" s="514"/>
      <c r="L1943" s="514"/>
      <c r="M1943" s="514"/>
      <c r="N1943" s="514"/>
      <c r="O1943" s="514"/>
      <c r="P1943" s="514"/>
      <c r="Q1943" s="514"/>
      <c r="R1943" s="514"/>
      <c r="S1943" s="514"/>
      <c r="T1943" s="514"/>
      <c r="U1943" s="514"/>
      <c r="V1943" s="514"/>
      <c r="W1943" s="514"/>
      <c r="X1943" s="514"/>
      <c r="Y1943" s="514"/>
      <c r="Z1943" s="514"/>
      <c r="AA1943" s="514"/>
    </row>
    <row r="1944" spans="3:27">
      <c r="C1944" s="514"/>
      <c r="D1944" s="514"/>
      <c r="E1944" s="514"/>
      <c r="F1944" s="514"/>
      <c r="G1944" s="514"/>
      <c r="H1944" s="514"/>
      <c r="I1944" s="514"/>
      <c r="J1944" s="514"/>
      <c r="K1944" s="514"/>
      <c r="L1944" s="514"/>
      <c r="M1944" s="514"/>
      <c r="N1944" s="514"/>
      <c r="O1944" s="514"/>
      <c r="P1944" s="514"/>
      <c r="Q1944" s="514"/>
      <c r="R1944" s="514"/>
      <c r="S1944" s="514"/>
      <c r="T1944" s="514"/>
      <c r="U1944" s="514"/>
      <c r="V1944" s="514"/>
      <c r="W1944" s="514"/>
      <c r="X1944" s="514"/>
      <c r="Y1944" s="514"/>
      <c r="Z1944" s="514"/>
      <c r="AA1944" s="514"/>
    </row>
    <row r="1945" spans="3:27">
      <c r="C1945" s="514"/>
      <c r="D1945" s="514"/>
      <c r="E1945" s="514"/>
      <c r="F1945" s="514"/>
      <c r="G1945" s="514"/>
      <c r="H1945" s="514"/>
      <c r="I1945" s="514"/>
      <c r="J1945" s="514"/>
      <c r="K1945" s="514"/>
      <c r="L1945" s="514"/>
      <c r="M1945" s="514"/>
      <c r="N1945" s="514"/>
      <c r="O1945" s="514"/>
      <c r="P1945" s="514"/>
      <c r="Q1945" s="514"/>
      <c r="R1945" s="514"/>
      <c r="S1945" s="514"/>
      <c r="T1945" s="514"/>
      <c r="U1945" s="514"/>
      <c r="V1945" s="514"/>
      <c r="W1945" s="514"/>
      <c r="X1945" s="514"/>
      <c r="Y1945" s="514"/>
      <c r="Z1945" s="514"/>
      <c r="AA1945" s="514"/>
    </row>
    <row r="1946" spans="3:27">
      <c r="C1946" s="514"/>
      <c r="D1946" s="514"/>
      <c r="E1946" s="514"/>
      <c r="F1946" s="514"/>
      <c r="G1946" s="514"/>
      <c r="H1946" s="514"/>
      <c r="I1946" s="514"/>
      <c r="J1946" s="514"/>
      <c r="K1946" s="514"/>
      <c r="L1946" s="514"/>
      <c r="M1946" s="514"/>
      <c r="N1946" s="514"/>
      <c r="O1946" s="514"/>
      <c r="P1946" s="514"/>
      <c r="Q1946" s="514"/>
      <c r="R1946" s="514"/>
      <c r="S1946" s="514"/>
      <c r="T1946" s="514"/>
      <c r="U1946" s="514"/>
      <c r="V1946" s="514"/>
      <c r="W1946" s="514"/>
      <c r="X1946" s="514"/>
      <c r="Y1946" s="514"/>
      <c r="Z1946" s="514"/>
      <c r="AA1946" s="514"/>
    </row>
    <row r="1947" spans="3:27">
      <c r="C1947" s="514"/>
      <c r="D1947" s="514"/>
      <c r="E1947" s="514"/>
      <c r="F1947" s="514"/>
      <c r="G1947" s="514"/>
      <c r="H1947" s="514"/>
      <c r="I1947" s="514"/>
      <c r="J1947" s="514"/>
      <c r="K1947" s="514"/>
      <c r="L1947" s="514"/>
      <c r="M1947" s="514"/>
      <c r="N1947" s="514"/>
      <c r="O1947" s="514"/>
      <c r="P1947" s="514"/>
      <c r="Q1947" s="514"/>
      <c r="R1947" s="514"/>
      <c r="S1947" s="514"/>
      <c r="T1947" s="514"/>
      <c r="U1947" s="514"/>
      <c r="V1947" s="514"/>
      <c r="W1947" s="514"/>
      <c r="X1947" s="514"/>
      <c r="Y1947" s="514"/>
      <c r="Z1947" s="514"/>
      <c r="AA1947" s="514"/>
    </row>
    <row r="1948" spans="3:27">
      <c r="C1948" s="514"/>
      <c r="D1948" s="514"/>
      <c r="E1948" s="514"/>
      <c r="F1948" s="514"/>
      <c r="G1948" s="514"/>
      <c r="H1948" s="514"/>
      <c r="I1948" s="514"/>
      <c r="J1948" s="514"/>
      <c r="K1948" s="514"/>
      <c r="L1948" s="514"/>
      <c r="M1948" s="514"/>
      <c r="N1948" s="514"/>
      <c r="O1948" s="514"/>
      <c r="P1948" s="514"/>
      <c r="Q1948" s="514"/>
      <c r="R1948" s="514"/>
      <c r="S1948" s="514"/>
      <c r="T1948" s="514"/>
      <c r="U1948" s="514"/>
      <c r="V1948" s="514"/>
      <c r="W1948" s="514"/>
      <c r="X1948" s="514"/>
      <c r="Y1948" s="514"/>
      <c r="Z1948" s="514"/>
      <c r="AA1948" s="514"/>
    </row>
    <row r="1949" spans="3:27">
      <c r="C1949" s="514"/>
      <c r="D1949" s="514"/>
      <c r="E1949" s="514"/>
      <c r="F1949" s="514"/>
      <c r="G1949" s="514"/>
      <c r="H1949" s="514"/>
      <c r="I1949" s="514"/>
      <c r="J1949" s="514"/>
      <c r="K1949" s="514"/>
      <c r="L1949" s="514"/>
      <c r="M1949" s="514"/>
      <c r="N1949" s="514"/>
      <c r="O1949" s="514"/>
      <c r="P1949" s="514"/>
      <c r="Q1949" s="514"/>
      <c r="R1949" s="514"/>
      <c r="S1949" s="514"/>
      <c r="T1949" s="514"/>
      <c r="U1949" s="514"/>
      <c r="V1949" s="514"/>
      <c r="W1949" s="514"/>
      <c r="X1949" s="514"/>
      <c r="Y1949" s="514"/>
      <c r="Z1949" s="514"/>
      <c r="AA1949" s="514"/>
    </row>
    <row r="1950" spans="3:27">
      <c r="C1950" s="514"/>
      <c r="D1950" s="514"/>
      <c r="E1950" s="514"/>
      <c r="F1950" s="514"/>
      <c r="G1950" s="514"/>
      <c r="H1950" s="514"/>
      <c r="I1950" s="514"/>
      <c r="J1950" s="514"/>
      <c r="K1950" s="514"/>
      <c r="L1950" s="514"/>
      <c r="M1950" s="514"/>
      <c r="N1950" s="514"/>
      <c r="O1950" s="514"/>
      <c r="P1950" s="514"/>
      <c r="Q1950" s="514"/>
      <c r="R1950" s="514"/>
      <c r="S1950" s="514"/>
      <c r="T1950" s="514"/>
      <c r="U1950" s="514"/>
      <c r="V1950" s="514"/>
      <c r="W1950" s="514"/>
      <c r="X1950" s="514"/>
      <c r="Y1950" s="514"/>
      <c r="Z1950" s="514"/>
      <c r="AA1950" s="514"/>
    </row>
    <row r="1951" spans="3:27">
      <c r="C1951" s="514"/>
      <c r="D1951" s="514"/>
      <c r="E1951" s="514"/>
      <c r="F1951" s="514"/>
      <c r="G1951" s="514"/>
      <c r="H1951" s="514"/>
      <c r="I1951" s="514"/>
      <c r="J1951" s="514"/>
      <c r="K1951" s="514"/>
      <c r="L1951" s="514"/>
      <c r="M1951" s="514"/>
      <c r="N1951" s="514"/>
      <c r="O1951" s="514"/>
      <c r="P1951" s="514"/>
      <c r="Q1951" s="514"/>
      <c r="R1951" s="514"/>
      <c r="S1951" s="514"/>
      <c r="T1951" s="514"/>
      <c r="U1951" s="514"/>
      <c r="V1951" s="514"/>
      <c r="W1951" s="514"/>
      <c r="X1951" s="514"/>
      <c r="Y1951" s="514"/>
      <c r="Z1951" s="514"/>
      <c r="AA1951" s="514"/>
    </row>
    <row r="1952" spans="3:27">
      <c r="C1952" s="514"/>
      <c r="D1952" s="514"/>
      <c r="E1952" s="514"/>
      <c r="F1952" s="514"/>
      <c r="G1952" s="514"/>
      <c r="H1952" s="514"/>
      <c r="I1952" s="514"/>
      <c r="J1952" s="514"/>
      <c r="K1952" s="514"/>
      <c r="L1952" s="514"/>
      <c r="M1952" s="514"/>
      <c r="N1952" s="514"/>
      <c r="O1952" s="514"/>
      <c r="P1952" s="514"/>
      <c r="Q1952" s="514"/>
      <c r="R1952" s="514"/>
      <c r="S1952" s="514"/>
      <c r="T1952" s="514"/>
      <c r="U1952" s="514"/>
      <c r="V1952" s="514"/>
      <c r="W1952" s="514"/>
      <c r="X1952" s="514"/>
      <c r="Y1952" s="514"/>
      <c r="Z1952" s="514"/>
      <c r="AA1952" s="514"/>
    </row>
    <row r="1953" spans="3:27">
      <c r="C1953" s="514"/>
      <c r="D1953" s="514"/>
      <c r="E1953" s="514"/>
      <c r="F1953" s="514"/>
      <c r="G1953" s="514"/>
      <c r="H1953" s="514"/>
      <c r="I1953" s="514"/>
      <c r="J1953" s="514"/>
      <c r="K1953" s="514"/>
      <c r="L1953" s="514"/>
      <c r="M1953" s="514"/>
      <c r="N1953" s="514"/>
      <c r="O1953" s="514"/>
      <c r="P1953" s="514"/>
      <c r="Q1953" s="514"/>
      <c r="R1953" s="514"/>
      <c r="S1953" s="514"/>
      <c r="T1953" s="514"/>
      <c r="U1953" s="514"/>
      <c r="V1953" s="514"/>
      <c r="W1953" s="514"/>
      <c r="X1953" s="514"/>
      <c r="Y1953" s="514"/>
      <c r="Z1953" s="514"/>
      <c r="AA1953" s="514"/>
    </row>
    <row r="1954" spans="3:27">
      <c r="C1954" s="514"/>
      <c r="D1954" s="514"/>
      <c r="E1954" s="514"/>
      <c r="F1954" s="514"/>
      <c r="G1954" s="514"/>
      <c r="H1954" s="514"/>
      <c r="I1954" s="514"/>
      <c r="J1954" s="514"/>
      <c r="K1954" s="514"/>
      <c r="L1954" s="514"/>
      <c r="M1954" s="514"/>
      <c r="N1954" s="514"/>
      <c r="O1954" s="514"/>
      <c r="P1954" s="514"/>
      <c r="Q1954" s="514"/>
      <c r="R1954" s="514"/>
      <c r="S1954" s="514"/>
      <c r="T1954" s="514"/>
      <c r="U1954" s="514"/>
      <c r="V1954" s="514"/>
      <c r="W1954" s="514"/>
      <c r="X1954" s="514"/>
      <c r="Y1954" s="514"/>
      <c r="Z1954" s="514"/>
      <c r="AA1954" s="514"/>
    </row>
    <row r="1955" spans="3:27">
      <c r="C1955" s="514"/>
      <c r="D1955" s="514"/>
      <c r="E1955" s="514"/>
      <c r="F1955" s="514"/>
      <c r="G1955" s="514"/>
      <c r="H1955" s="514"/>
      <c r="I1955" s="514"/>
      <c r="J1955" s="514"/>
      <c r="K1955" s="514"/>
      <c r="L1955" s="514"/>
      <c r="M1955" s="514"/>
      <c r="N1955" s="514"/>
      <c r="O1955" s="514"/>
      <c r="P1955" s="514"/>
      <c r="Q1955" s="514"/>
      <c r="R1955" s="514"/>
      <c r="S1955" s="514"/>
      <c r="T1955" s="514"/>
      <c r="U1955" s="514"/>
      <c r="V1955" s="514"/>
      <c r="W1955" s="514"/>
      <c r="X1955" s="514"/>
      <c r="Y1955" s="514"/>
      <c r="Z1955" s="514"/>
      <c r="AA1955" s="514"/>
    </row>
    <row r="1956" spans="3:27">
      <c r="C1956" s="514"/>
      <c r="D1956" s="514"/>
      <c r="E1956" s="514"/>
      <c r="F1956" s="514"/>
      <c r="G1956" s="514"/>
      <c r="H1956" s="514"/>
      <c r="I1956" s="514"/>
      <c r="J1956" s="514"/>
      <c r="K1956" s="514"/>
      <c r="L1956" s="514"/>
      <c r="M1956" s="514"/>
      <c r="N1956" s="514"/>
      <c r="O1956" s="514"/>
      <c r="P1956" s="514"/>
      <c r="Q1956" s="514"/>
      <c r="R1956" s="514"/>
      <c r="S1956" s="514"/>
      <c r="T1956" s="514"/>
      <c r="U1956" s="514"/>
      <c r="V1956" s="514"/>
      <c r="W1956" s="514"/>
      <c r="X1956" s="514"/>
      <c r="Y1956" s="514"/>
      <c r="Z1956" s="514"/>
      <c r="AA1956" s="514"/>
    </row>
    <row r="1957" spans="3:27">
      <c r="C1957" s="514"/>
      <c r="D1957" s="514"/>
      <c r="E1957" s="514"/>
      <c r="F1957" s="514"/>
      <c r="G1957" s="514"/>
      <c r="H1957" s="514"/>
      <c r="I1957" s="514"/>
      <c r="J1957" s="514"/>
      <c r="K1957" s="514"/>
      <c r="L1957" s="514"/>
      <c r="M1957" s="514"/>
      <c r="N1957" s="514"/>
      <c r="O1957" s="514"/>
      <c r="P1957" s="514"/>
      <c r="Q1957" s="514"/>
      <c r="R1957" s="514"/>
      <c r="S1957" s="514"/>
      <c r="T1957" s="514"/>
      <c r="U1957" s="514"/>
      <c r="V1957" s="514"/>
      <c r="W1957" s="514"/>
      <c r="X1957" s="514"/>
      <c r="Y1957" s="514"/>
      <c r="Z1957" s="514"/>
      <c r="AA1957" s="514"/>
    </row>
    <row r="1958" spans="3:27">
      <c r="C1958" s="514"/>
      <c r="D1958" s="514"/>
      <c r="E1958" s="514"/>
      <c r="F1958" s="514"/>
      <c r="G1958" s="514"/>
      <c r="H1958" s="514"/>
      <c r="I1958" s="514"/>
      <c r="J1958" s="514"/>
      <c r="K1958" s="514"/>
      <c r="L1958" s="514"/>
      <c r="M1958" s="514"/>
      <c r="N1958" s="514"/>
      <c r="O1958" s="514"/>
      <c r="P1958" s="514"/>
      <c r="Q1958" s="514"/>
      <c r="R1958" s="514"/>
      <c r="S1958" s="514"/>
      <c r="T1958" s="514"/>
      <c r="U1958" s="514"/>
      <c r="V1958" s="514"/>
      <c r="W1958" s="514"/>
      <c r="X1958" s="514"/>
      <c r="Y1958" s="514"/>
      <c r="Z1958" s="514"/>
      <c r="AA1958" s="514"/>
    </row>
    <row r="1959" spans="3:27">
      <c r="C1959" s="514"/>
      <c r="D1959" s="514"/>
      <c r="E1959" s="514"/>
      <c r="F1959" s="514"/>
      <c r="G1959" s="514"/>
      <c r="H1959" s="514"/>
      <c r="I1959" s="514"/>
      <c r="J1959" s="514"/>
      <c r="K1959" s="514"/>
      <c r="L1959" s="514"/>
      <c r="M1959" s="514"/>
      <c r="N1959" s="514"/>
      <c r="O1959" s="514"/>
      <c r="P1959" s="514"/>
      <c r="Q1959" s="514"/>
      <c r="R1959" s="514"/>
      <c r="S1959" s="514"/>
      <c r="T1959" s="514"/>
      <c r="U1959" s="514"/>
      <c r="V1959" s="514"/>
      <c r="W1959" s="514"/>
      <c r="X1959" s="514"/>
      <c r="Y1959" s="514"/>
      <c r="Z1959" s="514"/>
      <c r="AA1959" s="514"/>
    </row>
    <row r="1960" spans="3:27">
      <c r="C1960" s="514"/>
      <c r="D1960" s="514"/>
      <c r="E1960" s="514"/>
      <c r="F1960" s="514"/>
      <c r="G1960" s="514"/>
      <c r="H1960" s="514"/>
      <c r="I1960" s="514"/>
      <c r="J1960" s="514"/>
      <c r="K1960" s="514"/>
      <c r="L1960" s="514"/>
      <c r="M1960" s="514"/>
      <c r="N1960" s="514"/>
      <c r="O1960" s="514"/>
      <c r="P1960" s="514"/>
      <c r="Q1960" s="514"/>
      <c r="R1960" s="514"/>
      <c r="S1960" s="514"/>
      <c r="T1960" s="514"/>
      <c r="U1960" s="514"/>
      <c r="V1960" s="514"/>
      <c r="W1960" s="514"/>
      <c r="X1960" s="514"/>
      <c r="Y1960" s="514"/>
      <c r="Z1960" s="514"/>
      <c r="AA1960" s="514"/>
    </row>
    <row r="1961" spans="3:27">
      <c r="C1961" s="514"/>
      <c r="D1961" s="514"/>
      <c r="E1961" s="514"/>
      <c r="F1961" s="514"/>
      <c r="G1961" s="514"/>
      <c r="H1961" s="514"/>
      <c r="I1961" s="514"/>
      <c r="J1961" s="514"/>
      <c r="K1961" s="514"/>
      <c r="L1961" s="514"/>
      <c r="M1961" s="514"/>
      <c r="N1961" s="514"/>
      <c r="O1961" s="514"/>
      <c r="P1961" s="514"/>
      <c r="Q1961" s="514"/>
      <c r="R1961" s="514"/>
      <c r="S1961" s="514"/>
      <c r="T1961" s="514"/>
      <c r="U1961" s="514"/>
      <c r="V1961" s="514"/>
      <c r="W1961" s="514"/>
      <c r="X1961" s="514"/>
      <c r="Y1961" s="514"/>
      <c r="Z1961" s="514"/>
      <c r="AA1961" s="514"/>
    </row>
    <row r="1962" spans="3:27">
      <c r="C1962" s="514"/>
      <c r="D1962" s="514"/>
      <c r="E1962" s="514"/>
      <c r="F1962" s="514"/>
      <c r="G1962" s="514"/>
      <c r="H1962" s="514"/>
      <c r="I1962" s="514"/>
      <c r="J1962" s="514"/>
      <c r="K1962" s="514"/>
      <c r="L1962" s="514"/>
      <c r="M1962" s="514"/>
      <c r="N1962" s="514"/>
      <c r="O1962" s="514"/>
      <c r="P1962" s="514"/>
      <c r="Q1962" s="514"/>
      <c r="R1962" s="514"/>
      <c r="S1962" s="514"/>
      <c r="T1962" s="514"/>
      <c r="U1962" s="514"/>
      <c r="V1962" s="514"/>
      <c r="W1962" s="514"/>
      <c r="X1962" s="514"/>
      <c r="Y1962" s="514"/>
      <c r="Z1962" s="514"/>
      <c r="AA1962" s="514"/>
    </row>
    <row r="1963" spans="3:27">
      <c r="C1963" s="514"/>
      <c r="D1963" s="514"/>
      <c r="E1963" s="514"/>
      <c r="F1963" s="514"/>
      <c r="G1963" s="514"/>
      <c r="H1963" s="514"/>
      <c r="I1963" s="514"/>
      <c r="J1963" s="514"/>
      <c r="K1963" s="514"/>
      <c r="L1963" s="514"/>
      <c r="M1963" s="514"/>
      <c r="N1963" s="514"/>
      <c r="O1963" s="514"/>
      <c r="P1963" s="514"/>
      <c r="Q1963" s="514"/>
      <c r="R1963" s="514"/>
      <c r="S1963" s="514"/>
      <c r="T1963" s="514"/>
      <c r="U1963" s="514"/>
      <c r="V1963" s="514"/>
      <c r="W1963" s="514"/>
      <c r="X1963" s="514"/>
      <c r="Y1963" s="514"/>
      <c r="Z1963" s="514"/>
      <c r="AA1963" s="514"/>
    </row>
    <row r="1964" spans="3:27">
      <c r="C1964" s="514"/>
      <c r="D1964" s="514"/>
      <c r="E1964" s="514"/>
      <c r="F1964" s="514"/>
      <c r="G1964" s="514"/>
      <c r="H1964" s="514"/>
      <c r="I1964" s="514"/>
      <c r="J1964" s="514"/>
      <c r="K1964" s="514"/>
      <c r="L1964" s="514"/>
      <c r="M1964" s="514"/>
      <c r="N1964" s="514"/>
      <c r="O1964" s="514"/>
      <c r="P1964" s="514"/>
      <c r="Q1964" s="514"/>
      <c r="R1964" s="514"/>
      <c r="S1964" s="514"/>
      <c r="T1964" s="514"/>
      <c r="U1964" s="514"/>
      <c r="V1964" s="514"/>
      <c r="W1964" s="514"/>
      <c r="X1964" s="514"/>
      <c r="Y1964" s="514"/>
      <c r="Z1964" s="514"/>
      <c r="AA1964" s="514"/>
    </row>
    <row r="1965" spans="3:27">
      <c r="C1965" s="514"/>
      <c r="D1965" s="514"/>
      <c r="E1965" s="514"/>
      <c r="F1965" s="514"/>
      <c r="G1965" s="514"/>
      <c r="H1965" s="514"/>
      <c r="I1965" s="514"/>
      <c r="J1965" s="514"/>
      <c r="K1965" s="514"/>
      <c r="L1965" s="514"/>
      <c r="M1965" s="514"/>
      <c r="N1965" s="514"/>
      <c r="O1965" s="514"/>
      <c r="P1965" s="514"/>
      <c r="Q1965" s="514"/>
      <c r="R1965" s="514"/>
      <c r="S1965" s="514"/>
      <c r="T1965" s="514"/>
      <c r="U1965" s="514"/>
      <c r="V1965" s="514"/>
      <c r="W1965" s="514"/>
      <c r="X1965" s="514"/>
      <c r="Y1965" s="514"/>
      <c r="Z1965" s="514"/>
      <c r="AA1965" s="514"/>
    </row>
    <row r="1966" spans="3:27">
      <c r="C1966" s="514"/>
      <c r="D1966" s="514"/>
      <c r="E1966" s="514"/>
      <c r="F1966" s="514"/>
      <c r="G1966" s="514"/>
      <c r="H1966" s="514"/>
      <c r="I1966" s="514"/>
      <c r="J1966" s="514"/>
      <c r="K1966" s="514"/>
      <c r="L1966" s="514"/>
      <c r="M1966" s="514"/>
      <c r="N1966" s="514"/>
      <c r="O1966" s="514"/>
      <c r="P1966" s="514"/>
      <c r="Q1966" s="514"/>
      <c r="R1966" s="514"/>
      <c r="S1966" s="514"/>
      <c r="T1966" s="514"/>
      <c r="U1966" s="514"/>
      <c r="V1966" s="514"/>
      <c r="W1966" s="514"/>
      <c r="X1966" s="514"/>
      <c r="Y1966" s="514"/>
      <c r="Z1966" s="514"/>
      <c r="AA1966" s="514"/>
    </row>
    <row r="1967" spans="3:27">
      <c r="C1967" s="514"/>
      <c r="D1967" s="514"/>
      <c r="E1967" s="514"/>
      <c r="F1967" s="514"/>
      <c r="G1967" s="514"/>
      <c r="H1967" s="514"/>
      <c r="I1967" s="514"/>
      <c r="J1967" s="514"/>
      <c r="K1967" s="514"/>
      <c r="L1967" s="514"/>
      <c r="M1967" s="514"/>
      <c r="N1967" s="514"/>
      <c r="O1967" s="514"/>
      <c r="P1967" s="514"/>
      <c r="Q1967" s="514"/>
      <c r="R1967" s="514"/>
      <c r="S1967" s="514"/>
      <c r="T1967" s="514"/>
      <c r="U1967" s="514"/>
      <c r="V1967" s="514"/>
      <c r="W1967" s="514"/>
      <c r="X1967" s="514"/>
      <c r="Y1967" s="514"/>
      <c r="Z1967" s="514"/>
      <c r="AA1967" s="514"/>
    </row>
    <row r="1968" spans="3:27">
      <c r="C1968" s="514"/>
      <c r="D1968" s="514"/>
      <c r="E1968" s="514"/>
      <c r="F1968" s="514"/>
      <c r="G1968" s="514"/>
      <c r="H1968" s="514"/>
      <c r="I1968" s="514"/>
      <c r="J1968" s="514"/>
      <c r="K1968" s="514"/>
      <c r="L1968" s="514"/>
      <c r="M1968" s="514"/>
      <c r="N1968" s="514"/>
      <c r="O1968" s="514"/>
      <c r="P1968" s="514"/>
      <c r="Q1968" s="514"/>
      <c r="R1968" s="514"/>
      <c r="S1968" s="514"/>
      <c r="T1968" s="514"/>
      <c r="U1968" s="514"/>
      <c r="V1968" s="514"/>
      <c r="W1968" s="514"/>
      <c r="X1968" s="514"/>
      <c r="Y1968" s="514"/>
      <c r="Z1968" s="514"/>
      <c r="AA1968" s="514"/>
    </row>
    <row r="1969" spans="3:27">
      <c r="C1969" s="514"/>
      <c r="D1969" s="514"/>
      <c r="E1969" s="514"/>
      <c r="F1969" s="514"/>
      <c r="G1969" s="514"/>
      <c r="H1969" s="514"/>
      <c r="I1969" s="514"/>
      <c r="J1969" s="514"/>
      <c r="K1969" s="514"/>
      <c r="L1969" s="514"/>
      <c r="M1969" s="514"/>
      <c r="N1969" s="514"/>
      <c r="O1969" s="514"/>
      <c r="P1969" s="514"/>
      <c r="Q1969" s="514"/>
      <c r="R1969" s="514"/>
      <c r="S1969" s="514"/>
      <c r="T1969" s="514"/>
      <c r="U1969" s="514"/>
      <c r="V1969" s="514"/>
      <c r="W1969" s="514"/>
      <c r="X1969" s="514"/>
      <c r="Y1969" s="514"/>
      <c r="Z1969" s="514"/>
      <c r="AA1969" s="514"/>
    </row>
    <row r="1970" spans="3:27">
      <c r="C1970" s="514"/>
      <c r="D1970" s="514"/>
      <c r="E1970" s="514"/>
      <c r="F1970" s="514"/>
      <c r="G1970" s="514"/>
      <c r="H1970" s="514"/>
      <c r="I1970" s="514"/>
      <c r="J1970" s="514"/>
      <c r="K1970" s="514"/>
      <c r="L1970" s="514"/>
      <c r="M1970" s="514"/>
      <c r="N1970" s="514"/>
      <c r="O1970" s="514"/>
      <c r="P1970" s="514"/>
      <c r="Q1970" s="514"/>
      <c r="R1970" s="514"/>
      <c r="S1970" s="514"/>
      <c r="T1970" s="514"/>
      <c r="U1970" s="514"/>
      <c r="V1970" s="514"/>
      <c r="W1970" s="514"/>
      <c r="X1970" s="514"/>
      <c r="Y1970" s="514"/>
      <c r="Z1970" s="514"/>
      <c r="AA1970" s="514"/>
    </row>
    <row r="1971" spans="3:27">
      <c r="C1971" s="514"/>
      <c r="D1971" s="514"/>
      <c r="E1971" s="514"/>
      <c r="F1971" s="514"/>
      <c r="G1971" s="514"/>
      <c r="H1971" s="514"/>
      <c r="I1971" s="514"/>
      <c r="J1971" s="514"/>
      <c r="K1971" s="514"/>
      <c r="L1971" s="514"/>
      <c r="M1971" s="514"/>
      <c r="N1971" s="514"/>
      <c r="O1971" s="514"/>
      <c r="P1971" s="514"/>
      <c r="Q1971" s="514"/>
      <c r="R1971" s="514"/>
      <c r="S1971" s="514"/>
      <c r="T1971" s="514"/>
      <c r="U1971" s="514"/>
      <c r="V1971" s="514"/>
      <c r="W1971" s="514"/>
      <c r="X1971" s="514"/>
      <c r="Y1971" s="514"/>
      <c r="Z1971" s="514"/>
      <c r="AA1971" s="514"/>
    </row>
    <row r="1972" spans="3:27">
      <c r="C1972" s="514"/>
      <c r="D1972" s="514"/>
      <c r="E1972" s="514"/>
      <c r="F1972" s="514"/>
      <c r="G1972" s="514"/>
      <c r="H1972" s="514"/>
      <c r="I1972" s="514"/>
      <c r="J1972" s="514"/>
      <c r="K1972" s="514"/>
      <c r="L1972" s="514"/>
      <c r="M1972" s="514"/>
      <c r="N1972" s="514"/>
      <c r="O1972" s="514"/>
      <c r="P1972" s="514"/>
      <c r="Q1972" s="514"/>
      <c r="R1972" s="514"/>
      <c r="S1972" s="514"/>
      <c r="T1972" s="514"/>
      <c r="U1972" s="514"/>
      <c r="V1972" s="514"/>
      <c r="W1972" s="514"/>
      <c r="X1972" s="514"/>
      <c r="Y1972" s="514"/>
      <c r="Z1972" s="514"/>
      <c r="AA1972" s="514"/>
    </row>
    <row r="1973" spans="3:27">
      <c r="C1973" s="514"/>
      <c r="D1973" s="514"/>
      <c r="E1973" s="514"/>
      <c r="F1973" s="514"/>
      <c r="G1973" s="514"/>
      <c r="H1973" s="514"/>
      <c r="I1973" s="514"/>
      <c r="J1973" s="514"/>
      <c r="K1973" s="514"/>
      <c r="L1973" s="514"/>
      <c r="M1973" s="514"/>
      <c r="N1973" s="514"/>
      <c r="O1973" s="514"/>
      <c r="P1973" s="514"/>
      <c r="Q1973" s="514"/>
      <c r="R1973" s="514"/>
      <c r="S1973" s="514"/>
      <c r="T1973" s="514"/>
      <c r="U1973" s="514"/>
      <c r="V1973" s="514"/>
      <c r="W1973" s="514"/>
      <c r="X1973" s="514"/>
      <c r="Y1973" s="514"/>
      <c r="Z1973" s="514"/>
      <c r="AA1973" s="514"/>
    </row>
    <row r="1974" spans="3:27">
      <c r="C1974" s="514"/>
      <c r="D1974" s="514"/>
      <c r="E1974" s="514"/>
      <c r="F1974" s="514"/>
      <c r="G1974" s="514"/>
      <c r="H1974" s="514"/>
      <c r="I1974" s="514"/>
      <c r="J1974" s="514"/>
      <c r="K1974" s="514"/>
      <c r="L1974" s="514"/>
      <c r="M1974" s="514"/>
      <c r="N1974" s="514"/>
      <c r="O1974" s="514"/>
      <c r="P1974" s="514"/>
      <c r="Q1974" s="514"/>
      <c r="R1974" s="514"/>
      <c r="S1974" s="514"/>
      <c r="T1974" s="514"/>
      <c r="U1974" s="514"/>
      <c r="V1974" s="514"/>
      <c r="W1974" s="514"/>
      <c r="X1974" s="514"/>
      <c r="Y1974" s="514"/>
      <c r="Z1974" s="514"/>
      <c r="AA1974" s="514"/>
    </row>
    <row r="1975" spans="3:27">
      <c r="C1975" s="514"/>
      <c r="D1975" s="514"/>
      <c r="E1975" s="514"/>
      <c r="F1975" s="514"/>
      <c r="G1975" s="514"/>
      <c r="H1975" s="514"/>
      <c r="I1975" s="514"/>
      <c r="J1975" s="514"/>
      <c r="K1975" s="514"/>
      <c r="L1975" s="514"/>
      <c r="M1975" s="514"/>
      <c r="N1975" s="514"/>
      <c r="O1975" s="514"/>
      <c r="P1975" s="514"/>
      <c r="Q1975" s="514"/>
      <c r="R1975" s="514"/>
      <c r="S1975" s="514"/>
      <c r="T1975" s="514"/>
      <c r="U1975" s="514"/>
      <c r="V1975" s="514"/>
      <c r="W1975" s="514"/>
      <c r="X1975" s="514"/>
      <c r="Y1975" s="514"/>
      <c r="Z1975" s="514"/>
      <c r="AA1975" s="514"/>
    </row>
    <row r="1976" spans="3:27">
      <c r="C1976" s="514"/>
      <c r="D1976" s="514"/>
      <c r="E1976" s="514"/>
      <c r="F1976" s="514"/>
      <c r="G1976" s="514"/>
      <c r="H1976" s="514"/>
      <c r="I1976" s="514"/>
      <c r="J1976" s="514"/>
      <c r="K1976" s="514"/>
      <c r="L1976" s="514"/>
      <c r="M1976" s="514"/>
      <c r="N1976" s="514"/>
      <c r="O1976" s="514"/>
      <c r="P1976" s="514"/>
      <c r="Q1976" s="514"/>
      <c r="R1976" s="514"/>
      <c r="S1976" s="514"/>
      <c r="T1976" s="514"/>
      <c r="U1976" s="514"/>
      <c r="V1976" s="514"/>
      <c r="W1976" s="514"/>
      <c r="X1976" s="514"/>
      <c r="Y1976" s="514"/>
      <c r="Z1976" s="514"/>
      <c r="AA1976" s="514"/>
    </row>
    <row r="1977" spans="3:27">
      <c r="C1977" s="514"/>
      <c r="D1977" s="514"/>
      <c r="E1977" s="514"/>
      <c r="F1977" s="514"/>
      <c r="G1977" s="514"/>
      <c r="H1977" s="514"/>
      <c r="I1977" s="514"/>
      <c r="J1977" s="514"/>
      <c r="K1977" s="514"/>
      <c r="L1977" s="514"/>
      <c r="M1977" s="514"/>
      <c r="N1977" s="514"/>
      <c r="O1977" s="514"/>
      <c r="P1977" s="514"/>
      <c r="Q1977" s="514"/>
      <c r="R1977" s="514"/>
      <c r="S1977" s="514"/>
      <c r="T1977" s="514"/>
      <c r="U1977" s="514"/>
      <c r="V1977" s="514"/>
      <c r="W1977" s="514"/>
      <c r="X1977" s="514"/>
      <c r="Y1977" s="514"/>
      <c r="Z1977" s="514"/>
      <c r="AA1977" s="514"/>
    </row>
    <row r="1978" spans="3:27">
      <c r="C1978" s="514"/>
      <c r="D1978" s="514"/>
      <c r="E1978" s="514"/>
      <c r="F1978" s="514"/>
      <c r="G1978" s="514"/>
      <c r="H1978" s="514"/>
      <c r="I1978" s="514"/>
      <c r="J1978" s="514"/>
      <c r="K1978" s="514"/>
      <c r="L1978" s="514"/>
      <c r="M1978" s="514"/>
      <c r="N1978" s="514"/>
      <c r="O1978" s="514"/>
      <c r="P1978" s="514"/>
      <c r="Q1978" s="514"/>
      <c r="R1978" s="514"/>
      <c r="S1978" s="514"/>
      <c r="T1978" s="514"/>
      <c r="U1978" s="514"/>
      <c r="V1978" s="514"/>
      <c r="W1978" s="514"/>
      <c r="X1978" s="514"/>
      <c r="Y1978" s="514"/>
      <c r="Z1978" s="514"/>
      <c r="AA1978" s="514"/>
    </row>
    <row r="1979" spans="3:27">
      <c r="C1979" s="514"/>
      <c r="D1979" s="514"/>
      <c r="E1979" s="514"/>
      <c r="F1979" s="514"/>
      <c r="G1979" s="514"/>
      <c r="H1979" s="514"/>
      <c r="I1979" s="514"/>
      <c r="J1979" s="514"/>
      <c r="K1979" s="514"/>
      <c r="L1979" s="514"/>
      <c r="M1979" s="514"/>
      <c r="N1979" s="514"/>
      <c r="O1979" s="514"/>
      <c r="P1979" s="514"/>
      <c r="Q1979" s="514"/>
      <c r="R1979" s="514"/>
      <c r="S1979" s="514"/>
      <c r="T1979" s="514"/>
      <c r="U1979" s="514"/>
      <c r="V1979" s="514"/>
      <c r="W1979" s="514"/>
      <c r="X1979" s="514"/>
      <c r="Y1979" s="514"/>
      <c r="Z1979" s="514"/>
      <c r="AA1979" s="514"/>
    </row>
    <row r="1980" spans="3:27">
      <c r="C1980" s="514"/>
      <c r="D1980" s="514"/>
      <c r="E1980" s="514"/>
      <c r="F1980" s="514"/>
      <c r="G1980" s="514"/>
      <c r="H1980" s="514"/>
      <c r="I1980" s="514"/>
      <c r="J1980" s="514"/>
      <c r="K1980" s="514"/>
      <c r="L1980" s="514"/>
      <c r="M1980" s="514"/>
      <c r="N1980" s="514"/>
      <c r="O1980" s="514"/>
      <c r="P1980" s="514"/>
      <c r="Q1980" s="514"/>
      <c r="R1980" s="514"/>
      <c r="S1980" s="514"/>
      <c r="T1980" s="514"/>
      <c r="U1980" s="514"/>
      <c r="V1980" s="514"/>
      <c r="W1980" s="514"/>
      <c r="X1980" s="514"/>
      <c r="Y1980" s="514"/>
      <c r="Z1980" s="514"/>
      <c r="AA1980" s="514"/>
    </row>
    <row r="1981" spans="3:27">
      <c r="C1981" s="514"/>
      <c r="D1981" s="514"/>
      <c r="E1981" s="514"/>
      <c r="F1981" s="514"/>
      <c r="G1981" s="514"/>
      <c r="H1981" s="514"/>
      <c r="I1981" s="514"/>
      <c r="J1981" s="514"/>
      <c r="K1981" s="514"/>
      <c r="L1981" s="514"/>
      <c r="M1981" s="514"/>
      <c r="N1981" s="514"/>
      <c r="O1981" s="514"/>
      <c r="P1981" s="514"/>
      <c r="Q1981" s="514"/>
      <c r="R1981" s="514"/>
      <c r="S1981" s="514"/>
      <c r="T1981" s="514"/>
      <c r="U1981" s="514"/>
      <c r="V1981" s="514"/>
      <c r="W1981" s="514"/>
      <c r="X1981" s="514"/>
      <c r="Y1981" s="514"/>
      <c r="Z1981" s="514"/>
      <c r="AA1981" s="514"/>
    </row>
    <row r="1982" spans="3:27">
      <c r="C1982" s="514"/>
      <c r="D1982" s="514"/>
      <c r="E1982" s="514"/>
      <c r="F1982" s="514"/>
      <c r="G1982" s="514"/>
      <c r="H1982" s="514"/>
      <c r="I1982" s="514"/>
      <c r="J1982" s="514"/>
      <c r="K1982" s="514"/>
      <c r="L1982" s="514"/>
      <c r="M1982" s="514"/>
      <c r="N1982" s="514"/>
      <c r="O1982" s="514"/>
      <c r="P1982" s="514"/>
      <c r="Q1982" s="514"/>
      <c r="R1982" s="514"/>
      <c r="S1982" s="514"/>
      <c r="T1982" s="514"/>
      <c r="U1982" s="514"/>
      <c r="V1982" s="514"/>
      <c r="W1982" s="514"/>
      <c r="X1982" s="514"/>
      <c r="Y1982" s="514"/>
      <c r="Z1982" s="514"/>
      <c r="AA1982" s="514"/>
    </row>
    <row r="1983" spans="3:27">
      <c r="C1983" s="514"/>
      <c r="D1983" s="514"/>
      <c r="E1983" s="514"/>
      <c r="F1983" s="514"/>
      <c r="G1983" s="514"/>
      <c r="H1983" s="514"/>
      <c r="I1983" s="514"/>
      <c r="J1983" s="514"/>
      <c r="K1983" s="514"/>
      <c r="L1983" s="514"/>
      <c r="M1983" s="514"/>
      <c r="N1983" s="514"/>
      <c r="O1983" s="514"/>
      <c r="P1983" s="514"/>
      <c r="Q1983" s="514"/>
      <c r="R1983" s="514"/>
      <c r="S1983" s="514"/>
      <c r="T1983" s="514"/>
      <c r="U1983" s="514"/>
      <c r="V1983" s="514"/>
      <c r="W1983" s="514"/>
      <c r="X1983" s="514"/>
      <c r="Y1983" s="514"/>
      <c r="Z1983" s="514"/>
      <c r="AA1983" s="514"/>
    </row>
    <row r="1984" spans="3:27">
      <c r="C1984" s="514"/>
      <c r="D1984" s="514"/>
      <c r="E1984" s="514"/>
      <c r="F1984" s="514"/>
      <c r="G1984" s="514"/>
      <c r="H1984" s="514"/>
      <c r="I1984" s="514"/>
      <c r="J1984" s="514"/>
      <c r="K1984" s="514"/>
      <c r="L1984" s="514"/>
      <c r="M1984" s="514"/>
      <c r="N1984" s="514"/>
      <c r="O1984" s="514"/>
      <c r="P1984" s="514"/>
      <c r="Q1984" s="514"/>
      <c r="R1984" s="514"/>
      <c r="S1984" s="514"/>
      <c r="T1984" s="514"/>
      <c r="U1984" s="514"/>
      <c r="V1984" s="514"/>
      <c r="W1984" s="514"/>
      <c r="X1984" s="514"/>
      <c r="Y1984" s="514"/>
      <c r="Z1984" s="514"/>
      <c r="AA1984" s="514"/>
    </row>
    <row r="1985" spans="3:27">
      <c r="C1985" s="514"/>
      <c r="D1985" s="514"/>
      <c r="E1985" s="514"/>
      <c r="F1985" s="514"/>
      <c r="G1985" s="514"/>
      <c r="H1985" s="514"/>
      <c r="I1985" s="514"/>
      <c r="J1985" s="514"/>
      <c r="K1985" s="514"/>
      <c r="L1985" s="514"/>
      <c r="M1985" s="514"/>
      <c r="N1985" s="514"/>
      <c r="O1985" s="514"/>
      <c r="P1985" s="514"/>
      <c r="Q1985" s="514"/>
      <c r="R1985" s="514"/>
      <c r="S1985" s="514"/>
      <c r="T1985" s="514"/>
      <c r="U1985" s="514"/>
      <c r="V1985" s="514"/>
      <c r="W1985" s="514"/>
      <c r="X1985" s="514"/>
      <c r="Y1985" s="514"/>
      <c r="Z1985" s="514"/>
      <c r="AA1985" s="514"/>
    </row>
    <row r="1986" spans="3:27">
      <c r="C1986" s="514"/>
      <c r="D1986" s="514"/>
      <c r="E1986" s="514"/>
      <c r="F1986" s="514"/>
      <c r="G1986" s="514"/>
      <c r="H1986" s="514"/>
      <c r="I1986" s="514"/>
      <c r="J1986" s="514"/>
      <c r="K1986" s="514"/>
      <c r="L1986" s="514"/>
      <c r="M1986" s="514"/>
      <c r="N1986" s="514"/>
      <c r="O1986" s="514"/>
      <c r="P1986" s="514"/>
      <c r="Q1986" s="514"/>
      <c r="R1986" s="514"/>
      <c r="S1986" s="514"/>
      <c r="T1986" s="514"/>
      <c r="U1986" s="514"/>
      <c r="V1986" s="514"/>
      <c r="W1986" s="514"/>
      <c r="X1986" s="514"/>
      <c r="Y1986" s="514"/>
      <c r="Z1986" s="514"/>
      <c r="AA1986" s="514"/>
    </row>
    <row r="1987" spans="3:27">
      <c r="C1987" s="514"/>
      <c r="D1987" s="514"/>
      <c r="E1987" s="514"/>
      <c r="F1987" s="514"/>
      <c r="G1987" s="514"/>
      <c r="H1987" s="514"/>
      <c r="I1987" s="514"/>
      <c r="J1987" s="514"/>
      <c r="K1987" s="514"/>
      <c r="L1987" s="514"/>
      <c r="M1987" s="514"/>
      <c r="N1987" s="514"/>
      <c r="O1987" s="514"/>
      <c r="P1987" s="514"/>
      <c r="Q1987" s="514"/>
      <c r="R1987" s="514"/>
      <c r="S1987" s="514"/>
      <c r="T1987" s="514"/>
      <c r="U1987" s="514"/>
      <c r="V1987" s="514"/>
      <c r="W1987" s="514"/>
      <c r="X1987" s="514"/>
      <c r="Y1987" s="514"/>
      <c r="Z1987" s="514"/>
      <c r="AA1987" s="514"/>
    </row>
    <row r="1988" spans="3:27">
      <c r="C1988" s="514"/>
      <c r="D1988" s="514"/>
      <c r="E1988" s="514"/>
      <c r="F1988" s="514"/>
      <c r="G1988" s="514"/>
      <c r="H1988" s="514"/>
      <c r="I1988" s="514"/>
      <c r="J1988" s="514"/>
      <c r="K1988" s="514"/>
      <c r="L1988" s="514"/>
      <c r="M1988" s="514"/>
      <c r="N1988" s="514"/>
      <c r="O1988" s="514"/>
      <c r="P1988" s="514"/>
      <c r="Q1988" s="514"/>
      <c r="R1988" s="514"/>
      <c r="S1988" s="514"/>
      <c r="T1988" s="514"/>
      <c r="U1988" s="514"/>
      <c r="V1988" s="514"/>
      <c r="W1988" s="514"/>
      <c r="X1988" s="514"/>
      <c r="Y1988" s="514"/>
      <c r="Z1988" s="514"/>
      <c r="AA1988" s="514"/>
    </row>
    <row r="1989" spans="3:27">
      <c r="C1989" s="514"/>
      <c r="D1989" s="514"/>
      <c r="E1989" s="514"/>
      <c r="F1989" s="514"/>
      <c r="G1989" s="514"/>
      <c r="H1989" s="514"/>
      <c r="I1989" s="514"/>
      <c r="J1989" s="514"/>
      <c r="K1989" s="514"/>
      <c r="L1989" s="514"/>
      <c r="M1989" s="514"/>
      <c r="N1989" s="514"/>
      <c r="O1989" s="514"/>
      <c r="P1989" s="514"/>
      <c r="Q1989" s="514"/>
      <c r="R1989" s="514"/>
      <c r="S1989" s="514"/>
      <c r="T1989" s="514"/>
      <c r="U1989" s="514"/>
      <c r="V1989" s="514"/>
      <c r="W1989" s="514"/>
      <c r="X1989" s="514"/>
      <c r="Y1989" s="514"/>
      <c r="Z1989" s="514"/>
      <c r="AA1989" s="514"/>
    </row>
    <row r="1990" spans="3:27">
      <c r="C1990" s="514"/>
      <c r="D1990" s="514"/>
      <c r="E1990" s="514"/>
      <c r="F1990" s="514"/>
      <c r="G1990" s="514"/>
      <c r="H1990" s="514"/>
      <c r="I1990" s="514"/>
      <c r="J1990" s="514"/>
      <c r="K1990" s="514"/>
      <c r="L1990" s="514"/>
      <c r="M1990" s="514"/>
      <c r="N1990" s="514"/>
      <c r="O1990" s="514"/>
      <c r="P1990" s="514"/>
      <c r="Q1990" s="514"/>
      <c r="R1990" s="514"/>
      <c r="S1990" s="514"/>
      <c r="T1990" s="514"/>
      <c r="U1990" s="514"/>
      <c r="V1990" s="514"/>
      <c r="W1990" s="514"/>
      <c r="X1990" s="514"/>
      <c r="Y1990" s="514"/>
      <c r="Z1990" s="514"/>
      <c r="AA1990" s="514"/>
    </row>
    <row r="1991" spans="3:27">
      <c r="C1991" s="514"/>
      <c r="D1991" s="514"/>
      <c r="E1991" s="514"/>
      <c r="F1991" s="514"/>
      <c r="G1991" s="514"/>
      <c r="H1991" s="514"/>
      <c r="I1991" s="514"/>
      <c r="J1991" s="514"/>
      <c r="K1991" s="514"/>
      <c r="L1991" s="514"/>
      <c r="M1991" s="514"/>
      <c r="N1991" s="514"/>
      <c r="O1991" s="514"/>
      <c r="P1991" s="514"/>
      <c r="Q1991" s="514"/>
      <c r="R1991" s="514"/>
      <c r="S1991" s="514"/>
      <c r="T1991" s="514"/>
      <c r="U1991" s="514"/>
      <c r="V1991" s="514"/>
      <c r="W1991" s="514"/>
      <c r="X1991" s="514"/>
      <c r="Y1991" s="514"/>
      <c r="Z1991" s="514"/>
      <c r="AA1991" s="514"/>
    </row>
    <row r="1992" spans="3:27">
      <c r="C1992" s="514"/>
      <c r="D1992" s="514"/>
      <c r="E1992" s="514"/>
      <c r="F1992" s="514"/>
      <c r="G1992" s="514"/>
      <c r="H1992" s="514"/>
      <c r="I1992" s="514"/>
      <c r="J1992" s="514"/>
      <c r="K1992" s="514"/>
      <c r="L1992" s="514"/>
      <c r="M1992" s="514"/>
      <c r="N1992" s="514"/>
      <c r="O1992" s="514"/>
      <c r="P1992" s="514"/>
      <c r="Q1992" s="514"/>
      <c r="R1992" s="514"/>
      <c r="S1992" s="514"/>
      <c r="T1992" s="514"/>
      <c r="U1992" s="514"/>
      <c r="V1992" s="514"/>
      <c r="W1992" s="514"/>
      <c r="X1992" s="514"/>
      <c r="Y1992" s="514"/>
      <c r="Z1992" s="514"/>
      <c r="AA1992" s="514"/>
    </row>
    <row r="1993" spans="3:27">
      <c r="C1993" s="514"/>
      <c r="D1993" s="514"/>
      <c r="E1993" s="514"/>
      <c r="F1993" s="514"/>
      <c r="G1993" s="514"/>
      <c r="H1993" s="514"/>
      <c r="I1993" s="514"/>
      <c r="J1993" s="514"/>
      <c r="K1993" s="514"/>
      <c r="L1993" s="514"/>
      <c r="M1993" s="514"/>
      <c r="N1993" s="514"/>
      <c r="O1993" s="514"/>
      <c r="P1993" s="514"/>
      <c r="Q1993" s="514"/>
      <c r="R1993" s="514"/>
      <c r="S1993" s="514"/>
      <c r="T1993" s="514"/>
      <c r="U1993" s="514"/>
      <c r="V1993" s="514"/>
      <c r="W1993" s="514"/>
      <c r="X1993" s="514"/>
      <c r="Y1993" s="514"/>
      <c r="Z1993" s="514"/>
      <c r="AA1993" s="514"/>
    </row>
    <row r="1994" spans="3:27">
      <c r="C1994" s="514"/>
      <c r="D1994" s="514"/>
      <c r="E1994" s="514"/>
      <c r="F1994" s="514"/>
      <c r="G1994" s="514"/>
      <c r="H1994" s="514"/>
      <c r="I1994" s="514"/>
      <c r="J1994" s="514"/>
      <c r="K1994" s="514"/>
      <c r="L1994" s="514"/>
      <c r="M1994" s="514"/>
      <c r="N1994" s="514"/>
      <c r="O1994" s="514"/>
      <c r="P1994" s="514"/>
      <c r="Q1994" s="514"/>
      <c r="R1994" s="514"/>
      <c r="S1994" s="514"/>
      <c r="T1994" s="514"/>
      <c r="U1994" s="514"/>
      <c r="V1994" s="514"/>
      <c r="W1994" s="514"/>
      <c r="X1994" s="514"/>
      <c r="Y1994" s="514"/>
      <c r="Z1994" s="514"/>
      <c r="AA1994" s="514"/>
    </row>
    <row r="1995" spans="3:27">
      <c r="C1995" s="514"/>
      <c r="D1995" s="514"/>
      <c r="E1995" s="514"/>
      <c r="F1995" s="514"/>
      <c r="G1995" s="514"/>
      <c r="H1995" s="514"/>
      <c r="I1995" s="514"/>
      <c r="J1995" s="514"/>
      <c r="K1995" s="514"/>
      <c r="L1995" s="514"/>
      <c r="M1995" s="514"/>
      <c r="N1995" s="514"/>
      <c r="O1995" s="514"/>
      <c r="P1995" s="514"/>
      <c r="Q1995" s="514"/>
      <c r="R1995" s="514"/>
      <c r="S1995" s="514"/>
      <c r="T1995" s="514"/>
      <c r="U1995" s="514"/>
      <c r="V1995" s="514"/>
      <c r="W1995" s="514"/>
      <c r="X1995" s="514"/>
      <c r="Y1995" s="514"/>
      <c r="Z1995" s="514"/>
      <c r="AA1995" s="514"/>
    </row>
    <row r="1996" spans="3:27">
      <c r="C1996" s="514"/>
      <c r="D1996" s="514"/>
      <c r="E1996" s="514"/>
      <c r="F1996" s="514"/>
      <c r="G1996" s="514"/>
      <c r="H1996" s="514"/>
      <c r="I1996" s="514"/>
      <c r="J1996" s="514"/>
      <c r="K1996" s="514"/>
      <c r="L1996" s="514"/>
      <c r="M1996" s="514"/>
      <c r="N1996" s="514"/>
      <c r="O1996" s="514"/>
      <c r="P1996" s="514"/>
      <c r="Q1996" s="514"/>
      <c r="R1996" s="514"/>
      <c r="S1996" s="514"/>
      <c r="T1996" s="514"/>
      <c r="U1996" s="514"/>
      <c r="V1996" s="514"/>
      <c r="W1996" s="514"/>
      <c r="X1996" s="514"/>
      <c r="Y1996" s="514"/>
      <c r="Z1996" s="514"/>
      <c r="AA1996" s="514"/>
    </row>
    <row r="1997" spans="3:27">
      <c r="C1997" s="514"/>
      <c r="D1997" s="514"/>
      <c r="E1997" s="514"/>
      <c r="F1997" s="514"/>
      <c r="G1997" s="514"/>
      <c r="H1997" s="514"/>
      <c r="I1997" s="514"/>
      <c r="J1997" s="514"/>
      <c r="K1997" s="514"/>
      <c r="L1997" s="514"/>
      <c r="M1997" s="514"/>
      <c r="N1997" s="514"/>
      <c r="O1997" s="514"/>
      <c r="P1997" s="514"/>
      <c r="Q1997" s="514"/>
      <c r="R1997" s="514"/>
      <c r="S1997" s="514"/>
      <c r="T1997" s="514"/>
      <c r="U1997" s="514"/>
      <c r="V1997" s="514"/>
      <c r="W1997" s="514"/>
      <c r="X1997" s="514"/>
      <c r="Y1997" s="514"/>
      <c r="Z1997" s="514"/>
      <c r="AA1997" s="514"/>
    </row>
    <row r="1998" spans="3:27">
      <c r="C1998" s="514"/>
      <c r="D1998" s="514"/>
      <c r="E1998" s="514"/>
      <c r="F1998" s="514"/>
      <c r="G1998" s="514"/>
      <c r="H1998" s="514"/>
      <c r="I1998" s="514"/>
      <c r="J1998" s="514"/>
      <c r="K1998" s="514"/>
      <c r="L1998" s="514"/>
      <c r="M1998" s="514"/>
      <c r="N1998" s="514"/>
      <c r="O1998" s="514"/>
      <c r="P1998" s="514"/>
      <c r="Q1998" s="514"/>
      <c r="R1998" s="514"/>
      <c r="S1998" s="514"/>
      <c r="T1998" s="514"/>
      <c r="U1998" s="514"/>
      <c r="V1998" s="514"/>
      <c r="W1998" s="514"/>
      <c r="X1998" s="514"/>
      <c r="Y1998" s="514"/>
      <c r="Z1998" s="514"/>
      <c r="AA1998" s="514"/>
    </row>
    <row r="1999" spans="3:27">
      <c r="C1999" s="514"/>
      <c r="D1999" s="514"/>
      <c r="E1999" s="514"/>
      <c r="F1999" s="514"/>
      <c r="G1999" s="514"/>
      <c r="H1999" s="514"/>
      <c r="I1999" s="514"/>
      <c r="J1999" s="514"/>
      <c r="K1999" s="514"/>
      <c r="L1999" s="514"/>
      <c r="M1999" s="514"/>
      <c r="N1999" s="514"/>
      <c r="O1999" s="514"/>
      <c r="P1999" s="514"/>
      <c r="Q1999" s="514"/>
      <c r="R1999" s="514"/>
      <c r="S1999" s="514"/>
      <c r="T1999" s="514"/>
      <c r="U1999" s="514"/>
      <c r="V1999" s="514"/>
      <c r="W1999" s="514"/>
      <c r="X1999" s="514"/>
      <c r="Y1999" s="514"/>
      <c r="Z1999" s="514"/>
      <c r="AA1999" s="514"/>
    </row>
    <row r="2000" spans="3:27">
      <c r="C2000" s="514"/>
      <c r="D2000" s="514"/>
      <c r="E2000" s="514"/>
      <c r="F2000" s="514"/>
      <c r="G2000" s="514"/>
      <c r="H2000" s="514"/>
      <c r="I2000" s="514"/>
      <c r="J2000" s="514"/>
      <c r="K2000" s="514"/>
      <c r="L2000" s="514"/>
      <c r="M2000" s="514"/>
      <c r="N2000" s="514"/>
      <c r="O2000" s="514"/>
      <c r="P2000" s="514"/>
      <c r="Q2000" s="514"/>
      <c r="R2000" s="514"/>
      <c r="S2000" s="514"/>
      <c r="T2000" s="514"/>
      <c r="U2000" s="514"/>
      <c r="V2000" s="514"/>
      <c r="W2000" s="514"/>
      <c r="X2000" s="514"/>
      <c r="Y2000" s="514"/>
      <c r="Z2000" s="514"/>
      <c r="AA2000" s="514"/>
    </row>
  </sheetData>
  <phoneticPr fontId="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A8B-F5DE-4BD7-B621-33E4BC66E5FD}">
  <sheetPr codeName="Sheet111">
    <tabColor theme="0" tint="-0.14999847407452621"/>
    <pageSetUpPr fitToPage="1"/>
  </sheetPr>
  <dimension ref="A1:BT259"/>
  <sheetViews>
    <sheetView showGridLines="0" showZeros="0" zoomScale="70" zoomScaleNormal="70" workbookViewId="0">
      <pane ySplit="4" topLeftCell="A5" activePane="bottomLeft" state="frozen"/>
      <selection activeCell="C35" sqref="C35"/>
      <selection pane="bottomLeft" activeCell="E61" sqref="E61"/>
    </sheetView>
  </sheetViews>
  <sheetFormatPr defaultColWidth="11.453125" defaultRowHeight="14.5"/>
  <cols>
    <col min="1" max="1" width="5" style="52" customWidth="1"/>
    <col min="2" max="2" width="42.453125" style="133" customWidth="1"/>
    <col min="3" max="3" width="23.54296875" style="52" customWidth="1"/>
    <col min="4" max="4" width="11.1796875" style="59" customWidth="1"/>
    <col min="5" max="5" width="36.7265625" style="50" customWidth="1"/>
    <col min="6" max="6" width="9.453125" style="51" customWidth="1"/>
    <col min="7" max="7" width="22.453125" style="55" customWidth="1"/>
    <col min="8" max="10" width="22.453125" style="53" customWidth="1"/>
    <col min="11" max="11" width="4.81640625" style="53" customWidth="1"/>
    <col min="12" max="12" width="4.453125" style="53" customWidth="1"/>
    <col min="13" max="29" width="11.1796875" style="52" customWidth="1"/>
    <col min="30" max="16384" width="11.453125" style="52"/>
  </cols>
  <sheetData>
    <row r="1" spans="1:72" s="7" customFormat="1" ht="13" customHeight="1">
      <c r="B1" s="34"/>
      <c r="C1" s="37"/>
      <c r="D1" s="45"/>
      <c r="E1" s="94"/>
      <c r="N1" s="90"/>
    </row>
    <row r="2" spans="1:72" s="11" customFormat="1" ht="13" customHeight="1">
      <c r="A2" s="10"/>
      <c r="B2" s="4"/>
      <c r="C2" s="39"/>
      <c r="D2" s="46"/>
      <c r="E2" s="40"/>
      <c r="F2" s="6"/>
      <c r="I2" s="6"/>
      <c r="J2" s="6"/>
      <c r="K2" s="6"/>
      <c r="L2" s="6"/>
      <c r="M2" s="6"/>
      <c r="N2" s="6"/>
      <c r="O2" s="40"/>
      <c r="U2" s="6"/>
      <c r="V2" s="6"/>
      <c r="W2" s="6"/>
      <c r="X2" s="6"/>
      <c r="Y2" s="6"/>
      <c r="AF2" s="6"/>
      <c r="AG2" s="6"/>
      <c r="AH2" s="6"/>
      <c r="AI2" s="6"/>
      <c r="AJ2" s="6"/>
      <c r="AQ2" s="6"/>
      <c r="AR2" s="6"/>
      <c r="AS2" s="6"/>
      <c r="AT2" s="6"/>
      <c r="AU2" s="6"/>
    </row>
    <row r="3" spans="1:72" s="12" customFormat="1" ht="13" customHeight="1">
      <c r="B3" s="35"/>
      <c r="C3" s="41"/>
      <c r="D3" s="47"/>
      <c r="E3" s="95"/>
      <c r="N3" s="91"/>
    </row>
    <row r="4" spans="1:72" s="16" customFormat="1" ht="21.5" thickBot="1">
      <c r="B4" s="17" t="s">
        <v>648</v>
      </c>
      <c r="C4" s="42"/>
      <c r="D4" s="48"/>
      <c r="E4" s="96"/>
      <c r="F4" s="17"/>
      <c r="G4" s="17"/>
      <c r="H4" s="17"/>
      <c r="I4" s="17"/>
      <c r="J4" s="17"/>
      <c r="K4" s="17"/>
      <c r="L4" s="17"/>
      <c r="M4" s="17"/>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72" ht="15" thickTop="1"/>
    <row r="6" spans="1:72" ht="19.5" customHeight="1">
      <c r="B6" s="160" t="s">
        <v>131</v>
      </c>
      <c r="C6" s="160"/>
      <c r="E6" s="1330" t="s">
        <v>646</v>
      </c>
      <c r="F6" s="1331"/>
      <c r="G6" s="1331"/>
      <c r="H6" s="1331"/>
      <c r="I6" s="1331"/>
      <c r="J6" s="1332"/>
      <c r="K6" s="51"/>
      <c r="L6" s="55"/>
      <c r="M6" s="134" t="s">
        <v>134</v>
      </c>
      <c r="N6" s="140" t="e" cm="1" vm="1">
        <f t="array" ref="N6">_xlfn.SINGLE(TRANSPOSE(_xlfn.UNIQUE(_xlfn._xlws.FILTER(E10:E259,E10:E259&lt;&gt;""))))</f>
        <v>#VALUE!</v>
      </c>
      <c r="O6" s="119"/>
      <c r="P6" s="119"/>
      <c r="Q6" s="119"/>
      <c r="R6" s="139"/>
      <c r="S6" s="139"/>
      <c r="T6" s="121"/>
      <c r="U6" s="121"/>
      <c r="V6" s="121"/>
      <c r="W6" s="121"/>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row>
    <row r="7" spans="1:72" ht="43.5">
      <c r="B7" s="151" t="s">
        <v>868</v>
      </c>
      <c r="C7" s="152">
        <f>'2'!E4</f>
        <v>0</v>
      </c>
      <c r="E7" s="124" t="s">
        <v>6</v>
      </c>
      <c r="F7" s="124" t="s">
        <v>647</v>
      </c>
      <c r="G7" s="124" t="s">
        <v>644</v>
      </c>
      <c r="H7" s="124" t="s">
        <v>642</v>
      </c>
      <c r="I7" s="124" t="s">
        <v>730</v>
      </c>
      <c r="J7" s="124" t="s">
        <v>137</v>
      </c>
      <c r="M7" s="86" t="s">
        <v>135</v>
      </c>
      <c r="N7" s="140" t="e" vm="2">
        <f>_xlfn.IFNA(INDEX($E$10:$I$259, MATCH(N6,$E$10:$E$259,0),2),"")</f>
        <v>#VALUE!</v>
      </c>
      <c r="O7" s="140" t="str">
        <f>_xlfn.IFNA(INDEX($E$10:$I$259, MATCH(O6,$E$10:$E$259,0),2),"")</f>
        <v/>
      </c>
      <c r="P7" s="140" t="str">
        <f t="shared" ref="P7:BC7" si="0">_xlfn.IFNA(INDEX($E$10:$I$259, MATCH(P6,$E$10:$E$259,0),2),"")</f>
        <v/>
      </c>
      <c r="Q7" s="140" t="str">
        <f t="shared" si="0"/>
        <v/>
      </c>
      <c r="R7" s="140" t="str">
        <f t="shared" si="0"/>
        <v/>
      </c>
      <c r="S7" s="140" t="str">
        <f t="shared" si="0"/>
        <v/>
      </c>
      <c r="T7" s="140" t="str">
        <f t="shared" si="0"/>
        <v/>
      </c>
      <c r="U7" s="140" t="str">
        <f t="shared" si="0"/>
        <v/>
      </c>
      <c r="V7" s="140" t="str">
        <f t="shared" si="0"/>
        <v/>
      </c>
      <c r="W7" s="140" t="str">
        <f t="shared" si="0"/>
        <v/>
      </c>
      <c r="X7" s="140" t="str">
        <f t="shared" si="0"/>
        <v/>
      </c>
      <c r="Y7" s="140" t="str">
        <f t="shared" si="0"/>
        <v/>
      </c>
      <c r="Z7" s="140" t="str">
        <f t="shared" si="0"/>
        <v/>
      </c>
      <c r="AA7" s="140" t="str">
        <f t="shared" si="0"/>
        <v/>
      </c>
      <c r="AB7" s="140" t="str">
        <f t="shared" si="0"/>
        <v/>
      </c>
      <c r="AC7" s="140" t="str">
        <f t="shared" si="0"/>
        <v/>
      </c>
      <c r="AD7" s="140" t="str">
        <f t="shared" si="0"/>
        <v/>
      </c>
      <c r="AE7" s="140" t="str">
        <f t="shared" si="0"/>
        <v/>
      </c>
      <c r="AF7" s="140" t="str">
        <f t="shared" si="0"/>
        <v/>
      </c>
      <c r="AG7" s="140" t="str">
        <f t="shared" si="0"/>
        <v/>
      </c>
      <c r="AH7" s="140" t="str">
        <f t="shared" si="0"/>
        <v/>
      </c>
      <c r="AI7" s="140" t="str">
        <f t="shared" si="0"/>
        <v/>
      </c>
      <c r="AJ7" s="140" t="str">
        <f t="shared" si="0"/>
        <v/>
      </c>
      <c r="AK7" s="140" t="str">
        <f t="shared" si="0"/>
        <v/>
      </c>
      <c r="AL7" s="140" t="str">
        <f t="shared" si="0"/>
        <v/>
      </c>
      <c r="AM7" s="140" t="str">
        <f t="shared" si="0"/>
        <v/>
      </c>
      <c r="AN7" s="140" t="str">
        <f t="shared" si="0"/>
        <v/>
      </c>
      <c r="AO7" s="140" t="str">
        <f t="shared" si="0"/>
        <v/>
      </c>
      <c r="AP7" s="140" t="str">
        <f t="shared" si="0"/>
        <v/>
      </c>
      <c r="AQ7" s="140" t="str">
        <f t="shared" si="0"/>
        <v/>
      </c>
      <c r="AR7" s="140" t="str">
        <f t="shared" si="0"/>
        <v/>
      </c>
      <c r="AS7" s="140" t="str">
        <f t="shared" si="0"/>
        <v/>
      </c>
      <c r="AT7" s="140" t="str">
        <f t="shared" si="0"/>
        <v/>
      </c>
      <c r="AU7" s="140" t="str">
        <f t="shared" si="0"/>
        <v/>
      </c>
      <c r="AV7" s="140" t="str">
        <f t="shared" si="0"/>
        <v/>
      </c>
      <c r="AW7" s="140" t="str">
        <f t="shared" si="0"/>
        <v/>
      </c>
      <c r="AX7" s="140" t="str">
        <f t="shared" si="0"/>
        <v/>
      </c>
      <c r="AY7" s="140" t="str">
        <f t="shared" si="0"/>
        <v/>
      </c>
      <c r="AZ7" s="140" t="str">
        <f t="shared" si="0"/>
        <v/>
      </c>
      <c r="BA7" s="140" t="str">
        <f t="shared" si="0"/>
        <v/>
      </c>
      <c r="BB7" s="140" t="str">
        <f t="shared" si="0"/>
        <v/>
      </c>
      <c r="BC7" s="140" t="str">
        <f t="shared" si="0"/>
        <v/>
      </c>
    </row>
    <row r="8" spans="1:72" ht="13" customHeight="1">
      <c r="B8" s="146" t="s">
        <v>147</v>
      </c>
      <c r="C8" s="147">
        <f>'2'!E5</f>
        <v>0</v>
      </c>
      <c r="E8" s="133"/>
      <c r="F8" s="52"/>
      <c r="G8" s="53"/>
      <c r="M8" s="136" t="s">
        <v>4</v>
      </c>
      <c r="N8" s="118" t="e" vm="2">
        <f>_xlfn.IFNA(INDEX($E$10:$I$259, MATCH(N6,$E$10:$E$259,0),3),"")</f>
        <v>#VALUE!</v>
      </c>
      <c r="O8" s="118" t="str">
        <f>_xlfn.IFNA(INDEX($E$10:$I$259, MATCH(O6,$E$10:$E$259,0),3),"")</f>
        <v/>
      </c>
      <c r="P8" s="118" t="str">
        <f t="shared" ref="P8:BC8" si="1">_xlfn.IFNA(INDEX($E$10:$I$259, MATCH(P6,$E$10:$E$259,0),3),"")</f>
        <v/>
      </c>
      <c r="Q8" s="118" t="str">
        <f t="shared" si="1"/>
        <v/>
      </c>
      <c r="R8" s="118" t="str">
        <f t="shared" si="1"/>
        <v/>
      </c>
      <c r="S8" s="118" t="str">
        <f t="shared" si="1"/>
        <v/>
      </c>
      <c r="T8" s="118" t="str">
        <f t="shared" si="1"/>
        <v/>
      </c>
      <c r="U8" s="118" t="str">
        <f t="shared" si="1"/>
        <v/>
      </c>
      <c r="V8" s="118" t="str">
        <f t="shared" si="1"/>
        <v/>
      </c>
      <c r="W8" s="118" t="str">
        <f t="shared" si="1"/>
        <v/>
      </c>
      <c r="X8" s="118" t="str">
        <f t="shared" si="1"/>
        <v/>
      </c>
      <c r="Y8" s="118" t="str">
        <f t="shared" si="1"/>
        <v/>
      </c>
      <c r="Z8" s="118" t="str">
        <f t="shared" si="1"/>
        <v/>
      </c>
      <c r="AA8" s="118" t="str">
        <f t="shared" si="1"/>
        <v/>
      </c>
      <c r="AB8" s="118" t="str">
        <f t="shared" si="1"/>
        <v/>
      </c>
      <c r="AC8" s="118" t="str">
        <f t="shared" si="1"/>
        <v/>
      </c>
      <c r="AD8" s="118" t="str">
        <f t="shared" si="1"/>
        <v/>
      </c>
      <c r="AE8" s="118" t="str">
        <f t="shared" si="1"/>
        <v/>
      </c>
      <c r="AF8" s="118" t="str">
        <f t="shared" si="1"/>
        <v/>
      </c>
      <c r="AG8" s="118" t="str">
        <f t="shared" si="1"/>
        <v/>
      </c>
      <c r="AH8" s="118" t="str">
        <f t="shared" si="1"/>
        <v/>
      </c>
      <c r="AI8" s="118" t="str">
        <f t="shared" si="1"/>
        <v/>
      </c>
      <c r="AJ8" s="118" t="str">
        <f t="shared" si="1"/>
        <v/>
      </c>
      <c r="AK8" s="118" t="str">
        <f t="shared" si="1"/>
        <v/>
      </c>
      <c r="AL8" s="118" t="str">
        <f t="shared" si="1"/>
        <v/>
      </c>
      <c r="AM8" s="118" t="str">
        <f t="shared" si="1"/>
        <v/>
      </c>
      <c r="AN8" s="118" t="str">
        <f t="shared" si="1"/>
        <v/>
      </c>
      <c r="AO8" s="118" t="str">
        <f t="shared" si="1"/>
        <v/>
      </c>
      <c r="AP8" s="118" t="str">
        <f t="shared" si="1"/>
        <v/>
      </c>
      <c r="AQ8" s="118" t="str">
        <f t="shared" si="1"/>
        <v/>
      </c>
      <c r="AR8" s="118" t="str">
        <f t="shared" si="1"/>
        <v/>
      </c>
      <c r="AS8" s="118" t="str">
        <f t="shared" si="1"/>
        <v/>
      </c>
      <c r="AT8" s="118" t="str">
        <f t="shared" si="1"/>
        <v/>
      </c>
      <c r="AU8" s="118" t="str">
        <f t="shared" si="1"/>
        <v/>
      </c>
      <c r="AV8" s="118" t="str">
        <f t="shared" si="1"/>
        <v/>
      </c>
      <c r="AW8" s="118" t="str">
        <f t="shared" si="1"/>
        <v/>
      </c>
      <c r="AX8" s="118" t="str">
        <f t="shared" si="1"/>
        <v/>
      </c>
      <c r="AY8" s="118" t="str">
        <f t="shared" si="1"/>
        <v/>
      </c>
      <c r="AZ8" s="118" t="str">
        <f t="shared" si="1"/>
        <v/>
      </c>
      <c r="BA8" s="118" t="str">
        <f t="shared" si="1"/>
        <v/>
      </c>
      <c r="BB8" s="118" t="str">
        <f t="shared" si="1"/>
        <v/>
      </c>
      <c r="BC8" s="118" t="str">
        <f t="shared" si="1"/>
        <v/>
      </c>
    </row>
    <row r="9" spans="1:72" ht="13" customHeight="1">
      <c r="B9" s="146" t="s">
        <v>148</v>
      </c>
      <c r="C9" s="147">
        <f>'2'!E6</f>
        <v>0</v>
      </c>
      <c r="D9" s="171"/>
      <c r="E9" s="284"/>
      <c r="F9" s="285"/>
      <c r="G9" s="285"/>
      <c r="H9" s="285" t="str">
        <f>'5'!B7</f>
        <v xml:space="preserve">Área de Trabalho: </v>
      </c>
      <c r="I9" s="285"/>
      <c r="J9" s="286"/>
      <c r="M9" s="137" t="s">
        <v>132</v>
      </c>
      <c r="N9" s="118" t="e" vm="2">
        <f>_xlfn.IFNA(INDEX($E$10:$I$259, MATCH(N6,$E$10:$E$259,0),4),"")</f>
        <v>#VALUE!</v>
      </c>
      <c r="O9" s="118" t="str">
        <f>_xlfn.IFNA(INDEX($E$10:$I$259, MATCH(O6,$E$10:$E$259,0),4),"")</f>
        <v/>
      </c>
      <c r="P9" s="118" t="str">
        <f t="shared" ref="P9:BC9" si="2">_xlfn.IFNA(INDEX($E$10:$I$259, MATCH(P6,$E$10:$E$259,0),4),"")</f>
        <v/>
      </c>
      <c r="Q9" s="118" t="str">
        <f t="shared" si="2"/>
        <v/>
      </c>
      <c r="R9" s="118" t="str">
        <f t="shared" si="2"/>
        <v/>
      </c>
      <c r="S9" s="118" t="str">
        <f t="shared" si="2"/>
        <v/>
      </c>
      <c r="T9" s="118" t="str">
        <f t="shared" si="2"/>
        <v/>
      </c>
      <c r="U9" s="118" t="str">
        <f t="shared" si="2"/>
        <v/>
      </c>
      <c r="V9" s="118" t="str">
        <f t="shared" si="2"/>
        <v/>
      </c>
      <c r="W9" s="118" t="str">
        <f t="shared" si="2"/>
        <v/>
      </c>
      <c r="X9" s="118" t="str">
        <f t="shared" si="2"/>
        <v/>
      </c>
      <c r="Y9" s="118" t="str">
        <f t="shared" si="2"/>
        <v/>
      </c>
      <c r="Z9" s="118" t="str">
        <f t="shared" si="2"/>
        <v/>
      </c>
      <c r="AA9" s="118" t="str">
        <f t="shared" si="2"/>
        <v/>
      </c>
      <c r="AB9" s="118" t="str">
        <f t="shared" si="2"/>
        <v/>
      </c>
      <c r="AC9" s="118" t="str">
        <f t="shared" si="2"/>
        <v/>
      </c>
      <c r="AD9" s="118" t="str">
        <f t="shared" si="2"/>
        <v/>
      </c>
      <c r="AE9" s="118" t="str">
        <f t="shared" si="2"/>
        <v/>
      </c>
      <c r="AF9" s="118" t="str">
        <f t="shared" si="2"/>
        <v/>
      </c>
      <c r="AG9" s="118" t="str">
        <f t="shared" si="2"/>
        <v/>
      </c>
      <c r="AH9" s="118" t="str">
        <f t="shared" si="2"/>
        <v/>
      </c>
      <c r="AI9" s="118" t="str">
        <f t="shared" si="2"/>
        <v/>
      </c>
      <c r="AJ9" s="118" t="str">
        <f t="shared" si="2"/>
        <v/>
      </c>
      <c r="AK9" s="118" t="str">
        <f t="shared" si="2"/>
        <v/>
      </c>
      <c r="AL9" s="118" t="str">
        <f t="shared" si="2"/>
        <v/>
      </c>
      <c r="AM9" s="118" t="str">
        <f t="shared" si="2"/>
        <v/>
      </c>
      <c r="AN9" s="118" t="str">
        <f t="shared" si="2"/>
        <v/>
      </c>
      <c r="AO9" s="118" t="str">
        <f t="shared" si="2"/>
        <v/>
      </c>
      <c r="AP9" s="118" t="str">
        <f t="shared" si="2"/>
        <v/>
      </c>
      <c r="AQ9" s="118" t="str">
        <f t="shared" si="2"/>
        <v/>
      </c>
      <c r="AR9" s="118" t="str">
        <f t="shared" si="2"/>
        <v/>
      </c>
      <c r="AS9" s="118" t="str">
        <f t="shared" si="2"/>
        <v/>
      </c>
      <c r="AT9" s="118" t="str">
        <f t="shared" si="2"/>
        <v/>
      </c>
      <c r="AU9" s="118" t="str">
        <f t="shared" si="2"/>
        <v/>
      </c>
      <c r="AV9" s="118" t="str">
        <f t="shared" si="2"/>
        <v/>
      </c>
      <c r="AW9" s="118" t="str">
        <f t="shared" si="2"/>
        <v/>
      </c>
      <c r="AX9" s="118" t="str">
        <f t="shared" si="2"/>
        <v/>
      </c>
      <c r="AY9" s="118" t="str">
        <f t="shared" si="2"/>
        <v/>
      </c>
      <c r="AZ9" s="118" t="str">
        <f t="shared" si="2"/>
        <v/>
      </c>
      <c r="BA9" s="118" t="str">
        <f t="shared" si="2"/>
        <v/>
      </c>
      <c r="BB9" s="118" t="str">
        <f t="shared" si="2"/>
        <v/>
      </c>
      <c r="BC9" s="118" t="str">
        <f t="shared" si="2"/>
        <v/>
      </c>
    </row>
    <row r="10" spans="1:72" ht="13" customHeight="1">
      <c r="B10" s="146" t="s">
        <v>149</v>
      </c>
      <c r="C10" s="147">
        <f>'2'!E7</f>
        <v>0</v>
      </c>
      <c r="D10" s="171"/>
      <c r="E10" s="332" t="str">
        <f>IF(' '!E8&gt;0,' '!B8&amp;" "&amp;' '!D8, "")</f>
        <v/>
      </c>
      <c r="F10" s="333">
        <f>'4'!D5</f>
        <v>0</v>
      </c>
      <c r="G10" s="334">
        <f ca="1">' '!CT8</f>
        <v>0</v>
      </c>
      <c r="H10" s="335">
        <f>' '!CS8</f>
        <v>0</v>
      </c>
      <c r="I10" s="335">
        <f>' '!CR8</f>
        <v>0</v>
      </c>
      <c r="J10" s="335">
        <f ca="1">SUM(G10:I10)</f>
        <v>0</v>
      </c>
      <c r="M10" s="138" t="s">
        <v>133</v>
      </c>
      <c r="N10" s="118" t="e" vm="2">
        <f>_xlfn.IFNA(INDEX($E$10:$I$259, MATCH(N6,$E$10:$E$259,0),5),"")</f>
        <v>#VALUE!</v>
      </c>
      <c r="O10" s="118" t="str">
        <f>_xlfn.IFNA(INDEX($E$10:$I$259, MATCH(O6,$E$10:$E$259,0),5),"")</f>
        <v/>
      </c>
      <c r="P10" s="118" t="str">
        <f t="shared" ref="P10:BC10" si="3">_xlfn.IFNA(INDEX($E$10:$I$259, MATCH(P6,$E$10:$E$259,0),5),"")</f>
        <v/>
      </c>
      <c r="Q10" s="118" t="str">
        <f t="shared" si="3"/>
        <v/>
      </c>
      <c r="R10" s="118" t="str">
        <f t="shared" si="3"/>
        <v/>
      </c>
      <c r="S10" s="118" t="str">
        <f t="shared" si="3"/>
        <v/>
      </c>
      <c r="T10" s="118" t="str">
        <f t="shared" si="3"/>
        <v/>
      </c>
      <c r="U10" s="118" t="str">
        <f t="shared" si="3"/>
        <v/>
      </c>
      <c r="V10" s="118" t="str">
        <f t="shared" si="3"/>
        <v/>
      </c>
      <c r="W10" s="118" t="str">
        <f t="shared" si="3"/>
        <v/>
      </c>
      <c r="X10" s="118" t="str">
        <f t="shared" si="3"/>
        <v/>
      </c>
      <c r="Y10" s="118" t="str">
        <f t="shared" si="3"/>
        <v/>
      </c>
      <c r="Z10" s="118" t="str">
        <f t="shared" si="3"/>
        <v/>
      </c>
      <c r="AA10" s="118" t="str">
        <f t="shared" si="3"/>
        <v/>
      </c>
      <c r="AB10" s="118" t="str">
        <f t="shared" si="3"/>
        <v/>
      </c>
      <c r="AC10" s="118" t="str">
        <f t="shared" si="3"/>
        <v/>
      </c>
      <c r="AD10" s="118" t="str">
        <f t="shared" si="3"/>
        <v/>
      </c>
      <c r="AE10" s="118" t="str">
        <f t="shared" si="3"/>
        <v/>
      </c>
      <c r="AF10" s="118" t="str">
        <f t="shared" si="3"/>
        <v/>
      </c>
      <c r="AG10" s="118" t="str">
        <f t="shared" si="3"/>
        <v/>
      </c>
      <c r="AH10" s="118" t="str">
        <f t="shared" si="3"/>
        <v/>
      </c>
      <c r="AI10" s="118" t="str">
        <f t="shared" si="3"/>
        <v/>
      </c>
      <c r="AJ10" s="118" t="str">
        <f t="shared" si="3"/>
        <v/>
      </c>
      <c r="AK10" s="118" t="str">
        <f t="shared" si="3"/>
        <v/>
      </c>
      <c r="AL10" s="118" t="str">
        <f t="shared" si="3"/>
        <v/>
      </c>
      <c r="AM10" s="118" t="str">
        <f t="shared" si="3"/>
        <v/>
      </c>
      <c r="AN10" s="118" t="str">
        <f t="shared" si="3"/>
        <v/>
      </c>
      <c r="AO10" s="118" t="str">
        <f t="shared" si="3"/>
        <v/>
      </c>
      <c r="AP10" s="118" t="str">
        <f t="shared" si="3"/>
        <v/>
      </c>
      <c r="AQ10" s="118" t="str">
        <f t="shared" si="3"/>
        <v/>
      </c>
      <c r="AR10" s="118" t="str">
        <f t="shared" si="3"/>
        <v/>
      </c>
      <c r="AS10" s="118" t="str">
        <f t="shared" si="3"/>
        <v/>
      </c>
      <c r="AT10" s="118" t="str">
        <f t="shared" si="3"/>
        <v/>
      </c>
      <c r="AU10" s="118" t="str">
        <f t="shared" si="3"/>
        <v/>
      </c>
      <c r="AV10" s="118" t="str">
        <f t="shared" si="3"/>
        <v/>
      </c>
      <c r="AW10" s="118" t="str">
        <f t="shared" si="3"/>
        <v/>
      </c>
      <c r="AX10" s="118" t="str">
        <f t="shared" si="3"/>
        <v/>
      </c>
      <c r="AY10" s="118" t="str">
        <f t="shared" si="3"/>
        <v/>
      </c>
      <c r="AZ10" s="118" t="str">
        <f t="shared" si="3"/>
        <v/>
      </c>
      <c r="BA10" s="118" t="str">
        <f t="shared" si="3"/>
        <v/>
      </c>
      <c r="BB10" s="118" t="str">
        <f t="shared" si="3"/>
        <v/>
      </c>
      <c r="BC10" s="118" t="str">
        <f t="shared" si="3"/>
        <v/>
      </c>
    </row>
    <row r="11" spans="1:72" ht="13" customHeight="1">
      <c r="B11" s="146" t="s">
        <v>144</v>
      </c>
      <c r="C11" s="147" t="str">
        <f>'2'!E10</f>
        <v>Select from list</v>
      </c>
      <c r="E11" s="332" t="str">
        <f>IF(' '!E9&gt;0,' '!B8&amp;" "&amp;' '!D9, "")</f>
        <v/>
      </c>
      <c r="F11" s="333">
        <f>'4'!D6</f>
        <v>0</v>
      </c>
      <c r="G11" s="334">
        <f ca="1">' '!CT9</f>
        <v>0</v>
      </c>
      <c r="H11" s="335">
        <f>' '!CS9</f>
        <v>0</v>
      </c>
      <c r="I11" s="335">
        <f>' '!CR9</f>
        <v>0</v>
      </c>
      <c r="J11" s="335">
        <f t="shared" ref="J11:J29" ca="1" si="4">SUM(G11:I11)</f>
        <v>0</v>
      </c>
      <c r="M11" s="143" t="s">
        <v>137</v>
      </c>
      <c r="N11" s="144" t="e" vm="2">
        <f>SUM(N8:N10)</f>
        <v>#VALUE!</v>
      </c>
      <c r="O11" s="144">
        <f t="shared" ref="O11" si="5">SUM(O8:O10)</f>
        <v>0</v>
      </c>
      <c r="P11" s="144">
        <f t="shared" ref="P11" si="6">SUM(P8:P10)</f>
        <v>0</v>
      </c>
      <c r="Q11" s="144">
        <f t="shared" ref="Q11" si="7">SUM(Q8:Q10)</f>
        <v>0</v>
      </c>
      <c r="R11" s="144">
        <f t="shared" ref="R11" si="8">SUM(R8:R10)</f>
        <v>0</v>
      </c>
      <c r="S11" s="144">
        <f t="shared" ref="S11" si="9">SUM(S8:S10)</f>
        <v>0</v>
      </c>
      <c r="T11" s="144">
        <f t="shared" ref="T11" si="10">SUM(T8:T10)</f>
        <v>0</v>
      </c>
      <c r="U11" s="144">
        <f t="shared" ref="U11" si="11">SUM(U8:U10)</f>
        <v>0</v>
      </c>
      <c r="V11" s="144">
        <f t="shared" ref="V11" si="12">SUM(V8:V10)</f>
        <v>0</v>
      </c>
      <c r="W11" s="144">
        <f t="shared" ref="W11" si="13">SUM(W8:W10)</f>
        <v>0</v>
      </c>
      <c r="X11" s="144">
        <f t="shared" ref="X11" si="14">SUM(X8:X10)</f>
        <v>0</v>
      </c>
      <c r="Y11" s="144">
        <f t="shared" ref="Y11" si="15">SUM(Y8:Y10)</f>
        <v>0</v>
      </c>
      <c r="Z11" s="144">
        <f t="shared" ref="Z11" si="16">SUM(Z8:Z10)</f>
        <v>0</v>
      </c>
      <c r="AA11" s="144">
        <f t="shared" ref="AA11" si="17">SUM(AA8:AA10)</f>
        <v>0</v>
      </c>
      <c r="AB11" s="144">
        <f t="shared" ref="AB11" si="18">SUM(AB8:AB10)</f>
        <v>0</v>
      </c>
      <c r="AC11" s="144">
        <f t="shared" ref="AC11" si="19">SUM(AC8:AC10)</f>
        <v>0</v>
      </c>
      <c r="AD11" s="144">
        <f t="shared" ref="AD11" si="20">SUM(AD8:AD10)</f>
        <v>0</v>
      </c>
      <c r="AE11" s="144">
        <f t="shared" ref="AE11" si="21">SUM(AE8:AE10)</f>
        <v>0</v>
      </c>
      <c r="AF11" s="144">
        <f t="shared" ref="AF11" si="22">SUM(AF8:AF10)</f>
        <v>0</v>
      </c>
      <c r="AG11" s="144">
        <f t="shared" ref="AG11" si="23">SUM(AG8:AG10)</f>
        <v>0</v>
      </c>
      <c r="BD11" s="7"/>
      <c r="BE11" s="7"/>
    </row>
    <row r="12" spans="1:72" ht="13" customHeight="1">
      <c r="B12" s="146" t="s">
        <v>145</v>
      </c>
      <c r="C12" s="147">
        <f>'2'!E11</f>
        <v>0</v>
      </c>
      <c r="E12" s="332" t="str">
        <f>IF(' '!E10&gt;0,' '!B10&amp;" "&amp;' '!D10, "")</f>
        <v/>
      </c>
      <c r="F12" s="333">
        <f>'4'!D7</f>
        <v>0</v>
      </c>
      <c r="G12" s="334">
        <f ca="1">' '!CT10</f>
        <v>0</v>
      </c>
      <c r="H12" s="335">
        <f>' '!CS10</f>
        <v>0</v>
      </c>
      <c r="I12" s="335">
        <f>' '!CR10</f>
        <v>0</v>
      </c>
      <c r="J12" s="335">
        <f t="shared" ca="1" si="4"/>
        <v>0</v>
      </c>
      <c r="K12" s="60"/>
      <c r="L12" s="60"/>
      <c r="M12" s="143" t="s">
        <v>735</v>
      </c>
      <c r="N12" s="144" t="e" vm="2">
        <f>$C$25-N11</f>
        <v>#VALUE!</v>
      </c>
      <c r="O12" s="144">
        <f t="shared" ref="O12" si="24">$C$25-O11</f>
        <v>0</v>
      </c>
      <c r="P12" s="144">
        <f>$C$25-P11</f>
        <v>0</v>
      </c>
      <c r="Q12" s="144">
        <f t="shared" ref="Q12" si="25">$C$25-Q11</f>
        <v>0</v>
      </c>
      <c r="R12" s="144">
        <f t="shared" ref="R12" si="26">$C$25-R11</f>
        <v>0</v>
      </c>
      <c r="S12" s="144">
        <f t="shared" ref="S12" si="27">$C$25-S11</f>
        <v>0</v>
      </c>
      <c r="T12" s="144">
        <f t="shared" ref="T12" si="28">$C$25-T11</f>
        <v>0</v>
      </c>
      <c r="U12" s="144">
        <f t="shared" ref="U12" si="29">$C$25-U11</f>
        <v>0</v>
      </c>
      <c r="V12" s="144">
        <f t="shared" ref="V12" si="30">$C$25-V11</f>
        <v>0</v>
      </c>
      <c r="W12" s="144">
        <f t="shared" ref="W12" si="31">$C$25-W11</f>
        <v>0</v>
      </c>
      <c r="X12" s="144">
        <f t="shared" ref="X12" si="32">$C$25-X11</f>
        <v>0</v>
      </c>
      <c r="Y12" s="144">
        <f t="shared" ref="Y12" si="33">$C$25-Y11</f>
        <v>0</v>
      </c>
      <c r="Z12" s="144">
        <f t="shared" ref="Z12" si="34">$C$25-Z11</f>
        <v>0</v>
      </c>
      <c r="AA12" s="144">
        <f t="shared" ref="AA12" si="35">$C$25-AA11</f>
        <v>0</v>
      </c>
      <c r="AB12" s="144">
        <f t="shared" ref="AB12" si="36">$C$25-AB11</f>
        <v>0</v>
      </c>
      <c r="AC12" s="144">
        <f t="shared" ref="AC12" si="37">$C$25-AC11</f>
        <v>0</v>
      </c>
      <c r="AD12" s="144">
        <f t="shared" ref="AD12" si="38">$C$25-AD11</f>
        <v>0</v>
      </c>
      <c r="AE12" s="144">
        <f t="shared" ref="AE12" si="39">$C$25-AE11</f>
        <v>0</v>
      </c>
      <c r="AF12" s="144">
        <f t="shared" ref="AF12" si="40">$C$25-AF11</f>
        <v>0</v>
      </c>
      <c r="AG12" s="144">
        <f t="shared" ref="AG12" si="41">$C$25-AG11</f>
        <v>0</v>
      </c>
      <c r="AH12" s="54"/>
      <c r="AI12" s="54"/>
      <c r="AJ12" s="54"/>
      <c r="AK12" s="54"/>
      <c r="AL12" s="54"/>
      <c r="AM12" s="54"/>
      <c r="AN12" s="54"/>
      <c r="AO12" s="54"/>
      <c r="AP12" s="54"/>
      <c r="AQ12" s="54"/>
      <c r="AR12" s="54"/>
      <c r="AS12" s="54"/>
      <c r="AT12" s="54"/>
      <c r="AU12" s="54"/>
      <c r="AV12" s="54"/>
      <c r="AW12" s="54"/>
      <c r="AX12" s="54"/>
      <c r="AY12" s="54"/>
    </row>
    <row r="13" spans="1:72" ht="13" customHeight="1">
      <c r="B13" s="146" t="s">
        <v>146</v>
      </c>
      <c r="C13" s="147">
        <f>'2'!E12</f>
        <v>0</v>
      </c>
      <c r="E13" s="332" t="str">
        <f>IF(' '!E11&gt;0,' '!B10&amp;" "&amp;' '!D11, "")</f>
        <v/>
      </c>
      <c r="F13" s="333">
        <f>'4'!D8</f>
        <v>0</v>
      </c>
      <c r="G13" s="334">
        <f ca="1">' '!CT11</f>
        <v>0</v>
      </c>
      <c r="H13" s="335">
        <f>' '!CS11</f>
        <v>0</v>
      </c>
      <c r="I13" s="335">
        <f>' '!CR11</f>
        <v>0</v>
      </c>
      <c r="J13" s="335">
        <f t="shared" ca="1" si="4"/>
        <v>0</v>
      </c>
      <c r="K13" s="67"/>
      <c r="L13" s="61"/>
      <c r="Q13" s="1333">
        <f>C7</f>
        <v>0</v>
      </c>
      <c r="R13" s="1333"/>
      <c r="S13" s="1333"/>
      <c r="T13" s="1333"/>
      <c r="U13" s="1333"/>
      <c r="V13" s="1333"/>
    </row>
    <row r="14" spans="1:72" ht="13" customHeight="1" thickBot="1">
      <c r="E14" s="332" t="str">
        <f>IF(' '!E12&gt;0,' '!B12&amp;" "&amp;' '!D12, "")</f>
        <v/>
      </c>
      <c r="F14" s="333">
        <f>'4'!D9</f>
        <v>0</v>
      </c>
      <c r="G14" s="334">
        <f ca="1">' '!CT12</f>
        <v>0</v>
      </c>
      <c r="H14" s="335">
        <f>' '!CS12</f>
        <v>0</v>
      </c>
      <c r="I14" s="335">
        <f>' '!CR12</f>
        <v>0</v>
      </c>
      <c r="J14" s="335">
        <f t="shared" ca="1" si="4"/>
        <v>0</v>
      </c>
      <c r="K14" s="67"/>
      <c r="M14" s="270"/>
      <c r="N14" s="271"/>
      <c r="O14" s="67"/>
      <c r="P14" s="122"/>
      <c r="Q14" s="1334" t="str">
        <f>C16&amp;" producing facility in "&amp;C12&amp;", "&amp;C11</f>
        <v>0 producing facility in 0, Select from list</v>
      </c>
      <c r="R14" s="1334"/>
      <c r="S14" s="1334"/>
      <c r="T14" s="1334"/>
      <c r="U14" s="1334"/>
      <c r="V14" s="1334"/>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row>
    <row r="15" spans="1:72" ht="13" customHeight="1" thickTop="1">
      <c r="B15" s="146" t="s">
        <v>661</v>
      </c>
      <c r="C15" s="147">
        <f>'2'!E13</f>
        <v>0</v>
      </c>
      <c r="E15" s="332" t="str">
        <f>IF(' '!E13&gt;0,' '!B12&amp;" "&amp;' '!D13, "")</f>
        <v/>
      </c>
      <c r="F15" s="333">
        <f>'4'!D10</f>
        <v>0</v>
      </c>
      <c r="G15" s="334">
        <f ca="1">' '!CT13</f>
        <v>0</v>
      </c>
      <c r="H15" s="335">
        <f>' '!CS13</f>
        <v>0</v>
      </c>
      <c r="I15" s="335">
        <f>' '!CR13</f>
        <v>0</v>
      </c>
      <c r="J15" s="335">
        <f t="shared" ca="1" si="4"/>
        <v>0</v>
      </c>
      <c r="L15" s="52"/>
      <c r="M15" s="272"/>
      <c r="N15" s="273"/>
      <c r="Q15" s="1335" t="s">
        <v>875</v>
      </c>
      <c r="R15" s="1335"/>
      <c r="S15" s="1335"/>
      <c r="T15" s="1335"/>
      <c r="U15" s="1335"/>
      <c r="V15" s="276">
        <f>C27</f>
        <v>0</v>
      </c>
    </row>
    <row r="16" spans="1:72" ht="13" customHeight="1">
      <c r="B16" s="146" t="s">
        <v>143</v>
      </c>
      <c r="C16" s="147">
        <f>'2'!E16</f>
        <v>0</v>
      </c>
      <c r="E16" s="332" t="str">
        <f>IF(' '!E14&gt;0,' '!B14&amp;" "&amp;' '!D14, "")</f>
        <v/>
      </c>
      <c r="F16" s="333">
        <f>'4'!D11</f>
        <v>0</v>
      </c>
      <c r="G16" s="334">
        <f ca="1">' '!CT14</f>
        <v>0</v>
      </c>
      <c r="H16" s="335">
        <f>' '!CS14</f>
        <v>0</v>
      </c>
      <c r="I16" s="335">
        <f>' '!CR14</f>
        <v>0</v>
      </c>
      <c r="J16" s="335">
        <f t="shared" ca="1" si="4"/>
        <v>0</v>
      </c>
      <c r="M16" s="274"/>
      <c r="N16" s="275"/>
      <c r="Q16" s="1336" t="s">
        <v>876</v>
      </c>
      <c r="R16" s="1336"/>
      <c r="S16" s="1336"/>
      <c r="T16" s="1336"/>
      <c r="U16" s="1336"/>
      <c r="V16" s="277" t="e">
        <f ca="1">C30&amp;" ("&amp;TEXT(C31*100,"#")&amp;"%)"</f>
        <v>#DIV/0!</v>
      </c>
      <c r="AZ16" s="7"/>
      <c r="BA16" s="7"/>
      <c r="BB16" s="7"/>
      <c r="BC16" s="7"/>
      <c r="BD16" s="7"/>
      <c r="BE16" s="7"/>
      <c r="BF16" s="7"/>
      <c r="BG16" s="7"/>
      <c r="BH16" s="7"/>
      <c r="BI16" s="7"/>
      <c r="BJ16" s="7"/>
      <c r="BK16" s="7"/>
      <c r="BL16" s="7"/>
      <c r="BM16" s="7"/>
      <c r="BN16" s="7"/>
      <c r="BO16" s="7"/>
      <c r="BP16" s="7"/>
      <c r="BQ16" s="7"/>
      <c r="BR16" s="7"/>
      <c r="BS16" s="7"/>
      <c r="BT16" s="7"/>
    </row>
    <row r="17" spans="2:72" ht="13" customHeight="1">
      <c r="B17" s="146" t="s">
        <v>5</v>
      </c>
      <c r="C17" s="147">
        <f>'2'!E17</f>
        <v>0</v>
      </c>
      <c r="E17" s="332" t="str">
        <f>IF(' '!E15&gt;0,' '!B14&amp;" "&amp;' '!D15, "")</f>
        <v/>
      </c>
      <c r="F17" s="333">
        <f>'4'!D12</f>
        <v>0</v>
      </c>
      <c r="G17" s="334">
        <f ca="1">' '!CT15</f>
        <v>0</v>
      </c>
      <c r="H17" s="335">
        <f>' '!CS15</f>
        <v>0</v>
      </c>
      <c r="I17" s="335">
        <f>' '!CR15</f>
        <v>0</v>
      </c>
      <c r="J17" s="335">
        <f t="shared" ca="1" si="4"/>
        <v>0</v>
      </c>
      <c r="K17" s="7"/>
      <c r="Q17" s="1328" t="s">
        <v>877</v>
      </c>
      <c r="R17" s="1328"/>
      <c r="S17" s="1328"/>
      <c r="T17" s="1328"/>
      <c r="U17" s="1328"/>
      <c r="V17" s="278" t="str">
        <f ca="1">TEXT(C32*100,"#")&amp;"% ("&amp;TEXT(C33,"#")&amp;" "&amp;TEXT(C26,"#")&amp;")"</f>
        <v>% (  )</v>
      </c>
    </row>
    <row r="18" spans="2:72" ht="13" customHeight="1" thickBot="1">
      <c r="B18" s="146" t="s">
        <v>158</v>
      </c>
      <c r="C18" s="147">
        <f>'2'!E18</f>
        <v>0</v>
      </c>
      <c r="E18" s="332" t="str">
        <f>IF(' '!E16&gt;0,' '!B16&amp;" "&amp;' '!D16, "")</f>
        <v/>
      </c>
      <c r="F18" s="333">
        <f>'4'!D13</f>
        <v>0</v>
      </c>
      <c r="G18" s="334">
        <f ca="1">' '!CT16</f>
        <v>0</v>
      </c>
      <c r="H18" s="335">
        <f>' '!CS16</f>
        <v>0</v>
      </c>
      <c r="I18" s="335">
        <f>' '!CR16</f>
        <v>0</v>
      </c>
      <c r="J18" s="335">
        <f t="shared" ca="1" si="4"/>
        <v>0</v>
      </c>
      <c r="Q18" s="1329" t="s">
        <v>878</v>
      </c>
      <c r="R18" s="1329"/>
      <c r="S18" s="1329"/>
      <c r="T18" s="1329"/>
      <c r="U18" s="1329"/>
      <c r="V18" s="279" t="str">
        <f>TEXT(C4*1008,"#.00")&amp;"%"</f>
        <v>.00%</v>
      </c>
      <c r="AZ18" s="54"/>
      <c r="BA18" s="54"/>
      <c r="BB18" s="54"/>
      <c r="BC18" s="54"/>
      <c r="BD18" s="54"/>
      <c r="BE18" s="54"/>
      <c r="BF18" s="54"/>
      <c r="BG18" s="54"/>
      <c r="BH18" s="54"/>
      <c r="BI18" s="54"/>
      <c r="BJ18" s="54"/>
      <c r="BK18" s="54"/>
      <c r="BL18" s="54"/>
      <c r="BM18" s="54"/>
      <c r="BN18" s="54"/>
      <c r="BO18" s="54"/>
      <c r="BP18" s="54"/>
      <c r="BQ18" s="54"/>
      <c r="BR18" s="54"/>
      <c r="BS18" s="54"/>
      <c r="BT18" s="54"/>
    </row>
    <row r="19" spans="2:72" ht="13" customHeight="1" thickTop="1">
      <c r="B19" s="146" t="s">
        <v>152</v>
      </c>
      <c r="C19" s="147">
        <f>'2'!E19</f>
        <v>0</v>
      </c>
      <c r="E19" s="332" t="str">
        <f>IF(' '!E17&gt;0,' '!B16&amp;" "&amp;' '!D17, "")</f>
        <v/>
      </c>
      <c r="F19" s="333">
        <f>'4'!D14</f>
        <v>0</v>
      </c>
      <c r="G19" s="334">
        <f ca="1">' '!CT17</f>
        <v>0</v>
      </c>
      <c r="H19" s="335">
        <f>' '!CS17</f>
        <v>0</v>
      </c>
      <c r="I19" s="335">
        <f>' '!CR17</f>
        <v>0</v>
      </c>
      <c r="J19" s="335">
        <f t="shared" ca="1" si="4"/>
        <v>0</v>
      </c>
      <c r="K19" s="54"/>
      <c r="AZ19" s="67"/>
      <c r="BA19" s="67"/>
      <c r="BB19" s="67"/>
      <c r="BC19" s="67"/>
      <c r="BD19" s="67"/>
      <c r="BE19" s="67"/>
      <c r="BF19" s="67"/>
      <c r="BG19" s="67"/>
      <c r="BH19" s="67"/>
      <c r="BI19" s="67"/>
      <c r="BJ19" s="67"/>
      <c r="BK19" s="67"/>
      <c r="BL19" s="67"/>
      <c r="BM19" s="67"/>
      <c r="BN19" s="67"/>
      <c r="BO19" s="67"/>
      <c r="BP19" s="67"/>
      <c r="BQ19" s="67"/>
      <c r="BR19" s="67"/>
      <c r="BS19" s="67"/>
      <c r="BT19" s="67"/>
    </row>
    <row r="20" spans="2:72" ht="13" customHeight="1">
      <c r="B20" s="146" t="s">
        <v>151</v>
      </c>
      <c r="C20" s="147">
        <f>'2'!E20</f>
        <v>0</v>
      </c>
      <c r="E20" s="332" t="str">
        <f>IF(' '!E18&gt;0,' '!B18&amp;" "&amp;' '!D18, "")</f>
        <v/>
      </c>
      <c r="F20" s="333">
        <f>'4'!D15</f>
        <v>0</v>
      </c>
      <c r="G20" s="334">
        <f ca="1">' '!CT18</f>
        <v>0</v>
      </c>
      <c r="H20" s="335">
        <f>' '!CS18</f>
        <v>0</v>
      </c>
      <c r="I20" s="335">
        <f>' '!CR18</f>
        <v>0</v>
      </c>
      <c r="J20" s="335">
        <f t="shared" ca="1" si="4"/>
        <v>0</v>
      </c>
      <c r="K20" s="67"/>
    </row>
    <row r="21" spans="2:72" ht="13" customHeight="1">
      <c r="B21" s="146" t="s">
        <v>150</v>
      </c>
      <c r="C21" s="147">
        <f>'2'!E21</f>
        <v>0</v>
      </c>
      <c r="E21" s="332" t="str">
        <f>IF(' '!E19&gt;0,' '!B18&amp;" "&amp;' '!D19, "")</f>
        <v/>
      </c>
      <c r="F21" s="333">
        <f>'4'!D16</f>
        <v>0</v>
      </c>
      <c r="G21" s="334">
        <f ca="1">' '!CT19</f>
        <v>0</v>
      </c>
      <c r="H21" s="335">
        <f>' '!CS19</f>
        <v>0</v>
      </c>
      <c r="I21" s="335">
        <f>' '!CR19</f>
        <v>0</v>
      </c>
      <c r="J21" s="335">
        <f t="shared" ca="1" si="4"/>
        <v>0</v>
      </c>
    </row>
    <row r="22" spans="2:72" s="7" customFormat="1" ht="13" customHeight="1">
      <c r="B22" s="146" t="s">
        <v>718</v>
      </c>
      <c r="C22" s="147" t="str">
        <f>'2'!E22</f>
        <v>Select from List</v>
      </c>
      <c r="E22" s="332" t="str">
        <f>IF(' '!E20&gt;0,' '!B20&amp;" "&amp;' '!D20, "")</f>
        <v/>
      </c>
      <c r="F22" s="333">
        <f>'4'!D17</f>
        <v>0</v>
      </c>
      <c r="G22" s="334">
        <f ca="1">' '!CT20</f>
        <v>0</v>
      </c>
      <c r="H22" s="335">
        <f>' '!CS20</f>
        <v>0</v>
      </c>
      <c r="I22" s="335">
        <f>' '!CR20</f>
        <v>0</v>
      </c>
      <c r="J22" s="335">
        <f t="shared" ca="1" si="4"/>
        <v>0</v>
      </c>
      <c r="K22" s="53"/>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row>
    <row r="23" spans="2:72" ht="13" customHeight="1">
      <c r="B23" s="145"/>
      <c r="C23" s="22"/>
      <c r="E23" s="332" t="str">
        <f>IF(' '!E21&gt;0,' '!B20&amp;" "&amp;' '!D21, "")</f>
        <v/>
      </c>
      <c r="F23" s="333">
        <f>'4'!D18</f>
        <v>0</v>
      </c>
      <c r="G23" s="334">
        <f ca="1">' '!CT21</f>
        <v>0</v>
      </c>
      <c r="H23" s="335">
        <f>' '!CS21</f>
        <v>0</v>
      </c>
      <c r="I23" s="335">
        <f>' '!CR21</f>
        <v>0</v>
      </c>
      <c r="J23" s="335">
        <f t="shared" ca="1" si="4"/>
        <v>0</v>
      </c>
      <c r="M23" s="54" t="str">
        <f>H9</f>
        <v xml:space="preserve">Área de Trabalho: </v>
      </c>
    </row>
    <row r="24" spans="2:72" s="54" customFormat="1" ht="13" customHeight="1">
      <c r="B24" s="146" t="s">
        <v>702</v>
      </c>
      <c r="C24" s="289" cm="1">
        <f t="array" ref="C24:D24">' '!E3:F3</f>
        <v>0</v>
      </c>
      <c r="D24" s="54">
        <v>0</v>
      </c>
      <c r="E24" s="332" t="str">
        <f>IF(' '!E22&gt;0,' '!B22&amp;" "&amp;' '!D22, "")</f>
        <v/>
      </c>
      <c r="F24" s="333">
        <f>'4'!D19</f>
        <v>0</v>
      </c>
      <c r="G24" s="334">
        <f ca="1">' '!CT22</f>
        <v>0</v>
      </c>
      <c r="H24" s="335">
        <f>' '!CS22</f>
        <v>0</v>
      </c>
      <c r="I24" s="335">
        <f>' '!CR22</f>
        <v>0</v>
      </c>
      <c r="J24" s="335">
        <f t="shared" ca="1" si="4"/>
        <v>0</v>
      </c>
      <c r="K24" s="53"/>
      <c r="L24" s="52">
        <v>1</v>
      </c>
      <c r="M24" s="134" t="s">
        <v>134</v>
      </c>
      <c r="N24" s="118" t="e" cm="1" vm="1">
        <f t="array" ref="N24">_xlfn.SINGLE(TRANSPOSE(_xlfn.UNIQUE(_xlfn._xlws.FILTER(E10:E49,E10:E49&lt;&gt;""))))</f>
        <v>#VALUE!</v>
      </c>
      <c r="O24" s="118"/>
      <c r="P24" s="118"/>
      <c r="Q24" s="128"/>
      <c r="R24" s="135"/>
      <c r="S24" s="129"/>
      <c r="T24" s="129"/>
      <c r="U24" s="130"/>
      <c r="V24" s="118"/>
      <c r="W24" s="118"/>
      <c r="X24" s="118"/>
      <c r="Y24" s="118"/>
      <c r="Z24" s="118"/>
      <c r="AA24" s="118"/>
      <c r="AB24" s="118"/>
      <c r="AC24" s="118"/>
      <c r="AD24" s="118"/>
      <c r="AE24" s="118"/>
      <c r="AF24" s="118"/>
      <c r="AG24" s="118"/>
      <c r="AH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row>
    <row r="25" spans="2:72" s="67" customFormat="1" ht="13" customHeight="1">
      <c r="B25" s="146" t="s">
        <v>703</v>
      </c>
      <c r="C25" s="289">
        <f>' '!D3</f>
        <v>0</v>
      </c>
      <c r="E25" s="332" t="str">
        <f>IF(' '!E23&gt;0,' '!B22&amp;" "&amp;' '!D23, "")</f>
        <v/>
      </c>
      <c r="F25" s="333">
        <f>'4'!D20</f>
        <v>0</v>
      </c>
      <c r="G25" s="334">
        <f ca="1">' '!CT23</f>
        <v>0</v>
      </c>
      <c r="H25" s="335">
        <f>' '!CS23</f>
        <v>0</v>
      </c>
      <c r="I25" s="335">
        <f>' '!CR23</f>
        <v>0</v>
      </c>
      <c r="J25" s="335">
        <f t="shared" ca="1" si="4"/>
        <v>0</v>
      </c>
      <c r="K25" s="53"/>
      <c r="L25" s="52">
        <v>2</v>
      </c>
      <c r="M25" s="86" t="s">
        <v>135</v>
      </c>
      <c r="N25" s="118" t="e" vm="2">
        <f t="shared" ref="N25:O28" si="42">_xlfn.IFNA(INDEX($E$10:$I$49, MATCH(N$24,$E$10:$E$49,0),$L25),"")</f>
        <v>#VALUE!</v>
      </c>
      <c r="O25" s="118" t="str">
        <f t="shared" si="42"/>
        <v/>
      </c>
      <c r="P25" s="118" t="str">
        <f t="shared" ref="P25:AG28" si="43">_xlfn.IFNA(INDEX($E$10:$I$49, MATCH(P$24,$E$10:$E$49,0),$L25),"")</f>
        <v/>
      </c>
      <c r="Q25" s="118" t="str">
        <f t="shared" si="43"/>
        <v/>
      </c>
      <c r="R25" s="118" t="str">
        <f t="shared" si="43"/>
        <v/>
      </c>
      <c r="S25" s="118" t="str">
        <f t="shared" si="43"/>
        <v/>
      </c>
      <c r="T25" s="118" t="str">
        <f t="shared" si="43"/>
        <v/>
      </c>
      <c r="U25" s="118" t="str">
        <f t="shared" si="43"/>
        <v/>
      </c>
      <c r="V25" s="118" t="str">
        <f t="shared" si="43"/>
        <v/>
      </c>
      <c r="W25" s="118" t="str">
        <f t="shared" si="43"/>
        <v/>
      </c>
      <c r="X25" s="118" t="str">
        <f t="shared" si="43"/>
        <v/>
      </c>
      <c r="Y25" s="118" t="str">
        <f t="shared" si="43"/>
        <v/>
      </c>
      <c r="Z25" s="118" t="str">
        <f t="shared" si="43"/>
        <v/>
      </c>
      <c r="AA25" s="118" t="str">
        <f t="shared" si="43"/>
        <v/>
      </c>
      <c r="AB25" s="118" t="str">
        <f t="shared" si="43"/>
        <v/>
      </c>
      <c r="AC25" s="118" t="str">
        <f t="shared" si="43"/>
        <v/>
      </c>
      <c r="AD25" s="118" t="str">
        <f t="shared" si="43"/>
        <v/>
      </c>
      <c r="AE25" s="118" t="str">
        <f t="shared" si="43"/>
        <v/>
      </c>
      <c r="AF25" s="118" t="str">
        <f t="shared" si="43"/>
        <v/>
      </c>
      <c r="AG25" s="118" t="str">
        <f t="shared" si="43"/>
        <v/>
      </c>
      <c r="AH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row>
    <row r="26" spans="2:72" ht="13" customHeight="1">
      <c r="B26" s="146" t="s">
        <v>178</v>
      </c>
      <c r="C26" s="289" t="str">
        <f>'3'!D4</f>
        <v/>
      </c>
      <c r="E26" s="332" t="str">
        <f>IF(' '!E24&gt;0,' '!B24&amp;" "&amp;' '!D24, "")</f>
        <v/>
      </c>
      <c r="F26" s="153">
        <f>'4'!D21</f>
        <v>0</v>
      </c>
      <c r="G26" s="125">
        <f ca="1">' '!CT24</f>
        <v>0</v>
      </c>
      <c r="H26" s="120">
        <f>' '!CS24</f>
        <v>0</v>
      </c>
      <c r="I26" s="120">
        <f>' '!CR24</f>
        <v>0</v>
      </c>
      <c r="J26" s="120">
        <f t="shared" ca="1" si="4"/>
        <v>0</v>
      </c>
      <c r="L26" s="52">
        <v>3</v>
      </c>
      <c r="M26" s="136" t="s">
        <v>4</v>
      </c>
      <c r="N26" s="118" t="e" vm="2">
        <f t="shared" si="42"/>
        <v>#VALUE!</v>
      </c>
      <c r="O26" s="118" t="str">
        <f t="shared" si="42"/>
        <v/>
      </c>
      <c r="P26" s="118" t="str">
        <f t="shared" si="43"/>
        <v/>
      </c>
      <c r="Q26" s="118" t="str">
        <f t="shared" si="43"/>
        <v/>
      </c>
      <c r="R26" s="118" t="str">
        <f t="shared" si="43"/>
        <v/>
      </c>
      <c r="S26" s="118" t="str">
        <f t="shared" si="43"/>
        <v/>
      </c>
      <c r="T26" s="118" t="str">
        <f t="shared" si="43"/>
        <v/>
      </c>
      <c r="U26" s="118" t="str">
        <f t="shared" si="43"/>
        <v/>
      </c>
      <c r="V26" s="118" t="str">
        <f t="shared" si="43"/>
        <v/>
      </c>
      <c r="W26" s="118" t="str">
        <f t="shared" si="43"/>
        <v/>
      </c>
      <c r="X26" s="118" t="str">
        <f t="shared" si="43"/>
        <v/>
      </c>
      <c r="Y26" s="118" t="str">
        <f t="shared" si="43"/>
        <v/>
      </c>
      <c r="Z26" s="118" t="str">
        <f t="shared" si="43"/>
        <v/>
      </c>
      <c r="AA26" s="118" t="str">
        <f t="shared" si="43"/>
        <v/>
      </c>
      <c r="AB26" s="118" t="str">
        <f t="shared" si="43"/>
        <v/>
      </c>
      <c r="AC26" s="118" t="str">
        <f t="shared" si="43"/>
        <v/>
      </c>
      <c r="AD26" s="118" t="str">
        <f t="shared" si="43"/>
        <v/>
      </c>
      <c r="AE26" s="118" t="str">
        <f t="shared" si="43"/>
        <v/>
      </c>
      <c r="AF26" s="118" t="str">
        <f t="shared" si="43"/>
        <v/>
      </c>
      <c r="AG26" s="118" t="str">
        <f t="shared" si="43"/>
        <v/>
      </c>
    </row>
    <row r="27" spans="2:72" ht="13" customHeight="1">
      <c r="B27" s="146" t="s">
        <v>650</v>
      </c>
      <c r="C27" s="290">
        <f>SUM(' '!E8:E252)</f>
        <v>0</v>
      </c>
      <c r="E27" s="332" t="str">
        <f>IF(' '!E25&gt;0,' '!B24&amp;" "&amp;' '!D25, "")</f>
        <v/>
      </c>
      <c r="F27" s="153">
        <f>'4'!D22</f>
        <v>0</v>
      </c>
      <c r="G27" s="125">
        <f ca="1">' '!CT25</f>
        <v>0</v>
      </c>
      <c r="H27" s="120">
        <f>' '!CS25</f>
        <v>0</v>
      </c>
      <c r="I27" s="120">
        <f>' '!CR25</f>
        <v>0</v>
      </c>
      <c r="J27" s="120">
        <f t="shared" ca="1" si="4"/>
        <v>0</v>
      </c>
      <c r="L27" s="52">
        <v>4</v>
      </c>
      <c r="M27" s="137" t="s">
        <v>132</v>
      </c>
      <c r="N27" s="118" t="e" vm="2">
        <f t="shared" si="42"/>
        <v>#VALUE!</v>
      </c>
      <c r="O27" s="118" t="str">
        <f t="shared" si="42"/>
        <v/>
      </c>
      <c r="P27" s="118" t="str">
        <f t="shared" si="43"/>
        <v/>
      </c>
      <c r="Q27" s="118" t="str">
        <f t="shared" si="43"/>
        <v/>
      </c>
      <c r="R27" s="118" t="str">
        <f t="shared" si="43"/>
        <v/>
      </c>
      <c r="S27" s="118" t="str">
        <f t="shared" si="43"/>
        <v/>
      </c>
      <c r="T27" s="118" t="str">
        <f t="shared" si="43"/>
        <v/>
      </c>
      <c r="U27" s="118" t="str">
        <f t="shared" si="43"/>
        <v/>
      </c>
      <c r="V27" s="118" t="str">
        <f t="shared" si="43"/>
        <v/>
      </c>
      <c r="W27" s="118" t="str">
        <f t="shared" si="43"/>
        <v/>
      </c>
      <c r="X27" s="118" t="str">
        <f t="shared" si="43"/>
        <v/>
      </c>
      <c r="Y27" s="118" t="str">
        <f t="shared" si="43"/>
        <v/>
      </c>
      <c r="Z27" s="118" t="str">
        <f t="shared" si="43"/>
        <v/>
      </c>
      <c r="AA27" s="118" t="str">
        <f t="shared" si="43"/>
        <v/>
      </c>
      <c r="AB27" s="118" t="str">
        <f t="shared" si="43"/>
        <v/>
      </c>
      <c r="AC27" s="118" t="str">
        <f t="shared" si="43"/>
        <v/>
      </c>
      <c r="AD27" s="118" t="str">
        <f t="shared" si="43"/>
        <v/>
      </c>
      <c r="AE27" s="118" t="str">
        <f t="shared" si="43"/>
        <v/>
      </c>
      <c r="AF27" s="118" t="str">
        <f t="shared" si="43"/>
        <v/>
      </c>
      <c r="AG27" s="118" t="str">
        <f t="shared" si="43"/>
        <v/>
      </c>
    </row>
    <row r="28" spans="2:72" ht="13" customHeight="1">
      <c r="B28" s="146" t="s">
        <v>652</v>
      </c>
      <c r="C28" s="290">
        <f>SUMIFS(' '!$E$8:$E$252,' '!$CR$8:$CR$252,"&lt;"&amp;' '!$D$3,' '!$CR$8:$CR$252,"&gt;0")</f>
        <v>0</v>
      </c>
      <c r="E28" s="332" t="str">
        <f>IF(' '!E26&gt;0,' '!B26&amp;" "&amp;' '!D26, "")</f>
        <v/>
      </c>
      <c r="F28" s="153">
        <f>'4'!D23</f>
        <v>0</v>
      </c>
      <c r="G28" s="125">
        <f ca="1">' '!CT26</f>
        <v>0</v>
      </c>
      <c r="H28" s="120">
        <f>' '!CS26</f>
        <v>0</v>
      </c>
      <c r="I28" s="120">
        <f>' '!CR26</f>
        <v>0</v>
      </c>
      <c r="J28" s="120">
        <f t="shared" ca="1" si="4"/>
        <v>0</v>
      </c>
      <c r="L28" s="52">
        <v>5</v>
      </c>
      <c r="M28" s="138" t="s">
        <v>133</v>
      </c>
      <c r="N28" s="118" t="e" vm="2">
        <f t="shared" si="42"/>
        <v>#VALUE!</v>
      </c>
      <c r="O28" s="118" t="str">
        <f t="shared" si="42"/>
        <v/>
      </c>
      <c r="P28" s="118" t="str">
        <f t="shared" si="43"/>
        <v/>
      </c>
      <c r="Q28" s="118" t="str">
        <f t="shared" si="43"/>
        <v/>
      </c>
      <c r="R28" s="118" t="str">
        <f t="shared" si="43"/>
        <v/>
      </c>
      <c r="S28" s="118" t="str">
        <f t="shared" si="43"/>
        <v/>
      </c>
      <c r="T28" s="118" t="str">
        <f t="shared" si="43"/>
        <v/>
      </c>
      <c r="U28" s="118" t="str">
        <f t="shared" si="43"/>
        <v/>
      </c>
      <c r="V28" s="118" t="str">
        <f t="shared" si="43"/>
        <v/>
      </c>
      <c r="W28" s="118" t="str">
        <f t="shared" si="43"/>
        <v/>
      </c>
      <c r="X28" s="118" t="str">
        <f t="shared" si="43"/>
        <v/>
      </c>
      <c r="Y28" s="118" t="str">
        <f t="shared" si="43"/>
        <v/>
      </c>
      <c r="Z28" s="118" t="str">
        <f t="shared" si="43"/>
        <v/>
      </c>
      <c r="AA28" s="118" t="str">
        <f t="shared" si="43"/>
        <v/>
      </c>
      <c r="AB28" s="118" t="str">
        <f t="shared" si="43"/>
        <v/>
      </c>
      <c r="AC28" s="118" t="str">
        <f t="shared" si="43"/>
        <v/>
      </c>
      <c r="AD28" s="118" t="str">
        <f t="shared" si="43"/>
        <v/>
      </c>
      <c r="AE28" s="118" t="str">
        <f t="shared" si="43"/>
        <v/>
      </c>
      <c r="AF28" s="118" t="str">
        <f t="shared" si="43"/>
        <v/>
      </c>
      <c r="AG28" s="118" t="str">
        <f t="shared" si="43"/>
        <v/>
      </c>
    </row>
    <row r="29" spans="2:72" ht="13" customHeight="1">
      <c r="B29" s="146" t="s">
        <v>651</v>
      </c>
      <c r="C29" s="291" t="e">
        <f>$C$28/$C$27</f>
        <v>#DIV/0!</v>
      </c>
      <c r="E29" s="332" t="str">
        <f>IF(' '!E27&gt;0,' '!B26&amp;" "&amp;' '!D27, "")</f>
        <v/>
      </c>
      <c r="F29" s="153">
        <f>'4'!D24</f>
        <v>0</v>
      </c>
      <c r="G29" s="125">
        <f ca="1">' '!CT27</f>
        <v>0</v>
      </c>
      <c r="H29" s="120">
        <f>' '!CS27</f>
        <v>0</v>
      </c>
      <c r="I29" s="120">
        <f>' '!CR27</f>
        <v>0</v>
      </c>
      <c r="J29" s="120">
        <f t="shared" ca="1" si="4"/>
        <v>0</v>
      </c>
      <c r="L29" s="52"/>
      <c r="M29" s="143" t="s">
        <v>137</v>
      </c>
      <c r="N29" s="144" t="e" vm="2">
        <f>SUM(N26:N28)</f>
        <v>#VALUE!</v>
      </c>
      <c r="O29" s="144">
        <f t="shared" ref="O29:AG29" si="44">SUM(O26:O28)</f>
        <v>0</v>
      </c>
      <c r="P29" s="144">
        <f t="shared" si="44"/>
        <v>0</v>
      </c>
      <c r="Q29" s="144">
        <f t="shared" si="44"/>
        <v>0</v>
      </c>
      <c r="R29" s="144">
        <f t="shared" si="44"/>
        <v>0</v>
      </c>
      <c r="S29" s="144">
        <f t="shared" si="44"/>
        <v>0</v>
      </c>
      <c r="T29" s="144">
        <f t="shared" si="44"/>
        <v>0</v>
      </c>
      <c r="U29" s="144">
        <f t="shared" si="44"/>
        <v>0</v>
      </c>
      <c r="V29" s="144">
        <f t="shared" si="44"/>
        <v>0</v>
      </c>
      <c r="W29" s="144">
        <f t="shared" si="44"/>
        <v>0</v>
      </c>
      <c r="X29" s="144">
        <f t="shared" si="44"/>
        <v>0</v>
      </c>
      <c r="Y29" s="144">
        <f t="shared" si="44"/>
        <v>0</v>
      </c>
      <c r="Z29" s="144">
        <f t="shared" si="44"/>
        <v>0</v>
      </c>
      <c r="AA29" s="144">
        <f t="shared" si="44"/>
        <v>0</v>
      </c>
      <c r="AB29" s="144">
        <f t="shared" si="44"/>
        <v>0</v>
      </c>
      <c r="AC29" s="144">
        <f t="shared" si="44"/>
        <v>0</v>
      </c>
      <c r="AD29" s="144">
        <f t="shared" si="44"/>
        <v>0</v>
      </c>
      <c r="AE29" s="144">
        <f t="shared" si="44"/>
        <v>0</v>
      </c>
      <c r="AF29" s="144">
        <f t="shared" si="44"/>
        <v>0</v>
      </c>
      <c r="AG29" s="144">
        <f t="shared" si="44"/>
        <v>0</v>
      </c>
    </row>
    <row r="30" spans="2:72" ht="13" customHeight="1">
      <c r="B30" s="146" t="s">
        <v>653</v>
      </c>
      <c r="C30" s="292">
        <f ca="1">SUMIFS(' '!$E$8:$E$252,' '!$CV$8:$CV$252,"&lt;"&amp;' '!$D$3,' '!$CV$8:$CV$252,"&gt;0")</f>
        <v>0</v>
      </c>
      <c r="E30" s="332" t="str">
        <f>IF(' '!E28&gt;0,' '!B28&amp;" "&amp;' '!D28, "")</f>
        <v/>
      </c>
      <c r="F30" s="153">
        <f>'4'!D25</f>
        <v>0</v>
      </c>
      <c r="G30" s="125">
        <f ca="1">' '!CT28</f>
        <v>0</v>
      </c>
      <c r="H30" s="120">
        <f>' '!CS28</f>
        <v>0</v>
      </c>
      <c r="I30" s="120">
        <f>' '!CR28</f>
        <v>0</v>
      </c>
      <c r="J30" s="120">
        <f ca="1">SUM(G30:I30)</f>
        <v>0</v>
      </c>
      <c r="L30" s="52"/>
      <c r="M30" s="143" t="s">
        <v>735</v>
      </c>
      <c r="N30" s="144" t="e" vm="2">
        <f>$C$25-N29</f>
        <v>#VALUE!</v>
      </c>
      <c r="O30" s="144">
        <f t="shared" ref="O30:AG30" si="45">$C$25-O29</f>
        <v>0</v>
      </c>
      <c r="P30" s="144">
        <f t="shared" si="45"/>
        <v>0</v>
      </c>
      <c r="Q30" s="144">
        <f t="shared" si="45"/>
        <v>0</v>
      </c>
      <c r="R30" s="144">
        <f t="shared" si="45"/>
        <v>0</v>
      </c>
      <c r="S30" s="144">
        <f t="shared" si="45"/>
        <v>0</v>
      </c>
      <c r="T30" s="144">
        <f t="shared" si="45"/>
        <v>0</v>
      </c>
      <c r="U30" s="144">
        <f t="shared" si="45"/>
        <v>0</v>
      </c>
      <c r="V30" s="144">
        <f t="shared" si="45"/>
        <v>0</v>
      </c>
      <c r="W30" s="144">
        <f t="shared" si="45"/>
        <v>0</v>
      </c>
      <c r="X30" s="144">
        <f t="shared" si="45"/>
        <v>0</v>
      </c>
      <c r="Y30" s="144">
        <f t="shared" si="45"/>
        <v>0</v>
      </c>
      <c r="Z30" s="144">
        <f t="shared" si="45"/>
        <v>0</v>
      </c>
      <c r="AA30" s="144">
        <f t="shared" si="45"/>
        <v>0</v>
      </c>
      <c r="AB30" s="144">
        <f t="shared" si="45"/>
        <v>0</v>
      </c>
      <c r="AC30" s="144">
        <f t="shared" si="45"/>
        <v>0</v>
      </c>
      <c r="AD30" s="144">
        <f t="shared" si="45"/>
        <v>0</v>
      </c>
      <c r="AE30" s="144">
        <f t="shared" si="45"/>
        <v>0</v>
      </c>
      <c r="AF30" s="144">
        <f t="shared" si="45"/>
        <v>0</v>
      </c>
      <c r="AG30" s="144">
        <f t="shared" si="45"/>
        <v>0</v>
      </c>
    </row>
    <row r="31" spans="2:72" ht="13" customHeight="1">
      <c r="B31" s="146" t="s">
        <v>654</v>
      </c>
      <c r="C31" s="291" t="e">
        <f ca="1">$C$30/$C$27</f>
        <v>#DIV/0!</v>
      </c>
      <c r="E31" s="332" t="str">
        <f>IF(' '!E29&gt;0,' '!B28&amp;" "&amp;' '!D29, "")</f>
        <v/>
      </c>
      <c r="F31" s="153">
        <f>'4'!D26</f>
        <v>0</v>
      </c>
      <c r="G31" s="125">
        <f ca="1">' '!CT29</f>
        <v>0</v>
      </c>
      <c r="H31" s="120">
        <f>' '!CS29</f>
        <v>0</v>
      </c>
      <c r="I31" s="120">
        <f>' '!CR29</f>
        <v>0</v>
      </c>
      <c r="J31" s="120">
        <f t="shared" ref="J31:J49" ca="1" si="46">SUM(G31:I31)</f>
        <v>0</v>
      </c>
      <c r="L31" s="52"/>
      <c r="M31" s="24"/>
      <c r="Q31" s="131"/>
      <c r="R31" s="123"/>
      <c r="S31" s="126"/>
      <c r="T31" s="126"/>
      <c r="U31" s="132"/>
    </row>
    <row r="32" spans="2:72" ht="13" customHeight="1">
      <c r="B32" s="146" t="s">
        <v>655</v>
      </c>
      <c r="C32" s="291">
        <f ca="1">IFERROR($C$33/' '!$D$3,0)</f>
        <v>0</v>
      </c>
      <c r="E32" s="332" t="str">
        <f>IF(' '!E30&gt;0,' '!B30&amp;" "&amp;' '!D30, "")</f>
        <v/>
      </c>
      <c r="F32" s="153">
        <f>'4'!D27</f>
        <v>0</v>
      </c>
      <c r="G32" s="125">
        <f ca="1">' '!CT30</f>
        <v>0</v>
      </c>
      <c r="H32" s="120">
        <f>' '!CS30</f>
        <v>0</v>
      </c>
      <c r="I32" s="120">
        <f>' '!CR30</f>
        <v>0</v>
      </c>
      <c r="J32" s="120">
        <f t="shared" ca="1" si="46"/>
        <v>0</v>
      </c>
      <c r="L32" s="52"/>
      <c r="M32" s="24"/>
      <c r="Q32" s="131"/>
      <c r="R32" s="123"/>
      <c r="S32" s="126"/>
      <c r="T32" s="126"/>
      <c r="U32" s="132"/>
    </row>
    <row r="33" spans="2:33" ht="13" customHeight="1">
      <c r="B33" s="146" t="s">
        <v>656</v>
      </c>
      <c r="C33" s="293" t="str">
        <f ca="1">IFERROR((SUMIFS(' '!DA8:DA252,' '!$CZ$8:$CZ$252,"&lt;1"))/(SUMIF(' '!$CZ$8:$CZ$252,"&lt;1",' '!$E$8:$E$252))," ")</f>
        <v xml:space="preserve"> </v>
      </c>
      <c r="E33" s="332" t="str">
        <f>IF(' '!E31&gt;0,' '!B30&amp;" "&amp;' '!D31, "")</f>
        <v/>
      </c>
      <c r="F33" s="153">
        <f>'4'!D28</f>
        <v>0</v>
      </c>
      <c r="G33" s="125">
        <f ca="1">' '!CT31</f>
        <v>0</v>
      </c>
      <c r="H33" s="120">
        <f>' '!CS31</f>
        <v>0</v>
      </c>
      <c r="I33" s="120">
        <f>' '!CR31</f>
        <v>0</v>
      </c>
      <c r="J33" s="120">
        <f t="shared" ca="1" si="46"/>
        <v>0</v>
      </c>
      <c r="L33" s="52"/>
      <c r="M33" s="24"/>
      <c r="Q33" s="131"/>
      <c r="R33" s="123"/>
      <c r="S33" s="126"/>
      <c r="T33" s="126"/>
      <c r="U33" s="132"/>
    </row>
    <row r="34" spans="2:33" ht="13" customHeight="1">
      <c r="C34" s="55"/>
      <c r="E34" s="332" t="str">
        <f>IF(' '!E32&gt;0,' '!B32&amp;" "&amp;' '!D32, "")</f>
        <v/>
      </c>
      <c r="F34" s="153">
        <f>'4'!D29</f>
        <v>0</v>
      </c>
      <c r="G34" s="125">
        <f ca="1">' '!CT32</f>
        <v>0</v>
      </c>
      <c r="H34" s="120">
        <f>' '!CS32</f>
        <v>0</v>
      </c>
      <c r="I34" s="120">
        <f>' '!CR32</f>
        <v>0</v>
      </c>
      <c r="J34" s="120">
        <f t="shared" ca="1" si="46"/>
        <v>0</v>
      </c>
      <c r="L34" s="52"/>
      <c r="M34" s="24"/>
      <c r="Q34" s="131"/>
      <c r="R34" s="123"/>
      <c r="S34" s="126"/>
      <c r="T34" s="126"/>
      <c r="U34" s="132"/>
    </row>
    <row r="35" spans="2:33" ht="13" customHeight="1">
      <c r="B35" s="160" t="s">
        <v>690</v>
      </c>
      <c r="C35" s="159"/>
      <c r="E35" s="332" t="str">
        <f>IF(' '!E33&gt;0,' '!B32&amp;" "&amp;' '!D33, "")</f>
        <v/>
      </c>
      <c r="F35" s="153">
        <f>'4'!D30</f>
        <v>0</v>
      </c>
      <c r="G35" s="125">
        <f ca="1">' '!CT33</f>
        <v>0</v>
      </c>
      <c r="H35" s="120">
        <f>' '!CS33</f>
        <v>0</v>
      </c>
      <c r="I35" s="120">
        <f>' '!CR33</f>
        <v>0</v>
      </c>
      <c r="J35" s="120">
        <f t="shared" ca="1" si="46"/>
        <v>0</v>
      </c>
      <c r="L35" s="52"/>
      <c r="M35" s="24"/>
      <c r="Q35" s="131"/>
      <c r="R35" s="123"/>
      <c r="S35" s="126"/>
      <c r="T35" s="126"/>
      <c r="U35" s="132"/>
    </row>
    <row r="36" spans="2:33" ht="13" customHeight="1">
      <c r="B36" s="151" t="s">
        <v>696</v>
      </c>
      <c r="C36" s="152">
        <f>' '!E254</f>
        <v>0</v>
      </c>
      <c r="D36" s="154"/>
      <c r="E36" s="332" t="str">
        <f>IF(' '!E34&gt;0,' '!B34&amp;" "&amp;' '!D34, "")</f>
        <v/>
      </c>
      <c r="F36" s="153">
        <f>'4'!D31</f>
        <v>0</v>
      </c>
      <c r="G36" s="125">
        <f ca="1">' '!CT34</f>
        <v>0</v>
      </c>
      <c r="H36" s="120">
        <f>' '!CS34</f>
        <v>0</v>
      </c>
      <c r="I36" s="120">
        <f>' '!CR34</f>
        <v>0</v>
      </c>
      <c r="J36" s="120">
        <f t="shared" ca="1" si="46"/>
        <v>0</v>
      </c>
      <c r="L36" s="52"/>
      <c r="M36" s="24"/>
      <c r="Q36" s="131"/>
      <c r="R36" s="123"/>
      <c r="S36" s="126"/>
      <c r="T36" s="126"/>
      <c r="U36" s="132"/>
    </row>
    <row r="37" spans="2:33" ht="13" customHeight="1">
      <c r="B37" s="151" t="s">
        <v>697</v>
      </c>
      <c r="C37" s="147">
        <f>' '!E255</f>
        <v>0</v>
      </c>
      <c r="E37" s="332" t="str">
        <f>IF(' '!E35&gt;0,' '!B34&amp;" "&amp;' '!D35, "")</f>
        <v/>
      </c>
      <c r="F37" s="153">
        <f>'4'!D32</f>
        <v>0</v>
      </c>
      <c r="G37" s="125">
        <f ca="1">' '!CT35</f>
        <v>0</v>
      </c>
      <c r="H37" s="120">
        <f>' '!CS35</f>
        <v>0</v>
      </c>
      <c r="I37" s="120">
        <f>' '!CR35</f>
        <v>0</v>
      </c>
      <c r="J37" s="120">
        <f t="shared" ca="1" si="46"/>
        <v>0</v>
      </c>
      <c r="L37" s="52"/>
      <c r="M37" s="24"/>
      <c r="Q37" s="131"/>
      <c r="R37" s="123"/>
      <c r="S37" s="126"/>
      <c r="T37" s="126"/>
      <c r="U37" s="132"/>
    </row>
    <row r="38" spans="2:33" ht="13" customHeight="1">
      <c r="B38" s="151" t="s">
        <v>692</v>
      </c>
      <c r="C38" s="152">
        <f ca="1">SUMIFS('Back End 2'!F10:F259, J10:J259,"&lt;"&amp;' '!D3,'Back End 2'!E10:E259,"* Men*")</f>
        <v>0</v>
      </c>
      <c r="E38" s="332" t="str">
        <f>IF(' '!E36&gt;0,' '!B36&amp;" "&amp;' '!D36, "")</f>
        <v/>
      </c>
      <c r="F38" s="153">
        <f>'4'!D33</f>
        <v>0</v>
      </c>
      <c r="G38" s="125">
        <f ca="1">' '!CT36</f>
        <v>0</v>
      </c>
      <c r="H38" s="120">
        <f>' '!CS36</f>
        <v>0</v>
      </c>
      <c r="I38" s="120">
        <f>' '!CR36</f>
        <v>0</v>
      </c>
      <c r="J38" s="120">
        <f t="shared" ca="1" si="46"/>
        <v>0</v>
      </c>
      <c r="L38" s="52"/>
      <c r="M38" s="24"/>
      <c r="Q38" s="131"/>
      <c r="R38" s="123"/>
      <c r="S38" s="126"/>
      <c r="T38" s="126"/>
      <c r="U38" s="132"/>
    </row>
    <row r="39" spans="2:33" ht="13" customHeight="1">
      <c r="B39" s="151" t="s">
        <v>693</v>
      </c>
      <c r="C39" s="148" t="e">
        <f ca="1">C38/C36</f>
        <v>#DIV/0!</v>
      </c>
      <c r="D39" s="155"/>
      <c r="E39" s="332" t="str">
        <f>IF(' '!E37&gt;0,' '!B36&amp;" "&amp;' '!D37, "")</f>
        <v/>
      </c>
      <c r="F39" s="153">
        <f>'4'!D34</f>
        <v>0</v>
      </c>
      <c r="G39" s="125">
        <f ca="1">' '!CT37</f>
        <v>0</v>
      </c>
      <c r="H39" s="120">
        <f>' '!CS37</f>
        <v>0</v>
      </c>
      <c r="I39" s="120">
        <f>' '!CR37</f>
        <v>0</v>
      </c>
      <c r="J39" s="120">
        <f t="shared" ca="1" si="46"/>
        <v>0</v>
      </c>
      <c r="L39" s="52"/>
      <c r="M39" s="24"/>
      <c r="Q39" s="131"/>
      <c r="R39" s="123"/>
      <c r="S39" s="126"/>
      <c r="T39" s="126"/>
      <c r="U39" s="132"/>
    </row>
    <row r="40" spans="2:33" ht="13" customHeight="1">
      <c r="B40" s="151" t="s">
        <v>698</v>
      </c>
      <c r="C40" s="147">
        <f ca="1">SUMIFS('Back End 2'!F10:F259, J10:J259,"&lt;"&amp;' '!D3,'Back End 2'!E10:E259,"*Women*")</f>
        <v>0</v>
      </c>
      <c r="E40" s="332" t="str">
        <f>IF(' '!E38&gt;0,' '!B38&amp;" "&amp;' '!D38, "")</f>
        <v/>
      </c>
      <c r="F40" s="153">
        <f>'4'!D35</f>
        <v>0</v>
      </c>
      <c r="G40" s="125">
        <f ca="1">' '!CT38</f>
        <v>0</v>
      </c>
      <c r="H40" s="120">
        <f>' '!CS38</f>
        <v>0</v>
      </c>
      <c r="I40" s="120">
        <f>' '!CR38</f>
        <v>0</v>
      </c>
      <c r="J40" s="120">
        <f t="shared" ca="1" si="46"/>
        <v>0</v>
      </c>
      <c r="L40" s="52"/>
      <c r="M40" s="24"/>
      <c r="Q40" s="131"/>
      <c r="R40" s="123"/>
      <c r="S40" s="126"/>
      <c r="T40" s="126"/>
      <c r="U40" s="132"/>
    </row>
    <row r="41" spans="2:33" ht="13" customHeight="1">
      <c r="B41" s="151" t="s">
        <v>699</v>
      </c>
      <c r="C41" s="148" t="e">
        <f ca="1">C40/C37</f>
        <v>#DIV/0!</v>
      </c>
      <c r="E41" s="332" t="str">
        <f>IF(' '!E39&gt;0,' '!B38&amp;" "&amp;' '!D39, "")</f>
        <v/>
      </c>
      <c r="F41" s="153">
        <f>'4'!D36</f>
        <v>0</v>
      </c>
      <c r="G41" s="125">
        <f ca="1">' '!CT39</f>
        <v>0</v>
      </c>
      <c r="H41" s="120">
        <f>' '!CS39</f>
        <v>0</v>
      </c>
      <c r="I41" s="120">
        <f>' '!CR39</f>
        <v>0</v>
      </c>
      <c r="J41" s="120">
        <f t="shared" ca="1" si="46"/>
        <v>0</v>
      </c>
      <c r="L41" s="52"/>
      <c r="M41" s="24"/>
      <c r="Q41" s="131"/>
      <c r="R41" s="123"/>
      <c r="S41" s="126"/>
      <c r="T41" s="126"/>
      <c r="U41" s="132"/>
    </row>
    <row r="42" spans="2:33" ht="13" customHeight="1">
      <c r="B42" s="146" t="s">
        <v>658</v>
      </c>
      <c r="C42" s="148">
        <f ca="1">IFERROR(C43/' '!D3,0)</f>
        <v>0</v>
      </c>
      <c r="E42" s="332" t="str">
        <f>IF(' '!E40&gt;0,' '!B40&amp;" "&amp;' '!D40, "")</f>
        <v/>
      </c>
      <c r="F42" s="153">
        <f>'4'!D37</f>
        <v>0</v>
      </c>
      <c r="G42" s="125">
        <f ca="1">' '!CT40</f>
        <v>0</v>
      </c>
      <c r="H42" s="120">
        <f>' '!CS40</f>
        <v>0</v>
      </c>
      <c r="I42" s="120">
        <f>' '!CR40</f>
        <v>0</v>
      </c>
      <c r="J42" s="120">
        <f t="shared" ca="1" si="46"/>
        <v>0</v>
      </c>
      <c r="L42" s="52"/>
      <c r="M42" s="24"/>
      <c r="Q42" s="131"/>
      <c r="R42" s="123"/>
      <c r="S42" s="126"/>
      <c r="T42" s="126"/>
      <c r="U42" s="132"/>
    </row>
    <row r="43" spans="2:33" ht="13" customHeight="1">
      <c r="B43" s="146" t="s">
        <v>657</v>
      </c>
      <c r="C43" s="150">
        <f ca="1">IFERROR((SUMIF(' '!D6:D252, "Men",' '!DA6:DA252))/C38,0)</f>
        <v>0</v>
      </c>
      <c r="E43" s="332" t="str">
        <f>IF(' '!E41&gt;0,' '!B40&amp;" "&amp;' '!D41, "")</f>
        <v/>
      </c>
      <c r="F43" s="153">
        <f>'4'!D38</f>
        <v>0</v>
      </c>
      <c r="G43" s="125">
        <f ca="1">' '!CT41</f>
        <v>0</v>
      </c>
      <c r="H43" s="120">
        <f>' '!CS41</f>
        <v>0</v>
      </c>
      <c r="I43" s="120">
        <f>' '!CR41</f>
        <v>0</v>
      </c>
      <c r="J43" s="120">
        <f t="shared" ca="1" si="46"/>
        <v>0</v>
      </c>
      <c r="L43" s="52"/>
      <c r="M43" s="24"/>
      <c r="Q43" s="131"/>
      <c r="R43" s="123"/>
      <c r="S43" s="126"/>
      <c r="T43" s="126"/>
      <c r="U43" s="132"/>
    </row>
    <row r="44" spans="2:33" ht="13" customHeight="1">
      <c r="B44" s="146" t="s">
        <v>659</v>
      </c>
      <c r="C44" s="148">
        <f ca="1">IFERROR(C45/' '!D3,0)</f>
        <v>0</v>
      </c>
      <c r="E44" s="332" t="str">
        <f>IF(' '!E42&gt;0,' '!B42&amp;" "&amp;' '!D42, "")</f>
        <v/>
      </c>
      <c r="F44" s="153">
        <f>'4'!D39</f>
        <v>0</v>
      </c>
      <c r="G44" s="125">
        <f ca="1">' '!CT42</f>
        <v>0</v>
      </c>
      <c r="H44" s="120">
        <f>' '!CS42</f>
        <v>0</v>
      </c>
      <c r="I44" s="120">
        <f>' '!CR42</f>
        <v>0</v>
      </c>
      <c r="J44" s="120">
        <f t="shared" ca="1" si="46"/>
        <v>0</v>
      </c>
      <c r="L44" s="52"/>
      <c r="M44" s="170" t="str">
        <f>H51</f>
        <v xml:space="preserve">Área de Trabalho: </v>
      </c>
      <c r="Q44" s="127"/>
      <c r="R44" s="123"/>
      <c r="S44" s="126"/>
      <c r="T44" s="126"/>
      <c r="U44" s="127"/>
    </row>
    <row r="45" spans="2:33" ht="13" customHeight="1">
      <c r="B45" s="146" t="s">
        <v>660</v>
      </c>
      <c r="C45" s="150">
        <f ca="1">IFERROR((SUMIF(' '!D8:D252, "Women",' '!DA8:DA252))/C40,0)</f>
        <v>0</v>
      </c>
      <c r="E45" s="332" t="str">
        <f>IF(' '!E43&gt;0,' '!B42&amp;" "&amp;' '!D43, "")</f>
        <v/>
      </c>
      <c r="F45" s="153">
        <f>'4'!D40</f>
        <v>0</v>
      </c>
      <c r="G45" s="125">
        <f ca="1">' '!CT43</f>
        <v>0</v>
      </c>
      <c r="H45" s="120">
        <f>' '!CS43</f>
        <v>0</v>
      </c>
      <c r="I45" s="120">
        <f>' '!CR43</f>
        <v>0</v>
      </c>
      <c r="J45" s="120">
        <f t="shared" ca="1" si="46"/>
        <v>0</v>
      </c>
      <c r="L45" s="52">
        <v>1</v>
      </c>
      <c r="M45" s="134" t="s">
        <v>134</v>
      </c>
      <c r="N45" s="118" t="e" cm="1" vm="1">
        <f t="array" ref="N45">_xlfn.SINGLE(TRANSPOSE(_xlfn.UNIQUE(_xlfn._xlws.FILTER(E52:E91,E52:E91&lt;&gt;""))))</f>
        <v>#VALUE!</v>
      </c>
      <c r="O45" s="118"/>
      <c r="P45" s="118"/>
      <c r="Q45" s="118"/>
      <c r="R45" s="118"/>
      <c r="S45" s="118"/>
      <c r="T45" s="118"/>
      <c r="U45" s="118"/>
      <c r="V45" s="118"/>
      <c r="W45" s="118"/>
      <c r="X45" s="118"/>
      <c r="Y45" s="118"/>
      <c r="Z45" s="118"/>
      <c r="AA45" s="118"/>
      <c r="AB45" s="118"/>
      <c r="AC45" s="118"/>
      <c r="AD45" s="118"/>
      <c r="AE45" s="118"/>
      <c r="AF45" s="118"/>
      <c r="AG45" s="118"/>
    </row>
    <row r="46" spans="2:33" ht="13" customHeight="1">
      <c r="E46" s="332" t="str">
        <f>IF(' '!E44&gt;0,' '!B44&amp;" "&amp;' '!D44, "")</f>
        <v/>
      </c>
      <c r="F46" s="153">
        <f>'4'!D41</f>
        <v>0</v>
      </c>
      <c r="G46" s="125">
        <f ca="1">' '!CT44</f>
        <v>0</v>
      </c>
      <c r="H46" s="120">
        <f>' '!CS44</f>
        <v>0</v>
      </c>
      <c r="I46" s="120">
        <f>' '!CR44</f>
        <v>0</v>
      </c>
      <c r="J46" s="120">
        <f t="shared" ca="1" si="46"/>
        <v>0</v>
      </c>
      <c r="L46" s="52">
        <v>2</v>
      </c>
      <c r="M46" s="86" t="s">
        <v>135</v>
      </c>
      <c r="N46" s="118" t="e" vm="2">
        <f>_xlfn.IFNA(INDEX($E$52:$I$91,MATCH(N$45,$E$52:$E$91,0),$L46),"")</f>
        <v>#VALUE!</v>
      </c>
      <c r="O46" s="118" t="str">
        <f>_xlfn.IFNA(INDEX($E$52:$I$91,MATCH(O$45,$E$52:$E$91,0),$L46),"")</f>
        <v/>
      </c>
      <c r="P46" s="118" t="str">
        <f t="shared" ref="P46:AG46" si="47">_xlfn.IFNA(INDEX($E$52:$I$91,MATCH(P$45,$E$52:$E$91,0),$L46),"")</f>
        <v/>
      </c>
      <c r="Q46" s="118" t="str">
        <f t="shared" si="47"/>
        <v/>
      </c>
      <c r="R46" s="118" t="str">
        <f t="shared" si="47"/>
        <v/>
      </c>
      <c r="S46" s="118" t="str">
        <f t="shared" si="47"/>
        <v/>
      </c>
      <c r="T46" s="118" t="str">
        <f t="shared" si="47"/>
        <v/>
      </c>
      <c r="U46" s="118" t="str">
        <f t="shared" si="47"/>
        <v/>
      </c>
      <c r="V46" s="118" t="str">
        <f t="shared" si="47"/>
        <v/>
      </c>
      <c r="W46" s="118" t="str">
        <f t="shared" si="47"/>
        <v/>
      </c>
      <c r="X46" s="118" t="str">
        <f t="shared" si="47"/>
        <v/>
      </c>
      <c r="Y46" s="118" t="str">
        <f t="shared" si="47"/>
        <v/>
      </c>
      <c r="Z46" s="118" t="str">
        <f t="shared" si="47"/>
        <v/>
      </c>
      <c r="AA46" s="118" t="str">
        <f t="shared" si="47"/>
        <v/>
      </c>
      <c r="AB46" s="118" t="str">
        <f t="shared" si="47"/>
        <v/>
      </c>
      <c r="AC46" s="118" t="str">
        <f t="shared" si="47"/>
        <v/>
      </c>
      <c r="AD46" s="118" t="str">
        <f t="shared" si="47"/>
        <v/>
      </c>
      <c r="AE46" s="118" t="str">
        <f t="shared" si="47"/>
        <v/>
      </c>
      <c r="AF46" s="118" t="str">
        <f t="shared" si="47"/>
        <v/>
      </c>
      <c r="AG46" s="118" t="str">
        <f t="shared" si="47"/>
        <v/>
      </c>
    </row>
    <row r="47" spans="2:33" ht="13" customHeight="1">
      <c r="B47" s="157" t="s">
        <v>691</v>
      </c>
      <c r="C47" s="158"/>
      <c r="E47" s="332" t="str">
        <f>IF(' '!E45&gt;0,' '!B44&amp;" "&amp;' '!D45, "")</f>
        <v/>
      </c>
      <c r="F47" s="153">
        <f>'4'!D42</f>
        <v>0</v>
      </c>
      <c r="G47" s="125">
        <f ca="1">' '!CT45</f>
        <v>0</v>
      </c>
      <c r="H47" s="120">
        <f>' '!CS45</f>
        <v>0</v>
      </c>
      <c r="I47" s="120">
        <f>' '!CR45</f>
        <v>0</v>
      </c>
      <c r="J47" s="120">
        <f t="shared" ca="1" si="46"/>
        <v>0</v>
      </c>
      <c r="L47" s="52">
        <v>3</v>
      </c>
      <c r="M47" s="136" t="s">
        <v>4</v>
      </c>
      <c r="N47" s="118" t="e" vm="2">
        <f>_xlfn.IFNA(INDEX($E$52:$I$91, MATCH(N$45,$E$52:$E$91,0),$L47),"")</f>
        <v>#VALUE!</v>
      </c>
      <c r="O47" s="118" t="str">
        <f>_xlfn.IFNA(INDEX($E$52:$I$91, MATCH(O$45,$E$52:$E$91,0),$L47),"")</f>
        <v/>
      </c>
      <c r="P47" s="118" t="str">
        <f t="shared" ref="P47:AG47" si="48">_xlfn.IFNA(INDEX($E$52:$I$91, MATCH(P$45,$E$52:$E$91,0),$L47),"")</f>
        <v/>
      </c>
      <c r="Q47" s="118" t="str">
        <f t="shared" si="48"/>
        <v/>
      </c>
      <c r="R47" s="118" t="str">
        <f t="shared" si="48"/>
        <v/>
      </c>
      <c r="S47" s="118" t="str">
        <f t="shared" si="48"/>
        <v/>
      </c>
      <c r="T47" s="118" t="str">
        <f t="shared" si="48"/>
        <v/>
      </c>
      <c r="U47" s="118" t="str">
        <f t="shared" si="48"/>
        <v/>
      </c>
      <c r="V47" s="118" t="str">
        <f t="shared" si="48"/>
        <v/>
      </c>
      <c r="W47" s="118" t="str">
        <f t="shared" si="48"/>
        <v/>
      </c>
      <c r="X47" s="118" t="str">
        <f t="shared" si="48"/>
        <v/>
      </c>
      <c r="Y47" s="118" t="str">
        <f t="shared" si="48"/>
        <v/>
      </c>
      <c r="Z47" s="118" t="str">
        <f t="shared" si="48"/>
        <v/>
      </c>
      <c r="AA47" s="118" t="str">
        <f t="shared" si="48"/>
        <v/>
      </c>
      <c r="AB47" s="118" t="str">
        <f t="shared" si="48"/>
        <v/>
      </c>
      <c r="AC47" s="118" t="str">
        <f t="shared" si="48"/>
        <v/>
      </c>
      <c r="AD47" s="118" t="str">
        <f t="shared" si="48"/>
        <v/>
      </c>
      <c r="AE47" s="118" t="str">
        <f t="shared" si="48"/>
        <v/>
      </c>
      <c r="AF47" s="118" t="str">
        <f t="shared" si="48"/>
        <v/>
      </c>
      <c r="AG47" s="118" t="str">
        <f t="shared" si="48"/>
        <v/>
      </c>
    </row>
    <row r="48" spans="2:33" ht="13" customHeight="1">
      <c r="B48" s="146" t="s">
        <v>818</v>
      </c>
      <c r="C48" s="336" t="str">
        <f ca="1">IFERROR(SUM(' '!CO8:CO252)/'Back End 2'!C27,"")</f>
        <v/>
      </c>
      <c r="E48" s="332" t="str">
        <f>IF(' '!E46&gt;0,' '!B46&amp;" "&amp;' '!D46, "")</f>
        <v/>
      </c>
      <c r="F48" s="153">
        <f>'4'!D43</f>
        <v>0</v>
      </c>
      <c r="G48" s="125">
        <f ca="1">' '!CT46</f>
        <v>0</v>
      </c>
      <c r="H48" s="120">
        <f>' '!CS46</f>
        <v>0</v>
      </c>
      <c r="I48" s="120">
        <f>' '!CR46</f>
        <v>0</v>
      </c>
      <c r="J48" s="120">
        <f t="shared" ca="1" si="46"/>
        <v>0</v>
      </c>
      <c r="L48" s="52">
        <v>4</v>
      </c>
      <c r="M48" s="137" t="s">
        <v>132</v>
      </c>
      <c r="N48" s="118" t="e" vm="2">
        <f>_xlfn.IFNA(INDEX($E$52:$I$91,MATCH(N$45,$E$52:$E$91,0),$L48),"")</f>
        <v>#VALUE!</v>
      </c>
      <c r="O48" s="118" t="str">
        <f>_xlfn.IFNA(INDEX($E$52:$I$91,MATCH(O$45,$E$52:$E$91,0),$L48),"")</f>
        <v/>
      </c>
      <c r="P48" s="118" t="str">
        <f t="shared" ref="P48:AG48" si="49">_xlfn.IFNA(INDEX($E$52:$I$91,MATCH(P$45,$E$52:$E$91,0),$L48),"")</f>
        <v/>
      </c>
      <c r="Q48" s="118" t="str">
        <f t="shared" si="49"/>
        <v/>
      </c>
      <c r="R48" s="118" t="str">
        <f t="shared" si="49"/>
        <v/>
      </c>
      <c r="S48" s="118" t="str">
        <f t="shared" si="49"/>
        <v/>
      </c>
      <c r="T48" s="118" t="str">
        <f t="shared" si="49"/>
        <v/>
      </c>
      <c r="U48" s="118" t="str">
        <f t="shared" si="49"/>
        <v/>
      </c>
      <c r="V48" s="118" t="str">
        <f t="shared" si="49"/>
        <v/>
      </c>
      <c r="W48" s="118" t="str">
        <f t="shared" si="49"/>
        <v/>
      </c>
      <c r="X48" s="118" t="str">
        <f t="shared" si="49"/>
        <v/>
      </c>
      <c r="Y48" s="118" t="str">
        <f t="shared" si="49"/>
        <v/>
      </c>
      <c r="Z48" s="118" t="str">
        <f t="shared" si="49"/>
        <v/>
      </c>
      <c r="AA48" s="118" t="str">
        <f t="shared" si="49"/>
        <v/>
      </c>
      <c r="AB48" s="118" t="str">
        <f t="shared" si="49"/>
        <v/>
      </c>
      <c r="AC48" s="118" t="str">
        <f t="shared" si="49"/>
        <v/>
      </c>
      <c r="AD48" s="118" t="str">
        <f t="shared" si="49"/>
        <v/>
      </c>
      <c r="AE48" s="118" t="str">
        <f t="shared" si="49"/>
        <v/>
      </c>
      <c r="AF48" s="118" t="str">
        <f t="shared" si="49"/>
        <v/>
      </c>
      <c r="AG48" s="118" t="str">
        <f t="shared" si="49"/>
        <v/>
      </c>
    </row>
    <row r="49" spans="2:33" ht="13" customHeight="1">
      <c r="B49" s="180" t="s">
        <v>871</v>
      </c>
      <c r="C49" s="181" t="str">
        <f>IF('Drop Downs'!D4="-","no",IF(C48&lt;30%,"no","yes"))</f>
        <v>no</v>
      </c>
      <c r="E49" s="332" t="str">
        <f>IF(' '!E47&gt;0,' '!B46&amp;" "&amp;' '!D47, "")</f>
        <v/>
      </c>
      <c r="F49" s="153">
        <f>'4'!D44</f>
        <v>0</v>
      </c>
      <c r="G49" s="125">
        <f ca="1">' '!CT47</f>
        <v>0</v>
      </c>
      <c r="H49" s="120">
        <f>' '!CS47</f>
        <v>0</v>
      </c>
      <c r="I49" s="120">
        <f>' '!CR47</f>
        <v>0</v>
      </c>
      <c r="J49" s="120">
        <f t="shared" ca="1" si="46"/>
        <v>0</v>
      </c>
      <c r="L49" s="52">
        <v>5</v>
      </c>
      <c r="M49" s="138" t="s">
        <v>133</v>
      </c>
      <c r="N49" s="118" t="e" vm="2">
        <f>_xlfn.IFNA(INDEX($E$52:$I$91, MATCH(N$45,$E$52:$E$91,0),$L49),"")</f>
        <v>#VALUE!</v>
      </c>
      <c r="O49" s="118" t="str">
        <f>_xlfn.IFNA(INDEX($E$52:$I$91, MATCH(O$45,$E$52:$E$91,0),$L49),"")</f>
        <v/>
      </c>
      <c r="P49" s="118" t="str">
        <f t="shared" ref="P49:AG49" si="50">_xlfn.IFNA(INDEX($E$52:$I$91, MATCH(P$45,$E$52:$E$91,0),$L49),"")</f>
        <v/>
      </c>
      <c r="Q49" s="118" t="str">
        <f t="shared" si="50"/>
        <v/>
      </c>
      <c r="R49" s="118" t="str">
        <f t="shared" si="50"/>
        <v/>
      </c>
      <c r="S49" s="118" t="str">
        <f t="shared" si="50"/>
        <v/>
      </c>
      <c r="T49" s="118" t="str">
        <f t="shared" si="50"/>
        <v/>
      </c>
      <c r="U49" s="118" t="str">
        <f t="shared" si="50"/>
        <v/>
      </c>
      <c r="V49" s="118" t="str">
        <f t="shared" si="50"/>
        <v/>
      </c>
      <c r="W49" s="118" t="str">
        <f t="shared" si="50"/>
        <v/>
      </c>
      <c r="X49" s="118" t="str">
        <f t="shared" si="50"/>
        <v/>
      </c>
      <c r="Y49" s="118" t="str">
        <f t="shared" si="50"/>
        <v/>
      </c>
      <c r="Z49" s="118" t="str">
        <f t="shared" si="50"/>
        <v/>
      </c>
      <c r="AA49" s="118" t="str">
        <f t="shared" si="50"/>
        <v/>
      </c>
      <c r="AB49" s="118" t="str">
        <f t="shared" si="50"/>
        <v/>
      </c>
      <c r="AC49" s="118" t="str">
        <f t="shared" si="50"/>
        <v/>
      </c>
      <c r="AD49" s="118" t="str">
        <f t="shared" si="50"/>
        <v/>
      </c>
      <c r="AE49" s="118" t="str">
        <f t="shared" si="50"/>
        <v/>
      </c>
      <c r="AF49" s="118" t="str">
        <f t="shared" si="50"/>
        <v/>
      </c>
      <c r="AG49" s="118" t="str">
        <f t="shared" si="50"/>
        <v/>
      </c>
    </row>
    <row r="50" spans="2:33" ht="13" customHeight="1">
      <c r="B50" s="146" t="s">
        <v>701</v>
      </c>
      <c r="C50" s="156" t="e">
        <f>SUMIF(' '!D8:D252,"*Men:*",' '!CU8:CU252)/C36</f>
        <v>#DIV/0!</v>
      </c>
      <c r="E50" s="127"/>
      <c r="F50" s="126"/>
      <c r="G50" s="127"/>
      <c r="H50" s="127"/>
      <c r="I50" s="127"/>
      <c r="J50" s="127"/>
      <c r="L50" s="52"/>
      <c r="M50" s="143" t="s">
        <v>137</v>
      </c>
      <c r="N50" s="144" t="e" vm="2">
        <f>SUM(N47:N49)</f>
        <v>#VALUE!</v>
      </c>
      <c r="O50" s="144">
        <f t="shared" ref="O50" si="51">SUM(O47:O49)</f>
        <v>0</v>
      </c>
      <c r="P50" s="144">
        <f t="shared" ref="P50" si="52">SUM(P47:P49)</f>
        <v>0</v>
      </c>
      <c r="Q50" s="144">
        <f t="shared" ref="Q50" si="53">SUM(Q47:Q49)</f>
        <v>0</v>
      </c>
      <c r="R50" s="144">
        <f t="shared" ref="R50" si="54">SUM(R47:R49)</f>
        <v>0</v>
      </c>
      <c r="S50" s="144">
        <f t="shared" ref="S50" si="55">SUM(S47:S49)</f>
        <v>0</v>
      </c>
      <c r="T50" s="144">
        <f t="shared" ref="T50" si="56">SUM(T47:T49)</f>
        <v>0</v>
      </c>
      <c r="U50" s="144">
        <f t="shared" ref="U50" si="57">SUM(U47:U49)</f>
        <v>0</v>
      </c>
      <c r="V50" s="144">
        <f t="shared" ref="V50" si="58">SUM(V47:V49)</f>
        <v>0</v>
      </c>
      <c r="W50" s="144">
        <f t="shared" ref="W50" si="59">SUM(W47:W49)</f>
        <v>0</v>
      </c>
      <c r="X50" s="144">
        <f t="shared" ref="X50" si="60">SUM(X47:X49)</f>
        <v>0</v>
      </c>
      <c r="Y50" s="144">
        <f t="shared" ref="Y50" si="61">SUM(Y47:Y49)</f>
        <v>0</v>
      </c>
      <c r="Z50" s="144">
        <f t="shared" ref="Z50" si="62">SUM(Z47:Z49)</f>
        <v>0</v>
      </c>
      <c r="AA50" s="144">
        <f t="shared" ref="AA50" si="63">SUM(AA47:AA49)</f>
        <v>0</v>
      </c>
      <c r="AB50" s="144">
        <f t="shared" ref="AB50" si="64">SUM(AB47:AB49)</f>
        <v>0</v>
      </c>
      <c r="AC50" s="144">
        <f t="shared" ref="AC50" si="65">SUM(AC47:AC49)</f>
        <v>0</v>
      </c>
      <c r="AD50" s="144">
        <f t="shared" ref="AD50" si="66">SUM(AD47:AD49)</f>
        <v>0</v>
      </c>
      <c r="AE50" s="144">
        <f t="shared" ref="AE50" si="67">SUM(AE47:AE49)</f>
        <v>0</v>
      </c>
      <c r="AF50" s="144">
        <f t="shared" ref="AF50" si="68">SUM(AF47:AF49)</f>
        <v>0</v>
      </c>
      <c r="AG50" s="144">
        <f t="shared" ref="AG50" si="69">SUM(AG47:AG49)</f>
        <v>0</v>
      </c>
    </row>
    <row r="51" spans="2:33" ht="13" customHeight="1">
      <c r="B51" s="146" t="s">
        <v>701</v>
      </c>
      <c r="C51" s="156" t="e">
        <f>SUMIF(' '!D8:D252,"*Women:*",' '!CU8:CU252)/C37</f>
        <v>#DIV/0!</v>
      </c>
      <c r="E51" s="288"/>
      <c r="F51" s="288"/>
      <c r="G51" s="288"/>
      <c r="H51" s="288" t="str">
        <f>'5'!B48</f>
        <v xml:space="preserve">Área de Trabalho: </v>
      </c>
      <c r="I51" s="288"/>
      <c r="J51" s="288"/>
      <c r="L51" s="52"/>
      <c r="M51" s="143" t="s">
        <v>735</v>
      </c>
      <c r="N51" s="144" t="e" vm="2">
        <f>$C$25-N50</f>
        <v>#VALUE!</v>
      </c>
      <c r="O51" s="144">
        <f t="shared" ref="O51" si="70">$C$25-O50</f>
        <v>0</v>
      </c>
      <c r="P51" s="144">
        <f t="shared" ref="P51" si="71">$C$25-P50</f>
        <v>0</v>
      </c>
      <c r="Q51" s="144">
        <f t="shared" ref="Q51" si="72">$C$25-Q50</f>
        <v>0</v>
      </c>
      <c r="R51" s="144">
        <f t="shared" ref="R51" si="73">$C$25-R50</f>
        <v>0</v>
      </c>
      <c r="S51" s="144">
        <f t="shared" ref="S51" si="74">$C$25-S50</f>
        <v>0</v>
      </c>
      <c r="T51" s="144">
        <f t="shared" ref="T51" si="75">$C$25-T50</f>
        <v>0</v>
      </c>
      <c r="U51" s="144">
        <f t="shared" ref="U51" si="76">$C$25-U50</f>
        <v>0</v>
      </c>
      <c r="V51" s="144">
        <f t="shared" ref="V51" si="77">$C$25-V50</f>
        <v>0</v>
      </c>
      <c r="W51" s="144">
        <f t="shared" ref="W51" si="78">$C$25-W50</f>
        <v>0</v>
      </c>
      <c r="X51" s="144">
        <f t="shared" ref="X51" si="79">$C$25-X50</f>
        <v>0</v>
      </c>
      <c r="Y51" s="144">
        <f t="shared" ref="Y51" si="80">$C$25-Y50</f>
        <v>0</v>
      </c>
      <c r="Z51" s="144">
        <f t="shared" ref="Z51" si="81">$C$25-Z50</f>
        <v>0</v>
      </c>
      <c r="AA51" s="144">
        <f t="shared" ref="AA51" si="82">$C$25-AA50</f>
        <v>0</v>
      </c>
      <c r="AB51" s="144">
        <f t="shared" ref="AB51" si="83">$C$25-AB50</f>
        <v>0</v>
      </c>
      <c r="AC51" s="144">
        <f t="shared" ref="AC51" si="84">$C$25-AC50</f>
        <v>0</v>
      </c>
      <c r="AD51" s="144">
        <f t="shared" ref="AD51" si="85">$C$25-AD50</f>
        <v>0</v>
      </c>
      <c r="AE51" s="144">
        <f t="shared" ref="AE51" si="86">$C$25-AE50</f>
        <v>0</v>
      </c>
      <c r="AF51" s="144">
        <f t="shared" ref="AF51" si="87">$C$25-AF50</f>
        <v>0</v>
      </c>
      <c r="AG51" s="144">
        <f t="shared" ref="AG51" si="88">$C$25-AG50</f>
        <v>0</v>
      </c>
    </row>
    <row r="52" spans="2:33" ht="13" customHeight="1">
      <c r="B52" s="146" t="s">
        <v>652</v>
      </c>
      <c r="C52" s="147">
        <f>SUMIF(' '!CK8:CK252,"&lt;"&amp;' '!D3,' '!E8:E252)</f>
        <v>0</v>
      </c>
      <c r="E52" s="287" t="str">
        <f>IF(' '!E49&gt;0,' '!B49&amp;" "&amp;' '!D49, "")</f>
        <v/>
      </c>
      <c r="F52" s="153">
        <f>'4'!I5</f>
        <v>0</v>
      </c>
      <c r="G52" s="125">
        <f ca="1">' '!CT49</f>
        <v>0</v>
      </c>
      <c r="H52" s="120">
        <f>' '!CS49</f>
        <v>0</v>
      </c>
      <c r="I52" s="120">
        <f>' '!CR49</f>
        <v>0</v>
      </c>
      <c r="J52" s="120">
        <f ca="1">SUM(G52:I52)</f>
        <v>0</v>
      </c>
      <c r="L52" s="52"/>
      <c r="M52" s="24"/>
      <c r="Q52" s="131"/>
      <c r="R52" s="123"/>
      <c r="S52" s="126"/>
      <c r="T52" s="126"/>
      <c r="U52" s="132"/>
    </row>
    <row r="53" spans="2:33" ht="13" customHeight="1">
      <c r="B53" s="146" t="s">
        <v>651</v>
      </c>
      <c r="C53" s="148" t="e">
        <f>C52/C27</f>
        <v>#DIV/0!</v>
      </c>
      <c r="E53" s="287" t="str">
        <f>IF(' '!E50&gt;0,' '!B49&amp;" "&amp;' '!D50, "")</f>
        <v/>
      </c>
      <c r="F53" s="153">
        <f>'4'!I6</f>
        <v>0</v>
      </c>
      <c r="G53" s="125">
        <f ca="1">' '!CT50</f>
        <v>0</v>
      </c>
      <c r="H53" s="120">
        <f>' '!CS50</f>
        <v>0</v>
      </c>
      <c r="I53" s="120">
        <f>' '!CR50</f>
        <v>0</v>
      </c>
      <c r="J53" s="120">
        <f ca="1">SUM(G53:I53)</f>
        <v>0</v>
      </c>
      <c r="L53" s="52"/>
      <c r="M53" s="24"/>
      <c r="Q53" s="131"/>
      <c r="R53" s="123"/>
      <c r="S53" s="126"/>
      <c r="T53" s="126"/>
      <c r="U53" s="132"/>
    </row>
    <row r="54" spans="2:33" ht="13" customHeight="1">
      <c r="B54" s="146" t="s">
        <v>653</v>
      </c>
      <c r="C54" s="149">
        <f ca="1">SUMIF(' '!CP8:CP252,"&lt;"&amp;' '!D3,' '!E8:E252)</f>
        <v>0</v>
      </c>
      <c r="E54" s="287" t="str">
        <f>IF(' '!E51&gt;0,' '!B51&amp;" "&amp;' '!D51, "")</f>
        <v/>
      </c>
      <c r="F54" s="153">
        <f>'4'!I7</f>
        <v>0</v>
      </c>
      <c r="G54" s="125">
        <f ca="1">' '!CT51</f>
        <v>0</v>
      </c>
      <c r="H54" s="120">
        <f>' '!CS51</f>
        <v>0</v>
      </c>
      <c r="I54" s="120">
        <f>' '!CR51</f>
        <v>0</v>
      </c>
      <c r="J54" s="120">
        <f ca="1">SUM(G54:I54)</f>
        <v>0</v>
      </c>
      <c r="L54" s="52"/>
      <c r="M54" s="24"/>
      <c r="Q54" s="131"/>
      <c r="R54" s="123"/>
      <c r="S54" s="126"/>
      <c r="T54" s="126"/>
      <c r="U54" s="132"/>
    </row>
    <row r="55" spans="2:33" ht="13" customHeight="1">
      <c r="B55" s="146" t="s">
        <v>654</v>
      </c>
      <c r="C55" s="148" t="e">
        <f ca="1">C54/C27</f>
        <v>#DIV/0!</v>
      </c>
      <c r="E55" s="287" t="str">
        <f>IF(' '!E52&gt;0,' '!B51&amp;" "&amp;' '!D52, "")</f>
        <v/>
      </c>
      <c r="F55" s="153">
        <f>'4'!I8</f>
        <v>0</v>
      </c>
      <c r="G55" s="125">
        <f ca="1">' '!CT52</f>
        <v>0</v>
      </c>
      <c r="H55" s="120">
        <f>' '!CS52</f>
        <v>0</v>
      </c>
      <c r="I55" s="120">
        <f>' '!CR52</f>
        <v>0</v>
      </c>
      <c r="J55" s="120">
        <f t="shared" ref="J55:J71" ca="1" si="89">SUM(G55:I55)</f>
        <v>0</v>
      </c>
      <c r="L55" s="52"/>
      <c r="M55" s="24"/>
      <c r="Q55" s="131"/>
      <c r="R55" s="123"/>
      <c r="S55" s="126"/>
      <c r="T55" s="126"/>
      <c r="U55" s="132"/>
    </row>
    <row r="56" spans="2:33" ht="13" customHeight="1">
      <c r="B56" s="146" t="s">
        <v>720</v>
      </c>
      <c r="C56" s="148">
        <f>'6'!E46</f>
        <v>0</v>
      </c>
      <c r="E56" s="287" t="str">
        <f>IF(' '!E53&gt;0,' '!B53&amp;" "&amp;' '!D53, "")</f>
        <v/>
      </c>
      <c r="F56" s="153">
        <f>'4'!I9</f>
        <v>0</v>
      </c>
      <c r="G56" s="125">
        <f ca="1">' '!CT53</f>
        <v>0</v>
      </c>
      <c r="H56" s="120">
        <f>' '!CS53</f>
        <v>0</v>
      </c>
      <c r="I56" s="120">
        <f>' '!CR53</f>
        <v>0</v>
      </c>
      <c r="J56" s="120">
        <f t="shared" ca="1" si="89"/>
        <v>0</v>
      </c>
      <c r="L56" s="52"/>
      <c r="M56" s="24"/>
      <c r="Q56" s="131"/>
      <c r="R56" s="123"/>
      <c r="S56" s="126"/>
      <c r="T56" s="126"/>
      <c r="U56" s="132"/>
    </row>
    <row r="57" spans="2:33" ht="13" customHeight="1">
      <c r="E57" s="287" t="str">
        <f>IF(' '!E54&gt;0,' '!B53&amp;" "&amp;' '!D54, "")</f>
        <v/>
      </c>
      <c r="F57" s="153">
        <f>'4'!I10</f>
        <v>0</v>
      </c>
      <c r="G57" s="125">
        <f ca="1">' '!CT54</f>
        <v>0</v>
      </c>
      <c r="H57" s="120">
        <f>' '!CS54</f>
        <v>0</v>
      </c>
      <c r="I57" s="120">
        <f>' '!CR54</f>
        <v>0</v>
      </c>
      <c r="J57" s="120">
        <f t="shared" ca="1" si="89"/>
        <v>0</v>
      </c>
      <c r="L57" s="52"/>
      <c r="M57" s="24"/>
      <c r="Q57" s="131"/>
      <c r="R57" s="123"/>
      <c r="S57" s="126"/>
      <c r="T57" s="126"/>
      <c r="U57" s="132"/>
    </row>
    <row r="58" spans="2:33" ht="13" customHeight="1">
      <c r="B58" s="182" t="s">
        <v>801</v>
      </c>
      <c r="C58" s="183"/>
      <c r="E58" s="287" t="str">
        <f>IF(' '!E55&gt;0,' '!B55&amp;" "&amp;' '!D55, "")</f>
        <v/>
      </c>
      <c r="F58" s="153">
        <f>'4'!I11</f>
        <v>0</v>
      </c>
      <c r="G58" s="125">
        <f ca="1">' '!CT55</f>
        <v>0</v>
      </c>
      <c r="H58" s="120">
        <f>' '!CS55</f>
        <v>0</v>
      </c>
      <c r="I58" s="120">
        <f>' '!CR55</f>
        <v>0</v>
      </c>
      <c r="J58" s="120">
        <f t="shared" ca="1" si="89"/>
        <v>0</v>
      </c>
      <c r="L58" s="52"/>
      <c r="M58" s="24"/>
      <c r="Q58" s="131"/>
      <c r="R58" s="123"/>
      <c r="S58" s="126"/>
      <c r="T58" s="126"/>
      <c r="U58" s="132"/>
    </row>
    <row r="59" spans="2:33" ht="13" customHeight="1">
      <c r="B59" s="180" t="s">
        <v>127</v>
      </c>
      <c r="C59" s="181">
        <f>'6'!E8</f>
        <v>0</v>
      </c>
      <c r="E59" s="287" t="str">
        <f>IF(' '!E56&gt;0,' '!B55&amp;" "&amp;' '!D56, "")</f>
        <v/>
      </c>
      <c r="F59" s="153">
        <f>'4'!I12</f>
        <v>0</v>
      </c>
      <c r="G59" s="125">
        <f ca="1">' '!CT56</f>
        <v>0</v>
      </c>
      <c r="H59" s="120">
        <f>' '!CS56</f>
        <v>0</v>
      </c>
      <c r="I59" s="120">
        <f>' '!CR56</f>
        <v>0</v>
      </c>
      <c r="J59" s="120">
        <f t="shared" ca="1" si="89"/>
        <v>0</v>
      </c>
      <c r="L59" s="52"/>
      <c r="M59" s="24"/>
      <c r="Q59" s="131"/>
      <c r="R59" s="123"/>
      <c r="S59" s="126"/>
      <c r="T59" s="126"/>
      <c r="U59" s="132"/>
    </row>
    <row r="60" spans="2:33" ht="13" customHeight="1">
      <c r="B60" s="180" t="s">
        <v>689</v>
      </c>
      <c r="C60" s="181">
        <f>'6'!E15</f>
        <v>0</v>
      </c>
      <c r="E60" s="287" t="str">
        <f>IF(' '!E57&gt;0,' '!B57&amp;" "&amp;' '!D57, "")</f>
        <v/>
      </c>
      <c r="F60" s="153">
        <f>'4'!I13</f>
        <v>0</v>
      </c>
      <c r="G60" s="125">
        <f ca="1">' '!CT57</f>
        <v>0</v>
      </c>
      <c r="H60" s="120">
        <f>' '!CS57</f>
        <v>0</v>
      </c>
      <c r="I60" s="120">
        <f>' '!CR57</f>
        <v>0</v>
      </c>
      <c r="J60" s="120">
        <f t="shared" ca="1" si="89"/>
        <v>0</v>
      </c>
      <c r="L60" s="52"/>
      <c r="M60" s="24"/>
      <c r="Q60" s="131"/>
      <c r="R60" s="123"/>
      <c r="S60" s="126"/>
      <c r="T60" s="126"/>
      <c r="U60" s="132"/>
    </row>
    <row r="61" spans="2:33" ht="13" customHeight="1">
      <c r="B61" s="180" t="s">
        <v>688</v>
      </c>
      <c r="C61" s="181">
        <f>'6'!E22</f>
        <v>0</v>
      </c>
      <c r="E61" s="287" t="str">
        <f>IF(' '!E58&gt;0,' '!B57&amp;" "&amp;' '!D58, "")</f>
        <v/>
      </c>
      <c r="F61" s="153">
        <f>'4'!I14</f>
        <v>0</v>
      </c>
      <c r="G61" s="125">
        <f ca="1">' '!CT58</f>
        <v>0</v>
      </c>
      <c r="H61" s="120">
        <f>' '!CS58</f>
        <v>0</v>
      </c>
      <c r="I61" s="120">
        <f>' '!CR58</f>
        <v>0</v>
      </c>
      <c r="J61" s="120">
        <f t="shared" ca="1" si="89"/>
        <v>0</v>
      </c>
      <c r="L61" s="52"/>
      <c r="M61" s="24"/>
      <c r="Q61" s="131"/>
      <c r="R61" s="123"/>
      <c r="S61" s="126"/>
      <c r="T61" s="126"/>
      <c r="U61" s="132"/>
    </row>
    <row r="62" spans="2:33" ht="13" customHeight="1">
      <c r="B62" s="180" t="s">
        <v>687</v>
      </c>
      <c r="C62" s="181">
        <f>'6'!E29</f>
        <v>0</v>
      </c>
      <c r="E62" s="287" t="str">
        <f>IF(' '!E59&gt;0,' '!B59&amp;" "&amp;' '!D59, "")</f>
        <v/>
      </c>
      <c r="F62" s="153">
        <f>'4'!I15</f>
        <v>0</v>
      </c>
      <c r="G62" s="125">
        <f ca="1">' '!CT59</f>
        <v>0</v>
      </c>
      <c r="H62" s="120">
        <f>' '!CS59</f>
        <v>0</v>
      </c>
      <c r="I62" s="120">
        <f>' '!CR59</f>
        <v>0</v>
      </c>
      <c r="J62" s="120">
        <f t="shared" ca="1" si="89"/>
        <v>0</v>
      </c>
      <c r="L62" s="52"/>
      <c r="M62" s="24"/>
      <c r="Q62" s="131"/>
      <c r="R62" s="123"/>
      <c r="S62" s="126"/>
      <c r="T62" s="126"/>
      <c r="U62" s="132"/>
    </row>
    <row r="63" spans="2:33" ht="13" customHeight="1">
      <c r="B63" s="180" t="s">
        <v>802</v>
      </c>
      <c r="C63" s="181">
        <f>'6'!E36</f>
        <v>0</v>
      </c>
      <c r="E63" s="287" t="str">
        <f>IF(' '!E60&gt;0,' '!B59&amp;" "&amp;' '!D60, "")</f>
        <v/>
      </c>
      <c r="F63" s="153">
        <f>'4'!I16</f>
        <v>0</v>
      </c>
      <c r="G63" s="125">
        <f ca="1">' '!CT60</f>
        <v>0</v>
      </c>
      <c r="H63" s="120">
        <f>' '!CS60</f>
        <v>0</v>
      </c>
      <c r="I63" s="120">
        <f>' '!CR60</f>
        <v>0</v>
      </c>
      <c r="J63" s="120">
        <f t="shared" ca="1" si="89"/>
        <v>0</v>
      </c>
      <c r="L63" s="52"/>
      <c r="M63" s="24"/>
      <c r="Q63" s="131"/>
      <c r="R63" s="123"/>
      <c r="S63" s="126"/>
      <c r="T63" s="126"/>
      <c r="U63" s="132"/>
    </row>
    <row r="64" spans="2:33" ht="13" customHeight="1">
      <c r="B64" s="180" t="s">
        <v>685</v>
      </c>
      <c r="C64" s="181">
        <f>'6'!E43</f>
        <v>0</v>
      </c>
      <c r="E64" s="287" t="str">
        <f>IF(' '!E61&gt;0,' '!B61&amp;" "&amp;' '!D61, "")</f>
        <v/>
      </c>
      <c r="F64" s="153">
        <f>'4'!I17</f>
        <v>0</v>
      </c>
      <c r="G64" s="125">
        <f ca="1">' '!CT61</f>
        <v>0</v>
      </c>
      <c r="H64" s="120">
        <f>' '!CS61</f>
        <v>0</v>
      </c>
      <c r="I64" s="120">
        <f>' '!CR61</f>
        <v>0</v>
      </c>
      <c r="J64" s="120">
        <f t="shared" ca="1" si="89"/>
        <v>0</v>
      </c>
      <c r="L64" s="52"/>
      <c r="M64" s="24"/>
      <c r="Q64" s="131"/>
      <c r="R64" s="123"/>
      <c r="S64" s="126"/>
      <c r="T64" s="126"/>
      <c r="U64" s="132"/>
    </row>
    <row r="65" spans="2:33">
      <c r="E65" s="287" t="str">
        <f>IF(' '!E62&gt;0,' '!B61&amp;" "&amp;' '!D62, "")</f>
        <v/>
      </c>
      <c r="F65" s="153">
        <f>'4'!I18</f>
        <v>0</v>
      </c>
      <c r="G65" s="125">
        <f ca="1">' '!CT62</f>
        <v>0</v>
      </c>
      <c r="H65" s="120">
        <f>' '!CS62</f>
        <v>0</v>
      </c>
      <c r="I65" s="120">
        <f>' '!CR62</f>
        <v>0</v>
      </c>
      <c r="J65" s="120">
        <f t="shared" ca="1" si="89"/>
        <v>0</v>
      </c>
      <c r="L65" s="52"/>
      <c r="M65" s="170" t="str">
        <f>H93</f>
        <v xml:space="preserve">Área de Trabalho: </v>
      </c>
      <c r="Q65" s="127"/>
      <c r="R65" s="123"/>
      <c r="S65" s="126"/>
      <c r="T65" s="126"/>
      <c r="U65" s="127"/>
    </row>
    <row r="66" spans="2:33">
      <c r="B66" s="180" t="s">
        <v>880</v>
      </c>
      <c r="C66" s="181">
        <f ca="1">SUM(' '!DA8:DA252)</f>
        <v>0</v>
      </c>
      <c r="E66" s="287" t="str">
        <f>IF(' '!E63&gt;0,' '!B63&amp;" "&amp;' '!D63, "")</f>
        <v/>
      </c>
      <c r="F66" s="153">
        <f>'4'!I19</f>
        <v>0</v>
      </c>
      <c r="G66" s="125">
        <f ca="1">' '!CT63</f>
        <v>0</v>
      </c>
      <c r="H66" s="120">
        <f>' '!CS63</f>
        <v>0</v>
      </c>
      <c r="I66" s="120">
        <f>' '!CR63</f>
        <v>0</v>
      </c>
      <c r="J66" s="120">
        <f t="shared" ca="1" si="89"/>
        <v>0</v>
      </c>
      <c r="L66" s="52">
        <v>1</v>
      </c>
      <c r="M66" s="134" t="s">
        <v>134</v>
      </c>
      <c r="N66" s="118" t="e" vm="1">
        <f>TRANSPOSE(_xlfn.UNIQUE(_xlfn._xlws.FILTER(E94:E133,E94:E133&lt;&gt;"")))</f>
        <v>#VALUE!</v>
      </c>
      <c r="O66" s="118"/>
      <c r="P66" s="118"/>
      <c r="Q66" s="128"/>
      <c r="R66" s="135"/>
      <c r="S66" s="129"/>
      <c r="T66" s="129"/>
      <c r="U66" s="130"/>
      <c r="V66" s="118"/>
      <c r="W66" s="118"/>
      <c r="X66" s="118"/>
      <c r="Y66" s="118"/>
      <c r="Z66" s="118"/>
      <c r="AA66" s="118"/>
      <c r="AB66" s="118"/>
      <c r="AC66" s="118"/>
      <c r="AD66" s="118"/>
      <c r="AE66" s="118"/>
      <c r="AF66" s="118"/>
      <c r="AG66" s="118"/>
    </row>
    <row r="67" spans="2:33">
      <c r="E67" s="287" t="str">
        <f>IF(' '!E64&gt;0,' '!B63&amp;" "&amp;' '!D64, "")</f>
        <v/>
      </c>
      <c r="F67" s="153">
        <f>'4'!I20</f>
        <v>0</v>
      </c>
      <c r="G67" s="125">
        <f ca="1">' '!CT64</f>
        <v>0</v>
      </c>
      <c r="H67" s="120">
        <f>' '!CS64</f>
        <v>0</v>
      </c>
      <c r="I67" s="120">
        <f>' '!CR64</f>
        <v>0</v>
      </c>
      <c r="J67" s="120">
        <f t="shared" ca="1" si="89"/>
        <v>0</v>
      </c>
      <c r="L67" s="52">
        <v>2</v>
      </c>
      <c r="M67" s="86" t="s">
        <v>135</v>
      </c>
      <c r="N67" s="118" t="e" vm="2">
        <f t="shared" ref="N67:O70" si="90">_xlfn.IFNA(INDEX($E$94:$I$133, MATCH(N$66,$E$94:$E$133,0),$L67),"")</f>
        <v>#VALUE!</v>
      </c>
      <c r="O67" s="118" t="str">
        <f t="shared" si="90"/>
        <v/>
      </c>
      <c r="P67" s="118" t="str">
        <f t="shared" ref="P67:AG70" si="91">_xlfn.IFNA(INDEX($E$94:$I$133, MATCH(P$66,$E$94:$E$133,0),$L67),"")</f>
        <v/>
      </c>
      <c r="Q67" s="118" t="str">
        <f t="shared" si="91"/>
        <v/>
      </c>
      <c r="R67" s="118" t="str">
        <f t="shared" si="91"/>
        <v/>
      </c>
      <c r="S67" s="118" t="str">
        <f t="shared" si="91"/>
        <v/>
      </c>
      <c r="T67" s="118" t="str">
        <f t="shared" si="91"/>
        <v/>
      </c>
      <c r="U67" s="118" t="str">
        <f t="shared" si="91"/>
        <v/>
      </c>
      <c r="V67" s="118" t="str">
        <f t="shared" si="91"/>
        <v/>
      </c>
      <c r="W67" s="118" t="str">
        <f t="shared" si="91"/>
        <v/>
      </c>
      <c r="X67" s="118" t="str">
        <f t="shared" si="91"/>
        <v/>
      </c>
      <c r="Y67" s="118" t="str">
        <f t="shared" si="91"/>
        <v/>
      </c>
      <c r="Z67" s="118" t="str">
        <f t="shared" si="91"/>
        <v/>
      </c>
      <c r="AA67" s="118" t="str">
        <f t="shared" si="91"/>
        <v/>
      </c>
      <c r="AB67" s="118" t="str">
        <f t="shared" si="91"/>
        <v/>
      </c>
      <c r="AC67" s="118" t="str">
        <f t="shared" si="91"/>
        <v/>
      </c>
      <c r="AD67" s="118" t="str">
        <f t="shared" si="91"/>
        <v/>
      </c>
      <c r="AE67" s="118" t="str">
        <f t="shared" si="91"/>
        <v/>
      </c>
      <c r="AF67" s="118" t="str">
        <f t="shared" si="91"/>
        <v/>
      </c>
      <c r="AG67" s="118" t="str">
        <f t="shared" si="91"/>
        <v/>
      </c>
    </row>
    <row r="68" spans="2:33" ht="20.149999999999999" customHeight="1">
      <c r="E68" s="287" t="str">
        <f>IF(' '!E65&gt;0,' '!B65&amp;" "&amp;' '!D65, "")</f>
        <v/>
      </c>
      <c r="F68" s="153">
        <f>'4'!I21</f>
        <v>0</v>
      </c>
      <c r="G68" s="125">
        <f ca="1">' '!CT65</f>
        <v>0</v>
      </c>
      <c r="H68" s="120">
        <f>' '!CS65</f>
        <v>0</v>
      </c>
      <c r="I68" s="120">
        <f>' '!CR65</f>
        <v>0</v>
      </c>
      <c r="J68" s="120">
        <f t="shared" ca="1" si="89"/>
        <v>0</v>
      </c>
      <c r="L68" s="52">
        <v>3</v>
      </c>
      <c r="M68" s="136" t="s">
        <v>4</v>
      </c>
      <c r="N68" s="118" t="e" vm="2">
        <f t="shared" si="90"/>
        <v>#VALUE!</v>
      </c>
      <c r="O68" s="118" t="str">
        <f t="shared" si="90"/>
        <v/>
      </c>
      <c r="P68" s="118" t="str">
        <f t="shared" si="91"/>
        <v/>
      </c>
      <c r="Q68" s="118" t="str">
        <f t="shared" si="91"/>
        <v/>
      </c>
      <c r="R68" s="118" t="str">
        <f t="shared" si="91"/>
        <v/>
      </c>
      <c r="S68" s="118" t="str">
        <f t="shared" si="91"/>
        <v/>
      </c>
      <c r="T68" s="118" t="str">
        <f t="shared" si="91"/>
        <v/>
      </c>
      <c r="U68" s="118" t="str">
        <f t="shared" si="91"/>
        <v/>
      </c>
      <c r="V68" s="118" t="str">
        <f t="shared" si="91"/>
        <v/>
      </c>
      <c r="W68" s="118" t="str">
        <f t="shared" si="91"/>
        <v/>
      </c>
      <c r="X68" s="118" t="str">
        <f t="shared" si="91"/>
        <v/>
      </c>
      <c r="Y68" s="118" t="str">
        <f t="shared" si="91"/>
        <v/>
      </c>
      <c r="Z68" s="118" t="str">
        <f t="shared" si="91"/>
        <v/>
      </c>
      <c r="AA68" s="118" t="str">
        <f t="shared" si="91"/>
        <v/>
      </c>
      <c r="AB68" s="118" t="str">
        <f t="shared" si="91"/>
        <v/>
      </c>
      <c r="AC68" s="118" t="str">
        <f t="shared" si="91"/>
        <v/>
      </c>
      <c r="AD68" s="118" t="str">
        <f t="shared" si="91"/>
        <v/>
      </c>
      <c r="AE68" s="118" t="str">
        <f t="shared" si="91"/>
        <v/>
      </c>
      <c r="AF68" s="118" t="str">
        <f t="shared" si="91"/>
        <v/>
      </c>
      <c r="AG68" s="118" t="str">
        <f t="shared" si="91"/>
        <v/>
      </c>
    </row>
    <row r="69" spans="2:33">
      <c r="E69" s="287" t="str">
        <f>IF(' '!E66&gt;0,' '!B65&amp;" "&amp;' '!D66, "")</f>
        <v/>
      </c>
      <c r="F69" s="153">
        <f>'4'!I22</f>
        <v>0</v>
      </c>
      <c r="G69" s="125">
        <f ca="1">' '!CT66</f>
        <v>0</v>
      </c>
      <c r="H69" s="120">
        <f>' '!CS66</f>
        <v>0</v>
      </c>
      <c r="I69" s="120">
        <f>' '!CR66</f>
        <v>0</v>
      </c>
      <c r="J69" s="120">
        <f t="shared" ca="1" si="89"/>
        <v>0</v>
      </c>
      <c r="L69" s="52">
        <v>4</v>
      </c>
      <c r="M69" s="137" t="s">
        <v>132</v>
      </c>
      <c r="N69" s="118" t="e" vm="2">
        <f t="shared" si="90"/>
        <v>#VALUE!</v>
      </c>
      <c r="O69" s="118" t="str">
        <f t="shared" si="90"/>
        <v/>
      </c>
      <c r="P69" s="118" t="str">
        <f t="shared" si="91"/>
        <v/>
      </c>
      <c r="Q69" s="118" t="str">
        <f t="shared" si="91"/>
        <v/>
      </c>
      <c r="R69" s="118" t="str">
        <f t="shared" si="91"/>
        <v/>
      </c>
      <c r="S69" s="118" t="str">
        <f t="shared" si="91"/>
        <v/>
      </c>
      <c r="T69" s="118" t="str">
        <f t="shared" si="91"/>
        <v/>
      </c>
      <c r="U69" s="118" t="str">
        <f t="shared" si="91"/>
        <v/>
      </c>
      <c r="V69" s="118" t="str">
        <f t="shared" si="91"/>
        <v/>
      </c>
      <c r="W69" s="118" t="str">
        <f t="shared" si="91"/>
        <v/>
      </c>
      <c r="X69" s="118" t="str">
        <f t="shared" si="91"/>
        <v/>
      </c>
      <c r="Y69" s="118" t="str">
        <f t="shared" si="91"/>
        <v/>
      </c>
      <c r="Z69" s="118" t="str">
        <f t="shared" si="91"/>
        <v/>
      </c>
      <c r="AA69" s="118" t="str">
        <f t="shared" si="91"/>
        <v/>
      </c>
      <c r="AB69" s="118" t="str">
        <f t="shared" si="91"/>
        <v/>
      </c>
      <c r="AC69" s="118" t="str">
        <f t="shared" si="91"/>
        <v/>
      </c>
      <c r="AD69" s="118" t="str">
        <f t="shared" si="91"/>
        <v/>
      </c>
      <c r="AE69" s="118" t="str">
        <f t="shared" si="91"/>
        <v/>
      </c>
      <c r="AF69" s="118" t="str">
        <f t="shared" si="91"/>
        <v/>
      </c>
      <c r="AG69" s="118" t="str">
        <f t="shared" si="91"/>
        <v/>
      </c>
    </row>
    <row r="70" spans="2:33">
      <c r="E70" s="287" t="str">
        <f>IF(' '!E67&gt;0,' '!B67&amp;" "&amp;' '!D67, "")</f>
        <v/>
      </c>
      <c r="F70" s="153">
        <f>'4'!I23</f>
        <v>0</v>
      </c>
      <c r="G70" s="125">
        <f ca="1">' '!CT67</f>
        <v>0</v>
      </c>
      <c r="H70" s="120">
        <f>' '!CS67</f>
        <v>0</v>
      </c>
      <c r="I70" s="120">
        <f>' '!CR67</f>
        <v>0</v>
      </c>
      <c r="J70" s="120">
        <f t="shared" ca="1" si="89"/>
        <v>0</v>
      </c>
      <c r="L70" s="52">
        <v>5</v>
      </c>
      <c r="M70" s="138" t="s">
        <v>133</v>
      </c>
      <c r="N70" s="118" t="e" vm="2">
        <f t="shared" si="90"/>
        <v>#VALUE!</v>
      </c>
      <c r="O70" s="118" t="str">
        <f t="shared" si="90"/>
        <v/>
      </c>
      <c r="P70" s="118" t="str">
        <f t="shared" si="91"/>
        <v/>
      </c>
      <c r="Q70" s="118" t="str">
        <f t="shared" si="91"/>
        <v/>
      </c>
      <c r="R70" s="118" t="str">
        <f t="shared" si="91"/>
        <v/>
      </c>
      <c r="S70" s="118" t="str">
        <f t="shared" si="91"/>
        <v/>
      </c>
      <c r="T70" s="118" t="str">
        <f t="shared" si="91"/>
        <v/>
      </c>
      <c r="U70" s="118" t="str">
        <f t="shared" si="91"/>
        <v/>
      </c>
      <c r="V70" s="118" t="str">
        <f t="shared" si="91"/>
        <v/>
      </c>
      <c r="W70" s="118" t="str">
        <f t="shared" si="91"/>
        <v/>
      </c>
      <c r="X70" s="118" t="str">
        <f t="shared" si="91"/>
        <v/>
      </c>
      <c r="Y70" s="118" t="str">
        <f t="shared" si="91"/>
        <v/>
      </c>
      <c r="Z70" s="118" t="str">
        <f t="shared" si="91"/>
        <v/>
      </c>
      <c r="AA70" s="118" t="str">
        <f t="shared" si="91"/>
        <v/>
      </c>
      <c r="AB70" s="118" t="str">
        <f t="shared" si="91"/>
        <v/>
      </c>
      <c r="AC70" s="118" t="str">
        <f t="shared" si="91"/>
        <v/>
      </c>
      <c r="AD70" s="118" t="str">
        <f t="shared" si="91"/>
        <v/>
      </c>
      <c r="AE70" s="118" t="str">
        <f t="shared" si="91"/>
        <v/>
      </c>
      <c r="AF70" s="118" t="str">
        <f t="shared" si="91"/>
        <v/>
      </c>
      <c r="AG70" s="118" t="str">
        <f t="shared" si="91"/>
        <v/>
      </c>
    </row>
    <row r="71" spans="2:33">
      <c r="E71" s="287" t="str">
        <f>IF(' '!E68&gt;0,' '!B67&amp;" "&amp;' '!D68, "")</f>
        <v/>
      </c>
      <c r="F71" s="153">
        <f>'4'!I24</f>
        <v>0</v>
      </c>
      <c r="G71" s="125">
        <f ca="1">' '!CT68</f>
        <v>0</v>
      </c>
      <c r="H71" s="120">
        <f>' '!CS68</f>
        <v>0</v>
      </c>
      <c r="I71" s="120">
        <f>' '!CR68</f>
        <v>0</v>
      </c>
      <c r="J71" s="120">
        <f t="shared" ca="1" si="89"/>
        <v>0</v>
      </c>
      <c r="L71" s="52"/>
      <c r="M71" s="143" t="s">
        <v>137</v>
      </c>
      <c r="N71" s="144" t="e" vm="2">
        <f>SUM(N68:N70)</f>
        <v>#VALUE!</v>
      </c>
      <c r="O71" s="144">
        <f t="shared" ref="O71" si="92">SUM(O68:O70)</f>
        <v>0</v>
      </c>
      <c r="P71" s="144">
        <f t="shared" ref="P71" si="93">SUM(P68:P70)</f>
        <v>0</v>
      </c>
      <c r="Q71" s="144">
        <f t="shared" ref="Q71" si="94">SUM(Q68:Q70)</f>
        <v>0</v>
      </c>
      <c r="R71" s="144">
        <f t="shared" ref="R71" si="95">SUM(R68:R70)</f>
        <v>0</v>
      </c>
      <c r="S71" s="144">
        <f t="shared" ref="S71" si="96">SUM(S68:S70)</f>
        <v>0</v>
      </c>
      <c r="T71" s="144">
        <f t="shared" ref="T71" si="97">SUM(T68:T70)</f>
        <v>0</v>
      </c>
      <c r="U71" s="144">
        <f t="shared" ref="U71" si="98">SUM(U68:U70)</f>
        <v>0</v>
      </c>
      <c r="V71" s="144">
        <f t="shared" ref="V71" si="99">SUM(V68:V70)</f>
        <v>0</v>
      </c>
      <c r="W71" s="144">
        <f t="shared" ref="W71" si="100">SUM(W68:W70)</f>
        <v>0</v>
      </c>
      <c r="X71" s="144">
        <f t="shared" ref="X71" si="101">SUM(X68:X70)</f>
        <v>0</v>
      </c>
      <c r="Y71" s="144">
        <f t="shared" ref="Y71" si="102">SUM(Y68:Y70)</f>
        <v>0</v>
      </c>
      <c r="Z71" s="144">
        <f t="shared" ref="Z71" si="103">SUM(Z68:Z70)</f>
        <v>0</v>
      </c>
      <c r="AA71" s="144">
        <f t="shared" ref="AA71" si="104">SUM(AA68:AA70)</f>
        <v>0</v>
      </c>
      <c r="AB71" s="144">
        <f t="shared" ref="AB71" si="105">SUM(AB68:AB70)</f>
        <v>0</v>
      </c>
      <c r="AC71" s="144">
        <f t="shared" ref="AC71" si="106">SUM(AC68:AC70)</f>
        <v>0</v>
      </c>
      <c r="AD71" s="144">
        <f t="shared" ref="AD71" si="107">SUM(AD68:AD70)</f>
        <v>0</v>
      </c>
      <c r="AE71" s="144">
        <f t="shared" ref="AE71" si="108">SUM(AE68:AE70)</f>
        <v>0</v>
      </c>
      <c r="AF71" s="144">
        <f t="shared" ref="AF71" si="109">SUM(AF68:AF70)</f>
        <v>0</v>
      </c>
      <c r="AG71" s="144">
        <f t="shared" ref="AG71" si="110">SUM(AG68:AG70)</f>
        <v>0</v>
      </c>
    </row>
    <row r="72" spans="2:33">
      <c r="E72" s="287" t="str">
        <f>IF(' '!E69&gt;0,' '!B69&amp;" "&amp;' '!D69, "")</f>
        <v/>
      </c>
      <c r="F72" s="153">
        <f>'4'!I25</f>
        <v>0</v>
      </c>
      <c r="G72" s="125">
        <f ca="1">' '!CT69</f>
        <v>0</v>
      </c>
      <c r="H72" s="120">
        <f>' '!CS69</f>
        <v>0</v>
      </c>
      <c r="I72" s="120">
        <f>' '!CR69</f>
        <v>0</v>
      </c>
      <c r="J72" s="120">
        <f ca="1">SUM(G72:I72)</f>
        <v>0</v>
      </c>
      <c r="L72" s="52"/>
      <c r="M72" s="143" t="s">
        <v>735</v>
      </c>
      <c r="N72" s="144" t="e" vm="2">
        <f>$C$25-N71</f>
        <v>#VALUE!</v>
      </c>
      <c r="O72" s="144">
        <f t="shared" ref="O72" si="111">$C$25-O71</f>
        <v>0</v>
      </c>
      <c r="P72" s="144">
        <f t="shared" ref="P72" si="112">$C$25-P71</f>
        <v>0</v>
      </c>
      <c r="Q72" s="144">
        <f t="shared" ref="Q72" si="113">$C$25-Q71</f>
        <v>0</v>
      </c>
      <c r="R72" s="144">
        <f t="shared" ref="R72" si="114">$C$25-R71</f>
        <v>0</v>
      </c>
      <c r="S72" s="144">
        <f t="shared" ref="S72" si="115">$C$25-S71</f>
        <v>0</v>
      </c>
      <c r="T72" s="144">
        <f t="shared" ref="T72" si="116">$C$25-T71</f>
        <v>0</v>
      </c>
      <c r="U72" s="144">
        <f t="shared" ref="U72" si="117">$C$25-U71</f>
        <v>0</v>
      </c>
      <c r="V72" s="144">
        <f t="shared" ref="V72" si="118">$C$25-V71</f>
        <v>0</v>
      </c>
      <c r="W72" s="144">
        <f t="shared" ref="W72" si="119">$C$25-W71</f>
        <v>0</v>
      </c>
      <c r="X72" s="144">
        <f t="shared" ref="X72" si="120">$C$25-X71</f>
        <v>0</v>
      </c>
      <c r="Y72" s="144">
        <f t="shared" ref="Y72" si="121">$C$25-Y71</f>
        <v>0</v>
      </c>
      <c r="Z72" s="144">
        <f t="shared" ref="Z72" si="122">$C$25-Z71</f>
        <v>0</v>
      </c>
      <c r="AA72" s="144">
        <f t="shared" ref="AA72" si="123">$C$25-AA71</f>
        <v>0</v>
      </c>
      <c r="AB72" s="144">
        <f t="shared" ref="AB72" si="124">$C$25-AB71</f>
        <v>0</v>
      </c>
      <c r="AC72" s="144">
        <f t="shared" ref="AC72" si="125">$C$25-AC71</f>
        <v>0</v>
      </c>
      <c r="AD72" s="144">
        <f t="shared" ref="AD72" si="126">$C$25-AD71</f>
        <v>0</v>
      </c>
      <c r="AE72" s="144">
        <f t="shared" ref="AE72" si="127">$C$25-AE71</f>
        <v>0</v>
      </c>
      <c r="AF72" s="144">
        <f t="shared" ref="AF72" si="128">$C$25-AF71</f>
        <v>0</v>
      </c>
      <c r="AG72" s="144">
        <f t="shared" ref="AG72" si="129">$C$25-AG71</f>
        <v>0</v>
      </c>
    </row>
    <row r="73" spans="2:33">
      <c r="E73" s="287" t="str">
        <f>IF(' '!E70&gt;0,' '!B69&amp;" "&amp;' '!D70, "")</f>
        <v/>
      </c>
      <c r="F73" s="153">
        <f>'4'!I26</f>
        <v>0</v>
      </c>
      <c r="G73" s="125">
        <f ca="1">' '!CT70</f>
        <v>0</v>
      </c>
      <c r="H73" s="120">
        <f>' '!CS70</f>
        <v>0</v>
      </c>
      <c r="I73" s="120">
        <f>' '!CR70</f>
        <v>0</v>
      </c>
      <c r="J73" s="120">
        <f ca="1">SUM(G73:I73)</f>
        <v>0</v>
      </c>
      <c r="L73" s="52"/>
      <c r="M73" s="24"/>
      <c r="Q73" s="131"/>
      <c r="R73" s="123"/>
      <c r="S73" s="126"/>
      <c r="T73" s="126"/>
      <c r="U73" s="132"/>
    </row>
    <row r="74" spans="2:33">
      <c r="E74" s="287" t="str">
        <f>IF(' '!E71&gt;0,' '!B71&amp;" "&amp;' '!D71, "")</f>
        <v/>
      </c>
      <c r="F74" s="153">
        <f>'4'!I27</f>
        <v>0</v>
      </c>
      <c r="G74" s="125">
        <f ca="1">' '!CT71</f>
        <v>0</v>
      </c>
      <c r="H74" s="120">
        <f>' '!CS71</f>
        <v>0</v>
      </c>
      <c r="I74" s="120">
        <f>' '!CR71</f>
        <v>0</v>
      </c>
      <c r="J74" s="120">
        <f ca="1">SUM(G74:I74)</f>
        <v>0</v>
      </c>
      <c r="L74" s="52"/>
      <c r="M74" s="24"/>
      <c r="Q74" s="131"/>
      <c r="R74" s="123"/>
      <c r="S74" s="126"/>
      <c r="T74" s="126"/>
      <c r="U74" s="132"/>
    </row>
    <row r="75" spans="2:33">
      <c r="E75" s="287" t="str">
        <f>IF(' '!E72&gt;0,' '!B71&amp;" "&amp;' '!D72, "")</f>
        <v/>
      </c>
      <c r="F75" s="153">
        <f>'4'!I28</f>
        <v>0</v>
      </c>
      <c r="G75" s="125">
        <f ca="1">' '!CT72</f>
        <v>0</v>
      </c>
      <c r="H75" s="120">
        <f>' '!CS72</f>
        <v>0</v>
      </c>
      <c r="I75" s="120">
        <f>' '!CR72</f>
        <v>0</v>
      </c>
      <c r="J75" s="120">
        <f t="shared" ref="J75:J91" ca="1" si="130">SUM(G75:I75)</f>
        <v>0</v>
      </c>
      <c r="L75" s="52"/>
      <c r="M75" s="24"/>
      <c r="Q75" s="131"/>
      <c r="R75" s="123"/>
      <c r="S75" s="126"/>
      <c r="T75" s="126"/>
      <c r="U75" s="132"/>
    </row>
    <row r="76" spans="2:33">
      <c r="E76" s="287" t="str">
        <f>IF(' '!E73&gt;0,' '!B73&amp;" "&amp;' '!D73, "")</f>
        <v/>
      </c>
      <c r="F76" s="153">
        <f>'4'!I29</f>
        <v>0</v>
      </c>
      <c r="G76" s="125">
        <f ca="1">' '!CT73</f>
        <v>0</v>
      </c>
      <c r="H76" s="120">
        <f>' '!CS73</f>
        <v>0</v>
      </c>
      <c r="I76" s="120">
        <f>' '!CR73</f>
        <v>0</v>
      </c>
      <c r="J76" s="120">
        <f t="shared" ca="1" si="130"/>
        <v>0</v>
      </c>
      <c r="L76" s="52"/>
      <c r="M76" s="24"/>
      <c r="Q76" s="131"/>
      <c r="R76" s="123"/>
      <c r="S76" s="126"/>
      <c r="T76" s="126"/>
      <c r="U76" s="132"/>
    </row>
    <row r="77" spans="2:33">
      <c r="E77" s="287" t="str">
        <f>IF(' '!E74&gt;0,' '!B73&amp;" "&amp;' '!D74, "")</f>
        <v/>
      </c>
      <c r="F77" s="153">
        <f>'4'!I30</f>
        <v>0</v>
      </c>
      <c r="G77" s="125">
        <f ca="1">' '!CT74</f>
        <v>0</v>
      </c>
      <c r="H77" s="120">
        <f>' '!CS74</f>
        <v>0</v>
      </c>
      <c r="I77" s="120">
        <f>' '!CR74</f>
        <v>0</v>
      </c>
      <c r="J77" s="120">
        <f t="shared" ca="1" si="130"/>
        <v>0</v>
      </c>
      <c r="L77" s="52"/>
      <c r="M77" s="24"/>
      <c r="Q77" s="131"/>
      <c r="R77" s="123"/>
      <c r="S77" s="126"/>
      <c r="T77" s="126"/>
      <c r="U77" s="132"/>
    </row>
    <row r="78" spans="2:33">
      <c r="E78" s="287" t="str">
        <f>IF(' '!E75&gt;0,' '!B75&amp;" "&amp;' '!D75, "")</f>
        <v/>
      </c>
      <c r="F78" s="153">
        <f>'4'!I31</f>
        <v>0</v>
      </c>
      <c r="G78" s="125">
        <f ca="1">' '!CT75</f>
        <v>0</v>
      </c>
      <c r="H78" s="120">
        <f>' '!CS75</f>
        <v>0</v>
      </c>
      <c r="I78" s="120">
        <f>' '!CR75</f>
        <v>0</v>
      </c>
      <c r="J78" s="120">
        <f t="shared" ca="1" si="130"/>
        <v>0</v>
      </c>
      <c r="L78" s="52"/>
      <c r="M78" s="24"/>
      <c r="Q78" s="131"/>
      <c r="R78" s="123"/>
      <c r="S78" s="126"/>
      <c r="T78" s="126"/>
      <c r="U78" s="132"/>
    </row>
    <row r="79" spans="2:33">
      <c r="E79" s="287" t="str">
        <f>IF(' '!E76&gt;0,' '!B75&amp;" "&amp;' '!D76, "")</f>
        <v/>
      </c>
      <c r="F79" s="153">
        <f>'4'!I32</f>
        <v>0</v>
      </c>
      <c r="G79" s="125">
        <f ca="1">' '!CT76</f>
        <v>0</v>
      </c>
      <c r="H79" s="120">
        <f>' '!CS76</f>
        <v>0</v>
      </c>
      <c r="I79" s="120">
        <f>' '!CR76</f>
        <v>0</v>
      </c>
      <c r="J79" s="120">
        <f t="shared" ca="1" si="130"/>
        <v>0</v>
      </c>
      <c r="L79" s="52"/>
      <c r="M79" s="24"/>
      <c r="Q79" s="131"/>
      <c r="R79" s="123"/>
      <c r="S79" s="126"/>
      <c r="T79" s="126"/>
      <c r="U79" s="132"/>
    </row>
    <row r="80" spans="2:33">
      <c r="E80" s="287" t="str">
        <f>IF(' '!E77&gt;0,' '!B77&amp;" "&amp;' '!D77, "")</f>
        <v/>
      </c>
      <c r="F80" s="153">
        <f>'4'!I33</f>
        <v>0</v>
      </c>
      <c r="G80" s="125">
        <f ca="1">' '!CT77</f>
        <v>0</v>
      </c>
      <c r="H80" s="120">
        <f>' '!CS77</f>
        <v>0</v>
      </c>
      <c r="I80" s="120">
        <f>' '!CR77</f>
        <v>0</v>
      </c>
      <c r="J80" s="120">
        <f t="shared" ca="1" si="130"/>
        <v>0</v>
      </c>
      <c r="L80" s="52"/>
      <c r="M80" s="24"/>
      <c r="Q80" s="131"/>
      <c r="R80" s="123"/>
      <c r="S80" s="126"/>
      <c r="T80" s="126"/>
      <c r="U80" s="132"/>
    </row>
    <row r="81" spans="5:33">
      <c r="E81" s="287" t="str">
        <f>IF(' '!E78&gt;0,' '!B77&amp;" "&amp;' '!D78, "")</f>
        <v/>
      </c>
      <c r="F81" s="153">
        <f>'4'!I34</f>
        <v>0</v>
      </c>
      <c r="G81" s="125">
        <f ca="1">' '!CT78</f>
        <v>0</v>
      </c>
      <c r="H81" s="120">
        <f>' '!CS78</f>
        <v>0</v>
      </c>
      <c r="I81" s="120">
        <f>' '!CR78</f>
        <v>0</v>
      </c>
      <c r="J81" s="120">
        <f t="shared" ca="1" si="130"/>
        <v>0</v>
      </c>
      <c r="L81" s="52"/>
      <c r="M81" s="24"/>
      <c r="Q81" s="131"/>
      <c r="R81" s="123"/>
      <c r="S81" s="126"/>
      <c r="T81" s="126"/>
      <c r="U81" s="132"/>
    </row>
    <row r="82" spans="5:33">
      <c r="E82" s="287" t="str">
        <f>IF(' '!E79&gt;0,' '!B79&amp;" "&amp;' '!D79, "")</f>
        <v/>
      </c>
      <c r="F82" s="153">
        <f>'4'!I35</f>
        <v>0</v>
      </c>
      <c r="G82" s="125">
        <f ca="1">' '!CT79</f>
        <v>0</v>
      </c>
      <c r="H82" s="120">
        <f>' '!CS79</f>
        <v>0</v>
      </c>
      <c r="I82" s="120">
        <f>' '!CR79</f>
        <v>0</v>
      </c>
      <c r="J82" s="120">
        <f t="shared" ca="1" si="130"/>
        <v>0</v>
      </c>
      <c r="L82" s="52"/>
      <c r="M82" s="24"/>
      <c r="Q82" s="131"/>
      <c r="R82" s="123"/>
      <c r="S82" s="126"/>
      <c r="T82" s="126"/>
      <c r="U82" s="132"/>
    </row>
    <row r="83" spans="5:33">
      <c r="E83" s="287" t="str">
        <f>IF(' '!E80&gt;0,' '!B79&amp;" "&amp;' '!D80, "")</f>
        <v/>
      </c>
      <c r="F83" s="153">
        <f>'4'!I36</f>
        <v>0</v>
      </c>
      <c r="G83" s="125">
        <f ca="1">' '!CT80</f>
        <v>0</v>
      </c>
      <c r="H83" s="120">
        <f>' '!CS80</f>
        <v>0</v>
      </c>
      <c r="I83" s="120">
        <f>' '!CR80</f>
        <v>0</v>
      </c>
      <c r="J83" s="120">
        <f t="shared" ca="1" si="130"/>
        <v>0</v>
      </c>
      <c r="L83" s="52"/>
      <c r="M83" s="24"/>
      <c r="Q83" s="131"/>
      <c r="R83" s="123"/>
      <c r="S83" s="126"/>
      <c r="T83" s="126"/>
      <c r="U83" s="132"/>
    </row>
    <row r="84" spans="5:33">
      <c r="E84" s="287" t="str">
        <f>IF(' '!E81&gt;0,' '!B81&amp;" "&amp;' '!D81, "")</f>
        <v/>
      </c>
      <c r="F84" s="153">
        <f>'4'!I37</f>
        <v>0</v>
      </c>
      <c r="G84" s="125">
        <f ca="1">' '!CT81</f>
        <v>0</v>
      </c>
      <c r="H84" s="120">
        <f>' '!CS81</f>
        <v>0</v>
      </c>
      <c r="I84" s="120">
        <f>' '!CR81</f>
        <v>0</v>
      </c>
      <c r="J84" s="120">
        <f t="shared" ca="1" si="130"/>
        <v>0</v>
      </c>
      <c r="L84" s="52"/>
      <c r="M84" s="24"/>
      <c r="Q84" s="131"/>
      <c r="R84" s="123"/>
      <c r="S84" s="126"/>
      <c r="T84" s="126"/>
      <c r="U84" s="132"/>
    </row>
    <row r="85" spans="5:33">
      <c r="E85" s="287" t="str">
        <f>IF(' '!E82&gt;0,' '!B81&amp;" "&amp;' '!D82, "")</f>
        <v/>
      </c>
      <c r="F85" s="153">
        <f>'4'!I38</f>
        <v>0</v>
      </c>
      <c r="G85" s="125">
        <f ca="1">' '!CT82</f>
        <v>0</v>
      </c>
      <c r="H85" s="120">
        <f>' '!CS82</f>
        <v>0</v>
      </c>
      <c r="I85" s="120">
        <f>' '!CR82</f>
        <v>0</v>
      </c>
      <c r="J85" s="120">
        <f t="shared" ca="1" si="130"/>
        <v>0</v>
      </c>
      <c r="L85" s="52"/>
      <c r="M85" s="24"/>
      <c r="Q85" s="131"/>
      <c r="R85" s="123"/>
      <c r="S85" s="126"/>
      <c r="T85" s="126"/>
      <c r="U85" s="132"/>
    </row>
    <row r="86" spans="5:33">
      <c r="E86" s="287" t="str">
        <f>IF(' '!E83&gt;0,' '!B83&amp;" "&amp;' '!D83, "")</f>
        <v/>
      </c>
      <c r="F86" s="153">
        <f>'4'!I39</f>
        <v>0</v>
      </c>
      <c r="G86" s="125">
        <f ca="1">' '!CT83</f>
        <v>0</v>
      </c>
      <c r="H86" s="120">
        <f>' '!CS83</f>
        <v>0</v>
      </c>
      <c r="I86" s="120">
        <f>' '!CR83</f>
        <v>0</v>
      </c>
      <c r="J86" s="120">
        <f t="shared" ca="1" si="130"/>
        <v>0</v>
      </c>
      <c r="L86" s="52"/>
      <c r="M86" s="170" t="str">
        <f>H135</f>
        <v xml:space="preserve">Área de Trabalho: </v>
      </c>
      <c r="Q86" s="127"/>
      <c r="R86" s="123"/>
      <c r="S86" s="126"/>
      <c r="T86" s="126"/>
      <c r="U86" s="127"/>
    </row>
    <row r="87" spans="5:33">
      <c r="E87" s="287" t="str">
        <f>IF(' '!E84&gt;0,' '!B83&amp;" "&amp;' '!D84, "")</f>
        <v/>
      </c>
      <c r="F87" s="153">
        <f>'4'!I40</f>
        <v>0</v>
      </c>
      <c r="G87" s="125">
        <f ca="1">' '!CT84</f>
        <v>0</v>
      </c>
      <c r="H87" s="120">
        <f>' '!CS84</f>
        <v>0</v>
      </c>
      <c r="I87" s="120">
        <f>' '!CR84</f>
        <v>0</v>
      </c>
      <c r="J87" s="120">
        <f t="shared" ca="1" si="130"/>
        <v>0</v>
      </c>
      <c r="K87" s="52"/>
      <c r="L87" s="52">
        <v>1</v>
      </c>
      <c r="M87" s="134" t="s">
        <v>134</v>
      </c>
      <c r="N87" s="118" t="e" vm="1">
        <f>TRANSPOSE(_xlfn.UNIQUE(_xlfn._xlws.FILTER(E136:E175,E136:E175&lt;&gt;"")))</f>
        <v>#VALUE!</v>
      </c>
      <c r="O87" s="118"/>
      <c r="P87" s="118"/>
      <c r="Q87" s="128"/>
      <c r="R87" s="135"/>
      <c r="S87" s="129"/>
      <c r="T87" s="129"/>
      <c r="U87" s="130"/>
      <c r="V87" s="118"/>
      <c r="W87" s="118"/>
      <c r="X87" s="118"/>
      <c r="Y87" s="118"/>
      <c r="Z87" s="118"/>
      <c r="AA87" s="118"/>
      <c r="AB87" s="118"/>
      <c r="AC87" s="118"/>
      <c r="AD87" s="118"/>
      <c r="AE87" s="118"/>
      <c r="AF87" s="118"/>
      <c r="AG87" s="118"/>
    </row>
    <row r="88" spans="5:33">
      <c r="E88" s="287" t="str">
        <f>IF(' '!E85&gt;0,' '!B85&amp;" "&amp;' '!D85, "")</f>
        <v/>
      </c>
      <c r="F88" s="153">
        <f>'4'!I41</f>
        <v>0</v>
      </c>
      <c r="G88" s="125">
        <f ca="1">' '!CT85</f>
        <v>0</v>
      </c>
      <c r="H88" s="120">
        <f>' '!CS85</f>
        <v>0</v>
      </c>
      <c r="I88" s="120">
        <f>' '!CR85</f>
        <v>0</v>
      </c>
      <c r="J88" s="120">
        <f t="shared" ca="1" si="130"/>
        <v>0</v>
      </c>
      <c r="K88" s="52"/>
      <c r="L88" s="52">
        <v>2</v>
      </c>
      <c r="M88" s="86" t="s">
        <v>135</v>
      </c>
      <c r="N88" s="142" t="e" vm="2">
        <f t="shared" ref="N88:O91" si="131">_xlfn.IFNA(INDEX($E$136:$I$175, MATCH(N$87,$E$136:$E$175,0),$L88),"")</f>
        <v>#VALUE!</v>
      </c>
      <c r="O88" s="142" t="str">
        <f t="shared" si="131"/>
        <v/>
      </c>
      <c r="P88" s="142" t="str">
        <f t="shared" ref="P88:AG91" si="132">_xlfn.IFNA(INDEX($E$136:$I$175, MATCH(P$87,$E$136:$E$175,0),$L88),"")</f>
        <v/>
      </c>
      <c r="Q88" s="142" t="str">
        <f t="shared" si="132"/>
        <v/>
      </c>
      <c r="R88" s="142" t="str">
        <f t="shared" si="132"/>
        <v/>
      </c>
      <c r="S88" s="142" t="str">
        <f t="shared" si="132"/>
        <v/>
      </c>
      <c r="T88" s="142" t="str">
        <f t="shared" si="132"/>
        <v/>
      </c>
      <c r="U88" s="142" t="str">
        <f t="shared" si="132"/>
        <v/>
      </c>
      <c r="V88" s="142" t="str">
        <f t="shared" si="132"/>
        <v/>
      </c>
      <c r="W88" s="142" t="str">
        <f t="shared" si="132"/>
        <v/>
      </c>
      <c r="X88" s="142" t="str">
        <f t="shared" si="132"/>
        <v/>
      </c>
      <c r="Y88" s="142" t="str">
        <f t="shared" si="132"/>
        <v/>
      </c>
      <c r="Z88" s="142" t="str">
        <f t="shared" si="132"/>
        <v/>
      </c>
      <c r="AA88" s="142" t="str">
        <f t="shared" si="132"/>
        <v/>
      </c>
      <c r="AB88" s="142" t="str">
        <f t="shared" si="132"/>
        <v/>
      </c>
      <c r="AC88" s="142" t="str">
        <f t="shared" si="132"/>
        <v/>
      </c>
      <c r="AD88" s="142" t="str">
        <f t="shared" si="132"/>
        <v/>
      </c>
      <c r="AE88" s="142" t="str">
        <f t="shared" si="132"/>
        <v/>
      </c>
      <c r="AF88" s="142" t="str">
        <f t="shared" si="132"/>
        <v/>
      </c>
      <c r="AG88" s="142" t="str">
        <f t="shared" si="132"/>
        <v/>
      </c>
    </row>
    <row r="89" spans="5:33" ht="22" customHeight="1">
      <c r="E89" s="287" t="str">
        <f>IF(' '!E86&gt;0,' '!B85&amp;" "&amp;' '!D86, "")</f>
        <v/>
      </c>
      <c r="F89" s="153">
        <f>'4'!I42</f>
        <v>0</v>
      </c>
      <c r="G89" s="125">
        <f ca="1">' '!CT86</f>
        <v>0</v>
      </c>
      <c r="H89" s="120">
        <f>' '!CS86</f>
        <v>0</v>
      </c>
      <c r="I89" s="120">
        <f>' '!CR86</f>
        <v>0</v>
      </c>
      <c r="J89" s="120">
        <f t="shared" ca="1" si="130"/>
        <v>0</v>
      </c>
      <c r="K89" s="52"/>
      <c r="L89" s="52">
        <v>3</v>
      </c>
      <c r="M89" s="136" t="s">
        <v>4</v>
      </c>
      <c r="N89" s="118" t="e" vm="2">
        <f t="shared" si="131"/>
        <v>#VALUE!</v>
      </c>
      <c r="O89" s="118" t="str">
        <f t="shared" si="131"/>
        <v/>
      </c>
      <c r="P89" s="118" t="str">
        <f t="shared" si="132"/>
        <v/>
      </c>
      <c r="Q89" s="118" t="str">
        <f t="shared" si="132"/>
        <v/>
      </c>
      <c r="R89" s="118" t="str">
        <f t="shared" si="132"/>
        <v/>
      </c>
      <c r="S89" s="118" t="str">
        <f t="shared" si="132"/>
        <v/>
      </c>
      <c r="T89" s="118" t="str">
        <f t="shared" si="132"/>
        <v/>
      </c>
      <c r="U89" s="118" t="str">
        <f t="shared" si="132"/>
        <v/>
      </c>
      <c r="V89" s="118" t="str">
        <f t="shared" si="132"/>
        <v/>
      </c>
      <c r="W89" s="118" t="str">
        <f t="shared" si="132"/>
        <v/>
      </c>
      <c r="X89" s="118" t="str">
        <f t="shared" si="132"/>
        <v/>
      </c>
      <c r="Y89" s="118" t="str">
        <f t="shared" si="132"/>
        <v/>
      </c>
      <c r="Z89" s="118" t="str">
        <f t="shared" si="132"/>
        <v/>
      </c>
      <c r="AA89" s="118" t="str">
        <f t="shared" si="132"/>
        <v/>
      </c>
      <c r="AB89" s="118" t="str">
        <f t="shared" si="132"/>
        <v/>
      </c>
      <c r="AC89" s="118" t="str">
        <f t="shared" si="132"/>
        <v/>
      </c>
      <c r="AD89" s="118" t="str">
        <f t="shared" si="132"/>
        <v/>
      </c>
      <c r="AE89" s="118" t="str">
        <f t="shared" si="132"/>
        <v/>
      </c>
      <c r="AF89" s="118" t="str">
        <f t="shared" si="132"/>
        <v/>
      </c>
      <c r="AG89" s="118" t="str">
        <f t="shared" si="132"/>
        <v/>
      </c>
    </row>
    <row r="90" spans="5:33">
      <c r="E90" s="287" t="str">
        <f>IF(' '!E87&gt;0,' '!B87&amp;" "&amp;' '!D87, "")</f>
        <v/>
      </c>
      <c r="F90" s="153">
        <f>'4'!I43</f>
        <v>0</v>
      </c>
      <c r="G90" s="125">
        <f ca="1">' '!CT87</f>
        <v>0</v>
      </c>
      <c r="H90" s="120">
        <f>' '!CS87</f>
        <v>0</v>
      </c>
      <c r="I90" s="120">
        <f>' '!CR87</f>
        <v>0</v>
      </c>
      <c r="J90" s="120">
        <f t="shared" ca="1" si="130"/>
        <v>0</v>
      </c>
      <c r="K90" s="52"/>
      <c r="L90" s="52">
        <v>4</v>
      </c>
      <c r="M90" s="137" t="s">
        <v>132</v>
      </c>
      <c r="N90" s="118" t="e" vm="2">
        <f t="shared" si="131"/>
        <v>#VALUE!</v>
      </c>
      <c r="O90" s="118" t="str">
        <f t="shared" si="131"/>
        <v/>
      </c>
      <c r="P90" s="118" t="str">
        <f t="shared" si="132"/>
        <v/>
      </c>
      <c r="Q90" s="118" t="str">
        <f t="shared" si="132"/>
        <v/>
      </c>
      <c r="R90" s="118" t="str">
        <f t="shared" si="132"/>
        <v/>
      </c>
      <c r="S90" s="118" t="str">
        <f t="shared" si="132"/>
        <v/>
      </c>
      <c r="T90" s="118" t="str">
        <f t="shared" si="132"/>
        <v/>
      </c>
      <c r="U90" s="118" t="str">
        <f t="shared" si="132"/>
        <v/>
      </c>
      <c r="V90" s="118" t="str">
        <f t="shared" si="132"/>
        <v/>
      </c>
      <c r="W90" s="118" t="str">
        <f t="shared" si="132"/>
        <v/>
      </c>
      <c r="X90" s="118" t="str">
        <f t="shared" si="132"/>
        <v/>
      </c>
      <c r="Y90" s="118" t="str">
        <f t="shared" si="132"/>
        <v/>
      </c>
      <c r="Z90" s="118" t="str">
        <f t="shared" si="132"/>
        <v/>
      </c>
      <c r="AA90" s="118" t="str">
        <f t="shared" si="132"/>
        <v/>
      </c>
      <c r="AB90" s="118" t="str">
        <f t="shared" si="132"/>
        <v/>
      </c>
      <c r="AC90" s="118" t="str">
        <f t="shared" si="132"/>
        <v/>
      </c>
      <c r="AD90" s="118" t="str">
        <f t="shared" si="132"/>
        <v/>
      </c>
      <c r="AE90" s="118" t="str">
        <f t="shared" si="132"/>
        <v/>
      </c>
      <c r="AF90" s="118" t="str">
        <f t="shared" si="132"/>
        <v/>
      </c>
      <c r="AG90" s="118" t="str">
        <f t="shared" si="132"/>
        <v/>
      </c>
    </row>
    <row r="91" spans="5:33">
      <c r="E91" s="287" t="str">
        <f>IF(' '!E88&gt;0,' '!B87&amp;" "&amp;' '!D88, "")</f>
        <v/>
      </c>
      <c r="F91" s="153">
        <f>'4'!I44</f>
        <v>0</v>
      </c>
      <c r="G91" s="125">
        <f ca="1">' '!CT88</f>
        <v>0</v>
      </c>
      <c r="H91" s="120">
        <f>' '!CS88</f>
        <v>0</v>
      </c>
      <c r="I91" s="120">
        <f>' '!CR88</f>
        <v>0</v>
      </c>
      <c r="J91" s="120">
        <f t="shared" ca="1" si="130"/>
        <v>0</v>
      </c>
      <c r="K91" s="52"/>
      <c r="L91" s="52">
        <v>5</v>
      </c>
      <c r="M91" s="138" t="s">
        <v>133</v>
      </c>
      <c r="N91" s="118" t="e" vm="2">
        <f t="shared" si="131"/>
        <v>#VALUE!</v>
      </c>
      <c r="O91" s="118" t="str">
        <f t="shared" si="131"/>
        <v/>
      </c>
      <c r="P91" s="118" t="str">
        <f t="shared" si="132"/>
        <v/>
      </c>
      <c r="Q91" s="118" t="str">
        <f t="shared" si="132"/>
        <v/>
      </c>
      <c r="R91" s="118" t="str">
        <f t="shared" si="132"/>
        <v/>
      </c>
      <c r="S91" s="118" t="str">
        <f t="shared" si="132"/>
        <v/>
      </c>
      <c r="T91" s="118" t="str">
        <f t="shared" si="132"/>
        <v/>
      </c>
      <c r="U91" s="118" t="str">
        <f t="shared" si="132"/>
        <v/>
      </c>
      <c r="V91" s="118" t="str">
        <f t="shared" si="132"/>
        <v/>
      </c>
      <c r="W91" s="118" t="str">
        <f t="shared" si="132"/>
        <v/>
      </c>
      <c r="X91" s="118" t="str">
        <f t="shared" si="132"/>
        <v/>
      </c>
      <c r="Y91" s="118" t="str">
        <f t="shared" si="132"/>
        <v/>
      </c>
      <c r="Z91" s="118" t="str">
        <f t="shared" si="132"/>
        <v/>
      </c>
      <c r="AA91" s="118" t="str">
        <f t="shared" si="132"/>
        <v/>
      </c>
      <c r="AB91" s="118" t="str">
        <f t="shared" si="132"/>
        <v/>
      </c>
      <c r="AC91" s="118" t="str">
        <f t="shared" si="132"/>
        <v/>
      </c>
      <c r="AD91" s="118" t="str">
        <f t="shared" si="132"/>
        <v/>
      </c>
      <c r="AE91" s="118" t="str">
        <f t="shared" si="132"/>
        <v/>
      </c>
      <c r="AF91" s="118" t="str">
        <f t="shared" si="132"/>
        <v/>
      </c>
      <c r="AG91" s="118" t="str">
        <f t="shared" si="132"/>
        <v/>
      </c>
    </row>
    <row r="92" spans="5:33">
      <c r="E92" s="127"/>
      <c r="F92" s="126"/>
      <c r="G92" s="127"/>
      <c r="H92" s="127"/>
      <c r="I92" s="127"/>
      <c r="J92" s="127"/>
      <c r="K92" s="52"/>
      <c r="L92" s="52"/>
      <c r="M92" s="143" t="s">
        <v>137</v>
      </c>
      <c r="N92" s="144" t="e" vm="2">
        <f>SUM(N89:N91)</f>
        <v>#VALUE!</v>
      </c>
      <c r="O92" s="144">
        <f t="shared" ref="O92" si="133">SUM(O89:O91)</f>
        <v>0</v>
      </c>
      <c r="P92" s="144">
        <f t="shared" ref="P92" si="134">SUM(P89:P91)</f>
        <v>0</v>
      </c>
      <c r="Q92" s="144">
        <f t="shared" ref="Q92" si="135">SUM(Q89:Q91)</f>
        <v>0</v>
      </c>
      <c r="R92" s="144">
        <f t="shared" ref="R92" si="136">SUM(R89:R91)</f>
        <v>0</v>
      </c>
      <c r="S92" s="144">
        <f t="shared" ref="S92" si="137">SUM(S89:S91)</f>
        <v>0</v>
      </c>
      <c r="T92" s="144">
        <f t="shared" ref="T92" si="138">SUM(T89:T91)</f>
        <v>0</v>
      </c>
      <c r="U92" s="144">
        <f t="shared" ref="U92" si="139">SUM(U89:U91)</f>
        <v>0</v>
      </c>
      <c r="V92" s="144">
        <f t="shared" ref="V92" si="140">SUM(V89:V91)</f>
        <v>0</v>
      </c>
      <c r="W92" s="144">
        <f t="shared" ref="W92" si="141">SUM(W89:W91)</f>
        <v>0</v>
      </c>
      <c r="X92" s="144">
        <f t="shared" ref="X92" si="142">SUM(X89:X91)</f>
        <v>0</v>
      </c>
      <c r="Y92" s="144">
        <f t="shared" ref="Y92" si="143">SUM(Y89:Y91)</f>
        <v>0</v>
      </c>
      <c r="Z92" s="144">
        <f t="shared" ref="Z92" si="144">SUM(Z89:Z91)</f>
        <v>0</v>
      </c>
      <c r="AA92" s="144">
        <f t="shared" ref="AA92" si="145">SUM(AA89:AA91)</f>
        <v>0</v>
      </c>
      <c r="AB92" s="144">
        <f t="shared" ref="AB92" si="146">SUM(AB89:AB91)</f>
        <v>0</v>
      </c>
      <c r="AC92" s="144">
        <f t="shared" ref="AC92" si="147">SUM(AC89:AC91)</f>
        <v>0</v>
      </c>
      <c r="AD92" s="144">
        <f t="shared" ref="AD92" si="148">SUM(AD89:AD91)</f>
        <v>0</v>
      </c>
      <c r="AE92" s="144">
        <f t="shared" ref="AE92" si="149">SUM(AE89:AE91)</f>
        <v>0</v>
      </c>
      <c r="AF92" s="144">
        <f t="shared" ref="AF92" si="150">SUM(AF89:AF91)</f>
        <v>0</v>
      </c>
      <c r="AG92" s="144">
        <f t="shared" ref="AG92" si="151">SUM(AG89:AG91)</f>
        <v>0</v>
      </c>
    </row>
    <row r="93" spans="5:33">
      <c r="E93" s="288"/>
      <c r="F93" s="288"/>
      <c r="G93" s="288"/>
      <c r="H93" s="288" t="str">
        <f>'5'!B89</f>
        <v xml:space="preserve">Área de Trabalho: </v>
      </c>
      <c r="I93" s="288"/>
      <c r="J93" s="288"/>
      <c r="K93" s="52"/>
      <c r="L93" s="52"/>
      <c r="M93" s="143" t="s">
        <v>735</v>
      </c>
      <c r="N93" s="144" t="e" vm="2">
        <f>$C$25-N92</f>
        <v>#VALUE!</v>
      </c>
      <c r="O93" s="144">
        <f t="shared" ref="O93" si="152">$C$25-O92</f>
        <v>0</v>
      </c>
      <c r="P93" s="144">
        <f t="shared" ref="P93" si="153">$C$25-P92</f>
        <v>0</v>
      </c>
      <c r="Q93" s="144">
        <f t="shared" ref="Q93" si="154">$C$25-Q92</f>
        <v>0</v>
      </c>
      <c r="R93" s="144">
        <f t="shared" ref="R93" si="155">$C$25-R92</f>
        <v>0</v>
      </c>
      <c r="S93" s="144">
        <f t="shared" ref="S93" si="156">$C$25-S92</f>
        <v>0</v>
      </c>
      <c r="T93" s="144">
        <f t="shared" ref="T93" si="157">$C$25-T92</f>
        <v>0</v>
      </c>
      <c r="U93" s="144">
        <f t="shared" ref="U93" si="158">$C$25-U92</f>
        <v>0</v>
      </c>
      <c r="V93" s="144">
        <f t="shared" ref="V93" si="159">$C$25-V92</f>
        <v>0</v>
      </c>
      <c r="W93" s="144">
        <f t="shared" ref="W93" si="160">$C$25-W92</f>
        <v>0</v>
      </c>
      <c r="X93" s="144">
        <f t="shared" ref="X93" si="161">$C$25-X92</f>
        <v>0</v>
      </c>
      <c r="Y93" s="144">
        <f t="shared" ref="Y93" si="162">$C$25-Y92</f>
        <v>0</v>
      </c>
      <c r="Z93" s="144">
        <f t="shared" ref="Z93" si="163">$C$25-Z92</f>
        <v>0</v>
      </c>
      <c r="AA93" s="144">
        <f t="shared" ref="AA93" si="164">$C$25-AA92</f>
        <v>0</v>
      </c>
      <c r="AB93" s="144">
        <f t="shared" ref="AB93" si="165">$C$25-AB92</f>
        <v>0</v>
      </c>
      <c r="AC93" s="144">
        <f t="shared" ref="AC93" si="166">$C$25-AC92</f>
        <v>0</v>
      </c>
      <c r="AD93" s="144">
        <f t="shared" ref="AD93" si="167">$C$25-AD92</f>
        <v>0</v>
      </c>
      <c r="AE93" s="144">
        <f t="shared" ref="AE93" si="168">$C$25-AE92</f>
        <v>0</v>
      </c>
      <c r="AF93" s="144">
        <f t="shared" ref="AF93" si="169">$C$25-AF92</f>
        <v>0</v>
      </c>
      <c r="AG93" s="144">
        <f t="shared" ref="AG93" si="170">$C$25-AG92</f>
        <v>0</v>
      </c>
    </row>
    <row r="94" spans="5:33">
      <c r="E94" s="287" t="str">
        <f>IF(' '!E90&gt;0,' '!B90&amp;" "&amp;' '!D90, "")</f>
        <v/>
      </c>
      <c r="F94" s="153">
        <f>'4'!N5</f>
        <v>0</v>
      </c>
      <c r="G94" s="125">
        <f ca="1">' '!CT90</f>
        <v>0</v>
      </c>
      <c r="H94" s="120">
        <f>' '!CS90</f>
        <v>0</v>
      </c>
      <c r="I94" s="120">
        <f>' '!CR90</f>
        <v>0</v>
      </c>
      <c r="J94" s="120">
        <f ca="1">SUM(G94:I94)</f>
        <v>0</v>
      </c>
      <c r="K94" s="52"/>
      <c r="N94" s="24"/>
      <c r="R94" s="131"/>
      <c r="S94" s="123"/>
      <c r="T94" s="126"/>
      <c r="U94" s="126"/>
      <c r="V94" s="132"/>
    </row>
    <row r="95" spans="5:33">
      <c r="E95" s="287" t="str">
        <f>IF(' '!E91&gt;0,' '!B90&amp;" "&amp;' '!D91, "")</f>
        <v/>
      </c>
      <c r="F95" s="153">
        <f>'4'!N6</f>
        <v>0</v>
      </c>
      <c r="G95" s="125">
        <f ca="1">' '!CT91</f>
        <v>0</v>
      </c>
      <c r="H95" s="120">
        <f>' '!CS91</f>
        <v>0</v>
      </c>
      <c r="I95" s="120">
        <f>' '!CR91</f>
        <v>0</v>
      </c>
      <c r="J95" s="120">
        <f t="shared" ref="J95:J113" ca="1" si="171">SUM(G95:I95)</f>
        <v>0</v>
      </c>
      <c r="K95" s="52"/>
      <c r="P95" s="131"/>
      <c r="Q95" s="123"/>
      <c r="R95" s="126"/>
      <c r="S95" s="126"/>
      <c r="T95" s="132"/>
    </row>
    <row r="96" spans="5:33">
      <c r="E96" s="287" t="str">
        <f>IF(' '!E92&gt;0,' '!B92&amp;" "&amp;' '!D92, "")</f>
        <v/>
      </c>
      <c r="F96" s="153">
        <f>'4'!N7</f>
        <v>0</v>
      </c>
      <c r="G96" s="125">
        <f ca="1">' '!CT92</f>
        <v>0</v>
      </c>
      <c r="H96" s="120">
        <f>' '!CS92</f>
        <v>0</v>
      </c>
      <c r="I96" s="120">
        <f>' '!CR92</f>
        <v>0</v>
      </c>
      <c r="J96" s="120">
        <f t="shared" ca="1" si="171"/>
        <v>0</v>
      </c>
      <c r="K96" s="52"/>
      <c r="P96" s="131"/>
      <c r="Q96" s="123"/>
      <c r="R96" s="126"/>
      <c r="S96" s="126"/>
      <c r="T96" s="132"/>
    </row>
    <row r="97" spans="5:33">
      <c r="E97" s="287" t="str">
        <f>IF(' '!E93&gt;0,' '!B92&amp;" "&amp;' '!D93, "")</f>
        <v/>
      </c>
      <c r="F97" s="153">
        <f>'4'!N8</f>
        <v>0</v>
      </c>
      <c r="G97" s="125">
        <f ca="1">' '!CT93</f>
        <v>0</v>
      </c>
      <c r="H97" s="120">
        <f>' '!CS93</f>
        <v>0</v>
      </c>
      <c r="I97" s="120">
        <f>' '!CR93</f>
        <v>0</v>
      </c>
      <c r="J97" s="120">
        <f t="shared" ca="1" si="171"/>
        <v>0</v>
      </c>
      <c r="K97" s="52"/>
      <c r="P97" s="131"/>
      <c r="Q97" s="123"/>
      <c r="R97" s="126"/>
      <c r="S97" s="126"/>
      <c r="T97" s="132"/>
    </row>
    <row r="98" spans="5:33">
      <c r="E98" s="287" t="str">
        <f>IF(' '!E94&gt;0,' '!B94&amp;" "&amp;' '!D94, "")</f>
        <v/>
      </c>
      <c r="F98" s="153">
        <f>'4'!N9</f>
        <v>0</v>
      </c>
      <c r="G98" s="125">
        <f ca="1">' '!CT94</f>
        <v>0</v>
      </c>
      <c r="H98" s="120">
        <f>' '!CS94</f>
        <v>0</v>
      </c>
      <c r="I98" s="120">
        <f>' '!CR94</f>
        <v>0</v>
      </c>
      <c r="J98" s="120">
        <f t="shared" ca="1" si="171"/>
        <v>0</v>
      </c>
      <c r="K98" s="52"/>
      <c r="P98" s="131"/>
      <c r="Q98" s="123"/>
      <c r="R98" s="126"/>
      <c r="S98" s="126"/>
      <c r="T98" s="132"/>
    </row>
    <row r="99" spans="5:33">
      <c r="E99" s="287" t="str">
        <f>IF(' '!E95&gt;0,' '!B94&amp;" "&amp;' '!D95, "")</f>
        <v/>
      </c>
      <c r="F99" s="153">
        <f>'4'!N10</f>
        <v>0</v>
      </c>
      <c r="G99" s="125">
        <f ca="1">' '!CT95</f>
        <v>0</v>
      </c>
      <c r="H99" s="120">
        <f>' '!CS95</f>
        <v>0</v>
      </c>
      <c r="I99" s="120">
        <f>' '!CR95</f>
        <v>0</v>
      </c>
      <c r="J99" s="120">
        <f t="shared" ca="1" si="171"/>
        <v>0</v>
      </c>
      <c r="K99" s="67"/>
      <c r="P99" s="131"/>
      <c r="Q99" s="123"/>
      <c r="R99" s="126"/>
      <c r="S99" s="126"/>
      <c r="T99" s="132"/>
    </row>
    <row r="100" spans="5:33">
      <c r="E100" s="287" t="str">
        <f>IF(' '!E96&gt;0,' '!B96&amp;" "&amp;' '!D96, "")</f>
        <v/>
      </c>
      <c r="F100" s="153">
        <f>'4'!N11</f>
        <v>0</v>
      </c>
      <c r="G100" s="125">
        <f ca="1">' '!CT96</f>
        <v>0</v>
      </c>
      <c r="H100" s="120">
        <f>' '!CS96</f>
        <v>0</v>
      </c>
      <c r="I100" s="120">
        <f>' '!CR96</f>
        <v>0</v>
      </c>
      <c r="J100" s="120">
        <f t="shared" ca="1" si="171"/>
        <v>0</v>
      </c>
      <c r="K100" s="67"/>
      <c r="P100" s="131"/>
      <c r="Q100" s="123"/>
      <c r="R100" s="126"/>
      <c r="S100" s="126"/>
      <c r="T100" s="132"/>
    </row>
    <row r="101" spans="5:33">
      <c r="E101" s="287" t="str">
        <f>IF(' '!E97&gt;0,' '!B96&amp;" "&amp;' '!D97, "")</f>
        <v/>
      </c>
      <c r="F101" s="153">
        <f>'4'!N12</f>
        <v>0</v>
      </c>
      <c r="G101" s="125">
        <f ca="1">' '!CT97</f>
        <v>0</v>
      </c>
      <c r="H101" s="120">
        <f>' '!CS97</f>
        <v>0</v>
      </c>
      <c r="I101" s="120">
        <f>' '!CR97</f>
        <v>0</v>
      </c>
      <c r="J101" s="120">
        <f t="shared" ca="1" si="171"/>
        <v>0</v>
      </c>
      <c r="K101" s="67"/>
      <c r="L101" s="55"/>
      <c r="N101" s="53"/>
      <c r="O101" s="53"/>
      <c r="P101" s="53"/>
    </row>
    <row r="102" spans="5:33">
      <c r="E102" s="287" t="str">
        <f>IF(' '!E98&gt;0,' '!B98&amp;" "&amp;' '!D98, "")</f>
        <v/>
      </c>
      <c r="F102" s="153">
        <f>'4'!N13</f>
        <v>0</v>
      </c>
      <c r="G102" s="125">
        <f ca="1">' '!CT98</f>
        <v>0</v>
      </c>
      <c r="H102" s="120">
        <f>' '!CS98</f>
        <v>0</v>
      </c>
      <c r="I102" s="120">
        <f>' '!CR98</f>
        <v>0</v>
      </c>
      <c r="J102" s="120">
        <f t="shared" ca="1" si="171"/>
        <v>0</v>
      </c>
      <c r="K102" s="67"/>
      <c r="L102" s="55"/>
      <c r="N102" s="53"/>
      <c r="O102" s="53"/>
      <c r="P102" s="53"/>
    </row>
    <row r="103" spans="5:33">
      <c r="E103" s="287" t="str">
        <f>IF(' '!E99&gt;0,' '!B98&amp;" "&amp;' '!D99, "")</f>
        <v/>
      </c>
      <c r="F103" s="153">
        <f>'4'!N14</f>
        <v>0</v>
      </c>
      <c r="G103" s="125">
        <f ca="1">' '!CT99</f>
        <v>0</v>
      </c>
      <c r="H103" s="120">
        <f>' '!CS99</f>
        <v>0</v>
      </c>
      <c r="I103" s="120">
        <f>' '!CR99</f>
        <v>0</v>
      </c>
      <c r="J103" s="120">
        <f t="shared" ca="1" si="171"/>
        <v>0</v>
      </c>
      <c r="K103" s="67"/>
      <c r="L103" s="55"/>
      <c r="N103" s="53"/>
      <c r="O103" s="53"/>
      <c r="P103" s="53"/>
    </row>
    <row r="104" spans="5:33">
      <c r="E104" s="287" t="str">
        <f>IF(' '!E100&gt;0,' '!B100&amp;" "&amp;' '!D100, "")</f>
        <v/>
      </c>
      <c r="F104" s="153">
        <f>'4'!N15</f>
        <v>0</v>
      </c>
      <c r="G104" s="125">
        <f ca="1">' '!CT100</f>
        <v>0</v>
      </c>
      <c r="H104" s="120">
        <f>' '!CS100</f>
        <v>0</v>
      </c>
      <c r="I104" s="120">
        <f>' '!CR100</f>
        <v>0</v>
      </c>
      <c r="J104" s="120">
        <f t="shared" ca="1" si="171"/>
        <v>0</v>
      </c>
      <c r="K104" s="67"/>
      <c r="L104" s="55"/>
      <c r="N104" s="53"/>
      <c r="O104" s="53"/>
      <c r="P104" s="53"/>
    </row>
    <row r="105" spans="5:33">
      <c r="E105" s="287" t="str">
        <f>IF(' '!E101&gt;0,' '!B100&amp;" "&amp;' '!D101, "")</f>
        <v/>
      </c>
      <c r="F105" s="153">
        <f>'4'!N16</f>
        <v>0</v>
      </c>
      <c r="G105" s="125">
        <f ca="1">' '!CT101</f>
        <v>0</v>
      </c>
      <c r="H105" s="120">
        <f>' '!CS101</f>
        <v>0</v>
      </c>
      <c r="I105" s="120">
        <f>' '!CR101</f>
        <v>0</v>
      </c>
      <c r="J105" s="120">
        <f t="shared" ca="1" si="171"/>
        <v>0</v>
      </c>
      <c r="K105" s="67"/>
      <c r="L105" s="55"/>
      <c r="N105" s="53"/>
      <c r="O105" s="53"/>
      <c r="P105" s="53"/>
    </row>
    <row r="106" spans="5:33">
      <c r="E106" s="287" t="str">
        <f>IF(' '!E102&gt;0,' '!B102&amp;" "&amp;' '!D102, "")</f>
        <v/>
      </c>
      <c r="F106" s="153">
        <f>'4'!N17</f>
        <v>0</v>
      </c>
      <c r="G106" s="125">
        <f ca="1">' '!CT102</f>
        <v>0</v>
      </c>
      <c r="H106" s="120">
        <f>' '!CS102</f>
        <v>0</v>
      </c>
      <c r="I106" s="120">
        <f>' '!CR102</f>
        <v>0</v>
      </c>
      <c r="J106" s="120">
        <f t="shared" ca="1" si="171"/>
        <v>0</v>
      </c>
      <c r="K106" s="67"/>
      <c r="L106" s="55"/>
      <c r="N106" s="53"/>
      <c r="O106" s="53"/>
      <c r="P106" s="53"/>
    </row>
    <row r="107" spans="5:33">
      <c r="E107" s="287" t="str">
        <f>IF(' '!E103&gt;0,' '!B102&amp;" "&amp;' '!D103, "")</f>
        <v/>
      </c>
      <c r="F107" s="153">
        <f>'4'!N18</f>
        <v>0</v>
      </c>
      <c r="G107" s="125">
        <f ca="1">' '!CT103</f>
        <v>0</v>
      </c>
      <c r="H107" s="120">
        <f>' '!CS103</f>
        <v>0</v>
      </c>
      <c r="I107" s="120">
        <f>' '!CR103</f>
        <v>0</v>
      </c>
      <c r="J107" s="120">
        <f t="shared" ca="1" si="171"/>
        <v>0</v>
      </c>
      <c r="K107" s="67"/>
      <c r="L107" s="55"/>
      <c r="N107" s="53"/>
      <c r="O107" s="53"/>
      <c r="P107" s="53"/>
    </row>
    <row r="108" spans="5:33">
      <c r="E108" s="287" t="str">
        <f>IF(' '!E104&gt;0,' '!B104&amp;" "&amp;' '!D104, "")</f>
        <v/>
      </c>
      <c r="F108" s="153">
        <f>'4'!N19</f>
        <v>0</v>
      </c>
      <c r="G108" s="125">
        <f ca="1">' '!CT104</f>
        <v>0</v>
      </c>
      <c r="H108" s="120">
        <f>' '!CS104</f>
        <v>0</v>
      </c>
      <c r="I108" s="120">
        <f>' '!CR104</f>
        <v>0</v>
      </c>
      <c r="J108" s="120">
        <f t="shared" ca="1" si="171"/>
        <v>0</v>
      </c>
      <c r="K108" s="67"/>
      <c r="L108" s="55"/>
      <c r="N108" s="53"/>
      <c r="O108" s="53"/>
      <c r="P108" s="53"/>
    </row>
    <row r="109" spans="5:33">
      <c r="E109" s="287" t="str">
        <f>IF(' '!E105&gt;0,' '!B104&amp;" "&amp;' '!D105, "")</f>
        <v/>
      </c>
      <c r="F109" s="153">
        <f>'4'!N20</f>
        <v>0</v>
      </c>
      <c r="G109" s="125">
        <f ca="1">' '!CT105</f>
        <v>0</v>
      </c>
      <c r="H109" s="120">
        <f>' '!CS105</f>
        <v>0</v>
      </c>
      <c r="I109" s="120">
        <f>' '!CR105</f>
        <v>0</v>
      </c>
      <c r="J109" s="120">
        <f t="shared" ca="1" si="171"/>
        <v>0</v>
      </c>
      <c r="K109" s="67"/>
      <c r="L109" s="55"/>
      <c r="N109" s="53"/>
      <c r="O109" s="53"/>
      <c r="P109" s="53"/>
    </row>
    <row r="110" spans="5:33">
      <c r="E110" s="287" t="str">
        <f>IF(' '!E106&gt;0,' '!B106&amp;" "&amp;' '!D106, "")</f>
        <v/>
      </c>
      <c r="F110" s="153">
        <f>'4'!N21</f>
        <v>0</v>
      </c>
      <c r="G110" s="125">
        <f ca="1">' '!CT106</f>
        <v>0</v>
      </c>
      <c r="H110" s="120">
        <f>' '!CS106</f>
        <v>0</v>
      </c>
      <c r="I110" s="120">
        <f>' '!CR106</f>
        <v>0</v>
      </c>
      <c r="J110" s="120">
        <f t="shared" ca="1" si="171"/>
        <v>0</v>
      </c>
      <c r="K110" s="51"/>
      <c r="L110" s="178"/>
      <c r="M110" s="170" t="str">
        <f>H177</f>
        <v xml:space="preserve">Área de Trabalho: </v>
      </c>
      <c r="N110" s="178"/>
      <c r="O110" s="178"/>
      <c r="P110" s="178"/>
      <c r="Q110" s="127"/>
      <c r="R110" s="123"/>
      <c r="S110" s="126"/>
      <c r="T110" s="126"/>
      <c r="U110" s="127"/>
      <c r="V110" s="178"/>
      <c r="W110" s="178"/>
      <c r="X110" s="178"/>
      <c r="Y110" s="178"/>
      <c r="Z110" s="178"/>
      <c r="AA110" s="178"/>
      <c r="AB110" s="178"/>
      <c r="AC110" s="178"/>
      <c r="AD110" s="178"/>
      <c r="AE110" s="178"/>
      <c r="AF110" s="178"/>
      <c r="AG110" s="178"/>
    </row>
    <row r="111" spans="5:33">
      <c r="E111" s="287" t="str">
        <f>IF(' '!E107&gt;0,' '!B106&amp;" "&amp;' '!D107, "")</f>
        <v/>
      </c>
      <c r="F111" s="153">
        <f>'4'!N22</f>
        <v>0</v>
      </c>
      <c r="G111" s="125">
        <f ca="1">' '!CT107</f>
        <v>0</v>
      </c>
      <c r="H111" s="120">
        <f>' '!CS107</f>
        <v>0</v>
      </c>
      <c r="I111" s="120">
        <f>' '!CR107</f>
        <v>0</v>
      </c>
      <c r="J111" s="120">
        <f t="shared" ca="1" si="171"/>
        <v>0</v>
      </c>
      <c r="K111" s="51"/>
      <c r="L111" s="178">
        <v>1</v>
      </c>
      <c r="M111" s="134" t="s">
        <v>134</v>
      </c>
      <c r="N111" s="118" t="e" vm="1">
        <f>TRANSPOSE(_xlfn.UNIQUE(_xlfn._xlws.FILTER(E178:E217,E178:E217&lt;&gt;"")))</f>
        <v>#VALUE!</v>
      </c>
      <c r="O111" s="118"/>
      <c r="P111" s="118"/>
      <c r="Q111" s="128"/>
      <c r="R111" s="135"/>
      <c r="S111" s="129"/>
      <c r="T111" s="129"/>
      <c r="U111" s="130"/>
      <c r="V111" s="118"/>
      <c r="W111" s="118"/>
      <c r="X111" s="118"/>
      <c r="Y111" s="118"/>
      <c r="Z111" s="118"/>
      <c r="AA111" s="118"/>
      <c r="AB111" s="118"/>
      <c r="AC111" s="118"/>
      <c r="AD111" s="118"/>
      <c r="AE111" s="118"/>
      <c r="AF111" s="118"/>
      <c r="AG111" s="118"/>
    </row>
    <row r="112" spans="5:33">
      <c r="E112" s="287" t="str">
        <f>IF(' '!E108&gt;0,' '!B108&amp;" "&amp;' '!D108, "")</f>
        <v/>
      </c>
      <c r="F112" s="153">
        <f>'4'!N23</f>
        <v>0</v>
      </c>
      <c r="G112" s="125">
        <f ca="1">' '!CT108</f>
        <v>0</v>
      </c>
      <c r="H112" s="120">
        <f>' '!CS108</f>
        <v>0</v>
      </c>
      <c r="I112" s="120">
        <f>' '!CR108</f>
        <v>0</v>
      </c>
      <c r="J112" s="120">
        <f t="shared" ca="1" si="171"/>
        <v>0</v>
      </c>
      <c r="K112" s="51"/>
      <c r="L112" s="178">
        <v>2</v>
      </c>
      <c r="M112" s="86" t="s">
        <v>135</v>
      </c>
      <c r="N112" s="142" t="e" vm="2">
        <f t="shared" ref="N112:O115" si="172">_xlfn.IFNA(INDEX($E$178:$I$217, MATCH(N$87,$E$178:$E$217,0),$L112),"")</f>
        <v>#VALUE!</v>
      </c>
      <c r="O112" s="142" t="str">
        <f t="shared" si="172"/>
        <v/>
      </c>
      <c r="P112" s="142" t="str">
        <f t="shared" ref="P112:AG115" si="173">_xlfn.IFNA(INDEX($E$178:$I$217, MATCH(P$87,$E$178:$E$217,0),$L112),"")</f>
        <v/>
      </c>
      <c r="Q112" s="142" t="str">
        <f t="shared" si="173"/>
        <v/>
      </c>
      <c r="R112" s="142" t="str">
        <f t="shared" si="173"/>
        <v/>
      </c>
      <c r="S112" s="142" t="str">
        <f t="shared" si="173"/>
        <v/>
      </c>
      <c r="T112" s="142" t="str">
        <f t="shared" si="173"/>
        <v/>
      </c>
      <c r="U112" s="142" t="str">
        <f t="shared" si="173"/>
        <v/>
      </c>
      <c r="V112" s="142" t="str">
        <f t="shared" si="173"/>
        <v/>
      </c>
      <c r="W112" s="142" t="str">
        <f t="shared" si="173"/>
        <v/>
      </c>
      <c r="X112" s="142" t="str">
        <f t="shared" si="173"/>
        <v/>
      </c>
      <c r="Y112" s="142" t="str">
        <f t="shared" si="173"/>
        <v/>
      </c>
      <c r="Z112" s="142" t="str">
        <f t="shared" si="173"/>
        <v/>
      </c>
      <c r="AA112" s="142" t="str">
        <f t="shared" si="173"/>
        <v/>
      </c>
      <c r="AB112" s="142" t="str">
        <f t="shared" si="173"/>
        <v/>
      </c>
      <c r="AC112" s="142" t="str">
        <f t="shared" si="173"/>
        <v/>
      </c>
      <c r="AD112" s="142" t="str">
        <f t="shared" si="173"/>
        <v/>
      </c>
      <c r="AE112" s="142" t="str">
        <f t="shared" si="173"/>
        <v/>
      </c>
      <c r="AF112" s="142" t="str">
        <f t="shared" si="173"/>
        <v/>
      </c>
      <c r="AG112" s="142" t="str">
        <f t="shared" si="173"/>
        <v/>
      </c>
    </row>
    <row r="113" spans="5:33">
      <c r="E113" s="287" t="str">
        <f>IF(' '!E109&gt;0,' '!B108&amp;" "&amp;' '!D109, "")</f>
        <v/>
      </c>
      <c r="F113" s="153">
        <f>'4'!N24</f>
        <v>0</v>
      </c>
      <c r="G113" s="125">
        <f ca="1">' '!CT109</f>
        <v>0</v>
      </c>
      <c r="H113" s="120">
        <f>' '!CS109</f>
        <v>0</v>
      </c>
      <c r="I113" s="120">
        <f>' '!CR109</f>
        <v>0</v>
      </c>
      <c r="J113" s="120">
        <f t="shared" ca="1" si="171"/>
        <v>0</v>
      </c>
      <c r="K113" s="51"/>
      <c r="L113" s="178">
        <v>3</v>
      </c>
      <c r="M113" s="136" t="s">
        <v>4</v>
      </c>
      <c r="N113" s="118" t="e" vm="2">
        <f t="shared" si="172"/>
        <v>#VALUE!</v>
      </c>
      <c r="O113" s="118" t="str">
        <f t="shared" si="172"/>
        <v/>
      </c>
      <c r="P113" s="118" t="str">
        <f t="shared" si="173"/>
        <v/>
      </c>
      <c r="Q113" s="118" t="str">
        <f t="shared" si="173"/>
        <v/>
      </c>
      <c r="R113" s="118" t="str">
        <f t="shared" si="173"/>
        <v/>
      </c>
      <c r="S113" s="118" t="str">
        <f t="shared" si="173"/>
        <v/>
      </c>
      <c r="T113" s="118" t="str">
        <f t="shared" si="173"/>
        <v/>
      </c>
      <c r="U113" s="118" t="str">
        <f t="shared" si="173"/>
        <v/>
      </c>
      <c r="V113" s="118" t="str">
        <f t="shared" si="173"/>
        <v/>
      </c>
      <c r="W113" s="118" t="str">
        <f t="shared" si="173"/>
        <v/>
      </c>
      <c r="X113" s="118" t="str">
        <f t="shared" si="173"/>
        <v/>
      </c>
      <c r="Y113" s="118" t="str">
        <f t="shared" si="173"/>
        <v/>
      </c>
      <c r="Z113" s="118" t="str">
        <f t="shared" si="173"/>
        <v/>
      </c>
      <c r="AA113" s="118" t="str">
        <f t="shared" si="173"/>
        <v/>
      </c>
      <c r="AB113" s="118" t="str">
        <f t="shared" si="173"/>
        <v/>
      </c>
      <c r="AC113" s="118" t="str">
        <f t="shared" si="173"/>
        <v/>
      </c>
      <c r="AD113" s="118" t="str">
        <f t="shared" si="173"/>
        <v/>
      </c>
      <c r="AE113" s="118" t="str">
        <f t="shared" si="173"/>
        <v/>
      </c>
      <c r="AF113" s="118" t="str">
        <f t="shared" si="173"/>
        <v/>
      </c>
      <c r="AG113" s="118" t="str">
        <f t="shared" si="173"/>
        <v/>
      </c>
    </row>
    <row r="114" spans="5:33">
      <c r="E114" s="287" t="str">
        <f>IF(' '!E110&gt;0,' '!B110&amp;" "&amp;' '!D110, "")</f>
        <v/>
      </c>
      <c r="F114" s="153">
        <f>'4'!N25</f>
        <v>0</v>
      </c>
      <c r="G114" s="125">
        <f ca="1">' '!CT110</f>
        <v>0</v>
      </c>
      <c r="H114" s="120">
        <f>' '!CS110</f>
        <v>0</v>
      </c>
      <c r="I114" s="120">
        <f>' '!CR110</f>
        <v>0</v>
      </c>
      <c r="J114" s="120">
        <f ca="1">SUM(G114:I114)</f>
        <v>0</v>
      </c>
      <c r="K114" s="51"/>
      <c r="L114" s="178">
        <v>4</v>
      </c>
      <c r="M114" s="137" t="s">
        <v>132</v>
      </c>
      <c r="N114" s="118" t="e" vm="2">
        <f t="shared" si="172"/>
        <v>#VALUE!</v>
      </c>
      <c r="O114" s="118" t="str">
        <f t="shared" si="172"/>
        <v/>
      </c>
      <c r="P114" s="118" t="str">
        <f t="shared" si="173"/>
        <v/>
      </c>
      <c r="Q114" s="118" t="str">
        <f t="shared" si="173"/>
        <v/>
      </c>
      <c r="R114" s="118" t="str">
        <f t="shared" si="173"/>
        <v/>
      </c>
      <c r="S114" s="118" t="str">
        <f t="shared" si="173"/>
        <v/>
      </c>
      <c r="T114" s="118" t="str">
        <f t="shared" si="173"/>
        <v/>
      </c>
      <c r="U114" s="118" t="str">
        <f t="shared" si="173"/>
        <v/>
      </c>
      <c r="V114" s="118" t="str">
        <f t="shared" si="173"/>
        <v/>
      </c>
      <c r="W114" s="118" t="str">
        <f t="shared" si="173"/>
        <v/>
      </c>
      <c r="X114" s="118" t="str">
        <f t="shared" si="173"/>
        <v/>
      </c>
      <c r="Y114" s="118" t="str">
        <f t="shared" si="173"/>
        <v/>
      </c>
      <c r="Z114" s="118" t="str">
        <f t="shared" si="173"/>
        <v/>
      </c>
      <c r="AA114" s="118" t="str">
        <f t="shared" si="173"/>
        <v/>
      </c>
      <c r="AB114" s="118" t="str">
        <f t="shared" si="173"/>
        <v/>
      </c>
      <c r="AC114" s="118" t="str">
        <f t="shared" si="173"/>
        <v/>
      </c>
      <c r="AD114" s="118" t="str">
        <f t="shared" si="173"/>
        <v/>
      </c>
      <c r="AE114" s="118" t="str">
        <f t="shared" si="173"/>
        <v/>
      </c>
      <c r="AF114" s="118" t="str">
        <f t="shared" si="173"/>
        <v/>
      </c>
      <c r="AG114" s="118" t="str">
        <f t="shared" si="173"/>
        <v/>
      </c>
    </row>
    <row r="115" spans="5:33">
      <c r="E115" s="287" t="str">
        <f>IF(' '!E111&gt;0,' '!B110&amp;" "&amp;' '!D111, "")</f>
        <v/>
      </c>
      <c r="F115" s="153">
        <f>'4'!N26</f>
        <v>0</v>
      </c>
      <c r="G115" s="125">
        <f ca="1">' '!CT111</f>
        <v>0</v>
      </c>
      <c r="H115" s="120">
        <f>' '!CS111</f>
        <v>0</v>
      </c>
      <c r="I115" s="120">
        <f>' '!CR111</f>
        <v>0</v>
      </c>
      <c r="J115" s="120">
        <f t="shared" ref="J115:J133" ca="1" si="174">SUM(G115:I115)</f>
        <v>0</v>
      </c>
      <c r="K115" s="51"/>
      <c r="L115" s="178">
        <v>5</v>
      </c>
      <c r="M115" s="138" t="s">
        <v>133</v>
      </c>
      <c r="N115" s="118" t="e" vm="2">
        <f t="shared" si="172"/>
        <v>#VALUE!</v>
      </c>
      <c r="O115" s="118" t="str">
        <f t="shared" si="172"/>
        <v/>
      </c>
      <c r="P115" s="118" t="str">
        <f t="shared" si="173"/>
        <v/>
      </c>
      <c r="Q115" s="118" t="str">
        <f t="shared" si="173"/>
        <v/>
      </c>
      <c r="R115" s="118" t="str">
        <f t="shared" si="173"/>
        <v/>
      </c>
      <c r="S115" s="118" t="str">
        <f t="shared" si="173"/>
        <v/>
      </c>
      <c r="T115" s="118" t="str">
        <f t="shared" si="173"/>
        <v/>
      </c>
      <c r="U115" s="118" t="str">
        <f t="shared" si="173"/>
        <v/>
      </c>
      <c r="V115" s="118" t="str">
        <f t="shared" si="173"/>
        <v/>
      </c>
      <c r="W115" s="118" t="str">
        <f t="shared" si="173"/>
        <v/>
      </c>
      <c r="X115" s="118" t="str">
        <f t="shared" si="173"/>
        <v/>
      </c>
      <c r="Y115" s="118" t="str">
        <f t="shared" si="173"/>
        <v/>
      </c>
      <c r="Z115" s="118" t="str">
        <f t="shared" si="173"/>
        <v/>
      </c>
      <c r="AA115" s="118" t="str">
        <f t="shared" si="173"/>
        <v/>
      </c>
      <c r="AB115" s="118" t="str">
        <f t="shared" si="173"/>
        <v/>
      </c>
      <c r="AC115" s="118" t="str">
        <f t="shared" si="173"/>
        <v/>
      </c>
      <c r="AD115" s="118" t="str">
        <f t="shared" si="173"/>
        <v/>
      </c>
      <c r="AE115" s="118" t="str">
        <f t="shared" si="173"/>
        <v/>
      </c>
      <c r="AF115" s="118" t="str">
        <f t="shared" si="173"/>
        <v/>
      </c>
      <c r="AG115" s="118" t="str">
        <f t="shared" si="173"/>
        <v/>
      </c>
    </row>
    <row r="116" spans="5:33">
      <c r="E116" s="287" t="str">
        <f>IF(' '!E112&gt;0,' '!B112&amp;" "&amp;' '!D112, "")</f>
        <v/>
      </c>
      <c r="F116" s="153">
        <f>'4'!N27</f>
        <v>0</v>
      </c>
      <c r="G116" s="125">
        <f ca="1">' '!CT112</f>
        <v>0</v>
      </c>
      <c r="H116" s="120">
        <f>' '!CS112</f>
        <v>0</v>
      </c>
      <c r="I116" s="120">
        <f>' '!CR112</f>
        <v>0</v>
      </c>
      <c r="J116" s="120">
        <f t="shared" ca="1" si="174"/>
        <v>0</v>
      </c>
      <c r="K116" s="51"/>
      <c r="L116" s="178"/>
      <c r="M116" s="143" t="s">
        <v>137</v>
      </c>
      <c r="N116" s="144" t="e" vm="2">
        <f>SUM(N113:N115)</f>
        <v>#VALUE!</v>
      </c>
      <c r="O116" s="144">
        <f t="shared" ref="O116:AG116" si="175">SUM(O113:O115)</f>
        <v>0</v>
      </c>
      <c r="P116" s="144">
        <f t="shared" si="175"/>
        <v>0</v>
      </c>
      <c r="Q116" s="144">
        <f t="shared" si="175"/>
        <v>0</v>
      </c>
      <c r="R116" s="144">
        <f t="shared" si="175"/>
        <v>0</v>
      </c>
      <c r="S116" s="144">
        <f t="shared" si="175"/>
        <v>0</v>
      </c>
      <c r="T116" s="144">
        <f t="shared" si="175"/>
        <v>0</v>
      </c>
      <c r="U116" s="144">
        <f t="shared" si="175"/>
        <v>0</v>
      </c>
      <c r="V116" s="144">
        <f t="shared" si="175"/>
        <v>0</v>
      </c>
      <c r="W116" s="144">
        <f t="shared" si="175"/>
        <v>0</v>
      </c>
      <c r="X116" s="144">
        <f t="shared" si="175"/>
        <v>0</v>
      </c>
      <c r="Y116" s="144">
        <f t="shared" si="175"/>
        <v>0</v>
      </c>
      <c r="Z116" s="144">
        <f t="shared" si="175"/>
        <v>0</v>
      </c>
      <c r="AA116" s="144">
        <f t="shared" si="175"/>
        <v>0</v>
      </c>
      <c r="AB116" s="144">
        <f t="shared" si="175"/>
        <v>0</v>
      </c>
      <c r="AC116" s="144">
        <f t="shared" si="175"/>
        <v>0</v>
      </c>
      <c r="AD116" s="144">
        <f t="shared" si="175"/>
        <v>0</v>
      </c>
      <c r="AE116" s="144">
        <f t="shared" si="175"/>
        <v>0</v>
      </c>
      <c r="AF116" s="144">
        <f t="shared" si="175"/>
        <v>0</v>
      </c>
      <c r="AG116" s="144">
        <f t="shared" si="175"/>
        <v>0</v>
      </c>
    </row>
    <row r="117" spans="5:33">
      <c r="E117" s="287" t="str">
        <f>IF(' '!E113&gt;0,' '!B112&amp;" "&amp;' '!D113, "")</f>
        <v/>
      </c>
      <c r="F117" s="153">
        <f>'4'!N28</f>
        <v>0</v>
      </c>
      <c r="G117" s="125">
        <f ca="1">' '!CT113</f>
        <v>0</v>
      </c>
      <c r="H117" s="120">
        <f>' '!CS113</f>
        <v>0</v>
      </c>
      <c r="I117" s="120">
        <f>' '!CR113</f>
        <v>0</v>
      </c>
      <c r="J117" s="120">
        <f t="shared" ca="1" si="174"/>
        <v>0</v>
      </c>
      <c r="K117" s="51"/>
      <c r="L117" s="178"/>
      <c r="M117" s="143" t="s">
        <v>735</v>
      </c>
      <c r="N117" s="144" t="e" vm="2">
        <f>$C$25-N116</f>
        <v>#VALUE!</v>
      </c>
      <c r="O117" s="144">
        <f t="shared" ref="O117:AG117" si="176">$C$25-O116</f>
        <v>0</v>
      </c>
      <c r="P117" s="144">
        <f t="shared" si="176"/>
        <v>0</v>
      </c>
      <c r="Q117" s="144">
        <f t="shared" si="176"/>
        <v>0</v>
      </c>
      <c r="R117" s="144">
        <f t="shared" si="176"/>
        <v>0</v>
      </c>
      <c r="S117" s="144">
        <f t="shared" si="176"/>
        <v>0</v>
      </c>
      <c r="T117" s="144">
        <f t="shared" si="176"/>
        <v>0</v>
      </c>
      <c r="U117" s="144">
        <f t="shared" si="176"/>
        <v>0</v>
      </c>
      <c r="V117" s="144">
        <f t="shared" si="176"/>
        <v>0</v>
      </c>
      <c r="W117" s="144">
        <f t="shared" si="176"/>
        <v>0</v>
      </c>
      <c r="X117" s="144">
        <f t="shared" si="176"/>
        <v>0</v>
      </c>
      <c r="Y117" s="144">
        <f t="shared" si="176"/>
        <v>0</v>
      </c>
      <c r="Z117" s="144">
        <f t="shared" si="176"/>
        <v>0</v>
      </c>
      <c r="AA117" s="144">
        <f t="shared" si="176"/>
        <v>0</v>
      </c>
      <c r="AB117" s="144">
        <f t="shared" si="176"/>
        <v>0</v>
      </c>
      <c r="AC117" s="144">
        <f t="shared" si="176"/>
        <v>0</v>
      </c>
      <c r="AD117" s="144">
        <f t="shared" si="176"/>
        <v>0</v>
      </c>
      <c r="AE117" s="144">
        <f t="shared" si="176"/>
        <v>0</v>
      </c>
      <c r="AF117" s="144">
        <f t="shared" si="176"/>
        <v>0</v>
      </c>
      <c r="AG117" s="144">
        <f t="shared" si="176"/>
        <v>0</v>
      </c>
    </row>
    <row r="118" spans="5:33">
      <c r="E118" s="287" t="str">
        <f>IF(' '!E114&gt;0,' '!B114&amp;" "&amp;' '!D114, "")</f>
        <v/>
      </c>
      <c r="F118" s="153">
        <f>'4'!N29</f>
        <v>0</v>
      </c>
      <c r="G118" s="125">
        <f ca="1">' '!CT114</f>
        <v>0</v>
      </c>
      <c r="H118" s="120">
        <f>' '!CS114</f>
        <v>0</v>
      </c>
      <c r="I118" s="120">
        <f>' '!CR114</f>
        <v>0</v>
      </c>
      <c r="J118" s="120">
        <f t="shared" ca="1" si="174"/>
        <v>0</v>
      </c>
      <c r="K118" s="51"/>
      <c r="L118" s="55"/>
      <c r="N118" s="53"/>
      <c r="O118" s="53"/>
      <c r="P118" s="53"/>
    </row>
    <row r="119" spans="5:33">
      <c r="E119" s="287" t="str">
        <f>IF(' '!E115&gt;0,' '!B114&amp;" "&amp;' '!D115, "")</f>
        <v/>
      </c>
      <c r="F119" s="153">
        <f>'4'!N30</f>
        <v>0</v>
      </c>
      <c r="G119" s="125">
        <f ca="1">' '!CT115</f>
        <v>0</v>
      </c>
      <c r="H119" s="120">
        <f>' '!CS115</f>
        <v>0</v>
      </c>
      <c r="I119" s="120">
        <f>' '!CR115</f>
        <v>0</v>
      </c>
      <c r="J119" s="120">
        <f t="shared" ca="1" si="174"/>
        <v>0</v>
      </c>
      <c r="K119" s="51"/>
      <c r="L119" s="55"/>
      <c r="N119" s="53"/>
      <c r="O119" s="53"/>
      <c r="P119" s="53"/>
    </row>
    <row r="120" spans="5:33">
      <c r="E120" s="287" t="str">
        <f>IF(' '!E116&gt;0,' '!B116&amp;" "&amp;' '!D116, "")</f>
        <v/>
      </c>
      <c r="F120" s="153">
        <f>'4'!N31</f>
        <v>0</v>
      </c>
      <c r="G120" s="125">
        <f ca="1">' '!CT116</f>
        <v>0</v>
      </c>
      <c r="H120" s="120">
        <f>' '!CS116</f>
        <v>0</v>
      </c>
      <c r="I120" s="120">
        <f>' '!CR116</f>
        <v>0</v>
      </c>
      <c r="J120" s="120">
        <f t="shared" ca="1" si="174"/>
        <v>0</v>
      </c>
      <c r="K120" s="51"/>
      <c r="L120" s="55"/>
      <c r="N120" s="53"/>
      <c r="O120" s="53"/>
      <c r="P120" s="53"/>
    </row>
    <row r="121" spans="5:33">
      <c r="E121" s="287" t="str">
        <f>IF(' '!E117&gt;0,' '!B116&amp;" "&amp;' '!D117, "")</f>
        <v/>
      </c>
      <c r="F121" s="153">
        <f>'4'!N32</f>
        <v>0</v>
      </c>
      <c r="G121" s="125">
        <f ca="1">' '!CT117</f>
        <v>0</v>
      </c>
      <c r="H121" s="120">
        <f>' '!CS117</f>
        <v>0</v>
      </c>
      <c r="I121" s="120">
        <f>' '!CR117</f>
        <v>0</v>
      </c>
      <c r="J121" s="120">
        <f t="shared" ca="1" si="174"/>
        <v>0</v>
      </c>
      <c r="K121" s="51"/>
      <c r="L121" s="55"/>
      <c r="N121" s="53"/>
      <c r="O121" s="53"/>
      <c r="P121" s="53"/>
    </row>
    <row r="122" spans="5:33">
      <c r="E122" s="287" t="str">
        <f>IF(' '!E118&gt;0,' '!B118&amp;" "&amp;' '!D118, "")</f>
        <v/>
      </c>
      <c r="F122" s="153">
        <f>'4'!N33</f>
        <v>0</v>
      </c>
      <c r="G122" s="125">
        <f ca="1">' '!CT118</f>
        <v>0</v>
      </c>
      <c r="H122" s="120">
        <f>' '!CS118</f>
        <v>0</v>
      </c>
      <c r="I122" s="120">
        <f>' '!CR118</f>
        <v>0</v>
      </c>
      <c r="J122" s="120">
        <f t="shared" ca="1" si="174"/>
        <v>0</v>
      </c>
      <c r="K122" s="51"/>
      <c r="L122" s="55"/>
      <c r="N122" s="53"/>
      <c r="O122" s="53"/>
      <c r="P122" s="53"/>
    </row>
    <row r="123" spans="5:33">
      <c r="E123" s="287" t="str">
        <f>IF(' '!E119&gt;0,' '!B118&amp;" "&amp;' '!D119, "")</f>
        <v/>
      </c>
      <c r="F123" s="153">
        <f>'4'!N34</f>
        <v>0</v>
      </c>
      <c r="G123" s="125">
        <f ca="1">' '!CT119</f>
        <v>0</v>
      </c>
      <c r="H123" s="120">
        <f>' '!CS119</f>
        <v>0</v>
      </c>
      <c r="I123" s="120">
        <f>' '!CR119</f>
        <v>0</v>
      </c>
      <c r="J123" s="120">
        <f t="shared" ca="1" si="174"/>
        <v>0</v>
      </c>
      <c r="K123" s="51"/>
      <c r="L123" s="55"/>
      <c r="M123" s="52" t="str">
        <f t="array" ref="M123">INDEX(E56:F196,IF(E56:F196="*Women*",E56:F196), 1)</f>
        <v/>
      </c>
      <c r="N123" s="53"/>
      <c r="O123" s="53"/>
      <c r="P123" s="53"/>
    </row>
    <row r="124" spans="5:33">
      <c r="E124" s="287" t="str">
        <f>IF(' '!E120&gt;0,' '!B120&amp;" "&amp;' '!D120, "")</f>
        <v/>
      </c>
      <c r="F124" s="153">
        <f>'4'!N35</f>
        <v>0</v>
      </c>
      <c r="G124" s="125">
        <f ca="1">' '!CT120</f>
        <v>0</v>
      </c>
      <c r="H124" s="120">
        <f>' '!CS120</f>
        <v>0</v>
      </c>
      <c r="I124" s="120">
        <f>' '!CR120</f>
        <v>0</v>
      </c>
      <c r="J124" s="120">
        <f t="shared" ca="1" si="174"/>
        <v>0</v>
      </c>
      <c r="K124" s="51"/>
      <c r="L124" s="55"/>
      <c r="M124" s="52" t="str">
        <f t="array" ref="M124">INDEX(E57:F197,IF(E57:F197="*Women*",E57:F197), 1)</f>
        <v/>
      </c>
      <c r="N124" s="53"/>
      <c r="O124" s="53"/>
      <c r="P124" s="53"/>
    </row>
    <row r="125" spans="5:33">
      <c r="E125" s="287" t="str">
        <f>IF(' '!E121&gt;0,' '!B120&amp;" "&amp;' '!D121, "")</f>
        <v/>
      </c>
      <c r="F125" s="153">
        <f>'4'!N36</f>
        <v>0</v>
      </c>
      <c r="G125" s="125">
        <f ca="1">' '!CT121</f>
        <v>0</v>
      </c>
      <c r="H125" s="120">
        <f>' '!CS121</f>
        <v>0</v>
      </c>
      <c r="I125" s="120">
        <f>' '!CR121</f>
        <v>0</v>
      </c>
      <c r="J125" s="120">
        <f t="shared" ca="1" si="174"/>
        <v>0</v>
      </c>
      <c r="K125" s="51"/>
      <c r="L125" s="55"/>
      <c r="M125" s="52" t="str">
        <f t="array" ref="M125">INDEX(E58:F198, , 1)</f>
        <v/>
      </c>
      <c r="N125" s="53"/>
      <c r="O125" s="53"/>
      <c r="P125" s="53"/>
    </row>
    <row r="126" spans="5:33">
      <c r="E126" s="287" t="str">
        <f>IF(' '!E122&gt;0,' '!B122&amp;" "&amp;' '!D122, "")</f>
        <v/>
      </c>
      <c r="F126" s="153">
        <f>'4'!N37</f>
        <v>0</v>
      </c>
      <c r="G126" s="125">
        <f ca="1">' '!CT122</f>
        <v>0</v>
      </c>
      <c r="H126" s="120">
        <f>' '!CS122</f>
        <v>0</v>
      </c>
      <c r="I126" s="120">
        <f>' '!CR122</f>
        <v>0</v>
      </c>
      <c r="J126" s="120">
        <f t="shared" ca="1" si="174"/>
        <v>0</v>
      </c>
      <c r="K126" s="51"/>
      <c r="L126" s="55"/>
      <c r="M126" s="52" t="str">
        <f t="array" ref="M126">INDEX(E59:F199, , 1)</f>
        <v/>
      </c>
      <c r="N126" s="53"/>
      <c r="O126" s="53"/>
      <c r="P126" s="53"/>
    </row>
    <row r="127" spans="5:33">
      <c r="E127" s="287" t="str">
        <f>IF(' '!E123&gt;0,' '!B122&amp;" "&amp;' '!D123, "")</f>
        <v/>
      </c>
      <c r="F127" s="153">
        <f>'4'!N38</f>
        <v>0</v>
      </c>
      <c r="G127" s="125">
        <f ca="1">' '!CT123</f>
        <v>0</v>
      </c>
      <c r="H127" s="120">
        <f>' '!CS123</f>
        <v>0</v>
      </c>
      <c r="I127" s="120">
        <f>' '!CR123</f>
        <v>0</v>
      </c>
      <c r="J127" s="120">
        <f t="shared" ca="1" si="174"/>
        <v>0</v>
      </c>
      <c r="K127" s="51"/>
      <c r="L127" s="55"/>
      <c r="M127" s="52" t="str">
        <f t="array" ref="M127">INDEX(E60:F200, , 1)</f>
        <v/>
      </c>
      <c r="N127" s="53"/>
      <c r="O127" s="53"/>
      <c r="P127" s="53"/>
    </row>
    <row r="128" spans="5:33">
      <c r="E128" s="287" t="str">
        <f>IF(' '!E124&gt;0,' '!B124&amp;" "&amp;' '!D124, "")</f>
        <v/>
      </c>
      <c r="F128" s="153">
        <f>'4'!N39</f>
        <v>0</v>
      </c>
      <c r="G128" s="125">
        <f ca="1">' '!CT124</f>
        <v>0</v>
      </c>
      <c r="H128" s="120">
        <f>' '!CS124</f>
        <v>0</v>
      </c>
      <c r="I128" s="120">
        <f>' '!CR124</f>
        <v>0</v>
      </c>
      <c r="J128" s="120">
        <f t="shared" ca="1" si="174"/>
        <v>0</v>
      </c>
      <c r="K128" s="51"/>
      <c r="L128" s="55"/>
      <c r="M128" s="52" t="str">
        <f t="array" ref="M128">INDEX(E61:F201, , 1)</f>
        <v/>
      </c>
      <c r="N128" s="53"/>
      <c r="O128" s="53"/>
      <c r="P128" s="53"/>
    </row>
    <row r="129" spans="5:33">
      <c r="E129" s="287" t="str">
        <f>IF(' '!E125&gt;0,' '!B124&amp;" "&amp;' '!D125, "")</f>
        <v/>
      </c>
      <c r="F129" s="153">
        <f>'4'!N40</f>
        <v>0</v>
      </c>
      <c r="G129" s="125">
        <f ca="1">' '!CT125</f>
        <v>0</v>
      </c>
      <c r="H129" s="120">
        <f>' '!CS125</f>
        <v>0</v>
      </c>
      <c r="I129" s="120">
        <f>' '!CR125</f>
        <v>0</v>
      </c>
      <c r="J129" s="120">
        <f t="shared" ca="1" si="174"/>
        <v>0</v>
      </c>
      <c r="K129" s="51"/>
      <c r="L129" s="55"/>
      <c r="M129" s="52" t="str">
        <f t="array" ref="M129">INDEX(E62:F202, , 1)</f>
        <v/>
      </c>
      <c r="N129" s="53"/>
      <c r="O129" s="53"/>
      <c r="P129" s="53"/>
    </row>
    <row r="130" spans="5:33">
      <c r="E130" s="287" t="str">
        <f>IF(' '!E126&gt;0,' '!B126&amp;" "&amp;' '!D126, "")</f>
        <v/>
      </c>
      <c r="F130" s="153">
        <f>'4'!N41</f>
        <v>0</v>
      </c>
      <c r="G130" s="125">
        <f ca="1">' '!CT126</f>
        <v>0</v>
      </c>
      <c r="H130" s="120">
        <f>' '!CS126</f>
        <v>0</v>
      </c>
      <c r="I130" s="120">
        <f>' '!CR126</f>
        <v>0</v>
      </c>
      <c r="J130" s="120">
        <f t="shared" ca="1" si="174"/>
        <v>0</v>
      </c>
      <c r="K130" s="51"/>
      <c r="L130" s="55"/>
      <c r="M130" s="52" t="str">
        <f t="array" ref="M130">INDEX(E63:F203, , 1)</f>
        <v/>
      </c>
      <c r="N130" s="53"/>
      <c r="O130" s="53"/>
      <c r="P130" s="53"/>
    </row>
    <row r="131" spans="5:33">
      <c r="E131" s="287" t="str">
        <f>IF(' '!E127&gt;0,' '!B126&amp;" "&amp;' '!D127, "")</f>
        <v/>
      </c>
      <c r="F131" s="153">
        <f>'4'!N42</f>
        <v>0</v>
      </c>
      <c r="G131" s="125">
        <f ca="1">' '!CT127</f>
        <v>0</v>
      </c>
      <c r="H131" s="120">
        <f>' '!CS127</f>
        <v>0</v>
      </c>
      <c r="I131" s="120">
        <f>' '!CR127</f>
        <v>0</v>
      </c>
      <c r="J131" s="120">
        <f t="shared" ca="1" si="174"/>
        <v>0</v>
      </c>
      <c r="K131" s="51"/>
      <c r="L131" s="55"/>
      <c r="M131" s="52" t="str">
        <f t="array" ref="M131">INDEX(E64:F204, , 1)</f>
        <v/>
      </c>
      <c r="N131" s="53"/>
      <c r="O131" s="53"/>
      <c r="P131" s="53"/>
    </row>
    <row r="132" spans="5:33">
      <c r="E132" s="287" t="str">
        <f>IF(' '!E128&gt;0,' '!B128&amp;" "&amp;' '!D128, "")</f>
        <v/>
      </c>
      <c r="F132" s="153">
        <f>'4'!N43</f>
        <v>0</v>
      </c>
      <c r="G132" s="125">
        <f ca="1">' '!CT128</f>
        <v>0</v>
      </c>
      <c r="H132" s="120">
        <f>' '!CS128</f>
        <v>0</v>
      </c>
      <c r="I132" s="120">
        <f>' '!CR128</f>
        <v>0</v>
      </c>
      <c r="J132" s="120">
        <f t="shared" ca="1" si="174"/>
        <v>0</v>
      </c>
      <c r="M132" s="52" t="str">
        <f t="array" ref="M132">INDEX(E65:F205, , 1)</f>
        <v/>
      </c>
    </row>
    <row r="133" spans="5:33">
      <c r="E133" s="287" t="str">
        <f>IF(' '!E129&gt;0,' '!B128&amp;" "&amp;' '!D129, "")</f>
        <v/>
      </c>
      <c r="F133" s="153">
        <f>'4'!N44</f>
        <v>0</v>
      </c>
      <c r="G133" s="125">
        <f ca="1">' '!CT129</f>
        <v>0</v>
      </c>
      <c r="H133" s="120">
        <f>' '!CS129</f>
        <v>0</v>
      </c>
      <c r="I133" s="120">
        <f>' '!CR129</f>
        <v>0</v>
      </c>
      <c r="J133" s="120">
        <f t="shared" ca="1" si="174"/>
        <v>0</v>
      </c>
      <c r="M133" s="52" t="str">
        <f t="array" ref="M133">INDEX(E66:F206, , 1)</f>
        <v/>
      </c>
    </row>
    <row r="134" spans="5:33">
      <c r="E134" s="127"/>
      <c r="F134" s="126"/>
      <c r="G134" s="127"/>
      <c r="H134" s="127"/>
      <c r="I134" s="127"/>
      <c r="J134" s="127"/>
      <c r="M134" s="52" t="str">
        <f t="array" ref="M134">INDEX(E67:F207, , 1)</f>
        <v/>
      </c>
    </row>
    <row r="135" spans="5:33">
      <c r="E135" s="288"/>
      <c r="F135" s="288"/>
      <c r="G135" s="288"/>
      <c r="H135" s="288" t="str">
        <f>'5'!B130</f>
        <v xml:space="preserve">Área de Trabalho: </v>
      </c>
      <c r="I135" s="288"/>
      <c r="J135" s="288"/>
      <c r="M135" s="52" t="str">
        <f t="array" ref="M135">INDEX(E68:F208, , 1)</f>
        <v/>
      </c>
    </row>
    <row r="136" spans="5:33">
      <c r="E136" s="287" t="str">
        <f>IF(' '!E131&gt;0,' '!B131&amp;" "&amp;' '!D131, "")</f>
        <v/>
      </c>
      <c r="F136" s="153">
        <f>'4'!S5</f>
        <v>0</v>
      </c>
      <c r="G136" s="125">
        <f ca="1">' '!CT131</f>
        <v>0</v>
      </c>
      <c r="H136" s="120">
        <f>' '!CS131</f>
        <v>0</v>
      </c>
      <c r="I136" s="120">
        <f>' '!CR131</f>
        <v>0</v>
      </c>
      <c r="J136" s="120">
        <f ca="1">SUM(G136:I136)</f>
        <v>0</v>
      </c>
      <c r="M136" s="52" t="str">
        <f t="array" ref="M136">INDEX(E69:F209, , 1)</f>
        <v/>
      </c>
    </row>
    <row r="137" spans="5:33">
      <c r="E137" s="287" t="str">
        <f>IF(' '!E132&gt;0,' '!B131&amp;" "&amp;' '!D132, "")</f>
        <v/>
      </c>
      <c r="F137" s="153">
        <f>'4'!S6</f>
        <v>0</v>
      </c>
      <c r="G137" s="125">
        <f ca="1">' '!CT132</f>
        <v>0</v>
      </c>
      <c r="H137" s="120">
        <f>' '!CS132</f>
        <v>0</v>
      </c>
      <c r="I137" s="120">
        <f>' '!CR132</f>
        <v>0</v>
      </c>
      <c r="J137" s="120">
        <f ca="1">SUM(G137:I137)</f>
        <v>0</v>
      </c>
      <c r="K137" s="51"/>
      <c r="L137" s="178"/>
      <c r="M137" s="283" t="str">
        <f>H219</f>
        <v xml:space="preserve">Área de Trabalho: </v>
      </c>
      <c r="N137" s="178"/>
      <c r="O137" s="178"/>
      <c r="P137" s="178"/>
      <c r="Q137" s="127"/>
      <c r="R137" s="123"/>
      <c r="S137" s="126"/>
      <c r="T137" s="126"/>
      <c r="U137" s="127"/>
      <c r="V137" s="178"/>
      <c r="W137" s="178"/>
      <c r="X137" s="178"/>
      <c r="Y137" s="178"/>
      <c r="Z137" s="178"/>
      <c r="AA137" s="178"/>
      <c r="AB137" s="178"/>
      <c r="AC137" s="178"/>
      <c r="AD137" s="178"/>
      <c r="AE137" s="178"/>
      <c r="AF137" s="178"/>
      <c r="AG137" s="178"/>
    </row>
    <row r="138" spans="5:33">
      <c r="E138" s="287" t="str">
        <f>IF(' '!E133&gt;0,' '!B133&amp;" "&amp;' '!D133, "")</f>
        <v/>
      </c>
      <c r="F138" s="153">
        <f>'4'!S7</f>
        <v>0</v>
      </c>
      <c r="G138" s="125">
        <f ca="1">' '!CT133</f>
        <v>0</v>
      </c>
      <c r="H138" s="120">
        <f>' '!CS133</f>
        <v>0</v>
      </c>
      <c r="I138" s="120">
        <f>' '!CR133</f>
        <v>0</v>
      </c>
      <c r="J138" s="120">
        <f ca="1">SUM(G138:I138)</f>
        <v>0</v>
      </c>
      <c r="K138" s="51"/>
      <c r="L138" s="178">
        <v>1</v>
      </c>
      <c r="M138" s="134" t="s">
        <v>134</v>
      </c>
      <c r="N138" s="118" t="e" vm="1">
        <f>TRANSPOSE(_xlfn.UNIQUE(_xlfn._xlws.FILTER(E220:E259,E220:E259&lt;&gt;"")))</f>
        <v>#VALUE!</v>
      </c>
      <c r="O138" s="118"/>
      <c r="P138" s="118"/>
      <c r="Q138" s="128"/>
      <c r="R138" s="135"/>
      <c r="S138" s="129"/>
      <c r="T138" s="129"/>
      <c r="U138" s="130"/>
      <c r="V138" s="118"/>
      <c r="W138" s="118"/>
      <c r="X138" s="118"/>
      <c r="Y138" s="118"/>
      <c r="Z138" s="118"/>
      <c r="AA138" s="118"/>
      <c r="AB138" s="118"/>
      <c r="AC138" s="118"/>
      <c r="AD138" s="118"/>
      <c r="AE138" s="118"/>
      <c r="AF138" s="118"/>
      <c r="AG138" s="118"/>
    </row>
    <row r="139" spans="5:33">
      <c r="E139" s="287" t="str">
        <f>IF(' '!E134&gt;0,' '!B133&amp;" "&amp;' '!D134, "")</f>
        <v/>
      </c>
      <c r="F139" s="153">
        <f>'4'!S8</f>
        <v>0</v>
      </c>
      <c r="G139" s="125">
        <f ca="1">' '!CT134</f>
        <v>0</v>
      </c>
      <c r="H139" s="120">
        <f>' '!CS134</f>
        <v>0</v>
      </c>
      <c r="I139" s="120">
        <f>' '!CR134</f>
        <v>0</v>
      </c>
      <c r="J139" s="120">
        <f t="shared" ref="J139:J155" ca="1" si="177">SUM(G139:I139)</f>
        <v>0</v>
      </c>
      <c r="K139" s="51"/>
      <c r="L139" s="178">
        <v>2</v>
      </c>
      <c r="M139" s="86" t="s">
        <v>135</v>
      </c>
      <c r="N139" s="142" t="e" vm="2">
        <f t="shared" ref="N139:O142" si="178">_xlfn.IFNA(INDEX($E$220:$I$259, MATCH(N$87,$E$220:$E$259,0),$L139),"")</f>
        <v>#VALUE!</v>
      </c>
      <c r="O139" s="142" t="str">
        <f t="shared" si="178"/>
        <v/>
      </c>
      <c r="P139" s="142" t="str">
        <f t="shared" ref="P139:AG142" si="179">_xlfn.IFNA(INDEX($E$220:$I$259, MATCH(P$87,$E$220:$E$259,0),$L139),"")</f>
        <v/>
      </c>
      <c r="Q139" s="142" t="str">
        <f t="shared" si="179"/>
        <v/>
      </c>
      <c r="R139" s="142" t="str">
        <f t="shared" si="179"/>
        <v/>
      </c>
      <c r="S139" s="142" t="str">
        <f t="shared" si="179"/>
        <v/>
      </c>
      <c r="T139" s="142" t="str">
        <f t="shared" si="179"/>
        <v/>
      </c>
      <c r="U139" s="142" t="str">
        <f t="shared" si="179"/>
        <v/>
      </c>
      <c r="V139" s="142" t="str">
        <f t="shared" si="179"/>
        <v/>
      </c>
      <c r="W139" s="142" t="str">
        <f t="shared" si="179"/>
        <v/>
      </c>
      <c r="X139" s="142" t="str">
        <f t="shared" si="179"/>
        <v/>
      </c>
      <c r="Y139" s="142" t="str">
        <f t="shared" si="179"/>
        <v/>
      </c>
      <c r="Z139" s="142" t="str">
        <f t="shared" si="179"/>
        <v/>
      </c>
      <c r="AA139" s="142" t="str">
        <f t="shared" si="179"/>
        <v/>
      </c>
      <c r="AB139" s="142" t="str">
        <f t="shared" si="179"/>
        <v/>
      </c>
      <c r="AC139" s="142" t="str">
        <f t="shared" si="179"/>
        <v/>
      </c>
      <c r="AD139" s="142" t="str">
        <f t="shared" si="179"/>
        <v/>
      </c>
      <c r="AE139" s="142" t="str">
        <f t="shared" si="179"/>
        <v/>
      </c>
      <c r="AF139" s="142" t="str">
        <f t="shared" si="179"/>
        <v/>
      </c>
      <c r="AG139" s="142" t="str">
        <f t="shared" si="179"/>
        <v/>
      </c>
    </row>
    <row r="140" spans="5:33">
      <c r="E140" s="287" t="str">
        <f>IF(' '!E135&gt;0,' '!B135&amp;" "&amp;' '!D135, "")</f>
        <v/>
      </c>
      <c r="F140" s="153">
        <f>'4'!S9</f>
        <v>0</v>
      </c>
      <c r="G140" s="125">
        <f ca="1">' '!CT135</f>
        <v>0</v>
      </c>
      <c r="H140" s="120">
        <f>' '!CS135</f>
        <v>0</v>
      </c>
      <c r="I140" s="120">
        <f>' '!CR135</f>
        <v>0</v>
      </c>
      <c r="J140" s="120">
        <f t="shared" ca="1" si="177"/>
        <v>0</v>
      </c>
      <c r="K140" s="51"/>
      <c r="L140" s="178">
        <v>3</v>
      </c>
      <c r="M140" s="136" t="s">
        <v>4</v>
      </c>
      <c r="N140" s="118" t="e" vm="2">
        <f t="shared" si="178"/>
        <v>#VALUE!</v>
      </c>
      <c r="O140" s="118" t="str">
        <f t="shared" si="178"/>
        <v/>
      </c>
      <c r="P140" s="118" t="str">
        <f t="shared" si="179"/>
        <v/>
      </c>
      <c r="Q140" s="118" t="str">
        <f t="shared" si="179"/>
        <v/>
      </c>
      <c r="R140" s="118" t="str">
        <f t="shared" si="179"/>
        <v/>
      </c>
      <c r="S140" s="118" t="str">
        <f t="shared" si="179"/>
        <v/>
      </c>
      <c r="T140" s="118" t="str">
        <f t="shared" si="179"/>
        <v/>
      </c>
      <c r="U140" s="118" t="str">
        <f t="shared" si="179"/>
        <v/>
      </c>
      <c r="V140" s="118" t="str">
        <f t="shared" si="179"/>
        <v/>
      </c>
      <c r="W140" s="118" t="str">
        <f t="shared" si="179"/>
        <v/>
      </c>
      <c r="X140" s="118" t="str">
        <f t="shared" si="179"/>
        <v/>
      </c>
      <c r="Y140" s="118" t="str">
        <f t="shared" si="179"/>
        <v/>
      </c>
      <c r="Z140" s="118" t="str">
        <f t="shared" si="179"/>
        <v/>
      </c>
      <c r="AA140" s="118" t="str">
        <f t="shared" si="179"/>
        <v/>
      </c>
      <c r="AB140" s="118" t="str">
        <f t="shared" si="179"/>
        <v/>
      </c>
      <c r="AC140" s="118" t="str">
        <f t="shared" si="179"/>
        <v/>
      </c>
      <c r="AD140" s="118" t="str">
        <f t="shared" si="179"/>
        <v/>
      </c>
      <c r="AE140" s="118" t="str">
        <f t="shared" si="179"/>
        <v/>
      </c>
      <c r="AF140" s="118" t="str">
        <f t="shared" si="179"/>
        <v/>
      </c>
      <c r="AG140" s="118" t="str">
        <f t="shared" si="179"/>
        <v/>
      </c>
    </row>
    <row r="141" spans="5:33">
      <c r="E141" s="287" t="str">
        <f>IF(' '!E136&gt;0,' '!B135&amp;" "&amp;' '!D136, "")</f>
        <v/>
      </c>
      <c r="F141" s="153">
        <f>'4'!S10</f>
        <v>0</v>
      </c>
      <c r="G141" s="125">
        <f ca="1">' '!CT136</f>
        <v>0</v>
      </c>
      <c r="H141" s="120">
        <f>' '!CS136</f>
        <v>0</v>
      </c>
      <c r="I141" s="120">
        <f>' '!CR136</f>
        <v>0</v>
      </c>
      <c r="J141" s="120">
        <f t="shared" ca="1" si="177"/>
        <v>0</v>
      </c>
      <c r="K141" s="51"/>
      <c r="L141" s="178">
        <v>4</v>
      </c>
      <c r="M141" s="137" t="s">
        <v>132</v>
      </c>
      <c r="N141" s="118" t="e" vm="2">
        <f t="shared" si="178"/>
        <v>#VALUE!</v>
      </c>
      <c r="O141" s="118" t="str">
        <f t="shared" si="178"/>
        <v/>
      </c>
      <c r="P141" s="118" t="str">
        <f t="shared" si="179"/>
        <v/>
      </c>
      <c r="Q141" s="118" t="str">
        <f t="shared" si="179"/>
        <v/>
      </c>
      <c r="R141" s="118" t="str">
        <f t="shared" si="179"/>
        <v/>
      </c>
      <c r="S141" s="118" t="str">
        <f t="shared" si="179"/>
        <v/>
      </c>
      <c r="T141" s="118" t="str">
        <f t="shared" si="179"/>
        <v/>
      </c>
      <c r="U141" s="118" t="str">
        <f t="shared" si="179"/>
        <v/>
      </c>
      <c r="V141" s="118" t="str">
        <f t="shared" si="179"/>
        <v/>
      </c>
      <c r="W141" s="118" t="str">
        <f t="shared" si="179"/>
        <v/>
      </c>
      <c r="X141" s="118" t="str">
        <f t="shared" si="179"/>
        <v/>
      </c>
      <c r="Y141" s="118" t="str">
        <f t="shared" si="179"/>
        <v/>
      </c>
      <c r="Z141" s="118" t="str">
        <f t="shared" si="179"/>
        <v/>
      </c>
      <c r="AA141" s="118" t="str">
        <f t="shared" si="179"/>
        <v/>
      </c>
      <c r="AB141" s="118" t="str">
        <f t="shared" si="179"/>
        <v/>
      </c>
      <c r="AC141" s="118" t="str">
        <f t="shared" si="179"/>
        <v/>
      </c>
      <c r="AD141" s="118" t="str">
        <f t="shared" si="179"/>
        <v/>
      </c>
      <c r="AE141" s="118" t="str">
        <f t="shared" si="179"/>
        <v/>
      </c>
      <c r="AF141" s="118" t="str">
        <f t="shared" si="179"/>
        <v/>
      </c>
      <c r="AG141" s="118" t="str">
        <f t="shared" si="179"/>
        <v/>
      </c>
    </row>
    <row r="142" spans="5:33">
      <c r="E142" s="287" t="str">
        <f>IF(' '!E137&gt;0,' '!B137&amp;" "&amp;' '!D137, "")</f>
        <v/>
      </c>
      <c r="F142" s="153">
        <f>'4'!S11</f>
        <v>0</v>
      </c>
      <c r="G142" s="125">
        <f ca="1">' '!CT137</f>
        <v>0</v>
      </c>
      <c r="H142" s="120">
        <f>' '!CS137</f>
        <v>0</v>
      </c>
      <c r="I142" s="120">
        <f>' '!CR137</f>
        <v>0</v>
      </c>
      <c r="J142" s="120">
        <f t="shared" ca="1" si="177"/>
        <v>0</v>
      </c>
      <c r="K142" s="51"/>
      <c r="L142" s="178">
        <v>5</v>
      </c>
      <c r="M142" s="138" t="s">
        <v>133</v>
      </c>
      <c r="N142" s="118" t="e" vm="2">
        <f t="shared" si="178"/>
        <v>#VALUE!</v>
      </c>
      <c r="O142" s="118" t="str">
        <f t="shared" si="178"/>
        <v/>
      </c>
      <c r="P142" s="118" t="str">
        <f t="shared" si="179"/>
        <v/>
      </c>
      <c r="Q142" s="118" t="str">
        <f t="shared" si="179"/>
        <v/>
      </c>
      <c r="R142" s="118" t="str">
        <f t="shared" si="179"/>
        <v/>
      </c>
      <c r="S142" s="118" t="str">
        <f t="shared" si="179"/>
        <v/>
      </c>
      <c r="T142" s="118" t="str">
        <f t="shared" si="179"/>
        <v/>
      </c>
      <c r="U142" s="118" t="str">
        <f t="shared" si="179"/>
        <v/>
      </c>
      <c r="V142" s="118" t="str">
        <f t="shared" si="179"/>
        <v/>
      </c>
      <c r="W142" s="118" t="str">
        <f t="shared" si="179"/>
        <v/>
      </c>
      <c r="X142" s="118" t="str">
        <f t="shared" si="179"/>
        <v/>
      </c>
      <c r="Y142" s="118" t="str">
        <f t="shared" si="179"/>
        <v/>
      </c>
      <c r="Z142" s="118" t="str">
        <f t="shared" si="179"/>
        <v/>
      </c>
      <c r="AA142" s="118" t="str">
        <f t="shared" si="179"/>
        <v/>
      </c>
      <c r="AB142" s="118" t="str">
        <f t="shared" si="179"/>
        <v/>
      </c>
      <c r="AC142" s="118" t="str">
        <f t="shared" si="179"/>
        <v/>
      </c>
      <c r="AD142" s="118" t="str">
        <f t="shared" si="179"/>
        <v/>
      </c>
      <c r="AE142" s="118" t="str">
        <f t="shared" si="179"/>
        <v/>
      </c>
      <c r="AF142" s="118" t="str">
        <f t="shared" si="179"/>
        <v/>
      </c>
      <c r="AG142" s="118" t="str">
        <f t="shared" si="179"/>
        <v/>
      </c>
    </row>
    <row r="143" spans="5:33">
      <c r="E143" s="287" t="str">
        <f>IF(' '!E138&gt;0,' '!B137&amp;" "&amp;' '!D138, "")</f>
        <v/>
      </c>
      <c r="F143" s="153">
        <f>'4'!S12</f>
        <v>0</v>
      </c>
      <c r="G143" s="125">
        <f ca="1">' '!CT138</f>
        <v>0</v>
      </c>
      <c r="H143" s="120">
        <f>' '!CS138</f>
        <v>0</v>
      </c>
      <c r="I143" s="120">
        <f>' '!CR138</f>
        <v>0</v>
      </c>
      <c r="J143" s="120">
        <f t="shared" ca="1" si="177"/>
        <v>0</v>
      </c>
      <c r="K143" s="51"/>
      <c r="L143" s="178"/>
      <c r="M143" s="143" t="s">
        <v>137</v>
      </c>
      <c r="N143" s="144" t="e" vm="2">
        <f>SUM(N140:N142)</f>
        <v>#VALUE!</v>
      </c>
      <c r="O143" s="144">
        <f t="shared" ref="O143:AG143" si="180">SUM(O140:O142)</f>
        <v>0</v>
      </c>
      <c r="P143" s="144">
        <f t="shared" si="180"/>
        <v>0</v>
      </c>
      <c r="Q143" s="144">
        <f t="shared" si="180"/>
        <v>0</v>
      </c>
      <c r="R143" s="144">
        <f t="shared" si="180"/>
        <v>0</v>
      </c>
      <c r="S143" s="144">
        <f t="shared" si="180"/>
        <v>0</v>
      </c>
      <c r="T143" s="144">
        <f t="shared" si="180"/>
        <v>0</v>
      </c>
      <c r="U143" s="144">
        <f t="shared" si="180"/>
        <v>0</v>
      </c>
      <c r="V143" s="144">
        <f t="shared" si="180"/>
        <v>0</v>
      </c>
      <c r="W143" s="144">
        <f t="shared" si="180"/>
        <v>0</v>
      </c>
      <c r="X143" s="144">
        <f t="shared" si="180"/>
        <v>0</v>
      </c>
      <c r="Y143" s="144">
        <f t="shared" si="180"/>
        <v>0</v>
      </c>
      <c r="Z143" s="144">
        <f t="shared" si="180"/>
        <v>0</v>
      </c>
      <c r="AA143" s="144">
        <f t="shared" si="180"/>
        <v>0</v>
      </c>
      <c r="AB143" s="144">
        <f t="shared" si="180"/>
        <v>0</v>
      </c>
      <c r="AC143" s="144">
        <f t="shared" si="180"/>
        <v>0</v>
      </c>
      <c r="AD143" s="144">
        <f t="shared" si="180"/>
        <v>0</v>
      </c>
      <c r="AE143" s="144">
        <f t="shared" si="180"/>
        <v>0</v>
      </c>
      <c r="AF143" s="144">
        <f t="shared" si="180"/>
        <v>0</v>
      </c>
      <c r="AG143" s="144">
        <f t="shared" si="180"/>
        <v>0</v>
      </c>
    </row>
    <row r="144" spans="5:33">
      <c r="E144" s="287" t="str">
        <f>IF(' '!E139&gt;0,' '!B139&amp;" "&amp;' '!D139, "")</f>
        <v/>
      </c>
      <c r="F144" s="153">
        <f>'4'!S13</f>
        <v>0</v>
      </c>
      <c r="G144" s="125">
        <f ca="1">' '!CT139</f>
        <v>0</v>
      </c>
      <c r="H144" s="120">
        <f>' '!CS139</f>
        <v>0</v>
      </c>
      <c r="I144" s="120">
        <f>' '!CR139</f>
        <v>0</v>
      </c>
      <c r="J144" s="120">
        <f t="shared" ca="1" si="177"/>
        <v>0</v>
      </c>
      <c r="K144" s="51"/>
      <c r="L144" s="178"/>
      <c r="M144" s="143" t="s">
        <v>735</v>
      </c>
      <c r="N144" s="144" t="e" vm="2">
        <f>$C$25-N143</f>
        <v>#VALUE!</v>
      </c>
      <c r="O144" s="144">
        <f t="shared" ref="O144:AG144" si="181">$C$25-O143</f>
        <v>0</v>
      </c>
      <c r="P144" s="144">
        <f t="shared" si="181"/>
        <v>0</v>
      </c>
      <c r="Q144" s="144">
        <f t="shared" si="181"/>
        <v>0</v>
      </c>
      <c r="R144" s="144">
        <f t="shared" si="181"/>
        <v>0</v>
      </c>
      <c r="S144" s="144">
        <f t="shared" si="181"/>
        <v>0</v>
      </c>
      <c r="T144" s="144">
        <f t="shared" si="181"/>
        <v>0</v>
      </c>
      <c r="U144" s="144">
        <f t="shared" si="181"/>
        <v>0</v>
      </c>
      <c r="V144" s="144">
        <f t="shared" si="181"/>
        <v>0</v>
      </c>
      <c r="W144" s="144">
        <f t="shared" si="181"/>
        <v>0</v>
      </c>
      <c r="X144" s="144">
        <f t="shared" si="181"/>
        <v>0</v>
      </c>
      <c r="Y144" s="144">
        <f t="shared" si="181"/>
        <v>0</v>
      </c>
      <c r="Z144" s="144">
        <f t="shared" si="181"/>
        <v>0</v>
      </c>
      <c r="AA144" s="144">
        <f t="shared" si="181"/>
        <v>0</v>
      </c>
      <c r="AB144" s="144">
        <f t="shared" si="181"/>
        <v>0</v>
      </c>
      <c r="AC144" s="144">
        <f t="shared" si="181"/>
        <v>0</v>
      </c>
      <c r="AD144" s="144">
        <f t="shared" si="181"/>
        <v>0</v>
      </c>
      <c r="AE144" s="144">
        <f t="shared" si="181"/>
        <v>0</v>
      </c>
      <c r="AF144" s="144">
        <f t="shared" si="181"/>
        <v>0</v>
      </c>
      <c r="AG144" s="144">
        <f t="shared" si="181"/>
        <v>0</v>
      </c>
    </row>
    <row r="145" spans="5:16">
      <c r="E145" s="287" t="str">
        <f>IF(' '!E140&gt;0,' '!B139&amp;" "&amp;' '!D140, "")</f>
        <v/>
      </c>
      <c r="F145" s="153">
        <f>'4'!S14</f>
        <v>0</v>
      </c>
      <c r="G145" s="125">
        <f ca="1">' '!CT140</f>
        <v>0</v>
      </c>
      <c r="H145" s="120">
        <f>' '!CS140</f>
        <v>0</v>
      </c>
      <c r="I145" s="120">
        <f>' '!CR140</f>
        <v>0</v>
      </c>
      <c r="J145" s="120">
        <f t="shared" ca="1" si="177"/>
        <v>0</v>
      </c>
      <c r="K145" s="51"/>
      <c r="L145" s="55"/>
      <c r="M145" s="53"/>
      <c r="N145" s="53"/>
      <c r="O145" s="53"/>
      <c r="P145" s="53"/>
    </row>
    <row r="146" spans="5:16">
      <c r="E146" s="287" t="str">
        <f>IF(' '!E141&gt;0,' '!B141&amp;" "&amp;' '!D141, "")</f>
        <v/>
      </c>
      <c r="F146" s="153">
        <f>'4'!S15</f>
        <v>0</v>
      </c>
      <c r="G146" s="125">
        <f ca="1">' '!CT141</f>
        <v>0</v>
      </c>
      <c r="H146" s="120">
        <f>' '!CS141</f>
        <v>0</v>
      </c>
      <c r="I146" s="120">
        <f>' '!CR141</f>
        <v>0</v>
      </c>
      <c r="J146" s="120">
        <f t="shared" ca="1" si="177"/>
        <v>0</v>
      </c>
      <c r="K146" s="51"/>
      <c r="L146" s="55"/>
      <c r="M146" s="53"/>
      <c r="N146" s="53"/>
      <c r="O146" s="53"/>
      <c r="P146" s="53"/>
    </row>
    <row r="147" spans="5:16">
      <c r="E147" s="287" t="str">
        <f>IF(' '!E142&gt;0,' '!B141&amp;" "&amp;' '!D142, "")</f>
        <v/>
      </c>
      <c r="F147" s="153">
        <f>'4'!S16</f>
        <v>0</v>
      </c>
      <c r="G147" s="125">
        <f ca="1">' '!CT142</f>
        <v>0</v>
      </c>
      <c r="H147" s="120">
        <f>' '!CS142</f>
        <v>0</v>
      </c>
      <c r="I147" s="120">
        <f>' '!CR142</f>
        <v>0</v>
      </c>
      <c r="J147" s="120">
        <f t="shared" ca="1" si="177"/>
        <v>0</v>
      </c>
      <c r="K147" s="51"/>
      <c r="L147" s="55"/>
      <c r="M147" s="53"/>
      <c r="N147" s="53"/>
      <c r="O147" s="53"/>
      <c r="P147" s="53"/>
    </row>
    <row r="148" spans="5:16">
      <c r="E148" s="287" t="str">
        <f>IF(' '!E143&gt;0,' '!B143&amp;" "&amp;' '!D143, "")</f>
        <v/>
      </c>
      <c r="F148" s="153">
        <f>'4'!S17</f>
        <v>0</v>
      </c>
      <c r="G148" s="125">
        <f ca="1">' '!CT143</f>
        <v>0</v>
      </c>
      <c r="H148" s="120">
        <f>' '!CS143</f>
        <v>0</v>
      </c>
      <c r="I148" s="120">
        <f>' '!CR143</f>
        <v>0</v>
      </c>
      <c r="J148" s="120">
        <f t="shared" ca="1" si="177"/>
        <v>0</v>
      </c>
      <c r="K148" s="51"/>
      <c r="L148" s="55"/>
      <c r="M148" s="53"/>
      <c r="N148" s="53"/>
      <c r="O148" s="53"/>
      <c r="P148" s="53"/>
    </row>
    <row r="149" spans="5:16">
      <c r="E149" s="287" t="str">
        <f>IF(' '!E144&gt;0,' '!B143&amp;" "&amp;' '!D144, "")</f>
        <v/>
      </c>
      <c r="F149" s="153">
        <f>'4'!S18</f>
        <v>0</v>
      </c>
      <c r="G149" s="125">
        <f ca="1">' '!CT144</f>
        <v>0</v>
      </c>
      <c r="H149" s="120">
        <f>' '!CS144</f>
        <v>0</v>
      </c>
      <c r="I149" s="120">
        <f>' '!CR144</f>
        <v>0</v>
      </c>
      <c r="J149" s="120">
        <f t="shared" ca="1" si="177"/>
        <v>0</v>
      </c>
    </row>
    <row r="150" spans="5:16">
      <c r="E150" s="287" t="str">
        <f>IF(' '!E145&gt;0,' '!B145&amp;" "&amp;' '!D145, "")</f>
        <v/>
      </c>
      <c r="F150" s="153">
        <f>'4'!S19</f>
        <v>0</v>
      </c>
      <c r="G150" s="125">
        <f ca="1">' '!CT145</f>
        <v>0</v>
      </c>
      <c r="H150" s="120">
        <f>' '!CS145</f>
        <v>0</v>
      </c>
      <c r="I150" s="120">
        <f>' '!CR145</f>
        <v>0</v>
      </c>
      <c r="J150" s="120">
        <f t="shared" ca="1" si="177"/>
        <v>0</v>
      </c>
    </row>
    <row r="151" spans="5:16">
      <c r="E151" s="287" t="str">
        <f>IF(' '!E146&gt;0,' '!B145&amp;" "&amp;' '!D146, "")</f>
        <v/>
      </c>
      <c r="F151" s="153">
        <f>'4'!S20</f>
        <v>0</v>
      </c>
      <c r="G151" s="125">
        <f ca="1">' '!CT146</f>
        <v>0</v>
      </c>
      <c r="H151" s="120">
        <f>' '!CS146</f>
        <v>0</v>
      </c>
      <c r="I151" s="120">
        <f>' '!CR146</f>
        <v>0</v>
      </c>
      <c r="J151" s="120">
        <f t="shared" ca="1" si="177"/>
        <v>0</v>
      </c>
    </row>
    <row r="152" spans="5:16">
      <c r="E152" s="287" t="str">
        <f>IF(' '!E147&gt;0,' '!B147&amp;" "&amp;' '!D147, "")</f>
        <v/>
      </c>
      <c r="F152" s="153">
        <f>'4'!S21</f>
        <v>0</v>
      </c>
      <c r="G152" s="125">
        <f ca="1">' '!CT147</f>
        <v>0</v>
      </c>
      <c r="H152" s="120">
        <f>' '!CS147</f>
        <v>0</v>
      </c>
      <c r="I152" s="120">
        <f>' '!CR147</f>
        <v>0</v>
      </c>
      <c r="J152" s="120">
        <f t="shared" ca="1" si="177"/>
        <v>0</v>
      </c>
    </row>
    <row r="153" spans="5:16">
      <c r="E153" s="287" t="str">
        <f>IF(' '!E148&gt;0,' '!B147&amp;" "&amp;' '!D148, "")</f>
        <v/>
      </c>
      <c r="F153" s="153">
        <f>'4'!S22</f>
        <v>0</v>
      </c>
      <c r="G153" s="125">
        <f ca="1">' '!CT148</f>
        <v>0</v>
      </c>
      <c r="H153" s="120">
        <f>' '!CS148</f>
        <v>0</v>
      </c>
      <c r="I153" s="120">
        <f>' '!CR148</f>
        <v>0</v>
      </c>
      <c r="J153" s="120">
        <f t="shared" ca="1" si="177"/>
        <v>0</v>
      </c>
    </row>
    <row r="154" spans="5:16">
      <c r="E154" s="287" t="str">
        <f>IF(' '!E149&gt;0,' '!B149&amp;" "&amp;' '!D149, "")</f>
        <v/>
      </c>
      <c r="F154" s="153">
        <f>'4'!S23</f>
        <v>0</v>
      </c>
      <c r="G154" s="125">
        <f ca="1">' '!CT149</f>
        <v>0</v>
      </c>
      <c r="H154" s="120">
        <f>' '!CS149</f>
        <v>0</v>
      </c>
      <c r="I154" s="120">
        <f>' '!CR149</f>
        <v>0</v>
      </c>
      <c r="J154" s="120">
        <f t="shared" ca="1" si="177"/>
        <v>0</v>
      </c>
    </row>
    <row r="155" spans="5:16">
      <c r="E155" s="287" t="str">
        <f>IF(' '!E150&gt;0,' '!B149&amp;" "&amp;' '!D150, "")</f>
        <v/>
      </c>
      <c r="F155" s="153">
        <f>'4'!S24</f>
        <v>0</v>
      </c>
      <c r="G155" s="125">
        <f ca="1">' '!CT150</f>
        <v>0</v>
      </c>
      <c r="H155" s="120">
        <f>' '!CS150</f>
        <v>0</v>
      </c>
      <c r="I155" s="120">
        <f>' '!CR150</f>
        <v>0</v>
      </c>
      <c r="J155" s="120">
        <f t="shared" ca="1" si="177"/>
        <v>0</v>
      </c>
    </row>
    <row r="156" spans="5:16">
      <c r="E156" s="287" t="str">
        <f>IF(' '!E151&gt;0,' '!B151&amp;" "&amp;' '!D151, "")</f>
        <v/>
      </c>
      <c r="F156" s="153">
        <f>'4'!S25</f>
        <v>0</v>
      </c>
      <c r="G156" s="125">
        <f ca="1">' '!CT151</f>
        <v>0</v>
      </c>
      <c r="H156" s="120">
        <f>' '!CS151</f>
        <v>0</v>
      </c>
      <c r="I156" s="120">
        <f>' '!CR151</f>
        <v>0</v>
      </c>
      <c r="J156" s="120">
        <f ca="1">SUM(G156:I156)</f>
        <v>0</v>
      </c>
    </row>
    <row r="157" spans="5:16">
      <c r="E157" s="287" t="str">
        <f>IF(' '!E152&gt;0,' '!B151&amp;" "&amp;' '!D152, "")</f>
        <v/>
      </c>
      <c r="F157" s="153">
        <f>'4'!S26</f>
        <v>0</v>
      </c>
      <c r="G157" s="125">
        <f ca="1">' '!CT152</f>
        <v>0</v>
      </c>
      <c r="H157" s="120">
        <f>' '!CS152</f>
        <v>0</v>
      </c>
      <c r="I157" s="120">
        <f>' '!CR152</f>
        <v>0</v>
      </c>
      <c r="J157" s="120">
        <f ca="1">SUM(G157:I157)</f>
        <v>0</v>
      </c>
    </row>
    <row r="158" spans="5:16">
      <c r="E158" s="287" t="str">
        <f>IF(' '!E153&gt;0,' '!B153&amp;" "&amp;' '!D153, "")</f>
        <v/>
      </c>
      <c r="F158" s="153">
        <f>'4'!S27</f>
        <v>0</v>
      </c>
      <c r="G158" s="125">
        <f ca="1">' '!CT153</f>
        <v>0</v>
      </c>
      <c r="H158" s="120">
        <f>' '!CS153</f>
        <v>0</v>
      </c>
      <c r="I158" s="120">
        <f>' '!CR153</f>
        <v>0</v>
      </c>
      <c r="J158" s="120">
        <f ca="1">SUM(G158:I158)</f>
        <v>0</v>
      </c>
    </row>
    <row r="159" spans="5:16">
      <c r="E159" s="287" t="str">
        <f>IF(' '!E154&gt;0,' '!B153&amp;" "&amp;' '!D154, "")</f>
        <v/>
      </c>
      <c r="F159" s="153">
        <f>'4'!S28</f>
        <v>0</v>
      </c>
      <c r="G159" s="125">
        <f ca="1">' '!CT154</f>
        <v>0</v>
      </c>
      <c r="H159" s="120">
        <f>' '!CS154</f>
        <v>0</v>
      </c>
      <c r="I159" s="120">
        <f>' '!CR154</f>
        <v>0</v>
      </c>
      <c r="J159" s="120">
        <f t="shared" ref="J159:J175" ca="1" si="182">SUM(G159:I159)</f>
        <v>0</v>
      </c>
    </row>
    <row r="160" spans="5:16">
      <c r="E160" s="287" t="str">
        <f>IF(' '!E155&gt;0,' '!B155&amp;" "&amp;' '!D155, "")</f>
        <v/>
      </c>
      <c r="F160" s="153">
        <f>'4'!S29</f>
        <v>0</v>
      </c>
      <c r="G160" s="125">
        <f ca="1">' '!CT155</f>
        <v>0</v>
      </c>
      <c r="H160" s="120">
        <f>' '!CS155</f>
        <v>0</v>
      </c>
      <c r="I160" s="120">
        <f>' '!CR155</f>
        <v>0</v>
      </c>
      <c r="J160" s="120">
        <f t="shared" ca="1" si="182"/>
        <v>0</v>
      </c>
    </row>
    <row r="161" spans="5:10">
      <c r="E161" s="287" t="str">
        <f>IF(' '!E156&gt;0,' '!B155&amp;" "&amp;' '!D156, "")</f>
        <v/>
      </c>
      <c r="F161" s="153">
        <f>'4'!S30</f>
        <v>0</v>
      </c>
      <c r="G161" s="125">
        <f ca="1">' '!CT156</f>
        <v>0</v>
      </c>
      <c r="H161" s="120">
        <f>' '!CS156</f>
        <v>0</v>
      </c>
      <c r="I161" s="120">
        <f>' '!CR156</f>
        <v>0</v>
      </c>
      <c r="J161" s="120">
        <f t="shared" ca="1" si="182"/>
        <v>0</v>
      </c>
    </row>
    <row r="162" spans="5:10">
      <c r="E162" s="287" t="str">
        <f>IF(' '!E157&gt;0,' '!B157&amp;" "&amp;' '!D157, "")</f>
        <v/>
      </c>
      <c r="F162" s="153">
        <f>'4'!S31</f>
        <v>0</v>
      </c>
      <c r="G162" s="125">
        <f ca="1">' '!CT157</f>
        <v>0</v>
      </c>
      <c r="H162" s="120">
        <f>' '!CS157</f>
        <v>0</v>
      </c>
      <c r="I162" s="120">
        <f>' '!CR157</f>
        <v>0</v>
      </c>
      <c r="J162" s="120">
        <f t="shared" ca="1" si="182"/>
        <v>0</v>
      </c>
    </row>
    <row r="163" spans="5:10">
      <c r="E163" s="287" t="str">
        <f>IF(' '!E158&gt;0,' '!B157&amp;" "&amp;' '!D158, "")</f>
        <v/>
      </c>
      <c r="F163" s="153">
        <f>'4'!S32</f>
        <v>0</v>
      </c>
      <c r="G163" s="125">
        <f ca="1">' '!CT158</f>
        <v>0</v>
      </c>
      <c r="H163" s="120">
        <f>' '!CS158</f>
        <v>0</v>
      </c>
      <c r="I163" s="120">
        <f>' '!CR158</f>
        <v>0</v>
      </c>
      <c r="J163" s="120">
        <f t="shared" ca="1" si="182"/>
        <v>0</v>
      </c>
    </row>
    <row r="164" spans="5:10">
      <c r="E164" s="287" t="str">
        <f>IF(' '!E159&gt;0,' '!B159&amp;" "&amp;' '!D159, "")</f>
        <v/>
      </c>
      <c r="F164" s="153">
        <f>'4'!S33</f>
        <v>0</v>
      </c>
      <c r="G164" s="125">
        <f ca="1">' '!CT159</f>
        <v>0</v>
      </c>
      <c r="H164" s="120">
        <f>' '!CS159</f>
        <v>0</v>
      </c>
      <c r="I164" s="120">
        <f>' '!CR159</f>
        <v>0</v>
      </c>
      <c r="J164" s="120">
        <f t="shared" ca="1" si="182"/>
        <v>0</v>
      </c>
    </row>
    <row r="165" spans="5:10">
      <c r="E165" s="287" t="str">
        <f>IF(' '!E160&gt;0,' '!B159&amp;" "&amp;' '!D160, "")</f>
        <v/>
      </c>
      <c r="F165" s="153">
        <f>'4'!S34</f>
        <v>0</v>
      </c>
      <c r="G165" s="125">
        <f ca="1">' '!CT160</f>
        <v>0</v>
      </c>
      <c r="H165" s="120">
        <f>' '!CS160</f>
        <v>0</v>
      </c>
      <c r="I165" s="120">
        <f>' '!CR160</f>
        <v>0</v>
      </c>
      <c r="J165" s="120">
        <f t="shared" ca="1" si="182"/>
        <v>0</v>
      </c>
    </row>
    <row r="166" spans="5:10">
      <c r="E166" s="287" t="str">
        <f>IF(' '!E161&gt;0,' '!B161&amp;" "&amp;' '!D161, "")</f>
        <v/>
      </c>
      <c r="F166" s="153">
        <f>'4'!S35</f>
        <v>0</v>
      </c>
      <c r="G166" s="125">
        <f ca="1">' '!CT161</f>
        <v>0</v>
      </c>
      <c r="H166" s="120">
        <f>' '!CS161</f>
        <v>0</v>
      </c>
      <c r="I166" s="120">
        <f>' '!CR161</f>
        <v>0</v>
      </c>
      <c r="J166" s="120">
        <f t="shared" ca="1" si="182"/>
        <v>0</v>
      </c>
    </row>
    <row r="167" spans="5:10">
      <c r="E167" s="287" t="str">
        <f>IF(' '!E162&gt;0,' '!B161&amp;" "&amp;' '!D162, "")</f>
        <v/>
      </c>
      <c r="F167" s="153">
        <f>'4'!S36</f>
        <v>0</v>
      </c>
      <c r="G167" s="125">
        <f ca="1">' '!CT162</f>
        <v>0</v>
      </c>
      <c r="H167" s="120">
        <f>' '!CS162</f>
        <v>0</v>
      </c>
      <c r="I167" s="120">
        <f>' '!CR162</f>
        <v>0</v>
      </c>
      <c r="J167" s="120">
        <f t="shared" ca="1" si="182"/>
        <v>0</v>
      </c>
    </row>
    <row r="168" spans="5:10">
      <c r="E168" s="287" t="str">
        <f>IF(' '!E163&gt;0,' '!B163&amp;" "&amp;' '!D163, "")</f>
        <v/>
      </c>
      <c r="F168" s="153">
        <f>'4'!S37</f>
        <v>0</v>
      </c>
      <c r="G168" s="125">
        <f ca="1">' '!CT163</f>
        <v>0</v>
      </c>
      <c r="H168" s="120">
        <f>' '!CS163</f>
        <v>0</v>
      </c>
      <c r="I168" s="120">
        <f>' '!CR163</f>
        <v>0</v>
      </c>
      <c r="J168" s="120">
        <f t="shared" ca="1" si="182"/>
        <v>0</v>
      </c>
    </row>
    <row r="169" spans="5:10">
      <c r="E169" s="287" t="str">
        <f>IF(' '!E164&gt;0,' '!B163&amp;" "&amp;' '!D164, "")</f>
        <v/>
      </c>
      <c r="F169" s="153">
        <f>'4'!S38</f>
        <v>0</v>
      </c>
      <c r="G169" s="125">
        <f ca="1">' '!CT164</f>
        <v>0</v>
      </c>
      <c r="H169" s="120">
        <f>' '!CS164</f>
        <v>0</v>
      </c>
      <c r="I169" s="120">
        <f>' '!CR164</f>
        <v>0</v>
      </c>
      <c r="J169" s="120">
        <f t="shared" ca="1" si="182"/>
        <v>0</v>
      </c>
    </row>
    <row r="170" spans="5:10">
      <c r="E170" s="287" t="str">
        <f>IF(' '!E165&gt;0,' '!B165&amp;" "&amp;' '!D165, "")</f>
        <v/>
      </c>
      <c r="F170" s="153">
        <f>'4'!S39</f>
        <v>0</v>
      </c>
      <c r="G170" s="125">
        <f ca="1">' '!CT165</f>
        <v>0</v>
      </c>
      <c r="H170" s="120">
        <f>' '!CS165</f>
        <v>0</v>
      </c>
      <c r="I170" s="120">
        <f>' '!CR165</f>
        <v>0</v>
      </c>
      <c r="J170" s="120">
        <f t="shared" ca="1" si="182"/>
        <v>0</v>
      </c>
    </row>
    <row r="171" spans="5:10">
      <c r="E171" s="287" t="str">
        <f>IF(' '!E166&gt;0,' '!B165&amp;" "&amp;' '!D166, "")</f>
        <v/>
      </c>
      <c r="F171" s="153">
        <f>'4'!S40</f>
        <v>0</v>
      </c>
      <c r="G171" s="125">
        <f ca="1">' '!CT166</f>
        <v>0</v>
      </c>
      <c r="H171" s="120">
        <f>' '!CS166</f>
        <v>0</v>
      </c>
      <c r="I171" s="120">
        <f>' '!CR166</f>
        <v>0</v>
      </c>
      <c r="J171" s="120">
        <f t="shared" ca="1" si="182"/>
        <v>0</v>
      </c>
    </row>
    <row r="172" spans="5:10">
      <c r="E172" s="287" t="str">
        <f>IF(' '!E167&gt;0,' '!B167&amp;" "&amp;' '!D167, "")</f>
        <v/>
      </c>
      <c r="F172" s="153">
        <f>'4'!S41</f>
        <v>0</v>
      </c>
      <c r="G172" s="125">
        <f ca="1">' '!CT167</f>
        <v>0</v>
      </c>
      <c r="H172" s="120">
        <f>' '!CS167</f>
        <v>0</v>
      </c>
      <c r="I172" s="120">
        <f>' '!CR167</f>
        <v>0</v>
      </c>
      <c r="J172" s="120">
        <f t="shared" ca="1" si="182"/>
        <v>0</v>
      </c>
    </row>
    <row r="173" spans="5:10">
      <c r="E173" s="287" t="str">
        <f>IF(' '!E168&gt;0,' '!B167&amp;" "&amp;' '!D168, "")</f>
        <v/>
      </c>
      <c r="F173" s="153">
        <f>'4'!S42</f>
        <v>0</v>
      </c>
      <c r="G173" s="125">
        <f ca="1">' '!CT168</f>
        <v>0</v>
      </c>
      <c r="H173" s="120">
        <f>' '!CS168</f>
        <v>0</v>
      </c>
      <c r="I173" s="120">
        <f>' '!CR168</f>
        <v>0</v>
      </c>
      <c r="J173" s="120">
        <f t="shared" ca="1" si="182"/>
        <v>0</v>
      </c>
    </row>
    <row r="174" spans="5:10">
      <c r="E174" s="287" t="str">
        <f>IF(' '!E169&gt;0,' '!B169&amp;" "&amp;' '!D169, "")</f>
        <v/>
      </c>
      <c r="F174" s="153">
        <f>'4'!S43</f>
        <v>0</v>
      </c>
      <c r="G174" s="125">
        <f ca="1">' '!CT169</f>
        <v>0</v>
      </c>
      <c r="H174" s="120">
        <f>' '!CS169</f>
        <v>0</v>
      </c>
      <c r="I174" s="120">
        <f>' '!CR169</f>
        <v>0</v>
      </c>
      <c r="J174" s="120">
        <f t="shared" ca="1" si="182"/>
        <v>0</v>
      </c>
    </row>
    <row r="175" spans="5:10">
      <c r="E175" s="287" t="str">
        <f>IF(' '!E170&gt;0,' '!B169&amp;" "&amp;' '!D170, "")</f>
        <v/>
      </c>
      <c r="F175" s="153">
        <f>'4'!S44</f>
        <v>0</v>
      </c>
      <c r="G175" s="125">
        <f ca="1">' '!CT170</f>
        <v>0</v>
      </c>
      <c r="H175" s="120">
        <f>' '!CS170</f>
        <v>0</v>
      </c>
      <c r="I175" s="120">
        <f>' '!CR170</f>
        <v>0</v>
      </c>
      <c r="J175" s="120">
        <f t="shared" ca="1" si="182"/>
        <v>0</v>
      </c>
    </row>
    <row r="176" spans="5:10">
      <c r="E176" s="127"/>
      <c r="F176" s="126"/>
      <c r="G176" s="127"/>
      <c r="H176" s="127"/>
      <c r="I176" s="127"/>
      <c r="J176" s="127"/>
    </row>
    <row r="177" spans="5:10">
      <c r="E177" s="288"/>
      <c r="F177" s="288"/>
      <c r="G177" s="288"/>
      <c r="H177" s="288" t="str">
        <f>'5'!B171</f>
        <v xml:space="preserve">Área de Trabalho: </v>
      </c>
      <c r="I177" s="288"/>
      <c r="J177" s="288"/>
    </row>
    <row r="178" spans="5:10">
      <c r="E178" s="287" t="str">
        <f>IF(' '!E172&gt;0,' '!B172&amp;" "&amp;' '!D172, "")</f>
        <v/>
      </c>
      <c r="F178" s="153">
        <f>'4'!X5</f>
        <v>0</v>
      </c>
      <c r="G178" s="125">
        <f ca="1">' '!CT172</f>
        <v>0</v>
      </c>
      <c r="H178" s="120">
        <f>' '!CS172</f>
        <v>0</v>
      </c>
      <c r="I178" s="120">
        <f>' '!CR172</f>
        <v>0</v>
      </c>
      <c r="J178" s="120">
        <f ca="1">SUM(G178:I178)</f>
        <v>0</v>
      </c>
    </row>
    <row r="179" spans="5:10">
      <c r="E179" s="287" t="str">
        <f>IF(' '!E173&gt;0,' '!B172&amp;" "&amp;' '!D173, "")</f>
        <v/>
      </c>
      <c r="F179" s="153">
        <f>'4'!X6</f>
        <v>0</v>
      </c>
      <c r="G179" s="125">
        <f ca="1">' '!CT173</f>
        <v>0</v>
      </c>
      <c r="H179" s="120">
        <f>' '!CS173</f>
        <v>0</v>
      </c>
      <c r="I179" s="120">
        <f>' '!CR173</f>
        <v>0</v>
      </c>
      <c r="J179" s="120">
        <f t="shared" ref="J179:J217" ca="1" si="183">SUM(G179:I179)</f>
        <v>0</v>
      </c>
    </row>
    <row r="180" spans="5:10">
      <c r="E180" s="287" t="str">
        <f>IF(' '!E174&gt;0,' '!B174&amp;" "&amp;' '!D174, "")</f>
        <v/>
      </c>
      <c r="F180" s="153">
        <f>'4'!X7</f>
        <v>0</v>
      </c>
      <c r="G180" s="125">
        <f ca="1">' '!CT174</f>
        <v>0</v>
      </c>
      <c r="H180" s="120">
        <f>' '!CS174</f>
        <v>0</v>
      </c>
      <c r="I180" s="120">
        <f>' '!CR174</f>
        <v>0</v>
      </c>
      <c r="J180" s="120">
        <f t="shared" ca="1" si="183"/>
        <v>0</v>
      </c>
    </row>
    <row r="181" spans="5:10">
      <c r="E181" s="287" t="str">
        <f>IF(' '!E175&gt;0,' '!B174&amp;" "&amp;' '!D175, "")</f>
        <v/>
      </c>
      <c r="F181" s="153">
        <f>'4'!X8</f>
        <v>0</v>
      </c>
      <c r="G181" s="125">
        <f ca="1">' '!CT175</f>
        <v>0</v>
      </c>
      <c r="H181" s="120">
        <f>' '!CS175</f>
        <v>0</v>
      </c>
      <c r="I181" s="120">
        <f>' '!CR175</f>
        <v>0</v>
      </c>
      <c r="J181" s="120">
        <f t="shared" ca="1" si="183"/>
        <v>0</v>
      </c>
    </row>
    <row r="182" spans="5:10">
      <c r="E182" s="287" t="str">
        <f>IF(' '!E176&gt;0,' '!B176&amp;" "&amp;' '!D176, "")</f>
        <v/>
      </c>
      <c r="F182" s="153">
        <f>'4'!X9</f>
        <v>0</v>
      </c>
      <c r="G182" s="125">
        <f ca="1">' '!CT176</f>
        <v>0</v>
      </c>
      <c r="H182" s="120">
        <f>' '!CS176</f>
        <v>0</v>
      </c>
      <c r="I182" s="120">
        <f>' '!CR176</f>
        <v>0</v>
      </c>
      <c r="J182" s="120">
        <f t="shared" ca="1" si="183"/>
        <v>0</v>
      </c>
    </row>
    <row r="183" spans="5:10">
      <c r="E183" s="287" t="str">
        <f>IF(' '!E177&gt;0,' '!B176&amp;" "&amp;' '!D177, "")</f>
        <v/>
      </c>
      <c r="F183" s="153">
        <f>'4'!X10</f>
        <v>0</v>
      </c>
      <c r="G183" s="125">
        <f ca="1">' '!CT177</f>
        <v>0</v>
      </c>
      <c r="H183" s="120">
        <f>' '!CS177</f>
        <v>0</v>
      </c>
      <c r="I183" s="120">
        <f>' '!CR177</f>
        <v>0</v>
      </c>
      <c r="J183" s="120">
        <f t="shared" ca="1" si="183"/>
        <v>0</v>
      </c>
    </row>
    <row r="184" spans="5:10">
      <c r="E184" s="287" t="str">
        <f>IF(' '!E178&gt;0,' '!B178&amp;" "&amp;' '!D178, "")</f>
        <v/>
      </c>
      <c r="F184" s="153">
        <f>'4'!X11</f>
        <v>0</v>
      </c>
      <c r="G184" s="125">
        <f ca="1">' '!CT178</f>
        <v>0</v>
      </c>
      <c r="H184" s="120">
        <f>' '!CS178</f>
        <v>0</v>
      </c>
      <c r="I184" s="120">
        <f>' '!CR178</f>
        <v>0</v>
      </c>
      <c r="J184" s="120">
        <f t="shared" ca="1" si="183"/>
        <v>0</v>
      </c>
    </row>
    <row r="185" spans="5:10">
      <c r="E185" s="287" t="str">
        <f>IF(' '!E179&gt;0,' '!B178&amp;" "&amp;' '!D179, "")</f>
        <v/>
      </c>
      <c r="F185" s="153">
        <f>'4'!X12</f>
        <v>0</v>
      </c>
      <c r="G185" s="125">
        <f ca="1">' '!CT179</f>
        <v>0</v>
      </c>
      <c r="H185" s="120">
        <f>' '!CS179</f>
        <v>0</v>
      </c>
      <c r="I185" s="120">
        <f>' '!CR179</f>
        <v>0</v>
      </c>
      <c r="J185" s="120">
        <f t="shared" ca="1" si="183"/>
        <v>0</v>
      </c>
    </row>
    <row r="186" spans="5:10">
      <c r="E186" s="287" t="str">
        <f>IF(' '!E180&gt;0,' '!B180&amp;" "&amp;' '!D180, "")</f>
        <v/>
      </c>
      <c r="F186" s="153">
        <f>'4'!X13</f>
        <v>0</v>
      </c>
      <c r="G186" s="125">
        <f ca="1">' '!CT180</f>
        <v>0</v>
      </c>
      <c r="H186" s="120">
        <f>' '!CS180</f>
        <v>0</v>
      </c>
      <c r="I186" s="120">
        <f>' '!CR180</f>
        <v>0</v>
      </c>
      <c r="J186" s="120">
        <f t="shared" ca="1" si="183"/>
        <v>0</v>
      </c>
    </row>
    <row r="187" spans="5:10">
      <c r="E187" s="287" t="str">
        <f>IF(' '!E181&gt;0,' '!B180&amp;" "&amp;' '!D181, "")</f>
        <v/>
      </c>
      <c r="F187" s="153">
        <f>'4'!X14</f>
        <v>0</v>
      </c>
      <c r="G187" s="125">
        <f ca="1">' '!CT181</f>
        <v>0</v>
      </c>
      <c r="H187" s="120">
        <f>' '!CS181</f>
        <v>0</v>
      </c>
      <c r="I187" s="120">
        <f>' '!CR181</f>
        <v>0</v>
      </c>
      <c r="J187" s="120">
        <f t="shared" ca="1" si="183"/>
        <v>0</v>
      </c>
    </row>
    <row r="188" spans="5:10">
      <c r="E188" s="287" t="str">
        <f>IF(' '!E182&gt;0,' '!B182&amp;" "&amp;' '!D182, "")</f>
        <v/>
      </c>
      <c r="F188" s="153">
        <f>'4'!X15</f>
        <v>0</v>
      </c>
      <c r="G188" s="125">
        <f ca="1">' '!CT182</f>
        <v>0</v>
      </c>
      <c r="H188" s="120">
        <f>' '!CS182</f>
        <v>0</v>
      </c>
      <c r="I188" s="120">
        <f>' '!CR182</f>
        <v>0</v>
      </c>
      <c r="J188" s="120">
        <f t="shared" ca="1" si="183"/>
        <v>0</v>
      </c>
    </row>
    <row r="189" spans="5:10">
      <c r="E189" s="287" t="str">
        <f>IF(' '!E183&gt;0,' '!B182&amp;" "&amp;' '!D183, "")</f>
        <v/>
      </c>
      <c r="F189" s="153">
        <f>'4'!X16</f>
        <v>0</v>
      </c>
      <c r="G189" s="125">
        <f ca="1">' '!CT183</f>
        <v>0</v>
      </c>
      <c r="H189" s="120">
        <f>' '!CS183</f>
        <v>0</v>
      </c>
      <c r="I189" s="120">
        <f>' '!CR183</f>
        <v>0</v>
      </c>
      <c r="J189" s="120">
        <f t="shared" ca="1" si="183"/>
        <v>0</v>
      </c>
    </row>
    <row r="190" spans="5:10">
      <c r="E190" s="287" t="str">
        <f>IF(' '!E184&gt;0,' '!B184&amp;" "&amp;' '!D184, "")</f>
        <v/>
      </c>
      <c r="F190" s="153">
        <f>'4'!X17</f>
        <v>0</v>
      </c>
      <c r="G190" s="125">
        <f ca="1">' '!CT184</f>
        <v>0</v>
      </c>
      <c r="H190" s="120">
        <f>' '!CS184</f>
        <v>0</v>
      </c>
      <c r="I190" s="120">
        <f>' '!CR184</f>
        <v>0</v>
      </c>
      <c r="J190" s="120">
        <f t="shared" ca="1" si="183"/>
        <v>0</v>
      </c>
    </row>
    <row r="191" spans="5:10">
      <c r="E191" s="287" t="str">
        <f>IF(' '!E185&gt;0,' '!B184&amp;" "&amp;' '!D185, "")</f>
        <v/>
      </c>
      <c r="F191" s="153">
        <f>'4'!X18</f>
        <v>0</v>
      </c>
      <c r="G191" s="125">
        <f ca="1">' '!CT185</f>
        <v>0</v>
      </c>
      <c r="H191" s="120">
        <f>' '!CS185</f>
        <v>0</v>
      </c>
      <c r="I191" s="120">
        <f>' '!CR185</f>
        <v>0</v>
      </c>
      <c r="J191" s="120">
        <f t="shared" ca="1" si="183"/>
        <v>0</v>
      </c>
    </row>
    <row r="192" spans="5:10">
      <c r="E192" s="287" t="str">
        <f>IF(' '!E186&gt;0,' '!B186&amp;" "&amp;' '!D186, "")</f>
        <v/>
      </c>
      <c r="F192" s="153">
        <f>'4'!X19</f>
        <v>0</v>
      </c>
      <c r="G192" s="125">
        <f ca="1">' '!CT186</f>
        <v>0</v>
      </c>
      <c r="H192" s="120">
        <f>' '!CS186</f>
        <v>0</v>
      </c>
      <c r="I192" s="120">
        <f>' '!CR186</f>
        <v>0</v>
      </c>
      <c r="J192" s="120">
        <f t="shared" ca="1" si="183"/>
        <v>0</v>
      </c>
    </row>
    <row r="193" spans="5:10">
      <c r="E193" s="287" t="str">
        <f>IF(' '!E187&gt;0,' '!B186&amp;" "&amp;' '!D187, "")</f>
        <v/>
      </c>
      <c r="F193" s="153">
        <f>'4'!X20</f>
        <v>0</v>
      </c>
      <c r="G193" s="125">
        <f ca="1">' '!CT187</f>
        <v>0</v>
      </c>
      <c r="H193" s="120">
        <f>' '!CS187</f>
        <v>0</v>
      </c>
      <c r="I193" s="120">
        <f>' '!CR187</f>
        <v>0</v>
      </c>
      <c r="J193" s="120">
        <f t="shared" ca="1" si="183"/>
        <v>0</v>
      </c>
    </row>
    <row r="194" spans="5:10">
      <c r="E194" s="287" t="str">
        <f>IF(' '!E188&gt;0,' '!B188&amp;" "&amp;' '!D188, "")</f>
        <v/>
      </c>
      <c r="F194" s="153">
        <f>'4'!X21</f>
        <v>0</v>
      </c>
      <c r="G194" s="125">
        <f ca="1">' '!CT188</f>
        <v>0</v>
      </c>
      <c r="H194" s="120">
        <f>' '!CS188</f>
        <v>0</v>
      </c>
      <c r="I194" s="120">
        <f>' '!CR188</f>
        <v>0</v>
      </c>
      <c r="J194" s="120">
        <f t="shared" ca="1" si="183"/>
        <v>0</v>
      </c>
    </row>
    <row r="195" spans="5:10">
      <c r="E195" s="287" t="str">
        <f>IF(' '!E189&gt;0,' '!B188&amp;" "&amp;' '!D189, "")</f>
        <v/>
      </c>
      <c r="F195" s="153">
        <f>'4'!X22</f>
        <v>0</v>
      </c>
      <c r="G195" s="125">
        <f ca="1">' '!CT189</f>
        <v>0</v>
      </c>
      <c r="H195" s="120">
        <f>' '!CS189</f>
        <v>0</v>
      </c>
      <c r="I195" s="120">
        <f>' '!CR189</f>
        <v>0</v>
      </c>
      <c r="J195" s="120">
        <f t="shared" ca="1" si="183"/>
        <v>0</v>
      </c>
    </row>
    <row r="196" spans="5:10">
      <c r="E196" s="287" t="str">
        <f>IF(' '!E190&gt;0,' '!B190&amp;" "&amp;' '!D190, "")</f>
        <v/>
      </c>
      <c r="F196" s="153">
        <f>'4'!X23</f>
        <v>0</v>
      </c>
      <c r="G196" s="125">
        <f ca="1">' '!CT190</f>
        <v>0</v>
      </c>
      <c r="H196" s="120">
        <f>' '!CS190</f>
        <v>0</v>
      </c>
      <c r="I196" s="120">
        <f>' '!CR190</f>
        <v>0</v>
      </c>
      <c r="J196" s="120">
        <f t="shared" ca="1" si="183"/>
        <v>0</v>
      </c>
    </row>
    <row r="197" spans="5:10">
      <c r="E197" s="287" t="str">
        <f>IF(' '!E191&gt;0,' '!B190&amp;" "&amp;' '!D191, "")</f>
        <v/>
      </c>
      <c r="F197" s="153">
        <f>'4'!X24</f>
        <v>0</v>
      </c>
      <c r="G197" s="125">
        <f ca="1">' '!CT191</f>
        <v>0</v>
      </c>
      <c r="H197" s="120">
        <f>' '!CS191</f>
        <v>0</v>
      </c>
      <c r="I197" s="120">
        <f>' '!CR191</f>
        <v>0</v>
      </c>
      <c r="J197" s="120">
        <f t="shared" ca="1" si="183"/>
        <v>0</v>
      </c>
    </row>
    <row r="198" spans="5:10">
      <c r="E198" s="287" t="str">
        <f>IF(' '!E192&gt;0,' '!B192&amp;" "&amp;' '!D192, "")</f>
        <v/>
      </c>
      <c r="F198" s="153">
        <f>'4'!X25</f>
        <v>0</v>
      </c>
      <c r="G198" s="125">
        <f ca="1">' '!CT192</f>
        <v>0</v>
      </c>
      <c r="H198" s="120">
        <f>' '!CS192</f>
        <v>0</v>
      </c>
      <c r="I198" s="120">
        <f>' '!CR192</f>
        <v>0</v>
      </c>
      <c r="J198" s="120">
        <f t="shared" ca="1" si="183"/>
        <v>0</v>
      </c>
    </row>
    <row r="199" spans="5:10">
      <c r="E199" s="287" t="str">
        <f>IF(' '!E193&gt;0,' '!B192&amp;" "&amp;' '!D193, "")</f>
        <v/>
      </c>
      <c r="F199" s="153">
        <f>'4'!X26</f>
        <v>0</v>
      </c>
      <c r="G199" s="125">
        <f ca="1">' '!CT193</f>
        <v>0</v>
      </c>
      <c r="H199" s="120">
        <f>' '!CS193</f>
        <v>0</v>
      </c>
      <c r="I199" s="120">
        <f>' '!CR193</f>
        <v>0</v>
      </c>
      <c r="J199" s="120">
        <f t="shared" ca="1" si="183"/>
        <v>0</v>
      </c>
    </row>
    <row r="200" spans="5:10">
      <c r="E200" s="287" t="str">
        <f>IF(' '!E194&gt;0,' '!B194&amp;" "&amp;' '!D194, "")</f>
        <v/>
      </c>
      <c r="F200" s="153">
        <f>'4'!X27</f>
        <v>0</v>
      </c>
      <c r="G200" s="125">
        <f ca="1">' '!CT194</f>
        <v>0</v>
      </c>
      <c r="H200" s="120">
        <f>' '!CS194</f>
        <v>0</v>
      </c>
      <c r="I200" s="120">
        <f>' '!CR194</f>
        <v>0</v>
      </c>
      <c r="J200" s="120">
        <f t="shared" ca="1" si="183"/>
        <v>0</v>
      </c>
    </row>
    <row r="201" spans="5:10">
      <c r="E201" s="287" t="str">
        <f>IF(' '!E195&gt;0,' '!B194&amp;" "&amp;' '!D195, "")</f>
        <v/>
      </c>
      <c r="F201" s="153">
        <f>'4'!X28</f>
        <v>0</v>
      </c>
      <c r="G201" s="125">
        <f ca="1">' '!CT195</f>
        <v>0</v>
      </c>
      <c r="H201" s="120">
        <f>' '!CS195</f>
        <v>0</v>
      </c>
      <c r="I201" s="120">
        <f>' '!CR195</f>
        <v>0</v>
      </c>
      <c r="J201" s="120">
        <f t="shared" ca="1" si="183"/>
        <v>0</v>
      </c>
    </row>
    <row r="202" spans="5:10">
      <c r="E202" s="287" t="str">
        <f>IF(' '!E196&gt;0,' '!B196&amp;" "&amp;' '!D196, "")</f>
        <v/>
      </c>
      <c r="F202" s="153">
        <f>'4'!X29</f>
        <v>0</v>
      </c>
      <c r="G202" s="125">
        <f ca="1">' '!CT196</f>
        <v>0</v>
      </c>
      <c r="H202" s="120">
        <f>' '!CS196</f>
        <v>0</v>
      </c>
      <c r="I202" s="120">
        <f>' '!CR196</f>
        <v>0</v>
      </c>
      <c r="J202" s="120">
        <f t="shared" ca="1" si="183"/>
        <v>0</v>
      </c>
    </row>
    <row r="203" spans="5:10">
      <c r="E203" s="287" t="str">
        <f>IF(' '!E197&gt;0,' '!B196&amp;" "&amp;' '!D197, "")</f>
        <v/>
      </c>
      <c r="F203" s="153">
        <f>'4'!X30</f>
        <v>0</v>
      </c>
      <c r="G203" s="125">
        <f ca="1">' '!CT197</f>
        <v>0</v>
      </c>
      <c r="H203" s="120">
        <f>' '!CS197</f>
        <v>0</v>
      </c>
      <c r="I203" s="120">
        <f>' '!CR197</f>
        <v>0</v>
      </c>
      <c r="J203" s="120">
        <f t="shared" ca="1" si="183"/>
        <v>0</v>
      </c>
    </row>
    <row r="204" spans="5:10">
      <c r="E204" s="287" t="str">
        <f>IF(' '!E198&gt;0,' '!B198&amp;" "&amp;' '!D198, "")</f>
        <v/>
      </c>
      <c r="F204" s="153">
        <f>'4'!X31</f>
        <v>0</v>
      </c>
      <c r="G204" s="125">
        <f ca="1">' '!CT198</f>
        <v>0</v>
      </c>
      <c r="H204" s="120">
        <f>' '!CS198</f>
        <v>0</v>
      </c>
      <c r="I204" s="120">
        <f>' '!CR198</f>
        <v>0</v>
      </c>
      <c r="J204" s="120">
        <f t="shared" ca="1" si="183"/>
        <v>0</v>
      </c>
    </row>
    <row r="205" spans="5:10">
      <c r="E205" s="287" t="str">
        <f>IF(' '!E199&gt;0,' '!B198&amp;" "&amp;' '!D199, "")</f>
        <v/>
      </c>
      <c r="F205" s="153">
        <f>'4'!X32</f>
        <v>0</v>
      </c>
      <c r="G205" s="125">
        <f ca="1">' '!CT199</f>
        <v>0</v>
      </c>
      <c r="H205" s="120">
        <f>' '!CS199</f>
        <v>0</v>
      </c>
      <c r="I205" s="120">
        <f>' '!CR199</f>
        <v>0</v>
      </c>
      <c r="J205" s="120">
        <f t="shared" ca="1" si="183"/>
        <v>0</v>
      </c>
    </row>
    <row r="206" spans="5:10">
      <c r="E206" s="287" t="str">
        <f>IF(' '!E200&gt;0,' '!B200&amp;" "&amp;' '!D200, "")</f>
        <v/>
      </c>
      <c r="F206" s="153">
        <f>'4'!X33</f>
        <v>0</v>
      </c>
      <c r="G206" s="125">
        <f ca="1">' '!CT200</f>
        <v>0</v>
      </c>
      <c r="H206" s="120">
        <f>' '!CS200</f>
        <v>0</v>
      </c>
      <c r="I206" s="120">
        <f>' '!CR200</f>
        <v>0</v>
      </c>
      <c r="J206" s="120">
        <f t="shared" ca="1" si="183"/>
        <v>0</v>
      </c>
    </row>
    <row r="207" spans="5:10">
      <c r="E207" s="287" t="str">
        <f>IF(' '!E201&gt;0,' '!B200&amp;" "&amp;' '!D201, "")</f>
        <v/>
      </c>
      <c r="F207" s="153">
        <f>'4'!X34</f>
        <v>0</v>
      </c>
      <c r="G207" s="125">
        <f ca="1">' '!CT201</f>
        <v>0</v>
      </c>
      <c r="H207" s="120">
        <f>' '!CS201</f>
        <v>0</v>
      </c>
      <c r="I207" s="120">
        <f>' '!CR201</f>
        <v>0</v>
      </c>
      <c r="J207" s="120">
        <f t="shared" ca="1" si="183"/>
        <v>0</v>
      </c>
    </row>
    <row r="208" spans="5:10">
      <c r="E208" s="287" t="str">
        <f>IF(' '!E202&gt;0,' '!B202&amp;" "&amp;' '!D202, "")</f>
        <v/>
      </c>
      <c r="F208" s="153">
        <f>'4'!X35</f>
        <v>0</v>
      </c>
      <c r="G208" s="125">
        <f ca="1">' '!CT202</f>
        <v>0</v>
      </c>
      <c r="H208" s="120">
        <f>' '!CS202</f>
        <v>0</v>
      </c>
      <c r="I208" s="120">
        <f>' '!CR202</f>
        <v>0</v>
      </c>
      <c r="J208" s="120">
        <f t="shared" ca="1" si="183"/>
        <v>0</v>
      </c>
    </row>
    <row r="209" spans="5:10">
      <c r="E209" s="287" t="str">
        <f>IF(' '!E203&gt;0,' '!B202&amp;" "&amp;' '!D203, "")</f>
        <v/>
      </c>
      <c r="F209" s="153">
        <f>'4'!X36</f>
        <v>0</v>
      </c>
      <c r="G209" s="125">
        <f ca="1">' '!CT203</f>
        <v>0</v>
      </c>
      <c r="H209" s="120">
        <f>' '!CS203</f>
        <v>0</v>
      </c>
      <c r="I209" s="120">
        <f>' '!CR203</f>
        <v>0</v>
      </c>
      <c r="J209" s="120">
        <f t="shared" ca="1" si="183"/>
        <v>0</v>
      </c>
    </row>
    <row r="210" spans="5:10">
      <c r="E210" s="287" t="str">
        <f>IF(' '!E204&gt;0,' '!B204&amp;" "&amp;' '!D204, "")</f>
        <v/>
      </c>
      <c r="F210" s="153">
        <f>'4'!X37</f>
        <v>0</v>
      </c>
      <c r="G210" s="125">
        <f ca="1">' '!CT204</f>
        <v>0</v>
      </c>
      <c r="H210" s="120">
        <f>' '!CS204</f>
        <v>0</v>
      </c>
      <c r="I210" s="120">
        <f>' '!CR204</f>
        <v>0</v>
      </c>
      <c r="J210" s="120">
        <f t="shared" ca="1" si="183"/>
        <v>0</v>
      </c>
    </row>
    <row r="211" spans="5:10">
      <c r="E211" s="287" t="str">
        <f>IF(' '!E205&gt;0,' '!B204&amp;" "&amp;' '!D205, "")</f>
        <v/>
      </c>
      <c r="F211" s="153">
        <f>'4'!X38</f>
        <v>0</v>
      </c>
      <c r="G211" s="125">
        <f ca="1">' '!CT205</f>
        <v>0</v>
      </c>
      <c r="H211" s="120">
        <f>' '!CS205</f>
        <v>0</v>
      </c>
      <c r="I211" s="120">
        <f>' '!CR205</f>
        <v>0</v>
      </c>
      <c r="J211" s="120">
        <f t="shared" ca="1" si="183"/>
        <v>0</v>
      </c>
    </row>
    <row r="212" spans="5:10">
      <c r="E212" s="287" t="str">
        <f>IF(' '!E206&gt;0,' '!B206&amp;" "&amp;' '!D206, "")</f>
        <v/>
      </c>
      <c r="F212" s="153">
        <f>'4'!X39</f>
        <v>0</v>
      </c>
      <c r="G212" s="125">
        <f ca="1">' '!CT206</f>
        <v>0</v>
      </c>
      <c r="H212" s="120">
        <f>' '!CS206</f>
        <v>0</v>
      </c>
      <c r="I212" s="120">
        <f>' '!CR206</f>
        <v>0</v>
      </c>
      <c r="J212" s="120">
        <f t="shared" ca="1" si="183"/>
        <v>0</v>
      </c>
    </row>
    <row r="213" spans="5:10">
      <c r="E213" s="287" t="str">
        <f>IF(' '!E207&gt;0,' '!B206&amp;" "&amp;' '!D207, "")</f>
        <v/>
      </c>
      <c r="F213" s="153">
        <f>'4'!X40</f>
        <v>0</v>
      </c>
      <c r="G213" s="125">
        <f ca="1">' '!CT207</f>
        <v>0</v>
      </c>
      <c r="H213" s="120">
        <f>' '!CS207</f>
        <v>0</v>
      </c>
      <c r="I213" s="120">
        <f>' '!CR207</f>
        <v>0</v>
      </c>
      <c r="J213" s="120">
        <f t="shared" ca="1" si="183"/>
        <v>0</v>
      </c>
    </row>
    <row r="214" spans="5:10">
      <c r="E214" s="287" t="str">
        <f>IF(' '!E208&gt;0,' '!B208&amp;" "&amp;' '!D208, "")</f>
        <v/>
      </c>
      <c r="F214" s="153">
        <f>'4'!X41</f>
        <v>0</v>
      </c>
      <c r="G214" s="125">
        <f ca="1">' '!CT208</f>
        <v>0</v>
      </c>
      <c r="H214" s="120">
        <f>' '!CS208</f>
        <v>0</v>
      </c>
      <c r="I214" s="120">
        <f>' '!CR208</f>
        <v>0</v>
      </c>
      <c r="J214" s="120">
        <f t="shared" ca="1" si="183"/>
        <v>0</v>
      </c>
    </row>
    <row r="215" spans="5:10">
      <c r="E215" s="287" t="str">
        <f>IF(' '!E209&gt;0,' '!B208&amp;" "&amp;' '!D209, "")</f>
        <v/>
      </c>
      <c r="F215" s="153">
        <f>'4'!X42</f>
        <v>0</v>
      </c>
      <c r="G215" s="125">
        <f ca="1">' '!CT209</f>
        <v>0</v>
      </c>
      <c r="H215" s="120">
        <f>' '!CS209</f>
        <v>0</v>
      </c>
      <c r="I215" s="120">
        <f>' '!CR209</f>
        <v>0</v>
      </c>
      <c r="J215" s="120">
        <f t="shared" ca="1" si="183"/>
        <v>0</v>
      </c>
    </row>
    <row r="216" spans="5:10">
      <c r="E216" s="287" t="str">
        <f>IF(' '!E210&gt;0,' '!B210&amp;" "&amp;' '!D210, "")</f>
        <v/>
      </c>
      <c r="F216" s="153">
        <f>'4'!X43</f>
        <v>0</v>
      </c>
      <c r="G216" s="125">
        <f ca="1">' '!CT210</f>
        <v>0</v>
      </c>
      <c r="H216" s="120">
        <f>' '!CS210</f>
        <v>0</v>
      </c>
      <c r="I216" s="120">
        <f>' '!CR210</f>
        <v>0</v>
      </c>
      <c r="J216" s="120">
        <f t="shared" ca="1" si="183"/>
        <v>0</v>
      </c>
    </row>
    <row r="217" spans="5:10">
      <c r="E217" s="287" t="str">
        <f>IF(' '!E211&gt;0,' '!B210&amp;" "&amp;' '!D211, "")</f>
        <v/>
      </c>
      <c r="F217" s="153">
        <f>'4'!X44</f>
        <v>0</v>
      </c>
      <c r="G217" s="125">
        <f ca="1">' '!CT211</f>
        <v>0</v>
      </c>
      <c r="H217" s="120">
        <f>' '!CS211</f>
        <v>0</v>
      </c>
      <c r="I217" s="120">
        <f>' '!CR211</f>
        <v>0</v>
      </c>
      <c r="J217" s="120">
        <f t="shared" ca="1" si="183"/>
        <v>0</v>
      </c>
    </row>
    <row r="218" spans="5:10">
      <c r="E218" s="127"/>
      <c r="F218" s="126"/>
      <c r="G218" s="127"/>
      <c r="H218" s="127"/>
      <c r="I218" s="127"/>
      <c r="J218" s="127"/>
    </row>
    <row r="219" spans="5:10">
      <c r="E219" s="288"/>
      <c r="F219" s="288"/>
      <c r="G219" s="288"/>
      <c r="H219" s="288" t="str">
        <f>'5'!B212</f>
        <v xml:space="preserve">Área de Trabalho: </v>
      </c>
      <c r="I219" s="288"/>
      <c r="J219" s="288"/>
    </row>
    <row r="220" spans="5:10">
      <c r="E220" s="287" t="str">
        <f>IF(' '!E213&gt;0,' '!B213&amp;" "&amp;' '!D213, "")</f>
        <v/>
      </c>
      <c r="F220" s="153">
        <f>'4'!AC5</f>
        <v>0</v>
      </c>
      <c r="G220" s="125">
        <f ca="1">' '!CT213</f>
        <v>0</v>
      </c>
      <c r="H220" s="120">
        <f>' '!CS213</f>
        <v>0</v>
      </c>
      <c r="I220" s="120">
        <f>' '!CR213</f>
        <v>0</v>
      </c>
      <c r="J220" s="120">
        <f ca="1">SUM(G220:I220)</f>
        <v>0</v>
      </c>
    </row>
    <row r="221" spans="5:10">
      <c r="E221" s="287" t="str">
        <f>IF(' '!E214&gt;0,' '!B213&amp;" "&amp;' '!D214, "")</f>
        <v/>
      </c>
      <c r="F221" s="153">
        <f>'4'!AC6</f>
        <v>0</v>
      </c>
      <c r="G221" s="125">
        <f ca="1">' '!CT214</f>
        <v>0</v>
      </c>
      <c r="H221" s="120">
        <f>' '!CS214</f>
        <v>0</v>
      </c>
      <c r="I221" s="120">
        <f>' '!CR214</f>
        <v>0</v>
      </c>
      <c r="J221" s="120">
        <f t="shared" ref="J221:J259" ca="1" si="184">SUM(G221:I221)</f>
        <v>0</v>
      </c>
    </row>
    <row r="222" spans="5:10">
      <c r="E222" s="287" t="str">
        <f>IF(' '!E215&gt;0,' '!B215&amp;" "&amp;' '!D215, "")</f>
        <v/>
      </c>
      <c r="F222" s="153">
        <f>'4'!AC7</f>
        <v>0</v>
      </c>
      <c r="G222" s="125">
        <f ca="1">' '!CT215</f>
        <v>0</v>
      </c>
      <c r="H222" s="120">
        <f>' '!CS215</f>
        <v>0</v>
      </c>
      <c r="I222" s="120">
        <f>' '!CR215</f>
        <v>0</v>
      </c>
      <c r="J222" s="120">
        <f t="shared" ca="1" si="184"/>
        <v>0</v>
      </c>
    </row>
    <row r="223" spans="5:10">
      <c r="E223" s="287" t="str">
        <f>IF(' '!E216&gt;0,' '!B215&amp;" "&amp;' '!D216, "")</f>
        <v/>
      </c>
      <c r="F223" s="153">
        <f>'4'!AC8</f>
        <v>0</v>
      </c>
      <c r="G223" s="125">
        <f ca="1">' '!CT216</f>
        <v>0</v>
      </c>
      <c r="H223" s="120">
        <f>' '!CS216</f>
        <v>0</v>
      </c>
      <c r="I223" s="120">
        <f>' '!CR216</f>
        <v>0</v>
      </c>
      <c r="J223" s="120">
        <f t="shared" ca="1" si="184"/>
        <v>0</v>
      </c>
    </row>
    <row r="224" spans="5:10">
      <c r="E224" s="287" t="str">
        <f>IF(' '!E217&gt;0,' '!B217&amp;" "&amp;' '!D217, "")</f>
        <v/>
      </c>
      <c r="F224" s="153">
        <f>'4'!AC9</f>
        <v>0</v>
      </c>
      <c r="G224" s="125">
        <f ca="1">' '!CT217</f>
        <v>0</v>
      </c>
      <c r="H224" s="120">
        <f>' '!CS217</f>
        <v>0</v>
      </c>
      <c r="I224" s="120">
        <f>' '!CR217</f>
        <v>0</v>
      </c>
      <c r="J224" s="120">
        <f t="shared" ca="1" si="184"/>
        <v>0</v>
      </c>
    </row>
    <row r="225" spans="5:10">
      <c r="E225" s="287" t="str">
        <f>IF(' '!E218&gt;0,' '!B217&amp;" "&amp;' '!D218, "")</f>
        <v/>
      </c>
      <c r="F225" s="153">
        <f>'4'!AC10</f>
        <v>0</v>
      </c>
      <c r="G225" s="125">
        <f ca="1">' '!CT218</f>
        <v>0</v>
      </c>
      <c r="H225" s="120">
        <f>' '!CS218</f>
        <v>0</v>
      </c>
      <c r="I225" s="120">
        <f>' '!CR218</f>
        <v>0</v>
      </c>
      <c r="J225" s="120">
        <f t="shared" ca="1" si="184"/>
        <v>0</v>
      </c>
    </row>
    <row r="226" spans="5:10">
      <c r="E226" s="287" t="str">
        <f>IF(' '!E219&gt;0,' '!B219&amp;" "&amp;' '!D219, "")</f>
        <v/>
      </c>
      <c r="F226" s="153">
        <f>'4'!AC11</f>
        <v>0</v>
      </c>
      <c r="G226" s="125">
        <f ca="1">' '!CT219</f>
        <v>0</v>
      </c>
      <c r="H226" s="120">
        <f>' '!CS219</f>
        <v>0</v>
      </c>
      <c r="I226" s="120">
        <f>' '!CR219</f>
        <v>0</v>
      </c>
      <c r="J226" s="120">
        <f t="shared" ca="1" si="184"/>
        <v>0</v>
      </c>
    </row>
    <row r="227" spans="5:10">
      <c r="E227" s="287" t="str">
        <f>IF(' '!E220&gt;0,' '!B219&amp;" "&amp;' '!D220, "")</f>
        <v/>
      </c>
      <c r="F227" s="153">
        <f>'4'!AC12</f>
        <v>0</v>
      </c>
      <c r="G227" s="125">
        <f ca="1">' '!CT220</f>
        <v>0</v>
      </c>
      <c r="H227" s="120">
        <f>' '!CS220</f>
        <v>0</v>
      </c>
      <c r="I227" s="120">
        <f>' '!CR220</f>
        <v>0</v>
      </c>
      <c r="J227" s="120">
        <f t="shared" ca="1" si="184"/>
        <v>0</v>
      </c>
    </row>
    <row r="228" spans="5:10">
      <c r="E228" s="287" t="str">
        <f>IF(' '!E221&gt;0,' '!B221&amp;" "&amp;' '!D221, "")</f>
        <v/>
      </c>
      <c r="F228" s="153">
        <f>'4'!AC13</f>
        <v>0</v>
      </c>
      <c r="G228" s="125">
        <f ca="1">' '!CT221</f>
        <v>0</v>
      </c>
      <c r="H228" s="120">
        <f>' '!CS221</f>
        <v>0</v>
      </c>
      <c r="I228" s="120">
        <f>' '!CR221</f>
        <v>0</v>
      </c>
      <c r="J228" s="120">
        <f t="shared" ca="1" si="184"/>
        <v>0</v>
      </c>
    </row>
    <row r="229" spans="5:10">
      <c r="E229" s="287" t="str">
        <f>IF(' '!E222&gt;0,' '!B221&amp;" "&amp;' '!D222, "")</f>
        <v/>
      </c>
      <c r="F229" s="153">
        <f>'4'!AC14</f>
        <v>0</v>
      </c>
      <c r="G229" s="125">
        <f ca="1">' '!CT222</f>
        <v>0</v>
      </c>
      <c r="H229" s="120">
        <f>' '!CS222</f>
        <v>0</v>
      </c>
      <c r="I229" s="120">
        <f>' '!CR222</f>
        <v>0</v>
      </c>
      <c r="J229" s="120">
        <f t="shared" ca="1" si="184"/>
        <v>0</v>
      </c>
    </row>
    <row r="230" spans="5:10">
      <c r="E230" s="287" t="str">
        <f>IF(' '!E223&gt;0,' '!B223&amp;" "&amp;' '!D223, "")</f>
        <v/>
      </c>
      <c r="F230" s="153">
        <f>'4'!AC15</f>
        <v>0</v>
      </c>
      <c r="G230" s="125">
        <f ca="1">' '!CT223</f>
        <v>0</v>
      </c>
      <c r="H230" s="120">
        <f>' '!CS223</f>
        <v>0</v>
      </c>
      <c r="I230" s="120">
        <f>' '!CR223</f>
        <v>0</v>
      </c>
      <c r="J230" s="120">
        <f t="shared" ca="1" si="184"/>
        <v>0</v>
      </c>
    </row>
    <row r="231" spans="5:10">
      <c r="E231" s="287" t="str">
        <f>IF(' '!E224&gt;0,' '!B223&amp;" "&amp;' '!D224, "")</f>
        <v/>
      </c>
      <c r="F231" s="153">
        <f>'4'!AC16</f>
        <v>0</v>
      </c>
      <c r="G231" s="125">
        <f ca="1">' '!CT224</f>
        <v>0</v>
      </c>
      <c r="H231" s="120">
        <f>' '!CS224</f>
        <v>0</v>
      </c>
      <c r="I231" s="120">
        <f>' '!CR224</f>
        <v>0</v>
      </c>
      <c r="J231" s="120">
        <f t="shared" ca="1" si="184"/>
        <v>0</v>
      </c>
    </row>
    <row r="232" spans="5:10">
      <c r="E232" s="287" t="str">
        <f>IF(' '!E225&gt;0,' '!B225&amp;" "&amp;' '!D225, "")</f>
        <v/>
      </c>
      <c r="F232" s="153">
        <f>'4'!AC17</f>
        <v>0</v>
      </c>
      <c r="G232" s="125">
        <f ca="1">' '!CT225</f>
        <v>0</v>
      </c>
      <c r="H232" s="120">
        <f>' '!CS225</f>
        <v>0</v>
      </c>
      <c r="I232" s="120">
        <f>' '!CR225</f>
        <v>0</v>
      </c>
      <c r="J232" s="120">
        <f t="shared" ca="1" si="184"/>
        <v>0</v>
      </c>
    </row>
    <row r="233" spans="5:10">
      <c r="E233" s="287" t="str">
        <f>IF(' '!E226&gt;0,' '!B225&amp;" "&amp;' '!D226, "")</f>
        <v/>
      </c>
      <c r="F233" s="153">
        <f>'4'!AC18</f>
        <v>0</v>
      </c>
      <c r="G233" s="125">
        <f ca="1">' '!CT226</f>
        <v>0</v>
      </c>
      <c r="H233" s="120">
        <f>' '!CS226</f>
        <v>0</v>
      </c>
      <c r="I233" s="120">
        <f>' '!CR226</f>
        <v>0</v>
      </c>
      <c r="J233" s="120">
        <f t="shared" ca="1" si="184"/>
        <v>0</v>
      </c>
    </row>
    <row r="234" spans="5:10">
      <c r="E234" s="287" t="str">
        <f>IF(' '!E227&gt;0,' '!B227&amp;" "&amp;' '!D227, "")</f>
        <v/>
      </c>
      <c r="F234" s="153">
        <f>'4'!AC19</f>
        <v>0</v>
      </c>
      <c r="G234" s="125">
        <f ca="1">' '!CT227</f>
        <v>0</v>
      </c>
      <c r="H234" s="120">
        <f>' '!CS227</f>
        <v>0</v>
      </c>
      <c r="I234" s="120">
        <f>' '!CR227</f>
        <v>0</v>
      </c>
      <c r="J234" s="120">
        <f t="shared" ca="1" si="184"/>
        <v>0</v>
      </c>
    </row>
    <row r="235" spans="5:10">
      <c r="E235" s="287" t="str">
        <f>IF(' '!E228&gt;0,' '!B227&amp;" "&amp;' '!D228, "")</f>
        <v/>
      </c>
      <c r="F235" s="153">
        <f>'4'!AC20</f>
        <v>0</v>
      </c>
      <c r="G235" s="125">
        <f ca="1">' '!CT228</f>
        <v>0</v>
      </c>
      <c r="H235" s="120">
        <f>' '!CS228</f>
        <v>0</v>
      </c>
      <c r="I235" s="120">
        <f>' '!CR228</f>
        <v>0</v>
      </c>
      <c r="J235" s="120">
        <f t="shared" ca="1" si="184"/>
        <v>0</v>
      </c>
    </row>
    <row r="236" spans="5:10">
      <c r="E236" s="287" t="str">
        <f>IF(' '!E229&gt;0,' '!B229&amp;" "&amp;' '!D229, "")</f>
        <v/>
      </c>
      <c r="F236" s="153">
        <f>'4'!AC21</f>
        <v>0</v>
      </c>
      <c r="G236" s="125">
        <f ca="1">' '!CT229</f>
        <v>0</v>
      </c>
      <c r="H236" s="120">
        <f>' '!CS229</f>
        <v>0</v>
      </c>
      <c r="I236" s="120">
        <f>' '!CR229</f>
        <v>0</v>
      </c>
      <c r="J236" s="120">
        <f t="shared" ca="1" si="184"/>
        <v>0</v>
      </c>
    </row>
    <row r="237" spans="5:10">
      <c r="E237" s="287" t="str">
        <f>IF(' '!E230&gt;0,' '!B229&amp;" "&amp;' '!D230, "")</f>
        <v/>
      </c>
      <c r="F237" s="153">
        <f>'4'!AC22</f>
        <v>0</v>
      </c>
      <c r="G237" s="125">
        <f ca="1">' '!CT230</f>
        <v>0</v>
      </c>
      <c r="H237" s="120">
        <f>' '!CS230</f>
        <v>0</v>
      </c>
      <c r="I237" s="120">
        <f>' '!CR230</f>
        <v>0</v>
      </c>
      <c r="J237" s="120">
        <f t="shared" ca="1" si="184"/>
        <v>0</v>
      </c>
    </row>
    <row r="238" spans="5:10">
      <c r="E238" s="287" t="str">
        <f>IF(' '!E231&gt;0,' '!B231&amp;" "&amp;' '!D231, "")</f>
        <v/>
      </c>
      <c r="F238" s="153">
        <f>'4'!AC23</f>
        <v>0</v>
      </c>
      <c r="G238" s="125">
        <f ca="1">' '!CT231</f>
        <v>0</v>
      </c>
      <c r="H238" s="120">
        <f>' '!CS231</f>
        <v>0</v>
      </c>
      <c r="I238" s="120">
        <f>' '!CR231</f>
        <v>0</v>
      </c>
      <c r="J238" s="120">
        <f t="shared" ca="1" si="184"/>
        <v>0</v>
      </c>
    </row>
    <row r="239" spans="5:10">
      <c r="E239" s="287" t="str">
        <f>IF(' '!E232&gt;0,' '!B231&amp;" "&amp;' '!D232, "")</f>
        <v/>
      </c>
      <c r="F239" s="153">
        <f>'4'!AC24</f>
        <v>0</v>
      </c>
      <c r="G239" s="125">
        <f ca="1">' '!CT232</f>
        <v>0</v>
      </c>
      <c r="H239" s="120">
        <f>' '!CS232</f>
        <v>0</v>
      </c>
      <c r="I239" s="120">
        <f>' '!CR232</f>
        <v>0</v>
      </c>
      <c r="J239" s="120">
        <f t="shared" ca="1" si="184"/>
        <v>0</v>
      </c>
    </row>
    <row r="240" spans="5:10">
      <c r="E240" s="287" t="str">
        <f>IF(' '!E233&gt;0,' '!B233&amp;" "&amp;' '!D233, "")</f>
        <v/>
      </c>
      <c r="F240" s="153">
        <f>'4'!AC25</f>
        <v>0</v>
      </c>
      <c r="G240" s="125">
        <f ca="1">' '!CT233</f>
        <v>0</v>
      </c>
      <c r="H240" s="120">
        <f>' '!CS233</f>
        <v>0</v>
      </c>
      <c r="I240" s="120">
        <f>' '!CR233</f>
        <v>0</v>
      </c>
      <c r="J240" s="120">
        <f t="shared" ca="1" si="184"/>
        <v>0</v>
      </c>
    </row>
    <row r="241" spans="5:10">
      <c r="E241" s="287" t="str">
        <f>IF(' '!E234&gt;0,' '!B233&amp;" "&amp;' '!D234, "")</f>
        <v/>
      </c>
      <c r="F241" s="153">
        <f>'4'!AC26</f>
        <v>0</v>
      </c>
      <c r="G241" s="125">
        <f ca="1">' '!CT234</f>
        <v>0</v>
      </c>
      <c r="H241" s="120">
        <f>' '!CS234</f>
        <v>0</v>
      </c>
      <c r="I241" s="120">
        <f>' '!CR234</f>
        <v>0</v>
      </c>
      <c r="J241" s="120">
        <f t="shared" ca="1" si="184"/>
        <v>0</v>
      </c>
    </row>
    <row r="242" spans="5:10">
      <c r="E242" s="287" t="str">
        <f>IF(' '!E235&gt;0,' '!B235&amp;" "&amp;' '!D235, "")</f>
        <v/>
      </c>
      <c r="F242" s="153">
        <f>'4'!AC27</f>
        <v>0</v>
      </c>
      <c r="G242" s="125">
        <f ca="1">' '!CT235</f>
        <v>0</v>
      </c>
      <c r="H242" s="120">
        <f>' '!CS235</f>
        <v>0</v>
      </c>
      <c r="I242" s="120">
        <f>' '!CR235</f>
        <v>0</v>
      </c>
      <c r="J242" s="120">
        <f t="shared" ca="1" si="184"/>
        <v>0</v>
      </c>
    </row>
    <row r="243" spans="5:10">
      <c r="E243" s="287" t="str">
        <f>IF(' '!E236&gt;0,' '!B235&amp;" "&amp;' '!D236, "")</f>
        <v/>
      </c>
      <c r="F243" s="153">
        <f>'4'!AC28</f>
        <v>0</v>
      </c>
      <c r="G243" s="125">
        <f ca="1">' '!CT236</f>
        <v>0</v>
      </c>
      <c r="H243" s="120">
        <f>' '!CS236</f>
        <v>0</v>
      </c>
      <c r="I243" s="120">
        <f>' '!CR236</f>
        <v>0</v>
      </c>
      <c r="J243" s="120">
        <f t="shared" ca="1" si="184"/>
        <v>0</v>
      </c>
    </row>
    <row r="244" spans="5:10">
      <c r="E244" s="287" t="str">
        <f>IF(' '!E237&gt;0,' '!B237&amp;" "&amp;' '!D237, "")</f>
        <v/>
      </c>
      <c r="F244" s="153">
        <f>'4'!AC29</f>
        <v>0</v>
      </c>
      <c r="G244" s="125">
        <f ca="1">' '!CT237</f>
        <v>0</v>
      </c>
      <c r="H244" s="120">
        <f>' '!CS237</f>
        <v>0</v>
      </c>
      <c r="I244" s="120">
        <f>' '!CR237</f>
        <v>0</v>
      </c>
      <c r="J244" s="120">
        <f t="shared" ca="1" si="184"/>
        <v>0</v>
      </c>
    </row>
    <row r="245" spans="5:10">
      <c r="E245" s="287" t="str">
        <f>IF(' '!E238&gt;0,' '!B237&amp;" "&amp;' '!D238, "")</f>
        <v/>
      </c>
      <c r="F245" s="153">
        <f>'4'!AC30</f>
        <v>0</v>
      </c>
      <c r="G245" s="125">
        <f ca="1">' '!CT238</f>
        <v>0</v>
      </c>
      <c r="H245" s="120">
        <f>' '!CS238</f>
        <v>0</v>
      </c>
      <c r="I245" s="120">
        <f>' '!CR238</f>
        <v>0</v>
      </c>
      <c r="J245" s="120">
        <f t="shared" ca="1" si="184"/>
        <v>0</v>
      </c>
    </row>
    <row r="246" spans="5:10">
      <c r="E246" s="287" t="str">
        <f>IF(' '!E239&gt;0,' '!B239&amp;" "&amp;' '!D239, "")</f>
        <v/>
      </c>
      <c r="F246" s="153">
        <f>'4'!AC31</f>
        <v>0</v>
      </c>
      <c r="G246" s="125">
        <f ca="1">' '!CT239</f>
        <v>0</v>
      </c>
      <c r="H246" s="120">
        <f>' '!CS239</f>
        <v>0</v>
      </c>
      <c r="I246" s="120">
        <f>' '!CR239</f>
        <v>0</v>
      </c>
      <c r="J246" s="120">
        <f t="shared" ca="1" si="184"/>
        <v>0</v>
      </c>
    </row>
    <row r="247" spans="5:10">
      <c r="E247" s="287" t="str">
        <f>IF(' '!E240&gt;0,' '!B239&amp;" "&amp;' '!D240, "")</f>
        <v/>
      </c>
      <c r="F247" s="153">
        <f>'4'!AC32</f>
        <v>0</v>
      </c>
      <c r="G247" s="125">
        <f ca="1">' '!CT240</f>
        <v>0</v>
      </c>
      <c r="H247" s="120">
        <f>' '!CS240</f>
        <v>0</v>
      </c>
      <c r="I247" s="120">
        <f>' '!CR240</f>
        <v>0</v>
      </c>
      <c r="J247" s="120">
        <f t="shared" ca="1" si="184"/>
        <v>0</v>
      </c>
    </row>
    <row r="248" spans="5:10">
      <c r="E248" s="287" t="str">
        <f>IF(' '!E241&gt;0,' '!B241&amp;" "&amp;' '!D241, "")</f>
        <v/>
      </c>
      <c r="F248" s="153">
        <f>'4'!AC33</f>
        <v>0</v>
      </c>
      <c r="G248" s="125">
        <f ca="1">' '!CT241</f>
        <v>0</v>
      </c>
      <c r="H248" s="120">
        <f>' '!CS241</f>
        <v>0</v>
      </c>
      <c r="I248" s="120">
        <f>' '!CR241</f>
        <v>0</v>
      </c>
      <c r="J248" s="120">
        <f t="shared" ca="1" si="184"/>
        <v>0</v>
      </c>
    </row>
    <row r="249" spans="5:10">
      <c r="E249" s="287" t="str">
        <f>IF(' '!E242&gt;0,' '!B241&amp;" "&amp;' '!D242, "")</f>
        <v/>
      </c>
      <c r="F249" s="153">
        <f>'4'!AC34</f>
        <v>0</v>
      </c>
      <c r="G249" s="125">
        <f ca="1">' '!CT242</f>
        <v>0</v>
      </c>
      <c r="H249" s="120">
        <f>' '!CS242</f>
        <v>0</v>
      </c>
      <c r="I249" s="120">
        <f>' '!CR242</f>
        <v>0</v>
      </c>
      <c r="J249" s="120">
        <f t="shared" ca="1" si="184"/>
        <v>0</v>
      </c>
    </row>
    <row r="250" spans="5:10">
      <c r="E250" s="287" t="str">
        <f>IF(' '!E243&gt;0,' '!B243&amp;" "&amp;' '!D243, "")</f>
        <v/>
      </c>
      <c r="F250" s="153">
        <f>'4'!AC35</f>
        <v>0</v>
      </c>
      <c r="G250" s="125">
        <f ca="1">' '!CT243</f>
        <v>0</v>
      </c>
      <c r="H250" s="120">
        <f>' '!CS243</f>
        <v>0</v>
      </c>
      <c r="I250" s="120">
        <f>' '!CR243</f>
        <v>0</v>
      </c>
      <c r="J250" s="120">
        <f t="shared" ca="1" si="184"/>
        <v>0</v>
      </c>
    </row>
    <row r="251" spans="5:10">
      <c r="E251" s="287" t="str">
        <f>IF(' '!E244&gt;0,' '!B243&amp;" "&amp;' '!D244, "")</f>
        <v/>
      </c>
      <c r="F251" s="153">
        <f>'4'!AC36</f>
        <v>0</v>
      </c>
      <c r="G251" s="125">
        <f ca="1">' '!CT244</f>
        <v>0</v>
      </c>
      <c r="H251" s="120">
        <f>' '!CS244</f>
        <v>0</v>
      </c>
      <c r="I251" s="120">
        <f>' '!CR244</f>
        <v>0</v>
      </c>
      <c r="J251" s="120">
        <f t="shared" ca="1" si="184"/>
        <v>0</v>
      </c>
    </row>
    <row r="252" spans="5:10">
      <c r="E252" s="287" t="str">
        <f>IF(' '!E245&gt;0,' '!B245&amp;" "&amp;' '!D245, "")</f>
        <v/>
      </c>
      <c r="F252" s="153">
        <f>'4'!AC37</f>
        <v>0</v>
      </c>
      <c r="G252" s="125">
        <f ca="1">' '!CT245</f>
        <v>0</v>
      </c>
      <c r="H252" s="120">
        <f>' '!CS245</f>
        <v>0</v>
      </c>
      <c r="I252" s="120">
        <f>' '!CR245</f>
        <v>0</v>
      </c>
      <c r="J252" s="120">
        <f t="shared" ca="1" si="184"/>
        <v>0</v>
      </c>
    </row>
    <row r="253" spans="5:10">
      <c r="E253" s="287" t="str">
        <f>IF(' '!E246&gt;0,' '!B245&amp;" "&amp;' '!D246, "")</f>
        <v/>
      </c>
      <c r="F253" s="153">
        <f>'4'!AC38</f>
        <v>0</v>
      </c>
      <c r="G253" s="125">
        <f ca="1">' '!CT246</f>
        <v>0</v>
      </c>
      <c r="H253" s="120">
        <f>' '!CS246</f>
        <v>0</v>
      </c>
      <c r="I253" s="120">
        <f>' '!CR246</f>
        <v>0</v>
      </c>
      <c r="J253" s="120">
        <f t="shared" ca="1" si="184"/>
        <v>0</v>
      </c>
    </row>
    <row r="254" spans="5:10">
      <c r="E254" s="287" t="str">
        <f>IF(' '!E247&gt;0,' '!B247&amp;" "&amp;' '!D247, "")</f>
        <v/>
      </c>
      <c r="F254" s="153">
        <f>'4'!AC39</f>
        <v>0</v>
      </c>
      <c r="G254" s="125">
        <f ca="1">' '!CT247</f>
        <v>0</v>
      </c>
      <c r="H254" s="120">
        <f>' '!CS247</f>
        <v>0</v>
      </c>
      <c r="I254" s="120">
        <f>' '!CR247</f>
        <v>0</v>
      </c>
      <c r="J254" s="120">
        <f t="shared" ca="1" si="184"/>
        <v>0</v>
      </c>
    </row>
    <row r="255" spans="5:10">
      <c r="E255" s="287" t="str">
        <f>IF(' '!E248&gt;0,' '!B247&amp;" "&amp;' '!D248, "")</f>
        <v/>
      </c>
      <c r="F255" s="153">
        <f>'4'!AC40</f>
        <v>0</v>
      </c>
      <c r="G255" s="125">
        <f ca="1">' '!CT248</f>
        <v>0</v>
      </c>
      <c r="H255" s="120">
        <f>' '!CS248</f>
        <v>0</v>
      </c>
      <c r="I255" s="120">
        <f>' '!CR248</f>
        <v>0</v>
      </c>
      <c r="J255" s="120">
        <f t="shared" ca="1" si="184"/>
        <v>0</v>
      </c>
    </row>
    <row r="256" spans="5:10">
      <c r="E256" s="287" t="str">
        <f>IF(' '!E249&gt;0,' '!B249&amp;" "&amp;' '!D249, "")</f>
        <v/>
      </c>
      <c r="F256" s="153">
        <f>'4'!AC41</f>
        <v>0</v>
      </c>
      <c r="G256" s="125">
        <f ca="1">' '!CT249</f>
        <v>0</v>
      </c>
      <c r="H256" s="120">
        <f>' '!CS249</f>
        <v>0</v>
      </c>
      <c r="I256" s="120">
        <f>' '!CR249</f>
        <v>0</v>
      </c>
      <c r="J256" s="120">
        <f t="shared" ca="1" si="184"/>
        <v>0</v>
      </c>
    </row>
    <row r="257" spans="5:10">
      <c r="E257" s="287" t="str">
        <f>IF(' '!E250&gt;0,' '!B249&amp;" "&amp;' '!D250, "")</f>
        <v/>
      </c>
      <c r="F257" s="153">
        <f>'4'!AC42</f>
        <v>0</v>
      </c>
      <c r="G257" s="125">
        <f ca="1">' '!CT250</f>
        <v>0</v>
      </c>
      <c r="H257" s="120">
        <f>' '!CS250</f>
        <v>0</v>
      </c>
      <c r="I257" s="120">
        <f>' '!CR250</f>
        <v>0</v>
      </c>
      <c r="J257" s="120">
        <f t="shared" ca="1" si="184"/>
        <v>0</v>
      </c>
    </row>
    <row r="258" spans="5:10">
      <c r="E258" s="287" t="str">
        <f>IF(' '!E251&gt;0,' '!B251&amp;" "&amp;' '!D251, "")</f>
        <v/>
      </c>
      <c r="F258" s="153">
        <f>'4'!AC43</f>
        <v>0</v>
      </c>
      <c r="G258" s="125">
        <f ca="1">' '!CT251</f>
        <v>0</v>
      </c>
      <c r="H258" s="120">
        <f>' '!CS251</f>
        <v>0</v>
      </c>
      <c r="I258" s="120">
        <f>' '!CR251</f>
        <v>0</v>
      </c>
      <c r="J258" s="120">
        <f t="shared" ca="1" si="184"/>
        <v>0</v>
      </c>
    </row>
    <row r="259" spans="5:10">
      <c r="E259" s="287" t="str">
        <f>IF(' '!E252&gt;0,' '!B251&amp;" "&amp;' '!D252, "")</f>
        <v/>
      </c>
      <c r="F259" s="153">
        <f>'4'!AC44</f>
        <v>0</v>
      </c>
      <c r="G259" s="125">
        <f ca="1">' '!CT252</f>
        <v>0</v>
      </c>
      <c r="H259" s="120">
        <f>' '!CS252</f>
        <v>0</v>
      </c>
      <c r="I259" s="120">
        <f>' '!CR252</f>
        <v>0</v>
      </c>
      <c r="J259" s="120">
        <f t="shared" ca="1" si="184"/>
        <v>0</v>
      </c>
    </row>
  </sheetData>
  <sheetProtection algorithmName="SHA-512" hashValue="9K8+F5IrzyRPqzxdURD5vtDLsV+twtetdayc4IGAoBdCIPP6pyV29JDfsQYi0JgY6ZytkPMC+UYICClgi1LPWg==" saltValue="y1LBYX8MG1d9tPs82mV06w==" spinCount="100000" sheet="1" objects="1" scenarios="1"/>
  <sortState xmlns:xlrd2="http://schemas.microsoft.com/office/spreadsheetml/2017/richdata2" ref="E136:J138">
    <sortCondition ref="J136:J138"/>
  </sortState>
  <mergeCells count="7">
    <mergeCell ref="Q17:U17"/>
    <mergeCell ref="Q18:U18"/>
    <mergeCell ref="E6:J6"/>
    <mergeCell ref="Q13:V13"/>
    <mergeCell ref="Q14:V14"/>
    <mergeCell ref="Q15:U15"/>
    <mergeCell ref="Q16:U16"/>
  </mergeCells>
  <printOptions horizontalCentered="1"/>
  <pageMargins left="0" right="0" top="0.74803149606299213" bottom="0.74803149606299213" header="0" footer="0"/>
  <pageSetup paperSize="9" scale="28"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8" id="{936ECF15-F923-42D9-AE0F-66268806C93F}">
            <xm:f>N29&gt;='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81" id="{3E663826-FB00-4958-9ACA-0655AA2C8031}">
            <xm:f>N29&lt;'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N28</xm:sqref>
        </x14:conditionalFormatting>
        <x14:conditionalFormatting xmlns:xm="http://schemas.microsoft.com/office/excel/2006/main">
          <x14:cfRule type="expression" priority="77" id="{EDE495C1-6E9D-4A4E-BA89-17E272913091}">
            <xm:f>N29&gt;='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80" id="{7733ADB2-D244-401E-A387-9E4D5D8539A4}">
            <xm:f>N29&lt;' '!$D$3</xm:f>
            <x14:dxf>
              <fill>
                <patternFill patternType="darkDown">
                  <fgColor theme="5"/>
                  <bgColor auto="1"/>
                </patternFill>
              </fill>
              <border>
                <left style="thin">
                  <color theme="5"/>
                </left>
                <right style="thin">
                  <color theme="5"/>
                </right>
                <top style="thin">
                  <color theme="5"/>
                </top>
                <bottom style="thin">
                  <color theme="5"/>
                </bottom>
              </border>
            </x14:dxf>
          </x14:cfRule>
          <xm:sqref>N27</xm:sqref>
        </x14:conditionalFormatting>
        <x14:conditionalFormatting xmlns:xm="http://schemas.microsoft.com/office/excel/2006/main">
          <x14:cfRule type="expression" priority="76" id="{88FDDB6F-FC90-441C-8B05-F472ED6BDFAA}">
            <xm:f>N29&gt;='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9" id="{5AAD136E-02B2-4608-B231-62F43E5AB978}">
            <xm:f>N29&lt;'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N26</xm:sqref>
        </x14:conditionalFormatting>
        <x14:conditionalFormatting xmlns:xm="http://schemas.microsoft.com/office/excel/2006/main">
          <x14:cfRule type="expression" priority="72" id="{EC2B63D3-9DCC-4AFD-A599-E1FCBD352712}">
            <xm:f>O29&gt;='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75" id="{E147E17E-D7F2-41CE-876E-D37F68826823}">
            <xm:f>O29&lt;'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O28:AG28</xm:sqref>
        </x14:conditionalFormatting>
        <x14:conditionalFormatting xmlns:xm="http://schemas.microsoft.com/office/excel/2006/main">
          <x14:cfRule type="expression" priority="71" id="{0AF4561C-B99A-422B-ADF5-6577E50AEE3A}">
            <xm:f>O29&gt;='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74" id="{94D7F976-649A-49FB-BC31-720C52145DC6}">
            <xm:f>O29&lt;' '!$D$3</xm:f>
            <x14:dxf>
              <fill>
                <patternFill patternType="darkDown">
                  <fgColor theme="5"/>
                  <bgColor auto="1"/>
                </patternFill>
              </fill>
              <border>
                <left style="thin">
                  <color theme="5"/>
                </left>
                <right style="thin">
                  <color theme="5"/>
                </right>
                <top style="thin">
                  <color theme="5"/>
                </top>
                <bottom style="thin">
                  <color theme="5"/>
                </bottom>
              </border>
            </x14:dxf>
          </x14:cfRule>
          <xm:sqref>O27:AG27</xm:sqref>
        </x14:conditionalFormatting>
        <x14:conditionalFormatting xmlns:xm="http://schemas.microsoft.com/office/excel/2006/main">
          <x14:cfRule type="expression" priority="70" id="{019C7DA9-CDA6-4ED6-A0DE-401B9CBCC127}">
            <xm:f>O29&gt;='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73" id="{EDB0E9DA-D95C-4B95-9389-4F606045462A}">
            <xm:f>O29&lt;' '!$D$3</xm:f>
            <x14:dxf>
              <fill>
                <patternFill patternType="lightUp">
                  <fgColor theme="5"/>
                </patternFill>
              </fill>
              <border>
                <left style="thin">
                  <color theme="5"/>
                </left>
                <right style="thin">
                  <color theme="5"/>
                </right>
                <top style="thin">
                  <color theme="5"/>
                </top>
                <bottom style="thin">
                  <color theme="5"/>
                </bottom>
                <vertical/>
                <horizontal/>
              </border>
            </x14:dxf>
          </x14:cfRule>
          <xm:sqref>O26:AG26</xm:sqref>
        </x14:conditionalFormatting>
        <x14:conditionalFormatting xmlns:xm="http://schemas.microsoft.com/office/excel/2006/main">
          <x14:cfRule type="expression" priority="66" id="{71DCC7ED-B2F7-44D7-8D83-3E797C19E60A}">
            <xm:f>N50&gt;='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9" id="{816A6EC7-E392-4C77-9600-F8299A0561E5}">
            <xm:f>N50&lt;'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N49</xm:sqref>
        </x14:conditionalFormatting>
        <x14:conditionalFormatting xmlns:xm="http://schemas.microsoft.com/office/excel/2006/main">
          <x14:cfRule type="expression" priority="65" id="{D9101B3B-CA91-4899-B715-1BE6A4AE255F}">
            <xm:f>N50&gt;='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8" id="{50697275-5067-4991-9756-5F5614C47ABD}">
            <xm:f>N50&lt;' '!$D$3</xm:f>
            <x14:dxf>
              <fill>
                <patternFill patternType="darkDown">
                  <fgColor theme="5"/>
                  <bgColor auto="1"/>
                </patternFill>
              </fill>
              <border>
                <left style="thin">
                  <color theme="5"/>
                </left>
                <right style="thin">
                  <color theme="5"/>
                </right>
                <top style="thin">
                  <color theme="5"/>
                </top>
                <bottom style="thin">
                  <color theme="5"/>
                </bottom>
              </border>
            </x14:dxf>
          </x14:cfRule>
          <xm:sqref>N48</xm:sqref>
        </x14:conditionalFormatting>
        <x14:conditionalFormatting xmlns:xm="http://schemas.microsoft.com/office/excel/2006/main">
          <x14:cfRule type="expression" priority="64" id="{195E5AF7-22A3-41FA-9E9D-B91986892F82}">
            <xm:f>N50&gt;='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7" id="{AD307676-941B-48CC-932B-55924628B5B7}">
            <xm:f>N50&lt;'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N47</xm:sqref>
        </x14:conditionalFormatting>
        <x14:conditionalFormatting xmlns:xm="http://schemas.microsoft.com/office/excel/2006/main">
          <x14:cfRule type="expression" priority="60" id="{2B522691-AB79-4864-B08B-7E7FA575F869}">
            <xm:f>O50&gt;='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3" id="{3BC1C897-3E6F-4EA0-9D77-914BA542A6C3}">
            <xm:f>O50&lt;'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O49:AG49</xm:sqref>
        </x14:conditionalFormatting>
        <x14:conditionalFormatting xmlns:xm="http://schemas.microsoft.com/office/excel/2006/main">
          <x14:cfRule type="expression" priority="59" id="{8EA5B7D1-1B77-4AC2-845F-9757D72A7117}">
            <xm:f>O50&gt;='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62" id="{3A900518-813B-4D4F-BAF2-3971C9FE986E}">
            <xm:f>O50&lt;' '!$D$3</xm:f>
            <x14:dxf>
              <fill>
                <patternFill patternType="darkDown">
                  <fgColor theme="5"/>
                  <bgColor auto="1"/>
                </patternFill>
              </fill>
              <border>
                <left style="thin">
                  <color theme="5"/>
                </left>
                <right style="thin">
                  <color theme="5"/>
                </right>
                <top style="thin">
                  <color theme="5"/>
                </top>
                <bottom style="thin">
                  <color theme="5"/>
                </bottom>
              </border>
            </x14:dxf>
          </x14:cfRule>
          <xm:sqref>O48:AG48</xm:sqref>
        </x14:conditionalFormatting>
        <x14:conditionalFormatting xmlns:xm="http://schemas.microsoft.com/office/excel/2006/main">
          <x14:cfRule type="expression" priority="58" id="{68DD4493-012D-47E6-BF79-2F37903CDD36}">
            <xm:f>O50&gt;='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61" id="{EA86DF3E-5684-4304-BBBB-B43A306013C8}">
            <xm:f>O50&lt;' '!$D$3</xm:f>
            <x14:dxf>
              <fill>
                <patternFill patternType="lightUp">
                  <fgColor theme="5"/>
                </patternFill>
              </fill>
              <border>
                <left style="thin">
                  <color theme="5"/>
                </left>
                <right style="thin">
                  <color theme="5"/>
                </right>
                <top style="thin">
                  <color theme="5"/>
                </top>
                <bottom style="thin">
                  <color theme="5"/>
                </bottom>
                <vertical/>
                <horizontal/>
              </border>
            </x14:dxf>
          </x14:cfRule>
          <xm:sqref>O47:AG47</xm:sqref>
        </x14:conditionalFormatting>
        <x14:conditionalFormatting xmlns:xm="http://schemas.microsoft.com/office/excel/2006/main">
          <x14:cfRule type="expression" priority="54" id="{9C1C669B-88CF-4DDB-A911-9D49B353B7BA}">
            <xm:f>N71&gt;='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7" id="{F707F97D-827E-4F59-971D-4289BEF4B340}">
            <xm:f>N71&lt;'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N70</xm:sqref>
        </x14:conditionalFormatting>
        <x14:conditionalFormatting xmlns:xm="http://schemas.microsoft.com/office/excel/2006/main">
          <x14:cfRule type="expression" priority="53" id="{D53DC834-AB6B-4485-8F66-F845D66F1BC2}">
            <xm:f>N71&gt;='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6" id="{7C0C1916-9BD0-44A3-802F-9C2B0F3DE147}">
            <xm:f>N71&lt;' '!$D$3</xm:f>
            <x14:dxf>
              <fill>
                <patternFill patternType="darkDown">
                  <fgColor theme="5"/>
                  <bgColor auto="1"/>
                </patternFill>
              </fill>
              <border>
                <left style="thin">
                  <color theme="5"/>
                </left>
                <right style="thin">
                  <color theme="5"/>
                </right>
                <top style="thin">
                  <color theme="5"/>
                </top>
                <bottom style="thin">
                  <color theme="5"/>
                </bottom>
              </border>
            </x14:dxf>
          </x14:cfRule>
          <xm:sqref>N69</xm:sqref>
        </x14:conditionalFormatting>
        <x14:conditionalFormatting xmlns:xm="http://schemas.microsoft.com/office/excel/2006/main">
          <x14:cfRule type="expression" priority="52" id="{31ECC4C7-467B-4CD6-A838-A9934B3E8637}">
            <xm:f>N71&gt;='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55" id="{5432F404-5181-4778-AD67-DA490B81D775}">
            <xm:f>N71&lt;'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N68</xm:sqref>
        </x14:conditionalFormatting>
        <x14:conditionalFormatting xmlns:xm="http://schemas.microsoft.com/office/excel/2006/main">
          <x14:cfRule type="expression" priority="48" id="{9C3E652B-D3D7-4890-9524-D17E6316F29A}">
            <xm:f>O71&gt;='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51" id="{5645E0AB-8E50-4CBB-83E6-29AE508B4EFA}">
            <xm:f>O71&lt;'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O70:AG70</xm:sqref>
        </x14:conditionalFormatting>
        <x14:conditionalFormatting xmlns:xm="http://schemas.microsoft.com/office/excel/2006/main">
          <x14:cfRule type="expression" priority="47" id="{F819B4F8-709C-4AD3-BDFC-32631F0247DF}">
            <xm:f>O71&gt;='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0" id="{31C339A6-DB92-4070-9FBF-1A432B64AA69}">
            <xm:f>O71&lt;' '!$D$3</xm:f>
            <x14:dxf>
              <fill>
                <patternFill patternType="darkDown">
                  <fgColor theme="5"/>
                  <bgColor auto="1"/>
                </patternFill>
              </fill>
              <border>
                <left style="thin">
                  <color theme="5"/>
                </left>
                <right style="thin">
                  <color theme="5"/>
                </right>
                <top style="thin">
                  <color theme="5"/>
                </top>
                <bottom style="thin">
                  <color theme="5"/>
                </bottom>
              </border>
            </x14:dxf>
          </x14:cfRule>
          <xm:sqref>O69:AG69</xm:sqref>
        </x14:conditionalFormatting>
        <x14:conditionalFormatting xmlns:xm="http://schemas.microsoft.com/office/excel/2006/main">
          <x14:cfRule type="expression" priority="46" id="{5845EF40-E876-465C-978C-9AF63BB979E9}">
            <xm:f>O71&gt;='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9" id="{790119FA-C6F3-444F-84C7-11DBD98AA0FC}">
            <xm:f>O71&lt;' '!$D$3</xm:f>
            <x14:dxf>
              <fill>
                <patternFill patternType="lightUp">
                  <fgColor theme="5"/>
                </patternFill>
              </fill>
              <border>
                <left style="thin">
                  <color theme="5"/>
                </left>
                <right style="thin">
                  <color theme="5"/>
                </right>
                <top style="thin">
                  <color theme="5"/>
                </top>
                <bottom style="thin">
                  <color theme="5"/>
                </bottom>
                <vertical/>
                <horizontal/>
              </border>
            </x14:dxf>
          </x14:cfRule>
          <xm:sqref>O68:AG68</xm:sqref>
        </x14:conditionalFormatting>
        <x14:conditionalFormatting xmlns:xm="http://schemas.microsoft.com/office/excel/2006/main">
          <x14:cfRule type="expression" priority="42" id="{747EAF4D-D041-4FFD-9D33-B5DBBAAB53A4}">
            <xm:f>N92&gt;='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45" id="{16679DF9-C0A7-475E-9AD8-E086B5A8E320}">
            <xm:f>N92&lt;'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N91</xm:sqref>
        </x14:conditionalFormatting>
        <x14:conditionalFormatting xmlns:xm="http://schemas.microsoft.com/office/excel/2006/main">
          <x14:cfRule type="expression" priority="41" id="{16C44478-CE6D-4C04-A40B-9A89FC30C85E}">
            <xm:f>N92&gt;='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44" id="{4CEEF1DB-3749-48D1-940D-7AE7B303BE18}">
            <xm:f>N92&lt;' '!$D$3</xm:f>
            <x14:dxf>
              <fill>
                <patternFill patternType="darkDown">
                  <fgColor theme="5"/>
                  <bgColor auto="1"/>
                </patternFill>
              </fill>
              <border>
                <left style="thin">
                  <color theme="5"/>
                </left>
                <right style="thin">
                  <color theme="5"/>
                </right>
                <top style="thin">
                  <color theme="5"/>
                </top>
                <bottom style="thin">
                  <color theme="5"/>
                </bottom>
              </border>
            </x14:dxf>
          </x14:cfRule>
          <xm:sqref>N90</xm:sqref>
        </x14:conditionalFormatting>
        <x14:conditionalFormatting xmlns:xm="http://schemas.microsoft.com/office/excel/2006/main">
          <x14:cfRule type="expression" priority="40" id="{5AA59208-182B-4A08-971D-4398C209F0F9}">
            <xm:f>N92&gt;='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3" id="{4C62FF01-DDF8-446B-A218-DC83BC1D1071}">
            <xm:f>N92&lt;'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N89</xm:sqref>
        </x14:conditionalFormatting>
        <x14:conditionalFormatting xmlns:xm="http://schemas.microsoft.com/office/excel/2006/main">
          <x14:cfRule type="expression" priority="36" id="{FBC436BA-02EB-439B-B809-11590B83FD8C}">
            <xm:f>O92&gt;='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9" id="{21062F54-7FF1-4404-9DAC-1EDF978E9024}">
            <xm:f>O92&lt;'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O91:AG91</xm:sqref>
        </x14:conditionalFormatting>
        <x14:conditionalFormatting xmlns:xm="http://schemas.microsoft.com/office/excel/2006/main">
          <x14:cfRule type="expression" priority="35" id="{6D44AE7C-38AB-4391-9FBC-92B2A1B807E2}">
            <xm:f>O92&gt;='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38" id="{58487FFB-DE0D-4AC7-B044-CBA964F9B295}">
            <xm:f>O92&lt;' '!$D$3</xm:f>
            <x14:dxf>
              <fill>
                <patternFill patternType="darkDown">
                  <fgColor theme="5"/>
                  <bgColor auto="1"/>
                </patternFill>
              </fill>
              <border>
                <left style="thin">
                  <color theme="5"/>
                </left>
                <right style="thin">
                  <color theme="5"/>
                </right>
                <top style="thin">
                  <color theme="5"/>
                </top>
                <bottom style="thin">
                  <color theme="5"/>
                </bottom>
              </border>
            </x14:dxf>
          </x14:cfRule>
          <xm:sqref>O90:AG90</xm:sqref>
        </x14:conditionalFormatting>
        <x14:conditionalFormatting xmlns:xm="http://schemas.microsoft.com/office/excel/2006/main">
          <x14:cfRule type="expression" priority="34" id="{30E258ED-60EE-48A4-9322-208ECBA68D7C}">
            <xm:f>O92&gt;='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37" id="{ED3E7F84-B981-4F10-B67A-137E8BB9D022}">
            <xm:f>O92&lt;' '!$D$3</xm:f>
            <x14:dxf>
              <fill>
                <patternFill patternType="lightUp">
                  <fgColor theme="5"/>
                </patternFill>
              </fill>
              <border>
                <left style="thin">
                  <color theme="5"/>
                </left>
                <right style="thin">
                  <color theme="5"/>
                </right>
                <top style="thin">
                  <color theme="5"/>
                </top>
                <bottom style="thin">
                  <color theme="5"/>
                </bottom>
                <vertical/>
                <horizontal/>
              </border>
            </x14:dxf>
          </x14:cfRule>
          <xm:sqref>O89:AG89</xm:sqref>
        </x14:conditionalFormatting>
        <x14:conditionalFormatting xmlns:xm="http://schemas.microsoft.com/office/excel/2006/main">
          <x14:cfRule type="expression" priority="27" id="{1694CC42-EB3F-4F00-B93C-FFEA74F3C51D}">
            <xm:f>N11&gt;='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30" id="{83E11D22-2303-4297-BBBB-27007109E66E}">
            <xm:f>N11&lt;'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N10:BC10</xm:sqref>
        </x14:conditionalFormatting>
        <x14:conditionalFormatting xmlns:xm="http://schemas.microsoft.com/office/excel/2006/main">
          <x14:cfRule type="expression" priority="26" id="{2CF8A925-2560-4C74-9924-0FA8872132C4}">
            <xm:f>N11&gt;='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9" id="{47CCE916-5659-49C1-8B50-8E472E39AAB8}">
            <xm:f>N11&lt;' '!$D$3</xm:f>
            <x14:dxf>
              <fill>
                <patternFill patternType="darkDown">
                  <fgColor theme="5"/>
                  <bgColor auto="1"/>
                </patternFill>
              </fill>
              <border>
                <left style="thin">
                  <color theme="5"/>
                </left>
                <right style="thin">
                  <color theme="5"/>
                </right>
                <top style="thin">
                  <color theme="5"/>
                </top>
                <bottom style="thin">
                  <color theme="5"/>
                </bottom>
              </border>
            </x14:dxf>
          </x14:cfRule>
          <xm:sqref>N9:BC9</xm:sqref>
        </x14:conditionalFormatting>
        <x14:conditionalFormatting xmlns:xm="http://schemas.microsoft.com/office/excel/2006/main">
          <x14:cfRule type="expression" priority="25" id="{BCD6556D-9D28-4F1E-A66B-8884B7175746}">
            <xm:f>N11&gt;='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8" id="{C42C4AC7-3F65-45B6-9C95-34C94383D6BD}">
            <xm:f>N11&lt;' '!$D$3</xm:f>
            <x14:dxf>
              <fill>
                <patternFill patternType="lightUp">
                  <fgColor theme="5"/>
                </patternFill>
              </fill>
              <border>
                <left style="thin">
                  <color theme="5"/>
                </left>
                <right style="thin">
                  <color theme="5"/>
                </right>
                <top style="thin">
                  <color theme="5"/>
                </top>
                <bottom style="thin">
                  <color theme="5"/>
                </bottom>
                <vertical/>
                <horizontal/>
              </border>
            </x14:dxf>
          </x14:cfRule>
          <xm:sqref>N8:BC8</xm:sqref>
        </x14:conditionalFormatting>
        <x14:conditionalFormatting xmlns:xm="http://schemas.microsoft.com/office/excel/2006/main">
          <x14:cfRule type="expression" priority="21" id="{7021101A-2E5B-3D49-8B95-7F5960954525}">
            <xm:f>N116&gt;='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24" id="{1D3348B9-5EDA-F64E-A865-B9D2002E73DC}">
            <xm:f>N116&lt;'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N115</xm:sqref>
        </x14:conditionalFormatting>
        <x14:conditionalFormatting xmlns:xm="http://schemas.microsoft.com/office/excel/2006/main">
          <x14:cfRule type="expression" priority="20" id="{1A91BB4B-F41D-4648-B6E3-6559D5DF54FB}">
            <xm:f>N116&gt;='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23" id="{832FF74D-40AD-BA43-BAED-E6B73A0C2915}">
            <xm:f>N116&lt;' '!$D$3</xm:f>
            <x14:dxf>
              <fill>
                <patternFill patternType="darkDown">
                  <fgColor theme="5"/>
                  <bgColor auto="1"/>
                </patternFill>
              </fill>
              <border>
                <left style="thin">
                  <color theme="5"/>
                </left>
                <right style="thin">
                  <color theme="5"/>
                </right>
                <top style="thin">
                  <color theme="5"/>
                </top>
                <bottom style="thin">
                  <color theme="5"/>
                </bottom>
              </border>
            </x14:dxf>
          </x14:cfRule>
          <xm:sqref>N114</xm:sqref>
        </x14:conditionalFormatting>
        <x14:conditionalFormatting xmlns:xm="http://schemas.microsoft.com/office/excel/2006/main">
          <x14:cfRule type="expression" priority="19" id="{F0FC23B1-DB69-D949-8544-2B821CB71251}">
            <xm:f>N116&gt;='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22" id="{3FE53042-B4AC-DD43-90A5-DEF8527ECBF2}">
            <xm:f>N116&lt;'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N113</xm:sqref>
        </x14:conditionalFormatting>
        <x14:conditionalFormatting xmlns:xm="http://schemas.microsoft.com/office/excel/2006/main">
          <x14:cfRule type="expression" priority="15" id="{A67D4740-319F-A748-9A69-DF1C6AC7DA97}">
            <xm:f>O116&gt;='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8" id="{C060CAAF-FFA2-244B-9A41-31FFF22735D3}">
            <xm:f>O116&lt;'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O115:AG115</xm:sqref>
        </x14:conditionalFormatting>
        <x14:conditionalFormatting xmlns:xm="http://schemas.microsoft.com/office/excel/2006/main">
          <x14:cfRule type="expression" priority="14" id="{7DD62677-064D-1549-B71C-5A99959BB229}">
            <xm:f>O116&gt;='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7" id="{9B9C6D5B-F433-0446-9A00-10A762F22967}">
            <xm:f>O116&lt;' '!$D$3</xm:f>
            <x14:dxf>
              <fill>
                <patternFill patternType="darkDown">
                  <fgColor theme="5"/>
                  <bgColor auto="1"/>
                </patternFill>
              </fill>
              <border>
                <left style="thin">
                  <color theme="5"/>
                </left>
                <right style="thin">
                  <color theme="5"/>
                </right>
                <top style="thin">
                  <color theme="5"/>
                </top>
                <bottom style="thin">
                  <color theme="5"/>
                </bottom>
              </border>
            </x14:dxf>
          </x14:cfRule>
          <xm:sqref>O114:AG114</xm:sqref>
        </x14:conditionalFormatting>
        <x14:conditionalFormatting xmlns:xm="http://schemas.microsoft.com/office/excel/2006/main">
          <x14:cfRule type="expression" priority="13" id="{F0FAE5D1-0688-8C43-B4AA-15AE1CEB1D33}">
            <xm:f>O116&gt;='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6" id="{DA31695C-DD5C-7045-895C-AB8C6048E938}">
            <xm:f>O116&lt;'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O113:AG113</xm:sqref>
        </x14:conditionalFormatting>
        <x14:conditionalFormatting xmlns:xm="http://schemas.microsoft.com/office/excel/2006/main">
          <x14:cfRule type="expression" priority="9" id="{C0382EEB-3AFB-E341-859D-1CB73C62D192}">
            <xm:f>N143&gt;='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12" id="{C818AB13-9E01-CA4D-91B2-A2CD836E68B6}">
            <xm:f>N143&lt;'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N142</xm:sqref>
        </x14:conditionalFormatting>
        <x14:conditionalFormatting xmlns:xm="http://schemas.microsoft.com/office/excel/2006/main">
          <x14:cfRule type="expression" priority="8" id="{C7FD02EA-C89F-1349-8458-FC5B843211F2}">
            <xm:f>N143&gt;='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11" id="{92F891E9-9F36-B042-A243-F04269383ED8}">
            <xm:f>N143&lt;' '!$D$3</xm:f>
            <x14:dxf>
              <fill>
                <patternFill patternType="darkDown">
                  <fgColor theme="5"/>
                  <bgColor auto="1"/>
                </patternFill>
              </fill>
              <border>
                <left style="thin">
                  <color theme="5"/>
                </left>
                <right style="thin">
                  <color theme="5"/>
                </right>
                <top style="thin">
                  <color theme="5"/>
                </top>
                <bottom style="thin">
                  <color theme="5"/>
                </bottom>
              </border>
            </x14:dxf>
          </x14:cfRule>
          <xm:sqref>N141</xm:sqref>
        </x14:conditionalFormatting>
        <x14:conditionalFormatting xmlns:xm="http://schemas.microsoft.com/office/excel/2006/main">
          <x14:cfRule type="expression" priority="7" id="{70836827-2788-374A-8644-CC36CD8F34C2}">
            <xm:f>N143&gt;='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10" id="{01AD64F8-382D-7A42-981E-B742E27B2453}">
            <xm:f>N143&lt;'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N140</xm:sqref>
        </x14:conditionalFormatting>
        <x14:conditionalFormatting xmlns:xm="http://schemas.microsoft.com/office/excel/2006/main">
          <x14:cfRule type="expression" priority="3" id="{864AD0F6-CD29-9949-97C4-74854D51CBCE}">
            <xm:f>O143&gt;=' '!$D$3</xm:f>
            <x14:dxf>
              <fill>
                <patternFill>
                  <bgColor theme="9" tint="0.59996337778862885"/>
                </patternFill>
              </fill>
              <border>
                <left style="thin">
                  <color theme="9"/>
                </left>
                <right style="thin">
                  <color theme="9"/>
                </right>
                <top style="thin">
                  <color theme="9"/>
                </top>
                <bottom style="thin">
                  <color theme="9"/>
                </bottom>
                <vertical/>
                <horizontal/>
              </border>
            </x14:dxf>
          </x14:cfRule>
          <x14:cfRule type="expression" priority="6" id="{470E8CEE-A633-614F-8F57-199AC01CC2FE}">
            <xm:f>O143&lt;' '!$D$3</xm:f>
            <x14:dxf>
              <fill>
                <patternFill>
                  <bgColor theme="5" tint="0.59996337778862885"/>
                </patternFill>
              </fill>
              <border>
                <left style="thin">
                  <color theme="5"/>
                </left>
                <right style="thin">
                  <color theme="5"/>
                </right>
                <top style="thin">
                  <color theme="5"/>
                </top>
                <bottom style="thin">
                  <color theme="5"/>
                </bottom>
                <vertical/>
                <horizontal/>
              </border>
            </x14:dxf>
          </x14:cfRule>
          <xm:sqref>O142:AG142</xm:sqref>
        </x14:conditionalFormatting>
        <x14:conditionalFormatting xmlns:xm="http://schemas.microsoft.com/office/excel/2006/main">
          <x14:cfRule type="expression" priority="2" id="{11CDB7F4-70EE-C748-BA8C-EB2F21C422E2}">
            <xm:f>O143&gt;=' '!$D$3</xm:f>
            <x14:dxf>
              <fill>
                <patternFill patternType="darkDown">
                  <fgColor theme="9"/>
                  <bgColor auto="1"/>
                </patternFill>
              </fill>
              <border>
                <left style="thin">
                  <color theme="9"/>
                </left>
                <right style="thin">
                  <color theme="9"/>
                </right>
                <top style="thin">
                  <color theme="9"/>
                </top>
                <bottom style="thin">
                  <color theme="9"/>
                </bottom>
                <vertical/>
                <horizontal/>
              </border>
            </x14:dxf>
          </x14:cfRule>
          <x14:cfRule type="expression" priority="5" id="{C1D12F4A-4C66-FB42-9065-E4085B3F6C81}">
            <xm:f>O143&lt;' '!$D$3</xm:f>
            <x14:dxf>
              <fill>
                <patternFill patternType="darkDown">
                  <fgColor theme="5"/>
                  <bgColor auto="1"/>
                </patternFill>
              </fill>
              <border>
                <left style="thin">
                  <color theme="5"/>
                </left>
                <right style="thin">
                  <color theme="5"/>
                </right>
                <top style="thin">
                  <color theme="5"/>
                </top>
                <bottom style="thin">
                  <color theme="5"/>
                </bottom>
              </border>
            </x14:dxf>
          </x14:cfRule>
          <xm:sqref>O141:AG141</xm:sqref>
        </x14:conditionalFormatting>
        <x14:conditionalFormatting xmlns:xm="http://schemas.microsoft.com/office/excel/2006/main">
          <x14:cfRule type="expression" priority="1" id="{107F0A60-542E-F746-87EB-F7453BC3F704}">
            <xm:f>O143&gt;=' '!$D$3</xm:f>
            <x14:dxf>
              <fill>
                <patternFill patternType="lightUp">
                  <fgColor theme="9"/>
                </patternFill>
              </fill>
              <border>
                <left style="thin">
                  <color theme="9"/>
                </left>
                <right style="thin">
                  <color theme="9"/>
                </right>
                <top style="thin">
                  <color theme="9"/>
                </top>
                <bottom style="thin">
                  <color theme="9"/>
                </bottom>
                <vertical/>
                <horizontal/>
              </border>
            </x14:dxf>
          </x14:cfRule>
          <x14:cfRule type="expression" priority="4" id="{7BC2F145-E592-9E43-92D0-0FCC425B06E6}">
            <xm:f>O143&lt;' '!$D$3</xm:f>
            <x14:dxf>
              <fill>
                <patternFill patternType="lightUp">
                  <fgColor theme="5"/>
                </patternFill>
              </fill>
              <border>
                <left style="thin">
                  <color theme="5"/>
                </left>
                <right style="thin">
                  <color theme="5"/>
                </right>
                <top style="thin">
                  <color theme="5"/>
                </top>
                <bottom style="thin">
                  <color theme="5"/>
                </bottom>
                <vertical/>
                <horizontal/>
              </border>
            </x14:dxf>
          </x14:cfRule>
          <xm:sqref>O140:AG140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E97-C58D-4EF2-BC24-F9B0D2DB871A}">
  <sheetPr codeName="Sheet41">
    <tabColor theme="0" tint="-0.14999847407452621"/>
  </sheetPr>
  <dimension ref="A1:AQ183"/>
  <sheetViews>
    <sheetView showGridLines="0" topLeftCell="L1" zoomScale="70" zoomScaleNormal="70" workbookViewId="0">
      <selection activeCell="T17" sqref="T17"/>
    </sheetView>
  </sheetViews>
  <sheetFormatPr defaultColWidth="8.81640625" defaultRowHeight="14.5"/>
  <cols>
    <col min="1" max="1" width="4.54296875" style="1" customWidth="1"/>
    <col min="2" max="2" width="31" style="1" bestFit="1" customWidth="1"/>
    <col min="3" max="3" width="24" style="437" bestFit="1" customWidth="1"/>
    <col min="4" max="5" width="17.81640625" style="1" customWidth="1"/>
    <col min="6" max="6" width="4.54296875" style="1" customWidth="1"/>
    <col min="7" max="9" width="21.1796875" customWidth="1"/>
    <col min="10" max="10" width="5.1796875" style="1" customWidth="1"/>
    <col min="11" max="11" width="18.453125" customWidth="1"/>
    <col min="12" max="12" width="19.453125" style="1" customWidth="1"/>
    <col min="13" max="13" width="12" style="100" customWidth="1"/>
    <col min="14" max="14" width="12" style="172" customWidth="1"/>
    <col min="15" max="15" width="13.54296875" customWidth="1"/>
    <col min="16" max="16" width="3.453125" customWidth="1"/>
    <col min="17" max="17" width="12.453125" style="1" customWidth="1"/>
    <col min="18" max="18" width="11.81640625" style="1" customWidth="1"/>
    <col min="19" max="19" width="4.453125" style="1" customWidth="1"/>
    <col min="20" max="20" width="18.1796875" customWidth="1"/>
    <col min="22" max="22" width="4.1796875" customWidth="1"/>
    <col min="23" max="23" width="12.453125" customWidth="1"/>
    <col min="24" max="24" width="4.54296875" customWidth="1"/>
    <col min="25" max="26" width="14.453125" style="1" customWidth="1"/>
    <col min="27" max="28" width="19.453125" style="1" bestFit="1" customWidth="1"/>
    <col min="29" max="29" width="12.453125" customWidth="1"/>
    <col min="30" max="30" width="3.54296875" customWidth="1"/>
    <col min="31" max="31" width="14.1796875" customWidth="1"/>
    <col min="32" max="32" width="4.1796875" customWidth="1"/>
    <col min="33" max="33" width="25" customWidth="1"/>
    <col min="36" max="40" width="21.1796875" customWidth="1"/>
    <col min="41" max="41" width="15.81640625" customWidth="1"/>
    <col min="43" max="43" width="20" bestFit="1" customWidth="1"/>
  </cols>
  <sheetData>
    <row r="1" spans="2:43" ht="32.15" customHeight="1">
      <c r="Q1" s="72" t="str">
        <f>'2'!E10</f>
        <v>Select from list</v>
      </c>
      <c r="R1" s="1097" t="str">
        <f>VLOOKUP(Q1,Y:Z,2)</f>
        <v>Spain</v>
      </c>
      <c r="AA1" s="450" t="s">
        <v>1045</v>
      </c>
      <c r="AB1" s="450" t="s">
        <v>1045</v>
      </c>
      <c r="AC1" s="450" t="s">
        <v>1045</v>
      </c>
      <c r="AF1" s="1"/>
      <c r="AG1" s="1"/>
      <c r="AH1" s="1"/>
      <c r="AJ1" s="1344" t="s">
        <v>1046</v>
      </c>
      <c r="AK1" s="1345"/>
      <c r="AL1" s="1345"/>
      <c r="AM1" s="1345"/>
      <c r="AN1" s="1345"/>
      <c r="AO1" s="1346"/>
    </row>
    <row r="2" spans="2:43" ht="40.5" customHeight="1">
      <c r="B2" s="1339" t="s">
        <v>638</v>
      </c>
      <c r="C2" s="1339"/>
      <c r="D2" s="1339"/>
      <c r="E2" s="1340"/>
      <c r="G2" s="70" t="s">
        <v>10</v>
      </c>
      <c r="H2" s="68" t="s">
        <v>7</v>
      </c>
      <c r="I2" s="72" t="s">
        <v>9</v>
      </c>
      <c r="J2" s="78"/>
      <c r="K2" s="70" t="s">
        <v>11</v>
      </c>
      <c r="L2" s="68" t="s">
        <v>170</v>
      </c>
      <c r="M2" s="101" t="s">
        <v>12</v>
      </c>
      <c r="N2" s="173" t="s">
        <v>791</v>
      </c>
      <c r="O2" s="72" t="s">
        <v>16</v>
      </c>
      <c r="Q2" s="72" t="s">
        <v>161</v>
      </c>
      <c r="R2" s="75">
        <f>IF(VLOOKUP(R1,'Drop Downs'!Z3:AC183, 4)&gt;48,"48", VLOOKUP(R1,'Drop Downs'!Z3:AC183, 4))</f>
        <v>40</v>
      </c>
      <c r="T2" s="72" t="s">
        <v>166</v>
      </c>
      <c r="U2" s="76" t="str">
        <f>IFERROR(INDEX(T5:U6,MATCH(U4,'Drop Downs'!T5:T6,0), 2),"")</f>
        <v/>
      </c>
      <c r="W2" s="72" t="s">
        <v>167</v>
      </c>
      <c r="Y2" s="107" t="s">
        <v>4169</v>
      </c>
      <c r="Z2" s="107" t="s">
        <v>123</v>
      </c>
      <c r="AA2" s="107" t="s">
        <v>179</v>
      </c>
      <c r="AB2" s="107" t="s">
        <v>178</v>
      </c>
      <c r="AC2" s="107" t="s">
        <v>582</v>
      </c>
      <c r="AE2" s="89" t="s">
        <v>569</v>
      </c>
      <c r="AG2" s="1337" t="s">
        <v>583</v>
      </c>
      <c r="AH2" s="1338"/>
      <c r="AJ2" s="1341" t="s">
        <v>706</v>
      </c>
      <c r="AK2" s="1342"/>
      <c r="AL2" s="1342"/>
      <c r="AM2" s="1342"/>
      <c r="AN2" s="1342"/>
      <c r="AO2" s="1343"/>
      <c r="AQ2" s="107" t="s">
        <v>1008</v>
      </c>
    </row>
    <row r="3" spans="2:43" ht="21" customHeight="1">
      <c r="B3" s="114" t="s">
        <v>715</v>
      </c>
      <c r="C3" s="482" t="s">
        <v>639</v>
      </c>
      <c r="D3" s="114" t="s">
        <v>640</v>
      </c>
      <c r="E3" s="114" t="s">
        <v>637</v>
      </c>
      <c r="G3" s="439" t="str">
        <f>INDEX(Languages1!$C$1:$AB$1998,MATCH("Select from list",Languages1!$C$1:$C$1998,0),MATCH('1'!$C$5,Languages1!$C$1:$AB$1,0))</f>
        <v>Selecione na lista</v>
      </c>
      <c r="H3" s="440" t="str">
        <f>INDEX(Languages1!$C$1:$AB$1998,MATCH("Select from list",Languages1!$C$1:$C$1998,0),MATCH('1'!$C$5,Languages1!$C$1:$AB$1,0))</f>
        <v>Selecione na lista</v>
      </c>
      <c r="I3" s="69" t="str">
        <f>INDEX(Languages1!$C$1:$AB$1998,MATCH("Select from list",Languages1!$C$1:$C$1998,0),MATCH('1'!$C$5,Languages1!$C$1:$AB$1,0))</f>
        <v>Selecione na lista</v>
      </c>
      <c r="J3" s="77"/>
      <c r="W3" s="69" t="s">
        <v>8</v>
      </c>
      <c r="Y3" s="441" t="str" cm="1">
        <f t="array" ref="Y3:Y183">INDEX(Languages2!$B$31:$Z$211,'Drop Downs'!X3,MATCH('1'!C5,Languages2!$B$1:$Z$1,0))</f>
        <v>Selecione na lista</v>
      </c>
      <c r="Z3" s="441" t="s">
        <v>8</v>
      </c>
      <c r="AA3" s="86"/>
      <c r="AB3" s="86" t="s">
        <v>860</v>
      </c>
      <c r="AC3" s="86">
        <v>48</v>
      </c>
      <c r="AE3" s="88" t="s">
        <v>8</v>
      </c>
      <c r="AG3" s="69" t="s">
        <v>17</v>
      </c>
      <c r="AH3" s="69">
        <v>40</v>
      </c>
      <c r="AJ3" s="451" t="s">
        <v>709</v>
      </c>
      <c r="AK3" s="166" t="s">
        <v>712</v>
      </c>
      <c r="AL3" s="166" t="s">
        <v>713</v>
      </c>
      <c r="AM3" s="166" t="s">
        <v>710</v>
      </c>
      <c r="AN3" s="166" t="s">
        <v>711</v>
      </c>
      <c r="AO3" s="452" t="s">
        <v>717</v>
      </c>
      <c r="AQ3" s="493" t="str">
        <f>Languages1!C1</f>
        <v>English</v>
      </c>
    </row>
    <row r="4" spans="2:43" ht="43.5">
      <c r="B4" s="113">
        <v>0.1</v>
      </c>
      <c r="C4" s="484" t="str">
        <f>_xlfn.IFNA(IF(HLOOKUP('6'!E4,Languages2!$B$277:$AA$280,4,FALSE)="Yes", '6'!B3, ""),"")</f>
        <v/>
      </c>
      <c r="D4" s="116" t="str" cm="1">
        <f t="array" ref="D4">IFERROR(LOOKUP(2, 1/((COUNTIF($D$3:D3, $C$4:$C$9)=0)*($C$4:$C$9&lt;&gt;"")), $C$4:$C$9),"-")</f>
        <v>-</v>
      </c>
      <c r="E4" s="117" t="str" cm="1">
        <f t="array" ref="E4">_xlfn.IFNA(_xlfn.IFS(VLOOKUP(D4,$B$25:$C$174,2,FALSE)="Food",'6'!$E$6, VLOOKUP(D4,$B$25:$C$174,2,FALSE)="Transportation", '6'!$E$13, VLOOKUP(D4,$B$25:$C$174,2,FALSE)="Housing",'6'!$E$20, VLOOKUP(D4,$B$25:$C$174,2,FALSE)="Healthcare", '6'!$E$27, VLOOKUP(D4,$B$25:$C$174,2,FALSE)="Children's Education", '6'!$E$34, VLOOKUP(D4,$B$25:$C$174,2,FALSE)= "Child Care", '6'!$E$41),"No In-kind Benefits")</f>
        <v>No In-kind Benefits</v>
      </c>
      <c r="G4" s="439" t="s">
        <v>11</v>
      </c>
      <c r="H4" s="440">
        <v>1</v>
      </c>
      <c r="I4" s="69">
        <v>1</v>
      </c>
      <c r="J4" s="77"/>
      <c r="K4" s="73" t="str">
        <f>INDEX(Languages1!$C$1:$AB$1998,MATCH("Select from list",Languages1!$C$1:$C$1998,0),MATCH('1'!$C$5,Languages1!$C$1:$AB$1,0))</f>
        <v>Selecione na lista</v>
      </c>
      <c r="L4" s="73" t="str">
        <f>INDEX(Languages1!$C$1:$AB$1998,MATCH("Select from list",Languages1!$C$1:$C$1998,0),MATCH('1'!$C$5,Languages1!$C$1:$AB$1,0))</f>
        <v>Selecione na lista</v>
      </c>
      <c r="M4" s="73" t="str">
        <f>INDEX(Languages1!$C$1:$AB$1998,MATCH("Select from list",Languages1!$C$1:$C$1998,0),MATCH('1'!$C$5,Languages1!$C$1:$AB$1,0))</f>
        <v>Selecione na lista</v>
      </c>
      <c r="N4" s="73" t="str">
        <f>INDEX(Languages1!$C$1:$AB$1998,MATCH("Select from list",Languages1!$C$1:$C$1998,0),MATCH('1'!$C$5,Languages1!$C$1:$AB$1,0))</f>
        <v>Selecione na lista</v>
      </c>
      <c r="O4" s="73" t="str">
        <f>INDEX(Languages1!$C$1:$AB$1998,MATCH("Select from list",Languages1!$C$1:$C$1998,0),MATCH('1'!$C$5,Languages1!$C$1:$AB$1,0))</f>
        <v>Selecione na lista</v>
      </c>
      <c r="Q4" s="72" t="s">
        <v>728</v>
      </c>
      <c r="R4" s="75">
        <v>52.142899999999997</v>
      </c>
      <c r="T4" s="69" t="str">
        <f>'2'!E25</f>
        <v>Select from list</v>
      </c>
      <c r="U4" s="69" t="e">
        <f>INDEX(H15:I16,MATCH(T4,H15:H16,0),2)</f>
        <v>#N/A</v>
      </c>
      <c r="W4" s="69" t="s">
        <v>168</v>
      </c>
      <c r="Y4" s="442" t="str">
        <v>Afeganistão</v>
      </c>
      <c r="Z4" s="442" t="s">
        <v>180</v>
      </c>
      <c r="AA4" s="105" t="s">
        <v>181</v>
      </c>
      <c r="AB4" s="106" t="s">
        <v>182</v>
      </c>
      <c r="AC4" s="87">
        <f t="shared" ref="AC4:AC35" si="0">_xlfn.IFNA(INDEX($AG$3:$AH$108, MATCH(Z4, $AG$3:$AG$108,0), 2),48)</f>
        <v>48</v>
      </c>
      <c r="AE4" s="87" t="s">
        <v>159</v>
      </c>
      <c r="AG4" s="69" t="s">
        <v>18</v>
      </c>
      <c r="AH4" s="69">
        <v>40</v>
      </c>
      <c r="AJ4" s="453" t="s">
        <v>8</v>
      </c>
      <c r="AK4" s="165" t="s">
        <v>8</v>
      </c>
      <c r="AL4" s="165" t="s">
        <v>8</v>
      </c>
      <c r="AM4" s="165" t="s">
        <v>8</v>
      </c>
      <c r="AN4" s="165" t="s">
        <v>8</v>
      </c>
      <c r="AO4" s="454" t="s">
        <v>8</v>
      </c>
      <c r="AQ4" s="493" t="str">
        <f>Languages1!D1</f>
        <v>Spanish</v>
      </c>
    </row>
    <row r="5" spans="2:43" ht="43.5">
      <c r="B5" s="113">
        <v>0.1</v>
      </c>
      <c r="C5" s="484" t="str">
        <f>_xlfn.IFNA(IF(HLOOKUP('6'!E11,Languages2!$B$277:$AA$280,4,FALSE)="Yes", '6'!B10, ""),"")</f>
        <v/>
      </c>
      <c r="D5" s="116" cm="1">
        <f t="array" ref="D5">IFERROR(LOOKUP(2, 1/((COUNTIF($D$3:D4, $C$4:$C$9)=0)*($C$4:$C$9&lt;&gt;"")), $C$4:$C$9),0)</f>
        <v>0</v>
      </c>
      <c r="E5" s="117" t="str" cm="1">
        <f t="array" ref="E5">_xlfn.IFNA(_xlfn.IFS(VLOOKUP(D5,$B$25:$C$174,2,FALSE)="Food",'6'!$E$6, VLOOKUP(D5,$B$25:$C$174,2,FALSE)="Transportation", '6'!$E$13, VLOOKUP(D5,$B$25:$C$174,2,FALSE)="Housing",'6'!$E$20, VLOOKUP(D5,$B$25:$C$174,2,FALSE)="Healthcare", '6'!$E$27, VLOOKUP(D5,$B$25:$C$174,2,FALSE)="Children's Education", '6'!$E$34, VLOOKUP(D5,$B$25:$C$174,2,FALSE)= "Child Care", '6'!$E$41),"No In-kind Benefits")</f>
        <v>No In-kind Benefits</v>
      </c>
      <c r="G5" s="439" t="s">
        <v>12</v>
      </c>
      <c r="H5" s="440">
        <v>2</v>
      </c>
      <c r="I5" s="69">
        <v>2</v>
      </c>
      <c r="J5" s="77"/>
      <c r="K5" s="103" t="s">
        <v>570</v>
      </c>
      <c r="L5" s="231">
        <v>0.5</v>
      </c>
      <c r="M5" s="102" t="s">
        <v>584</v>
      </c>
      <c r="N5" s="174">
        <v>1</v>
      </c>
      <c r="O5" s="69">
        <v>1</v>
      </c>
      <c r="Q5" s="72" t="s">
        <v>862</v>
      </c>
      <c r="R5" s="75">
        <f>Workweek*R4/12</f>
        <v>173.80966666666666</v>
      </c>
      <c r="T5" s="69" t="s">
        <v>12</v>
      </c>
      <c r="U5" s="69">
        <v>52</v>
      </c>
      <c r="W5" s="69" t="s">
        <v>169</v>
      </c>
      <c r="Y5" s="443" t="str">
        <v>Albânia</v>
      </c>
      <c r="Z5" s="443" t="s">
        <v>17</v>
      </c>
      <c r="AA5" s="102" t="s">
        <v>183</v>
      </c>
      <c r="AB5" s="104" t="s">
        <v>184</v>
      </c>
      <c r="AC5" s="86">
        <f t="shared" si="0"/>
        <v>40</v>
      </c>
      <c r="AE5" s="86" t="s">
        <v>160</v>
      </c>
      <c r="AG5" s="69" t="s">
        <v>19</v>
      </c>
      <c r="AH5" s="69">
        <v>44</v>
      </c>
      <c r="AJ5" s="453" t="s">
        <v>649</v>
      </c>
      <c r="AK5" s="165" t="s">
        <v>649</v>
      </c>
      <c r="AL5" s="165" t="s">
        <v>649</v>
      </c>
      <c r="AM5" s="165" t="s">
        <v>649</v>
      </c>
      <c r="AN5" s="165" t="s">
        <v>649</v>
      </c>
      <c r="AO5" s="454" t="s">
        <v>649</v>
      </c>
      <c r="AQ5" s="493" t="str">
        <f>Languages1!E1</f>
        <v>Portuguese</v>
      </c>
    </row>
    <row r="6" spans="2:43" ht="43.5">
      <c r="B6" s="113">
        <v>0.15</v>
      </c>
      <c r="C6" s="484" t="str">
        <f>_xlfn.IFNA(IF(HLOOKUP('6'!E18,Languages2!$B$277:$AA$280,4,FALSE)="Yes", '6'!B17, ""),"")</f>
        <v/>
      </c>
      <c r="D6" s="116" cm="1">
        <f t="array" ref="D6">IFERROR(LOOKUP(2, 1/((COUNTIF($D$3:D5, $C$4:$C$9)=0)*($C$4:$C$9&lt;&gt;"")), $C$4:$C$9),0)</f>
        <v>0</v>
      </c>
      <c r="E6" s="117" t="str" cm="1">
        <f t="array" ref="E6">_xlfn.IFNA(_xlfn.IFS(VLOOKUP(D6,$B$25:$C$174,2,FALSE)="Food",'6'!$E$6, VLOOKUP(D6,$B$25:$C$174,2,FALSE)="Transportation", '6'!$E$13, VLOOKUP(D6,$B$25:$C$174,2,FALSE)="Housing",'6'!$E$20, VLOOKUP(D6,$B$25:$C$174,2,FALSE)="Healthcare", '6'!$E$27, VLOOKUP(D6,$B$25:$C$174,2,FALSE)="Children's Education", '6'!$E$34, VLOOKUP(D6,$B$25:$C$174,2,FALSE)= "Child Care", '6'!$E$41),"No In-kind Benefits")</f>
        <v>No In-kind Benefits</v>
      </c>
      <c r="H6" s="440">
        <v>3</v>
      </c>
      <c r="I6" s="69">
        <v>3</v>
      </c>
      <c r="J6" s="77"/>
      <c r="K6" s="103" t="s">
        <v>571</v>
      </c>
      <c r="L6" s="231">
        <v>1</v>
      </c>
      <c r="M6" s="102" t="s">
        <v>586</v>
      </c>
      <c r="N6" s="174" t="s">
        <v>739</v>
      </c>
      <c r="O6" s="69">
        <v>2</v>
      </c>
      <c r="Q6" s="72" t="s">
        <v>864</v>
      </c>
      <c r="R6" s="75">
        <f>R4/12</f>
        <v>4.3452416666666664</v>
      </c>
      <c r="T6" s="69" t="s">
        <v>11</v>
      </c>
      <c r="U6" s="69">
        <v>12</v>
      </c>
      <c r="W6" s="69" t="s">
        <v>176</v>
      </c>
      <c r="Y6" s="443" t="str">
        <v>Argélia</v>
      </c>
      <c r="Z6" s="443" t="s">
        <v>18</v>
      </c>
      <c r="AA6" s="102" t="s">
        <v>185</v>
      </c>
      <c r="AB6" s="104" t="s">
        <v>186</v>
      </c>
      <c r="AC6" s="86">
        <f t="shared" si="0"/>
        <v>40</v>
      </c>
      <c r="AG6" s="69" t="s">
        <v>20</v>
      </c>
      <c r="AH6" s="69">
        <v>48</v>
      </c>
      <c r="AJ6" s="453" t="s">
        <v>707</v>
      </c>
      <c r="AK6" s="165" t="s">
        <v>707</v>
      </c>
      <c r="AL6" s="165" t="s">
        <v>714</v>
      </c>
      <c r="AM6" s="165" t="s">
        <v>714</v>
      </c>
      <c r="AN6" s="165" t="s">
        <v>708</v>
      </c>
      <c r="AO6" s="454" t="s">
        <v>708</v>
      </c>
      <c r="AQ6" s="493" t="str">
        <f>Languages1!F1</f>
        <v>French</v>
      </c>
    </row>
    <row r="7" spans="2:43">
      <c r="B7" s="113">
        <v>0.1</v>
      </c>
      <c r="C7" s="484" t="str">
        <f>_xlfn.IFNA(IF(HLOOKUP('6'!E25,Languages2!$B$277:$AA$280,4,FALSE)="Yes", '6'!B24, ""),"")</f>
        <v/>
      </c>
      <c r="D7" s="116" cm="1">
        <f t="array" ref="D7">IFERROR(LOOKUP(2, 1/((COUNTIF($D$3:D6, $C$4:$C$9)=0)*($C$4:$C$9&lt;&gt;"")), $C$4:$C$9),0)</f>
        <v>0</v>
      </c>
      <c r="E7" s="117" t="str" cm="1">
        <f t="array" ref="E7">_xlfn.IFNA(_xlfn.IFS(VLOOKUP(D7,$B$25:$C$174,2,FALSE)="Food",'6'!$E$6, VLOOKUP(D7,$B$25:$C$174,2,FALSE)="Transportation", '6'!$E$13, VLOOKUP(D7,$B$25:$C$174,2,FALSE)="Housing",'6'!$E$20, VLOOKUP(D7,$B$25:$C$174,2,FALSE)="Healthcare", '6'!$E$27, VLOOKUP(D7,$B$25:$C$174,2,FALSE)="Children's Education", '6'!$E$34, VLOOKUP(D7,$B$25:$C$174,2,FALSE)= "Child Care", '6'!$E$41),"No In-kind Benefits")</f>
        <v>No In-kind Benefits</v>
      </c>
      <c r="H7" s="440">
        <v>4</v>
      </c>
      <c r="I7" s="69">
        <v>4</v>
      </c>
      <c r="J7" s="77"/>
      <c r="K7" s="103" t="s">
        <v>572</v>
      </c>
      <c r="L7" s="231">
        <v>1.5</v>
      </c>
      <c r="M7" s="102" t="s">
        <v>587</v>
      </c>
      <c r="N7" s="174" t="s">
        <v>740</v>
      </c>
      <c r="O7" s="69">
        <v>3</v>
      </c>
      <c r="W7" s="69" t="s">
        <v>177</v>
      </c>
      <c r="Y7" s="443" t="str">
        <v>Andorra</v>
      </c>
      <c r="Z7" s="443" t="s">
        <v>187</v>
      </c>
      <c r="AA7" s="102" t="s">
        <v>188</v>
      </c>
      <c r="AB7" s="104" t="s">
        <v>189</v>
      </c>
      <c r="AC7" s="86">
        <f t="shared" si="0"/>
        <v>48</v>
      </c>
      <c r="AG7" s="69" t="s">
        <v>21</v>
      </c>
      <c r="AH7" s="69">
        <v>38</v>
      </c>
      <c r="AJ7" s="453" t="s">
        <v>708</v>
      </c>
      <c r="AK7" s="165" t="s">
        <v>708</v>
      </c>
      <c r="AL7" s="165" t="s">
        <v>708</v>
      </c>
      <c r="AM7" s="165" t="s">
        <v>708</v>
      </c>
      <c r="AN7" s="165" t="s">
        <v>705</v>
      </c>
      <c r="AO7" s="454" t="s">
        <v>705</v>
      </c>
      <c r="AQ7" s="493" t="str">
        <f>Languages1!G1</f>
        <v>Indonesian</v>
      </c>
    </row>
    <row r="8" spans="2:43">
      <c r="B8" s="113">
        <v>0.1</v>
      </c>
      <c r="C8" s="484" t="str">
        <f>_xlfn.IFNA(IF(HLOOKUP('6'!E32,Languages2!$B$277:$AA$280,4,FALSE)="Yes", '6'!B31, ""),"")</f>
        <v/>
      </c>
      <c r="D8" s="116" cm="1">
        <f t="array" ref="D8">IFERROR(LOOKUP(2, 1/((COUNTIF($D$3:D7, $C$4:$C$9)=0)*($C$4:$C$9&lt;&gt;"")), $C$4:$C$9),0)</f>
        <v>0</v>
      </c>
      <c r="E8" s="117" t="str" cm="1">
        <f t="array" ref="E8">_xlfn.IFNA(_xlfn.IFS(VLOOKUP(D8,$B$25:$C$174,2,FALSE)="Food",'6'!$E$6, VLOOKUP(D8,$B$25:$C$174,2,FALSE)="Transportation", '6'!$E$13, VLOOKUP(D8,$B$25:$C$174,2,FALSE)="Housing",'6'!$E$20, VLOOKUP(D8,$B$25:$C$174,2,FALSE)="Healthcare", '6'!$E$27, VLOOKUP(D8,$B$25:$C$174,2,FALSE)="Children's Education", '6'!$E$34, VLOOKUP(D8,$B$25:$C$174,2,FALSE)= "Child Care", '6'!$E$41),"No In-kind Benefits")</f>
        <v>No In-kind Benefits</v>
      </c>
      <c r="H8" s="1"/>
      <c r="I8" s="1"/>
      <c r="K8" s="103" t="s">
        <v>573</v>
      </c>
      <c r="L8" s="231">
        <v>2</v>
      </c>
      <c r="M8" s="102" t="s">
        <v>588</v>
      </c>
      <c r="N8" s="174" t="s">
        <v>741</v>
      </c>
      <c r="O8" s="69">
        <v>4</v>
      </c>
      <c r="Y8" s="443" t="str">
        <v>Angola</v>
      </c>
      <c r="Z8" s="443" t="s">
        <v>19</v>
      </c>
      <c r="AA8" s="102" t="s">
        <v>190</v>
      </c>
      <c r="AB8" s="104" t="s">
        <v>191</v>
      </c>
      <c r="AC8" s="86">
        <f t="shared" si="0"/>
        <v>44</v>
      </c>
      <c r="AG8" s="69" t="s">
        <v>22</v>
      </c>
      <c r="AH8" s="69">
        <v>40</v>
      </c>
      <c r="AJ8" s="453" t="s">
        <v>716</v>
      </c>
      <c r="AK8" s="165" t="s">
        <v>716</v>
      </c>
      <c r="AL8" s="165" t="s">
        <v>716</v>
      </c>
      <c r="AM8" s="165" t="s">
        <v>716</v>
      </c>
      <c r="AN8" s="165" t="s">
        <v>716</v>
      </c>
      <c r="AO8" s="454" t="s">
        <v>716</v>
      </c>
      <c r="AQ8" s="493" t="str">
        <f>Languages1!H1</f>
        <v>Chinese (Simplified)</v>
      </c>
    </row>
    <row r="9" spans="2:43">
      <c r="B9" s="113">
        <v>0.1</v>
      </c>
      <c r="C9" s="484" t="str">
        <f>_xlfn.IFNA(IF(HLOOKUP('6'!E39,Languages2!$B$277:$AA$280,4,FALSE)="Yes", '6'!B38, ""),"")</f>
        <v/>
      </c>
      <c r="D9" s="116" cm="1">
        <f t="array" ref="D9">IFERROR(LOOKUP(2, 1/((COUNTIF($D$3:D8, $C$4:$C$9)=0)*($C$4:$C$9&lt;&gt;"")), $C$4:$C$9),0)</f>
        <v>0</v>
      </c>
      <c r="E9" s="117" t="str" cm="1">
        <f t="array" ref="E9">_xlfn.IFNA(_xlfn.IFS(VLOOKUP(D9,$B$25:$C$174,2,FALSE)="Food",'6'!$E$6, VLOOKUP(D9,$B$25:$C$174,2,FALSE)="Transportation", '6'!$E$13, VLOOKUP(D9,$B$25:$C$174,2,FALSE)="Housing",'6'!$E$20, VLOOKUP(D9,$B$25:$C$174,2,FALSE)="Healthcare", '6'!$E$27, VLOOKUP(D9,$B$25:$C$174,2,FALSE)="Children's Education", '6'!$E$34, VLOOKUP(D9,$B$25:$C$174,2,FALSE)= "Child Care", '6'!$E$41),"No In-kind Benefits")</f>
        <v>No In-kind Benefits</v>
      </c>
      <c r="G9" s="112" t="s">
        <v>172</v>
      </c>
      <c r="H9" s="79" t="str">
        <f>'2'!C27</f>
        <v/>
      </c>
      <c r="I9" s="103" t="e">
        <f>INDEX(G10:H11,MATCH(H9,G10:G11,0),2)</f>
        <v>#N/A</v>
      </c>
      <c r="K9" s="103" t="s">
        <v>574</v>
      </c>
      <c r="L9" s="231">
        <v>2.5</v>
      </c>
      <c r="M9" s="102" t="s">
        <v>589</v>
      </c>
      <c r="N9" s="174" t="s">
        <v>742</v>
      </c>
      <c r="O9" s="69">
        <v>5</v>
      </c>
      <c r="Y9" s="443" t="str">
        <v>Anguilla</v>
      </c>
      <c r="Z9" s="443" t="s">
        <v>192</v>
      </c>
      <c r="AA9" s="102" t="s">
        <v>193</v>
      </c>
      <c r="AB9" s="104" t="s">
        <v>194</v>
      </c>
      <c r="AC9" s="86">
        <f t="shared" si="0"/>
        <v>48</v>
      </c>
      <c r="AG9" s="69" t="s">
        <v>23</v>
      </c>
      <c r="AH9" s="69">
        <v>44</v>
      </c>
      <c r="AJ9" s="453" t="s">
        <v>705</v>
      </c>
      <c r="AK9" s="165" t="s">
        <v>705</v>
      </c>
      <c r="AL9" s="165" t="s">
        <v>705</v>
      </c>
      <c r="AM9" s="165" t="s">
        <v>705</v>
      </c>
      <c r="AN9" s="165" t="s">
        <v>689</v>
      </c>
      <c r="AO9" s="454" t="s">
        <v>689</v>
      </c>
      <c r="AQ9" s="493" t="str">
        <f>Languages1!I1</f>
        <v>Vietnamese</v>
      </c>
    </row>
    <row r="10" spans="2:43">
      <c r="G10" s="111" t="s">
        <v>173</v>
      </c>
      <c r="H10" s="71" t="s">
        <v>12</v>
      </c>
      <c r="I10" s="103"/>
      <c r="K10" s="103" t="s">
        <v>575</v>
      </c>
      <c r="L10" s="231">
        <v>3</v>
      </c>
      <c r="M10" s="102" t="s">
        <v>590</v>
      </c>
      <c r="N10" s="174" t="s">
        <v>743</v>
      </c>
      <c r="O10" s="69">
        <v>6</v>
      </c>
      <c r="Y10" s="443" t="str">
        <v>Argentina</v>
      </c>
      <c r="Z10" s="443" t="s">
        <v>20</v>
      </c>
      <c r="AA10" s="102" t="s">
        <v>195</v>
      </c>
      <c r="AB10" s="104" t="s">
        <v>196</v>
      </c>
      <c r="AC10" s="86">
        <f t="shared" si="0"/>
        <v>48</v>
      </c>
      <c r="AG10" s="69" t="s">
        <v>24</v>
      </c>
      <c r="AH10" s="69">
        <v>40</v>
      </c>
      <c r="AJ10" s="453" t="s">
        <v>689</v>
      </c>
      <c r="AK10" s="165" t="s">
        <v>689</v>
      </c>
      <c r="AL10" s="165" t="s">
        <v>689</v>
      </c>
      <c r="AM10" s="165" t="s">
        <v>689</v>
      </c>
      <c r="AN10" s="165"/>
      <c r="AO10" s="454"/>
      <c r="AQ10" s="493" t="str">
        <f>Languages1!J1</f>
        <v>Japanese</v>
      </c>
    </row>
    <row r="11" spans="2:43">
      <c r="G11" s="69" t="s">
        <v>174</v>
      </c>
      <c r="H11" s="71" t="s">
        <v>171</v>
      </c>
      <c r="I11" s="103"/>
      <c r="K11" s="103" t="s">
        <v>576</v>
      </c>
      <c r="L11" s="231">
        <v>3.5</v>
      </c>
      <c r="M11" s="102" t="s">
        <v>591</v>
      </c>
      <c r="N11" s="174" t="s">
        <v>744</v>
      </c>
      <c r="O11" s="69">
        <v>7</v>
      </c>
      <c r="Y11" s="443" t="str">
        <v>Armênia</v>
      </c>
      <c r="Z11" s="443" t="s">
        <v>197</v>
      </c>
      <c r="AA11" s="102" t="s">
        <v>198</v>
      </c>
      <c r="AB11" s="104" t="s">
        <v>199</v>
      </c>
      <c r="AC11" s="86">
        <f t="shared" si="0"/>
        <v>48</v>
      </c>
      <c r="AG11" s="69" t="s">
        <v>25</v>
      </c>
      <c r="AH11" s="69">
        <v>48</v>
      </c>
      <c r="AJ11" s="453"/>
      <c r="AK11" s="165"/>
      <c r="AL11" s="165"/>
      <c r="AM11" s="165"/>
      <c r="AN11" s="165"/>
      <c r="AO11" s="454"/>
      <c r="AQ11" s="493" t="str">
        <f>Languages1!K1</f>
        <v>Turkish</v>
      </c>
    </row>
    <row r="12" spans="2:43" ht="15" thickBot="1">
      <c r="B12" s="1096" t="s">
        <v>799</v>
      </c>
      <c r="C12" s="437" t="str">
        <f>INDEX(Languages2!$B$12:$Z$13,MATCH(B12,Languages2!$B$12:$B$13,0),MATCH('1'!$C$5,Languages2!$B$1:$Z$1,0))</f>
        <v>Homens</v>
      </c>
      <c r="H12" s="1"/>
      <c r="I12" s="1"/>
      <c r="K12" s="103" t="s">
        <v>577</v>
      </c>
      <c r="L12" s="231">
        <v>4</v>
      </c>
      <c r="M12" s="102" t="s">
        <v>592</v>
      </c>
      <c r="N12" s="174" t="s">
        <v>745</v>
      </c>
      <c r="O12" s="69">
        <v>8</v>
      </c>
      <c r="Y12" s="443" t="str">
        <v>Aruba</v>
      </c>
      <c r="Z12" s="443" t="s">
        <v>200</v>
      </c>
      <c r="AA12" s="102" t="s">
        <v>201</v>
      </c>
      <c r="AB12" s="104" t="s">
        <v>202</v>
      </c>
      <c r="AC12" s="86">
        <f t="shared" si="0"/>
        <v>48</v>
      </c>
      <c r="AG12" s="69" t="s">
        <v>26</v>
      </c>
      <c r="AH12" s="69">
        <v>40</v>
      </c>
      <c r="AJ12" s="455"/>
      <c r="AK12" s="456"/>
      <c r="AL12" s="456"/>
      <c r="AM12" s="456"/>
      <c r="AN12" s="456"/>
      <c r="AO12" s="457"/>
      <c r="AQ12" s="493">
        <f>Languages1!L1</f>
        <v>0</v>
      </c>
    </row>
    <row r="13" spans="2:43">
      <c r="B13" s="1096" t="s">
        <v>800</v>
      </c>
      <c r="C13" s="437" t="str">
        <f>INDEX(Languages2!$B$12:$Z$13,MATCH(B13,Languages2!$B$12:$B$13,0),MATCH('1'!$C$5,Languages2!$B$1:$Z$1,0))</f>
        <v>Mulheres</v>
      </c>
      <c r="H13" s="1" t="str">
        <f>INDEX(Languages2!B276:Z276, 1, MATCH('1'!C5,Languages2!B1:Z1,0))</f>
        <v>Selecione na lista</v>
      </c>
      <c r="I13" s="1"/>
      <c r="K13" s="103" t="s">
        <v>578</v>
      </c>
      <c r="L13" s="231">
        <v>4.5</v>
      </c>
      <c r="M13" s="102" t="s">
        <v>593</v>
      </c>
      <c r="N13" s="174" t="s">
        <v>746</v>
      </c>
      <c r="O13" s="69">
        <v>9</v>
      </c>
      <c r="Y13" s="443" t="str">
        <v>Austrália</v>
      </c>
      <c r="Z13" s="443" t="s">
        <v>21</v>
      </c>
      <c r="AA13" s="102" t="s">
        <v>203</v>
      </c>
      <c r="AB13" s="104" t="s">
        <v>204</v>
      </c>
      <c r="AC13" s="86">
        <f t="shared" si="0"/>
        <v>38</v>
      </c>
      <c r="AG13" s="69" t="s">
        <v>27</v>
      </c>
      <c r="AH13" s="69">
        <v>38</v>
      </c>
      <c r="AQ13" s="493">
        <f>Languages1!M1</f>
        <v>0</v>
      </c>
    </row>
    <row r="14" spans="2:43">
      <c r="F14" s="1" t="s">
        <v>866</v>
      </c>
      <c r="G14" s="112" t="str">
        <f>INDEX(Languages2!B8:AA10,1,MATCH('1'!C5,Languages2!B1:AA1,0))</f>
        <v xml:space="preserve">dia </v>
      </c>
      <c r="H14" s="112"/>
      <c r="I14" s="1"/>
      <c r="K14" s="103" t="s">
        <v>579</v>
      </c>
      <c r="L14" s="231">
        <v>5</v>
      </c>
      <c r="M14" s="102" t="s">
        <v>594</v>
      </c>
      <c r="N14" s="174" t="s">
        <v>747</v>
      </c>
      <c r="O14" s="69">
        <v>10</v>
      </c>
      <c r="Y14" s="443" t="str">
        <v>Áustria</v>
      </c>
      <c r="Z14" s="443" t="s">
        <v>22</v>
      </c>
      <c r="AA14" s="102" t="s">
        <v>205</v>
      </c>
      <c r="AB14" s="104" t="s">
        <v>189</v>
      </c>
      <c r="AC14" s="86">
        <f t="shared" si="0"/>
        <v>40</v>
      </c>
      <c r="AG14" s="69" t="s">
        <v>28</v>
      </c>
      <c r="AH14" s="69">
        <v>40</v>
      </c>
      <c r="AQ14" s="493">
        <f>Languages1!N1</f>
        <v>0</v>
      </c>
    </row>
    <row r="15" spans="2:43">
      <c r="F15" s="1" t="s">
        <v>863</v>
      </c>
      <c r="G15" s="112" t="str">
        <f>INDEX(Languages2!B8:AA10,2,MATCH('1'!C5,Languages2!B1:AA1,0))</f>
        <v>semana</v>
      </c>
      <c r="H15" s="112" t="str">
        <f>INDEX(Languages2!B3:Z3, 1, MATCH('1'!C5,Languages2!B1:Z1,0))</f>
        <v>Semanas</v>
      </c>
      <c r="I15" s="1" t="s">
        <v>12</v>
      </c>
      <c r="K15" s="103" t="s">
        <v>580</v>
      </c>
      <c r="L15" s="231">
        <v>5.5</v>
      </c>
      <c r="M15" s="102" t="s">
        <v>595</v>
      </c>
      <c r="N15" s="174" t="s">
        <v>748</v>
      </c>
      <c r="Y15" s="443" t="str">
        <v>Azerbaijão</v>
      </c>
      <c r="Z15" s="443" t="s">
        <v>23</v>
      </c>
      <c r="AA15" s="102" t="s">
        <v>206</v>
      </c>
      <c r="AB15" s="104" t="s">
        <v>207</v>
      </c>
      <c r="AC15" s="86">
        <f t="shared" si="0"/>
        <v>44</v>
      </c>
      <c r="AG15" s="69" t="s">
        <v>29</v>
      </c>
      <c r="AH15" s="69">
        <v>48</v>
      </c>
      <c r="AQ15" s="493">
        <f>Languages1!O1</f>
        <v>0</v>
      </c>
    </row>
    <row r="16" spans="2:43">
      <c r="F16" s="161" t="s">
        <v>865</v>
      </c>
      <c r="G16" s="112" t="str">
        <f>INDEX(Languages2!B8:AA10,3,MATCH('1'!C5,Languages2!B1:AA1,0))</f>
        <v>mês</v>
      </c>
      <c r="H16" s="112" t="str">
        <f>INDEX(Languages2!B4:Z4, 1, MATCH('1'!C5,Languages2!B1:Z1,0))</f>
        <v>Meses</v>
      </c>
      <c r="I16" s="161" t="s">
        <v>11</v>
      </c>
      <c r="K16" s="103" t="s">
        <v>581</v>
      </c>
      <c r="L16" s="231">
        <v>6</v>
      </c>
      <c r="M16" s="102" t="s">
        <v>596</v>
      </c>
      <c r="N16" s="174" t="s">
        <v>749</v>
      </c>
      <c r="Y16" s="443" t="str">
        <v>Bahamas</v>
      </c>
      <c r="Z16" s="443" t="s">
        <v>24</v>
      </c>
      <c r="AA16" s="102" t="s">
        <v>208</v>
      </c>
      <c r="AB16" s="104" t="s">
        <v>209</v>
      </c>
      <c r="AC16" s="86">
        <f t="shared" si="0"/>
        <v>40</v>
      </c>
      <c r="AG16" s="69" t="s">
        <v>30</v>
      </c>
      <c r="AH16" s="69">
        <v>45</v>
      </c>
      <c r="AQ16" s="493">
        <f>Languages1!P1</f>
        <v>0</v>
      </c>
    </row>
    <row r="17" spans="2:43">
      <c r="F17" s="161"/>
      <c r="G17" s="112"/>
      <c r="H17" s="112"/>
      <c r="I17" s="161"/>
      <c r="K17" s="103" t="s">
        <v>570</v>
      </c>
      <c r="L17" s="231">
        <v>6.5</v>
      </c>
      <c r="M17" s="102" t="s">
        <v>597</v>
      </c>
      <c r="N17" s="174" t="s">
        <v>750</v>
      </c>
      <c r="Y17" s="443" t="str">
        <v>Bahrain</v>
      </c>
      <c r="Z17" s="443" t="s">
        <v>210</v>
      </c>
      <c r="AA17" s="102" t="s">
        <v>211</v>
      </c>
      <c r="AB17" s="104" t="s">
        <v>212</v>
      </c>
      <c r="AC17" s="86">
        <f t="shared" si="0"/>
        <v>48</v>
      </c>
      <c r="AG17" s="69" t="s">
        <v>31</v>
      </c>
      <c r="AH17" s="69">
        <v>44</v>
      </c>
      <c r="AQ17" s="493">
        <f>Languages1!Q1</f>
        <v>0</v>
      </c>
    </row>
    <row r="18" spans="2:43">
      <c r="F18" s="161"/>
      <c r="G18" s="163"/>
      <c r="H18" s="164"/>
      <c r="I18" s="164"/>
      <c r="L18" s="231">
        <v>7</v>
      </c>
      <c r="M18" s="102" t="s">
        <v>598</v>
      </c>
      <c r="N18" s="174" t="s">
        <v>751</v>
      </c>
      <c r="Y18" s="443" t="str">
        <v>Bangladesh</v>
      </c>
      <c r="Z18" s="443" t="s">
        <v>25</v>
      </c>
      <c r="AA18" s="102" t="s">
        <v>213</v>
      </c>
      <c r="AB18" s="104" t="s">
        <v>214</v>
      </c>
      <c r="AC18" s="86">
        <f t="shared" si="0"/>
        <v>48</v>
      </c>
      <c r="AG18" s="69" t="s">
        <v>32</v>
      </c>
      <c r="AH18" s="69">
        <v>40</v>
      </c>
      <c r="AQ18" s="493">
        <f>Languages1!R1</f>
        <v>0</v>
      </c>
    </row>
    <row r="19" spans="2:43">
      <c r="F19" s="161"/>
      <c r="G19" s="161"/>
      <c r="H19" s="161"/>
      <c r="I19" s="161"/>
      <c r="L19" s="231">
        <v>7.5</v>
      </c>
      <c r="M19" s="102" t="s">
        <v>599</v>
      </c>
      <c r="N19" s="174" t="s">
        <v>752</v>
      </c>
      <c r="Y19" s="443" t="str">
        <v>Barbados</v>
      </c>
      <c r="Z19" s="443" t="s">
        <v>215</v>
      </c>
      <c r="AA19" s="102" t="s">
        <v>216</v>
      </c>
      <c r="AB19" s="104" t="s">
        <v>217</v>
      </c>
      <c r="AC19" s="86">
        <f t="shared" si="0"/>
        <v>48</v>
      </c>
      <c r="AG19" s="69" t="s">
        <v>33</v>
      </c>
      <c r="AH19" s="69">
        <v>40</v>
      </c>
      <c r="AQ19" s="493">
        <f>Languages1!S1</f>
        <v>0</v>
      </c>
    </row>
    <row r="20" spans="2:43">
      <c r="F20" s="161"/>
      <c r="G20" s="161"/>
      <c r="H20" s="162"/>
      <c r="I20" s="161"/>
      <c r="L20" s="231">
        <v>8</v>
      </c>
      <c r="M20" s="102" t="s">
        <v>600</v>
      </c>
      <c r="N20" s="174" t="s">
        <v>753</v>
      </c>
      <c r="Y20" s="443" t="str">
        <v>Belarus</v>
      </c>
      <c r="Z20" s="443" t="s">
        <v>26</v>
      </c>
      <c r="AA20" s="102" t="s">
        <v>218</v>
      </c>
      <c r="AB20" s="104" t="s">
        <v>219</v>
      </c>
      <c r="AC20" s="86">
        <f t="shared" si="0"/>
        <v>40</v>
      </c>
      <c r="AG20" s="69" t="s">
        <v>34</v>
      </c>
      <c r="AH20" s="69">
        <v>48</v>
      </c>
      <c r="AQ20" s="493">
        <f>Languages1!T1</f>
        <v>0</v>
      </c>
    </row>
    <row r="21" spans="2:43">
      <c r="H21" s="164"/>
      <c r="L21" s="231">
        <v>8.5</v>
      </c>
      <c r="M21" s="102" t="s">
        <v>601</v>
      </c>
      <c r="N21" s="174" t="s">
        <v>754</v>
      </c>
      <c r="Y21" s="443" t="str">
        <v>Bélgica</v>
      </c>
      <c r="Z21" s="443" t="s">
        <v>27</v>
      </c>
      <c r="AA21" s="102" t="s">
        <v>220</v>
      </c>
      <c r="AB21" s="104" t="s">
        <v>189</v>
      </c>
      <c r="AC21" s="86">
        <f t="shared" si="0"/>
        <v>38</v>
      </c>
      <c r="AG21" s="69" t="s">
        <v>35</v>
      </c>
      <c r="AH21" s="69">
        <v>40</v>
      </c>
      <c r="AQ21" s="493">
        <f>Languages1!U1</f>
        <v>0</v>
      </c>
    </row>
    <row r="22" spans="2:43">
      <c r="H22" s="1"/>
      <c r="L22" s="231">
        <v>9</v>
      </c>
      <c r="M22" s="102" t="s">
        <v>602</v>
      </c>
      <c r="N22" s="174" t="s">
        <v>755</v>
      </c>
      <c r="Y22" s="443" t="str">
        <v>Belize</v>
      </c>
      <c r="Z22" s="443" t="s">
        <v>221</v>
      </c>
      <c r="AA22" s="102" t="s">
        <v>222</v>
      </c>
      <c r="AB22" s="104" t="s">
        <v>223</v>
      </c>
      <c r="AC22" s="86">
        <f t="shared" si="0"/>
        <v>48</v>
      </c>
      <c r="AG22" s="69" t="s">
        <v>36</v>
      </c>
      <c r="AH22" s="69">
        <v>40</v>
      </c>
      <c r="AQ22" s="493">
        <f>Languages1!V1</f>
        <v>0</v>
      </c>
    </row>
    <row r="23" spans="2:43">
      <c r="B23" s="437"/>
      <c r="L23" s="231">
        <v>9.5</v>
      </c>
      <c r="M23" s="102" t="s">
        <v>603</v>
      </c>
      <c r="N23" s="174" t="s">
        <v>756</v>
      </c>
      <c r="Y23" s="443" t="str">
        <v>Benin</v>
      </c>
      <c r="Z23" s="443" t="s">
        <v>28</v>
      </c>
      <c r="AA23" s="102" t="s">
        <v>224</v>
      </c>
      <c r="AB23" s="104" t="s">
        <v>225</v>
      </c>
      <c r="AC23" s="86">
        <f t="shared" si="0"/>
        <v>40</v>
      </c>
      <c r="AG23" s="69" t="s">
        <v>37</v>
      </c>
      <c r="AH23" s="69">
        <v>39</v>
      </c>
      <c r="AQ23" s="493">
        <f>Languages1!W1</f>
        <v>0</v>
      </c>
    </row>
    <row r="24" spans="2:43">
      <c r="B24" s="437"/>
      <c r="L24" s="231">
        <v>10</v>
      </c>
      <c r="M24" s="102" t="s">
        <v>604</v>
      </c>
      <c r="N24" s="174" t="s">
        <v>757</v>
      </c>
      <c r="Y24" s="443" t="str">
        <v>Bermuda</v>
      </c>
      <c r="Z24" s="443" t="s">
        <v>226</v>
      </c>
      <c r="AA24" s="102" t="s">
        <v>227</v>
      </c>
      <c r="AB24" s="104" t="s">
        <v>228</v>
      </c>
      <c r="AC24" s="86">
        <f t="shared" si="0"/>
        <v>48</v>
      </c>
      <c r="AG24" s="69" t="s">
        <v>38</v>
      </c>
      <c r="AH24" s="69">
        <v>45</v>
      </c>
      <c r="AQ24" s="493">
        <f>Languages1!X1</f>
        <v>0</v>
      </c>
    </row>
    <row r="25" spans="2:43">
      <c r="B25" s="437" t="str">
        <f>IF(Languages1!C$124=0,"",Languages1!C$124)</f>
        <v>Food</v>
      </c>
      <c r="C25" s="437" t="s">
        <v>127</v>
      </c>
      <c r="L25" s="231">
        <v>10.5</v>
      </c>
      <c r="M25" s="102" t="s">
        <v>605</v>
      </c>
      <c r="N25" s="174" t="s">
        <v>758</v>
      </c>
      <c r="Y25" s="443" t="str">
        <v>Bolívia</v>
      </c>
      <c r="Z25" s="443" t="s">
        <v>29</v>
      </c>
      <c r="AA25" s="102" t="s">
        <v>229</v>
      </c>
      <c r="AB25" s="104" t="s">
        <v>230</v>
      </c>
      <c r="AC25" s="86">
        <f t="shared" si="0"/>
        <v>48</v>
      </c>
      <c r="AG25" s="69" t="s">
        <v>39</v>
      </c>
      <c r="AH25" s="69">
        <v>40</v>
      </c>
      <c r="AQ25" s="493">
        <f>Languages1!Y1</f>
        <v>0</v>
      </c>
    </row>
    <row r="26" spans="2:43">
      <c r="B26" s="437" t="str">
        <f>IF(Languages1!D$119=0,"",Languages1!D$119)</f>
        <v>Verificación: Si a los trabajadores se les paga por mes o día, esta columna se completará automáticamente. De lo contrario, ingrese el número promedio de unidades que se completan en el día. Este número también puede ser una fracción.</v>
      </c>
      <c r="C26" s="437" t="s">
        <v>127</v>
      </c>
      <c r="L26" s="231">
        <v>11</v>
      </c>
      <c r="M26" s="102" t="s">
        <v>585</v>
      </c>
      <c r="N26" s="174" t="s">
        <v>759</v>
      </c>
      <c r="Y26" s="443" t="str">
        <v>Bósnia e Herzegovina</v>
      </c>
      <c r="Z26" s="443" t="s">
        <v>231</v>
      </c>
      <c r="AA26" s="102" t="s">
        <v>232</v>
      </c>
      <c r="AB26" s="104" t="s">
        <v>233</v>
      </c>
      <c r="AC26" s="86">
        <f t="shared" si="0"/>
        <v>48</v>
      </c>
      <c r="AG26" s="69" t="s">
        <v>40</v>
      </c>
      <c r="AH26" s="69">
        <v>48</v>
      </c>
      <c r="AQ26" s="493">
        <f>Languages1!Z1</f>
        <v>0</v>
      </c>
    </row>
    <row r="27" spans="2:43">
      <c r="B27" s="437" t="str">
        <f>IF(Languages1!E$124=0,"",Languages1!E$124)</f>
        <v>Alimentação</v>
      </c>
      <c r="C27" s="437" t="s">
        <v>127</v>
      </c>
      <c r="L27" s="231">
        <v>11.5</v>
      </c>
      <c r="M27" s="102" t="s">
        <v>606</v>
      </c>
      <c r="N27" s="174" t="s">
        <v>760</v>
      </c>
      <c r="Y27" s="443" t="str">
        <v>Botswana</v>
      </c>
      <c r="Z27" s="443" t="s">
        <v>30</v>
      </c>
      <c r="AA27" s="102" t="s">
        <v>234</v>
      </c>
      <c r="AB27" s="104" t="s">
        <v>235</v>
      </c>
      <c r="AC27" s="86">
        <f t="shared" si="0"/>
        <v>45</v>
      </c>
      <c r="AG27" s="69" t="s">
        <v>41</v>
      </c>
      <c r="AH27" s="69">
        <v>48</v>
      </c>
      <c r="AQ27" s="493">
        <f>Languages1!AA1</f>
        <v>0</v>
      </c>
    </row>
    <row r="28" spans="2:43">
      <c r="B28" s="437" t="str">
        <f>IF(Languages1!F$124=0,"",Languages1!F$124)</f>
        <v>Nourriture</v>
      </c>
      <c r="C28" s="437" t="s">
        <v>127</v>
      </c>
      <c r="L28" s="231">
        <v>12</v>
      </c>
      <c r="M28" s="102" t="s">
        <v>607</v>
      </c>
      <c r="N28" s="174" t="s">
        <v>761</v>
      </c>
      <c r="Y28" s="443" t="str">
        <v>Brasil</v>
      </c>
      <c r="Z28" s="443" t="s">
        <v>31</v>
      </c>
      <c r="AA28" s="102" t="s">
        <v>236</v>
      </c>
      <c r="AB28" s="104" t="s">
        <v>237</v>
      </c>
      <c r="AC28" s="86">
        <f t="shared" si="0"/>
        <v>44</v>
      </c>
      <c r="AG28" s="69" t="s">
        <v>42</v>
      </c>
      <c r="AH28" s="69">
        <v>40</v>
      </c>
      <c r="AQ28" s="493">
        <f>Languages1!AB1</f>
        <v>0</v>
      </c>
    </row>
    <row r="29" spans="2:43">
      <c r="B29" s="437" t="str">
        <f>IF(Languages1!G$124=0,"",Languages1!G$124)</f>
        <v>Makanan</v>
      </c>
      <c r="C29" s="437" t="s">
        <v>127</v>
      </c>
      <c r="L29" s="231">
        <v>12.5</v>
      </c>
      <c r="M29" s="102" t="s">
        <v>608</v>
      </c>
      <c r="N29" s="174" t="s">
        <v>762</v>
      </c>
      <c r="Y29" s="443" t="str">
        <v>Bulgária</v>
      </c>
      <c r="Z29" s="443" t="s">
        <v>32</v>
      </c>
      <c r="AA29" s="102" t="s">
        <v>238</v>
      </c>
      <c r="AB29" s="104" t="s">
        <v>219</v>
      </c>
      <c r="AC29" s="86">
        <f t="shared" si="0"/>
        <v>40</v>
      </c>
      <c r="AG29" s="69" t="s">
        <v>43</v>
      </c>
      <c r="AH29" s="69">
        <v>40</v>
      </c>
    </row>
    <row r="30" spans="2:43">
      <c r="B30" s="437" t="str">
        <f>IF(Languages1!H$124=0,"",Languages1!H$124)</f>
        <v>食品</v>
      </c>
      <c r="C30" s="437" t="s">
        <v>127</v>
      </c>
      <c r="L30" s="231">
        <v>13</v>
      </c>
      <c r="M30" s="102" t="s">
        <v>609</v>
      </c>
      <c r="N30" s="174" t="s">
        <v>763</v>
      </c>
      <c r="Y30" s="443" t="str">
        <v>Burkina Faso</v>
      </c>
      <c r="Z30" s="443" t="s">
        <v>33</v>
      </c>
      <c r="AA30" s="102" t="s">
        <v>239</v>
      </c>
      <c r="AB30" s="104" t="s">
        <v>225</v>
      </c>
      <c r="AC30" s="86">
        <f t="shared" si="0"/>
        <v>40</v>
      </c>
      <c r="AG30" s="69" t="s">
        <v>44</v>
      </c>
      <c r="AH30" s="69">
        <v>40</v>
      </c>
    </row>
    <row r="31" spans="2:43">
      <c r="B31" s="437" t="str">
        <f>IF(Languages1!I$124=0,"",Languages1!I$124)</f>
        <v>Thực phẩm</v>
      </c>
      <c r="C31" s="437" t="s">
        <v>127</v>
      </c>
      <c r="M31" s="102" t="s">
        <v>610</v>
      </c>
      <c r="N31" s="174" t="s">
        <v>764</v>
      </c>
      <c r="Y31" s="443" t="str">
        <v>Burundi</v>
      </c>
      <c r="Z31" s="443" t="s">
        <v>240</v>
      </c>
      <c r="AA31" s="102" t="s">
        <v>241</v>
      </c>
      <c r="AB31" s="104" t="s">
        <v>242</v>
      </c>
      <c r="AC31" s="86">
        <f t="shared" si="0"/>
        <v>48</v>
      </c>
      <c r="AG31" s="69" t="s">
        <v>45</v>
      </c>
      <c r="AH31" s="69">
        <v>48</v>
      </c>
    </row>
    <row r="32" spans="2:43">
      <c r="B32" s="437" t="str">
        <f>IF(Languages1!J$124=0,"",Languages1!J$124)</f>
        <v>食品</v>
      </c>
      <c r="C32" s="437" t="s">
        <v>127</v>
      </c>
      <c r="M32" s="102" t="s">
        <v>611</v>
      </c>
      <c r="N32" s="174" t="s">
        <v>765</v>
      </c>
      <c r="Y32" s="443" t="str">
        <v>Camboja</v>
      </c>
      <c r="Z32" s="443" t="s">
        <v>34</v>
      </c>
      <c r="AA32" s="102" t="s">
        <v>243</v>
      </c>
      <c r="AB32" s="104" t="s">
        <v>244</v>
      </c>
      <c r="AC32" s="86">
        <f t="shared" si="0"/>
        <v>48</v>
      </c>
      <c r="AG32" s="69" t="s">
        <v>46</v>
      </c>
      <c r="AH32" s="69">
        <v>40</v>
      </c>
    </row>
    <row r="33" spans="2:34">
      <c r="B33" s="437" t="str">
        <f>IF(Languages1!K$124=0,"",Languages1!K$124)</f>
        <v>Yemek</v>
      </c>
      <c r="C33" s="437" t="s">
        <v>127</v>
      </c>
      <c r="M33" s="102" t="s">
        <v>612</v>
      </c>
      <c r="N33" s="174" t="s">
        <v>766</v>
      </c>
      <c r="Y33" s="443" t="str">
        <v>Camarões</v>
      </c>
      <c r="Z33" s="443" t="s">
        <v>35</v>
      </c>
      <c r="AA33" s="102" t="s">
        <v>245</v>
      </c>
      <c r="AB33" s="104" t="s">
        <v>246</v>
      </c>
      <c r="AC33" s="86">
        <f t="shared" si="0"/>
        <v>40</v>
      </c>
      <c r="AG33" s="69" t="s">
        <v>47</v>
      </c>
      <c r="AH33" s="69">
        <v>48</v>
      </c>
    </row>
    <row r="34" spans="2:34">
      <c r="B34" s="437" t="str">
        <f>IF(Languages1!L$124=0,"",Languages1!L$124)</f>
        <v/>
      </c>
      <c r="C34" s="437" t="s">
        <v>127</v>
      </c>
      <c r="M34" s="102" t="s">
        <v>613</v>
      </c>
      <c r="N34" s="174" t="s">
        <v>767</v>
      </c>
      <c r="Y34" s="443" t="str">
        <v>Canadá</v>
      </c>
      <c r="Z34" s="443" t="s">
        <v>36</v>
      </c>
      <c r="AA34" s="102" t="s">
        <v>247</v>
      </c>
      <c r="AB34" s="104" t="s">
        <v>248</v>
      </c>
      <c r="AC34" s="86">
        <f t="shared" si="0"/>
        <v>40</v>
      </c>
      <c r="AG34" s="69" t="s">
        <v>48</v>
      </c>
      <c r="AH34" s="69">
        <v>44</v>
      </c>
    </row>
    <row r="35" spans="2:34">
      <c r="B35" s="437" t="str">
        <f>IF(Languages1!M$124=0,"",Languages1!M$124)</f>
        <v/>
      </c>
      <c r="C35" s="437" t="s">
        <v>127</v>
      </c>
      <c r="M35" s="102" t="s">
        <v>614</v>
      </c>
      <c r="N35" s="174" t="s">
        <v>768</v>
      </c>
      <c r="Y35" s="443" t="str">
        <v>Cabo Verde</v>
      </c>
      <c r="Z35" s="443" t="s">
        <v>249</v>
      </c>
      <c r="AA35" s="102" t="s">
        <v>250</v>
      </c>
      <c r="AB35" s="104" t="s">
        <v>251</v>
      </c>
      <c r="AC35" s="86">
        <f t="shared" si="0"/>
        <v>48</v>
      </c>
      <c r="AG35" s="69" t="s">
        <v>49</v>
      </c>
      <c r="AH35" s="69">
        <v>40</v>
      </c>
    </row>
    <row r="36" spans="2:34">
      <c r="B36" s="437" t="str">
        <f>IF(Languages1!N$124=0,"",Languages1!N$124)</f>
        <v/>
      </c>
      <c r="C36" s="437" t="s">
        <v>127</v>
      </c>
      <c r="M36" s="102" t="s">
        <v>615</v>
      </c>
      <c r="N36" s="174" t="s">
        <v>769</v>
      </c>
      <c r="Y36" s="443" t="str">
        <v>República Centro-Africana</v>
      </c>
      <c r="Z36" s="443" t="s">
        <v>252</v>
      </c>
      <c r="AA36" s="102" t="s">
        <v>253</v>
      </c>
      <c r="AB36" s="104" t="s">
        <v>246</v>
      </c>
      <c r="AC36" s="86">
        <f t="shared" ref="AC36:AC67" si="1">_xlfn.IFNA(INDEX($AG$3:$AH$108, MATCH(Z36, $AG$3:$AG$108,0), 2),48)</f>
        <v>48</v>
      </c>
      <c r="AG36" s="69" t="s">
        <v>50</v>
      </c>
      <c r="AH36" s="69">
        <v>48</v>
      </c>
    </row>
    <row r="37" spans="2:34">
      <c r="B37" s="437" t="str">
        <f>IF(Languages1!O$124=0,"",Languages1!O$124)</f>
        <v/>
      </c>
      <c r="C37" s="437" t="s">
        <v>127</v>
      </c>
      <c r="M37" s="102" t="s">
        <v>616</v>
      </c>
      <c r="N37" s="174" t="s">
        <v>770</v>
      </c>
      <c r="Y37" s="443" t="str">
        <v>Chade</v>
      </c>
      <c r="Z37" s="443" t="s">
        <v>37</v>
      </c>
      <c r="AA37" s="102" t="s">
        <v>254</v>
      </c>
      <c r="AB37" s="104" t="s">
        <v>246</v>
      </c>
      <c r="AC37" s="86">
        <f t="shared" si="1"/>
        <v>39</v>
      </c>
      <c r="AG37" s="69" t="s">
        <v>51</v>
      </c>
      <c r="AH37" s="69">
        <v>40</v>
      </c>
    </row>
    <row r="38" spans="2:34">
      <c r="B38" s="437" t="str">
        <f>IF(Languages1!P$124=0,"",Languages1!P$124)</f>
        <v/>
      </c>
      <c r="C38" s="437" t="s">
        <v>127</v>
      </c>
      <c r="M38" s="102" t="s">
        <v>617</v>
      </c>
      <c r="N38" s="174" t="s">
        <v>771</v>
      </c>
      <c r="Y38" s="443" t="str">
        <v>Chile</v>
      </c>
      <c r="Z38" s="443" t="s">
        <v>38</v>
      </c>
      <c r="AA38" s="102" t="s">
        <v>255</v>
      </c>
      <c r="AB38" s="104" t="s">
        <v>256</v>
      </c>
      <c r="AC38" s="86">
        <f t="shared" si="1"/>
        <v>45</v>
      </c>
      <c r="AG38" s="69" t="s">
        <v>52</v>
      </c>
      <c r="AH38" s="69">
        <v>40</v>
      </c>
    </row>
    <row r="39" spans="2:34">
      <c r="B39" s="437" t="str">
        <f>IF(Languages1!Q$124=0,"",Languages1!Q$124)</f>
        <v/>
      </c>
      <c r="C39" s="437" t="s">
        <v>127</v>
      </c>
      <c r="M39" s="102" t="s">
        <v>618</v>
      </c>
      <c r="N39" s="174" t="s">
        <v>772</v>
      </c>
      <c r="Y39" s="443" t="str">
        <v>China</v>
      </c>
      <c r="Z39" s="443" t="s">
        <v>39</v>
      </c>
      <c r="AA39" s="102" t="s">
        <v>257</v>
      </c>
      <c r="AB39" s="104" t="s">
        <v>258</v>
      </c>
      <c r="AC39" s="86">
        <f t="shared" si="1"/>
        <v>40</v>
      </c>
      <c r="AG39" s="69" t="s">
        <v>53</v>
      </c>
      <c r="AH39" s="69">
        <v>35</v>
      </c>
    </row>
    <row r="40" spans="2:34">
      <c r="B40" s="437" t="str">
        <f>IF(Languages1!R$124=0,"",Languages1!R$124)</f>
        <v/>
      </c>
      <c r="C40" s="437" t="s">
        <v>127</v>
      </c>
      <c r="M40" s="102" t="s">
        <v>619</v>
      </c>
      <c r="N40" s="174" t="s">
        <v>773</v>
      </c>
      <c r="Y40" s="443" t="str">
        <v>Colômbia</v>
      </c>
      <c r="Z40" s="443" t="s">
        <v>40</v>
      </c>
      <c r="AA40" s="102" t="s">
        <v>259</v>
      </c>
      <c r="AB40" s="104" t="s">
        <v>260</v>
      </c>
      <c r="AC40" s="86">
        <f t="shared" si="1"/>
        <v>48</v>
      </c>
      <c r="AG40" s="69" t="s">
        <v>54</v>
      </c>
      <c r="AH40" s="69">
        <v>40</v>
      </c>
    </row>
    <row r="41" spans="2:34">
      <c r="B41" s="437" t="str">
        <f>IF(Languages1!S$124=0,"",Languages1!S$124)</f>
        <v/>
      </c>
      <c r="C41" s="437" t="s">
        <v>127</v>
      </c>
      <c r="M41" s="102" t="s">
        <v>620</v>
      </c>
      <c r="N41" s="174" t="s">
        <v>774</v>
      </c>
      <c r="Y41" s="443" t="str">
        <v>Comores</v>
      </c>
      <c r="Z41" s="443" t="s">
        <v>261</v>
      </c>
      <c r="AA41" s="102" t="s">
        <v>262</v>
      </c>
      <c r="AB41" s="104" t="s">
        <v>263</v>
      </c>
      <c r="AC41" s="86">
        <f t="shared" si="1"/>
        <v>48</v>
      </c>
      <c r="AG41" s="69" t="s">
        <v>55</v>
      </c>
      <c r="AH41" s="69">
        <v>48</v>
      </c>
    </row>
    <row r="42" spans="2:34">
      <c r="B42" s="437" t="str">
        <f>IF(Languages1!T$124=0,"",Languages1!T$124)</f>
        <v/>
      </c>
      <c r="C42" s="437" t="s">
        <v>127</v>
      </c>
      <c r="M42" s="102" t="s">
        <v>621</v>
      </c>
      <c r="N42" s="174" t="s">
        <v>775</v>
      </c>
      <c r="Y42" s="443" t="str">
        <v>Congo (Brazzaville)</v>
      </c>
      <c r="Z42" s="443" t="s">
        <v>264</v>
      </c>
      <c r="AA42" s="102" t="s">
        <v>265</v>
      </c>
      <c r="AB42" s="104" t="s">
        <v>246</v>
      </c>
      <c r="AC42" s="86">
        <f t="shared" si="1"/>
        <v>48</v>
      </c>
      <c r="AG42" s="69" t="s">
        <v>56</v>
      </c>
      <c r="AH42" s="69">
        <v>40</v>
      </c>
    </row>
    <row r="43" spans="2:34">
      <c r="B43" s="437" t="str">
        <f>IF(Languages1!U$124=0,"",Languages1!U$124)</f>
        <v/>
      </c>
      <c r="C43" s="437" t="s">
        <v>127</v>
      </c>
      <c r="M43" s="102" t="s">
        <v>622</v>
      </c>
      <c r="N43" s="174" t="s">
        <v>776</v>
      </c>
      <c r="Y43" s="443" t="str">
        <v>República Democrática do Congo (Kinshasa)</v>
      </c>
      <c r="Z43" s="443" t="s">
        <v>266</v>
      </c>
      <c r="AA43" s="102" t="s">
        <v>267</v>
      </c>
      <c r="AB43" s="104" t="s">
        <v>268</v>
      </c>
      <c r="AC43" s="86">
        <f t="shared" si="1"/>
        <v>48</v>
      </c>
      <c r="AG43" s="69" t="s">
        <v>57</v>
      </c>
      <c r="AH43" s="69">
        <v>40</v>
      </c>
    </row>
    <row r="44" spans="2:34">
      <c r="B44" s="437" t="str">
        <f>IF(Languages1!V$124=0,"",Languages1!V$124)</f>
        <v/>
      </c>
      <c r="C44" s="437" t="s">
        <v>127</v>
      </c>
      <c r="M44" s="102" t="s">
        <v>623</v>
      </c>
      <c r="N44" s="174" t="s">
        <v>777</v>
      </c>
      <c r="Y44" s="443" t="str">
        <v>Costa Rica</v>
      </c>
      <c r="Z44" s="443" t="s">
        <v>41</v>
      </c>
      <c r="AA44" s="102" t="s">
        <v>269</v>
      </c>
      <c r="AB44" s="104" t="s">
        <v>270</v>
      </c>
      <c r="AC44" s="86">
        <f t="shared" si="1"/>
        <v>48</v>
      </c>
      <c r="AG44" s="69" t="s">
        <v>58</v>
      </c>
      <c r="AH44" s="69">
        <v>48</v>
      </c>
    </row>
    <row r="45" spans="2:34">
      <c r="B45" s="437" t="str">
        <f>IF(Languages1!W$124=0,"",Languages1!W$124)</f>
        <v/>
      </c>
      <c r="C45" s="437" t="s">
        <v>127</v>
      </c>
      <c r="M45" s="102" t="s">
        <v>624</v>
      </c>
      <c r="N45" s="174" t="s">
        <v>778</v>
      </c>
      <c r="Y45" s="443" t="str">
        <v>Croácia</v>
      </c>
      <c r="Z45" s="443" t="s">
        <v>42</v>
      </c>
      <c r="AA45" s="102" t="s">
        <v>271</v>
      </c>
      <c r="AB45" s="104" t="s">
        <v>272</v>
      </c>
      <c r="AC45" s="86">
        <f t="shared" si="1"/>
        <v>40</v>
      </c>
      <c r="AG45" s="69" t="s">
        <v>59</v>
      </c>
      <c r="AH45" s="69">
        <v>40</v>
      </c>
    </row>
    <row r="46" spans="2:34">
      <c r="B46" s="437" t="str">
        <f>IF(Languages1!X$124=0,"",Languages1!X$124)</f>
        <v/>
      </c>
      <c r="C46" s="437" t="s">
        <v>127</v>
      </c>
      <c r="M46" s="102" t="s">
        <v>625</v>
      </c>
      <c r="N46" s="174" t="s">
        <v>779</v>
      </c>
      <c r="Y46" s="443" t="str">
        <v>Chipre</v>
      </c>
      <c r="Z46" s="443" t="s">
        <v>43</v>
      </c>
      <c r="AA46" s="102" t="s">
        <v>273</v>
      </c>
      <c r="AB46" s="104" t="s">
        <v>189</v>
      </c>
      <c r="AC46" s="86">
        <f t="shared" si="1"/>
        <v>40</v>
      </c>
      <c r="AG46" s="69" t="s">
        <v>60</v>
      </c>
      <c r="AH46" s="69">
        <v>48</v>
      </c>
    </row>
    <row r="47" spans="2:34">
      <c r="B47" s="437" t="str">
        <f>IF(Languages1!Y$124=0,"",Languages1!Y$124)</f>
        <v/>
      </c>
      <c r="C47" s="437" t="s">
        <v>127</v>
      </c>
      <c r="M47" s="102" t="s">
        <v>626</v>
      </c>
      <c r="N47" s="174" t="s">
        <v>780</v>
      </c>
      <c r="Y47" s="443" t="str">
        <v>República Checa</v>
      </c>
      <c r="Z47" s="443" t="s">
        <v>44</v>
      </c>
      <c r="AA47" s="102" t="s">
        <v>274</v>
      </c>
      <c r="AB47" s="104" t="s">
        <v>275</v>
      </c>
      <c r="AC47" s="86">
        <f t="shared" si="1"/>
        <v>40</v>
      </c>
      <c r="AG47" s="69" t="s">
        <v>61</v>
      </c>
      <c r="AH47" s="69">
        <v>44</v>
      </c>
    </row>
    <row r="48" spans="2:34">
      <c r="B48" s="437" t="str">
        <f>IF(Languages1!Z$124=0,"",Languages1!Z$124)</f>
        <v/>
      </c>
      <c r="C48" s="437" t="s">
        <v>127</v>
      </c>
      <c r="M48" s="102" t="s">
        <v>627</v>
      </c>
      <c r="N48" s="174" t="s">
        <v>781</v>
      </c>
      <c r="Y48" s="443" t="str">
        <v>Costa do Marfim</v>
      </c>
      <c r="Z48" s="443" t="s">
        <v>276</v>
      </c>
      <c r="AA48" s="102" t="s">
        <v>277</v>
      </c>
      <c r="AB48" s="104" t="s">
        <v>225</v>
      </c>
      <c r="AC48" s="86">
        <f t="shared" si="1"/>
        <v>48</v>
      </c>
      <c r="AG48" s="69" t="s">
        <v>62</v>
      </c>
      <c r="AH48" s="69">
        <v>40</v>
      </c>
    </row>
    <row r="49" spans="2:34" ht="15" thickBot="1">
      <c r="B49" s="483" t="str">
        <f>IF(Languages1!AA$124=0,"",Languages1!AA$124)</f>
        <v/>
      </c>
      <c r="C49" s="483" t="s">
        <v>127</v>
      </c>
      <c r="M49" s="102" t="s">
        <v>628</v>
      </c>
      <c r="N49" s="174" t="s">
        <v>782</v>
      </c>
      <c r="Y49" s="443" t="str">
        <v>Dinamarca</v>
      </c>
      <c r="Z49" s="443" t="s">
        <v>278</v>
      </c>
      <c r="AA49" s="102" t="s">
        <v>279</v>
      </c>
      <c r="AB49" s="104" t="s">
        <v>280</v>
      </c>
      <c r="AC49" s="86">
        <f t="shared" si="1"/>
        <v>48</v>
      </c>
      <c r="AG49" s="69" t="s">
        <v>63</v>
      </c>
      <c r="AH49" s="69">
        <v>48</v>
      </c>
    </row>
    <row r="50" spans="2:34">
      <c r="B50" s="437" t="str">
        <f>IF(Languages1!C$145=0,"",Languages1!C$145)</f>
        <v>Transportation</v>
      </c>
      <c r="C50" s="437" t="s">
        <v>689</v>
      </c>
      <c r="M50" s="102" t="s">
        <v>629</v>
      </c>
      <c r="N50" s="174" t="s">
        <v>783</v>
      </c>
      <c r="Y50" s="443" t="str">
        <v>Dominica</v>
      </c>
      <c r="Z50" s="443" t="s">
        <v>281</v>
      </c>
      <c r="AA50" s="102" t="s">
        <v>282</v>
      </c>
      <c r="AB50" s="104" t="s">
        <v>194</v>
      </c>
      <c r="AC50" s="86">
        <f t="shared" si="1"/>
        <v>48</v>
      </c>
      <c r="AG50" s="69" t="s">
        <v>64</v>
      </c>
      <c r="AH50" s="69">
        <v>40</v>
      </c>
    </row>
    <row r="51" spans="2:34">
      <c r="B51" s="437" t="str">
        <f>IF(Languages1!D$149=0,"",Languages1!D$149)</f>
        <v>Trabajadores pueden elegir recibir el valor en efectivo en lugar del servicio de transporte</v>
      </c>
      <c r="C51" s="437" t="s">
        <v>689</v>
      </c>
      <c r="M51" s="102" t="s">
        <v>630</v>
      </c>
      <c r="N51" s="174" t="s">
        <v>784</v>
      </c>
      <c r="Y51" s="443" t="str">
        <v>República Dominicana</v>
      </c>
      <c r="Z51" s="443" t="s">
        <v>45</v>
      </c>
      <c r="AA51" s="102" t="s">
        <v>283</v>
      </c>
      <c r="AB51" s="104" t="s">
        <v>284</v>
      </c>
      <c r="AC51" s="86">
        <f t="shared" si="1"/>
        <v>48</v>
      </c>
      <c r="AG51" s="69" t="s">
        <v>65</v>
      </c>
      <c r="AH51" s="69">
        <v>40</v>
      </c>
    </row>
    <row r="52" spans="2:34">
      <c r="B52" s="437" t="str">
        <f>IF(Languages1!E$145=0,"",Languages1!E$145)</f>
        <v>Transporte</v>
      </c>
      <c r="C52" s="437" t="s">
        <v>689</v>
      </c>
      <c r="M52" s="102" t="s">
        <v>631</v>
      </c>
      <c r="N52" s="174" t="s">
        <v>785</v>
      </c>
      <c r="Y52" s="443" t="str">
        <v>Equador</v>
      </c>
      <c r="Z52" s="443" t="s">
        <v>46</v>
      </c>
      <c r="AA52" s="102" t="s">
        <v>285</v>
      </c>
      <c r="AB52" s="104" t="s">
        <v>130</v>
      </c>
      <c r="AC52" s="86">
        <f t="shared" si="1"/>
        <v>40</v>
      </c>
      <c r="AG52" s="69" t="s">
        <v>66</v>
      </c>
      <c r="AH52" s="69">
        <v>44</v>
      </c>
    </row>
    <row r="53" spans="2:34">
      <c r="B53" s="437" t="str">
        <f>IF(Languages1!F$145=0,"",Languages1!F$145)</f>
        <v>Transport</v>
      </c>
      <c r="C53" s="437" t="s">
        <v>689</v>
      </c>
      <c r="M53" s="102" t="s">
        <v>632</v>
      </c>
      <c r="N53" s="174" t="s">
        <v>786</v>
      </c>
      <c r="Y53" s="443" t="str">
        <v>Egito</v>
      </c>
      <c r="Z53" s="443" t="s">
        <v>47</v>
      </c>
      <c r="AA53" s="102" t="s">
        <v>286</v>
      </c>
      <c r="AB53" s="104" t="s">
        <v>287</v>
      </c>
      <c r="AC53" s="86">
        <f t="shared" si="1"/>
        <v>48</v>
      </c>
      <c r="AG53" s="69" t="s">
        <v>67</v>
      </c>
      <c r="AH53" s="69">
        <v>40</v>
      </c>
    </row>
    <row r="54" spans="2:34">
      <c r="B54" s="437" t="str">
        <f>IF(Languages1!G$145=0,"",Languages1!G$145)</f>
        <v>Pengangkutan</v>
      </c>
      <c r="C54" s="437" t="s">
        <v>689</v>
      </c>
      <c r="M54" s="102" t="s">
        <v>633</v>
      </c>
      <c r="N54" s="174" t="s">
        <v>787</v>
      </c>
      <c r="Y54" s="443" t="str">
        <v>El Salvador</v>
      </c>
      <c r="Z54" s="443" t="s">
        <v>48</v>
      </c>
      <c r="AA54" s="102" t="s">
        <v>288</v>
      </c>
      <c r="AB54" s="104" t="s">
        <v>130</v>
      </c>
      <c r="AC54" s="86">
        <f t="shared" si="1"/>
        <v>44</v>
      </c>
      <c r="AG54" s="69" t="s">
        <v>68</v>
      </c>
      <c r="AH54" s="69">
        <v>48</v>
      </c>
    </row>
    <row r="55" spans="2:34">
      <c r="B55" s="437" t="str">
        <f>IF(Languages1!H$145=0,"",Languages1!H$145)</f>
        <v>运输</v>
      </c>
      <c r="C55" s="437" t="s">
        <v>689</v>
      </c>
      <c r="M55" s="102" t="s">
        <v>634</v>
      </c>
      <c r="N55" s="174" t="s">
        <v>788</v>
      </c>
      <c r="Y55" s="443" t="str">
        <v>Estônia</v>
      </c>
      <c r="Z55" s="443" t="s">
        <v>49</v>
      </c>
      <c r="AA55" s="102" t="s">
        <v>289</v>
      </c>
      <c r="AB55" s="104" t="s">
        <v>189</v>
      </c>
      <c r="AC55" s="86">
        <f t="shared" si="1"/>
        <v>40</v>
      </c>
      <c r="AG55" s="69" t="s">
        <v>69</v>
      </c>
      <c r="AH55" s="69">
        <v>40</v>
      </c>
    </row>
    <row r="56" spans="2:34">
      <c r="B56" s="437" t="str">
        <f>IF(Languages1!I$145=0,"",Languages1!I$145)</f>
        <v>Vận chuyển</v>
      </c>
      <c r="C56" s="437" t="s">
        <v>689</v>
      </c>
      <c r="M56" s="102" t="s">
        <v>635</v>
      </c>
      <c r="N56" s="174" t="s">
        <v>789</v>
      </c>
      <c r="Y56" s="443" t="str">
        <v>Etiópia</v>
      </c>
      <c r="Z56" s="443" t="s">
        <v>50</v>
      </c>
      <c r="AA56" s="102" t="s">
        <v>290</v>
      </c>
      <c r="AB56" s="104" t="s">
        <v>291</v>
      </c>
      <c r="AC56" s="86">
        <f t="shared" si="1"/>
        <v>48</v>
      </c>
      <c r="AG56" s="69" t="s">
        <v>70</v>
      </c>
      <c r="AH56" s="69">
        <v>48</v>
      </c>
    </row>
    <row r="57" spans="2:34">
      <c r="B57" s="437" t="str">
        <f>IF(Languages1!J$145=0,"",Languages1!J$145)</f>
        <v>送迎サービス</v>
      </c>
      <c r="C57" s="437" t="s">
        <v>689</v>
      </c>
      <c r="M57" s="102" t="s">
        <v>636</v>
      </c>
      <c r="N57" s="174" t="s">
        <v>790</v>
      </c>
      <c r="Y57" s="443" t="str">
        <v>Ilhas Falkland</v>
      </c>
      <c r="Z57" s="443" t="s">
        <v>292</v>
      </c>
      <c r="AA57" s="102" t="s">
        <v>293</v>
      </c>
      <c r="AB57" s="104" t="s">
        <v>294</v>
      </c>
      <c r="AC57" s="86">
        <f t="shared" si="1"/>
        <v>48</v>
      </c>
      <c r="AG57" s="69" t="s">
        <v>71</v>
      </c>
      <c r="AH57" s="69">
        <v>40</v>
      </c>
    </row>
    <row r="58" spans="2:34">
      <c r="B58" s="437" t="str">
        <f>IF(Languages1!K$145=0,"",Languages1!K$145)</f>
        <v>Ulaşım</v>
      </c>
      <c r="C58" s="437" t="s">
        <v>689</v>
      </c>
      <c r="Y58" s="443" t="str">
        <v>Ilhas Faroe</v>
      </c>
      <c r="Z58" s="443" t="s">
        <v>295</v>
      </c>
      <c r="AA58" s="102" t="s">
        <v>296</v>
      </c>
      <c r="AB58" s="104" t="s">
        <v>280</v>
      </c>
      <c r="AC58" s="86">
        <f t="shared" si="1"/>
        <v>48</v>
      </c>
      <c r="AG58" s="69" t="s">
        <v>72</v>
      </c>
      <c r="AH58" s="69">
        <v>52</v>
      </c>
    </row>
    <row r="59" spans="2:34">
      <c r="B59" s="437" t="str">
        <f>IF(Languages1!L$145=0,"",Languages1!L$145)</f>
        <v/>
      </c>
      <c r="C59" s="437" t="s">
        <v>689</v>
      </c>
      <c r="Y59" s="443" t="str">
        <v>Fiji</v>
      </c>
      <c r="Z59" s="443" t="s">
        <v>51</v>
      </c>
      <c r="AA59" s="102" t="s">
        <v>297</v>
      </c>
      <c r="AB59" s="104" t="s">
        <v>298</v>
      </c>
      <c r="AC59" s="86">
        <f t="shared" si="1"/>
        <v>40</v>
      </c>
      <c r="AG59" s="69" t="s">
        <v>73</v>
      </c>
      <c r="AH59" s="69">
        <v>44</v>
      </c>
    </row>
    <row r="60" spans="2:34">
      <c r="B60" s="437" t="str">
        <f>IF(Languages1!M$145=0,"",Languages1!M$145)</f>
        <v/>
      </c>
      <c r="C60" s="437" t="s">
        <v>689</v>
      </c>
      <c r="Y60" s="443" t="str">
        <v>Finlândia</v>
      </c>
      <c r="Z60" s="443" t="s">
        <v>52</v>
      </c>
      <c r="AA60" s="102" t="s">
        <v>299</v>
      </c>
      <c r="AB60" s="104" t="s">
        <v>189</v>
      </c>
      <c r="AC60" s="86">
        <f t="shared" si="1"/>
        <v>40</v>
      </c>
      <c r="AG60" s="69" t="s">
        <v>74</v>
      </c>
      <c r="AH60" s="69">
        <v>40</v>
      </c>
    </row>
    <row r="61" spans="2:34">
      <c r="B61" s="437" t="str">
        <f>IF(Languages1!N$145=0,"",Languages1!N$145)</f>
        <v/>
      </c>
      <c r="C61" s="437" t="s">
        <v>689</v>
      </c>
      <c r="Y61" s="443" t="str">
        <v>França</v>
      </c>
      <c r="Z61" s="443" t="s">
        <v>53</v>
      </c>
      <c r="AA61" s="102" t="s">
        <v>300</v>
      </c>
      <c r="AB61" s="104" t="s">
        <v>189</v>
      </c>
      <c r="AC61" s="86">
        <f t="shared" si="1"/>
        <v>35</v>
      </c>
      <c r="AG61" s="69" t="s">
        <v>75</v>
      </c>
      <c r="AH61" s="69">
        <v>40</v>
      </c>
    </row>
    <row r="62" spans="2:34">
      <c r="B62" s="437" t="str">
        <f>IF(Languages1!O$145=0,"",Languages1!O$145)</f>
        <v/>
      </c>
      <c r="C62" s="437" t="s">
        <v>689</v>
      </c>
      <c r="Y62" s="443" t="str">
        <v>Guiana Francesa</v>
      </c>
      <c r="Z62" s="443" t="s">
        <v>301</v>
      </c>
      <c r="AA62" s="102" t="s">
        <v>302</v>
      </c>
      <c r="AB62" s="104" t="s">
        <v>189</v>
      </c>
      <c r="AC62" s="86">
        <f t="shared" si="1"/>
        <v>48</v>
      </c>
      <c r="AG62" s="69" t="s">
        <v>76</v>
      </c>
      <c r="AH62" s="69">
        <v>40</v>
      </c>
    </row>
    <row r="63" spans="2:34">
      <c r="B63" s="437" t="str">
        <f>IF(Languages1!P$145=0,"",Languages1!P$145)</f>
        <v/>
      </c>
      <c r="C63" s="437" t="s">
        <v>689</v>
      </c>
      <c r="Y63" s="443" t="str">
        <v>Polinésia Francesa</v>
      </c>
      <c r="Z63" s="443" t="s">
        <v>303</v>
      </c>
      <c r="AA63" s="102" t="s">
        <v>304</v>
      </c>
      <c r="AB63" s="104" t="s">
        <v>305</v>
      </c>
      <c r="AC63" s="86">
        <f t="shared" si="1"/>
        <v>48</v>
      </c>
      <c r="AG63" s="69" t="s">
        <v>77</v>
      </c>
      <c r="AH63" s="69">
        <v>40</v>
      </c>
    </row>
    <row r="64" spans="2:34">
      <c r="B64" s="437" t="str">
        <f>IF(Languages1!Q$145=0,"",Languages1!Q$145)</f>
        <v/>
      </c>
      <c r="C64" s="437" t="s">
        <v>689</v>
      </c>
      <c r="Y64" s="443" t="str">
        <v>Gabão</v>
      </c>
      <c r="Z64" s="443" t="s">
        <v>54</v>
      </c>
      <c r="AA64" s="102" t="s">
        <v>306</v>
      </c>
      <c r="AB64" s="104" t="s">
        <v>246</v>
      </c>
      <c r="AC64" s="86">
        <f t="shared" si="1"/>
        <v>40</v>
      </c>
      <c r="AG64" s="69" t="s">
        <v>78</v>
      </c>
      <c r="AH64" s="69">
        <v>48</v>
      </c>
    </row>
    <row r="65" spans="2:34">
      <c r="B65" s="437" t="str">
        <f>IF(Languages1!R$145=0,"",Languages1!R$145)</f>
        <v/>
      </c>
      <c r="C65" s="437" t="s">
        <v>689</v>
      </c>
      <c r="Y65" s="443" t="str">
        <v>Gâmbia</v>
      </c>
      <c r="Z65" s="443" t="s">
        <v>307</v>
      </c>
      <c r="AA65" s="102" t="s">
        <v>308</v>
      </c>
      <c r="AB65" s="104" t="s">
        <v>309</v>
      </c>
      <c r="AC65" s="86">
        <f t="shared" si="1"/>
        <v>48</v>
      </c>
      <c r="AG65" s="69" t="s">
        <v>79</v>
      </c>
      <c r="AH65" s="69">
        <v>40</v>
      </c>
    </row>
    <row r="66" spans="2:34">
      <c r="B66" s="437" t="str">
        <f>IF(Languages1!S$145=0,"",Languages1!S$145)</f>
        <v/>
      </c>
      <c r="C66" s="437" t="s">
        <v>689</v>
      </c>
      <c r="Y66" s="443" t="str">
        <v>Geórgia</v>
      </c>
      <c r="Z66" s="443" t="s">
        <v>310</v>
      </c>
      <c r="AA66" s="102" t="s">
        <v>311</v>
      </c>
      <c r="AB66" s="104" t="s">
        <v>312</v>
      </c>
      <c r="AC66" s="86">
        <f t="shared" si="1"/>
        <v>48</v>
      </c>
      <c r="AG66" s="69" t="s">
        <v>80</v>
      </c>
      <c r="AH66" s="69">
        <v>45</v>
      </c>
    </row>
    <row r="67" spans="2:34">
      <c r="B67" s="437" t="str">
        <f>IF(Languages1!T$145=0,"",Languages1!T$145)</f>
        <v/>
      </c>
      <c r="C67" s="437" t="s">
        <v>689</v>
      </c>
      <c r="Y67" s="443" t="str">
        <v>Alemanha</v>
      </c>
      <c r="Z67" s="443" t="s">
        <v>55</v>
      </c>
      <c r="AA67" s="102" t="s">
        <v>313</v>
      </c>
      <c r="AB67" s="104" t="s">
        <v>189</v>
      </c>
      <c r="AC67" s="86">
        <f t="shared" si="1"/>
        <v>48</v>
      </c>
      <c r="AG67" s="69" t="s">
        <v>81</v>
      </c>
      <c r="AH67" s="69">
        <v>48</v>
      </c>
    </row>
    <row r="68" spans="2:34">
      <c r="B68" s="437" t="str">
        <f>IF(Languages1!U$145=0,"",Languages1!U$145)</f>
        <v/>
      </c>
      <c r="C68" s="437" t="s">
        <v>689</v>
      </c>
      <c r="Y68" s="443" t="str">
        <v>Gana</v>
      </c>
      <c r="Z68" s="443" t="s">
        <v>56</v>
      </c>
      <c r="AA68" s="102" t="s">
        <v>314</v>
      </c>
      <c r="AB68" s="104" t="s">
        <v>315</v>
      </c>
      <c r="AC68" s="86">
        <f t="shared" ref="AC68:AC99" si="2">_xlfn.IFNA(INDEX($AG$3:$AH$108, MATCH(Z68, $AG$3:$AG$108,0), 2),48)</f>
        <v>40</v>
      </c>
      <c r="AG68" s="69" t="s">
        <v>82</v>
      </c>
      <c r="AH68" s="69">
        <v>40</v>
      </c>
    </row>
    <row r="69" spans="2:34">
      <c r="B69" s="437" t="str">
        <f>IF(Languages1!V$145=0,"",Languages1!V$145)</f>
        <v/>
      </c>
      <c r="C69" s="437" t="s">
        <v>689</v>
      </c>
      <c r="Y69" s="443" t="str">
        <v>Gibraltar</v>
      </c>
      <c r="Z69" s="443" t="s">
        <v>316</v>
      </c>
      <c r="AA69" s="102" t="s">
        <v>317</v>
      </c>
      <c r="AB69" s="104" t="s">
        <v>318</v>
      </c>
      <c r="AC69" s="86">
        <f t="shared" si="2"/>
        <v>48</v>
      </c>
      <c r="AG69" s="69" t="s">
        <v>83</v>
      </c>
      <c r="AH69" s="69">
        <v>44</v>
      </c>
    </row>
    <row r="70" spans="2:34">
      <c r="B70" s="437" t="str">
        <f>IF(Languages1!W$145=0,"",Languages1!W$145)</f>
        <v/>
      </c>
      <c r="C70" s="437" t="s">
        <v>689</v>
      </c>
      <c r="Y70" s="443" t="str">
        <v>Grécia</v>
      </c>
      <c r="Z70" s="443" t="s">
        <v>57</v>
      </c>
      <c r="AA70" s="102" t="s">
        <v>319</v>
      </c>
      <c r="AB70" s="104" t="s">
        <v>189</v>
      </c>
      <c r="AC70" s="86">
        <f t="shared" si="2"/>
        <v>40</v>
      </c>
      <c r="AG70" s="69" t="s">
        <v>84</v>
      </c>
      <c r="AH70" s="69">
        <v>48</v>
      </c>
    </row>
    <row r="71" spans="2:34">
      <c r="B71" s="437" t="str">
        <f>IF(Languages1!X$145=0,"",Languages1!X$145)</f>
        <v/>
      </c>
      <c r="C71" s="437" t="s">
        <v>689</v>
      </c>
      <c r="Y71" s="443" t="str">
        <v>Granada</v>
      </c>
      <c r="Z71" s="443" t="s">
        <v>320</v>
      </c>
      <c r="AA71" s="102" t="s">
        <v>321</v>
      </c>
      <c r="AB71" s="104" t="s">
        <v>194</v>
      </c>
      <c r="AC71" s="86">
        <f t="shared" si="2"/>
        <v>48</v>
      </c>
      <c r="AG71" s="69" t="s">
        <v>85</v>
      </c>
      <c r="AH71" s="69">
        <v>44</v>
      </c>
    </row>
    <row r="72" spans="2:34">
      <c r="B72" s="437" t="str">
        <f>IF(Languages1!Y$145=0,"",Languages1!Y$145)</f>
        <v/>
      </c>
      <c r="C72" s="437" t="s">
        <v>689</v>
      </c>
      <c r="Y72" s="443" t="str">
        <v>Guadalupe</v>
      </c>
      <c r="Z72" s="443" t="s">
        <v>322</v>
      </c>
      <c r="AA72" s="102" t="s">
        <v>323</v>
      </c>
      <c r="AB72" s="104" t="s">
        <v>189</v>
      </c>
      <c r="AC72" s="86">
        <f t="shared" si="2"/>
        <v>48</v>
      </c>
      <c r="AG72" s="69" t="s">
        <v>86</v>
      </c>
      <c r="AH72" s="69">
        <v>45</v>
      </c>
    </row>
    <row r="73" spans="2:34">
      <c r="B73" s="437" t="str">
        <f>IF(Languages1!Z$145=0,"",Languages1!Z$145)</f>
        <v/>
      </c>
      <c r="C73" s="437" t="s">
        <v>689</v>
      </c>
      <c r="Y73" s="443" t="str">
        <v>Guatemala</v>
      </c>
      <c r="Z73" s="443" t="s">
        <v>58</v>
      </c>
      <c r="AA73" s="102" t="s">
        <v>324</v>
      </c>
      <c r="AB73" s="104" t="s">
        <v>325</v>
      </c>
      <c r="AC73" s="86">
        <f t="shared" si="2"/>
        <v>48</v>
      </c>
      <c r="AG73" s="69" t="s">
        <v>87</v>
      </c>
      <c r="AH73" s="69">
        <v>48</v>
      </c>
    </row>
    <row r="74" spans="2:34" ht="15" thickBot="1">
      <c r="B74" s="483" t="str">
        <f>IF(Languages1!AA$145=0,"",Languages1!AA$145)</f>
        <v/>
      </c>
      <c r="C74" s="483" t="s">
        <v>689</v>
      </c>
      <c r="Y74" s="443" t="str">
        <v>Guiné</v>
      </c>
      <c r="Z74" s="443" t="s">
        <v>59</v>
      </c>
      <c r="AA74" s="102" t="s">
        <v>326</v>
      </c>
      <c r="AB74" s="104" t="s">
        <v>327</v>
      </c>
      <c r="AC74" s="86">
        <f t="shared" si="2"/>
        <v>40</v>
      </c>
      <c r="AG74" s="69" t="s">
        <v>88</v>
      </c>
      <c r="AH74" s="69">
        <v>38</v>
      </c>
    </row>
    <row r="75" spans="2:34">
      <c r="B75" s="437" t="str">
        <f>IF(Languages1!C$151=0,"",Languages1!C$151)</f>
        <v>Housing</v>
      </c>
      <c r="C75" s="437" t="s">
        <v>688</v>
      </c>
      <c r="Y75" s="443" t="str">
        <v>Guiné-Bissau</v>
      </c>
      <c r="Z75" s="443" t="s">
        <v>328</v>
      </c>
      <c r="AA75" s="102" t="s">
        <v>329</v>
      </c>
      <c r="AB75" s="104" t="s">
        <v>225</v>
      </c>
      <c r="AC75" s="86">
        <f t="shared" si="2"/>
        <v>48</v>
      </c>
      <c r="AG75" s="69" t="s">
        <v>89</v>
      </c>
      <c r="AH75" s="69">
        <v>40</v>
      </c>
    </row>
    <row r="76" spans="2:34">
      <c r="B76" s="437" t="str">
        <f>IF(Languages1!D$155=0,"",Languages1!D$155)</f>
        <v>Trabajadores pueden elegir recibir el valor en efectivo en lugar de la vivienda familiar</v>
      </c>
      <c r="C76" s="437" t="s">
        <v>688</v>
      </c>
      <c r="Y76" s="443" t="str">
        <v>Guiana</v>
      </c>
      <c r="Z76" s="443" t="s">
        <v>330</v>
      </c>
      <c r="AA76" s="102" t="s">
        <v>331</v>
      </c>
      <c r="AB76" s="104" t="s">
        <v>332</v>
      </c>
      <c r="AC76" s="86">
        <f t="shared" si="2"/>
        <v>48</v>
      </c>
      <c r="AG76" s="69" t="s">
        <v>90</v>
      </c>
      <c r="AH76" s="69">
        <v>44</v>
      </c>
    </row>
    <row r="77" spans="2:34">
      <c r="B77" s="437" t="str">
        <f>IF(Languages1!E$151=0,"",Languages1!E$151)</f>
        <v>Moradia</v>
      </c>
      <c r="C77" s="437" t="s">
        <v>688</v>
      </c>
      <c r="Y77" s="443" t="str">
        <v>Haiti</v>
      </c>
      <c r="Z77" s="443" t="s">
        <v>60</v>
      </c>
      <c r="AA77" s="102" t="s">
        <v>333</v>
      </c>
      <c r="AB77" s="104" t="s">
        <v>334</v>
      </c>
      <c r="AC77" s="86">
        <f t="shared" si="2"/>
        <v>48</v>
      </c>
      <c r="AG77" s="69" t="s">
        <v>91</v>
      </c>
      <c r="AH77" s="69">
        <v>48</v>
      </c>
    </row>
    <row r="78" spans="2:34">
      <c r="B78" s="437" t="str">
        <f>IF(Languages1!F$151=0,"",Languages1!F$151)</f>
        <v>Logement</v>
      </c>
      <c r="C78" s="437" t="s">
        <v>688</v>
      </c>
      <c r="Y78" s="443" t="str">
        <v>Honduras</v>
      </c>
      <c r="Z78" s="443" t="s">
        <v>61</v>
      </c>
      <c r="AA78" s="102" t="s">
        <v>335</v>
      </c>
      <c r="AB78" s="104" t="s">
        <v>336</v>
      </c>
      <c r="AC78" s="86">
        <f t="shared" si="2"/>
        <v>44</v>
      </c>
      <c r="AG78" s="69" t="s">
        <v>92</v>
      </c>
      <c r="AH78" s="69">
        <v>40</v>
      </c>
    </row>
    <row r="79" spans="2:34">
      <c r="B79" s="437" t="str">
        <f>IF(Languages1!G$151=0,"",Languages1!G$151)</f>
        <v>Perumahan</v>
      </c>
      <c r="C79" s="437" t="s">
        <v>688</v>
      </c>
      <c r="Y79" s="443" t="str">
        <v>Hong Kong</v>
      </c>
      <c r="Z79" s="443" t="s">
        <v>337</v>
      </c>
      <c r="AA79" s="102" t="s">
        <v>338</v>
      </c>
      <c r="AB79" s="104" t="s">
        <v>339</v>
      </c>
      <c r="AC79" s="86">
        <f t="shared" si="2"/>
        <v>48</v>
      </c>
      <c r="AG79" s="69" t="s">
        <v>93</v>
      </c>
      <c r="AH79" s="69">
        <v>44</v>
      </c>
    </row>
    <row r="80" spans="2:34">
      <c r="B80" s="437" t="str">
        <f>IF(Languages1!H$151=0,"",Languages1!H$151)</f>
        <v>住房</v>
      </c>
      <c r="C80" s="437" t="s">
        <v>688</v>
      </c>
      <c r="Y80" s="443" t="str">
        <v>Hungria</v>
      </c>
      <c r="Z80" s="443" t="s">
        <v>62</v>
      </c>
      <c r="AA80" s="102" t="s">
        <v>340</v>
      </c>
      <c r="AB80" s="104" t="s">
        <v>341</v>
      </c>
      <c r="AC80" s="86">
        <f t="shared" si="2"/>
        <v>40</v>
      </c>
      <c r="AG80" s="69" t="s">
        <v>94</v>
      </c>
      <c r="AH80" s="69">
        <v>48</v>
      </c>
    </row>
    <row r="81" spans="2:34">
      <c r="B81" s="437" t="str">
        <f>IF(Languages1!I$151=0,"",Languages1!I$151)</f>
        <v>Nhà ở</v>
      </c>
      <c r="C81" s="437" t="s">
        <v>688</v>
      </c>
      <c r="Y81" s="443" t="str">
        <v>Islândia</v>
      </c>
      <c r="Z81" s="443" t="s">
        <v>342</v>
      </c>
      <c r="AA81" s="102" t="s">
        <v>343</v>
      </c>
      <c r="AB81" s="104" t="s">
        <v>344</v>
      </c>
      <c r="AC81" s="86">
        <f t="shared" si="2"/>
        <v>48</v>
      </c>
      <c r="AG81" s="69" t="s">
        <v>95</v>
      </c>
      <c r="AH81" s="69">
        <v>48</v>
      </c>
    </row>
    <row r="82" spans="2:34">
      <c r="B82" s="437" t="str">
        <f>IF(Languages1!J$151=0,"",Languages1!J$151)</f>
        <v>住居</v>
      </c>
      <c r="C82" s="437" t="s">
        <v>688</v>
      </c>
      <c r="Y82" s="443" t="str">
        <v>Índia</v>
      </c>
      <c r="Z82" s="443" t="s">
        <v>63</v>
      </c>
      <c r="AA82" s="102" t="s">
        <v>345</v>
      </c>
      <c r="AB82" s="104" t="s">
        <v>346</v>
      </c>
      <c r="AC82" s="86">
        <f t="shared" si="2"/>
        <v>48</v>
      </c>
      <c r="AG82" s="69" t="s">
        <v>96</v>
      </c>
      <c r="AH82" s="69">
        <v>48</v>
      </c>
    </row>
    <row r="83" spans="2:34">
      <c r="B83" s="437" t="str">
        <f>IF(Languages1!K$151=0,"",Languages1!K$151)</f>
        <v>Konaklama</v>
      </c>
      <c r="C83" s="437" t="s">
        <v>688</v>
      </c>
      <c r="Y83" s="443" t="str">
        <v>Indonésia</v>
      </c>
      <c r="Z83" s="443" t="s">
        <v>64</v>
      </c>
      <c r="AA83" s="102" t="s">
        <v>347</v>
      </c>
      <c r="AB83" s="104" t="s">
        <v>348</v>
      </c>
      <c r="AC83" s="86">
        <f t="shared" si="2"/>
        <v>40</v>
      </c>
      <c r="AG83" s="69" t="s">
        <v>97</v>
      </c>
      <c r="AH83" s="69">
        <v>48</v>
      </c>
    </row>
    <row r="84" spans="2:34">
      <c r="B84" s="437" t="str">
        <f>IF(Languages1!L$151=0,"",Languages1!L$151)</f>
        <v/>
      </c>
      <c r="C84" s="437" t="s">
        <v>688</v>
      </c>
      <c r="Y84" s="443" t="str">
        <v>Irã</v>
      </c>
      <c r="Z84" s="443" t="s">
        <v>349</v>
      </c>
      <c r="AA84" s="102" t="s">
        <v>350</v>
      </c>
      <c r="AB84" s="104" t="s">
        <v>351</v>
      </c>
      <c r="AC84" s="86">
        <f t="shared" si="2"/>
        <v>48</v>
      </c>
      <c r="AG84" s="69" t="s">
        <v>98</v>
      </c>
      <c r="AH84" s="69">
        <v>48</v>
      </c>
    </row>
    <row r="85" spans="2:34">
      <c r="B85" s="437" t="str">
        <f>IF(Languages1!M$151=0,"",Languages1!M$151)</f>
        <v/>
      </c>
      <c r="C85" s="437" t="s">
        <v>688</v>
      </c>
      <c r="Y85" s="443" t="str">
        <v>Iraque</v>
      </c>
      <c r="Z85" s="443" t="s">
        <v>352</v>
      </c>
      <c r="AA85" s="102" t="s">
        <v>353</v>
      </c>
      <c r="AB85" s="104" t="s">
        <v>354</v>
      </c>
      <c r="AC85" s="86">
        <f t="shared" si="2"/>
        <v>48</v>
      </c>
      <c r="AG85" s="69" t="s">
        <v>99</v>
      </c>
      <c r="AH85" s="69">
        <v>40</v>
      </c>
    </row>
    <row r="86" spans="2:34">
      <c r="B86" s="437" t="str">
        <f>IF(Languages1!N$151=0,"",Languages1!N$151)</f>
        <v/>
      </c>
      <c r="C86" s="437" t="s">
        <v>688</v>
      </c>
      <c r="Y86" s="443" t="str">
        <v>Irlanda</v>
      </c>
      <c r="Z86" s="443" t="s">
        <v>65</v>
      </c>
      <c r="AA86" s="102" t="s">
        <v>355</v>
      </c>
      <c r="AB86" s="104" t="s">
        <v>189</v>
      </c>
      <c r="AC86" s="86">
        <f t="shared" si="2"/>
        <v>40</v>
      </c>
      <c r="AG86" s="69" t="s">
        <v>100</v>
      </c>
      <c r="AH86" s="69">
        <v>40</v>
      </c>
    </row>
    <row r="87" spans="2:34">
      <c r="B87" s="437" t="str">
        <f>IF(Languages1!O$151=0,"",Languages1!O$151)</f>
        <v/>
      </c>
      <c r="C87" s="437" t="s">
        <v>688</v>
      </c>
      <c r="Y87" s="443" t="str">
        <v>Israel</v>
      </c>
      <c r="Z87" s="443" t="s">
        <v>66</v>
      </c>
      <c r="AA87" s="102" t="s">
        <v>356</v>
      </c>
      <c r="AB87" s="104" t="s">
        <v>357</v>
      </c>
      <c r="AC87" s="86">
        <f t="shared" si="2"/>
        <v>44</v>
      </c>
      <c r="AG87" s="69" t="s">
        <v>101</v>
      </c>
      <c r="AH87" s="69">
        <v>40</v>
      </c>
    </row>
    <row r="88" spans="2:34">
      <c r="B88" s="437" t="str">
        <f>IF(Languages1!P$151=0,"",Languages1!P$151)</f>
        <v/>
      </c>
      <c r="C88" s="437" t="s">
        <v>688</v>
      </c>
      <c r="Y88" s="443" t="str">
        <v>Itália</v>
      </c>
      <c r="Z88" s="443" t="s">
        <v>67</v>
      </c>
      <c r="AA88" s="102" t="s">
        <v>358</v>
      </c>
      <c r="AB88" s="104" t="s">
        <v>189</v>
      </c>
      <c r="AC88" s="86">
        <f t="shared" si="2"/>
        <v>40</v>
      </c>
      <c r="AG88" s="69" t="s">
        <v>102</v>
      </c>
      <c r="AH88" s="69">
        <v>40</v>
      </c>
    </row>
    <row r="89" spans="2:34">
      <c r="B89" s="437" t="str">
        <f>IF(Languages1!Q$151=0,"",Languages1!Q$151)</f>
        <v/>
      </c>
      <c r="C89" s="437" t="s">
        <v>688</v>
      </c>
      <c r="Y89" s="443" t="str">
        <v>Jamaica</v>
      </c>
      <c r="Z89" s="443" t="s">
        <v>68</v>
      </c>
      <c r="AA89" s="102" t="s">
        <v>359</v>
      </c>
      <c r="AB89" s="104" t="s">
        <v>360</v>
      </c>
      <c r="AC89" s="86">
        <f t="shared" si="2"/>
        <v>48</v>
      </c>
      <c r="AG89" s="69" t="s">
        <v>103</v>
      </c>
      <c r="AH89" s="69">
        <v>40</v>
      </c>
    </row>
    <row r="90" spans="2:34">
      <c r="B90" s="437" t="str">
        <f>IF(Languages1!R$151=0,"",Languages1!R$151)</f>
        <v/>
      </c>
      <c r="C90" s="437" t="s">
        <v>688</v>
      </c>
      <c r="Y90" s="443" t="str">
        <v>Japão</v>
      </c>
      <c r="Z90" s="443" t="s">
        <v>69</v>
      </c>
      <c r="AA90" s="102" t="s">
        <v>361</v>
      </c>
      <c r="AB90" s="104" t="s">
        <v>362</v>
      </c>
      <c r="AC90" s="86">
        <f t="shared" si="2"/>
        <v>40</v>
      </c>
      <c r="AG90" s="69" t="s">
        <v>104</v>
      </c>
      <c r="AH90" s="69">
        <v>45</v>
      </c>
    </row>
    <row r="91" spans="2:34">
      <c r="B91" s="437" t="str">
        <f>IF(Languages1!S$151=0,"",Languages1!S$151)</f>
        <v/>
      </c>
      <c r="C91" s="437" t="s">
        <v>688</v>
      </c>
      <c r="Y91" s="443" t="str">
        <v>Jordânia</v>
      </c>
      <c r="Z91" s="443" t="s">
        <v>70</v>
      </c>
      <c r="AA91" s="102" t="s">
        <v>363</v>
      </c>
      <c r="AB91" s="104" t="s">
        <v>364</v>
      </c>
      <c r="AC91" s="86">
        <f t="shared" si="2"/>
        <v>48</v>
      </c>
      <c r="AG91" s="69" t="s">
        <v>105</v>
      </c>
      <c r="AH91" s="69">
        <v>40</v>
      </c>
    </row>
    <row r="92" spans="2:34">
      <c r="B92" s="437" t="str">
        <f>IF(Languages1!T$151=0,"",Languages1!T$151)</f>
        <v/>
      </c>
      <c r="C92" s="437" t="s">
        <v>688</v>
      </c>
      <c r="Y92" s="443" t="str">
        <v>Cazaquistão</v>
      </c>
      <c r="Z92" s="443" t="s">
        <v>71</v>
      </c>
      <c r="AA92" s="102" t="s">
        <v>365</v>
      </c>
      <c r="AB92" s="104" t="s">
        <v>366</v>
      </c>
      <c r="AC92" s="86">
        <f t="shared" si="2"/>
        <v>40</v>
      </c>
      <c r="AG92" s="69" t="s">
        <v>106</v>
      </c>
      <c r="AH92" s="69">
        <v>40</v>
      </c>
    </row>
    <row r="93" spans="2:34">
      <c r="B93" s="437" t="str">
        <f>IF(Languages1!U$151=0,"",Languages1!U$151)</f>
        <v/>
      </c>
      <c r="C93" s="437" t="s">
        <v>688</v>
      </c>
      <c r="Y93" s="443" t="str">
        <v>Quênia</v>
      </c>
      <c r="Z93" s="443" t="s">
        <v>72</v>
      </c>
      <c r="AA93" s="102" t="s">
        <v>367</v>
      </c>
      <c r="AB93" s="104" t="s">
        <v>368</v>
      </c>
      <c r="AC93" s="86">
        <f t="shared" si="2"/>
        <v>52</v>
      </c>
      <c r="AG93" s="69" t="s">
        <v>107</v>
      </c>
      <c r="AH93" s="69">
        <v>40</v>
      </c>
    </row>
    <row r="94" spans="2:34">
      <c r="B94" s="437" t="str">
        <f>IF(Languages1!V$151=0,"",Languages1!V$151)</f>
        <v/>
      </c>
      <c r="C94" s="437" t="s">
        <v>688</v>
      </c>
      <c r="Y94" s="443" t="str">
        <v>Kiribati</v>
      </c>
      <c r="Z94" s="443" t="s">
        <v>369</v>
      </c>
      <c r="AA94" s="102" t="s">
        <v>370</v>
      </c>
      <c r="AB94" s="104" t="s">
        <v>204</v>
      </c>
      <c r="AC94" s="86">
        <f t="shared" si="2"/>
        <v>48</v>
      </c>
      <c r="AG94" s="69" t="s">
        <v>108</v>
      </c>
      <c r="AH94" s="69">
        <v>40</v>
      </c>
    </row>
    <row r="95" spans="2:34">
      <c r="B95" s="437" t="str">
        <f>IF(Languages1!W$151=0,"",Languages1!W$151)</f>
        <v/>
      </c>
      <c r="C95" s="437" t="s">
        <v>688</v>
      </c>
      <c r="Y95" s="443" t="str">
        <v>Coréia do Sul</v>
      </c>
      <c r="Z95" s="443" t="s">
        <v>371</v>
      </c>
      <c r="AA95" s="102" t="s">
        <v>372</v>
      </c>
      <c r="AB95" s="104" t="s">
        <v>373</v>
      </c>
      <c r="AC95" s="86">
        <f t="shared" si="2"/>
        <v>48</v>
      </c>
      <c r="AG95" s="69" t="s">
        <v>109</v>
      </c>
      <c r="AH95" s="69">
        <v>45</v>
      </c>
    </row>
    <row r="96" spans="2:34">
      <c r="B96" s="437" t="str">
        <f>IF(Languages1!X$151=0,"",Languages1!X$151)</f>
        <v/>
      </c>
      <c r="C96" s="437" t="s">
        <v>688</v>
      </c>
      <c r="Y96" s="443" t="str">
        <v>Kuwait</v>
      </c>
      <c r="Z96" s="443" t="s">
        <v>374</v>
      </c>
      <c r="AA96" s="102" t="s">
        <v>375</v>
      </c>
      <c r="AB96" s="104" t="s">
        <v>376</v>
      </c>
      <c r="AC96" s="86">
        <f t="shared" si="2"/>
        <v>48</v>
      </c>
      <c r="AG96" s="69" t="s">
        <v>110</v>
      </c>
      <c r="AH96" s="69">
        <v>40</v>
      </c>
    </row>
    <row r="97" spans="2:34">
      <c r="B97" s="437" t="str">
        <f>IF(Languages1!Y$151=0,"",Languages1!Y$151)</f>
        <v/>
      </c>
      <c r="C97" s="437" t="s">
        <v>688</v>
      </c>
      <c r="Y97" s="443" t="str">
        <v>Quirguistão</v>
      </c>
      <c r="Z97" s="443" t="s">
        <v>73</v>
      </c>
      <c r="AA97" s="102" t="s">
        <v>377</v>
      </c>
      <c r="AB97" s="104" t="s">
        <v>378</v>
      </c>
      <c r="AC97" s="86">
        <f t="shared" si="2"/>
        <v>44</v>
      </c>
      <c r="AG97" s="69" t="s">
        <v>111</v>
      </c>
      <c r="AH97" s="69">
        <v>45</v>
      </c>
    </row>
    <row r="98" spans="2:34">
      <c r="B98" s="437" t="str">
        <f>IF(Languages1!Z$151=0,"",Languages1!Z$151)</f>
        <v/>
      </c>
      <c r="C98" s="437" t="s">
        <v>688</v>
      </c>
      <c r="Y98" s="443" t="str">
        <v>Letônia</v>
      </c>
      <c r="Z98" s="443" t="s">
        <v>74</v>
      </c>
      <c r="AA98" s="102" t="s">
        <v>379</v>
      </c>
      <c r="AB98" s="104" t="s">
        <v>189</v>
      </c>
      <c r="AC98" s="86">
        <f t="shared" si="2"/>
        <v>40</v>
      </c>
      <c r="AG98" s="69" t="s">
        <v>112</v>
      </c>
      <c r="AH98" s="69">
        <v>44</v>
      </c>
    </row>
    <row r="99" spans="2:34" ht="15" thickBot="1">
      <c r="B99" s="483" t="str">
        <f>IF(Languages1!AA$151=0,"",Languages1!AA$151)</f>
        <v/>
      </c>
      <c r="C99" s="483" t="s">
        <v>688</v>
      </c>
      <c r="Y99" s="443" t="str">
        <v>Líbano</v>
      </c>
      <c r="Z99" s="443" t="s">
        <v>380</v>
      </c>
      <c r="AA99" s="102" t="s">
        <v>381</v>
      </c>
      <c r="AB99" s="104" t="s">
        <v>382</v>
      </c>
      <c r="AC99" s="86">
        <f t="shared" si="2"/>
        <v>48</v>
      </c>
      <c r="AG99" s="69" t="s">
        <v>113</v>
      </c>
      <c r="AH99" s="69">
        <v>44</v>
      </c>
    </row>
    <row r="100" spans="2:34">
      <c r="B100" s="437" t="str">
        <f>IF(Languages1!C$157=0,"",Languages1!C$157)</f>
        <v>Healthcare</v>
      </c>
      <c r="C100" s="437" t="s">
        <v>687</v>
      </c>
      <c r="Y100" s="443" t="str">
        <v>Lesoto</v>
      </c>
      <c r="Z100" s="443" t="s">
        <v>383</v>
      </c>
      <c r="AA100" s="102" t="s">
        <v>384</v>
      </c>
      <c r="AB100" s="104" t="s">
        <v>385</v>
      </c>
      <c r="AC100" s="86">
        <f t="shared" ref="AC100:AC131" si="3">_xlfn.IFNA(INDEX($AG$3:$AH$108, MATCH(Z100, $AG$3:$AG$108,0), 2),48)</f>
        <v>48</v>
      </c>
      <c r="AG100" s="69" t="s">
        <v>114</v>
      </c>
      <c r="AH100" s="69">
        <v>45</v>
      </c>
    </row>
    <row r="101" spans="2:34">
      <c r="B101" s="437" t="str">
        <f>IF(Languages1!D$161=0,"",Languages1!D$161)</f>
        <v>Trabajadores pueden elegir recibir el valor en efectivo en lugar de los servicios de salud</v>
      </c>
      <c r="C101" s="437" t="s">
        <v>687</v>
      </c>
      <c r="Y101" s="443" t="str">
        <v>Libéria</v>
      </c>
      <c r="Z101" s="443" t="s">
        <v>386</v>
      </c>
      <c r="AA101" s="102" t="s">
        <v>387</v>
      </c>
      <c r="AB101" s="104" t="s">
        <v>388</v>
      </c>
      <c r="AC101" s="86">
        <f t="shared" si="3"/>
        <v>48</v>
      </c>
      <c r="AG101" s="69" t="s">
        <v>115</v>
      </c>
      <c r="AH101" s="69">
        <v>45</v>
      </c>
    </row>
    <row r="102" spans="2:34">
      <c r="B102" s="437" t="str">
        <f>IF(Languages1!E$157=0,"",Languages1!E$157)</f>
        <v>Cuidados de saúde</v>
      </c>
      <c r="C102" s="437" t="s">
        <v>687</v>
      </c>
      <c r="Y102" s="443" t="str">
        <v>Líbia</v>
      </c>
      <c r="Z102" s="443" t="s">
        <v>389</v>
      </c>
      <c r="AA102" s="102" t="s">
        <v>390</v>
      </c>
      <c r="AB102" s="104" t="s">
        <v>391</v>
      </c>
      <c r="AC102" s="86">
        <f t="shared" si="3"/>
        <v>48</v>
      </c>
      <c r="AG102" s="69" t="s">
        <v>116</v>
      </c>
      <c r="AH102" s="69">
        <v>48</v>
      </c>
    </row>
    <row r="103" spans="2:34">
      <c r="B103" s="437" t="str">
        <f>IF(Languages1!F$157=0,"",Languages1!F$157)</f>
        <v>Soins de santé</v>
      </c>
      <c r="C103" s="437" t="s">
        <v>687</v>
      </c>
      <c r="Y103" s="443" t="str">
        <v>Lituânia</v>
      </c>
      <c r="Z103" s="443" t="s">
        <v>75</v>
      </c>
      <c r="AA103" s="102" t="s">
        <v>392</v>
      </c>
      <c r="AB103" s="104" t="s">
        <v>189</v>
      </c>
      <c r="AC103" s="86">
        <f t="shared" si="3"/>
        <v>40</v>
      </c>
      <c r="AG103" s="69" t="s">
        <v>117</v>
      </c>
      <c r="AH103" s="69">
        <v>40</v>
      </c>
    </row>
    <row r="104" spans="2:34">
      <c r="B104" s="437" t="str">
        <f>IF(Languages1!G$157=0,"",Languages1!G$157)</f>
        <v>Pemeliharaan kesehatan</v>
      </c>
      <c r="C104" s="437" t="s">
        <v>687</v>
      </c>
      <c r="Y104" s="443" t="str">
        <v>Luxemburgo</v>
      </c>
      <c r="Z104" s="443" t="s">
        <v>76</v>
      </c>
      <c r="AA104" s="102" t="s">
        <v>393</v>
      </c>
      <c r="AB104" s="104" t="s">
        <v>189</v>
      </c>
      <c r="AC104" s="86">
        <f t="shared" si="3"/>
        <v>40</v>
      </c>
      <c r="AG104" s="69" t="s">
        <v>118</v>
      </c>
      <c r="AH104" s="69">
        <v>48</v>
      </c>
    </row>
    <row r="105" spans="2:34">
      <c r="B105" s="437" t="str">
        <f>IF(Languages1!H$157=0,"",Languages1!H$157)</f>
        <v>医疗保健</v>
      </c>
      <c r="C105" s="437" t="s">
        <v>687</v>
      </c>
      <c r="Y105" s="443" t="str">
        <v>Madagascar</v>
      </c>
      <c r="Z105" s="443" t="s">
        <v>77</v>
      </c>
      <c r="AA105" s="102" t="s">
        <v>394</v>
      </c>
      <c r="AB105" s="104" t="s">
        <v>395</v>
      </c>
      <c r="AC105" s="86">
        <f t="shared" si="3"/>
        <v>40</v>
      </c>
      <c r="AG105" s="69" t="s">
        <v>119</v>
      </c>
      <c r="AH105" s="69">
        <v>44</v>
      </c>
    </row>
    <row r="106" spans="2:34">
      <c r="B106" s="437" t="str">
        <f>IF(Languages1!I$157=0,"",Languages1!I$157)</f>
        <v>Chăm sóc sức khỏe</v>
      </c>
      <c r="C106" s="437" t="s">
        <v>687</v>
      </c>
      <c r="Y106" s="443" t="str">
        <v>Malauí</v>
      </c>
      <c r="Z106" s="443" t="s">
        <v>396</v>
      </c>
      <c r="AA106" s="102" t="s">
        <v>397</v>
      </c>
      <c r="AB106" s="104" t="s">
        <v>398</v>
      </c>
      <c r="AC106" s="86">
        <f t="shared" si="3"/>
        <v>48</v>
      </c>
      <c r="AG106" s="69" t="s">
        <v>120</v>
      </c>
      <c r="AH106" s="69">
        <v>48</v>
      </c>
    </row>
    <row r="107" spans="2:34">
      <c r="B107" s="437" t="str">
        <f>IF(Languages1!J$157=0,"",Languages1!J$157)</f>
        <v>健康管理</v>
      </c>
      <c r="C107" s="437" t="s">
        <v>687</v>
      </c>
      <c r="Y107" s="443" t="str">
        <v>Malásia</v>
      </c>
      <c r="Z107" s="443" t="s">
        <v>78</v>
      </c>
      <c r="AA107" s="102" t="s">
        <v>399</v>
      </c>
      <c r="AB107" s="104" t="s">
        <v>400</v>
      </c>
      <c r="AC107" s="86">
        <f t="shared" si="3"/>
        <v>48</v>
      </c>
      <c r="AG107" s="69" t="s">
        <v>121</v>
      </c>
      <c r="AH107" s="69">
        <v>48</v>
      </c>
    </row>
    <row r="108" spans="2:34">
      <c r="B108" s="437" t="str">
        <f>IF(Languages1!K$157=0,"",Languages1!K$157)</f>
        <v>Sağlık</v>
      </c>
      <c r="C108" s="437" t="s">
        <v>687</v>
      </c>
      <c r="Y108" s="443" t="str">
        <v>Maldivas</v>
      </c>
      <c r="Z108" s="443" t="s">
        <v>401</v>
      </c>
      <c r="AA108" s="102" t="s">
        <v>402</v>
      </c>
      <c r="AB108" s="104" t="s">
        <v>403</v>
      </c>
      <c r="AC108" s="86">
        <f t="shared" si="3"/>
        <v>48</v>
      </c>
      <c r="AG108" s="69" t="s">
        <v>122</v>
      </c>
      <c r="AH108" s="69">
        <v>44</v>
      </c>
    </row>
    <row r="109" spans="2:34">
      <c r="B109" s="437" t="str">
        <f>IF(Languages1!L$157=0,"",Languages1!L$157)</f>
        <v/>
      </c>
      <c r="C109" s="437" t="s">
        <v>687</v>
      </c>
      <c r="Y109" s="443" t="str">
        <v>Mali</v>
      </c>
      <c r="Z109" s="443" t="s">
        <v>404</v>
      </c>
      <c r="AA109" s="102" t="s">
        <v>405</v>
      </c>
      <c r="AB109" s="104" t="s">
        <v>225</v>
      </c>
      <c r="AC109" s="86">
        <f t="shared" si="3"/>
        <v>48</v>
      </c>
      <c r="AG109" s="74" t="s">
        <v>124</v>
      </c>
      <c r="AH109" s="69">
        <v>43.286900958466454</v>
      </c>
    </row>
    <row r="110" spans="2:34">
      <c r="B110" s="437" t="str">
        <f>IF(Languages1!M$157=0,"",Languages1!M$157)</f>
        <v/>
      </c>
      <c r="C110" s="437" t="s">
        <v>687</v>
      </c>
      <c r="Y110" s="443" t="str">
        <v>Malta</v>
      </c>
      <c r="Z110" s="443" t="s">
        <v>79</v>
      </c>
      <c r="AA110" s="102" t="s">
        <v>406</v>
      </c>
      <c r="AB110" s="104" t="s">
        <v>189</v>
      </c>
      <c r="AC110" s="86">
        <f t="shared" si="3"/>
        <v>40</v>
      </c>
    </row>
    <row r="111" spans="2:34">
      <c r="B111" s="437" t="str">
        <f>IF(Languages1!N$157=0,"",Languages1!N$157)</f>
        <v/>
      </c>
      <c r="C111" s="437" t="s">
        <v>687</v>
      </c>
      <c r="Y111" s="443" t="str">
        <v>Maurício</v>
      </c>
      <c r="Z111" s="443" t="s">
        <v>80</v>
      </c>
      <c r="AA111" s="102" t="s">
        <v>407</v>
      </c>
      <c r="AB111" s="104" t="s">
        <v>408</v>
      </c>
      <c r="AC111" s="86">
        <f t="shared" si="3"/>
        <v>45</v>
      </c>
    </row>
    <row r="112" spans="2:34">
      <c r="B112" s="437" t="str">
        <f>IF(Languages1!O$157=0,"",Languages1!O$157)</f>
        <v/>
      </c>
      <c r="C112" s="437" t="s">
        <v>687</v>
      </c>
      <c r="Y112" s="443" t="str">
        <v>México</v>
      </c>
      <c r="Z112" s="443" t="s">
        <v>81</v>
      </c>
      <c r="AA112" s="102" t="s">
        <v>409</v>
      </c>
      <c r="AB112" s="104" t="s">
        <v>410</v>
      </c>
      <c r="AC112" s="86">
        <f t="shared" si="3"/>
        <v>48</v>
      </c>
    </row>
    <row r="113" spans="2:29">
      <c r="B113" s="437" t="str">
        <f>IF(Languages1!P$157=0,"",Languages1!P$157)</f>
        <v/>
      </c>
      <c r="C113" s="437" t="s">
        <v>687</v>
      </c>
      <c r="Y113" s="443" t="str">
        <v>Moldávia</v>
      </c>
      <c r="Z113" s="443" t="s">
        <v>411</v>
      </c>
      <c r="AA113" s="102" t="s">
        <v>412</v>
      </c>
      <c r="AB113" s="104" t="s">
        <v>413</v>
      </c>
      <c r="AC113" s="86">
        <f t="shared" si="3"/>
        <v>48</v>
      </c>
    </row>
    <row r="114" spans="2:29">
      <c r="B114" s="437" t="str">
        <f>IF(Languages1!Q$157=0,"",Languages1!Q$157)</f>
        <v/>
      </c>
      <c r="C114" s="437" t="s">
        <v>687</v>
      </c>
      <c r="Y114" s="443" t="str">
        <v>Mongólia</v>
      </c>
      <c r="Z114" s="443" t="s">
        <v>414</v>
      </c>
      <c r="AA114" s="102" t="s">
        <v>415</v>
      </c>
      <c r="AB114" s="104" t="s">
        <v>416</v>
      </c>
      <c r="AC114" s="86">
        <f t="shared" si="3"/>
        <v>48</v>
      </c>
    </row>
    <row r="115" spans="2:29">
      <c r="B115" s="437" t="str">
        <f>IF(Languages1!R$157=0,"",Languages1!R$157)</f>
        <v/>
      </c>
      <c r="C115" s="437" t="s">
        <v>687</v>
      </c>
      <c r="Y115" s="443" t="str">
        <v>Montenegro</v>
      </c>
      <c r="Z115" s="443" t="s">
        <v>82</v>
      </c>
      <c r="AA115" s="102" t="s">
        <v>417</v>
      </c>
      <c r="AB115" s="104" t="s">
        <v>189</v>
      </c>
      <c r="AC115" s="86">
        <f t="shared" si="3"/>
        <v>40</v>
      </c>
    </row>
    <row r="116" spans="2:29">
      <c r="B116" s="437" t="str">
        <f>IF(Languages1!S$157=0,"",Languages1!S$157)</f>
        <v/>
      </c>
      <c r="C116" s="437" t="s">
        <v>687</v>
      </c>
      <c r="Y116" s="443" t="str">
        <v>Marrocos</v>
      </c>
      <c r="Z116" s="443" t="s">
        <v>83</v>
      </c>
      <c r="AA116" s="102" t="s">
        <v>418</v>
      </c>
      <c r="AB116" s="104" t="s">
        <v>419</v>
      </c>
      <c r="AC116" s="86">
        <f t="shared" si="3"/>
        <v>44</v>
      </c>
    </row>
    <row r="117" spans="2:29">
      <c r="B117" s="437" t="str">
        <f>IF(Languages1!T$157=0,"",Languages1!T$157)</f>
        <v/>
      </c>
      <c r="C117" s="437" t="s">
        <v>687</v>
      </c>
      <c r="Y117" s="443" t="str">
        <v>Moçambique</v>
      </c>
      <c r="Z117" s="443" t="s">
        <v>84</v>
      </c>
      <c r="AA117" s="102" t="s">
        <v>420</v>
      </c>
      <c r="AB117" s="104" t="s">
        <v>421</v>
      </c>
      <c r="AC117" s="86">
        <f t="shared" si="3"/>
        <v>48</v>
      </c>
    </row>
    <row r="118" spans="2:29">
      <c r="B118" s="437" t="str">
        <f>IF(Languages1!U$157=0,"",Languages1!U$157)</f>
        <v/>
      </c>
      <c r="C118" s="437" t="s">
        <v>687</v>
      </c>
      <c r="Y118" s="443" t="str">
        <v>Myanmar</v>
      </c>
      <c r="Z118" s="443" t="s">
        <v>85</v>
      </c>
      <c r="AA118" s="102" t="s">
        <v>422</v>
      </c>
      <c r="AB118" s="104" t="s">
        <v>423</v>
      </c>
      <c r="AC118" s="86">
        <f t="shared" si="3"/>
        <v>44</v>
      </c>
    </row>
    <row r="119" spans="2:29">
      <c r="B119" s="437" t="str">
        <f>IF(Languages1!V$157=0,"",Languages1!V$157)</f>
        <v/>
      </c>
      <c r="C119" s="437" t="s">
        <v>687</v>
      </c>
      <c r="Y119" s="443" t="str">
        <v>Namíbia</v>
      </c>
      <c r="Z119" s="443" t="s">
        <v>86</v>
      </c>
      <c r="AA119" s="102" t="s">
        <v>424</v>
      </c>
      <c r="AB119" s="104" t="s">
        <v>425</v>
      </c>
      <c r="AC119" s="86">
        <f t="shared" si="3"/>
        <v>45</v>
      </c>
    </row>
    <row r="120" spans="2:29">
      <c r="B120" s="437" t="str">
        <f>IF(Languages1!W$157=0,"",Languages1!W$157)</f>
        <v/>
      </c>
      <c r="C120" s="437" t="s">
        <v>687</v>
      </c>
      <c r="Y120" s="443" t="str">
        <v>Nepal</v>
      </c>
      <c r="Z120" s="443" t="s">
        <v>87</v>
      </c>
      <c r="AA120" s="102" t="s">
        <v>426</v>
      </c>
      <c r="AB120" s="104" t="s">
        <v>427</v>
      </c>
      <c r="AC120" s="86">
        <f t="shared" si="3"/>
        <v>48</v>
      </c>
    </row>
    <row r="121" spans="2:29">
      <c r="B121" s="437" t="str">
        <f>IF(Languages1!X$157=0,"",Languages1!X$157)</f>
        <v/>
      </c>
      <c r="C121" s="437" t="s">
        <v>687</v>
      </c>
      <c r="Y121" s="443" t="str">
        <v>Países Baixos</v>
      </c>
      <c r="Z121" s="443" t="s">
        <v>88</v>
      </c>
      <c r="AA121" s="102" t="s">
        <v>428</v>
      </c>
      <c r="AB121" s="104" t="s">
        <v>189</v>
      </c>
      <c r="AC121" s="86">
        <f t="shared" si="3"/>
        <v>38</v>
      </c>
    </row>
    <row r="122" spans="2:29">
      <c r="B122" s="437" t="str">
        <f>IF(Languages1!Y$157=0,"",Languages1!Y$157)</f>
        <v/>
      </c>
      <c r="C122" s="437" t="s">
        <v>687</v>
      </c>
      <c r="Y122" s="443" t="str">
        <v>Nova Caledônia</v>
      </c>
      <c r="Z122" s="443" t="s">
        <v>89</v>
      </c>
      <c r="AA122" s="102" t="s">
        <v>429</v>
      </c>
      <c r="AB122" s="104" t="s">
        <v>305</v>
      </c>
      <c r="AC122" s="86">
        <f t="shared" si="3"/>
        <v>40</v>
      </c>
    </row>
    <row r="123" spans="2:29">
      <c r="B123" s="437" t="str">
        <f>IF(Languages1!Z$157=0,"",Languages1!Z$157)</f>
        <v/>
      </c>
      <c r="C123" s="437" t="s">
        <v>687</v>
      </c>
      <c r="Y123" s="443" t="str">
        <v>Nova Zelândia</v>
      </c>
      <c r="Z123" s="443" t="s">
        <v>90</v>
      </c>
      <c r="AA123" s="102" t="s">
        <v>430</v>
      </c>
      <c r="AB123" s="104" t="s">
        <v>431</v>
      </c>
      <c r="AC123" s="86">
        <f t="shared" si="3"/>
        <v>44</v>
      </c>
    </row>
    <row r="124" spans="2:29" ht="15" thickBot="1">
      <c r="B124" s="483" t="str">
        <f>IF(Languages1!AA$157=0,"",Languages1!AA$157)</f>
        <v/>
      </c>
      <c r="C124" s="483" t="s">
        <v>687</v>
      </c>
      <c r="Y124" s="443" t="str">
        <v>Nicarágua</v>
      </c>
      <c r="Z124" s="443" t="s">
        <v>91</v>
      </c>
      <c r="AA124" s="102" t="s">
        <v>432</v>
      </c>
      <c r="AB124" s="104" t="s">
        <v>433</v>
      </c>
      <c r="AC124" s="86">
        <f t="shared" si="3"/>
        <v>48</v>
      </c>
    </row>
    <row r="125" spans="2:29">
      <c r="B125" s="437" t="str">
        <f>IF(Languages1!C$163=0,"",Languages1!C$163)</f>
        <v>Children's education</v>
      </c>
      <c r="C125" s="437" t="s">
        <v>686</v>
      </c>
      <c r="Y125" s="443" t="str">
        <v>Níger</v>
      </c>
      <c r="Z125" s="443" t="s">
        <v>92</v>
      </c>
      <c r="AA125" s="102" t="s">
        <v>434</v>
      </c>
      <c r="AB125" s="104" t="s">
        <v>225</v>
      </c>
      <c r="AC125" s="86">
        <f t="shared" si="3"/>
        <v>40</v>
      </c>
    </row>
    <row r="126" spans="2:29">
      <c r="B126" s="437" t="str">
        <f>IF(Languages1!D$167=0,"",Languages1!D$167)</f>
        <v>Trabajadores pueden elegir recibir pago en efectivo en lugar de apoyo en especie para la educación de sus hijos/as</v>
      </c>
      <c r="C126" s="437" t="s">
        <v>686</v>
      </c>
      <c r="Y126" s="443" t="str">
        <v>Nigéria</v>
      </c>
      <c r="Z126" s="443" t="s">
        <v>93</v>
      </c>
      <c r="AA126" s="102" t="s">
        <v>435</v>
      </c>
      <c r="AB126" s="104" t="s">
        <v>436</v>
      </c>
      <c r="AC126" s="86">
        <f t="shared" si="3"/>
        <v>44</v>
      </c>
    </row>
    <row r="127" spans="2:29">
      <c r="B127" s="437" t="str">
        <f>IF(Languages1!E$163=0,"",Languages1!E$163)</f>
        <v>Educação infantil</v>
      </c>
      <c r="C127" s="437" t="s">
        <v>686</v>
      </c>
      <c r="Y127" s="443" t="str">
        <v>Macedônia</v>
      </c>
      <c r="Z127" s="443" t="s">
        <v>437</v>
      </c>
      <c r="AA127" s="102" t="s">
        <v>438</v>
      </c>
      <c r="AB127" s="104" t="s">
        <v>439</v>
      </c>
      <c r="AC127" s="86">
        <f t="shared" si="3"/>
        <v>48</v>
      </c>
    </row>
    <row r="128" spans="2:29">
      <c r="B128" s="437" t="str">
        <f>IF(Languages1!F$163=0,"",Languages1!F$163)</f>
        <v>Éducation des enfants</v>
      </c>
      <c r="C128" s="437" t="s">
        <v>686</v>
      </c>
      <c r="Y128" s="443" t="str">
        <v>Noruega</v>
      </c>
      <c r="Z128" s="443" t="s">
        <v>440</v>
      </c>
      <c r="AA128" s="102" t="s">
        <v>441</v>
      </c>
      <c r="AB128" s="104" t="s">
        <v>442</v>
      </c>
      <c r="AC128" s="86">
        <f t="shared" si="3"/>
        <v>48</v>
      </c>
    </row>
    <row r="129" spans="2:29">
      <c r="B129" s="437" t="str">
        <f>IF(Languages1!G$163=0,"",Languages1!G$163)</f>
        <v>Pendidikan anak</v>
      </c>
      <c r="C129" s="437" t="s">
        <v>686</v>
      </c>
      <c r="Y129" s="443" t="str">
        <v>Omã</v>
      </c>
      <c r="Z129" s="443" t="s">
        <v>443</v>
      </c>
      <c r="AA129" s="102" t="s">
        <v>444</v>
      </c>
      <c r="AB129" s="104" t="s">
        <v>445</v>
      </c>
      <c r="AC129" s="86">
        <f t="shared" si="3"/>
        <v>48</v>
      </c>
    </row>
    <row r="130" spans="2:29">
      <c r="B130" s="437" t="str">
        <f>IF(Languages1!H$163=0,"",Languages1!H$163)</f>
        <v>子女教育</v>
      </c>
      <c r="C130" s="437" t="s">
        <v>686</v>
      </c>
      <c r="Y130" s="443" t="str">
        <v>Paquistão</v>
      </c>
      <c r="Z130" s="443" t="s">
        <v>94</v>
      </c>
      <c r="AA130" s="102" t="s">
        <v>446</v>
      </c>
      <c r="AB130" s="104" t="s">
        <v>447</v>
      </c>
      <c r="AC130" s="86">
        <f t="shared" si="3"/>
        <v>48</v>
      </c>
    </row>
    <row r="131" spans="2:29">
      <c r="B131" s="437" t="str">
        <f>IF(Languages1!I$163=0,"",Languages1!I$163)</f>
        <v>Giáo dục trẻ em</v>
      </c>
      <c r="C131" s="437" t="s">
        <v>686</v>
      </c>
      <c r="Y131" s="443" t="str">
        <v>Panamá</v>
      </c>
      <c r="Z131" s="443" t="s">
        <v>95</v>
      </c>
      <c r="AA131" s="102" t="s">
        <v>448</v>
      </c>
      <c r="AB131" s="104" t="s">
        <v>449</v>
      </c>
      <c r="AC131" s="86">
        <f t="shared" si="3"/>
        <v>48</v>
      </c>
    </row>
    <row r="132" spans="2:29">
      <c r="B132" s="437" t="str">
        <f>IF(Languages1!J$163=0,"",Languages1!J$163)</f>
        <v>子供の教育</v>
      </c>
      <c r="C132" s="437" t="s">
        <v>686</v>
      </c>
      <c r="Y132" s="443" t="str">
        <v>Paraguai</v>
      </c>
      <c r="Z132" s="443" t="s">
        <v>96</v>
      </c>
      <c r="AA132" s="102" t="s">
        <v>450</v>
      </c>
      <c r="AB132" s="104" t="s">
        <v>451</v>
      </c>
      <c r="AC132" s="86">
        <f t="shared" ref="AC132:AC163" si="4">_xlfn.IFNA(INDEX($AG$3:$AH$108, MATCH(Z132, $AG$3:$AG$108,0), 2),48)</f>
        <v>48</v>
      </c>
    </row>
    <row r="133" spans="2:29">
      <c r="B133" s="437" t="str">
        <f>IF(Languages1!K$163=0,"",Languages1!K$163)</f>
        <v>Çocukların eğitimi</v>
      </c>
      <c r="C133" s="437" t="s">
        <v>686</v>
      </c>
      <c r="Y133" s="443" t="str">
        <v>Peru</v>
      </c>
      <c r="Z133" s="443" t="s">
        <v>97</v>
      </c>
      <c r="AA133" s="102" t="s">
        <v>452</v>
      </c>
      <c r="AB133" s="104" t="s">
        <v>453</v>
      </c>
      <c r="AC133" s="86">
        <f t="shared" si="4"/>
        <v>48</v>
      </c>
    </row>
    <row r="134" spans="2:29">
      <c r="B134" s="437" t="str">
        <f>IF(Languages1!L$163=0,"",Languages1!L$163)</f>
        <v/>
      </c>
      <c r="C134" s="437" t="s">
        <v>686</v>
      </c>
      <c r="Y134" s="443" t="str">
        <v>Filipinas</v>
      </c>
      <c r="Z134" s="443" t="s">
        <v>98</v>
      </c>
      <c r="AA134" s="102" t="s">
        <v>454</v>
      </c>
      <c r="AB134" s="104" t="s">
        <v>455</v>
      </c>
      <c r="AC134" s="86">
        <f t="shared" si="4"/>
        <v>48</v>
      </c>
    </row>
    <row r="135" spans="2:29">
      <c r="B135" s="437" t="str">
        <f>IF(Languages1!M$163=0,"",Languages1!M$163)</f>
        <v/>
      </c>
      <c r="C135" s="437" t="s">
        <v>686</v>
      </c>
      <c r="Y135" s="443" t="str">
        <v>Polônia</v>
      </c>
      <c r="Z135" s="443" t="s">
        <v>99</v>
      </c>
      <c r="AA135" s="102" t="s">
        <v>456</v>
      </c>
      <c r="AB135" s="104" t="s">
        <v>457</v>
      </c>
      <c r="AC135" s="86">
        <f t="shared" si="4"/>
        <v>40</v>
      </c>
    </row>
    <row r="136" spans="2:29">
      <c r="B136" s="437" t="str">
        <f>IF(Languages1!N$163=0,"",Languages1!N$163)</f>
        <v/>
      </c>
      <c r="C136" s="437" t="s">
        <v>686</v>
      </c>
      <c r="Y136" s="443" t="str">
        <v>Portugal</v>
      </c>
      <c r="Z136" s="443" t="s">
        <v>100</v>
      </c>
      <c r="AA136" s="102" t="s">
        <v>458</v>
      </c>
      <c r="AB136" s="104" t="s">
        <v>189</v>
      </c>
      <c r="AC136" s="86">
        <f t="shared" si="4"/>
        <v>40</v>
      </c>
    </row>
    <row r="137" spans="2:29">
      <c r="B137" s="437" t="str">
        <f>IF(Languages1!O$163=0,"",Languages1!O$163)</f>
        <v/>
      </c>
      <c r="C137" s="437" t="s">
        <v>686</v>
      </c>
      <c r="Y137" s="443" t="str">
        <v>Porto Rico</v>
      </c>
      <c r="Z137" s="443" t="s">
        <v>101</v>
      </c>
      <c r="AA137" s="102" t="s">
        <v>459</v>
      </c>
      <c r="AB137" s="104" t="s">
        <v>130</v>
      </c>
      <c r="AC137" s="86">
        <f t="shared" si="4"/>
        <v>40</v>
      </c>
    </row>
    <row r="138" spans="2:29">
      <c r="B138" s="437" t="str">
        <f>IF(Languages1!P$163=0,"",Languages1!P$163)</f>
        <v/>
      </c>
      <c r="C138" s="437" t="s">
        <v>686</v>
      </c>
      <c r="Y138" s="443" t="str">
        <v>Catar</v>
      </c>
      <c r="Z138" s="443" t="s">
        <v>460</v>
      </c>
      <c r="AA138" s="102" t="s">
        <v>461</v>
      </c>
      <c r="AB138" s="104" t="s">
        <v>462</v>
      </c>
      <c r="AC138" s="86">
        <f t="shared" si="4"/>
        <v>48</v>
      </c>
    </row>
    <row r="139" spans="2:29">
      <c r="B139" s="437" t="str">
        <f>IF(Languages1!Q$163=0,"",Languages1!Q$163)</f>
        <v/>
      </c>
      <c r="C139" s="437" t="s">
        <v>686</v>
      </c>
      <c r="Y139" s="443" t="str">
        <v>Ilhas Reunião</v>
      </c>
      <c r="Z139" s="443" t="s">
        <v>463</v>
      </c>
      <c r="AA139" s="102" t="s">
        <v>464</v>
      </c>
      <c r="AB139" s="104" t="s">
        <v>189</v>
      </c>
      <c r="AC139" s="86">
        <f t="shared" si="4"/>
        <v>48</v>
      </c>
    </row>
    <row r="140" spans="2:29">
      <c r="B140" s="437" t="str">
        <f>IF(Languages1!R$163=0,"",Languages1!R$163)</f>
        <v/>
      </c>
      <c r="C140" s="437" t="s">
        <v>686</v>
      </c>
      <c r="Y140" s="443" t="str">
        <v>Romênia</v>
      </c>
      <c r="Z140" s="443" t="s">
        <v>102</v>
      </c>
      <c r="AA140" s="102" t="s">
        <v>465</v>
      </c>
      <c r="AB140" s="104" t="s">
        <v>466</v>
      </c>
      <c r="AC140" s="86">
        <f t="shared" si="4"/>
        <v>40</v>
      </c>
    </row>
    <row r="141" spans="2:29">
      <c r="B141" s="437" t="str">
        <f>IF(Languages1!S$163=0,"",Languages1!S$163)</f>
        <v/>
      </c>
      <c r="C141" s="437" t="s">
        <v>686</v>
      </c>
      <c r="Y141" s="443" t="str">
        <v>Rússia</v>
      </c>
      <c r="Z141" s="443" t="s">
        <v>103</v>
      </c>
      <c r="AA141" s="102" t="s">
        <v>467</v>
      </c>
      <c r="AB141" s="104" t="s">
        <v>468</v>
      </c>
      <c r="AC141" s="86">
        <f t="shared" si="4"/>
        <v>40</v>
      </c>
    </row>
    <row r="142" spans="2:29">
      <c r="B142" s="437" t="str">
        <f>IF(Languages1!T$163=0,"",Languages1!T$163)</f>
        <v/>
      </c>
      <c r="C142" s="437" t="s">
        <v>686</v>
      </c>
      <c r="Y142" s="443" t="str">
        <v>Ruanda</v>
      </c>
      <c r="Z142" s="443" t="s">
        <v>104</v>
      </c>
      <c r="AA142" s="102" t="s">
        <v>469</v>
      </c>
      <c r="AB142" s="104" t="s">
        <v>470</v>
      </c>
      <c r="AC142" s="86">
        <f t="shared" si="4"/>
        <v>45</v>
      </c>
    </row>
    <row r="143" spans="2:29">
      <c r="B143" s="437" t="str">
        <f>IF(Languages1!U$163=0,"",Languages1!U$163)</f>
        <v/>
      </c>
      <c r="C143" s="437" t="s">
        <v>686</v>
      </c>
      <c r="Y143" s="443" t="str">
        <v>Samoa</v>
      </c>
      <c r="Z143" s="443" t="s">
        <v>471</v>
      </c>
      <c r="AA143" s="102" t="s">
        <v>472</v>
      </c>
      <c r="AB143" s="104" t="s">
        <v>473</v>
      </c>
      <c r="AC143" s="86">
        <f t="shared" si="4"/>
        <v>48</v>
      </c>
    </row>
    <row r="144" spans="2:29">
      <c r="B144" s="437" t="str">
        <f>IF(Languages1!V$163=0,"",Languages1!V$163)</f>
        <v/>
      </c>
      <c r="C144" s="437" t="s">
        <v>686</v>
      </c>
      <c r="Y144" s="443" t="str">
        <v>Arábia Saudita</v>
      </c>
      <c r="Z144" s="443" t="s">
        <v>474</v>
      </c>
      <c r="AA144" s="102" t="s">
        <v>475</v>
      </c>
      <c r="AB144" s="104" t="s">
        <v>476</v>
      </c>
      <c r="AC144" s="86">
        <f t="shared" si="4"/>
        <v>48</v>
      </c>
    </row>
    <row r="145" spans="2:29">
      <c r="B145" s="437" t="str">
        <f>IF(Languages1!W$163=0,"",Languages1!W$163)</f>
        <v/>
      </c>
      <c r="C145" s="437" t="s">
        <v>686</v>
      </c>
      <c r="Y145" s="443" t="str">
        <v>Senegal</v>
      </c>
      <c r="Z145" s="443" t="s">
        <v>105</v>
      </c>
      <c r="AA145" s="102" t="s">
        <v>477</v>
      </c>
      <c r="AB145" s="104" t="s">
        <v>225</v>
      </c>
      <c r="AC145" s="86">
        <f t="shared" si="4"/>
        <v>40</v>
      </c>
    </row>
    <row r="146" spans="2:29">
      <c r="B146" s="437" t="str">
        <f>IF(Languages1!X$163=0,"",Languages1!X$163)</f>
        <v/>
      </c>
      <c r="C146" s="437" t="s">
        <v>686</v>
      </c>
      <c r="Y146" s="443" t="str">
        <v>Sérvia</v>
      </c>
      <c r="Z146" s="443" t="s">
        <v>106</v>
      </c>
      <c r="AA146" s="102" t="s">
        <v>478</v>
      </c>
      <c r="AB146" s="104" t="s">
        <v>479</v>
      </c>
      <c r="AC146" s="86">
        <f t="shared" si="4"/>
        <v>40</v>
      </c>
    </row>
    <row r="147" spans="2:29">
      <c r="B147" s="437" t="str">
        <f>IF(Languages1!Y$163=0,"",Languages1!Y$163)</f>
        <v/>
      </c>
      <c r="C147" s="437" t="s">
        <v>686</v>
      </c>
      <c r="Y147" s="443" t="str">
        <v>Seychelles</v>
      </c>
      <c r="Z147" s="443" t="s">
        <v>480</v>
      </c>
      <c r="AA147" s="102" t="s">
        <v>481</v>
      </c>
      <c r="AB147" s="104" t="s">
        <v>482</v>
      </c>
      <c r="AC147" s="86">
        <f t="shared" si="4"/>
        <v>48</v>
      </c>
    </row>
    <row r="148" spans="2:29">
      <c r="B148" s="437" t="str">
        <f>IF(Languages1!Z$163=0,"",Languages1!Z$163)</f>
        <v/>
      </c>
      <c r="C148" s="437" t="s">
        <v>686</v>
      </c>
      <c r="Y148" s="443" t="str">
        <v>Serra Leoa</v>
      </c>
      <c r="Z148" s="443" t="s">
        <v>483</v>
      </c>
      <c r="AA148" s="102" t="s">
        <v>484</v>
      </c>
      <c r="AB148" s="104" t="s">
        <v>485</v>
      </c>
      <c r="AC148" s="86">
        <f t="shared" si="4"/>
        <v>48</v>
      </c>
    </row>
    <row r="149" spans="2:29" ht="15" thickBot="1">
      <c r="B149" s="483" t="str">
        <f>IF(Languages1!AA$163=0,"",Languages1!AA$163)</f>
        <v/>
      </c>
      <c r="C149" s="483" t="s">
        <v>686</v>
      </c>
      <c r="Y149" s="443" t="str">
        <v>Singapura</v>
      </c>
      <c r="Z149" s="443" t="s">
        <v>486</v>
      </c>
      <c r="AA149" s="102" t="s">
        <v>487</v>
      </c>
      <c r="AB149" s="104" t="s">
        <v>488</v>
      </c>
      <c r="AC149" s="86">
        <f t="shared" si="4"/>
        <v>48</v>
      </c>
    </row>
    <row r="150" spans="2:29">
      <c r="B150" s="437" t="str">
        <f>IF(Languages1!C$169=0,"",Languages1!C$169)</f>
        <v>Child care</v>
      </c>
      <c r="C150" s="437" t="s">
        <v>685</v>
      </c>
      <c r="Y150" s="443" t="str">
        <v>Eslováquia</v>
      </c>
      <c r="Z150" s="443" t="s">
        <v>107</v>
      </c>
      <c r="AA150" s="102" t="s">
        <v>489</v>
      </c>
      <c r="AB150" s="104" t="s">
        <v>189</v>
      </c>
      <c r="AC150" s="86">
        <f t="shared" si="4"/>
        <v>40</v>
      </c>
    </row>
    <row r="151" spans="2:29">
      <c r="B151" s="437" t="str">
        <f>IF(Languages1!D$172=0,"",Languages1!D$172)</f>
        <v>Costo mensual para el empleador de proveer servicios de cuido infantil por trabajador</v>
      </c>
      <c r="C151" s="437" t="s">
        <v>685</v>
      </c>
      <c r="Y151" s="443" t="str">
        <v>Eslovênia</v>
      </c>
      <c r="Z151" s="443" t="s">
        <v>108</v>
      </c>
      <c r="AA151" s="102" t="s">
        <v>490</v>
      </c>
      <c r="AB151" s="104" t="s">
        <v>189</v>
      </c>
      <c r="AC151" s="86">
        <f t="shared" si="4"/>
        <v>40</v>
      </c>
    </row>
    <row r="152" spans="2:29">
      <c r="B152" s="437" t="str">
        <f>IF(Languages1!E$169=0,"",Languages1!E$169)</f>
        <v>Creche</v>
      </c>
      <c r="C152" s="437" t="s">
        <v>685</v>
      </c>
      <c r="Y152" s="443" t="str">
        <v>Ilhas Salomão</v>
      </c>
      <c r="Z152" s="443" t="s">
        <v>491</v>
      </c>
      <c r="AA152" s="102" t="s">
        <v>492</v>
      </c>
      <c r="AB152" s="104" t="s">
        <v>493</v>
      </c>
      <c r="AC152" s="86">
        <f t="shared" si="4"/>
        <v>48</v>
      </c>
    </row>
    <row r="153" spans="2:29">
      <c r="B153" s="437" t="str">
        <f>IF(Languages1!F$169=0,"",Languages1!F$169)</f>
        <v>Garde d’enfants</v>
      </c>
      <c r="C153" s="437" t="s">
        <v>685</v>
      </c>
      <c r="Y153" s="443" t="str">
        <v>Somália</v>
      </c>
      <c r="Z153" s="443" t="s">
        <v>494</v>
      </c>
      <c r="AA153" s="102" t="s">
        <v>495</v>
      </c>
      <c r="AB153" s="104" t="s">
        <v>496</v>
      </c>
      <c r="AC153" s="86">
        <f t="shared" si="4"/>
        <v>48</v>
      </c>
    </row>
    <row r="154" spans="2:29">
      <c r="B154" s="437" t="str">
        <f>IF(Languages1!G$169=0,"",Languages1!G$169)</f>
        <v>Pengasuhan anak</v>
      </c>
      <c r="C154" s="437" t="s">
        <v>685</v>
      </c>
      <c r="Y154" s="443" t="str">
        <v>África do Sul</v>
      </c>
      <c r="Z154" s="443" t="s">
        <v>109</v>
      </c>
      <c r="AA154" s="102" t="s">
        <v>497</v>
      </c>
      <c r="AB154" s="104" t="s">
        <v>498</v>
      </c>
      <c r="AC154" s="86">
        <f t="shared" si="4"/>
        <v>45</v>
      </c>
    </row>
    <row r="155" spans="2:29">
      <c r="B155" s="437" t="str">
        <f>IF(Languages1!H$169=0,"",Languages1!H$169)</f>
        <v>儿童看护</v>
      </c>
      <c r="C155" s="437" t="s">
        <v>685</v>
      </c>
      <c r="Y155" s="443" t="str">
        <v>Sudão do Sul</v>
      </c>
      <c r="Z155" s="443" t="s">
        <v>499</v>
      </c>
      <c r="AA155" s="102" t="s">
        <v>500</v>
      </c>
      <c r="AB155" s="104" t="s">
        <v>501</v>
      </c>
      <c r="AC155" s="86">
        <f t="shared" si="4"/>
        <v>48</v>
      </c>
    </row>
    <row r="156" spans="2:29">
      <c r="B156" s="437" t="str">
        <f>IF(Languages1!I$169=0,"",Languages1!I$169)</f>
        <v>Chăm sóc trẻ em</v>
      </c>
      <c r="C156" s="437" t="s">
        <v>685</v>
      </c>
      <c r="Y156" s="443" t="str">
        <v>Espanha</v>
      </c>
      <c r="Z156" s="443" t="s">
        <v>110</v>
      </c>
      <c r="AA156" s="102" t="s">
        <v>502</v>
      </c>
      <c r="AB156" s="104" t="s">
        <v>189</v>
      </c>
      <c r="AC156" s="86">
        <f t="shared" si="4"/>
        <v>40</v>
      </c>
    </row>
    <row r="157" spans="2:29">
      <c r="B157" s="437" t="str">
        <f>IF(Languages1!J$169=0,"",Languages1!J$169)</f>
        <v>育児サービス</v>
      </c>
      <c r="C157" s="437" t="s">
        <v>685</v>
      </c>
      <c r="Y157" s="443" t="str">
        <v>Sri Lanka</v>
      </c>
      <c r="Z157" s="443" t="s">
        <v>111</v>
      </c>
      <c r="AA157" s="102" t="s">
        <v>503</v>
      </c>
      <c r="AB157" s="104" t="s">
        <v>504</v>
      </c>
      <c r="AC157" s="86">
        <f t="shared" si="4"/>
        <v>45</v>
      </c>
    </row>
    <row r="158" spans="2:29">
      <c r="B158" s="437" t="str">
        <f>IF(Languages1!K$169=0,"",Languages1!K$169)</f>
        <v>Çocuk bakımı</v>
      </c>
      <c r="C158" s="437" t="s">
        <v>685</v>
      </c>
      <c r="Y158" s="443" t="str">
        <v>Sudão</v>
      </c>
      <c r="Z158" s="443" t="s">
        <v>505</v>
      </c>
      <c r="AA158" s="102" t="s">
        <v>506</v>
      </c>
      <c r="AB158" s="104" t="s">
        <v>501</v>
      </c>
      <c r="AC158" s="86">
        <f t="shared" si="4"/>
        <v>48</v>
      </c>
    </row>
    <row r="159" spans="2:29">
      <c r="B159" s="437" t="str">
        <f>IF(Languages1!L$169=0,"",Languages1!L$169)</f>
        <v/>
      </c>
      <c r="C159" s="437" t="s">
        <v>685</v>
      </c>
      <c r="Y159" s="443" t="str">
        <v>Suazilândia</v>
      </c>
      <c r="Z159" s="443" t="s">
        <v>507</v>
      </c>
      <c r="AA159" s="102" t="s">
        <v>508</v>
      </c>
      <c r="AB159" s="104" t="s">
        <v>509</v>
      </c>
      <c r="AC159" s="86">
        <f t="shared" si="4"/>
        <v>48</v>
      </c>
    </row>
    <row r="160" spans="2:29">
      <c r="B160" s="437" t="str">
        <f>IF(Languages1!M$169=0,"",Languages1!M$169)</f>
        <v/>
      </c>
      <c r="C160" s="437" t="s">
        <v>685</v>
      </c>
      <c r="Y160" s="443" t="str">
        <v>Suécia</v>
      </c>
      <c r="Z160" s="443" t="s">
        <v>510</v>
      </c>
      <c r="AA160" s="102" t="s">
        <v>511</v>
      </c>
      <c r="AB160" s="104" t="s">
        <v>512</v>
      </c>
      <c r="AC160" s="86">
        <f t="shared" si="4"/>
        <v>48</v>
      </c>
    </row>
    <row r="161" spans="2:29">
      <c r="B161" s="437" t="str">
        <f>IF(Languages1!N$169=0,"",Languages1!N$169)</f>
        <v/>
      </c>
      <c r="C161" s="437" t="s">
        <v>685</v>
      </c>
      <c r="Y161" s="443" t="str">
        <v>Suíça</v>
      </c>
      <c r="Z161" s="443" t="s">
        <v>513</v>
      </c>
      <c r="AA161" s="102" t="s">
        <v>514</v>
      </c>
      <c r="AB161" s="104" t="s">
        <v>515</v>
      </c>
      <c r="AC161" s="86">
        <f t="shared" si="4"/>
        <v>48</v>
      </c>
    </row>
    <row r="162" spans="2:29">
      <c r="B162" s="437" t="str">
        <f>IF(Languages1!O$169=0,"",Languages1!O$169)</f>
        <v/>
      </c>
      <c r="C162" s="437" t="s">
        <v>685</v>
      </c>
      <c r="Y162" s="443" t="str">
        <v>Síria</v>
      </c>
      <c r="Z162" s="443" t="s">
        <v>516</v>
      </c>
      <c r="AA162" s="102" t="s">
        <v>517</v>
      </c>
      <c r="AB162" s="104" t="s">
        <v>518</v>
      </c>
      <c r="AC162" s="86">
        <f t="shared" si="4"/>
        <v>48</v>
      </c>
    </row>
    <row r="163" spans="2:29">
      <c r="B163" s="437" t="str">
        <f>IF(Languages1!P$169=0,"",Languages1!P$169)</f>
        <v/>
      </c>
      <c r="C163" s="437" t="s">
        <v>685</v>
      </c>
      <c r="Y163" s="443" t="str">
        <v>Taiwan</v>
      </c>
      <c r="Z163" s="443" t="s">
        <v>112</v>
      </c>
      <c r="AA163" s="102" t="s">
        <v>519</v>
      </c>
      <c r="AB163" s="104" t="s">
        <v>520</v>
      </c>
      <c r="AC163" s="86">
        <f t="shared" si="4"/>
        <v>44</v>
      </c>
    </row>
    <row r="164" spans="2:29">
      <c r="B164" s="437" t="str">
        <f>IF(Languages1!Q$169=0,"",Languages1!Q$169)</f>
        <v/>
      </c>
      <c r="C164" s="437" t="s">
        <v>685</v>
      </c>
      <c r="Y164" s="443" t="str">
        <v>Tajiquistão</v>
      </c>
      <c r="Z164" s="443" t="s">
        <v>113</v>
      </c>
      <c r="AA164" s="102" t="s">
        <v>521</v>
      </c>
      <c r="AB164" s="104" t="s">
        <v>522</v>
      </c>
      <c r="AC164" s="86">
        <f t="shared" ref="AC164:AC183" si="5">_xlfn.IFNA(INDEX($AG$3:$AH$108, MATCH(Z164, $AG$3:$AG$108,0), 2),48)</f>
        <v>44</v>
      </c>
    </row>
    <row r="165" spans="2:29">
      <c r="B165" s="437" t="str">
        <f>IF(Languages1!R$169=0,"",Languages1!R$169)</f>
        <v/>
      </c>
      <c r="C165" s="437" t="s">
        <v>685</v>
      </c>
      <c r="Y165" s="443" t="str">
        <v>Tanzânia</v>
      </c>
      <c r="Z165" s="443" t="s">
        <v>114</v>
      </c>
      <c r="AA165" s="102" t="s">
        <v>523</v>
      </c>
      <c r="AB165" s="104" t="s">
        <v>524</v>
      </c>
      <c r="AC165" s="86">
        <f t="shared" si="5"/>
        <v>45</v>
      </c>
    </row>
    <row r="166" spans="2:29">
      <c r="B166" s="437" t="str">
        <f>IF(Languages1!S$169=0,"",Languages1!S$169)</f>
        <v/>
      </c>
      <c r="C166" s="437" t="s">
        <v>685</v>
      </c>
      <c r="Y166" s="443" t="str">
        <v>Tailândia</v>
      </c>
      <c r="Z166" s="443" t="s">
        <v>525</v>
      </c>
      <c r="AA166" s="102" t="s">
        <v>526</v>
      </c>
      <c r="AB166" s="104" t="s">
        <v>527</v>
      </c>
      <c r="AC166" s="86">
        <f t="shared" si="5"/>
        <v>48</v>
      </c>
    </row>
    <row r="167" spans="2:29">
      <c r="B167" s="437" t="str">
        <f>IF(Languages1!T$169=0,"",Languages1!T$169)</f>
        <v/>
      </c>
      <c r="C167" s="437" t="s">
        <v>685</v>
      </c>
      <c r="Y167" s="443" t="str">
        <v>Togo</v>
      </c>
      <c r="Z167" s="443" t="s">
        <v>528</v>
      </c>
      <c r="AA167" s="102" t="s">
        <v>529</v>
      </c>
      <c r="AB167" s="104" t="s">
        <v>225</v>
      </c>
      <c r="AC167" s="86">
        <f t="shared" si="5"/>
        <v>48</v>
      </c>
    </row>
    <row r="168" spans="2:29">
      <c r="B168" s="437" t="str">
        <f>IF(Languages1!U$169=0,"",Languages1!U$169)</f>
        <v/>
      </c>
      <c r="C168" s="437" t="s">
        <v>685</v>
      </c>
      <c r="Y168" s="443" t="str">
        <v>Trindade e Tobago</v>
      </c>
      <c r="Z168" s="443" t="s">
        <v>530</v>
      </c>
      <c r="AA168" s="102" t="s">
        <v>531</v>
      </c>
      <c r="AB168" s="104" t="s">
        <v>532</v>
      </c>
      <c r="AC168" s="86">
        <f t="shared" si="5"/>
        <v>48</v>
      </c>
    </row>
    <row r="169" spans="2:29">
      <c r="B169" s="437" t="str">
        <f>IF(Languages1!V$169=0,"",Languages1!V$169)</f>
        <v/>
      </c>
      <c r="C169" s="437" t="s">
        <v>685</v>
      </c>
      <c r="Y169" s="443" t="str">
        <v>Tunísia</v>
      </c>
      <c r="Z169" s="443" t="s">
        <v>533</v>
      </c>
      <c r="AA169" s="102" t="s">
        <v>534</v>
      </c>
      <c r="AB169" s="104" t="s">
        <v>535</v>
      </c>
      <c r="AC169" s="86">
        <f t="shared" si="5"/>
        <v>48</v>
      </c>
    </row>
    <row r="170" spans="2:29">
      <c r="B170" s="437" t="str">
        <f>IF(Languages1!W$169=0,"",Languages1!W$169)</f>
        <v/>
      </c>
      <c r="C170" s="437" t="s">
        <v>685</v>
      </c>
      <c r="Y170" s="443" t="str">
        <v>Turquia</v>
      </c>
      <c r="Z170" s="443" t="s">
        <v>115</v>
      </c>
      <c r="AA170" s="102" t="s">
        <v>536</v>
      </c>
      <c r="AB170" s="104" t="s">
        <v>537</v>
      </c>
      <c r="AC170" s="86">
        <f t="shared" si="5"/>
        <v>45</v>
      </c>
    </row>
    <row r="171" spans="2:29">
      <c r="B171" s="437" t="str">
        <f>IF(Languages1!X$169=0,"",Languages1!X$169)</f>
        <v/>
      </c>
      <c r="C171" s="437" t="s">
        <v>685</v>
      </c>
      <c r="Y171" s="443" t="str">
        <v>Turcomenistão</v>
      </c>
      <c r="Z171" s="443" t="s">
        <v>538</v>
      </c>
      <c r="AA171" s="102" t="s">
        <v>539</v>
      </c>
      <c r="AB171" s="104" t="s">
        <v>540</v>
      </c>
      <c r="AC171" s="86">
        <f t="shared" si="5"/>
        <v>48</v>
      </c>
    </row>
    <row r="172" spans="2:29">
      <c r="B172" s="437" t="str">
        <f>IF(Languages1!Y$169=0,"",Languages1!Y$169)</f>
        <v/>
      </c>
      <c r="C172" s="437" t="s">
        <v>685</v>
      </c>
      <c r="Y172" s="443" t="str">
        <v>Uganda</v>
      </c>
      <c r="Z172" s="443" t="s">
        <v>116</v>
      </c>
      <c r="AA172" s="102" t="s">
        <v>541</v>
      </c>
      <c r="AB172" s="104" t="s">
        <v>542</v>
      </c>
      <c r="AC172" s="86">
        <f t="shared" si="5"/>
        <v>48</v>
      </c>
    </row>
    <row r="173" spans="2:29">
      <c r="B173" s="437" t="str">
        <f>IF(Languages1!Z$169=0,"",Languages1!Z$169)</f>
        <v/>
      </c>
      <c r="C173" s="437" t="s">
        <v>685</v>
      </c>
      <c r="Y173" s="443" t="str">
        <v>Ucrânia</v>
      </c>
      <c r="Z173" s="443" t="s">
        <v>117</v>
      </c>
      <c r="AA173" s="102" t="s">
        <v>543</v>
      </c>
      <c r="AB173" s="104" t="s">
        <v>544</v>
      </c>
      <c r="AC173" s="86">
        <f t="shared" si="5"/>
        <v>40</v>
      </c>
    </row>
    <row r="174" spans="2:29" ht="15" thickBot="1">
      <c r="B174" s="483" t="str">
        <f>IF(Languages1!AA$169=0,"",Languages1!AA$169)</f>
        <v/>
      </c>
      <c r="C174" s="483" t="s">
        <v>685</v>
      </c>
      <c r="Y174" s="443" t="str">
        <v>Emirados Árabes Unidos</v>
      </c>
      <c r="Z174" s="443" t="s">
        <v>545</v>
      </c>
      <c r="AA174" s="102" t="s">
        <v>546</v>
      </c>
      <c r="AB174" s="104" t="s">
        <v>547</v>
      </c>
      <c r="AC174" s="86">
        <f t="shared" si="5"/>
        <v>48</v>
      </c>
    </row>
    <row r="175" spans="2:29">
      <c r="Y175" s="443" t="str">
        <v>Reino Unido</v>
      </c>
      <c r="Z175" s="443" t="s">
        <v>118</v>
      </c>
      <c r="AA175" s="102" t="s">
        <v>548</v>
      </c>
      <c r="AB175" s="104" t="s">
        <v>549</v>
      </c>
      <c r="AC175" s="86">
        <f t="shared" si="5"/>
        <v>48</v>
      </c>
    </row>
    <row r="176" spans="2:29">
      <c r="Y176" s="443" t="str">
        <v>Estados Unidos da América</v>
      </c>
      <c r="Z176" s="443" t="s">
        <v>550</v>
      </c>
      <c r="AA176" s="102" t="s">
        <v>551</v>
      </c>
      <c r="AB176" s="104" t="s">
        <v>130</v>
      </c>
      <c r="AC176" s="86">
        <f t="shared" si="5"/>
        <v>48</v>
      </c>
    </row>
    <row r="177" spans="25:29">
      <c r="Y177" s="443" t="str">
        <v>Uruguai</v>
      </c>
      <c r="Z177" s="443" t="s">
        <v>552</v>
      </c>
      <c r="AA177" s="102" t="s">
        <v>553</v>
      </c>
      <c r="AB177" s="104" t="s">
        <v>554</v>
      </c>
      <c r="AC177" s="86">
        <f t="shared" si="5"/>
        <v>48</v>
      </c>
    </row>
    <row r="178" spans="25:29">
      <c r="Y178" s="443" t="str">
        <v>Uzbequistão</v>
      </c>
      <c r="Z178" s="443" t="s">
        <v>119</v>
      </c>
      <c r="AA178" s="102" t="s">
        <v>555</v>
      </c>
      <c r="AB178" s="104" t="s">
        <v>556</v>
      </c>
      <c r="AC178" s="86">
        <f t="shared" si="5"/>
        <v>44</v>
      </c>
    </row>
    <row r="179" spans="25:29">
      <c r="Y179" s="443" t="str">
        <v>Venezuela</v>
      </c>
      <c r="Z179" s="443" t="s">
        <v>557</v>
      </c>
      <c r="AA179" s="102" t="s">
        <v>558</v>
      </c>
      <c r="AB179" s="104" t="s">
        <v>559</v>
      </c>
      <c r="AC179" s="86">
        <f t="shared" si="5"/>
        <v>48</v>
      </c>
    </row>
    <row r="180" spans="25:29">
      <c r="Y180" s="443" t="str">
        <v>Vietnã</v>
      </c>
      <c r="Z180" s="443" t="s">
        <v>120</v>
      </c>
      <c r="AA180" s="102" t="s">
        <v>560</v>
      </c>
      <c r="AB180" s="104" t="s">
        <v>561</v>
      </c>
      <c r="AC180" s="86">
        <f t="shared" si="5"/>
        <v>48</v>
      </c>
    </row>
    <row r="181" spans="25:29">
      <c r="Y181" s="443" t="str">
        <v>Iêmen</v>
      </c>
      <c r="Z181" s="443" t="s">
        <v>562</v>
      </c>
      <c r="AA181" s="102" t="s">
        <v>563</v>
      </c>
      <c r="AB181" s="104" t="s">
        <v>564</v>
      </c>
      <c r="AC181" s="86">
        <f t="shared" si="5"/>
        <v>48</v>
      </c>
    </row>
    <row r="182" spans="25:29">
      <c r="Y182" s="443" t="str">
        <v>Zâmbia</v>
      </c>
      <c r="Z182" s="443" t="s">
        <v>121</v>
      </c>
      <c r="AA182" s="102" t="s">
        <v>565</v>
      </c>
      <c r="AB182" s="104" t="s">
        <v>566</v>
      </c>
      <c r="AC182" s="86">
        <f t="shared" si="5"/>
        <v>48</v>
      </c>
    </row>
    <row r="183" spans="25:29">
      <c r="Y183" s="443" t="str">
        <v>Zimbábue</v>
      </c>
      <c r="Z183" s="443" t="s">
        <v>122</v>
      </c>
      <c r="AA183" s="102" t="s">
        <v>567</v>
      </c>
      <c r="AB183" s="104" t="s">
        <v>130</v>
      </c>
      <c r="AC183" s="86">
        <f t="shared" si="5"/>
        <v>44</v>
      </c>
    </row>
  </sheetData>
  <sheetProtection algorithmName="SHA-512" hashValue="s91aJqU7zS9meWh2YGXap6jsWiMq67SWJM+9Vp3zqJ2KoAvCmJv+IuwURcILiFJn/PqhqsSmJxbjZuEET9OjWQ==" saltValue="gaPsCDpG0XoxlCUUeWn0vA==" spinCount="100000" sheet="1" objects="1" scenarios="1"/>
  <mergeCells count="4">
    <mergeCell ref="AG2:AH2"/>
    <mergeCell ref="B2:E2"/>
    <mergeCell ref="AJ2:AO2"/>
    <mergeCell ref="AJ1:AO1"/>
  </mergeCells>
  <phoneticPr fontId="5" type="noConversion"/>
  <conditionalFormatting sqref="AH3:AH109">
    <cfRule type="cellIs" dxfId="3" priority="3" operator="greaterThan">
      <formula>48</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A04B0-18ED-42DA-AF16-47090A22485C}">
  <sheetPr codeName="Sheet13"/>
  <dimension ref="B2:C32"/>
  <sheetViews>
    <sheetView workbookViewId="0">
      <selection activeCell="D11" sqref="D11"/>
    </sheetView>
  </sheetViews>
  <sheetFormatPr defaultColWidth="9.1796875" defaultRowHeight="14.5"/>
  <cols>
    <col min="1" max="1" width="4.81640625" style="1" customWidth="1"/>
    <col min="2" max="2" width="29.54296875" style="1" customWidth="1"/>
    <col min="3" max="3" width="29.54296875" style="768" customWidth="1"/>
    <col min="4" max="4" width="27.7265625" style="1" customWidth="1"/>
    <col min="5" max="16384" width="9.1796875" style="1"/>
  </cols>
  <sheetData>
    <row r="2" spans="2:3" ht="30.65" customHeight="1">
      <c r="B2" s="429" t="s">
        <v>1007</v>
      </c>
      <c r="C2" s="592" t="s">
        <v>1006</v>
      </c>
    </row>
    <row r="3" spans="2:3" ht="15.5">
      <c r="B3" s="428" t="s">
        <v>1005</v>
      </c>
      <c r="C3" s="847" t="s">
        <v>1004</v>
      </c>
    </row>
    <row r="4" spans="2:3">
      <c r="B4" s="1351" t="s">
        <v>1003</v>
      </c>
      <c r="C4" s="1352" t="s">
        <v>1002</v>
      </c>
    </row>
    <row r="5" spans="2:3">
      <c r="B5" s="1351"/>
      <c r="C5" s="1352"/>
    </row>
    <row r="6" spans="2:3">
      <c r="B6" s="1353" t="s">
        <v>1001</v>
      </c>
      <c r="C6" s="1354" t="s">
        <v>1000</v>
      </c>
    </row>
    <row r="7" spans="2:3">
      <c r="B7" s="1353"/>
      <c r="C7" s="1354"/>
    </row>
    <row r="8" spans="2:3" ht="16">
      <c r="B8" s="427" t="s">
        <v>999</v>
      </c>
      <c r="C8" s="848" t="s">
        <v>998</v>
      </c>
    </row>
    <row r="9" spans="2:3">
      <c r="B9" s="1355" t="s">
        <v>997</v>
      </c>
      <c r="C9" s="1356" t="s">
        <v>996</v>
      </c>
    </row>
    <row r="10" spans="2:3">
      <c r="B10" s="1355"/>
      <c r="C10" s="1356"/>
    </row>
    <row r="11" spans="2:3">
      <c r="B11" s="1347" t="s">
        <v>995</v>
      </c>
      <c r="C11" s="1348" t="s">
        <v>994</v>
      </c>
    </row>
    <row r="12" spans="2:3">
      <c r="B12" s="1347"/>
      <c r="C12" s="1348"/>
    </row>
    <row r="13" spans="2:3" ht="15.5">
      <c r="B13" s="426" t="s">
        <v>993</v>
      </c>
      <c r="C13" s="849" t="s">
        <v>992</v>
      </c>
    </row>
    <row r="14" spans="2:3">
      <c r="B14" s="1349" t="s">
        <v>991</v>
      </c>
      <c r="C14" s="1350" t="s">
        <v>990</v>
      </c>
    </row>
    <row r="15" spans="2:3">
      <c r="B15" s="1349"/>
      <c r="C15" s="1350"/>
    </row>
    <row r="16" spans="2:3">
      <c r="B16" s="1349"/>
      <c r="C16" s="1350"/>
    </row>
    <row r="17" spans="2:3">
      <c r="B17" s="1349"/>
      <c r="C17" s="1350"/>
    </row>
    <row r="18" spans="2:3">
      <c r="B18" s="1349"/>
      <c r="C18" s="1350"/>
    </row>
    <row r="20" spans="2:3">
      <c r="C20" s="850"/>
    </row>
    <row r="22" spans="2:3">
      <c r="B22" s="351" t="s">
        <v>989</v>
      </c>
    </row>
    <row r="23" spans="2:3">
      <c r="B23" s="351" t="s">
        <v>988</v>
      </c>
    </row>
    <row r="24" spans="2:3">
      <c r="B24" s="351" t="s">
        <v>987</v>
      </c>
    </row>
    <row r="25" spans="2:3">
      <c r="B25" s="351" t="s">
        <v>986</v>
      </c>
    </row>
    <row r="26" spans="2:3">
      <c r="B26" s="351" t="s">
        <v>985</v>
      </c>
    </row>
    <row r="32" spans="2:3">
      <c r="B32" s="351"/>
    </row>
  </sheetData>
  <mergeCells count="10">
    <mergeCell ref="B11:B12"/>
    <mergeCell ref="C11:C12"/>
    <mergeCell ref="B14:B18"/>
    <mergeCell ref="C14:C18"/>
    <mergeCell ref="B4:B5"/>
    <mergeCell ref="C4:C5"/>
    <mergeCell ref="B6:B7"/>
    <mergeCell ref="C6:C7"/>
    <mergeCell ref="B9:B10"/>
    <mergeCell ref="C9:C10"/>
  </mergeCells>
  <conditionalFormatting sqref="B22:B25">
    <cfRule type="expression" dxfId="2" priority="3">
      <formula>$E$22=1</formula>
    </cfRule>
  </conditionalFormatting>
  <conditionalFormatting sqref="B32">
    <cfRule type="expression" dxfId="1" priority="2">
      <formula>$E$22=1</formula>
    </cfRule>
  </conditionalFormatting>
  <conditionalFormatting sqref="B26">
    <cfRule type="expression" dxfId="0" priority="1">
      <formula>$E$22=1</formula>
    </cfRule>
  </conditionalFormatting>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FFE-8359-4523-BD84-71D7739AB6BA}">
  <sheetPr codeName="Sheet1">
    <tabColor theme="6" tint="-0.499984740745262"/>
  </sheetPr>
  <dimension ref="B3:S26"/>
  <sheetViews>
    <sheetView showGridLines="0" showZeros="0" zoomScale="85" zoomScaleNormal="85" workbookViewId="0">
      <selection activeCell="S18" sqref="S18"/>
    </sheetView>
  </sheetViews>
  <sheetFormatPr defaultColWidth="8.81640625" defaultRowHeight="14.5"/>
  <cols>
    <col min="1" max="15" width="8.81640625" style="1"/>
    <col min="16" max="16" width="9.54296875" style="1" customWidth="1"/>
    <col min="17" max="16384" width="8.81640625" style="1"/>
  </cols>
  <sheetData>
    <row r="3" spans="2:19" ht="38.5">
      <c r="B3" s="1128" t="s">
        <v>820</v>
      </c>
      <c r="C3" s="1128"/>
      <c r="D3" s="1128"/>
      <c r="E3" s="1128"/>
      <c r="F3" s="1128"/>
      <c r="G3" s="1128"/>
      <c r="H3" s="1128"/>
      <c r="I3" s="1128"/>
      <c r="J3" s="1128"/>
      <c r="K3" s="1128"/>
      <c r="L3" s="1128"/>
      <c r="M3" s="1128"/>
      <c r="N3" s="175"/>
      <c r="O3" s="175"/>
      <c r="P3" s="175"/>
      <c r="Q3" s="175"/>
      <c r="R3" s="175"/>
    </row>
    <row r="4" spans="2:19">
      <c r="B4" s="1129"/>
      <c r="C4" s="1129"/>
      <c r="D4" s="1129"/>
      <c r="E4" s="1129"/>
      <c r="F4" s="1129"/>
      <c r="G4" s="1129"/>
      <c r="H4" s="1129"/>
      <c r="I4" s="1129"/>
      <c r="J4" s="1129"/>
      <c r="K4" s="1129"/>
      <c r="L4" s="1129"/>
      <c r="M4" s="1129"/>
      <c r="N4" s="176"/>
      <c r="O4" s="176"/>
      <c r="P4" s="176"/>
      <c r="Q4" s="176"/>
    </row>
    <row r="5" spans="2:19">
      <c r="O5" s="1126" t="str">
        <f>Languages1!C9</f>
        <v>Sections</v>
      </c>
      <c r="P5" s="1127"/>
      <c r="S5" s="431" t="s">
        <v>1040</v>
      </c>
    </row>
    <row r="6" spans="2:19">
      <c r="O6" s="833">
        <v>1</v>
      </c>
      <c r="P6" s="834"/>
      <c r="S6" s="349" t="str">
        <f>INDEX(Languages1!$B$1:$AA$1998,MATCH(S5,Languages1!$B$1:$B$1998,0),MATCH('1'!$C$5,Languages1!$B$1:$AA$1,0))</f>
        <v>Ferramenta de Matriz Salarial</v>
      </c>
    </row>
    <row r="7" spans="2:19">
      <c r="O7" s="833">
        <v>2</v>
      </c>
      <c r="P7" s="834"/>
    </row>
    <row r="8" spans="2:19">
      <c r="O8" s="833">
        <v>3</v>
      </c>
      <c r="P8" s="834"/>
      <c r="S8" s="431" t="s">
        <v>1041</v>
      </c>
    </row>
    <row r="9" spans="2:19">
      <c r="O9" s="833">
        <v>4</v>
      </c>
      <c r="P9" s="834"/>
      <c r="S9" s="349" t="str">
        <f>INDEX(Languages1!$B$1:$AA$1998,MATCH(S8,Languages1!$B$1:$B$1998,0),MATCH('1'!$C$5,Languages1!$B$1:$AA$1,0))</f>
        <v xml:space="preserve">Esta é a Matriz Salarial pronta para uso. Essa ferramenta o auxiliará a coletar informação sobre os atuais salários e a compará-los ao Salário Digno.  
Os dados que você deve ter disponíveis incluem os seguintes:
* Informações sobre a Empresa: local, tempo e período de safra.
* Categorias de Trabalho: lista de áreas de trabalho, todas as funções de trabalho e número de homens e mulheres em cada categoria de trabalho.
* Salários e Gratificações: unidade e taxa sazonal sob a qual cada categoria de trabalho é paga e gratificações médias por categoria de trabalho em valores brutos.
* Benefícios não-financeiros: quantias gastas pela empresa para fornecer benefícios não-financeiros, número de trabalhadores que recebem benefícios não-financeiros.
Adicionalmente aos resultados fornecidos na Matriz Salarial, o IDH oferece a visualização de seus resultados conforme mostrado na aba final. Para perguntas, envie um e-mail para o IDH através de: livingwagematrix@idhtrade.org
</v>
      </c>
    </row>
    <row r="10" spans="2:19">
      <c r="O10" s="833">
        <v>5</v>
      </c>
      <c r="P10" s="834"/>
    </row>
    <row r="11" spans="2:19">
      <c r="O11" s="833">
        <v>6</v>
      </c>
      <c r="P11" s="834"/>
      <c r="S11" s="431" t="s">
        <v>1042</v>
      </c>
    </row>
    <row r="12" spans="2:19">
      <c r="H12" s="489" t="s">
        <v>1063</v>
      </c>
      <c r="K12" s="490" t="s">
        <v>1064</v>
      </c>
      <c r="O12" s="833">
        <v>7</v>
      </c>
      <c r="P12" s="834"/>
      <c r="S12" s="349" t="str">
        <f>INDEX(Languages1!$B$1:$AA$1998,MATCH(S11,Languages1!$B$1:$B$1998,0),MATCH('1'!$C$5,Languages1!$B$1:$AA$1,0))</f>
        <v xml:space="preserve">Caixas azuis indicam comentários que lhe auxiliarão a inserir os dados de forma correta. Por favor leia com atenção. </v>
      </c>
    </row>
    <row r="13" spans="2:19">
      <c r="H13" s="341"/>
      <c r="K13" s="491"/>
      <c r="O13" s="833">
        <v>8</v>
      </c>
      <c r="P13" s="834"/>
    </row>
    <row r="14" spans="2:19">
      <c r="H14" s="341"/>
      <c r="K14" s="491"/>
      <c r="O14" s="833"/>
      <c r="P14" s="834"/>
      <c r="S14" s="431" t="s">
        <v>1043</v>
      </c>
    </row>
    <row r="15" spans="2:19">
      <c r="H15" s="346"/>
      <c r="K15" s="492"/>
      <c r="O15" s="833"/>
      <c r="P15" s="834"/>
      <c r="S15" s="349" t="str">
        <f>INDEX(Languages1!$B$1:$AA$1998,MATCH(S14,Languages1!$B$1:$B$1998,0),MATCH('1'!$C$5,Languages1!$B$1:$AA$1,0))</f>
        <v>As células em amarelo indicam células para entrada de dados.</v>
      </c>
    </row>
    <row r="16" spans="2:19" ht="15.5">
      <c r="K16" s="500"/>
      <c r="O16" s="838"/>
      <c r="P16" s="839"/>
    </row>
    <row r="17" spans="2:19" ht="15.5">
      <c r="K17" s="500"/>
      <c r="S17" s="431" t="s">
        <v>1044</v>
      </c>
    </row>
    <row r="18" spans="2:19" ht="15.5">
      <c r="K18" s="500"/>
      <c r="S18" s="349" t="str">
        <f>INDEX(Languages1!$B$1:$AA$1998,MATCH(S17,Languages1!$B$1:$B$1998,0),MATCH('1'!$C$5,Languages1!$B$1:$AA$1,0))</f>
        <v>As células em verde indicam resultados.</v>
      </c>
    </row>
    <row r="23" spans="2:19">
      <c r="B23" s="351" t="s">
        <v>884</v>
      </c>
    </row>
    <row r="24" spans="2:19">
      <c r="B24" s="351" t="s">
        <v>881</v>
      </c>
    </row>
    <row r="25" spans="2:19">
      <c r="B25" s="351" t="s">
        <v>882</v>
      </c>
    </row>
    <row r="26" spans="2:19">
      <c r="B26" s="351" t="s">
        <v>883</v>
      </c>
    </row>
  </sheetData>
  <sheetProtection formatCells="0"/>
  <mergeCells count="3">
    <mergeCell ref="B3:M3"/>
    <mergeCell ref="B4:M4"/>
    <mergeCell ref="O5:P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EB7-0F77-4B18-8CA0-7864001F8756}">
  <sheetPr codeName="Sheet11">
    <tabColor rgb="FFFFE030"/>
  </sheetPr>
  <dimension ref="A1:J52"/>
  <sheetViews>
    <sheetView showGridLines="0" zoomScaleNormal="100" workbookViewId="0">
      <pane ySplit="1" topLeftCell="A2" activePane="bottomLeft" state="frozen"/>
      <selection activeCell="C11" sqref="C11:C12"/>
      <selection pane="bottomLeft" activeCell="E4" sqref="E4"/>
    </sheetView>
  </sheetViews>
  <sheetFormatPr defaultColWidth="9.1796875" defaultRowHeight="14.15" customHeight="1"/>
  <cols>
    <col min="1" max="1" width="4.453125" style="768" customWidth="1"/>
    <col min="2" max="2" width="53.26953125" style="768" customWidth="1"/>
    <col min="3" max="3" width="47" style="768" customWidth="1"/>
    <col min="4" max="4" width="5.453125" style="768" customWidth="1"/>
    <col min="5" max="5" width="24.54296875" style="857" customWidth="1"/>
    <col min="6" max="6" width="13.1796875" style="768" customWidth="1"/>
    <col min="7" max="7" width="35.81640625" style="768" customWidth="1"/>
    <col min="8" max="8" width="31.453125" style="768" customWidth="1"/>
    <col min="9" max="9" width="12.81640625" style="768" customWidth="1"/>
    <col min="10" max="16384" width="9.1796875" style="768"/>
  </cols>
  <sheetData>
    <row r="1" spans="2:10" s="549" customFormat="1" ht="44.5" customHeight="1" thickBot="1">
      <c r="B1" s="548" t="str">
        <f>INDEX(Languages1!$C$1:$AB$1998,MATCH('Facility Information_V2'!B1,Languages1!$C$1:$C$1998,0),MATCH('1'!$C$5,Languages1!$C$1:$AB$1,0))</f>
        <v>Informações Gerais</v>
      </c>
      <c r="C1" s="783"/>
      <c r="D1" s="755"/>
      <c r="E1" s="851"/>
      <c r="G1" s="809"/>
    </row>
    <row r="2" spans="2:10" s="592" customFormat="1" ht="13" customHeight="1" thickTop="1">
      <c r="B2" s="657"/>
      <c r="C2" s="657"/>
      <c r="D2" s="657"/>
      <c r="E2" s="852"/>
    </row>
    <row r="3" spans="2:10" s="592" customFormat="1" ht="14.15" customHeight="1" thickBot="1">
      <c r="B3" s="659" t="str">
        <f>INDEX(Languages1!$C$1:$AB$1998,MATCH('Facility Information_V2'!B3,Languages1!$C$1:$C$1998,0),MATCH('1'!$C$5,Languages1!$C$1:$AB$1,0))</f>
        <v>Informações de Contato</v>
      </c>
      <c r="C3" s="810"/>
      <c r="D3" s="811"/>
      <c r="E3" s="855"/>
    </row>
    <row r="4" spans="2:10" s="592" customFormat="1" ht="14.15" customHeight="1">
      <c r="B4" s="812" t="str">
        <f>INDEX(Languages1!$C$1:$AB$1998,MATCH('Facility Information_V2'!B4,Languages1!$C$1:$C$1998,0),MATCH('1'!$C$5,Languages1!$C$1:$AB$1,0))</f>
        <v>Nome do Detentor do Certificado</v>
      </c>
      <c r="C4" s="608"/>
      <c r="D4" s="657"/>
      <c r="E4" s="853"/>
      <c r="F4" s="813" t="str">
        <f>INDEX(Languages1!$C$1:$AB$1998,MATCH('Facility Information_V2'!F4,Languages1!$C$1:$C$1998,0),MATCH('1'!$C$5,Languages1!$C$1:$AB$1,0))</f>
        <v>Ex. Fazenda Isabela</v>
      </c>
      <c r="I4" s="814"/>
      <c r="J4" s="815"/>
    </row>
    <row r="5" spans="2:10" s="592" customFormat="1" ht="14.15" customHeight="1">
      <c r="B5" s="787" t="str">
        <f>INDEX(Languages1!$C$1:$AB$1998,MATCH('Facility Information_V2'!B5,Languages1!$C$1:$C$1998,0),MATCH('1'!$C$5,Languages1!$C$1:$AB$1,0))</f>
        <v>Pessoa para contato</v>
      </c>
      <c r="C5" s="608"/>
      <c r="D5" s="657"/>
      <c r="E5" s="853"/>
      <c r="F5" s="813" t="str">
        <f>INDEX(Languages1!$C$1:$AB$1998,MATCH('Facility Information_V2'!F5,Languages1!$C$1:$C$1998,0),MATCH('1'!$C$5,Languages1!$C$1:$AB$1,0))</f>
        <v>Ex. Primeiro Último</v>
      </c>
      <c r="I5" s="815"/>
      <c r="J5" s="815"/>
    </row>
    <row r="6" spans="2:10" s="592" customFormat="1" ht="14.15" customHeight="1">
      <c r="B6" s="787" t="str">
        <f>INDEX(Languages1!$C$1:$AB$1998,MATCH('Facility Information_V2'!B6,Languages1!$C$1:$C$1998,0),MATCH('1'!$C$5,Languages1!$C$1:$AB$1,0))</f>
        <v>Número de telefone</v>
      </c>
      <c r="C6" s="608"/>
      <c r="D6" s="657"/>
      <c r="E6" s="858"/>
      <c r="F6" s="813" t="str">
        <f>INDEX(Languages1!$C$1:$AB$1998,MATCH('Facility Information_V2'!F6,Languages1!$C$1:$C$1998,0),MATCH('1'!$C$5,Languages1!$C$1:$AB$1,0))</f>
        <v>Ex. +00 000 0000</v>
      </c>
      <c r="I6" s="815"/>
      <c r="J6" s="815"/>
    </row>
    <row r="7" spans="2:10" s="592" customFormat="1" ht="14.15" customHeight="1">
      <c r="B7" s="787" t="str">
        <f>INDEX(Languages1!$C$1:$AB$1998,MATCH('Facility Information_V2'!B7,Languages1!$C$1:$C$1998,0),MATCH('1'!$C$5,Languages1!$C$1:$AB$1,0))</f>
        <v>E-mail</v>
      </c>
      <c r="C7" s="608"/>
      <c r="D7" s="657"/>
      <c r="E7" s="859"/>
      <c r="F7" s="813" t="str">
        <f>INDEX(Languages1!$C$1:$AB$1998,MATCH('Facility Information_V2'!F7,Languages1!$C$1:$C$1998,0),MATCH('1'!$C$5,Languages1!$C$1:$AB$1,0))</f>
        <v>Ex. exemplo@gmail.com</v>
      </c>
      <c r="I7" s="815"/>
      <c r="J7" s="815"/>
    </row>
    <row r="8" spans="2:10" s="592" customFormat="1" ht="14.15" customHeight="1">
      <c r="B8" s="657"/>
      <c r="C8" s="609"/>
      <c r="D8" s="657"/>
      <c r="E8" s="854"/>
      <c r="F8" s="657"/>
      <c r="I8" s="815"/>
      <c r="J8" s="815"/>
    </row>
    <row r="9" spans="2:10" s="592" customFormat="1" ht="14.15" customHeight="1" thickBot="1">
      <c r="B9" s="659" t="str">
        <f>INDEX(Languages1!$C$1:$AB$1998,MATCH('Facility Information_V2'!B9,Languages1!$C$1:$C$1998,0),MATCH('1'!$C$5,Languages1!$C$1:$AB$1,0))</f>
        <v>Informação de Local</v>
      </c>
      <c r="C9" s="816"/>
      <c r="D9" s="657"/>
      <c r="E9" s="856"/>
      <c r="F9" s="657"/>
      <c r="I9" s="815"/>
      <c r="J9" s="815"/>
    </row>
    <row r="10" spans="2:10" s="592" customFormat="1" ht="14.15" customHeight="1">
      <c r="B10" s="812" t="str">
        <f>INDEX(Languages1!$C$1:$AB$1998,MATCH('Facility Information_V2'!B10,Languages1!$C$1:$C$1998,0),MATCH('1'!$C$5,Languages1!$C$1:$AB$1,0))</f>
        <v>País do Detentor do Certificado</v>
      </c>
      <c r="C10" s="812" t="str">
        <f>INDEX(Languages1!$C$1:$AB$1998,MATCH('Facility Information_V2'!C10,Languages1!$C$1:$C$1998,0),MATCH('1'!$C$5,Languages1!$C$1:$AB$1,0))</f>
        <v>Selecione na lista</v>
      </c>
      <c r="D10" s="657"/>
      <c r="E10" s="853" t="s">
        <v>858</v>
      </c>
      <c r="F10" s="657"/>
      <c r="I10" s="815"/>
      <c r="J10" s="815"/>
    </row>
    <row r="11" spans="2:10" s="592" customFormat="1" ht="14.15" customHeight="1">
      <c r="B11" s="787" t="str">
        <f>INDEX(Languages1!$C$1:$AB$1998,MATCH('Facility Information_V2'!B11,Languages1!$C$1:$C$1998,0),MATCH('1'!$C$5,Languages1!$C$1:$AB$1,0))</f>
        <v>Região do Detentor do Certificado</v>
      </c>
      <c r="C11" s="787"/>
      <c r="D11" s="657"/>
      <c r="E11" s="853"/>
      <c r="F11" s="656"/>
      <c r="I11" s="815"/>
      <c r="J11" s="815"/>
    </row>
    <row r="12" spans="2:10" s="592" customFormat="1" ht="14.15" customHeight="1">
      <c r="B12" s="787" t="str">
        <f>INDEX(Languages1!$C$1:$AB$1998,MATCH('Facility Information_V2'!B12,Languages1!$C$1:$C$1998,0),MATCH('1'!$C$5,Languages1!$C$1:$AB$1,0))</f>
        <v>Endereço do Detentor do Certificado</v>
      </c>
      <c r="C12" s="787" t="str">
        <f>INDEX(Languages1!$C$1:$AB$1998,MATCH('Facility Information_V2'!C12,Languages1!$C$1:$C$1998,0),MATCH('1'!$C$5,Languages1!$C$1:$AB$1,0))</f>
        <v>Localização GPS</v>
      </c>
      <c r="D12" s="657"/>
      <c r="E12" s="860"/>
      <c r="F12" s="813" t="str">
        <f>INDEX(Languages1!$C$1:$AB$1998,MATCH('Facility Information_V2'!F12,Languages1!$C$1:$C$1998,0),MATCH('1'!$C$5,Languages1!$C$1:$AB$1,0))</f>
        <v>Ex. 34.233458, -42,322328</v>
      </c>
      <c r="G12" s="817"/>
      <c r="I12" s="817"/>
    </row>
    <row r="13" spans="2:10" s="592" customFormat="1" ht="14.15" customHeight="1">
      <c r="B13" s="787" t="str">
        <f>INDEX(Languages1!$C$1:$AB$1998,MATCH('Facility Information_V2'!B13,Languages1!$C$1:$C$1998,0),MATCH('1'!$C$5,Languages1!$C$1:$AB$1,0))</f>
        <v>Área de Produção</v>
      </c>
      <c r="C13" s="818" t="str">
        <f>INDEX(Languages1!$C$1:$AB$1998,MATCH('Facility Information_V2'!C13,Languages1!$C$1:$C$1998,0),MATCH('1'!$C$5,Languages1!$C$1:$AB$1,0))</f>
        <v>Área apenas de produção (hectares)</v>
      </c>
      <c r="D13" s="657"/>
      <c r="E13" s="861"/>
      <c r="F13" s="656"/>
      <c r="I13" s="817"/>
    </row>
    <row r="14" spans="2:10" s="592" customFormat="1" ht="14.15" customHeight="1">
      <c r="B14" s="819"/>
      <c r="C14" s="819"/>
      <c r="D14" s="819"/>
      <c r="E14" s="862"/>
      <c r="F14" s="820"/>
      <c r="G14" s="786"/>
      <c r="I14" s="786"/>
    </row>
    <row r="15" spans="2:10" s="592" customFormat="1" ht="14.15" customHeight="1" thickBot="1">
      <c r="B15" s="659" t="str">
        <f>INDEX(Languages1!$C$1:$AB$1998,MATCH('Facility Information_V2'!B15,Languages1!$C$1:$C$1998,0),MATCH('1'!$C$5,Languages1!$C$1:$AB$1,0))</f>
        <v>Informação de Produção</v>
      </c>
      <c r="C15" s="816"/>
      <c r="D15" s="657"/>
      <c r="E15" s="856"/>
      <c r="F15" s="820"/>
      <c r="G15" s="786"/>
      <c r="I15" s="786"/>
    </row>
    <row r="16" spans="2:10" s="592" customFormat="1" ht="14.15" customHeight="1">
      <c r="B16" s="812" t="str">
        <f>INDEX(Languages1!$C$1:$AB$1998,MATCH('Facility Information_V2'!B16,Languages1!$C$1:$C$1998,0),MATCH('1'!$C$5,Languages1!$C$1:$AB$1,0))</f>
        <v>Produto</v>
      </c>
      <c r="C16" s="812"/>
      <c r="D16" s="657"/>
      <c r="E16" s="853"/>
      <c r="F16" s="813" t="str">
        <f>INDEX(Languages1!$C$1:$AB$1998,MATCH('Facility Information_V2'!F16,Languages1!$C$1:$C$1998,0),MATCH('1'!$C$5,Languages1!$C$1:$AB$1,0))</f>
        <v>Ex. Banana</v>
      </c>
      <c r="G16" s="821"/>
      <c r="I16" s="821"/>
    </row>
    <row r="17" spans="1:10" s="592" customFormat="1" ht="14.15" customHeight="1">
      <c r="B17" s="787" t="str">
        <f>INDEX(Languages1!$C$1:$AB$1998,MATCH('Facility Information_V2'!B17,Languages1!$C$1:$C$1998,0),MATCH('1'!$C$5,Languages1!$C$1:$AB$1,0))</f>
        <v>Tipos ou variedades cultivadas</v>
      </c>
      <c r="C17" s="787"/>
      <c r="D17" s="657"/>
      <c r="E17" s="853"/>
      <c r="F17" s="813" t="str">
        <f>INDEX(Languages1!$C$1:$AB$1998,MATCH('Facility Information_V2'!F17,Languages1!$C$1:$C$1998,0),MATCH('1'!$C$5,Languages1!$C$1:$AB$1,0))</f>
        <v>Ex. Cavendish</v>
      </c>
      <c r="G17" s="821"/>
      <c r="I17" s="821"/>
    </row>
    <row r="18" spans="1:10" s="592" customFormat="1" ht="14.15" customHeight="1">
      <c r="B18" s="787" t="str">
        <f>INDEX(Languages1!$C$1:$AB$1998,MATCH('Facility Information_V2'!B18,Languages1!$C$1:$C$1998,0),MATCH('1'!$C$5,Languages1!$C$1:$AB$1,0))</f>
        <v>Unidades de Produção</v>
      </c>
      <c r="C18" s="787" t="str">
        <f>INDEX(Languages1!$C$1:$AB$1998,MATCH('Facility Information_V2'!C18,Languages1!$C$1:$C$1998,0),MATCH('1'!$C$5,Languages1!$C$1:$AB$1,0))</f>
        <v>Unidade utilizada para mensurar a produção total</v>
      </c>
      <c r="D18" s="657"/>
      <c r="E18" s="853"/>
      <c r="F18" s="813" t="str">
        <f>INDEX(Languages1!$C$1:$AB$1998,MATCH('Facility Information_V2'!F18,Languages1!$C$1:$C$1998,0),MATCH('1'!$C$5,Languages1!$C$1:$AB$1,0))</f>
        <v>Ex. Kg (quilogramas)</v>
      </c>
      <c r="G18" s="821"/>
      <c r="I18" s="821"/>
    </row>
    <row r="19" spans="1:10" s="592" customFormat="1" ht="14.15" customHeight="1">
      <c r="B19" s="787" t="str">
        <f>INDEX(Languages1!$C$1:$AB$1998,MATCH('Facility Information_V2'!B19,Languages1!$C$1:$C$1998,0),MATCH('1'!$C$5,Languages1!$C$1:$AB$1,0))</f>
        <v>Produção anual total</v>
      </c>
      <c r="C19" s="822" t="str">
        <f>IF(E18=0," ", E18)</f>
        <v xml:space="preserve"> </v>
      </c>
      <c r="D19" s="657"/>
      <c r="E19" s="863"/>
      <c r="F19" s="820"/>
      <c r="G19" s="821"/>
      <c r="I19" s="821"/>
    </row>
    <row r="20" spans="1:10" s="592" customFormat="1" ht="14.15" customHeight="1">
      <c r="B20" s="787" t="str">
        <f>INDEX(Languages1!$C$1:$AB$1998,MATCH('Facility Information_V2'!B20,Languages1!$C$1:$C$1998,0),MATCH('1'!$C$5,Languages1!$C$1:$AB$1,0))</f>
        <v>Normas e Certificações</v>
      </c>
      <c r="C20" s="787"/>
      <c r="D20" s="657"/>
      <c r="E20" s="853"/>
      <c r="F20" s="813" t="str">
        <f>INDEX(Languages1!$C$1:$AB$1998,MATCH('Facility Information_V2'!F20,Languages1!$C$1:$C$1998,0),MATCH('1'!$C$5,Languages1!$C$1:$AB$1,0))</f>
        <v>Ex: Orgânico, Fairtrade (Comércio Justo), Rainforest Alliance</v>
      </c>
      <c r="G20" s="821"/>
      <c r="I20" s="821"/>
    </row>
    <row r="21" spans="1:10" s="592" customFormat="1" ht="14.15" customHeight="1">
      <c r="B21" s="787" t="str">
        <f>INDEX(Languages1!$C$1:$AB$1998,MATCH('Facility Information_V2'!B21,Languages1!$C$1:$C$1998,0),MATCH('1'!$C$5,Languages1!$C$1:$AB$1,0))</f>
        <v>Ano da coleta de dados</v>
      </c>
      <c r="C21" s="787"/>
      <c r="D21" s="657"/>
      <c r="E21" s="861"/>
      <c r="F21" s="820"/>
      <c r="G21" s="809"/>
      <c r="I21" s="809"/>
      <c r="J21" s="815"/>
    </row>
    <row r="22" spans="1:10" s="592" customFormat="1" ht="14.15" customHeight="1">
      <c r="B22" s="787" t="str">
        <f>INDEX(Languages1!$C$1:$AB$1998,MATCH('Facility Information_V2'!B22,Languages1!$C$1:$C$1998,0),MATCH('1'!$C$5,Languages1!$C$1:$AB$1,0))</f>
        <v>Número de safras</v>
      </c>
      <c r="C22" s="787" t="str">
        <f>INDEX(Languages1!$C$1:$AB$1998,MATCH('Facility Information_V2'!C22,Languages1!$C$1:$C$1998,0),MATCH('1'!$C$5,Languages1!$C$1:$AB$1,0))</f>
        <v>Indicar até 4 períodos de safra</v>
      </c>
      <c r="D22" s="657"/>
      <c r="E22" s="861" t="s">
        <v>2279</v>
      </c>
      <c r="F22" s="820"/>
      <c r="G22" s="809"/>
      <c r="I22" s="809"/>
      <c r="J22" s="815"/>
    </row>
    <row r="23" spans="1:10" s="592" customFormat="1" ht="14.15" customHeight="1">
      <c r="B23" s="819"/>
      <c r="C23" s="819"/>
      <c r="D23" s="819"/>
      <c r="E23" s="862"/>
      <c r="F23" s="820"/>
      <c r="G23" s="809"/>
      <c r="I23" s="809"/>
      <c r="J23" s="815"/>
    </row>
    <row r="24" spans="1:10" s="592" customFormat="1" ht="14.15" customHeight="1" thickBot="1">
      <c r="B24" s="659" t="str">
        <f>INDEX(Languages1!$C$1:$AB$1998,MATCH('Facility Information_V2'!B24,Languages1!$C$1:$C$1998,0),MATCH('1'!$C$5,Languages1!$C$1:$AB$1,0))</f>
        <v>Informações da Safra</v>
      </c>
      <c r="C24" s="816"/>
      <c r="D24" s="657"/>
      <c r="E24" s="864">
        <f>IF('Facility Information_V2'!H28="Weeks","Weeksnumber",IF('Facility Information_V2'!H28="Months","Monthsnumber",0))</f>
        <v>0</v>
      </c>
      <c r="F24" s="820"/>
      <c r="G24" s="809"/>
      <c r="I24" s="809"/>
      <c r="J24" s="815"/>
    </row>
    <row r="25" spans="1:10" s="592" customFormat="1" ht="14.15" customHeight="1">
      <c r="B25" s="787" t="str">
        <f>INDEX(Languages1!$C$1:$AB$1998,MATCH('Facility Information_V2'!B25,Languages1!$C$1:$C$1998,0),MATCH('1'!$C$5,Languages1!$C$1:$AB$1,0))</f>
        <v xml:space="preserve">Selecione Meses ou Semanas </v>
      </c>
      <c r="C25" s="787" t="str">
        <f>INDEX(Languages1!$C$1:$AB$1998,MATCH('Facility Information_V2'!C25,Languages1!$C$1:$C$1998,0),MATCH('1'!$C$5,Languages1!$C$1:$AB$1,0))</f>
        <v>Para que se possa definir a duração de uma safra</v>
      </c>
      <c r="D25" s="657"/>
      <c r="E25" s="911" t="s">
        <v>858</v>
      </c>
      <c r="F25" s="820"/>
      <c r="G25" s="1131" t="str">
        <f>'Facility Information_V2'!H22</f>
        <v>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v>
      </c>
      <c r="H25" s="1131"/>
      <c r="I25" s="809"/>
      <c r="J25" s="815"/>
    </row>
    <row r="26" spans="1:10" s="592" customFormat="1" ht="14.15" customHeight="1">
      <c r="B26" s="787" t="str">
        <f>INDEX(Languages1!$C$1:$AB$1998,MATCH('Facility Information_V2'!B26,Languages1!$C$1:$C$1998,0),MATCH('1'!$C$5,Languages1!$C$1:$AB$1,0))</f>
        <v>Começa a primeira safra</v>
      </c>
      <c r="C26" s="822" t="str">
        <f>_xlfn.IFNA(INDEX(Languages1!$C$1:$AB$1998,MATCH('Facility Information_V2'!C26,Languages1!$C$1:$C$1998,0),MATCH('1'!$C$5,Languages1!$C$1:$AB$1,0)),"")</f>
        <v/>
      </c>
      <c r="D26" s="657"/>
      <c r="E26" s="463" t="s">
        <v>858</v>
      </c>
      <c r="F26" s="820"/>
      <c r="G26" s="1131"/>
      <c r="H26" s="1131"/>
      <c r="I26" s="809"/>
      <c r="J26" s="815"/>
    </row>
    <row r="27" spans="1:10" s="592" customFormat="1" ht="14.15" customHeight="1">
      <c r="B27" s="787" t="str">
        <f>INDEX(Languages1!$C$1:$AB$1998,MATCH('Facility Information_V2'!B27,Languages1!$C$1:$C$1998,0),MATCH('1'!$C$5,Languages1!$C$1:$AB$1,0))</f>
        <v>Duração da primeira safra</v>
      </c>
      <c r="C27" s="822" t="str">
        <f>_xlfn.IFNA(INDEX(Languages1!$C$1:$AB$1998,MATCH('Facility Information_V2'!C27,Languages1!$C$1:$C$1998,0),MATCH('1'!$C$5,Languages1!$C$1:$AB$1,0)),"")</f>
        <v/>
      </c>
      <c r="D27" s="657"/>
      <c r="E27" s="865" t="s">
        <v>858</v>
      </c>
      <c r="F27" s="820"/>
      <c r="G27" s="1131"/>
      <c r="H27" s="1131"/>
      <c r="I27" s="809"/>
      <c r="J27" s="815"/>
    </row>
    <row r="28" spans="1:10" s="592" customFormat="1" ht="14.15" customHeight="1">
      <c r="B28" s="787" t="str">
        <f>INDEX(Languages1!$C$1:$AB$1998,MATCH('Facility Information_V2'!B28,Languages1!$C$1:$C$1998,0),MATCH('1'!$C$5,Languages1!$C$1:$AB$1,0))</f>
        <v>Começa a segunda safra</v>
      </c>
      <c r="C28" s="822" t="str">
        <f>_xlfn.IFNA(INDEX(Languages1!$C$1:$AB$1998,MATCH('Facility Information_V2'!C28,Languages1!$C$1:$C$1998,0),MATCH('1'!$C$5,Languages1!$C$1:$AB$1,0)),"")</f>
        <v/>
      </c>
      <c r="D28" s="501"/>
      <c r="E28" s="463" t="s">
        <v>858</v>
      </c>
      <c r="F28" s="820"/>
      <c r="G28" s="1131"/>
      <c r="H28" s="1131"/>
      <c r="I28" s="809"/>
      <c r="J28" s="815"/>
    </row>
    <row r="29" spans="1:10" ht="14.15" customHeight="1">
      <c r="B29" s="787" t="str">
        <f>INDEX(Languages1!$C$1:$AB$1998,MATCH('Facility Information_V2'!B29,Languages1!$C$1:$C$1998,0),MATCH('1'!$C$5,Languages1!$C$1:$AB$1,0))</f>
        <v>Duração da segunda safra</v>
      </c>
      <c r="C29" s="822" t="str">
        <f>_xlfn.IFNA(INDEX(Languages1!$C$1:$AB$1998,MATCH('Facility Information_V2'!C29,Languages1!$C$1:$C$1998,0),MATCH('1'!$C$5,Languages1!$C$1:$AB$1,0)),"")</f>
        <v/>
      </c>
      <c r="D29" s="501"/>
      <c r="E29" s="464" t="s">
        <v>858</v>
      </c>
      <c r="F29" s="823"/>
      <c r="G29" s="1131"/>
      <c r="H29" s="1131"/>
      <c r="I29" s="824"/>
      <c r="J29" s="825"/>
    </row>
    <row r="30" spans="1:10" s="592" customFormat="1" ht="14.15" customHeight="1">
      <c r="A30" s="815"/>
      <c r="B30" s="787" t="str">
        <f>IF('Facility Information_V2'!B30="","",INDEX(Languages1!$C$1:$AB$1998,MATCH('Facility Information_V2'!B30,Languages1!$C$1:$C$1998,0),MATCH('1'!$C$5,Languages1!$C$1:$AB$1,0)))</f>
        <v>Começa a terceira safra</v>
      </c>
      <c r="C30" s="822" t="str">
        <f>_xlfn.IFNA(INDEX(Languages1!$C$1:$AB$1998,MATCH('Facility Information_V2'!C30,Languages1!$C$1:$C$1998,0),MATCH('1'!$C$5,Languages1!$C$1:$AB$1,0)),"")</f>
        <v/>
      </c>
      <c r="D30" s="501"/>
      <c r="E30" s="463" t="s">
        <v>858</v>
      </c>
      <c r="F30" s="657"/>
      <c r="G30" s="1131"/>
      <c r="H30" s="1131"/>
      <c r="I30" s="809"/>
      <c r="J30" s="815"/>
    </row>
    <row r="31" spans="1:10" ht="14.15" customHeight="1">
      <c r="A31" s="825"/>
      <c r="B31" s="787" t="str">
        <f>INDEX(Languages1!$C$1:$AB$1998,MATCH('Facility Information_V2'!B31,Languages1!$C$1:$C$1998,0),MATCH('1'!$C$5,Languages1!$C$1:$AB$1,0))</f>
        <v>Duração da terceira safra</v>
      </c>
      <c r="C31" s="822" t="str">
        <f>_xlfn.IFNA(INDEX(Languages1!$C$1:$AB$1998,MATCH('Facility Information_V2'!C31,Languages1!$C$1:$C$1998,0),MATCH('1'!$C$5,Languages1!$C$1:$AB$1,0)),"")</f>
        <v/>
      </c>
      <c r="D31" s="501"/>
      <c r="E31" s="463" t="s">
        <v>858</v>
      </c>
      <c r="F31" s="826"/>
      <c r="G31" s="1131"/>
      <c r="H31" s="1131"/>
      <c r="I31" s="824"/>
      <c r="J31" s="825"/>
    </row>
    <row r="32" spans="1:10" ht="14.15" customHeight="1">
      <c r="A32" s="825"/>
      <c r="B32" s="787" t="str">
        <f>IF('Facility Information_V2'!B32="","",INDEX(Languages1!$C$1:$AB$1998,MATCH('Facility Information_V2'!B32,Languages1!$C$1:$C$1998,0),MATCH('1'!$C$5,Languages1!$C$1:$AB$1,0)))</f>
        <v>Começa a quarta safra</v>
      </c>
      <c r="C32" s="822" t="str">
        <f>_xlfn.IFNA(INDEX(Languages1!$C$1:$AB$1998,MATCH('Facility Information_V2'!C32,Languages1!$C$1:$C$1998,0),MATCH('1'!$C$5,Languages1!$C$1:$AB$1,0)),"")</f>
        <v/>
      </c>
      <c r="D32" s="501"/>
      <c r="E32" s="463" t="s">
        <v>858</v>
      </c>
      <c r="F32" s="767"/>
      <c r="G32" s="1131"/>
      <c r="H32" s="1131"/>
      <c r="I32" s="824"/>
      <c r="J32" s="825"/>
    </row>
    <row r="33" spans="1:10" ht="14.15" customHeight="1">
      <c r="A33" s="825"/>
      <c r="B33" s="787" t="str">
        <f>INDEX(Languages1!$C$1:$AB$1998,MATCH('Facility Information_V2'!B33,Languages1!$C$1:$C$1998,0),MATCH('1'!$C$5,Languages1!$C$1:$AB$1,0))</f>
        <v>Duração da quarta safra</v>
      </c>
      <c r="C33" s="822" t="str">
        <f>_xlfn.IFNA(INDEX(Languages1!$C$1:$AB$1998,MATCH('Facility Information_V2'!C33,Languages1!$C$1:$C$1998,0),MATCH('1'!$C$5,Languages1!$C$1:$AB$1,0)),"")</f>
        <v/>
      </c>
      <c r="D33" s="501"/>
      <c r="E33" s="465" t="s">
        <v>858</v>
      </c>
      <c r="F33" s="826"/>
      <c r="I33" s="824"/>
      <c r="J33" s="825"/>
    </row>
    <row r="34" spans="1:10" ht="14.15" customHeight="1">
      <c r="B34" s="449"/>
      <c r="D34" s="449"/>
      <c r="E34" s="502"/>
    </row>
    <row r="35" spans="1:10" ht="28.5" customHeight="1">
      <c r="B35" s="624"/>
      <c r="E35" s="866"/>
    </row>
    <row r="36" spans="1:10" ht="27.65" customHeight="1">
      <c r="B36" s="624"/>
      <c r="E36" s="866"/>
    </row>
    <row r="37" spans="1:10" ht="14.15" customHeight="1">
      <c r="B37" s="827"/>
      <c r="E37" s="867"/>
    </row>
    <row r="38" spans="1:10" ht="14.15" customHeight="1">
      <c r="B38" s="827"/>
      <c r="E38" s="867"/>
    </row>
    <row r="39" spans="1:10" ht="14.15" customHeight="1">
      <c r="B39" s="1130"/>
      <c r="C39" s="1130"/>
      <c r="E39" s="867"/>
    </row>
    <row r="40" spans="1:10" ht="14.15" customHeight="1">
      <c r="B40" s="827"/>
    </row>
    <row r="41" spans="1:10" ht="14.15" customHeight="1">
      <c r="B41" s="827"/>
      <c r="E41" s="449"/>
    </row>
    <row r="42" spans="1:10" ht="14.15" customHeight="1">
      <c r="E42" s="449"/>
    </row>
    <row r="43" spans="1:10" ht="14.15" customHeight="1">
      <c r="E43" s="449"/>
    </row>
    <row r="44" spans="1:10" ht="14.15" customHeight="1">
      <c r="E44" s="449"/>
    </row>
    <row r="45" spans="1:10" ht="14.15" customHeight="1">
      <c r="E45" s="449"/>
    </row>
    <row r="46" spans="1:10" ht="14.15" customHeight="1">
      <c r="E46" s="449"/>
    </row>
    <row r="47" spans="1:10" ht="14.15" customHeight="1">
      <c r="E47" s="449"/>
    </row>
    <row r="48" spans="1:10" ht="14.15" customHeight="1">
      <c r="E48" s="449"/>
    </row>
    <row r="49" spans="5:5" ht="14.15" customHeight="1">
      <c r="E49" s="449"/>
    </row>
    <row r="50" spans="5:5" ht="14.15" customHeight="1">
      <c r="E50" s="449"/>
    </row>
    <row r="51" spans="5:5" ht="14.15" customHeight="1">
      <c r="E51" s="449"/>
    </row>
    <row r="52" spans="5:5" ht="14.15" customHeight="1">
      <c r="E52" s="449"/>
    </row>
  </sheetData>
  <sheetProtection algorithmName="SHA-512" hashValue="WFEhHhNbZwxA3tmc/M013yabT9t1bhTqXTZNcCqFgPV0yTaVestYrq2PjDgL4z/qeeK6grEqiC4d0BZWM6B1zw==" saltValue="sEQ735RNRAGQykoOLaRdiw==" spinCount="100000" sheet="1" formatColumns="0"/>
  <protectedRanges>
    <protectedRange algorithmName="SHA-512" hashValue="YnC3tSuOMO0m27XhAyHjJx083Jxck0vZufX2gwhhDc/TcIzxjuJfHfxfsBXdzcM5vY16diXxXmFKQpd5367w+w==" saltValue="50HERflbKEdjtpLAXDG7cg==" spinCount="100000" sqref="E4:E33" name="Producer Information"/>
  </protectedRanges>
  <mergeCells count="2">
    <mergeCell ref="B39:C39"/>
    <mergeCell ref="G25:H32"/>
  </mergeCells>
  <conditionalFormatting sqref="E33">
    <cfRule type="expression" dxfId="676" priority="70">
      <formula>$B$32=""</formula>
    </cfRule>
  </conditionalFormatting>
  <conditionalFormatting sqref="D33 D32:E32">
    <cfRule type="expression" dxfId="675" priority="74">
      <formula>$B$32=""</formula>
    </cfRule>
  </conditionalFormatting>
  <conditionalFormatting sqref="B35 D35 B41">
    <cfRule type="expression" dxfId="674" priority="108">
      <formula>$E$22=1</formula>
    </cfRule>
  </conditionalFormatting>
  <conditionalFormatting sqref="B34 D28:D31 D32:E34">
    <cfRule type="expression" dxfId="673" priority="69">
      <formula>$E$22=1</formula>
    </cfRule>
  </conditionalFormatting>
  <conditionalFormatting sqref="E28">
    <cfRule type="expression" dxfId="672" priority="65">
      <formula>$B$28=""</formula>
    </cfRule>
  </conditionalFormatting>
  <conditionalFormatting sqref="E30:E31">
    <cfRule type="expression" dxfId="671" priority="66">
      <formula>$E$22=1</formula>
    </cfRule>
  </conditionalFormatting>
  <conditionalFormatting sqref="B31:B33">
    <cfRule type="expression" dxfId="670" priority="48">
      <formula>$E$22=1</formula>
    </cfRule>
  </conditionalFormatting>
  <conditionalFormatting sqref="D30:D31">
    <cfRule type="expression" dxfId="669" priority="72">
      <formula>$B$30=""</formula>
    </cfRule>
  </conditionalFormatting>
  <conditionalFormatting sqref="D28:D29">
    <cfRule type="expression" dxfId="668" priority="71">
      <formula>$B$28=""</formula>
    </cfRule>
  </conditionalFormatting>
  <conditionalFormatting sqref="E30">
    <cfRule type="expression" dxfId="667" priority="68">
      <formula>$B$30=""</formula>
    </cfRule>
  </conditionalFormatting>
  <conditionalFormatting sqref="E31">
    <cfRule type="expression" dxfId="666" priority="67">
      <formula>$B$30=""</formula>
    </cfRule>
  </conditionalFormatting>
  <conditionalFormatting sqref="E29">
    <cfRule type="expression" dxfId="665" priority="64">
      <formula>$B$28=""</formula>
    </cfRule>
  </conditionalFormatting>
  <conditionalFormatting sqref="E28:E29">
    <cfRule type="expression" dxfId="664" priority="63">
      <formula>$E$22=1</formula>
    </cfRule>
  </conditionalFormatting>
  <conditionalFormatting sqref="B32:B33">
    <cfRule type="expression" dxfId="663" priority="52">
      <formula>$B$32=""</formula>
    </cfRule>
  </conditionalFormatting>
  <conditionalFormatting sqref="B32">
    <cfRule type="expression" dxfId="662" priority="51">
      <formula>$B$32=""</formula>
    </cfRule>
  </conditionalFormatting>
  <conditionalFormatting sqref="B31">
    <cfRule type="expression" dxfId="661" priority="50">
      <formula>$B$30=""</formula>
    </cfRule>
  </conditionalFormatting>
  <conditionalFormatting sqref="B30:B31">
    <cfRule type="expression" dxfId="660" priority="47">
      <formula>$B$30=""</formula>
    </cfRule>
  </conditionalFormatting>
  <conditionalFormatting sqref="B28:B29">
    <cfRule type="expression" dxfId="659" priority="46">
      <formula>$B$28=""</formula>
    </cfRule>
  </conditionalFormatting>
  <conditionalFormatting sqref="B28:B33">
    <cfRule type="expression" dxfId="658" priority="45">
      <formula>$E$22=1</formula>
    </cfRule>
  </conditionalFormatting>
  <conditionalFormatting sqref="C28:C35">
    <cfRule type="expression" dxfId="657" priority="9">
      <formula>$E$22=1</formula>
    </cfRule>
  </conditionalFormatting>
  <conditionalFormatting sqref="B37">
    <cfRule type="expression" dxfId="656" priority="5">
      <formula>$E$22=1</formula>
    </cfRule>
  </conditionalFormatting>
  <conditionalFormatting sqref="C32:C33">
    <cfRule type="expression" dxfId="655" priority="13">
      <formula>$B$32=""</formula>
    </cfRule>
  </conditionalFormatting>
  <conditionalFormatting sqref="C32">
    <cfRule type="expression" dxfId="654" priority="12">
      <formula>$B$32=""</formula>
    </cfRule>
  </conditionalFormatting>
  <conditionalFormatting sqref="C30:C31">
    <cfRule type="expression" dxfId="653" priority="11">
      <formula>$B$30=""</formula>
    </cfRule>
  </conditionalFormatting>
  <conditionalFormatting sqref="C28:C29">
    <cfRule type="expression" dxfId="652" priority="10">
      <formula>$B$28=""</formula>
    </cfRule>
  </conditionalFormatting>
  <conditionalFormatting sqref="B30:E33">
    <cfRule type="expression" dxfId="651" priority="2">
      <formula>$E$22=2</formula>
    </cfRule>
  </conditionalFormatting>
  <conditionalFormatting sqref="B32:E33">
    <cfRule type="expression" dxfId="650" priority="1">
      <formula>$E$22=3</formula>
    </cfRule>
  </conditionalFormatting>
  <dataValidations count="2">
    <dataValidation type="list" allowBlank="1" showInputMessage="1" showErrorMessage="1" sqref="E27 E29 E31 E33" xr:uid="{E12F03A9-50FC-4FB5-AFEF-D812CCA08A60}">
      <formula1>INDIRECT($E$24)</formula1>
    </dataValidation>
    <dataValidation errorStyle="warning" allowBlank="1" showInputMessage="1" showErrorMessage="1" sqref="E36" xr:uid="{6A33D2D5-1899-41B1-A67C-2501779271A7}"/>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1EF2FB6-2F74-40D5-8606-B124401AADE6}">
          <x14:formula1>
            <xm:f>'Facility Information_V2'!$J$10:$J$191</xm:f>
          </x14:formula1>
          <xm:sqref>E10</xm:sqref>
        </x14:dataValidation>
        <x14:dataValidation type="list" allowBlank="1" showInputMessage="1" showErrorMessage="1" xr:uid="{62FB1470-40AB-4032-9F3C-5B5B2351AAC6}">
          <x14:formula1>
            <xm:f>_xlfn.IFS('Facility Information_V2'!$H$28="Weeks",OFFSET(Languages2!$B$1,220,MATCH('1'!$C$5,Languages2!$B$1:$AA$1,0)-1,54,1),'Facility Information_V2'!$H$28="Months",OFFSET(Languages2!$B$1,16,MATCH('1'!$C$5,Languages2!$B$1:$AA$1,0)-1,13,1))</xm:f>
          </x14:formula1>
          <xm:sqref>E32 E28 E26 E30</xm:sqref>
        </x14:dataValidation>
        <x14:dataValidation type="list" allowBlank="1" showInputMessage="1" showErrorMessage="1" xr:uid="{8EB37F66-8B4F-4C97-8535-686C804BD3B3}">
          <x14:formula1>
            <xm:f>OFFSET(Languages2!$B$1,1,MATCH('1'!$C$5,Languages2!$B$1:$AA$1,0)-1,3,1)</xm:f>
          </x14:formula1>
          <xm:sqref>E25</xm:sqref>
        </x14:dataValidation>
        <x14:dataValidation type="list" allowBlank="1" showInputMessage="1" showErrorMessage="1" xr:uid="{C3101666-8AF5-498A-BA46-420417C4618D}">
          <x14:formula1>
            <xm:f>OFFSET(Languages2!$B$1,212,MATCH('1'!$C$5,Languages2!$B$1:$AA$1,0)-1,5,1)</xm:f>
          </x14:formula1>
          <xm:sqref>E22</xm:sqref>
        </x14:dataValidation>
        <x14:dataValidation type="custom" errorStyle="warning" allowBlank="1" showInputMessage="1" showErrorMessage="1" errorTitle="Weeks" error="52 enteeeerrr" promptTitle="weeksss" prompt="52" xr:uid="{2DD510CF-F6F2-4E95-BC04-FD70F6D528CF}">
          <x14:formula1>
            <xm:f>'Facility Information_V2'!H28="weeks"</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CC04-9A5A-4FA3-AF26-71597C04B08D}">
  <sheetPr codeName="Sheet3">
    <tabColor theme="9" tint="0.39997558519241921"/>
  </sheetPr>
  <dimension ref="A1:M190"/>
  <sheetViews>
    <sheetView showGridLines="0" zoomScale="70" zoomScaleNormal="70" workbookViewId="0">
      <pane ySplit="1" topLeftCell="A14" activePane="bottomLeft" state="frozen"/>
      <selection activeCell="Q50" sqref="Q50"/>
      <selection pane="bottomLeft" activeCell="H25" sqref="H25"/>
    </sheetView>
  </sheetViews>
  <sheetFormatPr defaultColWidth="9.1796875" defaultRowHeight="14.15" customHeight="1"/>
  <cols>
    <col min="1" max="1" width="4.453125" style="2" customWidth="1"/>
    <col min="2" max="2" width="27.1796875" style="2" customWidth="1"/>
    <col min="3" max="3" width="32.1796875" style="2" customWidth="1"/>
    <col min="4" max="4" width="5.453125" style="2" customWidth="1"/>
    <col min="5" max="5" width="24.54296875" style="5" customWidth="1"/>
    <col min="6" max="6" width="28.453125" style="2" customWidth="1"/>
    <col min="7" max="7" width="35.81640625" style="2" customWidth="1"/>
    <col min="8" max="8" width="18" style="2" customWidth="1"/>
    <col min="9" max="9" width="36.453125" style="2" customWidth="1"/>
    <col min="10" max="16384" width="9.1796875" style="2"/>
  </cols>
  <sheetData>
    <row r="1" spans="2:13" s="16" customFormat="1" ht="44.5" customHeight="1" thickBot="1">
      <c r="B1" s="353" t="str">
        <f>Languages1!C12</f>
        <v>General Information</v>
      </c>
      <c r="C1" s="354"/>
      <c r="D1" s="355"/>
      <c r="E1" s="355"/>
    </row>
    <row r="2" spans="2:13" s="7" customFormat="1" ht="13" customHeight="1">
      <c r="E2" s="9"/>
    </row>
    <row r="3" spans="2:13" s="7" customFormat="1" ht="14.15" customHeight="1" thickBot="1">
      <c r="B3" s="356" t="str">
        <f>Languages1!C13</f>
        <v>Contact Information</v>
      </c>
      <c r="C3" s="201"/>
      <c r="D3" s="19"/>
      <c r="E3" s="19"/>
    </row>
    <row r="4" spans="2:13" s="7" customFormat="1" ht="14.15" customHeight="1">
      <c r="B4" s="352" t="str">
        <f>Languages1!C14</f>
        <v>Certificate Holder Name</v>
      </c>
      <c r="C4" s="145"/>
      <c r="E4" s="341"/>
      <c r="F4" s="219" t="s">
        <v>856</v>
      </c>
      <c r="I4" s="25"/>
      <c r="J4" s="22"/>
    </row>
    <row r="5" spans="2:13" s="7" customFormat="1" ht="14.15" customHeight="1">
      <c r="B5" s="352" t="str">
        <f>Languages1!C15</f>
        <v>Contact Person</v>
      </c>
      <c r="C5" s="145"/>
      <c r="E5" s="341"/>
      <c r="F5" s="219" t="s">
        <v>855</v>
      </c>
      <c r="I5" s="22"/>
      <c r="J5" s="22"/>
    </row>
    <row r="6" spans="2:13" s="7" customFormat="1" ht="14.15" customHeight="1">
      <c r="B6" s="352" t="str">
        <f>Languages1!C16</f>
        <v>Phone Number</v>
      </c>
      <c r="C6" s="145"/>
      <c r="E6" s="342"/>
      <c r="F6" s="219" t="s">
        <v>857</v>
      </c>
      <c r="I6" s="22"/>
      <c r="J6" s="22"/>
    </row>
    <row r="7" spans="2:13" s="7" customFormat="1" ht="14.15" customHeight="1">
      <c r="B7" s="352" t="str">
        <f>Languages1!C17</f>
        <v>Email</v>
      </c>
      <c r="C7" s="145"/>
      <c r="E7" s="343"/>
      <c r="F7" s="219" t="s">
        <v>833</v>
      </c>
      <c r="I7" s="22"/>
      <c r="J7" s="22"/>
    </row>
    <row r="8" spans="2:13" s="7" customFormat="1" ht="14.15" customHeight="1">
      <c r="C8" s="22"/>
      <c r="E8" s="329"/>
      <c r="I8" s="22"/>
      <c r="J8" s="22"/>
    </row>
    <row r="9" spans="2:13" s="7" customFormat="1" ht="14.15" customHeight="1" thickBot="1">
      <c r="B9" s="356" t="str">
        <f>Languages1!C18</f>
        <v>Location Information</v>
      </c>
      <c r="C9" s="357"/>
      <c r="E9" s="330"/>
      <c r="I9" s="22"/>
      <c r="J9" s="438" t="s">
        <v>1035</v>
      </c>
      <c r="M9" s="438" t="s">
        <v>1036</v>
      </c>
    </row>
    <row r="10" spans="2:13" s="7" customFormat="1" ht="14.15" customHeight="1">
      <c r="B10" s="352" t="str">
        <f>Languages1!C19</f>
        <v>Certificate Holder Country</v>
      </c>
      <c r="C10" s="352" t="str">
        <f>Languages1!C23</f>
        <v>Select from list</v>
      </c>
      <c r="E10" s="341" t="str">
        <f>'2'!E10</f>
        <v>Select from list</v>
      </c>
      <c r="I10" s="22"/>
      <c r="J10" s="7" t="str" cm="1">
        <f t="array" aca="1" ref="J10:J190" ca="1">OFFSET(Languages2!$B$1,30,MATCH('1'!$C$5,Languages2!$B$1:$AA$1,0)-1,181,1)</f>
        <v>Selecione na lista</v>
      </c>
      <c r="M10" s="7" t="str" cm="1">
        <f t="array" aca="1" ref="M10:M12" ca="1">OFFSET(Languages2!$B$1,1,MATCH('1'!$C$5,Languages2!$B$1:$AA$1,0)-1,3,1)</f>
        <v>Selecione na lista</v>
      </c>
    </row>
    <row r="11" spans="2:13" s="7" customFormat="1" ht="14.15" customHeight="1">
      <c r="B11" s="352" t="str">
        <f>Languages1!C20</f>
        <v>Certificate Holder Region</v>
      </c>
      <c r="C11" s="349"/>
      <c r="E11" s="341"/>
      <c r="F11" s="34"/>
      <c r="I11" s="22"/>
      <c r="J11" s="7" t="str">
        <f ca="1"/>
        <v>Afeganistão</v>
      </c>
      <c r="M11" s="7" t="str">
        <f ca="1"/>
        <v>Semanas</v>
      </c>
    </row>
    <row r="12" spans="2:13" s="7" customFormat="1" ht="14.15" customHeight="1">
      <c r="B12" s="352" t="str">
        <f>Languages1!C21</f>
        <v>Certificate Holder Location</v>
      </c>
      <c r="C12" s="349" t="str">
        <f>Languages1!C24</f>
        <v>GPS location</v>
      </c>
      <c r="E12" s="344"/>
      <c r="F12" s="219" t="s">
        <v>861</v>
      </c>
      <c r="G12" s="14"/>
      <c r="H12" s="14"/>
      <c r="I12" s="14"/>
      <c r="J12" s="14" t="str">
        <f ca="1"/>
        <v>Albânia</v>
      </c>
      <c r="M12" s="7" t="str">
        <f ca="1"/>
        <v>Meses</v>
      </c>
    </row>
    <row r="13" spans="2:13" s="7" customFormat="1" ht="14.15" customHeight="1">
      <c r="B13" s="352" t="str">
        <f>Languages1!C22</f>
        <v>Area of Production</v>
      </c>
      <c r="C13" s="349" t="str">
        <f>Languages1!C25</f>
        <v>Production area only (hectares)</v>
      </c>
      <c r="E13" s="345"/>
      <c r="F13" s="34"/>
      <c r="G13" s="14"/>
      <c r="H13" s="14"/>
      <c r="I13" s="14"/>
      <c r="J13" s="14" t="str">
        <f ca="1"/>
        <v>Argélia</v>
      </c>
    </row>
    <row r="14" spans="2:13" s="7" customFormat="1" ht="14.15" customHeight="1">
      <c r="B14" s="15"/>
      <c r="C14" s="15"/>
      <c r="D14" s="15"/>
      <c r="E14" s="331"/>
      <c r="F14" s="14"/>
      <c r="G14" s="9"/>
      <c r="H14" s="9"/>
      <c r="I14" s="9"/>
      <c r="J14" s="9" t="str">
        <f ca="1"/>
        <v>Andorra</v>
      </c>
    </row>
    <row r="15" spans="2:13" s="7" customFormat="1" ht="14.15" customHeight="1" thickBot="1">
      <c r="B15" s="356" t="str">
        <f>Languages1!C26</f>
        <v>Production Information</v>
      </c>
      <c r="C15" s="357"/>
      <c r="E15" s="330"/>
      <c r="F15" s="14"/>
      <c r="G15" s="9"/>
      <c r="H15" s="9"/>
      <c r="I15" s="9"/>
      <c r="J15" s="9" t="str">
        <f ca="1"/>
        <v>Angola</v>
      </c>
    </row>
    <row r="16" spans="2:13" s="7" customFormat="1" ht="14.15" customHeight="1">
      <c r="B16" s="352" t="str">
        <f>Languages1!C27</f>
        <v>Product</v>
      </c>
      <c r="C16" s="352"/>
      <c r="E16" s="341"/>
      <c r="F16" s="219" t="s">
        <v>830</v>
      </c>
      <c r="G16" s="20"/>
      <c r="H16" s="20"/>
      <c r="I16" s="20"/>
      <c r="J16" s="20" t="str">
        <f ca="1"/>
        <v>Anguilla</v>
      </c>
    </row>
    <row r="17" spans="1:13" s="7" customFormat="1" ht="14.15" customHeight="1">
      <c r="B17" s="352" t="str">
        <f>Languages1!C28</f>
        <v>Varieties or types grown</v>
      </c>
      <c r="C17" s="349"/>
      <c r="E17" s="341"/>
      <c r="F17" s="219" t="s">
        <v>831</v>
      </c>
      <c r="G17" s="20"/>
      <c r="H17" s="20"/>
      <c r="I17" s="20"/>
      <c r="J17" s="20" t="str">
        <f ca="1"/>
        <v>Argentina</v>
      </c>
    </row>
    <row r="18" spans="1:13" s="7" customFormat="1" ht="14.15" customHeight="1">
      <c r="B18" s="352" t="str">
        <f>Languages1!C29</f>
        <v>Units of Production</v>
      </c>
      <c r="C18" s="349" t="str">
        <f>Languages1!C34</f>
        <v>Unit used to measure total production</v>
      </c>
      <c r="E18" s="341"/>
      <c r="F18" s="219" t="s">
        <v>832</v>
      </c>
      <c r="G18" s="20"/>
      <c r="H18" s="20"/>
      <c r="I18" s="20"/>
      <c r="J18" s="20" t="str">
        <f ca="1"/>
        <v>Armênia</v>
      </c>
    </row>
    <row r="19" spans="1:13" s="7" customFormat="1" ht="14.15" customHeight="1">
      <c r="B19" s="352" t="str">
        <f>Languages1!C30</f>
        <v>Total Annual Production</v>
      </c>
      <c r="C19" s="350" t="str">
        <f>IF(E18=0," ", E18)</f>
        <v xml:space="preserve"> </v>
      </c>
      <c r="E19" s="346"/>
      <c r="F19" s="14"/>
      <c r="G19" s="20"/>
      <c r="H19" s="20"/>
      <c r="I19" s="20"/>
      <c r="J19" s="20" t="str">
        <f ca="1"/>
        <v>Aruba</v>
      </c>
    </row>
    <row r="20" spans="1:13" s="7" customFormat="1" ht="14.15" customHeight="1">
      <c r="B20" s="352" t="str">
        <f>Languages1!C31</f>
        <v>Certifications and Standards</v>
      </c>
      <c r="C20" s="349"/>
      <c r="E20" s="341"/>
      <c r="F20" s="219" t="str">
        <f>Languages1!C60</f>
        <v>Ex. Organic, Fairtrade, Rainforest Alliance</v>
      </c>
      <c r="G20" s="20"/>
      <c r="H20" s="20"/>
      <c r="I20" s="20"/>
      <c r="J20" s="20" t="str">
        <f ca="1"/>
        <v>Austrália</v>
      </c>
    </row>
    <row r="21" spans="1:13" s="7" customFormat="1" ht="14.15" customHeight="1">
      <c r="B21" s="352" t="str">
        <f>Languages1!C32</f>
        <v>Year of data collection</v>
      </c>
      <c r="C21" s="349"/>
      <c r="E21" s="345"/>
      <c r="F21" s="14"/>
      <c r="G21" s="21"/>
      <c r="H21" s="431" t="s">
        <v>1011</v>
      </c>
      <c r="I21" s="21"/>
      <c r="J21" s="21" t="str">
        <f ca="1"/>
        <v>Áustria</v>
      </c>
    </row>
    <row r="22" spans="1:13" s="7" customFormat="1" ht="14.15" customHeight="1">
      <c r="B22" s="352" t="str">
        <f>Languages1!C33</f>
        <v>Number of Harvest Seasons</v>
      </c>
      <c r="C22" s="349" t="str">
        <f>Languages1!C35</f>
        <v>Indicate up to 4 harvest seasons</v>
      </c>
      <c r="E22" s="345" t="str">
        <f>'2'!E22</f>
        <v>Select from List</v>
      </c>
      <c r="F22" s="14"/>
      <c r="G22" s="21"/>
      <c r="H22" s="349" t="str">
        <f>INDEX(Languages1!$B$1:$AA$1998,MATCH('Facility Information_V2'!H21,Languages1!$B$1:$B$1998,0),MATCH('1'!$C$5,Languages1!$B$1:$AA$1,0))</f>
        <v>Nota: as safras se referem aos períodos do ano em que os níveis de produção aumentam ou diminuem. A quantidade de períodos de safra indicada aqui também determinará a quantidade de períodos cujas informações salariais devem ser inseridas. Selecione 1 se não houver períodos, como no caso de uma entressafra.</v>
      </c>
      <c r="I22" s="21"/>
      <c r="J22" s="21" t="str">
        <f ca="1"/>
        <v>Azerbaijão</v>
      </c>
      <c r="M22" s="438" t="s">
        <v>1037</v>
      </c>
    </row>
    <row r="23" spans="1:13" s="7" customFormat="1" ht="14.15" customHeight="1">
      <c r="B23" s="15"/>
      <c r="C23" s="15"/>
      <c r="D23" s="15"/>
      <c r="E23" s="254"/>
      <c r="F23" s="14"/>
      <c r="G23" s="21"/>
      <c r="H23" s="21"/>
      <c r="I23" s="21"/>
      <c r="J23" s="21" t="str">
        <f ca="1"/>
        <v>Bahamas</v>
      </c>
      <c r="M23" s="7" t="str" cm="1">
        <f t="array" aca="1" ref="M23:M27" ca="1">OFFSET(Languages2!$B$1,212,MATCH('1'!$C$5,Languages2!$B$1:$AA$1,0)-1,5,1)</f>
        <v>Selecione na lista</v>
      </c>
    </row>
    <row r="24" spans="1:13" s="7" customFormat="1" ht="14.15" customHeight="1" thickBot="1">
      <c r="B24" s="356" t="str">
        <f>Languages1!C36</f>
        <v>Harvest Season Information</v>
      </c>
      <c r="C24" s="357"/>
      <c r="E24" s="280">
        <f>IF(E25="Weeks","Weeksnumber",IF(E25="Months","Monthsnumber",0))</f>
        <v>0</v>
      </c>
      <c r="F24" s="14"/>
      <c r="G24" s="21"/>
      <c r="I24" s="21"/>
      <c r="J24" s="21" t="str">
        <f ca="1"/>
        <v>Bahrain</v>
      </c>
      <c r="M24" s="7">
        <f ca="1"/>
        <v>1</v>
      </c>
    </row>
    <row r="25" spans="1:13" s="7" customFormat="1" ht="14.15" customHeight="1">
      <c r="B25" s="447" t="str">
        <f>Languages1!C37</f>
        <v xml:space="preserve">Select Months or Weeks </v>
      </c>
      <c r="C25" s="447" t="str">
        <f>Languages1!C50</f>
        <v>to define the length of a harvest season</v>
      </c>
      <c r="E25" s="347" t="str">
        <f>'2'!E25</f>
        <v>Select from list</v>
      </c>
      <c r="F25" s="14"/>
      <c r="G25" s="21"/>
      <c r="H25" s="459" t="e">
        <f>HLOOKUP(E25,Languages2!B3:AA5,3,FALSE)</f>
        <v>#N/A</v>
      </c>
      <c r="I25" s="21"/>
      <c r="J25" s="21" t="str">
        <f ca="1"/>
        <v>Bangladesh</v>
      </c>
      <c r="M25" s="7">
        <f ca="1"/>
        <v>2</v>
      </c>
    </row>
    <row r="26" spans="1:13" s="7" customFormat="1" ht="14.15" customHeight="1">
      <c r="B26" s="447" t="str">
        <f>Languages1!C42</f>
        <v>First Harvest Season Begins</v>
      </c>
      <c r="C26" s="448" t="str" cm="1">
        <f t="array" ref="C26">_xlfn.IFNA(_xlfn.IFS($H$28="Months","Month name",$H$28="Weeks","Week number"),"")</f>
        <v/>
      </c>
      <c r="E26" s="347" t="str">
        <f>'2'!E26</f>
        <v>Select from list</v>
      </c>
      <c r="F26" s="14"/>
      <c r="G26" s="21"/>
      <c r="H26" s="460" t="e">
        <f>HLOOKUP(E25,Languages2!B4:AA6,3,FALSE)</f>
        <v>#N/A</v>
      </c>
      <c r="I26" s="21" t="s">
        <v>888</v>
      </c>
      <c r="J26" s="21" t="str">
        <f ca="1"/>
        <v>Barbados</v>
      </c>
      <c r="M26" s="7">
        <f ca="1"/>
        <v>3</v>
      </c>
    </row>
    <row r="27" spans="1:13" s="7" customFormat="1" ht="14.15" customHeight="1">
      <c r="B27" s="447" t="str">
        <f>Languages1!C43</f>
        <v>Length of First Harvest Season</v>
      </c>
      <c r="C27" s="448" t="str" cm="1">
        <f t="array" ref="C27">_xlfn.IFNA(_xlfn.IFS($H$28="Months","Number of Months",$H$28="Weeks","Number of Weeks"),"")</f>
        <v/>
      </c>
      <c r="E27" s="347" t="str">
        <f>'2'!E27</f>
        <v>Select from list</v>
      </c>
      <c r="F27" s="14"/>
      <c r="G27" s="21"/>
      <c r="H27" s="461"/>
      <c r="I27" s="21" t="s">
        <v>888</v>
      </c>
      <c r="J27" s="21" t="str">
        <f ca="1"/>
        <v>Belarus</v>
      </c>
      <c r="M27" s="7">
        <f ca="1"/>
        <v>4</v>
      </c>
    </row>
    <row r="28" spans="1:13" s="7" customFormat="1" ht="14.15" customHeight="1" thickBot="1">
      <c r="B28" s="447" t="str">
        <f>Languages1!C44</f>
        <v>Second Harvest Season Begins</v>
      </c>
      <c r="C28" s="448" t="str" cm="1">
        <f t="array" ref="C28">_xlfn.IFNA(_xlfn.IFS($H$28="Months","Month name",$H$28="Weeks","Week number"),"")</f>
        <v/>
      </c>
      <c r="E28" s="347" t="str">
        <f>'2'!E28</f>
        <v>Select from list</v>
      </c>
      <c r="F28" s="418"/>
      <c r="G28" s="21"/>
      <c r="H28" s="462" t="str">
        <f>IF(ISNA(H25),"",H25)&amp;IF(AND(NOT(ISNA(H25)),NOT(ISNA(H26))),",","")&amp;IF(ISNA(H26),"",H26)</f>
        <v/>
      </c>
      <c r="I28" s="21"/>
      <c r="J28" s="21" t="str">
        <f ca="1"/>
        <v>Bélgica</v>
      </c>
    </row>
    <row r="29" spans="1:13" ht="14.15" customHeight="1">
      <c r="B29" s="447" t="str">
        <f>Languages1!C45</f>
        <v>Length of Second Harvest Season</v>
      </c>
      <c r="C29" s="448" t="str" cm="1">
        <f t="array" ref="C29">_xlfn.IFNA(_xlfn.IFS($H$28="Months","Number of Months",$H$28="Weeks","Number of Weeks"),"")</f>
        <v/>
      </c>
      <c r="D29" s="7"/>
      <c r="E29" s="347" t="str">
        <f>'2'!E29</f>
        <v>Select from list</v>
      </c>
      <c r="F29" s="419"/>
      <c r="G29" s="420"/>
      <c r="I29" s="8"/>
      <c r="J29" s="8" t="str">
        <f ca="1"/>
        <v>Belize</v>
      </c>
      <c r="M29" s="438"/>
    </row>
    <row r="30" spans="1:13" s="7" customFormat="1" ht="14.15" customHeight="1">
      <c r="A30" s="22"/>
      <c r="B30" s="447" t="str">
        <f>Languages1!C46</f>
        <v>Third Harvest Season Begins</v>
      </c>
      <c r="C30" s="448" t="str" cm="1">
        <f t="array" ref="C30">_xlfn.IFNA(_xlfn.IFS($H$28="Months","Month name",$H$28="Weeks","Week number"),"")</f>
        <v/>
      </c>
      <c r="E30" s="463" t="str">
        <f>'2'!E30</f>
        <v>Select from list</v>
      </c>
      <c r="F30" s="419"/>
      <c r="G30" s="2"/>
      <c r="I30" s="21"/>
      <c r="J30" s="21" t="str">
        <f ca="1"/>
        <v>Benin</v>
      </c>
      <c r="M30" s="444"/>
    </row>
    <row r="31" spans="1:13" ht="14.15" customHeight="1">
      <c r="A31" s="23"/>
      <c r="B31" s="447" t="str">
        <f>Languages1!C47</f>
        <v>Length of Third Harvest Season</v>
      </c>
      <c r="C31" s="448" t="str" cm="1">
        <f t="array" ref="C31">_xlfn.IFNA(_xlfn.IFS($H$28="Months","Number of Months",$H$28="Weeks","Number of Weeks"),"")</f>
        <v/>
      </c>
      <c r="D31" s="7"/>
      <c r="E31" s="463" t="str">
        <f>'2'!E31</f>
        <v>Select from list</v>
      </c>
      <c r="F31" s="419"/>
      <c r="I31" s="8"/>
      <c r="J31" s="8" t="str">
        <f ca="1"/>
        <v>Bermuda</v>
      </c>
      <c r="M31" s="444"/>
    </row>
    <row r="32" spans="1:13" ht="14.15" customHeight="1">
      <c r="A32" s="23"/>
      <c r="B32" s="447" t="str">
        <f>Languages1!C48</f>
        <v>Fourth Harvest Season Begins</v>
      </c>
      <c r="C32" s="448" t="str" cm="1">
        <f t="array" ref="C32">_xlfn.IFNA(_xlfn.IFS($H$28="Months","Month name",$H$28="Weeks","Week number"),"")</f>
        <v/>
      </c>
      <c r="D32" s="7"/>
      <c r="E32" s="463" t="str">
        <f>'2'!E32</f>
        <v>Select from list</v>
      </c>
      <c r="F32" s="419"/>
      <c r="I32" s="8"/>
      <c r="J32" s="8" t="str">
        <f ca="1"/>
        <v>Bolívia</v>
      </c>
      <c r="M32" s="21"/>
    </row>
    <row r="33" spans="1:13" ht="14.15" customHeight="1">
      <c r="A33" s="23"/>
      <c r="B33" s="447" t="str">
        <f>Languages1!C49</f>
        <v>Length of Fourth Harvest Season</v>
      </c>
      <c r="C33" s="448" t="str" cm="1">
        <f t="array" ref="C33">_xlfn.IFNA(_xlfn.IFS($H$28="Months","Number of Months",$H$28="Weeks","Number of Weeks"),"")</f>
        <v/>
      </c>
      <c r="D33" s="7"/>
      <c r="E33" s="465" t="str">
        <f>'2'!E33</f>
        <v>Select from list</v>
      </c>
      <c r="F33" s="445"/>
      <c r="I33" s="8"/>
      <c r="J33" s="8" t="str">
        <f ca="1"/>
        <v>Bósnia e Herzegovina</v>
      </c>
    </row>
    <row r="34" spans="1:13" ht="14.15" customHeight="1">
      <c r="E34" s="449"/>
      <c r="J34" s="2" t="str">
        <f ca="1"/>
        <v>Botswana</v>
      </c>
      <c r="M34" s="438" t="s">
        <v>1038</v>
      </c>
    </row>
    <row r="35" spans="1:13" ht="28.5" customHeight="1">
      <c r="B35" s="351"/>
      <c r="E35" s="108" t="str">
        <f>IF(AND(H28="Months", SUM(E27,E29,E31,E33,)&lt;&gt;12), "Please account for 12 months in the year.","")</f>
        <v/>
      </c>
      <c r="J35" s="2" t="str">
        <f ca="1"/>
        <v>Brasil</v>
      </c>
      <c r="M35" s="446" t="e" cm="1">
        <f t="array" aca="1" ref="M35" ca="1">_xlfn.IFS('Facility Information_V2'!$H$28="Weeks",OFFSET(Languages2!$B$1,220,MATCH('1'!$C$5,Languages2!$B$1:$AA$1,0)-1,54,1),'Facility Information_V2'!$H$28="Months",OFFSET(Languages2!$B$1,16,MATCH('1'!$C$5,Languages2!$B$1:$AA$1,0)-1,13,1))</f>
        <v>#N/A</v>
      </c>
    </row>
    <row r="36" spans="1:13" ht="27.65" customHeight="1">
      <c r="B36" s="351"/>
      <c r="E36" s="458" t="str">
        <f>IF(AND(H28="Weeks", SUM(E27,E29,E31,E33,)&lt;&gt;52), "Please account for 52 weeks in the year.","")</f>
        <v/>
      </c>
      <c r="J36" s="2" t="str">
        <f ca="1"/>
        <v>Bulgária</v>
      </c>
    </row>
    <row r="37" spans="1:13" ht="14.15" customHeight="1">
      <c r="J37" s="2" t="str">
        <f ca="1"/>
        <v>Burkina Faso</v>
      </c>
    </row>
    <row r="38" spans="1:13" ht="14.15" customHeight="1">
      <c r="J38" s="2" t="str">
        <f ca="1"/>
        <v>Burundi</v>
      </c>
    </row>
    <row r="39" spans="1:13" ht="14.15" customHeight="1">
      <c r="J39" s="2" t="str">
        <f ca="1"/>
        <v>Camboja</v>
      </c>
    </row>
    <row r="40" spans="1:13" ht="14.15" customHeight="1">
      <c r="J40" s="2" t="str">
        <f ca="1"/>
        <v>Camarões</v>
      </c>
    </row>
    <row r="41" spans="1:13" ht="14.15" customHeight="1">
      <c r="J41" s="2" t="str">
        <f ca="1"/>
        <v>Canadá</v>
      </c>
    </row>
    <row r="42" spans="1:13" ht="14.15" customHeight="1">
      <c r="J42" s="2" t="str">
        <f ca="1"/>
        <v>Cabo Verde</v>
      </c>
    </row>
    <row r="43" spans="1:13" ht="14.15" customHeight="1">
      <c r="J43" s="2" t="str">
        <f ca="1"/>
        <v>República Centro-Africana</v>
      </c>
    </row>
    <row r="44" spans="1:13" ht="14.15" customHeight="1">
      <c r="J44" s="2" t="str">
        <f ca="1"/>
        <v>Chade</v>
      </c>
    </row>
    <row r="45" spans="1:13" ht="14.15" customHeight="1">
      <c r="J45" s="2" t="str">
        <f ca="1"/>
        <v>Chile</v>
      </c>
    </row>
    <row r="46" spans="1:13" ht="14.15" customHeight="1">
      <c r="J46" s="2" t="str">
        <f ca="1"/>
        <v>China</v>
      </c>
    </row>
    <row r="47" spans="1:13" ht="14.15" customHeight="1">
      <c r="J47" s="2" t="str">
        <f ca="1"/>
        <v>Colômbia</v>
      </c>
    </row>
    <row r="48" spans="1:13" ht="14.15" customHeight="1">
      <c r="J48" s="2" t="str">
        <f ca="1"/>
        <v>Comores</v>
      </c>
    </row>
    <row r="49" spans="10:10" ht="14.15" customHeight="1">
      <c r="J49" s="2" t="str">
        <f ca="1"/>
        <v>Congo (Brazzaville)</v>
      </c>
    </row>
    <row r="50" spans="10:10" ht="14.15" customHeight="1">
      <c r="J50" s="2" t="str">
        <f ca="1"/>
        <v>República Democrática do Congo (Kinshasa)</v>
      </c>
    </row>
    <row r="51" spans="10:10" ht="14.15" customHeight="1">
      <c r="J51" s="2" t="str">
        <f ca="1"/>
        <v>Costa Rica</v>
      </c>
    </row>
    <row r="52" spans="10:10" ht="14.15" customHeight="1">
      <c r="J52" s="2" t="str">
        <f ca="1"/>
        <v>Croácia</v>
      </c>
    </row>
    <row r="53" spans="10:10" ht="14.15" customHeight="1">
      <c r="J53" s="2" t="str">
        <f ca="1"/>
        <v>Chipre</v>
      </c>
    </row>
    <row r="54" spans="10:10" ht="14.15" customHeight="1">
      <c r="J54" s="2" t="str">
        <f ca="1"/>
        <v>República Checa</v>
      </c>
    </row>
    <row r="55" spans="10:10" ht="14.15" customHeight="1">
      <c r="J55" s="2" t="str">
        <f ca="1"/>
        <v>Costa do Marfim</v>
      </c>
    </row>
    <row r="56" spans="10:10" ht="14.15" customHeight="1">
      <c r="J56" s="2" t="str">
        <f ca="1"/>
        <v>Dinamarca</v>
      </c>
    </row>
    <row r="57" spans="10:10" ht="14.15" customHeight="1">
      <c r="J57" s="2" t="str">
        <f ca="1"/>
        <v>Dominica</v>
      </c>
    </row>
    <row r="58" spans="10:10" ht="14.15" customHeight="1">
      <c r="J58" s="2" t="str">
        <f ca="1"/>
        <v>República Dominicana</v>
      </c>
    </row>
    <row r="59" spans="10:10" ht="14.15" customHeight="1">
      <c r="J59" s="2" t="str">
        <f ca="1"/>
        <v>Equador</v>
      </c>
    </row>
    <row r="60" spans="10:10" ht="14.15" customHeight="1">
      <c r="J60" s="2" t="str">
        <f ca="1"/>
        <v>Egito</v>
      </c>
    </row>
    <row r="61" spans="10:10" ht="14.15" customHeight="1">
      <c r="J61" s="2" t="str">
        <f ca="1"/>
        <v>El Salvador</v>
      </c>
    </row>
    <row r="62" spans="10:10" ht="14.15" customHeight="1">
      <c r="J62" s="2" t="str">
        <f ca="1"/>
        <v>Estônia</v>
      </c>
    </row>
    <row r="63" spans="10:10" ht="14.15" customHeight="1">
      <c r="J63" s="2" t="str">
        <f ca="1"/>
        <v>Etiópia</v>
      </c>
    </row>
    <row r="64" spans="10:10" ht="14.15" customHeight="1">
      <c r="J64" s="2" t="str">
        <f ca="1"/>
        <v>Ilhas Falkland</v>
      </c>
    </row>
    <row r="65" spans="10:10" ht="14.15" customHeight="1">
      <c r="J65" s="2" t="str">
        <f ca="1"/>
        <v>Ilhas Faroe</v>
      </c>
    </row>
    <row r="66" spans="10:10" ht="14.15" customHeight="1">
      <c r="J66" s="2" t="str">
        <f ca="1"/>
        <v>Fiji</v>
      </c>
    </row>
    <row r="67" spans="10:10" ht="14.15" customHeight="1">
      <c r="J67" s="2" t="str">
        <f ca="1"/>
        <v>Finlândia</v>
      </c>
    </row>
    <row r="68" spans="10:10" ht="14.15" customHeight="1">
      <c r="J68" s="2" t="str">
        <f ca="1"/>
        <v>França</v>
      </c>
    </row>
    <row r="69" spans="10:10" ht="14.15" customHeight="1">
      <c r="J69" s="2" t="str">
        <f ca="1"/>
        <v>Guiana Francesa</v>
      </c>
    </row>
    <row r="70" spans="10:10" ht="14.15" customHeight="1">
      <c r="J70" s="2" t="str">
        <f ca="1"/>
        <v>Polinésia Francesa</v>
      </c>
    </row>
    <row r="71" spans="10:10" ht="14.15" customHeight="1">
      <c r="J71" s="2" t="str">
        <f ca="1"/>
        <v>Gabão</v>
      </c>
    </row>
    <row r="72" spans="10:10" ht="14.15" customHeight="1">
      <c r="J72" s="2" t="str">
        <f ca="1"/>
        <v>Gâmbia</v>
      </c>
    </row>
    <row r="73" spans="10:10" ht="14.15" customHeight="1">
      <c r="J73" s="2" t="str">
        <f ca="1"/>
        <v>Geórgia</v>
      </c>
    </row>
    <row r="74" spans="10:10" ht="14.15" customHeight="1">
      <c r="J74" s="2" t="str">
        <f ca="1"/>
        <v>Alemanha</v>
      </c>
    </row>
    <row r="75" spans="10:10" ht="14.15" customHeight="1">
      <c r="J75" s="2" t="str">
        <f ca="1"/>
        <v>Gana</v>
      </c>
    </row>
    <row r="76" spans="10:10" ht="14.15" customHeight="1">
      <c r="J76" s="2" t="str">
        <f ca="1"/>
        <v>Gibraltar</v>
      </c>
    </row>
    <row r="77" spans="10:10" ht="14.15" customHeight="1">
      <c r="J77" s="2" t="str">
        <f ca="1"/>
        <v>Grécia</v>
      </c>
    </row>
    <row r="78" spans="10:10" ht="14.15" customHeight="1">
      <c r="J78" s="2" t="str">
        <f ca="1"/>
        <v>Granada</v>
      </c>
    </row>
    <row r="79" spans="10:10" ht="14.15" customHeight="1">
      <c r="J79" s="2" t="str">
        <f ca="1"/>
        <v>Guadalupe</v>
      </c>
    </row>
    <row r="80" spans="10:10" ht="14.15" customHeight="1">
      <c r="J80" s="2" t="str">
        <f ca="1"/>
        <v>Guatemala</v>
      </c>
    </row>
    <row r="81" spans="10:10" ht="14.15" customHeight="1">
      <c r="J81" s="2" t="str">
        <f ca="1"/>
        <v>Guiné</v>
      </c>
    </row>
    <row r="82" spans="10:10" ht="14.15" customHeight="1">
      <c r="J82" s="2" t="str">
        <f ca="1"/>
        <v>Guiné-Bissau</v>
      </c>
    </row>
    <row r="83" spans="10:10" ht="14.15" customHeight="1">
      <c r="J83" s="2" t="str">
        <f ca="1"/>
        <v>Guiana</v>
      </c>
    </row>
    <row r="84" spans="10:10" ht="14.15" customHeight="1">
      <c r="J84" s="2" t="str">
        <f ca="1"/>
        <v>Haiti</v>
      </c>
    </row>
    <row r="85" spans="10:10" ht="14.15" customHeight="1">
      <c r="J85" s="2" t="str">
        <f ca="1"/>
        <v>Honduras</v>
      </c>
    </row>
    <row r="86" spans="10:10" ht="14.15" customHeight="1">
      <c r="J86" s="2" t="str">
        <f ca="1"/>
        <v>Hong Kong</v>
      </c>
    </row>
    <row r="87" spans="10:10" ht="14.15" customHeight="1">
      <c r="J87" s="2" t="str">
        <f ca="1"/>
        <v>Hungria</v>
      </c>
    </row>
    <row r="88" spans="10:10" ht="14.15" customHeight="1">
      <c r="J88" s="2" t="str">
        <f ca="1"/>
        <v>Islândia</v>
      </c>
    </row>
    <row r="89" spans="10:10" ht="14.15" customHeight="1">
      <c r="J89" s="2" t="str">
        <f ca="1"/>
        <v>Índia</v>
      </c>
    </row>
    <row r="90" spans="10:10" ht="14.15" customHeight="1">
      <c r="J90" s="2" t="str">
        <f ca="1"/>
        <v>Indonésia</v>
      </c>
    </row>
    <row r="91" spans="10:10" ht="14.15" customHeight="1">
      <c r="J91" s="2" t="str">
        <f ca="1"/>
        <v>Irã</v>
      </c>
    </row>
    <row r="92" spans="10:10" ht="14.15" customHeight="1">
      <c r="J92" s="2" t="str">
        <f ca="1"/>
        <v>Iraque</v>
      </c>
    </row>
    <row r="93" spans="10:10" ht="14.15" customHeight="1">
      <c r="J93" s="2" t="str">
        <f ca="1"/>
        <v>Irlanda</v>
      </c>
    </row>
    <row r="94" spans="10:10" ht="14.15" customHeight="1">
      <c r="J94" s="2" t="str">
        <f ca="1"/>
        <v>Israel</v>
      </c>
    </row>
    <row r="95" spans="10:10" ht="14.15" customHeight="1">
      <c r="J95" s="2" t="str">
        <f ca="1"/>
        <v>Itália</v>
      </c>
    </row>
    <row r="96" spans="10:10" ht="14.15" customHeight="1">
      <c r="J96" s="2" t="str">
        <f ca="1"/>
        <v>Jamaica</v>
      </c>
    </row>
    <row r="97" spans="10:10" ht="14.15" customHeight="1">
      <c r="J97" s="2" t="str">
        <f ca="1"/>
        <v>Japão</v>
      </c>
    </row>
    <row r="98" spans="10:10" ht="14.15" customHeight="1">
      <c r="J98" s="2" t="str">
        <f ca="1"/>
        <v>Jordânia</v>
      </c>
    </row>
    <row r="99" spans="10:10" ht="14.15" customHeight="1">
      <c r="J99" s="2" t="str">
        <f ca="1"/>
        <v>Cazaquistão</v>
      </c>
    </row>
    <row r="100" spans="10:10" ht="14.15" customHeight="1">
      <c r="J100" s="2" t="str">
        <f ca="1"/>
        <v>Quênia</v>
      </c>
    </row>
    <row r="101" spans="10:10" ht="14.15" customHeight="1">
      <c r="J101" s="2" t="str">
        <f ca="1"/>
        <v>Kiribati</v>
      </c>
    </row>
    <row r="102" spans="10:10" ht="14.15" customHeight="1">
      <c r="J102" s="2" t="str">
        <f ca="1"/>
        <v>Coréia do Sul</v>
      </c>
    </row>
    <row r="103" spans="10:10" ht="14.15" customHeight="1">
      <c r="J103" s="2" t="str">
        <f ca="1"/>
        <v>Kuwait</v>
      </c>
    </row>
    <row r="104" spans="10:10" ht="14.15" customHeight="1">
      <c r="J104" s="2" t="str">
        <f ca="1"/>
        <v>Quirguistão</v>
      </c>
    </row>
    <row r="105" spans="10:10" ht="14.15" customHeight="1">
      <c r="J105" s="2" t="str">
        <f ca="1"/>
        <v>Letônia</v>
      </c>
    </row>
    <row r="106" spans="10:10" ht="14.15" customHeight="1">
      <c r="J106" s="2" t="str">
        <f ca="1"/>
        <v>Líbano</v>
      </c>
    </row>
    <row r="107" spans="10:10" ht="14.15" customHeight="1">
      <c r="J107" s="2" t="str">
        <f ca="1"/>
        <v>Lesoto</v>
      </c>
    </row>
    <row r="108" spans="10:10" ht="14.15" customHeight="1">
      <c r="J108" s="2" t="str">
        <f ca="1"/>
        <v>Libéria</v>
      </c>
    </row>
    <row r="109" spans="10:10" ht="14.15" customHeight="1">
      <c r="J109" s="2" t="str">
        <f ca="1"/>
        <v>Líbia</v>
      </c>
    </row>
    <row r="110" spans="10:10" ht="14.15" customHeight="1">
      <c r="J110" s="2" t="str">
        <f ca="1"/>
        <v>Lituânia</v>
      </c>
    </row>
    <row r="111" spans="10:10" ht="14.15" customHeight="1">
      <c r="J111" s="2" t="str">
        <f ca="1"/>
        <v>Luxemburgo</v>
      </c>
    </row>
    <row r="112" spans="10:10" ht="14.15" customHeight="1">
      <c r="J112" s="2" t="str">
        <f ca="1"/>
        <v>Madagascar</v>
      </c>
    </row>
    <row r="113" spans="10:10" ht="14.15" customHeight="1">
      <c r="J113" s="2" t="str">
        <f ca="1"/>
        <v>Malauí</v>
      </c>
    </row>
    <row r="114" spans="10:10" ht="14.15" customHeight="1">
      <c r="J114" s="2" t="str">
        <f ca="1"/>
        <v>Malásia</v>
      </c>
    </row>
    <row r="115" spans="10:10" ht="14.15" customHeight="1">
      <c r="J115" s="2" t="str">
        <f ca="1"/>
        <v>Maldivas</v>
      </c>
    </row>
    <row r="116" spans="10:10" ht="14.15" customHeight="1">
      <c r="J116" s="2" t="str">
        <f ca="1"/>
        <v>Mali</v>
      </c>
    </row>
    <row r="117" spans="10:10" ht="14.15" customHeight="1">
      <c r="J117" s="2" t="str">
        <f ca="1"/>
        <v>Malta</v>
      </c>
    </row>
    <row r="118" spans="10:10" ht="14.15" customHeight="1">
      <c r="J118" s="2" t="str">
        <f ca="1"/>
        <v>Maurício</v>
      </c>
    </row>
    <row r="119" spans="10:10" ht="14.15" customHeight="1">
      <c r="J119" s="2" t="str">
        <f ca="1"/>
        <v>México</v>
      </c>
    </row>
    <row r="120" spans="10:10" ht="14.15" customHeight="1">
      <c r="J120" s="2" t="str">
        <f ca="1"/>
        <v>Moldávia</v>
      </c>
    </row>
    <row r="121" spans="10:10" ht="14.15" customHeight="1">
      <c r="J121" s="2" t="str">
        <f ca="1"/>
        <v>Mongólia</v>
      </c>
    </row>
    <row r="122" spans="10:10" ht="14.15" customHeight="1">
      <c r="J122" s="2" t="str">
        <f ca="1"/>
        <v>Montenegro</v>
      </c>
    </row>
    <row r="123" spans="10:10" ht="14.15" customHeight="1">
      <c r="J123" s="2" t="str">
        <f ca="1"/>
        <v>Marrocos</v>
      </c>
    </row>
    <row r="124" spans="10:10" ht="14.15" customHeight="1">
      <c r="J124" s="2" t="str">
        <f ca="1"/>
        <v>Moçambique</v>
      </c>
    </row>
    <row r="125" spans="10:10" ht="14.15" customHeight="1">
      <c r="J125" s="2" t="str">
        <f ca="1"/>
        <v>Myanmar</v>
      </c>
    </row>
    <row r="126" spans="10:10" ht="14.15" customHeight="1">
      <c r="J126" s="2" t="str">
        <f ca="1"/>
        <v>Namíbia</v>
      </c>
    </row>
    <row r="127" spans="10:10" ht="14.15" customHeight="1">
      <c r="J127" s="2" t="str">
        <f ca="1"/>
        <v>Nepal</v>
      </c>
    </row>
    <row r="128" spans="10:10" ht="14.15" customHeight="1">
      <c r="J128" s="2" t="str">
        <f ca="1"/>
        <v>Países Baixos</v>
      </c>
    </row>
    <row r="129" spans="10:10" ht="14.15" customHeight="1">
      <c r="J129" s="2" t="str">
        <f ca="1"/>
        <v>Nova Caledônia</v>
      </c>
    </row>
    <row r="130" spans="10:10" ht="14.15" customHeight="1">
      <c r="J130" s="2" t="str">
        <f ca="1"/>
        <v>Nova Zelândia</v>
      </c>
    </row>
    <row r="131" spans="10:10" ht="14.15" customHeight="1">
      <c r="J131" s="2" t="str">
        <f ca="1"/>
        <v>Nicarágua</v>
      </c>
    </row>
    <row r="132" spans="10:10" ht="14.15" customHeight="1">
      <c r="J132" s="2" t="str">
        <f ca="1"/>
        <v>Níger</v>
      </c>
    </row>
    <row r="133" spans="10:10" ht="14.15" customHeight="1">
      <c r="J133" s="2" t="str">
        <f ca="1"/>
        <v>Nigéria</v>
      </c>
    </row>
    <row r="134" spans="10:10" ht="14.15" customHeight="1">
      <c r="J134" s="2" t="str">
        <f ca="1"/>
        <v>Macedônia</v>
      </c>
    </row>
    <row r="135" spans="10:10" ht="14.15" customHeight="1">
      <c r="J135" s="2" t="str">
        <f ca="1"/>
        <v>Noruega</v>
      </c>
    </row>
    <row r="136" spans="10:10" ht="14.15" customHeight="1">
      <c r="J136" s="2" t="str">
        <f ca="1"/>
        <v>Omã</v>
      </c>
    </row>
    <row r="137" spans="10:10" ht="14.15" customHeight="1">
      <c r="J137" s="2" t="str">
        <f ca="1"/>
        <v>Paquistão</v>
      </c>
    </row>
    <row r="138" spans="10:10" ht="14.15" customHeight="1">
      <c r="J138" s="2" t="str">
        <f ca="1"/>
        <v>Panamá</v>
      </c>
    </row>
    <row r="139" spans="10:10" ht="14.15" customHeight="1">
      <c r="J139" s="2" t="str">
        <f ca="1"/>
        <v>Paraguai</v>
      </c>
    </row>
    <row r="140" spans="10:10" ht="14.15" customHeight="1">
      <c r="J140" s="2" t="str">
        <f ca="1"/>
        <v>Peru</v>
      </c>
    </row>
    <row r="141" spans="10:10" ht="14.15" customHeight="1">
      <c r="J141" s="2" t="str">
        <f ca="1"/>
        <v>Filipinas</v>
      </c>
    </row>
    <row r="142" spans="10:10" ht="14.15" customHeight="1">
      <c r="J142" s="2" t="str">
        <f ca="1"/>
        <v>Polônia</v>
      </c>
    </row>
    <row r="143" spans="10:10" ht="14.15" customHeight="1">
      <c r="J143" s="2" t="str">
        <f ca="1"/>
        <v>Portugal</v>
      </c>
    </row>
    <row r="144" spans="10:10" ht="14.15" customHeight="1">
      <c r="J144" s="2" t="str">
        <f ca="1"/>
        <v>Porto Rico</v>
      </c>
    </row>
    <row r="145" spans="10:10" ht="14.15" customHeight="1">
      <c r="J145" s="2" t="str">
        <f ca="1"/>
        <v>Catar</v>
      </c>
    </row>
    <row r="146" spans="10:10" ht="14.15" customHeight="1">
      <c r="J146" s="2" t="str">
        <f ca="1"/>
        <v>Ilhas Reunião</v>
      </c>
    </row>
    <row r="147" spans="10:10" ht="14.15" customHeight="1">
      <c r="J147" s="2" t="str">
        <f ca="1"/>
        <v>Romênia</v>
      </c>
    </row>
    <row r="148" spans="10:10" ht="14.15" customHeight="1">
      <c r="J148" s="2" t="str">
        <f ca="1"/>
        <v>Rússia</v>
      </c>
    </row>
    <row r="149" spans="10:10" ht="14.15" customHeight="1">
      <c r="J149" s="2" t="str">
        <f ca="1"/>
        <v>Ruanda</v>
      </c>
    </row>
    <row r="150" spans="10:10" ht="14.15" customHeight="1">
      <c r="J150" s="2" t="str">
        <f ca="1"/>
        <v>Samoa</v>
      </c>
    </row>
    <row r="151" spans="10:10" ht="14.15" customHeight="1">
      <c r="J151" s="2" t="str">
        <f ca="1"/>
        <v>Arábia Saudita</v>
      </c>
    </row>
    <row r="152" spans="10:10" ht="14.15" customHeight="1">
      <c r="J152" s="2" t="str">
        <f ca="1"/>
        <v>Senegal</v>
      </c>
    </row>
    <row r="153" spans="10:10" ht="14.15" customHeight="1">
      <c r="J153" s="2" t="str">
        <f ca="1"/>
        <v>Sérvia</v>
      </c>
    </row>
    <row r="154" spans="10:10" ht="14.15" customHeight="1">
      <c r="J154" s="2" t="str">
        <f ca="1"/>
        <v>Seychelles</v>
      </c>
    </row>
    <row r="155" spans="10:10" ht="14.15" customHeight="1">
      <c r="J155" s="2" t="str">
        <f ca="1"/>
        <v>Serra Leoa</v>
      </c>
    </row>
    <row r="156" spans="10:10" ht="14.15" customHeight="1">
      <c r="J156" s="2" t="str">
        <f ca="1"/>
        <v>Singapura</v>
      </c>
    </row>
    <row r="157" spans="10:10" ht="14.15" customHeight="1">
      <c r="J157" s="2" t="str">
        <f ca="1"/>
        <v>Eslováquia</v>
      </c>
    </row>
    <row r="158" spans="10:10" ht="14.15" customHeight="1">
      <c r="J158" s="2" t="str">
        <f ca="1"/>
        <v>Eslovênia</v>
      </c>
    </row>
    <row r="159" spans="10:10" ht="14.15" customHeight="1">
      <c r="J159" s="2" t="str">
        <f ca="1"/>
        <v>Ilhas Salomão</v>
      </c>
    </row>
    <row r="160" spans="10:10" ht="14.15" customHeight="1">
      <c r="J160" s="2" t="str">
        <f ca="1"/>
        <v>Somália</v>
      </c>
    </row>
    <row r="161" spans="10:10" ht="14.15" customHeight="1">
      <c r="J161" s="2" t="str">
        <f ca="1"/>
        <v>África do Sul</v>
      </c>
    </row>
    <row r="162" spans="10:10" ht="14.15" customHeight="1">
      <c r="J162" s="2" t="str">
        <f ca="1"/>
        <v>Sudão do Sul</v>
      </c>
    </row>
    <row r="163" spans="10:10" ht="14.15" customHeight="1">
      <c r="J163" s="2" t="str">
        <f ca="1"/>
        <v>Espanha</v>
      </c>
    </row>
    <row r="164" spans="10:10" ht="14.15" customHeight="1">
      <c r="J164" s="2" t="str">
        <f ca="1"/>
        <v>Sri Lanka</v>
      </c>
    </row>
    <row r="165" spans="10:10" ht="14.15" customHeight="1">
      <c r="J165" s="2" t="str">
        <f ca="1"/>
        <v>Sudão</v>
      </c>
    </row>
    <row r="166" spans="10:10" ht="14.15" customHeight="1">
      <c r="J166" s="2" t="str">
        <f ca="1"/>
        <v>Suazilândia</v>
      </c>
    </row>
    <row r="167" spans="10:10" ht="14.15" customHeight="1">
      <c r="J167" s="2" t="str">
        <f ca="1"/>
        <v>Suécia</v>
      </c>
    </row>
    <row r="168" spans="10:10" ht="14.15" customHeight="1">
      <c r="J168" s="2" t="str">
        <f ca="1"/>
        <v>Suíça</v>
      </c>
    </row>
    <row r="169" spans="10:10" ht="14.15" customHeight="1">
      <c r="J169" s="2" t="str">
        <f ca="1"/>
        <v>Síria</v>
      </c>
    </row>
    <row r="170" spans="10:10" ht="14.15" customHeight="1">
      <c r="J170" s="2" t="str">
        <f ca="1"/>
        <v>Taiwan</v>
      </c>
    </row>
    <row r="171" spans="10:10" ht="14.15" customHeight="1">
      <c r="J171" s="2" t="str">
        <f ca="1"/>
        <v>Tajiquistão</v>
      </c>
    </row>
    <row r="172" spans="10:10" ht="14.15" customHeight="1">
      <c r="J172" s="2" t="str">
        <f ca="1"/>
        <v>Tanzânia</v>
      </c>
    </row>
    <row r="173" spans="10:10" ht="14.15" customHeight="1">
      <c r="J173" s="2" t="str">
        <f ca="1"/>
        <v>Tailândia</v>
      </c>
    </row>
    <row r="174" spans="10:10" ht="14.15" customHeight="1">
      <c r="J174" s="2" t="str">
        <f ca="1"/>
        <v>Togo</v>
      </c>
    </row>
    <row r="175" spans="10:10" ht="14.15" customHeight="1">
      <c r="J175" s="2" t="str">
        <f ca="1"/>
        <v>Trindade e Tobago</v>
      </c>
    </row>
    <row r="176" spans="10:10" ht="14.15" customHeight="1">
      <c r="J176" s="2" t="str">
        <f ca="1"/>
        <v>Tunísia</v>
      </c>
    </row>
    <row r="177" spans="10:10" ht="14.15" customHeight="1">
      <c r="J177" s="2" t="str">
        <f ca="1"/>
        <v>Turquia</v>
      </c>
    </row>
    <row r="178" spans="10:10" ht="14.15" customHeight="1">
      <c r="J178" s="2" t="str">
        <f ca="1"/>
        <v>Turcomenistão</v>
      </c>
    </row>
    <row r="179" spans="10:10" ht="14.15" customHeight="1">
      <c r="J179" s="2" t="str">
        <f ca="1"/>
        <v>Uganda</v>
      </c>
    </row>
    <row r="180" spans="10:10" ht="14.15" customHeight="1">
      <c r="J180" s="2" t="str">
        <f ca="1"/>
        <v>Ucrânia</v>
      </c>
    </row>
    <row r="181" spans="10:10" ht="14.15" customHeight="1">
      <c r="J181" s="2" t="str">
        <f ca="1"/>
        <v>Emirados Árabes Unidos</v>
      </c>
    </row>
    <row r="182" spans="10:10" ht="14.15" customHeight="1">
      <c r="J182" s="2" t="str">
        <f ca="1"/>
        <v>Reino Unido</v>
      </c>
    </row>
    <row r="183" spans="10:10" ht="14.15" customHeight="1">
      <c r="J183" s="2" t="str">
        <f ca="1"/>
        <v>Estados Unidos da América</v>
      </c>
    </row>
    <row r="184" spans="10:10" ht="14.15" customHeight="1">
      <c r="J184" s="2" t="str">
        <f ca="1"/>
        <v>Uruguai</v>
      </c>
    </row>
    <row r="185" spans="10:10" ht="14.15" customHeight="1">
      <c r="J185" s="2" t="str">
        <f ca="1"/>
        <v>Uzbequistão</v>
      </c>
    </row>
    <row r="186" spans="10:10" ht="14.15" customHeight="1">
      <c r="J186" s="2" t="str">
        <f ca="1"/>
        <v>Venezuela</v>
      </c>
    </row>
    <row r="187" spans="10:10" ht="14.15" customHeight="1">
      <c r="J187" s="2" t="str">
        <f ca="1"/>
        <v>Vietnã</v>
      </c>
    </row>
    <row r="188" spans="10:10" ht="14.15" customHeight="1">
      <c r="J188" s="2" t="str">
        <f ca="1"/>
        <v>Iêmen</v>
      </c>
    </row>
    <row r="189" spans="10:10" ht="14.15" customHeight="1">
      <c r="J189" s="2" t="str">
        <f ca="1"/>
        <v>Zâmbia</v>
      </c>
    </row>
    <row r="190" spans="10:10" ht="14.15" customHeight="1">
      <c r="J190" s="2" t="str">
        <f ca="1"/>
        <v>Zimbábue</v>
      </c>
    </row>
  </sheetData>
  <sheetProtection formatCells="0"/>
  <protectedRanges>
    <protectedRange algorithmName="SHA-512" hashValue="YnC3tSuOMO0m27XhAyHjJx083Jxck0vZufX2gwhhDc/TcIzxjuJfHfxfsBXdzcM5vY16diXxXmFKQpd5367w+w==" saltValue="50HERflbKEdjtpLAXDG7cg==" spinCount="100000" sqref="E4:E33" name="Producer Information"/>
  </protectedRanges>
  <conditionalFormatting sqref="D32:D33">
    <cfRule type="expression" dxfId="649" priority="32">
      <formula>$B$32=""</formula>
    </cfRule>
  </conditionalFormatting>
  <conditionalFormatting sqref="D30:D31">
    <cfRule type="expression" dxfId="648" priority="30">
      <formula>$B$30=""</formula>
    </cfRule>
  </conditionalFormatting>
  <conditionalFormatting sqref="D28:D29">
    <cfRule type="expression" dxfId="647" priority="29">
      <formula>$B$28=""</formula>
    </cfRule>
  </conditionalFormatting>
  <conditionalFormatting sqref="B24:E24 B35:E35 D25:D33 B34:D34">
    <cfRule type="expression" dxfId="646" priority="27">
      <formula>$E$22=1</formula>
    </cfRule>
  </conditionalFormatting>
  <conditionalFormatting sqref="B28:B29">
    <cfRule type="expression" dxfId="645" priority="12">
      <formula>$B$28=""</formula>
    </cfRule>
  </conditionalFormatting>
  <conditionalFormatting sqref="E25:E29">
    <cfRule type="expression" dxfId="644" priority="21">
      <formula>$E$22=1</formula>
    </cfRule>
  </conditionalFormatting>
  <conditionalFormatting sqref="C32:C33">
    <cfRule type="expression" dxfId="643" priority="20">
      <formula>$B$32=""</formula>
    </cfRule>
  </conditionalFormatting>
  <conditionalFormatting sqref="C32">
    <cfRule type="expression" dxfId="642" priority="19">
      <formula>$B$32=""</formula>
    </cfRule>
  </conditionalFormatting>
  <conditionalFormatting sqref="C30:C31">
    <cfRule type="expression" dxfId="641" priority="18">
      <formula>$B$30=""</formula>
    </cfRule>
  </conditionalFormatting>
  <conditionalFormatting sqref="C28:C29">
    <cfRule type="expression" dxfId="640" priority="17">
      <formula>$B$28=""</formula>
    </cfRule>
  </conditionalFormatting>
  <conditionalFormatting sqref="C25:C33">
    <cfRule type="expression" dxfId="639" priority="16">
      <formula>$E$22=1</formula>
    </cfRule>
  </conditionalFormatting>
  <conditionalFormatting sqref="B32:B33">
    <cfRule type="expression" dxfId="638" priority="15">
      <formula>$B$32=""</formula>
    </cfRule>
  </conditionalFormatting>
  <conditionalFormatting sqref="B32">
    <cfRule type="expression" dxfId="637" priority="14">
      <formula>$B$32=""</formula>
    </cfRule>
  </conditionalFormatting>
  <conditionalFormatting sqref="B30:B31">
    <cfRule type="expression" dxfId="636" priority="13">
      <formula>$B$30=""</formula>
    </cfRule>
  </conditionalFormatting>
  <conditionalFormatting sqref="B25:B33">
    <cfRule type="expression" dxfId="635" priority="11">
      <formula>$E$22=1</formula>
    </cfRule>
  </conditionalFormatting>
  <conditionalFormatting sqref="C30">
    <cfRule type="expression" dxfId="634" priority="10">
      <formula>$B$28=""</formula>
    </cfRule>
  </conditionalFormatting>
  <conditionalFormatting sqref="C31">
    <cfRule type="expression" dxfId="633" priority="9">
      <formula>$B$28=""</formula>
    </cfRule>
  </conditionalFormatting>
  <conditionalFormatting sqref="C32">
    <cfRule type="expression" dxfId="632" priority="8">
      <formula>$B$28=""</formula>
    </cfRule>
  </conditionalFormatting>
  <conditionalFormatting sqref="C33">
    <cfRule type="expression" dxfId="631" priority="7">
      <formula>$B$28=""</formula>
    </cfRule>
  </conditionalFormatting>
  <conditionalFormatting sqref="E33">
    <cfRule type="expression" dxfId="630" priority="5">
      <formula>$B$32=""</formula>
    </cfRule>
  </conditionalFormatting>
  <conditionalFormatting sqref="E32">
    <cfRule type="expression" dxfId="629" priority="6">
      <formula>$B$32=""</formula>
    </cfRule>
  </conditionalFormatting>
  <conditionalFormatting sqref="E32:E34">
    <cfRule type="expression" dxfId="628" priority="4">
      <formula>$E$22=1</formula>
    </cfRule>
  </conditionalFormatting>
  <conditionalFormatting sqref="E30:E31">
    <cfRule type="expression" dxfId="627" priority="1">
      <formula>$E$22=1</formula>
    </cfRule>
  </conditionalFormatting>
  <conditionalFormatting sqref="E30">
    <cfRule type="expression" dxfId="626" priority="3">
      <formula>$B$30=""</formula>
    </cfRule>
  </conditionalFormatting>
  <conditionalFormatting sqref="E31">
    <cfRule type="expression" dxfId="625" priority="2">
      <formula>$B$30=""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33244EB-FBBE-4168-B4FD-9D0F784E3B3F}">
          <x14:formula1>
            <xm:f>OFFSET(Languages2!$B$1,12,MATCH('1'!$C$5,Languages2!$B$1:$AA$1,0)-1,13,1)</xm:f>
          </x14:formula1>
          <xm:sqref>E26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28E2-C205-460A-94F1-20BA93A77DEE}">
  <sheetPr codeName="Sheet31">
    <tabColor rgb="FFFFE030"/>
  </sheetPr>
  <dimension ref="B1:R54"/>
  <sheetViews>
    <sheetView showGridLines="0" zoomScale="89" zoomScaleNormal="100" workbookViewId="0">
      <pane xSplit="1" ySplit="1" topLeftCell="B2" activePane="bottomRight" state="frozen"/>
      <selection activeCell="C11" sqref="C11:C12"/>
      <selection pane="topRight" activeCell="C11" sqref="C11:C12"/>
      <selection pane="bottomLeft" activeCell="C11" sqref="C11:C12"/>
      <selection pane="bottomRight" activeCell="D4" sqref="D4"/>
    </sheetView>
  </sheetViews>
  <sheetFormatPr defaultColWidth="9.1796875" defaultRowHeight="14.15" customHeight="1"/>
  <cols>
    <col min="1" max="1" width="4.453125" style="768" customWidth="1"/>
    <col min="2" max="2" width="46.81640625" style="768" customWidth="1"/>
    <col min="3" max="3" width="5.453125" style="768" customWidth="1"/>
    <col min="4" max="4" width="15.1796875" style="808" customWidth="1"/>
    <col min="5" max="5" width="2.81640625" style="768" customWidth="1"/>
    <col min="6" max="6" width="18.54296875" style="768" customWidth="1"/>
    <col min="7" max="7" width="2.81640625" style="768" customWidth="1"/>
    <col min="8" max="8" width="16" style="768" customWidth="1"/>
    <col min="9" max="9" width="2.81640625" style="768" customWidth="1"/>
    <col min="10" max="10" width="15.81640625" style="768" customWidth="1"/>
    <col min="11" max="11" width="3.1796875" style="768" customWidth="1"/>
    <col min="12" max="12" width="16" style="768" customWidth="1"/>
    <col min="13" max="13" width="3.453125" style="768" customWidth="1"/>
    <col min="14" max="14" width="16" style="768" customWidth="1"/>
    <col min="15" max="15" width="3.453125" style="768" customWidth="1"/>
    <col min="16" max="16" width="3.81640625" style="768" customWidth="1"/>
    <col min="17" max="16384" width="9.1796875" style="768"/>
  </cols>
  <sheetData>
    <row r="1" spans="2:18" s="549" customFormat="1" ht="44.5" customHeight="1" thickBot="1">
      <c r="B1" s="548" t="str">
        <f>INDEX(Languages1!$C$1:$AB$1998,MATCH('Job Categories_V2'!B1,Languages1!$C$1:$C$1998,0),MATCH('1'!$C$5,Languages1!$C$1:$AB$1,0))</f>
        <v>Categorias de Trabalho</v>
      </c>
      <c r="C1" s="783"/>
      <c r="D1" s="755"/>
      <c r="E1" s="755"/>
      <c r="F1" s="755"/>
      <c r="G1" s="755"/>
      <c r="H1" s="755"/>
      <c r="I1" s="755"/>
      <c r="J1" s="755"/>
      <c r="K1" s="784"/>
      <c r="L1" s="784"/>
      <c r="M1" s="784"/>
      <c r="N1" s="784"/>
      <c r="O1" s="784"/>
      <c r="P1" s="784"/>
      <c r="Q1" s="784"/>
      <c r="R1" s="784"/>
    </row>
    <row r="2" spans="2:18" s="786" customFormat="1" ht="14" customHeight="1" thickTop="1">
      <c r="B2" s="785"/>
      <c r="F2" s="1134" t="str">
        <f>'Job Categories_V2'!Q3</f>
        <v>Nota: Isso será automaticamente preenchido com a moeda local, mas outra moeda pode ser inserida.</v>
      </c>
      <c r="G2" s="1135"/>
      <c r="H2" s="1136"/>
      <c r="J2" s="1137" t="str">
        <f>'Job Categories_V2'!Q5</f>
        <v>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v>
      </c>
      <c r="K2" s="1138"/>
      <c r="L2" s="1138"/>
      <c r="M2" s="1138"/>
      <c r="N2" s="1138"/>
      <c r="O2" s="1138"/>
      <c r="P2" s="1138"/>
      <c r="Q2" s="1138"/>
      <c r="R2" s="1138"/>
    </row>
    <row r="3" spans="2:18" s="592" customFormat="1" ht="15" customHeight="1" thickBot="1">
      <c r="B3" s="659" t="str">
        <f>INDEX(Languages1!$C$1:$AB$1998,MATCH('Job Categories_V2'!B3,Languages1!$C$1:$C$1998,0),MATCH('1'!$C$5,Languages1!$C$1:$AB$1,0))</f>
        <v>Moeda</v>
      </c>
      <c r="F3" s="1137"/>
      <c r="G3" s="1138"/>
      <c r="H3" s="1139"/>
      <c r="J3" s="1137"/>
      <c r="K3" s="1138"/>
      <c r="L3" s="1138"/>
      <c r="M3" s="1138"/>
      <c r="N3" s="1138"/>
      <c r="O3" s="1138"/>
      <c r="P3" s="1138"/>
      <c r="Q3" s="1138"/>
      <c r="R3" s="1138"/>
    </row>
    <row r="4" spans="2:18" s="592" customFormat="1" ht="14.5" customHeight="1">
      <c r="B4" s="787" t="str">
        <f>INDEX(Languages1!$C$1:$AB$1998,MATCH('Job Categories_V2'!B4,Languages1!$C$1:$C$1998,0),MATCH('1'!$C$5,Languages1!$C$1:$AB$1,0))</f>
        <v>Moeda local</v>
      </c>
      <c r="D4" s="788" t="str">
        <f>IFERROR('Job Categories_V2'!U13,"")</f>
        <v/>
      </c>
      <c r="E4" s="789"/>
      <c r="F4" s="1137"/>
      <c r="G4" s="1138"/>
      <c r="H4" s="1139"/>
      <c r="I4" s="789"/>
      <c r="J4" s="1137"/>
      <c r="K4" s="1138"/>
      <c r="L4" s="1138"/>
      <c r="M4" s="1138"/>
      <c r="N4" s="1138"/>
      <c r="O4" s="1138"/>
      <c r="P4" s="1138"/>
      <c r="Q4" s="1138"/>
      <c r="R4" s="1138"/>
    </row>
    <row r="5" spans="2:18" s="592" customFormat="1" ht="15" customHeight="1" thickBot="1">
      <c r="B5" s="657"/>
      <c r="D5" s="789"/>
      <c r="E5" s="789"/>
      <c r="F5" s="1140"/>
      <c r="G5" s="1141"/>
      <c r="H5" s="1142"/>
      <c r="I5" s="789"/>
      <c r="J5" s="1137"/>
      <c r="K5" s="1138"/>
      <c r="L5" s="1138"/>
      <c r="M5" s="1138"/>
      <c r="N5" s="1138"/>
      <c r="O5" s="1138"/>
      <c r="P5" s="1138"/>
      <c r="Q5" s="1138"/>
      <c r="R5" s="1138"/>
    </row>
    <row r="6" spans="2:18" s="592" customFormat="1" ht="14.15" customHeight="1" thickBot="1">
      <c r="B6" s="659" t="str">
        <f>INDEX(Languages1!$C$1:$AB$1998,MATCH('Job Categories_V2'!B6,Languages1!$C$1:$C$1998,0),MATCH('1'!$C$5,Languages1!$C$1:$AB$1,0))</f>
        <v>Informação das Áreas de Trabalho</v>
      </c>
      <c r="C6" s="790"/>
      <c r="D6" s="791"/>
      <c r="E6" s="792"/>
      <c r="F6" s="789"/>
      <c r="G6" s="792"/>
      <c r="H6" s="789"/>
      <c r="I6" s="792"/>
      <c r="J6" s="789"/>
    </row>
    <row r="7" spans="2:18" ht="14.15" customHeight="1">
      <c r="B7" s="787" t="str">
        <f>INDEX(Languages1!$C$1:$AB$1998,MATCH('Job Categories_V2'!B7,Languages1!$C$1:$C$1998,0),MATCH('1'!$C$5,Languages1!$C$1:$AB$1,0))</f>
        <v>Área de Trabalho</v>
      </c>
      <c r="C7" s="592"/>
      <c r="D7" s="793"/>
      <c r="E7" s="789"/>
      <c r="F7" s="793"/>
      <c r="G7" s="789"/>
      <c r="H7" s="793"/>
      <c r="I7" s="789"/>
      <c r="J7" s="793"/>
      <c r="K7" s="789"/>
      <c r="L7" s="793"/>
      <c r="M7" s="789"/>
      <c r="N7" s="793"/>
      <c r="O7" s="789"/>
      <c r="P7" s="789"/>
    </row>
    <row r="8" spans="2:18" ht="14.15" customHeight="1">
      <c r="B8" s="657"/>
      <c r="C8" s="592"/>
      <c r="D8" s="794" t="str">
        <f>INDEX(Languages1!$C$1:$AB$1998,MATCH('Job Categories_V2'!D8,Languages1!$C$1:$C$1998,0),MATCH('1'!$C$5,Languages1!$C$1:$AB$1,0))</f>
        <v>Ex. Campo de banana</v>
      </c>
      <c r="E8" s="795"/>
      <c r="F8" s="794" t="str">
        <f>INDEX(Languages1!$C$1:$AB$1998,MATCH('Job Categories_V2'!F8,Languages1!$C$1:$C$1998,0),MATCH('1'!$C$5,Languages1!$C$1:$AB$1,0))</f>
        <v>Ex. Planta de empacotadora</v>
      </c>
      <c r="G8" s="795"/>
      <c r="H8" s="794" t="str">
        <f>INDEX(Languages1!$C$1:$AB$1998,MATCH('Job Categories_V2'!H8,Languages1!$C$1:$C$1998,0),MATCH('1'!$C$5,Languages1!$C$1:$AB$1,0))</f>
        <v>Ex. Transporte</v>
      </c>
      <c r="I8" s="795"/>
      <c r="J8" s="794" t="str">
        <f>INDEX(Languages1!$C$1:$AB$1998,MATCH('Job Categories_V2'!J8,Languages1!$C$1:$C$1998,0),MATCH('1'!$C$5,Languages1!$C$1:$AB$1,0))</f>
        <v>Ex. Administração</v>
      </c>
      <c r="K8" s="795"/>
      <c r="L8" s="794" t="str">
        <f>INDEX(Languages1!$C$1:$AB$1998,MATCH('Job Categories_V2'!L8,Languages1!$C$1:$C$1998,0),MATCH('1'!$C$5,Languages1!$C$1:$AB$1,0))</f>
        <v>Ex. Administração</v>
      </c>
      <c r="M8" s="795"/>
      <c r="N8" s="794" t="str">
        <f>INDEX(Languages1!$C$1:$AB$1998,MATCH('Job Categories_V2'!N8,Languages1!$C$1:$C$1998,0),MATCH('1'!$C$5,Languages1!$C$1:$AB$1,0))</f>
        <v>Ex. Administração</v>
      </c>
      <c r="O8" s="602"/>
      <c r="P8" s="602"/>
    </row>
    <row r="9" spans="2:18" ht="14.15" customHeight="1" thickBot="1">
      <c r="B9" s="659" t="str">
        <f>INDEX(Languages1!$C$1:$AB$1998,MATCH('Job Categories_V2'!B9,Languages1!$C$1:$C$1998,0),MATCH('1'!$C$5,Languages1!$C$1:$AB$1,0))</f>
        <v>Informações das Categorias de Trabalho</v>
      </c>
      <c r="C9" s="790"/>
      <c r="D9" s="796"/>
      <c r="E9" s="797"/>
      <c r="G9" s="797"/>
      <c r="I9" s="797"/>
      <c r="K9" s="797"/>
      <c r="M9" s="797"/>
      <c r="O9" s="792"/>
      <c r="P9" s="792"/>
    </row>
    <row r="10" spans="2:18" ht="14.15" customHeight="1">
      <c r="B10" s="787" t="str">
        <f>INDEX(Languages1!$C$1:$AA$1998,MATCH('Job Categories_V2'!B10,Languages1!$C$1:$C$1998,0),MATCH('1'!$C$5,Languages1!$C$1:$AA$1,0))</f>
        <v>Nome da Categoria de Trabalho</v>
      </c>
      <c r="C10" s="592"/>
      <c r="D10" s="798"/>
      <c r="E10" s="799"/>
      <c r="F10" s="800"/>
      <c r="G10" s="799"/>
      <c r="H10" s="801"/>
      <c r="I10" s="799"/>
      <c r="J10" s="801"/>
      <c r="K10" s="799"/>
      <c r="L10" s="801"/>
      <c r="M10" s="799"/>
      <c r="N10" s="801"/>
      <c r="O10" s="799"/>
      <c r="P10" s="799"/>
    </row>
    <row r="11" spans="2:18" ht="14.15" customHeight="1">
      <c r="B11" s="787" t="str">
        <f>INDEX(Languages1!$C$1:$AA$1998,MATCH('Job Categories_V2'!B11,Languages1!$C$1:$C$1998,0),MATCH('1'!$C$5,Languages1!$C$1:$AA$1,0))</f>
        <v>Nome da Categoria de Trabalho</v>
      </c>
      <c r="C11" s="592"/>
      <c r="D11" s="802"/>
      <c r="E11" s="799"/>
      <c r="F11" s="803"/>
      <c r="G11" s="799"/>
      <c r="H11" s="804"/>
      <c r="I11" s="799"/>
      <c r="J11" s="804"/>
      <c r="K11" s="799"/>
      <c r="L11" s="804"/>
      <c r="M11" s="799"/>
      <c r="N11" s="804"/>
      <c r="O11" s="799"/>
      <c r="P11" s="799"/>
    </row>
    <row r="12" spans="2:18" ht="14.15" customHeight="1">
      <c r="B12" s="787" t="str">
        <f>INDEX(Languages1!$C$1:$AA$1998,MATCH('Job Categories_V2'!B12,Languages1!$C$1:$C$1998,0),MATCH('1'!$C$5,Languages1!$C$1:$AA$1,0))</f>
        <v>Nome da Categoria de Trabalho</v>
      </c>
      <c r="C12" s="592"/>
      <c r="D12" s="802"/>
      <c r="E12" s="799"/>
      <c r="F12" s="803"/>
      <c r="G12" s="799"/>
      <c r="H12" s="804"/>
      <c r="I12" s="799"/>
      <c r="J12" s="804"/>
      <c r="K12" s="799"/>
      <c r="L12" s="804"/>
      <c r="M12" s="799"/>
      <c r="N12" s="804"/>
      <c r="O12" s="799"/>
      <c r="P12" s="799"/>
    </row>
    <row r="13" spans="2:18" ht="14.15" customHeight="1">
      <c r="B13" s="787" t="str">
        <f>INDEX(Languages1!$C$1:$AA$1998,MATCH('Job Categories_V2'!B13,Languages1!$C$1:$C$1998,0),MATCH('1'!$C$5,Languages1!$C$1:$AA$1,0))</f>
        <v>Nome da Categoria de Trabalho</v>
      </c>
      <c r="C13" s="592"/>
      <c r="D13" s="802"/>
      <c r="E13" s="799"/>
      <c r="F13" s="803"/>
      <c r="G13" s="799"/>
      <c r="H13" s="804"/>
      <c r="I13" s="799"/>
      <c r="J13" s="804"/>
      <c r="K13" s="799"/>
      <c r="L13" s="804"/>
      <c r="M13" s="799"/>
      <c r="N13" s="804"/>
      <c r="O13" s="799"/>
      <c r="P13" s="799"/>
    </row>
    <row r="14" spans="2:18" ht="14.15" customHeight="1">
      <c r="B14" s="787" t="str">
        <f>INDEX(Languages1!$C$1:$AA$1998,MATCH('Job Categories_V2'!B14,Languages1!$C$1:$C$1998,0),MATCH('1'!$C$5,Languages1!$C$1:$AA$1,0))</f>
        <v>Nome da Categoria de Trabalho</v>
      </c>
      <c r="C14" s="592"/>
      <c r="D14" s="802"/>
      <c r="E14" s="799"/>
      <c r="F14" s="803"/>
      <c r="G14" s="799"/>
      <c r="H14" s="804"/>
      <c r="I14" s="799"/>
      <c r="J14" s="804"/>
      <c r="K14" s="799"/>
      <c r="L14" s="804"/>
      <c r="M14" s="799"/>
      <c r="N14" s="804"/>
      <c r="O14" s="799"/>
      <c r="P14" s="799"/>
    </row>
    <row r="15" spans="2:18" ht="14.15" customHeight="1">
      <c r="B15" s="787" t="str">
        <f>INDEX(Languages1!$C$1:$AA$1998,MATCH('Job Categories_V2'!B15,Languages1!$C$1:$C$1998,0),MATCH('1'!$C$5,Languages1!$C$1:$AA$1,0))</f>
        <v>Nome da Categoria de Trabalho</v>
      </c>
      <c r="C15" s="592"/>
      <c r="D15" s="802"/>
      <c r="E15" s="799"/>
      <c r="F15" s="803"/>
      <c r="G15" s="799"/>
      <c r="H15" s="804"/>
      <c r="I15" s="799"/>
      <c r="J15" s="804"/>
      <c r="K15" s="799"/>
      <c r="L15" s="804"/>
      <c r="M15" s="799"/>
      <c r="N15" s="804"/>
      <c r="O15" s="799"/>
      <c r="P15" s="799"/>
    </row>
    <row r="16" spans="2:18" ht="14.15" customHeight="1">
      <c r="B16" s="787" t="str">
        <f>INDEX(Languages1!$C$1:$AA$1998,MATCH('Job Categories_V2'!B16,Languages1!$C$1:$C$1998,0),MATCH('1'!$C$5,Languages1!$C$1:$AA$1,0))</f>
        <v>Nome da Categoria de Trabalho</v>
      </c>
      <c r="C16" s="592"/>
      <c r="D16" s="802"/>
      <c r="E16" s="799"/>
      <c r="F16" s="803"/>
      <c r="G16" s="799"/>
      <c r="H16" s="804"/>
      <c r="I16" s="799"/>
      <c r="J16" s="804"/>
      <c r="K16" s="799"/>
      <c r="L16" s="804"/>
      <c r="M16" s="799"/>
      <c r="N16" s="804"/>
      <c r="O16" s="799"/>
      <c r="P16" s="799"/>
    </row>
    <row r="17" spans="2:16" ht="14.15" customHeight="1">
      <c r="B17" s="787" t="str">
        <f>INDEX(Languages1!$C$1:$AA$1998,MATCH('Job Categories_V2'!B17,Languages1!$C$1:$C$1998,0),MATCH('1'!$C$5,Languages1!$C$1:$AA$1,0))</f>
        <v>Nome da Categoria de Trabalho</v>
      </c>
      <c r="C17" s="592"/>
      <c r="D17" s="802"/>
      <c r="E17" s="799"/>
      <c r="F17" s="803"/>
      <c r="G17" s="799"/>
      <c r="H17" s="804"/>
      <c r="I17" s="799"/>
      <c r="J17" s="804"/>
      <c r="K17" s="799"/>
      <c r="L17" s="804"/>
      <c r="M17" s="799"/>
      <c r="N17" s="804"/>
      <c r="O17" s="799"/>
      <c r="P17" s="799"/>
    </row>
    <row r="18" spans="2:16" ht="14.15" customHeight="1">
      <c r="B18" s="787" t="str">
        <f>INDEX(Languages1!$C$1:$AA$1998,MATCH('Job Categories_V2'!B18,Languages1!$C$1:$C$1998,0),MATCH('1'!$C$5,Languages1!$C$1:$AA$1,0))</f>
        <v>Nome da Categoria de Trabalho</v>
      </c>
      <c r="C18" s="592"/>
      <c r="D18" s="802"/>
      <c r="E18" s="799"/>
      <c r="F18" s="803"/>
      <c r="G18" s="799"/>
      <c r="H18" s="804"/>
      <c r="I18" s="799"/>
      <c r="J18" s="804"/>
      <c r="K18" s="799"/>
      <c r="L18" s="804"/>
      <c r="M18" s="799"/>
      <c r="N18" s="804"/>
      <c r="O18" s="799"/>
      <c r="P18" s="799"/>
    </row>
    <row r="19" spans="2:16" ht="14.15" customHeight="1">
      <c r="B19" s="787" t="str">
        <f>INDEX(Languages1!$C$1:$AA$1998,MATCH('Job Categories_V2'!B19,Languages1!$C$1:$C$1998,0),MATCH('1'!$C$5,Languages1!$C$1:$AA$1,0))</f>
        <v>Nome da Categoria de Trabalho</v>
      </c>
      <c r="C19" s="592"/>
      <c r="D19" s="802"/>
      <c r="E19" s="799"/>
      <c r="F19" s="803"/>
      <c r="G19" s="799"/>
      <c r="H19" s="804"/>
      <c r="I19" s="799"/>
      <c r="J19" s="804"/>
      <c r="K19" s="799"/>
      <c r="L19" s="804"/>
      <c r="M19" s="799"/>
      <c r="N19" s="804"/>
      <c r="O19" s="799"/>
      <c r="P19" s="799"/>
    </row>
    <row r="20" spans="2:16" ht="14.15" customHeight="1">
      <c r="B20" s="787" t="str">
        <f>INDEX(Languages1!$C$1:$AA$1998,MATCH('Job Categories_V2'!B20,Languages1!$C$1:$C$1998,0),MATCH('1'!$C$5,Languages1!$C$1:$AA$1,0))</f>
        <v>Nome da Categoria de Trabalho</v>
      </c>
      <c r="C20" s="592"/>
      <c r="D20" s="802"/>
      <c r="E20" s="799"/>
      <c r="F20" s="803"/>
      <c r="G20" s="799"/>
      <c r="H20" s="804"/>
      <c r="I20" s="799"/>
      <c r="J20" s="804"/>
      <c r="K20" s="799"/>
      <c r="L20" s="804"/>
      <c r="M20" s="799"/>
      <c r="N20" s="804"/>
      <c r="O20" s="799"/>
      <c r="P20" s="799"/>
    </row>
    <row r="21" spans="2:16" ht="14.15" customHeight="1">
      <c r="B21" s="787" t="str">
        <f>INDEX(Languages1!$C$1:$AA$1998,MATCH('Job Categories_V2'!B21,Languages1!$C$1:$C$1998,0),MATCH('1'!$C$5,Languages1!$C$1:$AA$1,0))</f>
        <v>Nome da Categoria de Trabalho</v>
      </c>
      <c r="C21" s="592"/>
      <c r="D21" s="802"/>
      <c r="E21" s="799"/>
      <c r="F21" s="803"/>
      <c r="G21" s="799"/>
      <c r="H21" s="804"/>
      <c r="I21" s="799"/>
      <c r="J21" s="804"/>
      <c r="K21" s="799"/>
      <c r="L21" s="804"/>
      <c r="M21" s="799"/>
      <c r="N21" s="804"/>
      <c r="O21" s="799"/>
      <c r="P21" s="799"/>
    </row>
    <row r="22" spans="2:16" ht="14.15" customHeight="1">
      <c r="B22" s="787" t="str">
        <f>INDEX(Languages1!$C$1:$AA$1998,MATCH('Job Categories_V2'!B22,Languages1!$C$1:$C$1998,0),MATCH('1'!$C$5,Languages1!$C$1:$AA$1,0))</f>
        <v>Nome da Categoria de Trabalho</v>
      </c>
      <c r="C22" s="592"/>
      <c r="D22" s="802"/>
      <c r="E22" s="799"/>
      <c r="F22" s="803"/>
      <c r="G22" s="799"/>
      <c r="H22" s="804"/>
      <c r="I22" s="799"/>
      <c r="J22" s="804"/>
      <c r="K22" s="799"/>
      <c r="L22" s="804"/>
      <c r="M22" s="799"/>
      <c r="N22" s="804"/>
      <c r="O22" s="799"/>
      <c r="P22" s="799"/>
    </row>
    <row r="23" spans="2:16" ht="14.15" customHeight="1">
      <c r="B23" s="787" t="str">
        <f>INDEX(Languages1!$C$1:$AA$1998,MATCH('Job Categories_V2'!B23,Languages1!$C$1:$C$1998,0),MATCH('1'!$C$5,Languages1!$C$1:$AA$1,0))</f>
        <v>Nome da Categoria de Trabalho</v>
      </c>
      <c r="C23" s="592"/>
      <c r="D23" s="802"/>
      <c r="E23" s="799"/>
      <c r="F23" s="803"/>
      <c r="G23" s="799"/>
      <c r="H23" s="804"/>
      <c r="I23" s="799"/>
      <c r="J23" s="804"/>
      <c r="K23" s="799"/>
      <c r="L23" s="804"/>
      <c r="M23" s="799"/>
      <c r="N23" s="804"/>
      <c r="O23" s="799"/>
      <c r="P23" s="799"/>
    </row>
    <row r="24" spans="2:16" ht="14.15" customHeight="1">
      <c r="B24" s="787" t="str">
        <f>INDEX(Languages1!$C$1:$AA$1998,MATCH('Job Categories_V2'!B24,Languages1!$C$1:$C$1998,0),MATCH('1'!$C$5,Languages1!$C$1:$AA$1,0))</f>
        <v>Nome da Categoria de Trabalho</v>
      </c>
      <c r="C24" s="592"/>
      <c r="D24" s="802"/>
      <c r="E24" s="799"/>
      <c r="F24" s="803"/>
      <c r="G24" s="799"/>
      <c r="H24" s="804"/>
      <c r="I24" s="799"/>
      <c r="J24" s="804"/>
      <c r="K24" s="799"/>
      <c r="L24" s="804"/>
      <c r="M24" s="799"/>
      <c r="N24" s="804"/>
      <c r="O24" s="799"/>
      <c r="P24" s="799"/>
    </row>
    <row r="25" spans="2:16" ht="14.15" customHeight="1">
      <c r="B25" s="787" t="str">
        <f>INDEX(Languages1!$C$1:$AA$1998,MATCH('Job Categories_V2'!B25,Languages1!$C$1:$C$1998,0),MATCH('1'!$C$5,Languages1!$C$1:$AA$1,0))</f>
        <v>Nome da Categoria de Trabalho</v>
      </c>
      <c r="C25" s="592"/>
      <c r="D25" s="802"/>
      <c r="E25" s="799"/>
      <c r="F25" s="803"/>
      <c r="G25" s="799"/>
      <c r="H25" s="804"/>
      <c r="I25" s="799"/>
      <c r="J25" s="804"/>
      <c r="K25" s="799"/>
      <c r="L25" s="804"/>
      <c r="M25" s="799"/>
      <c r="N25" s="804"/>
      <c r="O25" s="799"/>
      <c r="P25" s="799"/>
    </row>
    <row r="26" spans="2:16" ht="14.15" customHeight="1">
      <c r="B26" s="787" t="str">
        <f>INDEX(Languages1!$C$1:$AA$1998,MATCH('Job Categories_V2'!B26,Languages1!$C$1:$C$1998,0),MATCH('1'!$C$5,Languages1!$C$1:$AA$1,0))</f>
        <v>Nome da Categoria de Trabalho</v>
      </c>
      <c r="C26" s="592"/>
      <c r="D26" s="802"/>
      <c r="E26" s="799"/>
      <c r="F26" s="803"/>
      <c r="G26" s="799"/>
      <c r="H26" s="804"/>
      <c r="I26" s="799"/>
      <c r="J26" s="804"/>
      <c r="K26" s="799"/>
      <c r="L26" s="804"/>
      <c r="M26" s="799"/>
      <c r="N26" s="804"/>
      <c r="O26" s="799"/>
      <c r="P26" s="799"/>
    </row>
    <row r="27" spans="2:16" ht="14.15" customHeight="1">
      <c r="B27" s="787" t="str">
        <f>INDEX(Languages1!$C$1:$AA$1998,MATCH('Job Categories_V2'!B27,Languages1!$C$1:$C$1998,0),MATCH('1'!$C$5,Languages1!$C$1:$AA$1,0))</f>
        <v>Nome da Categoria de Trabalho</v>
      </c>
      <c r="C27" s="592"/>
      <c r="D27" s="802"/>
      <c r="E27" s="799"/>
      <c r="F27" s="803"/>
      <c r="G27" s="799"/>
      <c r="H27" s="804"/>
      <c r="I27" s="799"/>
      <c r="J27" s="804"/>
      <c r="K27" s="799"/>
      <c r="L27" s="804"/>
      <c r="M27" s="799"/>
      <c r="N27" s="804"/>
      <c r="O27" s="799"/>
      <c r="P27" s="799"/>
    </row>
    <row r="28" spans="2:16" ht="14.15" customHeight="1">
      <c r="B28" s="787" t="str">
        <f>INDEX(Languages1!$C$1:$AA$1998,MATCH('Job Categories_V2'!B28,Languages1!$C$1:$C$1998,0),MATCH('1'!$C$5,Languages1!$C$1:$AA$1,0))</f>
        <v>Nome da Categoria de Trabalho</v>
      </c>
      <c r="C28" s="592"/>
      <c r="D28" s="802"/>
      <c r="E28" s="799"/>
      <c r="F28" s="803"/>
      <c r="G28" s="799"/>
      <c r="H28" s="804"/>
      <c r="I28" s="799"/>
      <c r="J28" s="804"/>
      <c r="K28" s="799"/>
      <c r="L28" s="804"/>
      <c r="M28" s="799"/>
      <c r="N28" s="804"/>
      <c r="O28" s="799"/>
      <c r="P28" s="799"/>
    </row>
    <row r="29" spans="2:16" ht="14.15" customHeight="1">
      <c r="B29" s="787" t="str">
        <f>INDEX(Languages1!$C$1:$AA$1998,MATCH('Job Categories_V2'!B29,Languages1!$C$1:$C$1998,0),MATCH('1'!$C$5,Languages1!$C$1:$AA$1,0))</f>
        <v>Nome da Categoria de Trabalho</v>
      </c>
      <c r="C29" s="592"/>
      <c r="D29" s="805"/>
      <c r="E29" s="799"/>
      <c r="F29" s="806"/>
      <c r="G29" s="799"/>
      <c r="H29" s="807"/>
      <c r="I29" s="799"/>
      <c r="J29" s="807"/>
      <c r="K29" s="799"/>
      <c r="L29" s="807"/>
      <c r="M29" s="799"/>
      <c r="N29" s="807"/>
      <c r="O29" s="799"/>
      <c r="P29" s="799"/>
    </row>
    <row r="30" spans="2:16" ht="14.15" customHeight="1" thickBot="1">
      <c r="D30" s="721" t="str">
        <f>INDEX(Languages1!$C$1:$AB$1998,MATCH('Job Categories_V2'!D30,Languages1!$C$1:$C$1998,0),MATCH('1'!$C$5,Languages1!$C$1:$AB$1,0))</f>
        <v>Ex. Colhedor de banana</v>
      </c>
    </row>
    <row r="31" spans="2:16" ht="14.15" customHeight="1">
      <c r="D31" s="721" t="str">
        <f>INDEX(Languages1!$C$1:$AB$1998,MATCH('Job Categories_V2'!D31,Languages1!$C$1:$C$1998,0),MATCH('1'!$C$5,Languages1!$C$1:$AB$1,0))</f>
        <v>Ex. Cortador de banana</v>
      </c>
      <c r="H31" s="1143" t="str">
        <f>'Job Categories_V2'!Q9</f>
        <v>Nota: Assegure-se que todas as categorias de trabalho tenham um nome único. Por exemplo, se houver dois grupos de “limpadores”, insira “Limpadores 1” e “Limpadores 2”</v>
      </c>
      <c r="I31" s="1132"/>
      <c r="J31" s="1132"/>
      <c r="K31" s="1132"/>
      <c r="L31" s="1144"/>
    </row>
    <row r="32" spans="2:16" ht="14.15" customHeight="1">
      <c r="D32" s="721" t="str">
        <f>INDEX(Languages1!$C$1:$AB$1998,MATCH('Job Categories_V2'!D32,Languages1!$C$1:$C$1998,0),MATCH('1'!$C$5,Languages1!$C$1:$AB$1,0))</f>
        <v>Ex. Cortadores de banana com moradia</v>
      </c>
      <c r="H32" s="1145"/>
      <c r="I32" s="1133"/>
      <c r="J32" s="1133"/>
      <c r="K32" s="1133"/>
      <c r="L32" s="1146"/>
    </row>
    <row r="33" spans="2:12" ht="14.15" customHeight="1" thickBot="1">
      <c r="H33" s="1145"/>
      <c r="I33" s="1133"/>
      <c r="J33" s="1133"/>
      <c r="K33" s="1133"/>
      <c r="L33" s="1146"/>
    </row>
    <row r="34" spans="2:12" ht="14.15" customHeight="1">
      <c r="B34" s="1132" t="str">
        <f>'Job Categories_V2'!Q7</f>
        <v>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v>
      </c>
      <c r="C34" s="1132"/>
      <c r="D34" s="1132"/>
      <c r="E34" s="1132"/>
      <c r="F34" s="1132"/>
      <c r="H34" s="1145"/>
      <c r="I34" s="1133"/>
      <c r="J34" s="1133"/>
      <c r="K34" s="1133"/>
      <c r="L34" s="1146"/>
    </row>
    <row r="35" spans="2:12" ht="14.15" customHeight="1">
      <c r="B35" s="1133"/>
      <c r="C35" s="1133"/>
      <c r="D35" s="1133"/>
      <c r="E35" s="1133"/>
      <c r="F35" s="1133"/>
      <c r="H35" s="1145"/>
      <c r="I35" s="1133"/>
      <c r="J35" s="1133"/>
      <c r="K35" s="1133"/>
      <c r="L35" s="1146"/>
    </row>
    <row r="36" spans="2:12" ht="14.15" customHeight="1">
      <c r="B36" s="1133"/>
      <c r="C36" s="1133"/>
      <c r="D36" s="1133"/>
      <c r="E36" s="1133"/>
      <c r="F36" s="1133"/>
      <c r="H36" s="1145"/>
      <c r="I36" s="1133"/>
      <c r="J36" s="1133"/>
      <c r="K36" s="1133"/>
      <c r="L36" s="1146"/>
    </row>
    <row r="37" spans="2:12" ht="14.15" customHeight="1">
      <c r="B37" s="1133"/>
      <c r="C37" s="1133"/>
      <c r="D37" s="1133"/>
      <c r="E37" s="1133"/>
      <c r="F37" s="1133"/>
      <c r="H37" s="1145"/>
      <c r="I37" s="1133"/>
      <c r="J37" s="1133"/>
      <c r="K37" s="1133"/>
      <c r="L37" s="1146"/>
    </row>
    <row r="38" spans="2:12" ht="14.15" customHeight="1" thickBot="1">
      <c r="B38" s="1133"/>
      <c r="C38" s="1133"/>
      <c r="D38" s="1133"/>
      <c r="E38" s="1133"/>
      <c r="F38" s="1133"/>
      <c r="H38" s="1147"/>
      <c r="I38" s="1148"/>
      <c r="J38" s="1148"/>
      <c r="K38" s="1148"/>
      <c r="L38" s="1149"/>
    </row>
    <row r="39" spans="2:12" ht="14.15" customHeight="1">
      <c r="B39" s="1133"/>
      <c r="C39" s="1133"/>
      <c r="D39" s="1133"/>
      <c r="E39" s="1133"/>
      <c r="F39" s="1133"/>
    </row>
    <row r="40" spans="2:12" ht="14.15" customHeight="1">
      <c r="B40" s="1133"/>
      <c r="C40" s="1133"/>
      <c r="D40" s="1133"/>
      <c r="E40" s="1133"/>
      <c r="F40" s="1133"/>
    </row>
    <row r="41" spans="2:12" ht="14.15" customHeight="1">
      <c r="B41" s="1133"/>
      <c r="C41" s="1133"/>
      <c r="D41" s="1133"/>
      <c r="E41" s="1133"/>
      <c r="F41" s="1133"/>
    </row>
    <row r="42" spans="2:12" ht="14.15" customHeight="1">
      <c r="B42" s="1133"/>
      <c r="C42" s="1133"/>
      <c r="D42" s="1133"/>
      <c r="E42" s="1133"/>
      <c r="F42" s="1133"/>
    </row>
    <row r="43" spans="2:12" ht="14.15" customHeight="1">
      <c r="B43" s="1133"/>
      <c r="C43" s="1133"/>
      <c r="D43" s="1133"/>
      <c r="E43" s="1133"/>
      <c r="F43" s="1133"/>
    </row>
    <row r="44" spans="2:12" ht="14.15" customHeight="1">
      <c r="B44" s="1133"/>
      <c r="C44" s="1133"/>
      <c r="D44" s="1133"/>
      <c r="E44" s="1133"/>
      <c r="F44" s="1133"/>
    </row>
    <row r="45" spans="2:12" ht="14.15" customHeight="1">
      <c r="D45" s="768"/>
    </row>
    <row r="46" spans="2:12" ht="15" customHeight="1">
      <c r="D46" s="768"/>
    </row>
    <row r="47" spans="2:12" ht="13.5">
      <c r="D47" s="768"/>
    </row>
    <row r="48" spans="2:12" ht="13.5">
      <c r="D48" s="768"/>
    </row>
    <row r="49" s="768" customFormat="1" ht="13.5"/>
    <row r="50" s="768" customFormat="1" ht="13.5"/>
    <row r="51" s="768" customFormat="1" ht="13.5"/>
    <row r="52" s="768" customFormat="1" ht="14.15" customHeight="1"/>
    <row r="53" s="768" customFormat="1" ht="14.15" customHeight="1"/>
    <row r="54" s="768" customFormat="1" ht="14.15" customHeight="1"/>
  </sheetData>
  <sheetProtection algorithmName="SHA-512" hashValue="XsEuOupjvt1Lm76wf3+xJ4gdfRknRLI3bDoke5BgS5gL5ZbfOjUf3fCPXa1aBOIWiYsEYXBToDP4AMBOz8ssJA==" saltValue="XOIp7RnYitnpHKmpni8sSw==" spinCount="100000" sheet="1" formatColumns="0"/>
  <mergeCells count="4">
    <mergeCell ref="B34:F44"/>
    <mergeCell ref="F2:H5"/>
    <mergeCell ref="H31:L38"/>
    <mergeCell ref="J2:R5"/>
  </mergeCells>
  <phoneticPr fontId="5" type="noConversion"/>
  <conditionalFormatting sqref="N7:N8">
    <cfRule type="expression" dxfId="624" priority="15">
      <formula>ISBLANK($L$7)</formula>
    </cfRule>
  </conditionalFormatting>
  <conditionalFormatting sqref="N10:N29">
    <cfRule type="expression" dxfId="623" priority="14">
      <formula>ISBLANK($N$7)</formula>
    </cfRule>
  </conditionalFormatting>
  <conditionalFormatting sqref="L10:L29">
    <cfRule type="expression" dxfId="622" priority="13">
      <formula>ISBLANK($L$7)</formula>
    </cfRule>
  </conditionalFormatting>
  <conditionalFormatting sqref="L7:L8">
    <cfRule type="expression" dxfId="621" priority="12">
      <formula>ISBLANK($J$7)</formula>
    </cfRule>
  </conditionalFormatting>
  <conditionalFormatting sqref="J10:J29">
    <cfRule type="expression" dxfId="620" priority="11">
      <formula>ISBLANK($J$7)</formula>
    </cfRule>
  </conditionalFormatting>
  <conditionalFormatting sqref="J7:J8">
    <cfRule type="expression" dxfId="619" priority="10">
      <formula>ISBLANK($H$7)</formula>
    </cfRule>
  </conditionalFormatting>
  <conditionalFormatting sqref="H17:H19 H27:H29">
    <cfRule type="expression" dxfId="618" priority="9">
      <formula>ISBLANK($H$7)</formula>
    </cfRule>
  </conditionalFormatting>
  <conditionalFormatting sqref="H8">
    <cfRule type="expression" dxfId="617" priority="8">
      <formula>ISBLANK($F$7)</formula>
    </cfRule>
  </conditionalFormatting>
  <conditionalFormatting sqref="F7:F8">
    <cfRule type="expression" dxfId="616" priority="5">
      <formula>ISBLANK($D$7)</formula>
    </cfRule>
  </conditionalFormatting>
  <conditionalFormatting sqref="H7">
    <cfRule type="expression" dxfId="615" priority="4">
      <formula>ISBLANK($F$7)</formula>
    </cfRule>
  </conditionalFormatting>
  <conditionalFormatting sqref="H10:H16 H20:H26">
    <cfRule type="expression" dxfId="614" priority="3">
      <formula>ISBLANK($H$7)</formula>
    </cfRule>
  </conditionalFormatting>
  <conditionalFormatting sqref="F10">
    <cfRule type="expression" dxfId="613" priority="2">
      <formula>ISBLANK($F$7)</formula>
    </cfRule>
  </conditionalFormatting>
  <conditionalFormatting sqref="F11:F29">
    <cfRule type="expression" dxfId="612" priority="1">
      <formula>ISBLANK($F$7)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62DD-685A-4FE6-BA1C-0F2827C0FE65}">
  <sheetPr codeName="Sheet4">
    <tabColor theme="9" tint="0.39997558519241921"/>
  </sheetPr>
  <dimension ref="B1:U198"/>
  <sheetViews>
    <sheetView showGridLines="0" zoomScale="55" zoomScaleNormal="55" workbookViewId="0">
      <pane xSplit="1" ySplit="1" topLeftCell="B2" activePane="bottomRight" state="frozen"/>
      <selection activeCell="Q50" sqref="Q50"/>
      <selection pane="topRight" activeCell="Q50" sqref="Q50"/>
      <selection pane="bottomLeft" activeCell="Q50" sqref="Q50"/>
      <selection pane="bottomRight" activeCell="U18" sqref="U18"/>
    </sheetView>
  </sheetViews>
  <sheetFormatPr defaultColWidth="9.1796875" defaultRowHeight="14.15" customHeight="1"/>
  <cols>
    <col min="1" max="1" width="4.453125" style="2" customWidth="1"/>
    <col min="2" max="2" width="24.54296875" style="2" customWidth="1"/>
    <col min="3" max="3" width="5.453125" style="2" customWidth="1"/>
    <col min="4" max="4" width="15.1796875" style="5" customWidth="1"/>
    <col min="5" max="5" width="2.81640625" style="2" customWidth="1"/>
    <col min="6" max="6" width="18.54296875" style="2" customWidth="1"/>
    <col min="7" max="7" width="2.81640625" style="2" customWidth="1"/>
    <col min="8" max="8" width="16" style="2" customWidth="1"/>
    <col min="9" max="9" width="2.81640625" style="2" customWidth="1"/>
    <col min="10" max="10" width="15.81640625" style="2" customWidth="1"/>
    <col min="11" max="11" width="3.1796875" style="2" customWidth="1"/>
    <col min="12" max="12" width="16" style="2" customWidth="1"/>
    <col min="13" max="13" width="3.453125" style="2" customWidth="1"/>
    <col min="14" max="14" width="16" style="2" customWidth="1"/>
    <col min="15" max="15" width="3.453125" style="2" customWidth="1"/>
    <col min="16" max="16" width="3.81640625" style="2" customWidth="1"/>
    <col min="17" max="16384" width="9.1796875" style="2"/>
  </cols>
  <sheetData>
    <row r="1" spans="2:21" s="16" customFormat="1" ht="44.5" customHeight="1" thickBot="1">
      <c r="B1" s="353" t="s">
        <v>806</v>
      </c>
      <c r="C1" s="354"/>
      <c r="D1" s="355"/>
      <c r="E1" s="355"/>
      <c r="F1" s="355"/>
      <c r="G1" s="355"/>
      <c r="H1" s="355"/>
      <c r="I1" s="355"/>
      <c r="J1" s="355"/>
    </row>
    <row r="2" spans="2:21" s="9" customFormat="1" ht="14.15" customHeight="1">
      <c r="Q2" s="431" t="s">
        <v>1013</v>
      </c>
    </row>
    <row r="3" spans="2:21" s="7" customFormat="1" ht="14.15" customHeight="1" thickBot="1">
      <c r="B3" s="356" t="s">
        <v>178</v>
      </c>
      <c r="Q3" s="349" t="str">
        <f>INDEX(Languages1!$B$1:$AA$1998,MATCH(Q2,Languages1!$B$1:$B$1998,0),MATCH('1'!$C$5,Languages1!$B$1:$AA$1,0))</f>
        <v>Nota: Isso será automaticamente preenchido com a moeda local, mas outra moeda pode ser inserida.</v>
      </c>
    </row>
    <row r="4" spans="2:21" s="7" customFormat="1" ht="14.15" customHeight="1">
      <c r="B4" s="349" t="s">
        <v>568</v>
      </c>
      <c r="D4" s="344" t="str">
        <f>_xlfn.IFNA(INDEX('Drop Downs'!Z3:AB183,MATCH('2'!E10,Countries,0),3),"")</f>
        <v/>
      </c>
      <c r="E4" s="186"/>
      <c r="F4" s="186"/>
      <c r="G4" s="186"/>
      <c r="H4" s="186"/>
      <c r="I4" s="186"/>
      <c r="J4" s="186"/>
      <c r="Q4" s="431" t="s">
        <v>1014</v>
      </c>
    </row>
    <row r="5" spans="2:21" s="7" customFormat="1" ht="14.15" customHeight="1">
      <c r="D5" s="186"/>
      <c r="E5" s="186"/>
      <c r="F5" s="186"/>
      <c r="G5" s="186"/>
      <c r="H5" s="186"/>
      <c r="I5" s="186"/>
      <c r="J5" s="186"/>
      <c r="Q5" s="349" t="str">
        <f>INDEX(Languages1!$B$1:$AA$1998,MATCH(Q4,Languages1!$B$1:$B$1998,0),MATCH('1'!$C$5,Languages1!$B$1:$AA$1,0))</f>
        <v>Nota: O máximo de seis áreas de trabalho podem ser inseridas, mas não necessariamente deve haver mais de uma área de trabalho. Todas as categorias de trabalho podem ser inseridas em uma única área de trabalho, caso assim preferir. "Áreas de Trabalho" são os lugares onde ocorrem diferentes atividades, como um campo agrícola, uma área de embalagem, um escritório ou uma determinada estação dentro de uma fábrica.</v>
      </c>
    </row>
    <row r="6" spans="2:21" s="7" customFormat="1" ht="14.15" customHeight="1" thickBot="1">
      <c r="B6" s="356" t="s">
        <v>153</v>
      </c>
      <c r="C6" s="19"/>
      <c r="D6" s="187"/>
      <c r="E6" s="188"/>
      <c r="F6" s="186"/>
      <c r="G6" s="188"/>
      <c r="H6" s="186"/>
      <c r="I6" s="188"/>
      <c r="J6" s="186"/>
      <c r="Q6" s="431" t="s">
        <v>1015</v>
      </c>
    </row>
    <row r="7" spans="2:21" ht="14.15" customHeight="1">
      <c r="B7" s="349" t="s">
        <v>13</v>
      </c>
      <c r="C7" s="7"/>
      <c r="D7" s="344" t="s">
        <v>1049</v>
      </c>
      <c r="E7" s="186"/>
      <c r="F7" s="185" t="s">
        <v>1010</v>
      </c>
      <c r="G7" s="186"/>
      <c r="H7" s="185" t="s">
        <v>1010</v>
      </c>
      <c r="I7" s="186"/>
      <c r="J7" s="425" t="s">
        <v>1010</v>
      </c>
      <c r="K7" s="471"/>
      <c r="L7" s="425" t="s">
        <v>1010</v>
      </c>
      <c r="M7" s="470"/>
      <c r="N7" s="425" t="s">
        <v>1010</v>
      </c>
      <c r="O7" s="186"/>
      <c r="P7" s="186"/>
      <c r="Q7" s="349" t="str">
        <f>INDEX(Languages1!$B$1:$AA$1998,MATCH(Q6,Languages1!$B$1:$B$1998,0),MATCH('1'!$C$5,Languages1!$B$1:$AA$1,0))</f>
        <v>Definição: Uma Categoria de Trabalho pode consistir apenas de trabalhadores que fazem a mesma tarefa, são pagos da mesma forma e recebem os mesmos benefícios não-financeiros. Não mais que 10% de todos os trabalhadores podem ser inclusos em apenas uma categoria de trabalho.
Novas categorias de trabalho podem ser criadas se as pessoas são pagas de diferentes formas ou recebem diferentes benefícios não-financeiros ou excedem 10% do número total de trabalhadores. 
Todos os trabalhadores temporários e informais devem ser inclusos.</v>
      </c>
    </row>
    <row r="8" spans="2:21" ht="14.15" customHeight="1">
      <c r="B8" s="7"/>
      <c r="C8" s="7"/>
      <c r="D8" s="472" t="s">
        <v>824</v>
      </c>
      <c r="E8" s="473"/>
      <c r="F8" s="472" t="s">
        <v>825</v>
      </c>
      <c r="G8" s="473"/>
      <c r="H8" s="472" t="s">
        <v>827</v>
      </c>
      <c r="I8" s="473"/>
      <c r="J8" s="474" t="s">
        <v>826</v>
      </c>
      <c r="K8" s="475"/>
      <c r="L8" s="474" t="s">
        <v>826</v>
      </c>
      <c r="M8" s="475"/>
      <c r="N8" s="476" t="s">
        <v>826</v>
      </c>
      <c r="O8" s="243"/>
      <c r="P8" s="243"/>
      <c r="Q8" s="431" t="s">
        <v>1016</v>
      </c>
    </row>
    <row r="9" spans="2:21" ht="14.15" customHeight="1" thickBot="1">
      <c r="B9" s="356" t="s">
        <v>154</v>
      </c>
      <c r="C9" s="19"/>
      <c r="D9" s="326"/>
      <c r="E9" s="327"/>
      <c r="F9" s="328"/>
      <c r="G9" s="327"/>
      <c r="H9" s="328"/>
      <c r="I9" s="327"/>
      <c r="J9" s="468"/>
      <c r="K9" s="467"/>
      <c r="L9" s="468"/>
      <c r="M9" s="467"/>
      <c r="N9" s="467"/>
      <c r="O9" s="188"/>
      <c r="P9" s="188"/>
      <c r="Q9" s="349" t="str">
        <f>INDEX(Languages1!$B$1:$AA$1998,MATCH(Q8,Languages1!$B$1:$B$1998,0),MATCH('1'!$C$5,Languages1!$B$1:$AA$1,0))</f>
        <v>Nota: Assegure-se que todas as categorias de trabalho tenham um nome único. Por exemplo, se houver dois grupos de “limpadores”, insira “Limpadores 1” e “Limpadores 2”</v>
      </c>
    </row>
    <row r="10" spans="2:21" ht="14.15" customHeight="1">
      <c r="B10" s="349" t="s">
        <v>726</v>
      </c>
      <c r="C10" s="7"/>
      <c r="D10" s="344"/>
      <c r="E10" s="233"/>
      <c r="F10" s="232"/>
      <c r="G10" s="233"/>
      <c r="H10" s="232"/>
      <c r="I10" s="233"/>
      <c r="J10" s="232"/>
      <c r="K10" s="469"/>
      <c r="L10" s="232"/>
      <c r="M10" s="469"/>
      <c r="N10" s="466"/>
      <c r="O10" s="233"/>
      <c r="P10" s="233"/>
    </row>
    <row r="11" spans="2:21" ht="14.15" customHeight="1">
      <c r="B11" s="349" t="s">
        <v>726</v>
      </c>
      <c r="C11" s="7"/>
      <c r="D11" s="344"/>
      <c r="E11" s="233"/>
      <c r="F11" s="232"/>
      <c r="G11" s="233"/>
      <c r="H11" s="232"/>
      <c r="I11" s="233"/>
      <c r="J11" s="232"/>
      <c r="K11" s="469"/>
      <c r="L11" s="232"/>
      <c r="M11" s="469"/>
      <c r="N11" s="232"/>
      <c r="O11" s="233"/>
      <c r="P11" s="233"/>
    </row>
    <row r="12" spans="2:21" ht="14.15" customHeight="1">
      <c r="B12" s="349" t="s">
        <v>726</v>
      </c>
      <c r="C12" s="7"/>
      <c r="D12" s="344"/>
      <c r="E12" s="233"/>
      <c r="F12" s="232"/>
      <c r="G12" s="233"/>
      <c r="H12" s="232"/>
      <c r="I12" s="233"/>
      <c r="J12" s="232"/>
      <c r="K12" s="469"/>
      <c r="L12" s="232"/>
      <c r="M12" s="469"/>
      <c r="N12" s="232"/>
      <c r="O12" s="233"/>
      <c r="P12" s="233"/>
      <c r="Q12" s="881" t="s">
        <v>4147</v>
      </c>
    </row>
    <row r="13" spans="2:21" ht="14.15" customHeight="1">
      <c r="B13" s="349" t="s">
        <v>726</v>
      </c>
      <c r="C13" s="7"/>
      <c r="D13" s="344"/>
      <c r="E13" s="233"/>
      <c r="F13" s="232"/>
      <c r="G13" s="233"/>
      <c r="H13" s="232"/>
      <c r="I13" s="233"/>
      <c r="J13" s="232"/>
      <c r="K13" s="469"/>
      <c r="L13" s="232"/>
      <c r="M13" s="469"/>
      <c r="N13" s="232"/>
      <c r="O13" s="233"/>
      <c r="P13" s="233"/>
      <c r="Q13" s="497" t="s">
        <v>4148</v>
      </c>
      <c r="S13" s="2" t="str">
        <f>'2'!E10</f>
        <v>Select from list</v>
      </c>
      <c r="U13" s="2" t="e">
        <f>INDEX(S17:U198, MATCH(S13,S17:S198,0), 3)</f>
        <v>#N/A</v>
      </c>
    </row>
    <row r="14" spans="2:21" ht="14.15" customHeight="1">
      <c r="B14" s="349" t="s">
        <v>726</v>
      </c>
      <c r="C14" s="7"/>
      <c r="D14" s="344"/>
      <c r="E14" s="233"/>
      <c r="F14" s="232"/>
      <c r="G14" s="233"/>
      <c r="H14" s="232"/>
      <c r="I14" s="233"/>
      <c r="J14" s="232"/>
      <c r="K14" s="233"/>
      <c r="L14" s="232"/>
      <c r="M14" s="233"/>
      <c r="N14" s="232"/>
      <c r="O14" s="233"/>
      <c r="P14" s="233"/>
      <c r="Q14" s="497" t="s">
        <v>4149</v>
      </c>
      <c r="S14" s="2" t="str">
        <f>'1'!C5</f>
        <v>Portuguese</v>
      </c>
    </row>
    <row r="15" spans="2:21" ht="14.15" customHeight="1">
      <c r="B15" s="349" t="s">
        <v>726</v>
      </c>
      <c r="C15" s="7"/>
      <c r="D15" s="344"/>
      <c r="E15" s="233"/>
      <c r="F15" s="232"/>
      <c r="G15" s="233"/>
      <c r="H15" s="232"/>
      <c r="I15" s="233"/>
      <c r="J15" s="232"/>
      <c r="K15" s="233"/>
      <c r="L15" s="232"/>
      <c r="M15" s="233"/>
      <c r="N15" s="232"/>
      <c r="O15" s="233"/>
      <c r="P15" s="233"/>
    </row>
    <row r="16" spans="2:21" ht="14.15" customHeight="1">
      <c r="B16" s="349" t="s">
        <v>726</v>
      </c>
      <c r="C16" s="7"/>
      <c r="D16" s="344"/>
      <c r="E16" s="233"/>
      <c r="F16" s="232"/>
      <c r="G16" s="233"/>
      <c r="H16" s="232"/>
      <c r="I16" s="233"/>
      <c r="J16" s="232"/>
      <c r="K16" s="233"/>
      <c r="L16" s="232"/>
      <c r="M16" s="233"/>
      <c r="N16" s="232"/>
      <c r="O16" s="233"/>
      <c r="P16" s="233"/>
      <c r="Q16" s="497" t="s">
        <v>4150</v>
      </c>
      <c r="S16" s="497" t="str">
        <f>S14&amp;" Countries"</f>
        <v>Portuguese Countries</v>
      </c>
      <c r="U16" s="497" t="s">
        <v>178</v>
      </c>
    </row>
    <row r="17" spans="2:21" ht="14.15" customHeight="1">
      <c r="B17" s="349" t="s">
        <v>726</v>
      </c>
      <c r="C17" s="7"/>
      <c r="D17" s="344"/>
      <c r="E17" s="233"/>
      <c r="F17" s="232"/>
      <c r="G17" s="233"/>
      <c r="H17" s="232"/>
      <c r="I17" s="233"/>
      <c r="J17" s="232"/>
      <c r="K17" s="233"/>
      <c r="L17" s="232"/>
      <c r="M17" s="233"/>
      <c r="N17" s="232"/>
      <c r="O17" s="233"/>
      <c r="P17" s="233"/>
      <c r="Q17" s="2" t="str">
        <f>Languages2!B31</f>
        <v>Select from list</v>
      </c>
      <c r="S17" s="2" t="str">
        <f>INDEX(Languages2!$B$31:$Z$212, MATCH('Job Categories_V2'!Q17,Languages2!$B$31:$B$212,0), MATCH('Job Categories_V2'!$S$14,Languages2!$B$1:$Z$1,0))</f>
        <v>Selecione na lista</v>
      </c>
      <c r="U17" s="2" t="str">
        <f>'Drop Downs'!AB3</f>
        <v>Local Currency</v>
      </c>
    </row>
    <row r="18" spans="2:21" ht="14.15" customHeight="1">
      <c r="B18" s="349" t="s">
        <v>726</v>
      </c>
      <c r="C18" s="7"/>
      <c r="D18" s="344"/>
      <c r="E18" s="233"/>
      <c r="F18" s="232"/>
      <c r="G18" s="233"/>
      <c r="H18" s="232"/>
      <c r="I18" s="233"/>
      <c r="J18" s="232"/>
      <c r="K18" s="233"/>
      <c r="L18" s="232"/>
      <c r="M18" s="233"/>
      <c r="N18" s="232"/>
      <c r="O18" s="233"/>
      <c r="P18" s="233"/>
      <c r="Q18" s="2" t="str">
        <f>Languages2!B32</f>
        <v>Afghanistan</v>
      </c>
      <c r="S18" s="2" t="str">
        <f>INDEX(Languages2!$B$31:$Z$212, MATCH('Job Categories_V2'!Q18,Languages2!$B$31:$B$212,0), MATCH('Job Categories_V2'!$S$14,Languages2!$B$1:$Z$1,0))</f>
        <v>Afeganistão</v>
      </c>
      <c r="U18" s="2" t="str">
        <f>'Drop Downs'!AB4</f>
        <v>AFN</v>
      </c>
    </row>
    <row r="19" spans="2:21" ht="14.15" customHeight="1">
      <c r="B19" s="349" t="s">
        <v>726</v>
      </c>
      <c r="C19" s="7"/>
      <c r="D19" s="344"/>
      <c r="E19" s="233"/>
      <c r="F19" s="232"/>
      <c r="G19" s="233"/>
      <c r="H19" s="232"/>
      <c r="I19" s="233"/>
      <c r="J19" s="232"/>
      <c r="K19" s="233"/>
      <c r="L19" s="232"/>
      <c r="M19" s="233"/>
      <c r="N19" s="232"/>
      <c r="O19" s="233"/>
      <c r="P19" s="233"/>
      <c r="Q19" s="2" t="str">
        <f>Languages2!B33</f>
        <v>Albania</v>
      </c>
      <c r="S19" s="2" t="str">
        <f>INDEX(Languages2!$B$31:$Z$212, MATCH('Job Categories_V2'!Q19,Languages2!$B$31:$B$212,0), MATCH('Job Categories_V2'!$S$14,Languages2!$B$1:$Z$1,0))</f>
        <v>Albânia</v>
      </c>
      <c r="U19" s="2" t="str">
        <f>'Drop Downs'!AB5</f>
        <v>ALL</v>
      </c>
    </row>
    <row r="20" spans="2:21" ht="14.15" customHeight="1">
      <c r="B20" s="349" t="s">
        <v>726</v>
      </c>
      <c r="C20" s="7"/>
      <c r="D20" s="344"/>
      <c r="E20" s="233"/>
      <c r="F20" s="232"/>
      <c r="G20" s="233"/>
      <c r="H20" s="232"/>
      <c r="I20" s="233"/>
      <c r="J20" s="232"/>
      <c r="K20" s="233"/>
      <c r="L20" s="232"/>
      <c r="M20" s="233"/>
      <c r="N20" s="232"/>
      <c r="O20" s="233"/>
      <c r="P20" s="233"/>
      <c r="Q20" s="2" t="str">
        <f>Languages2!B34</f>
        <v>Algeria</v>
      </c>
      <c r="S20" s="2" t="str">
        <f>INDEX(Languages2!$B$31:$Z$212, MATCH('Job Categories_V2'!Q20,Languages2!$B$31:$B$212,0), MATCH('Job Categories_V2'!$S$14,Languages2!$B$1:$Z$1,0))</f>
        <v>Argélia</v>
      </c>
      <c r="U20" s="2" t="str">
        <f>'Drop Downs'!AB6</f>
        <v>DZD</v>
      </c>
    </row>
    <row r="21" spans="2:21" ht="14.15" customHeight="1">
      <c r="B21" s="349" t="s">
        <v>726</v>
      </c>
      <c r="C21" s="7"/>
      <c r="D21" s="344"/>
      <c r="E21" s="233"/>
      <c r="F21" s="232"/>
      <c r="G21" s="233"/>
      <c r="H21" s="232"/>
      <c r="I21" s="233"/>
      <c r="J21" s="232"/>
      <c r="K21" s="233"/>
      <c r="L21" s="232"/>
      <c r="M21" s="233"/>
      <c r="N21" s="232"/>
      <c r="O21" s="233"/>
      <c r="P21" s="233"/>
      <c r="Q21" s="2" t="str">
        <f>Languages2!B35</f>
        <v>Andorra</v>
      </c>
      <c r="S21" s="2" t="str">
        <f>INDEX(Languages2!$B$31:$Z$212, MATCH('Job Categories_V2'!Q21,Languages2!$B$31:$B$212,0), MATCH('Job Categories_V2'!$S$14,Languages2!$B$1:$Z$1,0))</f>
        <v>Andorra</v>
      </c>
      <c r="U21" s="2" t="str">
        <f>'Drop Downs'!AB7</f>
        <v>EUR</v>
      </c>
    </row>
    <row r="22" spans="2:21" ht="14.15" customHeight="1">
      <c r="B22" s="349" t="s">
        <v>726</v>
      </c>
      <c r="C22" s="7"/>
      <c r="D22" s="344"/>
      <c r="E22" s="233"/>
      <c r="F22" s="232"/>
      <c r="G22" s="233"/>
      <c r="H22" s="232"/>
      <c r="I22" s="233"/>
      <c r="J22" s="232"/>
      <c r="K22" s="233"/>
      <c r="L22" s="232"/>
      <c r="M22" s="233"/>
      <c r="N22" s="232"/>
      <c r="O22" s="233"/>
      <c r="P22" s="233"/>
      <c r="Q22" s="2" t="str">
        <f>Languages2!B36</f>
        <v>Angola</v>
      </c>
      <c r="S22" s="2" t="str">
        <f>INDEX(Languages2!$B$31:$Z$212, MATCH('Job Categories_V2'!Q22,Languages2!$B$31:$B$212,0), MATCH('Job Categories_V2'!$S$14,Languages2!$B$1:$Z$1,0))</f>
        <v>Angola</v>
      </c>
      <c r="U22" s="2" t="str">
        <f>'Drop Downs'!AB8</f>
        <v>AOA</v>
      </c>
    </row>
    <row r="23" spans="2:21" ht="14.15" customHeight="1">
      <c r="B23" s="349" t="s">
        <v>726</v>
      </c>
      <c r="C23" s="7"/>
      <c r="D23" s="344"/>
      <c r="E23" s="233"/>
      <c r="F23" s="232"/>
      <c r="G23" s="233"/>
      <c r="H23" s="232"/>
      <c r="I23" s="233"/>
      <c r="J23" s="232"/>
      <c r="K23" s="233"/>
      <c r="L23" s="232"/>
      <c r="M23" s="233"/>
      <c r="N23" s="232"/>
      <c r="O23" s="233"/>
      <c r="P23" s="233"/>
      <c r="Q23" s="2" t="str">
        <f>Languages2!B37</f>
        <v>Anguilla</v>
      </c>
      <c r="S23" s="2" t="str">
        <f>INDEX(Languages2!$B$31:$Z$212, MATCH('Job Categories_V2'!Q23,Languages2!$B$31:$B$212,0), MATCH('Job Categories_V2'!$S$14,Languages2!$B$1:$Z$1,0))</f>
        <v>Anguilla</v>
      </c>
      <c r="U23" s="2" t="str">
        <f>'Drop Downs'!AB9</f>
        <v>XCD</v>
      </c>
    </row>
    <row r="24" spans="2:21" ht="14.15" customHeight="1">
      <c r="B24" s="349" t="s">
        <v>726</v>
      </c>
      <c r="C24" s="7"/>
      <c r="D24" s="344"/>
      <c r="E24" s="233"/>
      <c r="F24" s="232"/>
      <c r="G24" s="233"/>
      <c r="H24" s="232"/>
      <c r="I24" s="233"/>
      <c r="J24" s="232"/>
      <c r="K24" s="233"/>
      <c r="L24" s="232"/>
      <c r="M24" s="233"/>
      <c r="N24" s="232"/>
      <c r="O24" s="233"/>
      <c r="P24" s="233"/>
      <c r="Q24" s="2" t="str">
        <f>Languages2!B38</f>
        <v>Argentina</v>
      </c>
      <c r="S24" s="2" t="str">
        <f>INDEX(Languages2!$B$31:$Z$212, MATCH('Job Categories_V2'!Q24,Languages2!$B$31:$B$212,0), MATCH('Job Categories_V2'!$S$14,Languages2!$B$1:$Z$1,0))</f>
        <v>Argentina</v>
      </c>
      <c r="U24" s="2" t="str">
        <f>'Drop Downs'!AB10</f>
        <v>ARS</v>
      </c>
    </row>
    <row r="25" spans="2:21" ht="14.15" customHeight="1">
      <c r="B25" s="349" t="s">
        <v>726</v>
      </c>
      <c r="C25" s="7"/>
      <c r="D25" s="344"/>
      <c r="E25" s="233"/>
      <c r="F25" s="232"/>
      <c r="G25" s="233"/>
      <c r="H25" s="232"/>
      <c r="I25" s="233"/>
      <c r="J25" s="232"/>
      <c r="K25" s="233"/>
      <c r="L25" s="232"/>
      <c r="M25" s="233"/>
      <c r="N25" s="232"/>
      <c r="O25" s="233"/>
      <c r="P25" s="233"/>
      <c r="Q25" s="2" t="str">
        <f>Languages2!B39</f>
        <v>Armenia</v>
      </c>
      <c r="S25" s="2" t="str">
        <f>INDEX(Languages2!$B$31:$Z$212, MATCH('Job Categories_V2'!Q25,Languages2!$B$31:$B$212,0), MATCH('Job Categories_V2'!$S$14,Languages2!$B$1:$Z$1,0))</f>
        <v>Armênia</v>
      </c>
      <c r="U25" s="2" t="str">
        <f>'Drop Downs'!AB11</f>
        <v>AMD</v>
      </c>
    </row>
    <row r="26" spans="2:21" ht="14.15" customHeight="1">
      <c r="B26" s="349" t="s">
        <v>726</v>
      </c>
      <c r="C26" s="7"/>
      <c r="D26" s="344"/>
      <c r="E26" s="233"/>
      <c r="F26" s="232"/>
      <c r="G26" s="233"/>
      <c r="H26" s="232"/>
      <c r="I26" s="233"/>
      <c r="J26" s="232"/>
      <c r="K26" s="233"/>
      <c r="L26" s="232"/>
      <c r="M26" s="233"/>
      <c r="N26" s="232"/>
      <c r="O26" s="233"/>
      <c r="P26" s="233"/>
      <c r="Q26" s="2" t="str">
        <f>Languages2!B40</f>
        <v>Aruba</v>
      </c>
      <c r="S26" s="2" t="str">
        <f>INDEX(Languages2!$B$31:$Z$212, MATCH('Job Categories_V2'!Q26,Languages2!$B$31:$B$212,0), MATCH('Job Categories_V2'!$S$14,Languages2!$B$1:$Z$1,0))</f>
        <v>Aruba</v>
      </c>
      <c r="U26" s="2" t="str">
        <f>'Drop Downs'!AB12</f>
        <v>AWG</v>
      </c>
    </row>
    <row r="27" spans="2:21" ht="14.15" customHeight="1">
      <c r="B27" s="349" t="s">
        <v>726</v>
      </c>
      <c r="C27" s="7"/>
      <c r="D27" s="344"/>
      <c r="E27" s="233"/>
      <c r="F27" s="232"/>
      <c r="G27" s="233"/>
      <c r="H27" s="232"/>
      <c r="I27" s="233"/>
      <c r="J27" s="232"/>
      <c r="K27" s="233"/>
      <c r="L27" s="232"/>
      <c r="M27" s="233"/>
      <c r="N27" s="232"/>
      <c r="O27" s="233"/>
      <c r="P27" s="233"/>
      <c r="Q27" s="2" t="str">
        <f>Languages2!B41</f>
        <v>Australia</v>
      </c>
      <c r="S27" s="2" t="str">
        <f>INDEX(Languages2!$B$31:$Z$212, MATCH('Job Categories_V2'!Q27,Languages2!$B$31:$B$212,0), MATCH('Job Categories_V2'!$S$14,Languages2!$B$1:$Z$1,0))</f>
        <v>Austrália</v>
      </c>
      <c r="U27" s="2" t="str">
        <f>'Drop Downs'!AB13</f>
        <v>AUD</v>
      </c>
    </row>
    <row r="28" spans="2:21" ht="14.15" customHeight="1">
      <c r="B28" s="349" t="s">
        <v>726</v>
      </c>
      <c r="C28" s="7"/>
      <c r="D28" s="344"/>
      <c r="E28" s="233"/>
      <c r="F28" s="232"/>
      <c r="G28" s="233"/>
      <c r="H28" s="232"/>
      <c r="I28" s="233"/>
      <c r="J28" s="232"/>
      <c r="K28" s="233"/>
      <c r="L28" s="232"/>
      <c r="M28" s="233"/>
      <c r="N28" s="232"/>
      <c r="O28" s="233"/>
      <c r="P28" s="233"/>
      <c r="Q28" s="2" t="str">
        <f>Languages2!B42</f>
        <v>Austria</v>
      </c>
      <c r="S28" s="2" t="str">
        <f>INDEX(Languages2!$B$31:$Z$212, MATCH('Job Categories_V2'!Q28,Languages2!$B$31:$B$212,0), MATCH('Job Categories_V2'!$S$14,Languages2!$B$1:$Z$1,0))</f>
        <v>Áustria</v>
      </c>
      <c r="U28" s="2" t="str">
        <f>'Drop Downs'!AB14</f>
        <v>EUR</v>
      </c>
    </row>
    <row r="29" spans="2:21" ht="14.15" customHeight="1">
      <c r="B29" s="349" t="s">
        <v>726</v>
      </c>
      <c r="C29" s="7"/>
      <c r="D29" s="344"/>
      <c r="E29" s="233"/>
      <c r="F29" s="232"/>
      <c r="G29" s="233"/>
      <c r="H29" s="232"/>
      <c r="I29" s="233"/>
      <c r="J29" s="232"/>
      <c r="K29" s="233"/>
      <c r="L29" s="232"/>
      <c r="M29" s="233"/>
      <c r="N29" s="232"/>
      <c r="O29" s="233"/>
      <c r="P29" s="233"/>
      <c r="Q29" s="2" t="str">
        <f>Languages2!B43</f>
        <v>Azerbaijan</v>
      </c>
      <c r="S29" s="2" t="str">
        <f>INDEX(Languages2!$B$31:$Z$212, MATCH('Job Categories_V2'!Q29,Languages2!$B$31:$B$212,0), MATCH('Job Categories_V2'!$S$14,Languages2!$B$1:$Z$1,0))</f>
        <v>Azerbaijão</v>
      </c>
      <c r="U29" s="2" t="str">
        <f>'Drop Downs'!AB15</f>
        <v>AZN</v>
      </c>
    </row>
    <row r="30" spans="2:21" ht="14.15" customHeight="1">
      <c r="D30" s="256" t="s">
        <v>828</v>
      </c>
      <c r="Q30" s="2" t="str">
        <f>Languages2!B44</f>
        <v>Bahamas</v>
      </c>
      <c r="S30" s="2" t="str">
        <f>INDEX(Languages2!$B$31:$Z$212, MATCH('Job Categories_V2'!Q30,Languages2!$B$31:$B$212,0), MATCH('Job Categories_V2'!$S$14,Languages2!$B$1:$Z$1,0))</f>
        <v>Bahamas</v>
      </c>
      <c r="U30" s="2" t="str">
        <f>'Drop Downs'!AB16</f>
        <v>BSD</v>
      </c>
    </row>
    <row r="31" spans="2:21" ht="14.15" customHeight="1">
      <c r="D31" s="256" t="s">
        <v>829</v>
      </c>
      <c r="Q31" s="2" t="str">
        <f>Languages2!B45</f>
        <v>Bahrain</v>
      </c>
      <c r="S31" s="2" t="str">
        <f>INDEX(Languages2!$B$31:$Z$212, MATCH('Job Categories_V2'!Q31,Languages2!$B$31:$B$212,0), MATCH('Job Categories_V2'!$S$14,Languages2!$B$1:$Z$1,0))</f>
        <v>Bahrain</v>
      </c>
      <c r="U31" s="2" t="str">
        <f>'Drop Downs'!AB17</f>
        <v>BHD</v>
      </c>
    </row>
    <row r="32" spans="2:21" ht="14.15" customHeight="1">
      <c r="D32" s="256" t="s">
        <v>867</v>
      </c>
      <c r="Q32" s="2" t="str">
        <f>Languages2!B46</f>
        <v>Bangladesh</v>
      </c>
      <c r="S32" s="2" t="str">
        <f>INDEX(Languages2!$B$31:$Z$212, MATCH('Job Categories_V2'!Q32,Languages2!$B$31:$B$212,0), MATCH('Job Categories_V2'!$S$14,Languages2!$B$1:$Z$1,0))</f>
        <v>Bangladesh</v>
      </c>
      <c r="U32" s="2" t="str">
        <f>'Drop Downs'!AB18</f>
        <v>BDT</v>
      </c>
    </row>
    <row r="33" spans="17:21" ht="14.15" customHeight="1">
      <c r="Q33" s="2" t="str">
        <f>Languages2!B47</f>
        <v>Barbados</v>
      </c>
      <c r="S33" s="2" t="str">
        <f>INDEX(Languages2!$B$31:$Z$212, MATCH('Job Categories_V2'!Q33,Languages2!$B$31:$B$212,0), MATCH('Job Categories_V2'!$S$14,Languages2!$B$1:$Z$1,0))</f>
        <v>Barbados</v>
      </c>
      <c r="U33" s="2" t="str">
        <f>'Drop Downs'!AB19</f>
        <v>BBD</v>
      </c>
    </row>
    <row r="34" spans="17:21" ht="14.15" customHeight="1">
      <c r="Q34" s="2" t="str">
        <f>Languages2!B48</f>
        <v>Belarus</v>
      </c>
      <c r="S34" s="2" t="str">
        <f>INDEX(Languages2!$B$31:$Z$212, MATCH('Job Categories_V2'!Q34,Languages2!$B$31:$B$212,0), MATCH('Job Categories_V2'!$S$14,Languages2!$B$1:$Z$1,0))</f>
        <v>Belarus</v>
      </c>
      <c r="U34" s="2" t="str">
        <f>'Drop Downs'!AB20</f>
        <v>BGN</v>
      </c>
    </row>
    <row r="35" spans="17:21" ht="14.15" customHeight="1">
      <c r="Q35" s="2" t="str">
        <f>Languages2!B49</f>
        <v>Belgium</v>
      </c>
      <c r="S35" s="2" t="str">
        <f>INDEX(Languages2!$B$31:$Z$212, MATCH('Job Categories_V2'!Q35,Languages2!$B$31:$B$212,0), MATCH('Job Categories_V2'!$S$14,Languages2!$B$1:$Z$1,0))</f>
        <v>Bélgica</v>
      </c>
      <c r="U35" s="2" t="str">
        <f>'Drop Downs'!AB21</f>
        <v>EUR</v>
      </c>
    </row>
    <row r="36" spans="17:21" ht="14.15" customHeight="1">
      <c r="Q36" s="2" t="str">
        <f>Languages2!B50</f>
        <v>Belize</v>
      </c>
      <c r="S36" s="2" t="str">
        <f>INDEX(Languages2!$B$31:$Z$212, MATCH('Job Categories_V2'!Q36,Languages2!$B$31:$B$212,0), MATCH('Job Categories_V2'!$S$14,Languages2!$B$1:$Z$1,0))</f>
        <v>Belize</v>
      </c>
      <c r="U36" s="2" t="str">
        <f>'Drop Downs'!AB22</f>
        <v>BZD</v>
      </c>
    </row>
    <row r="37" spans="17:21" ht="14.15" customHeight="1">
      <c r="Q37" s="2" t="str">
        <f>Languages2!B51</f>
        <v>Benin</v>
      </c>
      <c r="S37" s="2" t="str">
        <f>INDEX(Languages2!$B$31:$Z$212, MATCH('Job Categories_V2'!Q37,Languages2!$B$31:$B$212,0), MATCH('Job Categories_V2'!$S$14,Languages2!$B$1:$Z$1,0))</f>
        <v>Benin</v>
      </c>
      <c r="U37" s="2" t="str">
        <f>'Drop Downs'!AB23</f>
        <v>XOF</v>
      </c>
    </row>
    <row r="38" spans="17:21" ht="14.15" customHeight="1">
      <c r="Q38" s="2" t="str">
        <f>Languages2!B52</f>
        <v>Bermuda</v>
      </c>
      <c r="S38" s="2" t="str">
        <f>INDEX(Languages2!$B$31:$Z$212, MATCH('Job Categories_V2'!Q38,Languages2!$B$31:$B$212,0), MATCH('Job Categories_V2'!$S$14,Languages2!$B$1:$Z$1,0))</f>
        <v>Bermuda</v>
      </c>
      <c r="U38" s="2" t="str">
        <f>'Drop Downs'!AB24</f>
        <v>BMD</v>
      </c>
    </row>
    <row r="39" spans="17:21" ht="14.15" customHeight="1">
      <c r="Q39" s="2" t="str">
        <f>Languages2!B53</f>
        <v>Bolivia</v>
      </c>
      <c r="S39" s="2" t="str">
        <f>INDEX(Languages2!$B$31:$Z$212, MATCH('Job Categories_V2'!Q39,Languages2!$B$31:$B$212,0), MATCH('Job Categories_V2'!$S$14,Languages2!$B$1:$Z$1,0))</f>
        <v>Bolívia</v>
      </c>
      <c r="U39" s="2" t="str">
        <f>'Drop Downs'!AB25</f>
        <v>BOB</v>
      </c>
    </row>
    <row r="40" spans="17:21" ht="14.15" customHeight="1">
      <c r="Q40" s="2" t="str">
        <f>Languages2!B54</f>
        <v>Bosnia and Herzegovina</v>
      </c>
      <c r="S40" s="2" t="str">
        <f>INDEX(Languages2!$B$31:$Z$212, MATCH('Job Categories_V2'!Q40,Languages2!$B$31:$B$212,0), MATCH('Job Categories_V2'!$S$14,Languages2!$B$1:$Z$1,0))</f>
        <v>Bósnia e Herzegovina</v>
      </c>
      <c r="U40" s="2" t="str">
        <f>'Drop Downs'!AB26</f>
        <v>BAM</v>
      </c>
    </row>
    <row r="41" spans="17:21" ht="14.15" customHeight="1">
      <c r="Q41" s="2" t="str">
        <f>Languages2!B55</f>
        <v>Botswana</v>
      </c>
      <c r="S41" s="2" t="str">
        <f>INDEX(Languages2!$B$31:$Z$212, MATCH('Job Categories_V2'!Q41,Languages2!$B$31:$B$212,0), MATCH('Job Categories_V2'!$S$14,Languages2!$B$1:$Z$1,0))</f>
        <v>Botswana</v>
      </c>
      <c r="U41" s="2" t="str">
        <f>'Drop Downs'!AB27</f>
        <v>BWP</v>
      </c>
    </row>
    <row r="42" spans="17:21" ht="14.15" customHeight="1">
      <c r="Q42" s="2" t="str">
        <f>Languages2!B56</f>
        <v>Brazil</v>
      </c>
      <c r="S42" s="2" t="str">
        <f>INDEX(Languages2!$B$31:$Z$212, MATCH('Job Categories_V2'!Q42,Languages2!$B$31:$B$212,0), MATCH('Job Categories_V2'!$S$14,Languages2!$B$1:$Z$1,0))</f>
        <v>Brasil</v>
      </c>
      <c r="U42" s="2" t="str">
        <f>'Drop Downs'!AB28</f>
        <v>BRL</v>
      </c>
    </row>
    <row r="43" spans="17:21" ht="14.15" customHeight="1">
      <c r="Q43" s="2" t="str">
        <f>Languages2!B57</f>
        <v>Bulgaria</v>
      </c>
      <c r="S43" s="2" t="str">
        <f>INDEX(Languages2!$B$31:$Z$212, MATCH('Job Categories_V2'!Q43,Languages2!$B$31:$B$212,0), MATCH('Job Categories_V2'!$S$14,Languages2!$B$1:$Z$1,0))</f>
        <v>Bulgária</v>
      </c>
      <c r="U43" s="2" t="str">
        <f>'Drop Downs'!AB29</f>
        <v>BGN</v>
      </c>
    </row>
    <row r="44" spans="17:21" ht="14.15" customHeight="1">
      <c r="Q44" s="2" t="str">
        <f>Languages2!B58</f>
        <v>Burkina Faso</v>
      </c>
      <c r="S44" s="2" t="str">
        <f>INDEX(Languages2!$B$31:$Z$212, MATCH('Job Categories_V2'!Q44,Languages2!$B$31:$B$212,0), MATCH('Job Categories_V2'!$S$14,Languages2!$B$1:$Z$1,0))</f>
        <v>Burkina Faso</v>
      </c>
      <c r="U44" s="2" t="str">
        <f>'Drop Downs'!AB30</f>
        <v>XOF</v>
      </c>
    </row>
    <row r="45" spans="17:21" ht="14.15" customHeight="1">
      <c r="Q45" s="2" t="str">
        <f>Languages2!B59</f>
        <v>Burundi</v>
      </c>
      <c r="S45" s="2" t="str">
        <f>INDEX(Languages2!$B$31:$Z$212, MATCH('Job Categories_V2'!Q45,Languages2!$B$31:$B$212,0), MATCH('Job Categories_V2'!$S$14,Languages2!$B$1:$Z$1,0))</f>
        <v>Burundi</v>
      </c>
      <c r="U45" s="2" t="str">
        <f>'Drop Downs'!AB31</f>
        <v>BIF</v>
      </c>
    </row>
    <row r="46" spans="17:21" ht="14.15" customHeight="1">
      <c r="Q46" s="2" t="str">
        <f>Languages2!B60</f>
        <v>Cambodia</v>
      </c>
      <c r="S46" s="2" t="str">
        <f>INDEX(Languages2!$B$31:$Z$212, MATCH('Job Categories_V2'!Q46,Languages2!$B$31:$B$212,0), MATCH('Job Categories_V2'!$S$14,Languages2!$B$1:$Z$1,0))</f>
        <v>Camboja</v>
      </c>
      <c r="U46" s="2" t="str">
        <f>'Drop Downs'!AB32</f>
        <v>KHR</v>
      </c>
    </row>
    <row r="47" spans="17:21" ht="14.15" customHeight="1">
      <c r="Q47" s="2" t="str">
        <f>Languages2!B61</f>
        <v>Cameroon</v>
      </c>
      <c r="S47" s="2" t="str">
        <f>INDEX(Languages2!$B$31:$Z$212, MATCH('Job Categories_V2'!Q47,Languages2!$B$31:$B$212,0), MATCH('Job Categories_V2'!$S$14,Languages2!$B$1:$Z$1,0))</f>
        <v>Camarões</v>
      </c>
      <c r="U47" s="2" t="str">
        <f>'Drop Downs'!AB33</f>
        <v>XAF</v>
      </c>
    </row>
    <row r="48" spans="17:21" ht="14.15" customHeight="1">
      <c r="Q48" s="2" t="str">
        <f>Languages2!B62</f>
        <v>Canada</v>
      </c>
      <c r="S48" s="2" t="str">
        <f>INDEX(Languages2!$B$31:$Z$212, MATCH('Job Categories_V2'!Q48,Languages2!$B$31:$B$212,0), MATCH('Job Categories_V2'!$S$14,Languages2!$B$1:$Z$1,0))</f>
        <v>Canadá</v>
      </c>
      <c r="U48" s="2" t="str">
        <f>'Drop Downs'!AB34</f>
        <v>CAD</v>
      </c>
    </row>
    <row r="49" spans="2:21" ht="14.15" customHeight="1">
      <c r="B49" s="351" t="s">
        <v>885</v>
      </c>
      <c r="Q49" s="2" t="str">
        <f>Languages2!B63</f>
        <v>Cape Verde</v>
      </c>
      <c r="S49" s="2" t="str">
        <f>INDEX(Languages2!$B$31:$Z$212, MATCH('Job Categories_V2'!Q49,Languages2!$B$31:$B$212,0), MATCH('Job Categories_V2'!$S$14,Languages2!$B$1:$Z$1,0))</f>
        <v>Cabo Verde</v>
      </c>
      <c r="U49" s="2" t="str">
        <f>'Drop Downs'!AB35</f>
        <v>CVE</v>
      </c>
    </row>
    <row r="50" spans="2:21" ht="14.15" customHeight="1">
      <c r="Q50" s="2" t="str">
        <f>Languages2!B64</f>
        <v>Central African Republic</v>
      </c>
      <c r="S50" s="2" t="str">
        <f>INDEX(Languages2!$B$31:$Z$212, MATCH('Job Categories_V2'!Q50,Languages2!$B$31:$B$212,0), MATCH('Job Categories_V2'!$S$14,Languages2!$B$1:$Z$1,0))</f>
        <v>República Centro-Africana</v>
      </c>
      <c r="U50" s="2" t="str">
        <f>'Drop Downs'!AB36</f>
        <v>XAF</v>
      </c>
    </row>
    <row r="51" spans="2:21" ht="14.15" customHeight="1">
      <c r="Q51" s="2" t="str">
        <f>Languages2!B65</f>
        <v>Chad</v>
      </c>
      <c r="S51" s="2" t="str">
        <f>INDEX(Languages2!$B$31:$Z$212, MATCH('Job Categories_V2'!Q51,Languages2!$B$31:$B$212,0), MATCH('Job Categories_V2'!$S$14,Languages2!$B$1:$Z$1,0))</f>
        <v>Chade</v>
      </c>
      <c r="U51" s="2" t="str">
        <f>'Drop Downs'!AB37</f>
        <v>XAF</v>
      </c>
    </row>
    <row r="52" spans="2:21" ht="14.15" customHeight="1">
      <c r="Q52" s="2" t="str">
        <f>Languages2!B66</f>
        <v>Chile</v>
      </c>
      <c r="S52" s="2" t="str">
        <f>INDEX(Languages2!$B$31:$Z$212, MATCH('Job Categories_V2'!Q52,Languages2!$B$31:$B$212,0), MATCH('Job Categories_V2'!$S$14,Languages2!$B$1:$Z$1,0))</f>
        <v>Chile</v>
      </c>
      <c r="U52" s="2" t="str">
        <f>'Drop Downs'!AB38</f>
        <v>CLP</v>
      </c>
    </row>
    <row r="53" spans="2:21" ht="14.15" customHeight="1">
      <c r="Q53" s="2" t="str">
        <f>Languages2!B67</f>
        <v>China</v>
      </c>
      <c r="S53" s="2" t="str">
        <f>INDEX(Languages2!$B$31:$Z$212, MATCH('Job Categories_V2'!Q53,Languages2!$B$31:$B$212,0), MATCH('Job Categories_V2'!$S$14,Languages2!$B$1:$Z$1,0))</f>
        <v>China</v>
      </c>
      <c r="U53" s="2" t="str">
        <f>'Drop Downs'!AB39</f>
        <v>CNY</v>
      </c>
    </row>
    <row r="54" spans="2:21" ht="14.15" customHeight="1">
      <c r="Q54" s="2" t="str">
        <f>Languages2!B68</f>
        <v>Colombia</v>
      </c>
      <c r="S54" s="2" t="str">
        <f>INDEX(Languages2!$B$31:$Z$212, MATCH('Job Categories_V2'!Q54,Languages2!$B$31:$B$212,0), MATCH('Job Categories_V2'!$S$14,Languages2!$B$1:$Z$1,0))</f>
        <v>Colômbia</v>
      </c>
      <c r="U54" s="2" t="str">
        <f>'Drop Downs'!AB40</f>
        <v>COP</v>
      </c>
    </row>
    <row r="55" spans="2:21" ht="14.15" customHeight="1">
      <c r="Q55" s="2" t="str">
        <f>Languages2!B69</f>
        <v>Comoros</v>
      </c>
      <c r="S55" s="2" t="str">
        <f>INDEX(Languages2!$B$31:$Z$212, MATCH('Job Categories_V2'!Q55,Languages2!$B$31:$B$212,0), MATCH('Job Categories_V2'!$S$14,Languages2!$B$1:$Z$1,0))</f>
        <v>Comores</v>
      </c>
      <c r="U55" s="2" t="str">
        <f>'Drop Downs'!AB41</f>
        <v>KMF</v>
      </c>
    </row>
    <row r="56" spans="2:21" ht="14.15" customHeight="1">
      <c r="Q56" s="2" t="str">
        <f>Languages2!B70</f>
        <v>Congo (Brazzaville)</v>
      </c>
      <c r="S56" s="2" t="str">
        <f>INDEX(Languages2!$B$31:$Z$212, MATCH('Job Categories_V2'!Q56,Languages2!$B$31:$B$212,0), MATCH('Job Categories_V2'!$S$14,Languages2!$B$1:$Z$1,0))</f>
        <v>Congo (Brazzaville)</v>
      </c>
      <c r="U56" s="2" t="str">
        <f>'Drop Downs'!AB42</f>
        <v>XAF</v>
      </c>
    </row>
    <row r="57" spans="2:21" ht="14.15" customHeight="1">
      <c r="Q57" s="2" t="str">
        <f>Languages2!B71</f>
        <v>Congo (Kinshasa)</v>
      </c>
      <c r="S57" s="2" t="str">
        <f>INDEX(Languages2!$B$31:$Z$212, MATCH('Job Categories_V2'!Q57,Languages2!$B$31:$B$212,0), MATCH('Job Categories_V2'!$S$14,Languages2!$B$1:$Z$1,0))</f>
        <v>República Democrática do Congo (Kinshasa)</v>
      </c>
      <c r="U57" s="2" t="str">
        <f>'Drop Downs'!AB43</f>
        <v>CDF</v>
      </c>
    </row>
    <row r="58" spans="2:21" ht="14.15" customHeight="1">
      <c r="Q58" s="2" t="str">
        <f>Languages2!B72</f>
        <v>Costa Rica</v>
      </c>
      <c r="S58" s="2" t="str">
        <f>INDEX(Languages2!$B$31:$Z$212, MATCH('Job Categories_V2'!Q58,Languages2!$B$31:$B$212,0), MATCH('Job Categories_V2'!$S$14,Languages2!$B$1:$Z$1,0))</f>
        <v>Costa Rica</v>
      </c>
      <c r="U58" s="2" t="str">
        <f>'Drop Downs'!AB44</f>
        <v>CRC</v>
      </c>
    </row>
    <row r="59" spans="2:21" ht="14.15" customHeight="1">
      <c r="Q59" s="2" t="str">
        <f>Languages2!B73</f>
        <v>Croatia</v>
      </c>
      <c r="S59" s="2" t="str">
        <f>INDEX(Languages2!$B$31:$Z$212, MATCH('Job Categories_V2'!Q59,Languages2!$B$31:$B$212,0), MATCH('Job Categories_V2'!$S$14,Languages2!$B$1:$Z$1,0))</f>
        <v>Croácia</v>
      </c>
      <c r="U59" s="2" t="str">
        <f>'Drop Downs'!AB45</f>
        <v>HRK</v>
      </c>
    </row>
    <row r="60" spans="2:21" ht="14.15" customHeight="1">
      <c r="Q60" s="2" t="str">
        <f>Languages2!B74</f>
        <v>Cyprus</v>
      </c>
      <c r="S60" s="2" t="str">
        <f>INDEX(Languages2!$B$31:$Z$212, MATCH('Job Categories_V2'!Q60,Languages2!$B$31:$B$212,0), MATCH('Job Categories_V2'!$S$14,Languages2!$B$1:$Z$1,0))</f>
        <v>Chipre</v>
      </c>
      <c r="U60" s="2" t="str">
        <f>'Drop Downs'!AB46</f>
        <v>EUR</v>
      </c>
    </row>
    <row r="61" spans="2:21" ht="14.15" customHeight="1">
      <c r="Q61" s="2" t="str">
        <f>Languages2!B75</f>
        <v>Czech Republic</v>
      </c>
      <c r="S61" s="2" t="str">
        <f>INDEX(Languages2!$B$31:$Z$212, MATCH('Job Categories_V2'!Q61,Languages2!$B$31:$B$212,0), MATCH('Job Categories_V2'!$S$14,Languages2!$B$1:$Z$1,0))</f>
        <v>República Checa</v>
      </c>
      <c r="U61" s="2" t="str">
        <f>'Drop Downs'!AB47</f>
        <v>CZK</v>
      </c>
    </row>
    <row r="62" spans="2:21" ht="14.15" customHeight="1">
      <c r="Q62" s="2" t="str">
        <f>Languages2!B76</f>
        <v>Côte d'Ivoire</v>
      </c>
      <c r="S62" s="2" t="str">
        <f>INDEX(Languages2!$B$31:$Z$212, MATCH('Job Categories_V2'!Q62,Languages2!$B$31:$B$212,0), MATCH('Job Categories_V2'!$S$14,Languages2!$B$1:$Z$1,0))</f>
        <v>Costa do Marfim</v>
      </c>
      <c r="U62" s="2" t="str">
        <f>'Drop Downs'!AB48</f>
        <v>XOF</v>
      </c>
    </row>
    <row r="63" spans="2:21" ht="14.15" customHeight="1">
      <c r="Q63" s="2" t="str">
        <f>Languages2!B77</f>
        <v>Denmark</v>
      </c>
      <c r="S63" s="2" t="str">
        <f>INDEX(Languages2!$B$31:$Z$212, MATCH('Job Categories_V2'!Q63,Languages2!$B$31:$B$212,0), MATCH('Job Categories_V2'!$S$14,Languages2!$B$1:$Z$1,0))</f>
        <v>Dinamarca</v>
      </c>
      <c r="U63" s="2" t="str">
        <f>'Drop Downs'!AB49</f>
        <v>DKK</v>
      </c>
    </row>
    <row r="64" spans="2:21" ht="14.15" customHeight="1">
      <c r="Q64" s="2" t="str">
        <f>Languages2!B78</f>
        <v>Dominica</v>
      </c>
      <c r="S64" s="2" t="str">
        <f>INDEX(Languages2!$B$31:$Z$212, MATCH('Job Categories_V2'!Q64,Languages2!$B$31:$B$212,0), MATCH('Job Categories_V2'!$S$14,Languages2!$B$1:$Z$1,0))</f>
        <v>Dominica</v>
      </c>
      <c r="U64" s="2" t="str">
        <f>'Drop Downs'!AB50</f>
        <v>XCD</v>
      </c>
    </row>
    <row r="65" spans="17:21" ht="14.15" customHeight="1">
      <c r="Q65" s="2" t="str">
        <f>Languages2!B79</f>
        <v>Dominican Republic</v>
      </c>
      <c r="S65" s="2" t="str">
        <f>INDEX(Languages2!$B$31:$Z$212, MATCH('Job Categories_V2'!Q65,Languages2!$B$31:$B$212,0), MATCH('Job Categories_V2'!$S$14,Languages2!$B$1:$Z$1,0))</f>
        <v>República Dominicana</v>
      </c>
      <c r="U65" s="2" t="str">
        <f>'Drop Downs'!AB51</f>
        <v>DOP</v>
      </c>
    </row>
    <row r="66" spans="17:21" ht="14.15" customHeight="1">
      <c r="Q66" s="2" t="str">
        <f>Languages2!B80</f>
        <v>Ecuador</v>
      </c>
      <c r="S66" s="2" t="str">
        <f>INDEX(Languages2!$B$31:$Z$212, MATCH('Job Categories_V2'!Q66,Languages2!$B$31:$B$212,0), MATCH('Job Categories_V2'!$S$14,Languages2!$B$1:$Z$1,0))</f>
        <v>Equador</v>
      </c>
      <c r="U66" s="2" t="str">
        <f>'Drop Downs'!AB52</f>
        <v>USD</v>
      </c>
    </row>
    <row r="67" spans="17:21" ht="14.15" customHeight="1">
      <c r="Q67" s="2" t="str">
        <f>Languages2!B81</f>
        <v>Egypt</v>
      </c>
      <c r="S67" s="2" t="str">
        <f>INDEX(Languages2!$B$31:$Z$212, MATCH('Job Categories_V2'!Q67,Languages2!$B$31:$B$212,0), MATCH('Job Categories_V2'!$S$14,Languages2!$B$1:$Z$1,0))</f>
        <v>Egito</v>
      </c>
      <c r="U67" s="2" t="str">
        <f>'Drop Downs'!AB53</f>
        <v>EGP</v>
      </c>
    </row>
    <row r="68" spans="17:21" ht="14.15" customHeight="1">
      <c r="Q68" s="2" t="str">
        <f>Languages2!B82</f>
        <v>El Salvador</v>
      </c>
      <c r="S68" s="2" t="str">
        <f>INDEX(Languages2!$B$31:$Z$212, MATCH('Job Categories_V2'!Q68,Languages2!$B$31:$B$212,0), MATCH('Job Categories_V2'!$S$14,Languages2!$B$1:$Z$1,0))</f>
        <v>El Salvador</v>
      </c>
      <c r="U68" s="2" t="str">
        <f>'Drop Downs'!AB54</f>
        <v>USD</v>
      </c>
    </row>
    <row r="69" spans="17:21" ht="14.15" customHeight="1">
      <c r="Q69" s="2" t="str">
        <f>Languages2!B83</f>
        <v>Estonia</v>
      </c>
      <c r="S69" s="2" t="str">
        <f>INDEX(Languages2!$B$31:$Z$212, MATCH('Job Categories_V2'!Q69,Languages2!$B$31:$B$212,0), MATCH('Job Categories_V2'!$S$14,Languages2!$B$1:$Z$1,0))</f>
        <v>Estônia</v>
      </c>
      <c r="U69" s="2" t="str">
        <f>'Drop Downs'!AB55</f>
        <v>EUR</v>
      </c>
    </row>
    <row r="70" spans="17:21" ht="14.15" customHeight="1">
      <c r="Q70" s="2" t="str">
        <f>Languages2!B84</f>
        <v>Ethiopia</v>
      </c>
      <c r="S70" s="2" t="str">
        <f>INDEX(Languages2!$B$31:$Z$212, MATCH('Job Categories_V2'!Q70,Languages2!$B$31:$B$212,0), MATCH('Job Categories_V2'!$S$14,Languages2!$B$1:$Z$1,0))</f>
        <v>Etiópia</v>
      </c>
      <c r="U70" s="2" t="str">
        <f>'Drop Downs'!AB56</f>
        <v>ETB</v>
      </c>
    </row>
    <row r="71" spans="17:21" ht="14.15" customHeight="1">
      <c r="Q71" s="2" t="str">
        <f>Languages2!B85</f>
        <v>Falkland Islands</v>
      </c>
      <c r="S71" s="2" t="str">
        <f>INDEX(Languages2!$B$31:$Z$212, MATCH('Job Categories_V2'!Q71,Languages2!$B$31:$B$212,0), MATCH('Job Categories_V2'!$S$14,Languages2!$B$1:$Z$1,0))</f>
        <v>Ilhas Falkland</v>
      </c>
      <c r="U71" s="2" t="str">
        <f>'Drop Downs'!AB57</f>
        <v>FKP</v>
      </c>
    </row>
    <row r="72" spans="17:21" ht="14.15" customHeight="1">
      <c r="Q72" s="2" t="str">
        <f>Languages2!B86</f>
        <v>Faroe Islands</v>
      </c>
      <c r="S72" s="2" t="str">
        <f>INDEX(Languages2!$B$31:$Z$212, MATCH('Job Categories_V2'!Q72,Languages2!$B$31:$B$212,0), MATCH('Job Categories_V2'!$S$14,Languages2!$B$1:$Z$1,0))</f>
        <v>Ilhas Faroe</v>
      </c>
      <c r="U72" s="2" t="str">
        <f>'Drop Downs'!AB58</f>
        <v>DKK</v>
      </c>
    </row>
    <row r="73" spans="17:21" ht="14.15" customHeight="1">
      <c r="Q73" s="2" t="str">
        <f>Languages2!B87</f>
        <v>Fiji</v>
      </c>
      <c r="S73" s="2" t="str">
        <f>INDEX(Languages2!$B$31:$Z$212, MATCH('Job Categories_V2'!Q73,Languages2!$B$31:$B$212,0), MATCH('Job Categories_V2'!$S$14,Languages2!$B$1:$Z$1,0))</f>
        <v>Fiji</v>
      </c>
      <c r="U73" s="2" t="str">
        <f>'Drop Downs'!AB59</f>
        <v>FJD</v>
      </c>
    </row>
    <row r="74" spans="17:21" ht="14.15" customHeight="1">
      <c r="Q74" s="2" t="str">
        <f>Languages2!B88</f>
        <v>Finland</v>
      </c>
      <c r="S74" s="2" t="str">
        <f>INDEX(Languages2!$B$31:$Z$212, MATCH('Job Categories_V2'!Q74,Languages2!$B$31:$B$212,0), MATCH('Job Categories_V2'!$S$14,Languages2!$B$1:$Z$1,0))</f>
        <v>Finlândia</v>
      </c>
      <c r="U74" s="2" t="str">
        <f>'Drop Downs'!AB60</f>
        <v>EUR</v>
      </c>
    </row>
    <row r="75" spans="17:21" ht="14.15" customHeight="1">
      <c r="Q75" s="2" t="str">
        <f>Languages2!B89</f>
        <v>France</v>
      </c>
      <c r="S75" s="2" t="str">
        <f>INDEX(Languages2!$B$31:$Z$212, MATCH('Job Categories_V2'!Q75,Languages2!$B$31:$B$212,0), MATCH('Job Categories_V2'!$S$14,Languages2!$B$1:$Z$1,0))</f>
        <v>França</v>
      </c>
      <c r="U75" s="2" t="str">
        <f>'Drop Downs'!AB61</f>
        <v>EUR</v>
      </c>
    </row>
    <row r="76" spans="17:21" ht="14.15" customHeight="1">
      <c r="Q76" s="2" t="str">
        <f>Languages2!B90</f>
        <v>French Guiana</v>
      </c>
      <c r="S76" s="2" t="str">
        <f>INDEX(Languages2!$B$31:$Z$212, MATCH('Job Categories_V2'!Q76,Languages2!$B$31:$B$212,0), MATCH('Job Categories_V2'!$S$14,Languages2!$B$1:$Z$1,0))</f>
        <v>Guiana Francesa</v>
      </c>
      <c r="U76" s="2" t="str">
        <f>'Drop Downs'!AB62</f>
        <v>EUR</v>
      </c>
    </row>
    <row r="77" spans="17:21" ht="14.15" customHeight="1">
      <c r="Q77" s="2" t="str">
        <f>Languages2!B91</f>
        <v>French Polynesia</v>
      </c>
      <c r="S77" s="2" t="str">
        <f>INDEX(Languages2!$B$31:$Z$212, MATCH('Job Categories_V2'!Q77,Languages2!$B$31:$B$212,0), MATCH('Job Categories_V2'!$S$14,Languages2!$B$1:$Z$1,0))</f>
        <v>Polinésia Francesa</v>
      </c>
      <c r="U77" s="2" t="str">
        <f>'Drop Downs'!AB63</f>
        <v>XPF</v>
      </c>
    </row>
    <row r="78" spans="17:21" ht="14.15" customHeight="1">
      <c r="Q78" s="2" t="str">
        <f>Languages2!B92</f>
        <v>Gabon</v>
      </c>
      <c r="S78" s="2" t="str">
        <f>INDEX(Languages2!$B$31:$Z$212, MATCH('Job Categories_V2'!Q78,Languages2!$B$31:$B$212,0), MATCH('Job Categories_V2'!$S$14,Languages2!$B$1:$Z$1,0))</f>
        <v>Gabão</v>
      </c>
      <c r="U78" s="2" t="str">
        <f>'Drop Downs'!AB64</f>
        <v>XAF</v>
      </c>
    </row>
    <row r="79" spans="17:21" ht="14.15" customHeight="1">
      <c r="Q79" s="2" t="str">
        <f>Languages2!B93</f>
        <v>Gambia</v>
      </c>
      <c r="S79" s="2" t="str">
        <f>INDEX(Languages2!$B$31:$Z$212, MATCH('Job Categories_V2'!Q79,Languages2!$B$31:$B$212,0), MATCH('Job Categories_V2'!$S$14,Languages2!$B$1:$Z$1,0))</f>
        <v>Gâmbia</v>
      </c>
      <c r="U79" s="2" t="str">
        <f>'Drop Downs'!AB65</f>
        <v>GMD</v>
      </c>
    </row>
    <row r="80" spans="17:21" ht="14.15" customHeight="1">
      <c r="Q80" s="2" t="str">
        <f>Languages2!B94</f>
        <v>Georgia</v>
      </c>
      <c r="S80" s="2" t="str">
        <f>INDEX(Languages2!$B$31:$Z$212, MATCH('Job Categories_V2'!Q80,Languages2!$B$31:$B$212,0), MATCH('Job Categories_V2'!$S$14,Languages2!$B$1:$Z$1,0))</f>
        <v>Geórgia</v>
      </c>
      <c r="U80" s="2" t="str">
        <f>'Drop Downs'!AB66</f>
        <v>GEL</v>
      </c>
    </row>
    <row r="81" spans="17:21" ht="14.15" customHeight="1">
      <c r="Q81" s="2" t="str">
        <f>Languages2!B95</f>
        <v>Germany</v>
      </c>
      <c r="S81" s="2" t="str">
        <f>INDEX(Languages2!$B$31:$Z$212, MATCH('Job Categories_V2'!Q81,Languages2!$B$31:$B$212,0), MATCH('Job Categories_V2'!$S$14,Languages2!$B$1:$Z$1,0))</f>
        <v>Alemanha</v>
      </c>
      <c r="U81" s="2" t="str">
        <f>'Drop Downs'!AB67</f>
        <v>EUR</v>
      </c>
    </row>
    <row r="82" spans="17:21" ht="14.15" customHeight="1">
      <c r="Q82" s="2" t="str">
        <f>Languages2!B96</f>
        <v>Ghana</v>
      </c>
      <c r="S82" s="2" t="str">
        <f>INDEX(Languages2!$B$31:$Z$212, MATCH('Job Categories_V2'!Q82,Languages2!$B$31:$B$212,0), MATCH('Job Categories_V2'!$S$14,Languages2!$B$1:$Z$1,0))</f>
        <v>Gana</v>
      </c>
      <c r="U82" s="2" t="str">
        <f>'Drop Downs'!AB68</f>
        <v>GHS</v>
      </c>
    </row>
    <row r="83" spans="17:21" ht="14.15" customHeight="1">
      <c r="Q83" s="2" t="str">
        <f>Languages2!B97</f>
        <v>Gibraltar</v>
      </c>
      <c r="S83" s="2" t="str">
        <f>INDEX(Languages2!$B$31:$Z$212, MATCH('Job Categories_V2'!Q83,Languages2!$B$31:$B$212,0), MATCH('Job Categories_V2'!$S$14,Languages2!$B$1:$Z$1,0))</f>
        <v>Gibraltar</v>
      </c>
      <c r="U83" s="2" t="str">
        <f>'Drop Downs'!AB69</f>
        <v>GIP</v>
      </c>
    </row>
    <row r="84" spans="17:21" ht="14.15" customHeight="1">
      <c r="Q84" s="2" t="str">
        <f>Languages2!B98</f>
        <v>Greece</v>
      </c>
      <c r="S84" s="2" t="str">
        <f>INDEX(Languages2!$B$31:$Z$212, MATCH('Job Categories_V2'!Q84,Languages2!$B$31:$B$212,0), MATCH('Job Categories_V2'!$S$14,Languages2!$B$1:$Z$1,0))</f>
        <v>Grécia</v>
      </c>
      <c r="U84" s="2" t="str">
        <f>'Drop Downs'!AB70</f>
        <v>EUR</v>
      </c>
    </row>
    <row r="85" spans="17:21" ht="14.15" customHeight="1">
      <c r="Q85" s="2" t="str">
        <f>Languages2!B99</f>
        <v>Grenada</v>
      </c>
      <c r="S85" s="2" t="str">
        <f>INDEX(Languages2!$B$31:$Z$212, MATCH('Job Categories_V2'!Q85,Languages2!$B$31:$B$212,0), MATCH('Job Categories_V2'!$S$14,Languages2!$B$1:$Z$1,0))</f>
        <v>Granada</v>
      </c>
      <c r="U85" s="2" t="str">
        <f>'Drop Downs'!AB71</f>
        <v>XCD</v>
      </c>
    </row>
    <row r="86" spans="17:21" ht="14.15" customHeight="1">
      <c r="Q86" s="2" t="str">
        <f>Languages2!B100</f>
        <v>Guadeloupe</v>
      </c>
      <c r="S86" s="2" t="str">
        <f>INDEX(Languages2!$B$31:$Z$212, MATCH('Job Categories_V2'!Q86,Languages2!$B$31:$B$212,0), MATCH('Job Categories_V2'!$S$14,Languages2!$B$1:$Z$1,0))</f>
        <v>Guadalupe</v>
      </c>
      <c r="U86" s="2" t="str">
        <f>'Drop Downs'!AB72</f>
        <v>EUR</v>
      </c>
    </row>
    <row r="87" spans="17:21" ht="14.15" customHeight="1">
      <c r="Q87" s="2" t="str">
        <f>Languages2!B101</f>
        <v>Guatemala</v>
      </c>
      <c r="S87" s="2" t="str">
        <f>INDEX(Languages2!$B$31:$Z$212, MATCH('Job Categories_V2'!Q87,Languages2!$B$31:$B$212,0), MATCH('Job Categories_V2'!$S$14,Languages2!$B$1:$Z$1,0))</f>
        <v>Guatemala</v>
      </c>
      <c r="U87" s="2" t="str">
        <f>'Drop Downs'!AB73</f>
        <v>GTQ</v>
      </c>
    </row>
    <row r="88" spans="17:21" ht="14.15" customHeight="1">
      <c r="Q88" s="2" t="str">
        <f>Languages2!B102</f>
        <v>Guinea</v>
      </c>
      <c r="S88" s="2" t="str">
        <f>INDEX(Languages2!$B$31:$Z$212, MATCH('Job Categories_V2'!Q88,Languages2!$B$31:$B$212,0), MATCH('Job Categories_V2'!$S$14,Languages2!$B$1:$Z$1,0))</f>
        <v>Guiné</v>
      </c>
      <c r="U88" s="2" t="str">
        <f>'Drop Downs'!AB74</f>
        <v>GNF</v>
      </c>
    </row>
    <row r="89" spans="17:21" ht="14.15" customHeight="1">
      <c r="Q89" s="2" t="str">
        <f>Languages2!B103</f>
        <v>Guinea-Bissau</v>
      </c>
      <c r="S89" s="2" t="str">
        <f>INDEX(Languages2!$B$31:$Z$212, MATCH('Job Categories_V2'!Q89,Languages2!$B$31:$B$212,0), MATCH('Job Categories_V2'!$S$14,Languages2!$B$1:$Z$1,0))</f>
        <v>Guiné-Bissau</v>
      </c>
      <c r="U89" s="2" t="str">
        <f>'Drop Downs'!AB75</f>
        <v>XOF</v>
      </c>
    </row>
    <row r="90" spans="17:21" ht="14.15" customHeight="1">
      <c r="Q90" s="2" t="str">
        <f>Languages2!B104</f>
        <v>Guyana</v>
      </c>
      <c r="S90" s="2" t="str">
        <f>INDEX(Languages2!$B$31:$Z$212, MATCH('Job Categories_V2'!Q90,Languages2!$B$31:$B$212,0), MATCH('Job Categories_V2'!$S$14,Languages2!$B$1:$Z$1,0))</f>
        <v>Guiana</v>
      </c>
      <c r="U90" s="2" t="str">
        <f>'Drop Downs'!AB76</f>
        <v>GYD</v>
      </c>
    </row>
    <row r="91" spans="17:21" ht="14.15" customHeight="1">
      <c r="Q91" s="2" t="str">
        <f>Languages2!B105</f>
        <v>Haiti</v>
      </c>
      <c r="S91" s="2" t="str">
        <f>INDEX(Languages2!$B$31:$Z$212, MATCH('Job Categories_V2'!Q91,Languages2!$B$31:$B$212,0), MATCH('Job Categories_V2'!$S$14,Languages2!$B$1:$Z$1,0))</f>
        <v>Haiti</v>
      </c>
      <c r="U91" s="2" t="str">
        <f>'Drop Downs'!AB77</f>
        <v>HTG</v>
      </c>
    </row>
    <row r="92" spans="17:21" ht="14.15" customHeight="1">
      <c r="Q92" s="2" t="str">
        <f>Languages2!B106</f>
        <v>Honduras</v>
      </c>
      <c r="S92" s="2" t="str">
        <f>INDEX(Languages2!$B$31:$Z$212, MATCH('Job Categories_V2'!Q92,Languages2!$B$31:$B$212,0), MATCH('Job Categories_V2'!$S$14,Languages2!$B$1:$Z$1,0))</f>
        <v>Honduras</v>
      </c>
      <c r="U92" s="2" t="str">
        <f>'Drop Downs'!AB78</f>
        <v>HNL</v>
      </c>
    </row>
    <row r="93" spans="17:21" ht="14.15" customHeight="1">
      <c r="Q93" s="2" t="str">
        <f>Languages2!B107</f>
        <v>Hong Kong</v>
      </c>
      <c r="S93" s="2" t="str">
        <f>INDEX(Languages2!$B$31:$Z$212, MATCH('Job Categories_V2'!Q93,Languages2!$B$31:$B$212,0), MATCH('Job Categories_V2'!$S$14,Languages2!$B$1:$Z$1,0))</f>
        <v>Hong Kong</v>
      </c>
      <c r="U93" s="2" t="str">
        <f>'Drop Downs'!AB79</f>
        <v>HKD</v>
      </c>
    </row>
    <row r="94" spans="17:21" ht="14.15" customHeight="1">
      <c r="Q94" s="2" t="str">
        <f>Languages2!B108</f>
        <v>Hungary</v>
      </c>
      <c r="S94" s="2" t="str">
        <f>INDEX(Languages2!$B$31:$Z$212, MATCH('Job Categories_V2'!Q94,Languages2!$B$31:$B$212,0), MATCH('Job Categories_V2'!$S$14,Languages2!$B$1:$Z$1,0))</f>
        <v>Hungria</v>
      </c>
      <c r="U94" s="2" t="str">
        <f>'Drop Downs'!AB80</f>
        <v>HUF</v>
      </c>
    </row>
    <row r="95" spans="17:21" ht="14.15" customHeight="1">
      <c r="Q95" s="2" t="str">
        <f>Languages2!B109</f>
        <v>Iceland</v>
      </c>
      <c r="S95" s="2" t="str">
        <f>INDEX(Languages2!$B$31:$Z$212, MATCH('Job Categories_V2'!Q95,Languages2!$B$31:$B$212,0), MATCH('Job Categories_V2'!$S$14,Languages2!$B$1:$Z$1,0))</f>
        <v>Islândia</v>
      </c>
      <c r="U95" s="2" t="str">
        <f>'Drop Downs'!AB81</f>
        <v>ISK</v>
      </c>
    </row>
    <row r="96" spans="17:21" ht="14.15" customHeight="1">
      <c r="Q96" s="2" t="str">
        <f>Languages2!B110</f>
        <v>India</v>
      </c>
      <c r="S96" s="2" t="str">
        <f>INDEX(Languages2!$B$31:$Z$212, MATCH('Job Categories_V2'!Q96,Languages2!$B$31:$B$212,0), MATCH('Job Categories_V2'!$S$14,Languages2!$B$1:$Z$1,0))</f>
        <v>Índia</v>
      </c>
      <c r="U96" s="2" t="str">
        <f>'Drop Downs'!AB82</f>
        <v>INR</v>
      </c>
    </row>
    <row r="97" spans="17:21" ht="14.15" customHeight="1">
      <c r="Q97" s="2" t="str">
        <f>Languages2!B111</f>
        <v>Indonesia</v>
      </c>
      <c r="S97" s="2" t="str">
        <f>INDEX(Languages2!$B$31:$Z$212, MATCH('Job Categories_V2'!Q97,Languages2!$B$31:$B$212,0), MATCH('Job Categories_V2'!$S$14,Languages2!$B$1:$Z$1,0))</f>
        <v>Indonésia</v>
      </c>
      <c r="U97" s="2" t="str">
        <f>'Drop Downs'!AB83</f>
        <v>IDR</v>
      </c>
    </row>
    <row r="98" spans="17:21" ht="14.15" customHeight="1">
      <c r="Q98" s="2" t="str">
        <f>Languages2!B112</f>
        <v>Iran</v>
      </c>
      <c r="S98" s="2" t="str">
        <f>INDEX(Languages2!$B$31:$Z$212, MATCH('Job Categories_V2'!Q98,Languages2!$B$31:$B$212,0), MATCH('Job Categories_V2'!$S$14,Languages2!$B$1:$Z$1,0))</f>
        <v>Irã</v>
      </c>
      <c r="U98" s="2" t="str">
        <f>'Drop Downs'!AB84</f>
        <v>IRR</v>
      </c>
    </row>
    <row r="99" spans="17:21" ht="14.15" customHeight="1">
      <c r="Q99" s="2" t="str">
        <f>Languages2!B113</f>
        <v>Iraq</v>
      </c>
      <c r="S99" s="2" t="str">
        <f>INDEX(Languages2!$B$31:$Z$212, MATCH('Job Categories_V2'!Q99,Languages2!$B$31:$B$212,0), MATCH('Job Categories_V2'!$S$14,Languages2!$B$1:$Z$1,0))</f>
        <v>Iraque</v>
      </c>
      <c r="U99" s="2" t="str">
        <f>'Drop Downs'!AB85</f>
        <v>IQD</v>
      </c>
    </row>
    <row r="100" spans="17:21" ht="14.15" customHeight="1">
      <c r="Q100" s="2" t="str">
        <f>Languages2!B114</f>
        <v>Ireland</v>
      </c>
      <c r="S100" s="2" t="str">
        <f>INDEX(Languages2!$B$31:$Z$212, MATCH('Job Categories_V2'!Q100,Languages2!$B$31:$B$212,0), MATCH('Job Categories_V2'!$S$14,Languages2!$B$1:$Z$1,0))</f>
        <v>Irlanda</v>
      </c>
      <c r="U100" s="2" t="str">
        <f>'Drop Downs'!AB86</f>
        <v>EUR</v>
      </c>
    </row>
    <row r="101" spans="17:21" ht="14.15" customHeight="1">
      <c r="Q101" s="2" t="str">
        <f>Languages2!B115</f>
        <v>Israel</v>
      </c>
      <c r="S101" s="2" t="str">
        <f>INDEX(Languages2!$B$31:$Z$212, MATCH('Job Categories_V2'!Q101,Languages2!$B$31:$B$212,0), MATCH('Job Categories_V2'!$S$14,Languages2!$B$1:$Z$1,0))</f>
        <v>Israel</v>
      </c>
      <c r="U101" s="2" t="str">
        <f>'Drop Downs'!AB87</f>
        <v>ILS</v>
      </c>
    </row>
    <row r="102" spans="17:21" ht="14.15" customHeight="1">
      <c r="Q102" s="2" t="str">
        <f>Languages2!B116</f>
        <v>Italy</v>
      </c>
      <c r="S102" s="2" t="str">
        <f>INDEX(Languages2!$B$31:$Z$212, MATCH('Job Categories_V2'!Q102,Languages2!$B$31:$B$212,0), MATCH('Job Categories_V2'!$S$14,Languages2!$B$1:$Z$1,0))</f>
        <v>Itália</v>
      </c>
      <c r="U102" s="2" t="str">
        <f>'Drop Downs'!AB88</f>
        <v>EUR</v>
      </c>
    </row>
    <row r="103" spans="17:21" ht="14.15" customHeight="1">
      <c r="Q103" s="2" t="str">
        <f>Languages2!B117</f>
        <v>Jamaica</v>
      </c>
      <c r="S103" s="2" t="str">
        <f>INDEX(Languages2!$B$31:$Z$212, MATCH('Job Categories_V2'!Q103,Languages2!$B$31:$B$212,0), MATCH('Job Categories_V2'!$S$14,Languages2!$B$1:$Z$1,0))</f>
        <v>Jamaica</v>
      </c>
      <c r="U103" s="2" t="str">
        <f>'Drop Downs'!AB89</f>
        <v>JMD</v>
      </c>
    </row>
    <row r="104" spans="17:21" ht="14.15" customHeight="1">
      <c r="Q104" s="2" t="str">
        <f>Languages2!B118</f>
        <v>Japan</v>
      </c>
      <c r="S104" s="2" t="str">
        <f>INDEX(Languages2!$B$31:$Z$212, MATCH('Job Categories_V2'!Q104,Languages2!$B$31:$B$212,0), MATCH('Job Categories_V2'!$S$14,Languages2!$B$1:$Z$1,0))</f>
        <v>Japão</v>
      </c>
      <c r="U104" s="2" t="str">
        <f>'Drop Downs'!AB90</f>
        <v>JPY</v>
      </c>
    </row>
    <row r="105" spans="17:21" ht="14.15" customHeight="1">
      <c r="Q105" s="2" t="str">
        <f>Languages2!B119</f>
        <v>Jordan</v>
      </c>
      <c r="S105" s="2" t="str">
        <f>INDEX(Languages2!$B$31:$Z$212, MATCH('Job Categories_V2'!Q105,Languages2!$B$31:$B$212,0), MATCH('Job Categories_V2'!$S$14,Languages2!$B$1:$Z$1,0))</f>
        <v>Jordânia</v>
      </c>
      <c r="U105" s="2" t="str">
        <f>'Drop Downs'!AB91</f>
        <v>JOD</v>
      </c>
    </row>
    <row r="106" spans="17:21" ht="14.15" customHeight="1">
      <c r="Q106" s="2" t="str">
        <f>Languages2!B120</f>
        <v>Kazakhstan</v>
      </c>
      <c r="S106" s="2" t="str">
        <f>INDEX(Languages2!$B$31:$Z$212, MATCH('Job Categories_V2'!Q106,Languages2!$B$31:$B$212,0), MATCH('Job Categories_V2'!$S$14,Languages2!$B$1:$Z$1,0))</f>
        <v>Cazaquistão</v>
      </c>
      <c r="U106" s="2" t="str">
        <f>'Drop Downs'!AB92</f>
        <v>KZT</v>
      </c>
    </row>
    <row r="107" spans="17:21" ht="14.15" customHeight="1">
      <c r="Q107" s="2" t="str">
        <f>Languages2!B121</f>
        <v>Kenya</v>
      </c>
      <c r="S107" s="2" t="str">
        <f>INDEX(Languages2!$B$31:$Z$212, MATCH('Job Categories_V2'!Q107,Languages2!$B$31:$B$212,0), MATCH('Job Categories_V2'!$S$14,Languages2!$B$1:$Z$1,0))</f>
        <v>Quênia</v>
      </c>
      <c r="U107" s="2" t="str">
        <f>'Drop Downs'!AB93</f>
        <v>KES</v>
      </c>
    </row>
    <row r="108" spans="17:21" ht="14.15" customHeight="1">
      <c r="Q108" s="2" t="str">
        <f>Languages2!B122</f>
        <v>Kiribati</v>
      </c>
      <c r="S108" s="2" t="str">
        <f>INDEX(Languages2!$B$31:$Z$212, MATCH('Job Categories_V2'!Q108,Languages2!$B$31:$B$212,0), MATCH('Job Categories_V2'!$S$14,Languages2!$B$1:$Z$1,0))</f>
        <v>Kiribati</v>
      </c>
      <c r="U108" s="2" t="str">
        <f>'Drop Downs'!AB94</f>
        <v>AUD</v>
      </c>
    </row>
    <row r="109" spans="17:21" ht="14.15" customHeight="1">
      <c r="Q109" s="2" t="str">
        <f>Languages2!B123</f>
        <v>Korea, South</v>
      </c>
      <c r="S109" s="2" t="str">
        <f>INDEX(Languages2!$B$31:$Z$212, MATCH('Job Categories_V2'!Q109,Languages2!$B$31:$B$212,0), MATCH('Job Categories_V2'!$S$14,Languages2!$B$1:$Z$1,0))</f>
        <v>Coréia do Sul</v>
      </c>
      <c r="U109" s="2" t="str">
        <f>'Drop Downs'!AB95</f>
        <v>KRW</v>
      </c>
    </row>
    <row r="110" spans="17:21" ht="14.15" customHeight="1">
      <c r="Q110" s="2" t="str">
        <f>Languages2!B124</f>
        <v>Kuwait</v>
      </c>
      <c r="S110" s="2" t="str">
        <f>INDEX(Languages2!$B$31:$Z$212, MATCH('Job Categories_V2'!Q110,Languages2!$B$31:$B$212,0), MATCH('Job Categories_V2'!$S$14,Languages2!$B$1:$Z$1,0))</f>
        <v>Kuwait</v>
      </c>
      <c r="U110" s="2" t="str">
        <f>'Drop Downs'!AB96</f>
        <v>KWD</v>
      </c>
    </row>
    <row r="111" spans="17:21" ht="14.15" customHeight="1">
      <c r="Q111" s="2" t="str">
        <f>Languages2!B125</f>
        <v>Kyrgyzstan</v>
      </c>
      <c r="S111" s="2" t="str">
        <f>INDEX(Languages2!$B$31:$Z$212, MATCH('Job Categories_V2'!Q111,Languages2!$B$31:$B$212,0), MATCH('Job Categories_V2'!$S$14,Languages2!$B$1:$Z$1,0))</f>
        <v>Quirguistão</v>
      </c>
      <c r="U111" s="2" t="str">
        <f>'Drop Downs'!AB97</f>
        <v>KGS</v>
      </c>
    </row>
    <row r="112" spans="17:21" ht="14.15" customHeight="1">
      <c r="Q112" s="2" t="str">
        <f>Languages2!B126</f>
        <v>Latvia</v>
      </c>
      <c r="S112" s="2" t="str">
        <f>INDEX(Languages2!$B$31:$Z$212, MATCH('Job Categories_V2'!Q112,Languages2!$B$31:$B$212,0), MATCH('Job Categories_V2'!$S$14,Languages2!$B$1:$Z$1,0))</f>
        <v>Letônia</v>
      </c>
      <c r="U112" s="2" t="str">
        <f>'Drop Downs'!AB98</f>
        <v>EUR</v>
      </c>
    </row>
    <row r="113" spans="17:21" ht="14.15" customHeight="1">
      <c r="Q113" s="2" t="str">
        <f>Languages2!B127</f>
        <v>Lebanon</v>
      </c>
      <c r="S113" s="2" t="str">
        <f>INDEX(Languages2!$B$31:$Z$212, MATCH('Job Categories_V2'!Q113,Languages2!$B$31:$B$212,0), MATCH('Job Categories_V2'!$S$14,Languages2!$B$1:$Z$1,0))</f>
        <v>Líbano</v>
      </c>
      <c r="U113" s="2" t="str">
        <f>'Drop Downs'!AB99</f>
        <v>LBP</v>
      </c>
    </row>
    <row r="114" spans="17:21" ht="14.15" customHeight="1">
      <c r="Q114" s="2" t="str">
        <f>Languages2!B128</f>
        <v>Lesotho</v>
      </c>
      <c r="S114" s="2" t="str">
        <f>INDEX(Languages2!$B$31:$Z$212, MATCH('Job Categories_V2'!Q114,Languages2!$B$31:$B$212,0), MATCH('Job Categories_V2'!$S$14,Languages2!$B$1:$Z$1,0))</f>
        <v>Lesoto</v>
      </c>
      <c r="U114" s="2" t="str">
        <f>'Drop Downs'!AB100</f>
        <v>LSL</v>
      </c>
    </row>
    <row r="115" spans="17:21" ht="14.15" customHeight="1">
      <c r="Q115" s="2" t="str">
        <f>Languages2!B129</f>
        <v>Liberia</v>
      </c>
      <c r="S115" s="2" t="str">
        <f>INDEX(Languages2!$B$31:$Z$212, MATCH('Job Categories_V2'!Q115,Languages2!$B$31:$B$212,0), MATCH('Job Categories_V2'!$S$14,Languages2!$B$1:$Z$1,0))</f>
        <v>Libéria</v>
      </c>
      <c r="U115" s="2" t="str">
        <f>'Drop Downs'!AB101</f>
        <v>LRD</v>
      </c>
    </row>
    <row r="116" spans="17:21" ht="14.15" customHeight="1">
      <c r="Q116" s="2" t="str">
        <f>Languages2!B130</f>
        <v>Libya</v>
      </c>
      <c r="S116" s="2" t="str">
        <f>INDEX(Languages2!$B$31:$Z$212, MATCH('Job Categories_V2'!Q116,Languages2!$B$31:$B$212,0), MATCH('Job Categories_V2'!$S$14,Languages2!$B$1:$Z$1,0))</f>
        <v>Líbia</v>
      </c>
      <c r="U116" s="2" t="str">
        <f>'Drop Downs'!AB102</f>
        <v>LYD</v>
      </c>
    </row>
    <row r="117" spans="17:21" ht="14.15" customHeight="1">
      <c r="Q117" s="2" t="str">
        <f>Languages2!B131</f>
        <v>Lithuania</v>
      </c>
      <c r="S117" s="2" t="str">
        <f>INDEX(Languages2!$B$31:$Z$212, MATCH('Job Categories_V2'!Q117,Languages2!$B$31:$B$212,0), MATCH('Job Categories_V2'!$S$14,Languages2!$B$1:$Z$1,0))</f>
        <v>Lituânia</v>
      </c>
      <c r="U117" s="2" t="str">
        <f>'Drop Downs'!AB103</f>
        <v>EUR</v>
      </c>
    </row>
    <row r="118" spans="17:21" ht="14.15" customHeight="1">
      <c r="Q118" s="2" t="str">
        <f>Languages2!B132</f>
        <v>Luxembourg</v>
      </c>
      <c r="S118" s="2" t="str">
        <f>INDEX(Languages2!$B$31:$Z$212, MATCH('Job Categories_V2'!Q118,Languages2!$B$31:$B$212,0), MATCH('Job Categories_V2'!$S$14,Languages2!$B$1:$Z$1,0))</f>
        <v>Luxemburgo</v>
      </c>
      <c r="U118" s="2" t="str">
        <f>'Drop Downs'!AB104</f>
        <v>EUR</v>
      </c>
    </row>
    <row r="119" spans="17:21" ht="14.15" customHeight="1">
      <c r="Q119" s="2" t="str">
        <f>Languages2!B133</f>
        <v>Madagascar</v>
      </c>
      <c r="S119" s="2" t="str">
        <f>INDEX(Languages2!$B$31:$Z$212, MATCH('Job Categories_V2'!Q119,Languages2!$B$31:$B$212,0), MATCH('Job Categories_V2'!$S$14,Languages2!$B$1:$Z$1,0))</f>
        <v>Madagascar</v>
      </c>
      <c r="U119" s="2" t="str">
        <f>'Drop Downs'!AB105</f>
        <v>MGA</v>
      </c>
    </row>
    <row r="120" spans="17:21" ht="14.15" customHeight="1">
      <c r="Q120" s="2" t="str">
        <f>Languages2!B134</f>
        <v>Malawi</v>
      </c>
      <c r="S120" s="2" t="str">
        <f>INDEX(Languages2!$B$31:$Z$212, MATCH('Job Categories_V2'!Q120,Languages2!$B$31:$B$212,0), MATCH('Job Categories_V2'!$S$14,Languages2!$B$1:$Z$1,0))</f>
        <v>Malauí</v>
      </c>
      <c r="U120" s="2" t="str">
        <f>'Drop Downs'!AB106</f>
        <v>MWK</v>
      </c>
    </row>
    <row r="121" spans="17:21" ht="14.15" customHeight="1">
      <c r="Q121" s="2" t="str">
        <f>Languages2!B135</f>
        <v>Malaysia</v>
      </c>
      <c r="S121" s="2" t="str">
        <f>INDEX(Languages2!$B$31:$Z$212, MATCH('Job Categories_V2'!Q121,Languages2!$B$31:$B$212,0), MATCH('Job Categories_V2'!$S$14,Languages2!$B$1:$Z$1,0))</f>
        <v>Malásia</v>
      </c>
      <c r="U121" s="2" t="str">
        <f>'Drop Downs'!AB107</f>
        <v>MYR</v>
      </c>
    </row>
    <row r="122" spans="17:21" ht="14.15" customHeight="1">
      <c r="Q122" s="2" t="str">
        <f>Languages2!B136</f>
        <v>Maldives</v>
      </c>
      <c r="S122" s="2" t="str">
        <f>INDEX(Languages2!$B$31:$Z$212, MATCH('Job Categories_V2'!Q122,Languages2!$B$31:$B$212,0), MATCH('Job Categories_V2'!$S$14,Languages2!$B$1:$Z$1,0))</f>
        <v>Maldivas</v>
      </c>
      <c r="U122" s="2" t="str">
        <f>'Drop Downs'!AB108</f>
        <v>MVR</v>
      </c>
    </row>
    <row r="123" spans="17:21" ht="14.15" customHeight="1">
      <c r="Q123" s="2" t="str">
        <f>Languages2!B137</f>
        <v>Mali</v>
      </c>
      <c r="S123" s="2" t="str">
        <f>INDEX(Languages2!$B$31:$Z$212, MATCH('Job Categories_V2'!Q123,Languages2!$B$31:$B$212,0), MATCH('Job Categories_V2'!$S$14,Languages2!$B$1:$Z$1,0))</f>
        <v>Mali</v>
      </c>
      <c r="U123" s="2" t="str">
        <f>'Drop Downs'!AB109</f>
        <v>XOF</v>
      </c>
    </row>
    <row r="124" spans="17:21" ht="14.15" customHeight="1">
      <c r="Q124" s="2" t="str">
        <f>Languages2!B138</f>
        <v>Malta</v>
      </c>
      <c r="S124" s="2" t="str">
        <f>INDEX(Languages2!$B$31:$Z$212, MATCH('Job Categories_V2'!Q124,Languages2!$B$31:$B$212,0), MATCH('Job Categories_V2'!$S$14,Languages2!$B$1:$Z$1,0))</f>
        <v>Malta</v>
      </c>
      <c r="U124" s="2" t="str">
        <f>'Drop Downs'!AB110</f>
        <v>EUR</v>
      </c>
    </row>
    <row r="125" spans="17:21" ht="14.15" customHeight="1">
      <c r="Q125" s="2" t="str">
        <f>Languages2!B139</f>
        <v>Mauritius</v>
      </c>
      <c r="S125" s="2" t="str">
        <f>INDEX(Languages2!$B$31:$Z$212, MATCH('Job Categories_V2'!Q125,Languages2!$B$31:$B$212,0), MATCH('Job Categories_V2'!$S$14,Languages2!$B$1:$Z$1,0))</f>
        <v>Maurício</v>
      </c>
      <c r="U125" s="2" t="str">
        <f>'Drop Downs'!AB111</f>
        <v>MUR</v>
      </c>
    </row>
    <row r="126" spans="17:21" ht="14.15" customHeight="1">
      <c r="Q126" s="2" t="str">
        <f>Languages2!B140</f>
        <v>Mexico</v>
      </c>
      <c r="S126" s="2" t="str">
        <f>INDEX(Languages2!$B$31:$Z$212, MATCH('Job Categories_V2'!Q126,Languages2!$B$31:$B$212,0), MATCH('Job Categories_V2'!$S$14,Languages2!$B$1:$Z$1,0))</f>
        <v>México</v>
      </c>
      <c r="U126" s="2" t="str">
        <f>'Drop Downs'!AB112</f>
        <v>MXN</v>
      </c>
    </row>
    <row r="127" spans="17:21" ht="14.15" customHeight="1">
      <c r="Q127" s="2" t="str">
        <f>Languages2!B141</f>
        <v>Moldova</v>
      </c>
      <c r="S127" s="2" t="str">
        <f>INDEX(Languages2!$B$31:$Z$212, MATCH('Job Categories_V2'!Q127,Languages2!$B$31:$B$212,0), MATCH('Job Categories_V2'!$S$14,Languages2!$B$1:$Z$1,0))</f>
        <v>Moldávia</v>
      </c>
      <c r="U127" s="2" t="str">
        <f>'Drop Downs'!AB113</f>
        <v>MDL</v>
      </c>
    </row>
    <row r="128" spans="17:21" ht="14.15" customHeight="1">
      <c r="Q128" s="2" t="str">
        <f>Languages2!B142</f>
        <v>Mongolia</v>
      </c>
      <c r="S128" s="2" t="str">
        <f>INDEX(Languages2!$B$31:$Z$212, MATCH('Job Categories_V2'!Q128,Languages2!$B$31:$B$212,0), MATCH('Job Categories_V2'!$S$14,Languages2!$B$1:$Z$1,0))</f>
        <v>Mongólia</v>
      </c>
      <c r="U128" s="2" t="str">
        <f>'Drop Downs'!AB114</f>
        <v>MNT</v>
      </c>
    </row>
    <row r="129" spans="17:21" ht="14.15" customHeight="1">
      <c r="Q129" s="2" t="str">
        <f>Languages2!B143</f>
        <v>Montenegro</v>
      </c>
      <c r="S129" s="2" t="str">
        <f>INDEX(Languages2!$B$31:$Z$212, MATCH('Job Categories_V2'!Q129,Languages2!$B$31:$B$212,0), MATCH('Job Categories_V2'!$S$14,Languages2!$B$1:$Z$1,0))</f>
        <v>Montenegro</v>
      </c>
      <c r="U129" s="2" t="str">
        <f>'Drop Downs'!AB115</f>
        <v>EUR</v>
      </c>
    </row>
    <row r="130" spans="17:21" ht="14.15" customHeight="1">
      <c r="Q130" s="2" t="str">
        <f>Languages2!B144</f>
        <v>Morocco</v>
      </c>
      <c r="S130" s="2" t="str">
        <f>INDEX(Languages2!$B$31:$Z$212, MATCH('Job Categories_V2'!Q130,Languages2!$B$31:$B$212,0), MATCH('Job Categories_V2'!$S$14,Languages2!$B$1:$Z$1,0))</f>
        <v>Marrocos</v>
      </c>
      <c r="U130" s="2" t="str">
        <f>'Drop Downs'!AB116</f>
        <v>MAD</v>
      </c>
    </row>
    <row r="131" spans="17:21" ht="14.15" customHeight="1">
      <c r="Q131" s="2" t="str">
        <f>Languages2!B145</f>
        <v>Mozambique</v>
      </c>
      <c r="S131" s="2" t="str">
        <f>INDEX(Languages2!$B$31:$Z$212, MATCH('Job Categories_V2'!Q131,Languages2!$B$31:$B$212,0), MATCH('Job Categories_V2'!$S$14,Languages2!$B$1:$Z$1,0))</f>
        <v>Moçambique</v>
      </c>
      <c r="U131" s="2" t="str">
        <f>'Drop Downs'!AB117</f>
        <v>MZN</v>
      </c>
    </row>
    <row r="132" spans="17:21" ht="14.15" customHeight="1">
      <c r="Q132" s="2" t="str">
        <f>Languages2!B146</f>
        <v>Myanmar</v>
      </c>
      <c r="S132" s="2" t="str">
        <f>INDEX(Languages2!$B$31:$Z$212, MATCH('Job Categories_V2'!Q132,Languages2!$B$31:$B$212,0), MATCH('Job Categories_V2'!$S$14,Languages2!$B$1:$Z$1,0))</f>
        <v>Myanmar</v>
      </c>
      <c r="U132" s="2" t="str">
        <f>'Drop Downs'!AB118</f>
        <v>MMK</v>
      </c>
    </row>
    <row r="133" spans="17:21" ht="14.15" customHeight="1">
      <c r="Q133" s="2" t="str">
        <f>Languages2!B147</f>
        <v>Namibia</v>
      </c>
      <c r="S133" s="2" t="str">
        <f>INDEX(Languages2!$B$31:$Z$212, MATCH('Job Categories_V2'!Q133,Languages2!$B$31:$B$212,0), MATCH('Job Categories_V2'!$S$14,Languages2!$B$1:$Z$1,0))</f>
        <v>Namíbia</v>
      </c>
      <c r="U133" s="2" t="str">
        <f>'Drop Downs'!AB119</f>
        <v>NAD</v>
      </c>
    </row>
    <row r="134" spans="17:21" ht="14.15" customHeight="1">
      <c r="Q134" s="2" t="str">
        <f>Languages2!B148</f>
        <v>Nepal</v>
      </c>
      <c r="S134" s="2" t="str">
        <f>INDEX(Languages2!$B$31:$Z$212, MATCH('Job Categories_V2'!Q134,Languages2!$B$31:$B$212,0), MATCH('Job Categories_V2'!$S$14,Languages2!$B$1:$Z$1,0))</f>
        <v>Nepal</v>
      </c>
      <c r="U134" s="2" t="str">
        <f>'Drop Downs'!AB120</f>
        <v>NPR</v>
      </c>
    </row>
    <row r="135" spans="17:21" ht="14.15" customHeight="1">
      <c r="Q135" s="2" t="str">
        <f>Languages2!B149</f>
        <v>Netherlands</v>
      </c>
      <c r="S135" s="2" t="str">
        <f>INDEX(Languages2!$B$31:$Z$212, MATCH('Job Categories_V2'!Q135,Languages2!$B$31:$B$212,0), MATCH('Job Categories_V2'!$S$14,Languages2!$B$1:$Z$1,0))</f>
        <v>Países Baixos</v>
      </c>
      <c r="U135" s="2" t="str">
        <f>'Drop Downs'!AB121</f>
        <v>EUR</v>
      </c>
    </row>
    <row r="136" spans="17:21" ht="14.15" customHeight="1">
      <c r="Q136" s="2" t="str">
        <f>Languages2!B150</f>
        <v>New Caledonia</v>
      </c>
      <c r="S136" s="2" t="str">
        <f>INDEX(Languages2!$B$31:$Z$212, MATCH('Job Categories_V2'!Q136,Languages2!$B$31:$B$212,0), MATCH('Job Categories_V2'!$S$14,Languages2!$B$1:$Z$1,0))</f>
        <v>Nova Caledônia</v>
      </c>
      <c r="U136" s="2" t="str">
        <f>'Drop Downs'!AB122</f>
        <v>XPF</v>
      </c>
    </row>
    <row r="137" spans="17:21" ht="14.15" customHeight="1">
      <c r="Q137" s="2" t="str">
        <f>Languages2!B151</f>
        <v>New Zealand</v>
      </c>
      <c r="S137" s="2" t="str">
        <f>INDEX(Languages2!$B$31:$Z$212, MATCH('Job Categories_V2'!Q137,Languages2!$B$31:$B$212,0), MATCH('Job Categories_V2'!$S$14,Languages2!$B$1:$Z$1,0))</f>
        <v>Nova Zelândia</v>
      </c>
      <c r="U137" s="2" t="str">
        <f>'Drop Downs'!AB123</f>
        <v>NZD</v>
      </c>
    </row>
    <row r="138" spans="17:21" ht="14.15" customHeight="1">
      <c r="Q138" s="2" t="str">
        <f>Languages2!B152</f>
        <v>Nicaragua</v>
      </c>
      <c r="S138" s="2" t="str">
        <f>INDEX(Languages2!$B$31:$Z$212, MATCH('Job Categories_V2'!Q138,Languages2!$B$31:$B$212,0), MATCH('Job Categories_V2'!$S$14,Languages2!$B$1:$Z$1,0))</f>
        <v>Nicarágua</v>
      </c>
      <c r="U138" s="2" t="str">
        <f>'Drop Downs'!AB124</f>
        <v>NIO</v>
      </c>
    </row>
    <row r="139" spans="17:21" ht="14.15" customHeight="1">
      <c r="Q139" s="2" t="str">
        <f>Languages2!B153</f>
        <v>Niger</v>
      </c>
      <c r="S139" s="2" t="str">
        <f>INDEX(Languages2!$B$31:$Z$212, MATCH('Job Categories_V2'!Q139,Languages2!$B$31:$B$212,0), MATCH('Job Categories_V2'!$S$14,Languages2!$B$1:$Z$1,0))</f>
        <v>Níger</v>
      </c>
      <c r="U139" s="2" t="str">
        <f>'Drop Downs'!AB125</f>
        <v>XOF</v>
      </c>
    </row>
    <row r="140" spans="17:21" ht="14.15" customHeight="1">
      <c r="Q140" s="2" t="str">
        <f>Languages2!B154</f>
        <v>Nigeria</v>
      </c>
      <c r="S140" s="2" t="str">
        <f>INDEX(Languages2!$B$31:$Z$212, MATCH('Job Categories_V2'!Q140,Languages2!$B$31:$B$212,0), MATCH('Job Categories_V2'!$S$14,Languages2!$B$1:$Z$1,0))</f>
        <v>Nigéria</v>
      </c>
      <c r="U140" s="2" t="str">
        <f>'Drop Downs'!AB126</f>
        <v>NGN</v>
      </c>
    </row>
    <row r="141" spans="17:21" ht="14.15" customHeight="1">
      <c r="Q141" s="2" t="str">
        <f>Languages2!B155</f>
        <v>North Macedonia</v>
      </c>
      <c r="S141" s="2" t="str">
        <f>INDEX(Languages2!$B$31:$Z$212, MATCH('Job Categories_V2'!Q141,Languages2!$B$31:$B$212,0), MATCH('Job Categories_V2'!$S$14,Languages2!$B$1:$Z$1,0))</f>
        <v>Macedônia</v>
      </c>
      <c r="U141" s="2" t="str">
        <f>'Drop Downs'!AB127</f>
        <v>MKD</v>
      </c>
    </row>
    <row r="142" spans="17:21" ht="14.15" customHeight="1">
      <c r="Q142" s="2" t="str">
        <f>Languages2!B156</f>
        <v>Norway</v>
      </c>
      <c r="S142" s="2" t="str">
        <f>INDEX(Languages2!$B$31:$Z$212, MATCH('Job Categories_V2'!Q142,Languages2!$B$31:$B$212,0), MATCH('Job Categories_V2'!$S$14,Languages2!$B$1:$Z$1,0))</f>
        <v>Noruega</v>
      </c>
      <c r="U142" s="2" t="str">
        <f>'Drop Downs'!AB128</f>
        <v>NOK</v>
      </c>
    </row>
    <row r="143" spans="17:21" ht="14.15" customHeight="1">
      <c r="Q143" s="2" t="str">
        <f>Languages2!B157</f>
        <v>Oman</v>
      </c>
      <c r="S143" s="2" t="str">
        <f>INDEX(Languages2!$B$31:$Z$212, MATCH('Job Categories_V2'!Q143,Languages2!$B$31:$B$212,0), MATCH('Job Categories_V2'!$S$14,Languages2!$B$1:$Z$1,0))</f>
        <v>Omã</v>
      </c>
      <c r="U143" s="2" t="str">
        <f>'Drop Downs'!AB129</f>
        <v>OMR</v>
      </c>
    </row>
    <row r="144" spans="17:21" ht="14.15" customHeight="1">
      <c r="Q144" s="2" t="str">
        <f>Languages2!B158</f>
        <v>Pakistan</v>
      </c>
      <c r="S144" s="2" t="str">
        <f>INDEX(Languages2!$B$31:$Z$212, MATCH('Job Categories_V2'!Q144,Languages2!$B$31:$B$212,0), MATCH('Job Categories_V2'!$S$14,Languages2!$B$1:$Z$1,0))</f>
        <v>Paquistão</v>
      </c>
      <c r="U144" s="2" t="str">
        <f>'Drop Downs'!AB130</f>
        <v>PKR</v>
      </c>
    </row>
    <row r="145" spans="17:21" ht="14.15" customHeight="1">
      <c r="Q145" s="2" t="str">
        <f>Languages2!B159</f>
        <v>Panama</v>
      </c>
      <c r="S145" s="2" t="str">
        <f>INDEX(Languages2!$B$31:$Z$212, MATCH('Job Categories_V2'!Q145,Languages2!$B$31:$B$212,0), MATCH('Job Categories_V2'!$S$14,Languages2!$B$1:$Z$1,0))</f>
        <v>Panamá</v>
      </c>
      <c r="U145" s="2" t="str">
        <f>'Drop Downs'!AB131</f>
        <v>PAB</v>
      </c>
    </row>
    <row r="146" spans="17:21" ht="14.15" customHeight="1">
      <c r="Q146" s="2" t="str">
        <f>Languages2!B160</f>
        <v>Paraguay</v>
      </c>
      <c r="S146" s="2" t="str">
        <f>INDEX(Languages2!$B$31:$Z$212, MATCH('Job Categories_V2'!Q146,Languages2!$B$31:$B$212,0), MATCH('Job Categories_V2'!$S$14,Languages2!$B$1:$Z$1,0))</f>
        <v>Paraguai</v>
      </c>
      <c r="U146" s="2" t="str">
        <f>'Drop Downs'!AB132</f>
        <v>PYG</v>
      </c>
    </row>
    <row r="147" spans="17:21" ht="14.15" customHeight="1">
      <c r="Q147" s="2" t="str">
        <f>Languages2!B161</f>
        <v>Peru</v>
      </c>
      <c r="S147" s="2" t="str">
        <f>INDEX(Languages2!$B$31:$Z$212, MATCH('Job Categories_V2'!Q147,Languages2!$B$31:$B$212,0), MATCH('Job Categories_V2'!$S$14,Languages2!$B$1:$Z$1,0))</f>
        <v>Peru</v>
      </c>
      <c r="U147" s="2" t="str">
        <f>'Drop Downs'!AB133</f>
        <v>PEN</v>
      </c>
    </row>
    <row r="148" spans="17:21" ht="14.15" customHeight="1">
      <c r="Q148" s="2" t="str">
        <f>Languages2!B162</f>
        <v>Philippines</v>
      </c>
      <c r="S148" s="2" t="str">
        <f>INDEX(Languages2!$B$31:$Z$212, MATCH('Job Categories_V2'!Q148,Languages2!$B$31:$B$212,0), MATCH('Job Categories_V2'!$S$14,Languages2!$B$1:$Z$1,0))</f>
        <v>Filipinas</v>
      </c>
      <c r="U148" s="2" t="str">
        <f>'Drop Downs'!AB134</f>
        <v>PHP</v>
      </c>
    </row>
    <row r="149" spans="17:21" ht="14.15" customHeight="1">
      <c r="Q149" s="2" t="str">
        <f>Languages2!B163</f>
        <v>Poland</v>
      </c>
      <c r="S149" s="2" t="str">
        <f>INDEX(Languages2!$B$31:$Z$212, MATCH('Job Categories_V2'!Q149,Languages2!$B$31:$B$212,0), MATCH('Job Categories_V2'!$S$14,Languages2!$B$1:$Z$1,0))</f>
        <v>Polônia</v>
      </c>
      <c r="U149" s="2" t="str">
        <f>'Drop Downs'!AB135</f>
        <v>PLN</v>
      </c>
    </row>
    <row r="150" spans="17:21" ht="14.15" customHeight="1">
      <c r="Q150" s="2" t="str">
        <f>Languages2!B164</f>
        <v>Portugal</v>
      </c>
      <c r="S150" s="2" t="str">
        <f>INDEX(Languages2!$B$31:$Z$212, MATCH('Job Categories_V2'!Q150,Languages2!$B$31:$B$212,0), MATCH('Job Categories_V2'!$S$14,Languages2!$B$1:$Z$1,0))</f>
        <v>Portugal</v>
      </c>
      <c r="U150" s="2" t="str">
        <f>'Drop Downs'!AB136</f>
        <v>EUR</v>
      </c>
    </row>
    <row r="151" spans="17:21" ht="14.15" customHeight="1">
      <c r="Q151" s="2" t="str">
        <f>Languages2!B165</f>
        <v>Puerto Rico</v>
      </c>
      <c r="S151" s="2" t="str">
        <f>INDEX(Languages2!$B$31:$Z$212, MATCH('Job Categories_V2'!Q151,Languages2!$B$31:$B$212,0), MATCH('Job Categories_V2'!$S$14,Languages2!$B$1:$Z$1,0))</f>
        <v>Porto Rico</v>
      </c>
      <c r="U151" s="2" t="str">
        <f>'Drop Downs'!AB137</f>
        <v>USD</v>
      </c>
    </row>
    <row r="152" spans="17:21" ht="14.15" customHeight="1">
      <c r="Q152" s="2" t="str">
        <f>Languages2!B166</f>
        <v>Qatar</v>
      </c>
      <c r="S152" s="2" t="str">
        <f>INDEX(Languages2!$B$31:$Z$212, MATCH('Job Categories_V2'!Q152,Languages2!$B$31:$B$212,0), MATCH('Job Categories_V2'!$S$14,Languages2!$B$1:$Z$1,0))</f>
        <v>Catar</v>
      </c>
      <c r="U152" s="2" t="str">
        <f>'Drop Downs'!AB138</f>
        <v>QAR</v>
      </c>
    </row>
    <row r="153" spans="17:21" ht="14.15" customHeight="1">
      <c r="Q153" s="2" t="str">
        <f>Languages2!B167</f>
        <v>Reunion</v>
      </c>
      <c r="S153" s="2" t="str">
        <f>INDEX(Languages2!$B$31:$Z$212, MATCH('Job Categories_V2'!Q153,Languages2!$B$31:$B$212,0), MATCH('Job Categories_V2'!$S$14,Languages2!$B$1:$Z$1,0))</f>
        <v>Ilhas Reunião</v>
      </c>
      <c r="U153" s="2" t="str">
        <f>'Drop Downs'!AB139</f>
        <v>EUR</v>
      </c>
    </row>
    <row r="154" spans="17:21" ht="14.15" customHeight="1">
      <c r="Q154" s="2" t="str">
        <f>Languages2!B168</f>
        <v>Romania</v>
      </c>
      <c r="S154" s="2" t="str">
        <f>INDEX(Languages2!$B$31:$Z$212, MATCH('Job Categories_V2'!Q154,Languages2!$B$31:$B$212,0), MATCH('Job Categories_V2'!$S$14,Languages2!$B$1:$Z$1,0))</f>
        <v>Romênia</v>
      </c>
      <c r="U154" s="2" t="str">
        <f>'Drop Downs'!AB140</f>
        <v>RON</v>
      </c>
    </row>
    <row r="155" spans="17:21" ht="14.15" customHeight="1">
      <c r="Q155" s="2" t="str">
        <f>Languages2!B169</f>
        <v>Russian Federation</v>
      </c>
      <c r="S155" s="2" t="str">
        <f>INDEX(Languages2!$B$31:$Z$212, MATCH('Job Categories_V2'!Q155,Languages2!$B$31:$B$212,0), MATCH('Job Categories_V2'!$S$14,Languages2!$B$1:$Z$1,0))</f>
        <v>Rússia</v>
      </c>
      <c r="U155" s="2" t="str">
        <f>'Drop Downs'!AB141</f>
        <v>RUB</v>
      </c>
    </row>
    <row r="156" spans="17:21" ht="14.15" customHeight="1">
      <c r="Q156" s="2" t="str">
        <f>Languages2!B170</f>
        <v>Rwanda</v>
      </c>
      <c r="S156" s="2" t="str">
        <f>INDEX(Languages2!$B$31:$Z$212, MATCH('Job Categories_V2'!Q156,Languages2!$B$31:$B$212,0), MATCH('Job Categories_V2'!$S$14,Languages2!$B$1:$Z$1,0))</f>
        <v>Ruanda</v>
      </c>
      <c r="U156" s="2" t="str">
        <f>'Drop Downs'!AB142</f>
        <v>RWF</v>
      </c>
    </row>
    <row r="157" spans="17:21" ht="14.15" customHeight="1">
      <c r="Q157" s="2" t="str">
        <f>Languages2!B171</f>
        <v>Samoa</v>
      </c>
      <c r="S157" s="2" t="str">
        <f>INDEX(Languages2!$B$31:$Z$212, MATCH('Job Categories_V2'!Q157,Languages2!$B$31:$B$212,0), MATCH('Job Categories_V2'!$S$14,Languages2!$B$1:$Z$1,0))</f>
        <v>Samoa</v>
      </c>
      <c r="U157" s="2" t="str">
        <f>'Drop Downs'!AB143</f>
        <v>WST</v>
      </c>
    </row>
    <row r="158" spans="17:21" ht="14.15" customHeight="1">
      <c r="Q158" s="2" t="str">
        <f>Languages2!B172</f>
        <v>Saudi Arabia</v>
      </c>
      <c r="S158" s="2" t="str">
        <f>INDEX(Languages2!$B$31:$Z$212, MATCH('Job Categories_V2'!Q158,Languages2!$B$31:$B$212,0), MATCH('Job Categories_V2'!$S$14,Languages2!$B$1:$Z$1,0))</f>
        <v>Arábia Saudita</v>
      </c>
      <c r="U158" s="2" t="str">
        <f>'Drop Downs'!AB144</f>
        <v>SAR</v>
      </c>
    </row>
    <row r="159" spans="17:21" ht="14.15" customHeight="1">
      <c r="Q159" s="2" t="str">
        <f>Languages2!B173</f>
        <v>Senegal</v>
      </c>
      <c r="S159" s="2" t="str">
        <f>INDEX(Languages2!$B$31:$Z$212, MATCH('Job Categories_V2'!Q159,Languages2!$B$31:$B$212,0), MATCH('Job Categories_V2'!$S$14,Languages2!$B$1:$Z$1,0))</f>
        <v>Senegal</v>
      </c>
      <c r="U159" s="2" t="str">
        <f>'Drop Downs'!AB145</f>
        <v>XOF</v>
      </c>
    </row>
    <row r="160" spans="17:21" ht="14.15" customHeight="1">
      <c r="Q160" s="2" t="str">
        <f>Languages2!B174</f>
        <v>Serbia</v>
      </c>
      <c r="S160" s="2" t="str">
        <f>INDEX(Languages2!$B$31:$Z$212, MATCH('Job Categories_V2'!Q160,Languages2!$B$31:$B$212,0), MATCH('Job Categories_V2'!$S$14,Languages2!$B$1:$Z$1,0))</f>
        <v>Sérvia</v>
      </c>
      <c r="U160" s="2" t="str">
        <f>'Drop Downs'!AB146</f>
        <v>RSD</v>
      </c>
    </row>
    <row r="161" spans="17:21" ht="14.15" customHeight="1">
      <c r="Q161" s="2" t="str">
        <f>Languages2!B175</f>
        <v>Seychelles</v>
      </c>
      <c r="S161" s="2" t="str">
        <f>INDEX(Languages2!$B$31:$Z$212, MATCH('Job Categories_V2'!Q161,Languages2!$B$31:$B$212,0), MATCH('Job Categories_V2'!$S$14,Languages2!$B$1:$Z$1,0))</f>
        <v>Seychelles</v>
      </c>
      <c r="U161" s="2" t="str">
        <f>'Drop Downs'!AB147</f>
        <v>SCR</v>
      </c>
    </row>
    <row r="162" spans="17:21" ht="14.15" customHeight="1">
      <c r="Q162" s="2" t="str">
        <f>Languages2!B176</f>
        <v>Sierra Leone</v>
      </c>
      <c r="S162" s="2" t="str">
        <f>INDEX(Languages2!$B$31:$Z$212, MATCH('Job Categories_V2'!Q162,Languages2!$B$31:$B$212,0), MATCH('Job Categories_V2'!$S$14,Languages2!$B$1:$Z$1,0))</f>
        <v>Serra Leoa</v>
      </c>
      <c r="U162" s="2" t="str">
        <f>'Drop Downs'!AB148</f>
        <v>SLL</v>
      </c>
    </row>
    <row r="163" spans="17:21" ht="14.15" customHeight="1">
      <c r="Q163" s="2" t="str">
        <f>Languages2!B177</f>
        <v>Singapore</v>
      </c>
      <c r="S163" s="2" t="str">
        <f>INDEX(Languages2!$B$31:$Z$212, MATCH('Job Categories_V2'!Q163,Languages2!$B$31:$B$212,0), MATCH('Job Categories_V2'!$S$14,Languages2!$B$1:$Z$1,0))</f>
        <v>Singapura</v>
      </c>
      <c r="U163" s="2" t="str">
        <f>'Drop Downs'!AB149</f>
        <v>SGD</v>
      </c>
    </row>
    <row r="164" spans="17:21" ht="14.15" customHeight="1">
      <c r="Q164" s="2" t="str">
        <f>Languages2!B178</f>
        <v>Slovakia</v>
      </c>
      <c r="S164" s="2" t="str">
        <f>INDEX(Languages2!$B$31:$Z$212, MATCH('Job Categories_V2'!Q164,Languages2!$B$31:$B$212,0), MATCH('Job Categories_V2'!$S$14,Languages2!$B$1:$Z$1,0))</f>
        <v>Eslováquia</v>
      </c>
      <c r="U164" s="2" t="str">
        <f>'Drop Downs'!AB150</f>
        <v>EUR</v>
      </c>
    </row>
    <row r="165" spans="17:21" ht="14.15" customHeight="1">
      <c r="Q165" s="2" t="str">
        <f>Languages2!B179</f>
        <v>Slovenia</v>
      </c>
      <c r="S165" s="2" t="str">
        <f>INDEX(Languages2!$B$31:$Z$212, MATCH('Job Categories_V2'!Q165,Languages2!$B$31:$B$212,0), MATCH('Job Categories_V2'!$S$14,Languages2!$B$1:$Z$1,0))</f>
        <v>Eslovênia</v>
      </c>
      <c r="U165" s="2" t="str">
        <f>'Drop Downs'!AB151</f>
        <v>EUR</v>
      </c>
    </row>
    <row r="166" spans="17:21" ht="14.15" customHeight="1">
      <c r="Q166" s="2" t="str">
        <f>Languages2!B180</f>
        <v>Solomon Islands</v>
      </c>
      <c r="S166" s="2" t="str">
        <f>INDEX(Languages2!$B$31:$Z$212, MATCH('Job Categories_V2'!Q166,Languages2!$B$31:$B$212,0), MATCH('Job Categories_V2'!$S$14,Languages2!$B$1:$Z$1,0))</f>
        <v>Ilhas Salomão</v>
      </c>
      <c r="U166" s="2" t="str">
        <f>'Drop Downs'!AB152</f>
        <v>SBD</v>
      </c>
    </row>
    <row r="167" spans="17:21" ht="14.15" customHeight="1">
      <c r="Q167" s="2" t="str">
        <f>Languages2!B181</f>
        <v>Somalia</v>
      </c>
      <c r="S167" s="2" t="str">
        <f>INDEX(Languages2!$B$31:$Z$212, MATCH('Job Categories_V2'!Q167,Languages2!$B$31:$B$212,0), MATCH('Job Categories_V2'!$S$14,Languages2!$B$1:$Z$1,0))</f>
        <v>Somália</v>
      </c>
      <c r="U167" s="2" t="str">
        <f>'Drop Downs'!AB153</f>
        <v>SOS</v>
      </c>
    </row>
    <row r="168" spans="17:21" ht="14.15" customHeight="1">
      <c r="Q168" s="2" t="str">
        <f>Languages2!B182</f>
        <v>South Africa</v>
      </c>
      <c r="S168" s="2" t="str">
        <f>INDEX(Languages2!$B$31:$Z$212, MATCH('Job Categories_V2'!Q168,Languages2!$B$31:$B$212,0), MATCH('Job Categories_V2'!$S$14,Languages2!$B$1:$Z$1,0))</f>
        <v>África do Sul</v>
      </c>
      <c r="U168" s="2" t="str">
        <f>'Drop Downs'!AB154</f>
        <v>ZAR</v>
      </c>
    </row>
    <row r="169" spans="17:21" ht="14.15" customHeight="1">
      <c r="Q169" s="2" t="str">
        <f>Languages2!B183</f>
        <v>South Sudan</v>
      </c>
      <c r="S169" s="2" t="str">
        <f>INDEX(Languages2!$B$31:$Z$212, MATCH('Job Categories_V2'!Q169,Languages2!$B$31:$B$212,0), MATCH('Job Categories_V2'!$S$14,Languages2!$B$1:$Z$1,0))</f>
        <v>Sudão do Sul</v>
      </c>
      <c r="U169" s="2" t="str">
        <f>'Drop Downs'!AB155</f>
        <v>SDG</v>
      </c>
    </row>
    <row r="170" spans="17:21" ht="14.15" customHeight="1">
      <c r="Q170" s="2" t="str">
        <f>Languages2!B184</f>
        <v>Spain</v>
      </c>
      <c r="S170" s="2" t="str">
        <f>INDEX(Languages2!$B$31:$Z$212, MATCH('Job Categories_V2'!Q170,Languages2!$B$31:$B$212,0), MATCH('Job Categories_V2'!$S$14,Languages2!$B$1:$Z$1,0))</f>
        <v>Espanha</v>
      </c>
      <c r="U170" s="2" t="str">
        <f>'Drop Downs'!AB156</f>
        <v>EUR</v>
      </c>
    </row>
    <row r="171" spans="17:21" ht="14.15" customHeight="1">
      <c r="Q171" s="2" t="str">
        <f>Languages2!B185</f>
        <v>Sri Lanka</v>
      </c>
      <c r="S171" s="2" t="str">
        <f>INDEX(Languages2!$B$31:$Z$212, MATCH('Job Categories_V2'!Q171,Languages2!$B$31:$B$212,0), MATCH('Job Categories_V2'!$S$14,Languages2!$B$1:$Z$1,0))</f>
        <v>Sri Lanka</v>
      </c>
      <c r="U171" s="2" t="str">
        <f>'Drop Downs'!AB157</f>
        <v>LKR</v>
      </c>
    </row>
    <row r="172" spans="17:21" ht="14.15" customHeight="1">
      <c r="Q172" s="2" t="str">
        <f>Languages2!B186</f>
        <v>Sudan</v>
      </c>
      <c r="S172" s="2" t="str">
        <f>INDEX(Languages2!$B$31:$Z$212, MATCH('Job Categories_V2'!Q172,Languages2!$B$31:$B$212,0), MATCH('Job Categories_V2'!$S$14,Languages2!$B$1:$Z$1,0))</f>
        <v>Sudão</v>
      </c>
      <c r="U172" s="2" t="str">
        <f>'Drop Downs'!AB158</f>
        <v>SDG</v>
      </c>
    </row>
    <row r="173" spans="17:21" ht="14.15" customHeight="1">
      <c r="Q173" s="2" t="str">
        <f>Languages2!B187</f>
        <v>Eswatini</v>
      </c>
      <c r="S173" s="2" t="str">
        <f>INDEX(Languages2!$B$31:$Z$212, MATCH('Job Categories_V2'!Q173,Languages2!$B$31:$B$212,0), MATCH('Job Categories_V2'!$S$14,Languages2!$B$1:$Z$1,0))</f>
        <v>Suazilândia</v>
      </c>
      <c r="U173" s="2" t="str">
        <f>'Drop Downs'!AB159</f>
        <v>SZL</v>
      </c>
    </row>
    <row r="174" spans="17:21" ht="14.15" customHeight="1">
      <c r="Q174" s="2" t="str">
        <f>Languages2!B188</f>
        <v>Sweden</v>
      </c>
      <c r="S174" s="2" t="str">
        <f>INDEX(Languages2!$B$31:$Z$212, MATCH('Job Categories_V2'!Q174,Languages2!$B$31:$B$212,0), MATCH('Job Categories_V2'!$S$14,Languages2!$B$1:$Z$1,0))</f>
        <v>Suécia</v>
      </c>
      <c r="U174" s="2" t="str">
        <f>'Drop Downs'!AB160</f>
        <v>SEK</v>
      </c>
    </row>
    <row r="175" spans="17:21" ht="14.15" customHeight="1">
      <c r="Q175" s="2" t="str">
        <f>Languages2!B189</f>
        <v>Switzerland</v>
      </c>
      <c r="S175" s="2" t="str">
        <f>INDEX(Languages2!$B$31:$Z$212, MATCH('Job Categories_V2'!Q175,Languages2!$B$31:$B$212,0), MATCH('Job Categories_V2'!$S$14,Languages2!$B$1:$Z$1,0))</f>
        <v>Suíça</v>
      </c>
      <c r="U175" s="2" t="str">
        <f>'Drop Downs'!AB161</f>
        <v>CHF</v>
      </c>
    </row>
    <row r="176" spans="17:21" ht="14.15" customHeight="1">
      <c r="Q176" s="2" t="str">
        <f>Languages2!B190</f>
        <v>Syria</v>
      </c>
      <c r="S176" s="2" t="str">
        <f>INDEX(Languages2!$B$31:$Z$212, MATCH('Job Categories_V2'!Q176,Languages2!$B$31:$B$212,0), MATCH('Job Categories_V2'!$S$14,Languages2!$B$1:$Z$1,0))</f>
        <v>Síria</v>
      </c>
      <c r="U176" s="2" t="str">
        <f>'Drop Downs'!AB162</f>
        <v>SYP</v>
      </c>
    </row>
    <row r="177" spans="17:21" ht="14.15" customHeight="1">
      <c r="Q177" s="2" t="str">
        <f>Languages2!B191</f>
        <v>Taiwan</v>
      </c>
      <c r="S177" s="2" t="str">
        <f>INDEX(Languages2!$B$31:$Z$212, MATCH('Job Categories_V2'!Q177,Languages2!$B$31:$B$212,0), MATCH('Job Categories_V2'!$S$14,Languages2!$B$1:$Z$1,0))</f>
        <v>Taiwan</v>
      </c>
      <c r="U177" s="2" t="str">
        <f>'Drop Downs'!AB163</f>
        <v>TWD</v>
      </c>
    </row>
    <row r="178" spans="17:21" ht="14.15" customHeight="1">
      <c r="Q178" s="2" t="str">
        <f>Languages2!B192</f>
        <v>Tajikistan</v>
      </c>
      <c r="S178" s="2" t="str">
        <f>INDEX(Languages2!$B$31:$Z$212, MATCH('Job Categories_V2'!Q178,Languages2!$B$31:$B$212,0), MATCH('Job Categories_V2'!$S$14,Languages2!$B$1:$Z$1,0))</f>
        <v>Tajiquistão</v>
      </c>
      <c r="U178" s="2" t="str">
        <f>'Drop Downs'!AB164</f>
        <v>TJS</v>
      </c>
    </row>
    <row r="179" spans="17:21" ht="14.15" customHeight="1">
      <c r="Q179" s="2" t="str">
        <f>Languages2!B193</f>
        <v>Tanzania</v>
      </c>
      <c r="S179" s="2" t="str">
        <f>INDEX(Languages2!$B$31:$Z$212, MATCH('Job Categories_V2'!Q179,Languages2!$B$31:$B$212,0), MATCH('Job Categories_V2'!$S$14,Languages2!$B$1:$Z$1,0))</f>
        <v>Tanzânia</v>
      </c>
      <c r="U179" s="2" t="str">
        <f>'Drop Downs'!AB165</f>
        <v>TZS</v>
      </c>
    </row>
    <row r="180" spans="17:21" ht="14.15" customHeight="1">
      <c r="Q180" s="2" t="str">
        <f>Languages2!B194</f>
        <v>Thailand</v>
      </c>
      <c r="S180" s="2" t="str">
        <f>INDEX(Languages2!$B$31:$Z$212, MATCH('Job Categories_V2'!Q180,Languages2!$B$31:$B$212,0), MATCH('Job Categories_V2'!$S$14,Languages2!$B$1:$Z$1,0))</f>
        <v>Tailândia</v>
      </c>
      <c r="U180" s="2" t="str">
        <f>'Drop Downs'!AB166</f>
        <v>THB</v>
      </c>
    </row>
    <row r="181" spans="17:21" ht="14.15" customHeight="1">
      <c r="Q181" s="2" t="str">
        <f>Languages2!B195</f>
        <v>Togo</v>
      </c>
      <c r="S181" s="2" t="str">
        <f>INDEX(Languages2!$B$31:$Z$212, MATCH('Job Categories_V2'!Q181,Languages2!$B$31:$B$212,0), MATCH('Job Categories_V2'!$S$14,Languages2!$B$1:$Z$1,0))</f>
        <v>Togo</v>
      </c>
      <c r="U181" s="2" t="str">
        <f>'Drop Downs'!AB167</f>
        <v>XOF</v>
      </c>
    </row>
    <row r="182" spans="17:21" ht="14.15" customHeight="1">
      <c r="Q182" s="2" t="str">
        <f>Languages2!B196</f>
        <v>Trinidad and Tobago</v>
      </c>
      <c r="S182" s="2" t="str">
        <f>INDEX(Languages2!$B$31:$Z$212, MATCH('Job Categories_V2'!Q182,Languages2!$B$31:$B$212,0), MATCH('Job Categories_V2'!$S$14,Languages2!$B$1:$Z$1,0))</f>
        <v>Trindade e Tobago</v>
      </c>
      <c r="U182" s="2" t="str">
        <f>'Drop Downs'!AB168</f>
        <v>TTD</v>
      </c>
    </row>
    <row r="183" spans="17:21" ht="14.15" customHeight="1">
      <c r="Q183" s="2" t="str">
        <f>Languages2!B197</f>
        <v>Tunisia</v>
      </c>
      <c r="S183" s="2" t="str">
        <f>INDEX(Languages2!$B$31:$Z$212, MATCH('Job Categories_V2'!Q183,Languages2!$B$31:$B$212,0), MATCH('Job Categories_V2'!$S$14,Languages2!$B$1:$Z$1,0))</f>
        <v>Tunísia</v>
      </c>
      <c r="U183" s="2" t="str">
        <f>'Drop Downs'!AB169</f>
        <v>TND</v>
      </c>
    </row>
    <row r="184" spans="17:21" ht="14.15" customHeight="1">
      <c r="Q184" s="2" t="str">
        <f>Languages2!B198</f>
        <v>Turkey</v>
      </c>
      <c r="S184" s="2" t="str">
        <f>INDEX(Languages2!$B$31:$Z$212, MATCH('Job Categories_V2'!Q184,Languages2!$B$31:$B$212,0), MATCH('Job Categories_V2'!$S$14,Languages2!$B$1:$Z$1,0))</f>
        <v>Turquia</v>
      </c>
      <c r="U184" s="2" t="str">
        <f>'Drop Downs'!AB170</f>
        <v>TRY</v>
      </c>
    </row>
    <row r="185" spans="17:21" ht="14.15" customHeight="1">
      <c r="Q185" s="2" t="str">
        <f>Languages2!B199</f>
        <v>Turkmenistan</v>
      </c>
      <c r="S185" s="2" t="str">
        <f>INDEX(Languages2!$B$31:$Z$212, MATCH('Job Categories_V2'!Q185,Languages2!$B$31:$B$212,0), MATCH('Job Categories_V2'!$S$14,Languages2!$B$1:$Z$1,0))</f>
        <v>Turcomenistão</v>
      </c>
      <c r="U185" s="2" t="str">
        <f>'Drop Downs'!AB171</f>
        <v>TMT</v>
      </c>
    </row>
    <row r="186" spans="17:21" ht="14.15" customHeight="1">
      <c r="Q186" s="2" t="str">
        <f>Languages2!B200</f>
        <v>Uganda</v>
      </c>
      <c r="S186" s="2" t="str">
        <f>INDEX(Languages2!$B$31:$Z$212, MATCH('Job Categories_V2'!Q186,Languages2!$B$31:$B$212,0), MATCH('Job Categories_V2'!$S$14,Languages2!$B$1:$Z$1,0))</f>
        <v>Uganda</v>
      </c>
      <c r="U186" s="2" t="str">
        <f>'Drop Downs'!AB172</f>
        <v>UGX</v>
      </c>
    </row>
    <row r="187" spans="17:21" ht="14.15" customHeight="1">
      <c r="Q187" s="2" t="str">
        <f>Languages2!B201</f>
        <v>Ukraine</v>
      </c>
      <c r="S187" s="2" t="str">
        <f>INDEX(Languages2!$B$31:$Z$212, MATCH('Job Categories_V2'!Q187,Languages2!$B$31:$B$212,0), MATCH('Job Categories_V2'!$S$14,Languages2!$B$1:$Z$1,0))</f>
        <v>Ucrânia</v>
      </c>
      <c r="U187" s="2" t="str">
        <f>'Drop Downs'!AB173</f>
        <v>UAH</v>
      </c>
    </row>
    <row r="188" spans="17:21" ht="14.15" customHeight="1">
      <c r="Q188" s="2" t="str">
        <f>Languages2!B202</f>
        <v>United Arab Emirates</v>
      </c>
      <c r="S188" s="2" t="str">
        <f>INDEX(Languages2!$B$31:$Z$212, MATCH('Job Categories_V2'!Q188,Languages2!$B$31:$B$212,0), MATCH('Job Categories_V2'!$S$14,Languages2!$B$1:$Z$1,0))</f>
        <v>Emirados Árabes Unidos</v>
      </c>
      <c r="U188" s="2" t="str">
        <f>'Drop Downs'!AB174</f>
        <v>AED</v>
      </c>
    </row>
    <row r="189" spans="17:21" ht="14.15" customHeight="1">
      <c r="Q189" s="2" t="str">
        <f>Languages2!B203</f>
        <v>United Kingdom</v>
      </c>
      <c r="S189" s="2" t="str">
        <f>INDEX(Languages2!$B$31:$Z$212, MATCH('Job Categories_V2'!Q189,Languages2!$B$31:$B$212,0), MATCH('Job Categories_V2'!$S$14,Languages2!$B$1:$Z$1,0))</f>
        <v>Reino Unido</v>
      </c>
      <c r="U189" s="2" t="str">
        <f>'Drop Downs'!AB175</f>
        <v>GBP</v>
      </c>
    </row>
    <row r="190" spans="17:21" ht="14.15" customHeight="1">
      <c r="Q190" s="2" t="str">
        <f>Languages2!B204</f>
        <v>United States of America</v>
      </c>
      <c r="S190" s="2" t="str">
        <f>INDEX(Languages2!$B$31:$Z$212, MATCH('Job Categories_V2'!Q190,Languages2!$B$31:$B$212,0), MATCH('Job Categories_V2'!$S$14,Languages2!$B$1:$Z$1,0))</f>
        <v>Estados Unidos da América</v>
      </c>
      <c r="U190" s="2" t="str">
        <f>'Drop Downs'!AB176</f>
        <v>USD</v>
      </c>
    </row>
    <row r="191" spans="17:21" ht="14.15" customHeight="1">
      <c r="Q191" s="2" t="str">
        <f>Languages2!B205</f>
        <v>Uruguay</v>
      </c>
      <c r="S191" s="2" t="str">
        <f>INDEX(Languages2!$B$31:$Z$212, MATCH('Job Categories_V2'!Q191,Languages2!$B$31:$B$212,0), MATCH('Job Categories_V2'!$S$14,Languages2!$B$1:$Z$1,0))</f>
        <v>Uruguai</v>
      </c>
      <c r="U191" s="2" t="str">
        <f>'Drop Downs'!AB177</f>
        <v>UYU</v>
      </c>
    </row>
    <row r="192" spans="17:21" ht="14.15" customHeight="1">
      <c r="Q192" s="2" t="str">
        <f>Languages2!B206</f>
        <v>Uzbekistan</v>
      </c>
      <c r="S192" s="2" t="str">
        <f>INDEX(Languages2!$B$31:$Z$212, MATCH('Job Categories_V2'!Q192,Languages2!$B$31:$B$212,0), MATCH('Job Categories_V2'!$S$14,Languages2!$B$1:$Z$1,0))</f>
        <v>Uzbequistão</v>
      </c>
      <c r="U192" s="2" t="str">
        <f>'Drop Downs'!AB178</f>
        <v>UZS</v>
      </c>
    </row>
    <row r="193" spans="17:21" ht="14.15" customHeight="1">
      <c r="Q193" s="2" t="str">
        <f>Languages2!B207</f>
        <v>Venezuela</v>
      </c>
      <c r="S193" s="2" t="str">
        <f>INDEX(Languages2!$B$31:$Z$212, MATCH('Job Categories_V2'!Q193,Languages2!$B$31:$B$212,0), MATCH('Job Categories_V2'!$S$14,Languages2!$B$1:$Z$1,0))</f>
        <v>Venezuela</v>
      </c>
      <c r="U193" s="2" t="str">
        <f>'Drop Downs'!AB179</f>
        <v>VES</v>
      </c>
    </row>
    <row r="194" spans="17:21" ht="14.15" customHeight="1">
      <c r="Q194" s="2" t="str">
        <f>Languages2!B208</f>
        <v>Vietnam</v>
      </c>
      <c r="S194" s="2" t="str">
        <f>INDEX(Languages2!$B$31:$Z$212, MATCH('Job Categories_V2'!Q194,Languages2!$B$31:$B$212,0), MATCH('Job Categories_V2'!$S$14,Languages2!$B$1:$Z$1,0))</f>
        <v>Vietnã</v>
      </c>
      <c r="U194" s="2" t="str">
        <f>'Drop Downs'!AB180</f>
        <v>VND</v>
      </c>
    </row>
    <row r="195" spans="17:21" ht="14.15" customHeight="1">
      <c r="Q195" s="2" t="str">
        <f>Languages2!B209</f>
        <v>Yemen</v>
      </c>
      <c r="S195" s="2" t="str">
        <f>INDEX(Languages2!$B$31:$Z$212, MATCH('Job Categories_V2'!Q195,Languages2!$B$31:$B$212,0), MATCH('Job Categories_V2'!$S$14,Languages2!$B$1:$Z$1,0))</f>
        <v>Iêmen</v>
      </c>
      <c r="U195" s="2" t="str">
        <f>'Drop Downs'!AB181</f>
        <v>YER</v>
      </c>
    </row>
    <row r="196" spans="17:21" ht="14.15" customHeight="1">
      <c r="Q196" s="2" t="str">
        <f>Languages2!B210</f>
        <v>Zambia</v>
      </c>
      <c r="S196" s="2" t="str">
        <f>INDEX(Languages2!$B$31:$Z$212, MATCH('Job Categories_V2'!Q196,Languages2!$B$31:$B$212,0), MATCH('Job Categories_V2'!$S$14,Languages2!$B$1:$Z$1,0))</f>
        <v>Zâmbia</v>
      </c>
      <c r="U196" s="2" t="str">
        <f>'Drop Downs'!AB182</f>
        <v>ZMW</v>
      </c>
    </row>
    <row r="197" spans="17:21" ht="14.15" customHeight="1">
      <c r="Q197" s="2" t="str">
        <f>Languages2!B211</f>
        <v>Zimbabwe</v>
      </c>
      <c r="S197" s="2" t="str">
        <f>INDEX(Languages2!$B$31:$Z$212, MATCH('Job Categories_V2'!Q197,Languages2!$B$31:$B$212,0), MATCH('Job Categories_V2'!$S$14,Languages2!$B$1:$Z$1,0))</f>
        <v>Zimbábue</v>
      </c>
      <c r="U197" s="2" t="str">
        <f>'Drop Downs'!AB183</f>
        <v>USD</v>
      </c>
    </row>
    <row r="198" spans="17:21" ht="14.15" customHeight="1">
      <c r="Q198" s="2">
        <f>Languages2!B212</f>
        <v>0</v>
      </c>
      <c r="S198" s="2" t="e">
        <f>INDEX(Languages2!$B$31:$Z$212, MATCH('Job Categories_V2'!Q198,Languages2!$B$31:$B$212,0), MATCH('Job Categories_V2'!$S$14,Languages2!$B$1:$Z$1,0))</f>
        <v>#N/A</v>
      </c>
      <c r="U198" s="2">
        <f>'Drop Downs'!AB184</f>
        <v>0</v>
      </c>
    </row>
  </sheetData>
  <conditionalFormatting sqref="N7">
    <cfRule type="expression" dxfId="611" priority="15">
      <formula>ISBLANK($L$7)</formula>
    </cfRule>
  </conditionalFormatting>
  <conditionalFormatting sqref="N14:N29">
    <cfRule type="expression" dxfId="610" priority="14">
      <formula>ISBLANK($N$7)</formula>
    </cfRule>
  </conditionalFormatting>
  <conditionalFormatting sqref="L14:L29">
    <cfRule type="expression" dxfId="609" priority="13">
      <formula>ISBLANK($L$7)</formula>
    </cfRule>
  </conditionalFormatting>
  <conditionalFormatting sqref="L7">
    <cfRule type="expression" dxfId="608" priority="12">
      <formula>ISBLANK($J$7)</formula>
    </cfRule>
  </conditionalFormatting>
  <conditionalFormatting sqref="J14:J29">
    <cfRule type="expression" dxfId="607" priority="11">
      <formula>ISBLANK($J$7)</formula>
    </cfRule>
  </conditionalFormatting>
  <conditionalFormatting sqref="J7">
    <cfRule type="expression" dxfId="606" priority="10">
      <formula>ISBLANK($H$7)</formula>
    </cfRule>
  </conditionalFormatting>
  <conditionalFormatting sqref="H10:H29">
    <cfRule type="expression" dxfId="605" priority="9">
      <formula>ISBLANK($H$7)</formula>
    </cfRule>
  </conditionalFormatting>
  <conditionalFormatting sqref="H7:H8">
    <cfRule type="expression" dxfId="604" priority="8">
      <formula>ISBLANK($F$7)</formula>
    </cfRule>
  </conditionalFormatting>
  <conditionalFormatting sqref="F10 F12:F29">
    <cfRule type="expression" dxfId="603" priority="7">
      <formula>ISBLANK($F$7)</formula>
    </cfRule>
  </conditionalFormatting>
  <conditionalFormatting sqref="F7:F8">
    <cfRule type="expression" dxfId="602" priority="6">
      <formula>ISBLANK($D$7)</formula>
    </cfRule>
  </conditionalFormatting>
  <conditionalFormatting sqref="B49">
    <cfRule type="expression" dxfId="601" priority="5">
      <formula>$E$22=1</formula>
    </cfRule>
  </conditionalFormatting>
  <conditionalFormatting sqref="J9:N13 K8 M8:N8">
    <cfRule type="expression" dxfId="600" priority="4">
      <formula>ISBLANK($L$7)</formula>
    </cfRule>
  </conditionalFormatting>
  <conditionalFormatting sqref="F11">
    <cfRule type="expression" dxfId="599" priority="3">
      <formula>ISBLANK($H$7)</formula>
    </cfRule>
  </conditionalFormatting>
  <conditionalFormatting sqref="J8">
    <cfRule type="expression" dxfId="598" priority="2">
      <formula>ISBLANK($H$7)</formula>
    </cfRule>
  </conditionalFormatting>
  <conditionalFormatting sqref="L8">
    <cfRule type="expression" dxfId="597" priority="1">
      <formula>ISBLANK($H$7)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7C98-AEE2-4ED1-A080-410E2DA3A52A}">
  <sheetPr codeName="Sheet6">
    <tabColor rgb="FFFFE030"/>
  </sheetPr>
  <dimension ref="A1:AM45"/>
  <sheetViews>
    <sheetView showGridLines="0" showRowColHeaders="0" showZeros="0" zoomScaleNormal="100" workbookViewId="0">
      <pane ySplit="4" topLeftCell="A5" activePane="bottomLeft" state="frozen"/>
      <selection activeCell="C11" sqref="C11:C12"/>
      <selection pane="bottomLeft" activeCell="D5" sqref="D5"/>
    </sheetView>
  </sheetViews>
  <sheetFormatPr defaultColWidth="8.54296875" defaultRowHeight="15.65" customHeight="1"/>
  <cols>
    <col min="1" max="1" width="3.453125" style="658" customWidth="1"/>
    <col min="2" max="2" width="14.453125" style="768" customWidth="1"/>
    <col min="3" max="3" width="9.1796875" style="768" customWidth="1"/>
    <col min="4" max="4" width="6.1796875" style="768" customWidth="1"/>
    <col min="5" max="5" width="14.453125" style="768" bestFit="1" customWidth="1"/>
    <col min="6" max="6" width="3.1796875" style="768" customWidth="1"/>
    <col min="7" max="7" width="15.54296875" style="768" customWidth="1"/>
    <col min="8" max="8" width="9.1796875" style="768" customWidth="1"/>
    <col min="9" max="9" width="6.1796875" style="768" customWidth="1"/>
    <col min="10" max="10" width="14.453125" style="768" bestFit="1" customWidth="1"/>
    <col min="11" max="11" width="3.54296875" style="768" customWidth="1"/>
    <col min="12" max="12" width="17.453125" style="768" customWidth="1"/>
    <col min="13" max="13" width="9.1796875" style="768" customWidth="1"/>
    <col min="14" max="14" width="5.81640625" style="768" customWidth="1"/>
    <col min="15" max="15" width="14.453125" style="768" bestFit="1" customWidth="1"/>
    <col min="16" max="16" width="4.453125" style="768" customWidth="1"/>
    <col min="17" max="17" width="16.453125" style="768" customWidth="1"/>
    <col min="18" max="18" width="9.1796875" style="768" customWidth="1"/>
    <col min="19" max="19" width="5.54296875" style="768" customWidth="1"/>
    <col min="20" max="20" width="14.453125" style="768" bestFit="1" customWidth="1"/>
    <col min="21" max="21" width="4.453125" style="768" customWidth="1"/>
    <col min="22" max="22" width="15.453125" style="768" customWidth="1"/>
    <col min="23" max="23" width="9.1796875" style="768" customWidth="1"/>
    <col min="24" max="24" width="6.453125" style="768" customWidth="1"/>
    <col min="25" max="25" width="14.453125" style="768" bestFit="1" customWidth="1"/>
    <col min="26" max="26" width="4" style="768" customWidth="1"/>
    <col min="27" max="27" width="16.453125" style="768" customWidth="1"/>
    <col min="28" max="28" width="9.1796875" style="768" customWidth="1"/>
    <col min="29" max="29" width="6.54296875" style="768" customWidth="1"/>
    <col min="30" max="30" width="14.453125" style="768" bestFit="1" customWidth="1"/>
    <col min="31" max="31" width="4.1796875" style="768" customWidth="1"/>
    <col min="32" max="16384" width="8.54296875" style="768"/>
  </cols>
  <sheetData>
    <row r="1" spans="1:39" s="549" customFormat="1" ht="44.5" customHeight="1" thickBot="1">
      <c r="B1" s="548" t="str">
        <f>INDEX(Languages1!$C$1:$AB$1998,MATCH('Number of Workers_V2'!B1,Languages1!$C$1:$C$1998,0),MATCH('1'!$C$5,Languages1!$C$1:$AB$1,0))</f>
        <v>Número de Trabalhadores (#)</v>
      </c>
      <c r="C1" s="548"/>
      <c r="D1" s="754"/>
      <c r="E1" s="754"/>
      <c r="F1" s="754"/>
      <c r="G1" s="755"/>
      <c r="H1" s="755"/>
      <c r="I1" s="755"/>
      <c r="J1" s="755"/>
      <c r="K1" s="755"/>
      <c r="L1" s="755"/>
      <c r="M1" s="755"/>
      <c r="N1" s="755"/>
      <c r="O1" s="755"/>
      <c r="P1" s="755"/>
      <c r="Q1" s="755"/>
      <c r="R1" s="755"/>
      <c r="S1" s="755"/>
      <c r="T1" s="755"/>
      <c r="U1" s="755"/>
      <c r="V1" s="755"/>
      <c r="W1" s="755"/>
      <c r="X1" s="755"/>
      <c r="Y1" s="755"/>
      <c r="Z1" s="755"/>
      <c r="AA1" s="755"/>
      <c r="AB1" s="755"/>
      <c r="AC1" s="755"/>
      <c r="AD1" s="755"/>
    </row>
    <row r="2" spans="1:39" s="759" customFormat="1" ht="15.65" customHeight="1" thickTop="1">
      <c r="A2" s="756"/>
      <c r="B2" s="756"/>
      <c r="C2" s="757"/>
      <c r="D2" s="757"/>
      <c r="E2" s="757"/>
      <c r="F2" s="757"/>
      <c r="G2" s="757"/>
      <c r="H2" s="758"/>
      <c r="I2" s="757"/>
      <c r="J2" s="757"/>
      <c r="K2" s="757"/>
      <c r="L2" s="757"/>
    </row>
    <row r="3" spans="1:39" ht="15" customHeight="1">
      <c r="B3" s="760" t="str">
        <f>INDEX(Languages1!$C$1:$AB$1998,MATCH('Number of Workers_V2'!B2,Languages1!$C$1:$C$1998,0),MATCH('1'!$C$5,Languages1!$C$1:$AB$1,0))&amp;": "&amp;'3'!D7</f>
        <v xml:space="preserve">Área de Trabalho: </v>
      </c>
      <c r="C3" s="761"/>
      <c r="D3" s="761"/>
      <c r="E3" s="762"/>
      <c r="F3" s="763"/>
      <c r="G3" s="764" t="str">
        <f>INDEX(Languages1!$C$1:$AB$1998,MATCH('Number of Workers_V2'!G2,Languages1!$C$1:$C$1998,0),MATCH('1'!$C$5,Languages1!$C$1:$AB$1,0))&amp;": "&amp;'3'!F7</f>
        <v xml:space="preserve">Área de Trabalho: </v>
      </c>
      <c r="H3" s="765"/>
      <c r="I3" s="765"/>
      <c r="J3" s="766"/>
      <c r="K3" s="763"/>
      <c r="L3" s="764" t="str">
        <f>INDEX(Languages1!$C$1:$AB$1998,MATCH('Number of Workers_V2'!L2,Languages1!$C$1:$C$1998,0),MATCH('1'!$C$5,Languages1!$C$1:$AB$1,0))&amp;": "&amp;'3'!H7</f>
        <v xml:space="preserve">Área de Trabalho: </v>
      </c>
      <c r="M3" s="765"/>
      <c r="N3" s="765"/>
      <c r="O3" s="766"/>
      <c r="P3" s="763"/>
      <c r="Q3" s="764" t="str">
        <f>INDEX(Languages1!$C$1:$AB$1998,MATCH('Number of Workers_V2'!Q2,Languages1!$C$1:$C$1998,0),MATCH('1'!$C$5,Languages1!$C$1:$AB$1,0))&amp;": "&amp;'3'!J7</f>
        <v xml:space="preserve">Área de Trabalho: </v>
      </c>
      <c r="R3" s="765"/>
      <c r="S3" s="765"/>
      <c r="T3" s="766"/>
      <c r="U3" s="763"/>
      <c r="V3" s="764" t="str">
        <f>INDEX(Languages1!$C$1:$AB$1998,MATCH('Number of Workers_V2'!V2,Languages1!$C$1:$C$1998,0),MATCH('1'!$C$5,Languages1!$C$1:$AB$1,0))&amp;": "&amp;'3'!L7</f>
        <v xml:space="preserve">Área de Trabalho: </v>
      </c>
      <c r="W3" s="765"/>
      <c r="X3" s="765"/>
      <c r="Y3" s="766"/>
      <c r="Z3" s="767"/>
      <c r="AA3" s="760" t="str">
        <f>INDEX(Languages1!$C$1:$AB$1998,MATCH('Number of Workers_V2'!AA2,Languages1!$C$1:$C$1998,0),MATCH('1'!$C$5,Languages1!$C$1:$AB$1,0))&amp;": "&amp;'3'!N7</f>
        <v xml:space="preserve">Área de Trabalho: </v>
      </c>
      <c r="AB3" s="761"/>
      <c r="AC3" s="761"/>
      <c r="AD3" s="762"/>
      <c r="AF3" s="1138" t="str">
        <f>'Number of Workers_V2'!AJ2</f>
        <v>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v>
      </c>
      <c r="AG3" s="1138"/>
      <c r="AH3" s="1138"/>
      <c r="AI3" s="1138"/>
      <c r="AJ3" s="1138"/>
      <c r="AK3" s="1138"/>
      <c r="AL3" s="1138"/>
      <c r="AM3" s="1138"/>
    </row>
    <row r="4" spans="1:39" ht="27">
      <c r="B4" s="769" t="str">
        <f>INDEX(Languages1!$C$1:$AB$1998,MATCH('Number of Workers_V2'!B4,Languages1!$C$1:$C$1998,0),MATCH('1'!$C$5,Languages1!$C$1:$AB$1,0))</f>
        <v>Categoria de Trabalho</v>
      </c>
      <c r="C4" s="770" t="str">
        <f>INDEX(Languages1!$C$1:$AB$1998,MATCH('Number of Workers_V2'!C4,Languages1!$C$1:$C$1998,0),MATCH('1'!$C$5,Languages1!$C$1:$AB$1,0))</f>
        <v>Gênero</v>
      </c>
      <c r="D4" s="769" t="str">
        <f>INDEX(Languages1!$C$1:$AB$1998,MATCH('Number of Workers_V2'!D4,Languages1!$C$1:$C$1998,0),MATCH('1'!$C$5,Languages1!$C$1:$AB$1,0))</f>
        <v>#</v>
      </c>
      <c r="E4" s="769" t="str">
        <f>INDEX(Languages1!$C$1:$AB$1998,MATCH('Number of Workers_V2'!E4,Languages1!$C$1:$C$1998,0),MATCH('1'!$C$5,Languages1!$C$1:$AB$1,0))</f>
        <v>Total de trabalhadores</v>
      </c>
      <c r="F4" s="763"/>
      <c r="G4" s="563" t="str">
        <f>INDEX(Languages1!$C$1:$AB$1998,MATCH('Number of Workers_V2'!G4,Languages1!$C$1:$C$1998,0),MATCH('1'!$C$5,Languages1!$C$1:$AB$1,0))</f>
        <v>Categoria de Trabalho</v>
      </c>
      <c r="H4" s="771" t="str">
        <f>INDEX(Languages1!$C$1:$AB$1998,MATCH('Number of Workers_V2'!H4,Languages1!$C$1:$C$1998,0),MATCH('1'!$C$5,Languages1!$C$1:$AB$1,0))</f>
        <v>Gênero</v>
      </c>
      <c r="I4" s="563" t="str">
        <f>INDEX(Languages1!$C$1:$AB$1998,MATCH('Number of Workers_V2'!I4,Languages1!$C$1:$C$1998,0),MATCH('1'!$C$5,Languages1!$C$1:$AB$1,0))</f>
        <v>#</v>
      </c>
      <c r="J4" s="563" t="str">
        <f>INDEX(Languages1!$C$1:$AB$1998,MATCH('Number of Workers_V2'!J4,Languages1!$C$1:$C$1998,0),MATCH('1'!$C$5,Languages1!$C$1:$AB$1,0))</f>
        <v>Total de trabalhadores</v>
      </c>
      <c r="K4" s="763"/>
      <c r="L4" s="563" t="str">
        <f>INDEX(Languages1!$C$1:$AB$1998,MATCH('Number of Workers_V2'!L4,Languages1!$C$1:$C$1998,0),MATCH('1'!$C$5,Languages1!$C$1:$AB$1,0))</f>
        <v>Categoria de Trabalho</v>
      </c>
      <c r="M4" s="771" t="str">
        <f>INDEX(Languages1!$C$1:$AB$1998,MATCH('Number of Workers_V2'!M4,Languages1!$C$1:$C$1998,0),MATCH('1'!$C$5,Languages1!$C$1:$AB$1,0))</f>
        <v>Gênero</v>
      </c>
      <c r="N4" s="563" t="str">
        <f>INDEX(Languages1!$C$1:$AB$1998,MATCH('Number of Workers_V2'!N4,Languages1!$C$1:$C$1998,0),MATCH('1'!$C$5,Languages1!$C$1:$AB$1,0))</f>
        <v>#</v>
      </c>
      <c r="O4" s="563" t="str">
        <f>INDEX(Languages1!$C$1:$AB$1998,MATCH('Number of Workers_V2'!O4,Languages1!$C$1:$C$1998,0),MATCH('1'!$C$5,Languages1!$C$1:$AB$1,0))</f>
        <v>Total de trabalhadores</v>
      </c>
      <c r="P4" s="763"/>
      <c r="Q4" s="563" t="str">
        <f>INDEX(Languages1!$C$1:$AB$1998,MATCH('Number of Workers_V2'!Q4,Languages1!$C$1:$C$1998,0),MATCH('1'!$C$5,Languages1!$C$1:$AB$1,0))</f>
        <v>Categoria de Trabalho</v>
      </c>
      <c r="R4" s="771" t="str">
        <f>INDEX(Languages1!$C$1:$AB$1998,MATCH('Number of Workers_V2'!R4,Languages1!$C$1:$C$1998,0),MATCH('1'!$C$5,Languages1!$C$1:$AB$1,0))</f>
        <v>Gênero</v>
      </c>
      <c r="S4" s="563" t="str">
        <f>INDEX(Languages1!$C$1:$AB$1998,MATCH('Number of Workers_V2'!S4,Languages1!$C$1:$C$1998,0),MATCH('1'!$C$5,Languages1!$C$1:$AB$1,0))</f>
        <v>#</v>
      </c>
      <c r="T4" s="563" t="str">
        <f>INDEX(Languages1!$C$1:$AB$1998,MATCH('Number of Workers_V2'!T4,Languages1!$C$1:$C$1998,0),MATCH('1'!$C$5,Languages1!$C$1:$AB$1,0))</f>
        <v>Total de trabalhadores</v>
      </c>
      <c r="U4" s="763"/>
      <c r="V4" s="563" t="str">
        <f>INDEX(Languages1!$C$1:$AB$1998,MATCH('Number of Workers_V2'!V4,Languages1!$C$1:$C$1998,0),MATCH('1'!$C$5,Languages1!$C$1:$AB$1,0))</f>
        <v>Categoria de Trabalho</v>
      </c>
      <c r="W4" s="771" t="str">
        <f>INDEX(Languages1!$C$1:$AB$1998,MATCH('Number of Workers_V2'!W4,Languages1!$C$1:$C$1998,0),MATCH('1'!$C$5,Languages1!$C$1:$AB$1,0))</f>
        <v>Gênero</v>
      </c>
      <c r="X4" s="563" t="str">
        <f>INDEX(Languages1!$C$1:$AB$1998,MATCH('Number of Workers_V2'!X4,Languages1!$C$1:$C$1998,0),MATCH('1'!$C$5,Languages1!$C$1:$AB$1,0))</f>
        <v>#</v>
      </c>
      <c r="Y4" s="563" t="str">
        <f>INDEX(Languages1!$C$1:$AB$1998,MATCH('Number of Workers_V2'!Y4,Languages1!$C$1:$C$1998,0),MATCH('1'!$C$5,Languages1!$C$1:$AB$1,0))</f>
        <v>Total de trabalhadores</v>
      </c>
      <c r="Z4" s="767"/>
      <c r="AA4" s="769" t="str">
        <f>INDEX(Languages1!$C$1:$AB$1998,MATCH('Number of Workers_V2'!AA4,Languages1!$C$1:$C$1998,0),MATCH('1'!$C$5,Languages1!$C$1:$AB$1,0))</f>
        <v>Categoria de Trabalho</v>
      </c>
      <c r="AB4" s="770" t="str">
        <f>INDEX(Languages1!$C$1:$AB$1998,MATCH('Number of Workers_V2'!AB4,Languages1!$C$1:$C$1998,0),MATCH('1'!$C$5,Languages1!$C$1:$AB$1,0))</f>
        <v>Gênero</v>
      </c>
      <c r="AC4" s="769" t="str">
        <f>INDEX(Languages1!$C$1:$AB$1998,MATCH('Number of Workers_V2'!AC4,Languages1!$C$1:$C$1998,0),MATCH('1'!$C$5,Languages1!$C$1:$AB$1,0))</f>
        <v>#</v>
      </c>
      <c r="AD4" s="769" t="str">
        <f>INDEX(Languages1!$C$1:$AB$1998,MATCH('Number of Workers_V2'!AD4,Languages1!$C$1:$C$1998,0),MATCH('1'!$C$5,Languages1!$C$1:$AB$1,0))</f>
        <v>Total de trabalhadores</v>
      </c>
      <c r="AF4" s="1138"/>
      <c r="AG4" s="1138"/>
      <c r="AH4" s="1138"/>
      <c r="AI4" s="1138"/>
      <c r="AJ4" s="1138"/>
      <c r="AK4" s="1138"/>
      <c r="AL4" s="1138"/>
      <c r="AM4" s="1138"/>
    </row>
    <row r="5" spans="1:39" ht="13.5">
      <c r="B5" s="1163">
        <f>'3'!D10</f>
        <v>0</v>
      </c>
      <c r="C5" s="772" t="str">
        <f>INDEX(Languages1!$C$1:$AB$1998,MATCH('Number of Workers_V2'!C5,Languages1!$C$1:$C$1998,0),MATCH('1'!$C$5,Languages1!$C$1:$AB$1,0))</f>
        <v>Homens</v>
      </c>
      <c r="D5" s="773"/>
      <c r="E5" s="1161" t="str">
        <f>IF(SUM(D5:D6)=0," ",(SUM(D5:D6)))</f>
        <v xml:space="preserve"> </v>
      </c>
      <c r="F5" s="774"/>
      <c r="G5" s="1160">
        <f>'3'!F10</f>
        <v>0</v>
      </c>
      <c r="H5" s="775" t="str">
        <f>INDEX(Languages1!$C$1:$AB$1998,MATCH('Number of Workers_V2'!H5,Languages1!$C$1:$C$1998,0),MATCH('1'!$C$5,Languages1!$C$1:$AB$1,0))</f>
        <v>Homens</v>
      </c>
      <c r="I5" s="773"/>
      <c r="J5" s="1152" t="str">
        <f>IF(SUM(I5:I6)=0," ",(SUM(I5:I6)))</f>
        <v xml:space="preserve"> </v>
      </c>
      <c r="K5" s="774"/>
      <c r="L5" s="1160">
        <f>'3'!H10</f>
        <v>0</v>
      </c>
      <c r="M5" s="775" t="str">
        <f>INDEX(Languages1!$C$1:$AB$1998,MATCH('Number of Workers_V2'!M5,Languages1!$C$1:$C$1998,0),MATCH('1'!$C$5,Languages1!$C$1:$AB$1,0))</f>
        <v>Homens</v>
      </c>
      <c r="N5" s="773"/>
      <c r="O5" s="1152" t="str">
        <f>IF(SUM(N5:N6)=0," ",(SUM(N5:N6)))</f>
        <v xml:space="preserve"> </v>
      </c>
      <c r="P5" s="774"/>
      <c r="Q5" s="1160">
        <f>'3'!J10</f>
        <v>0</v>
      </c>
      <c r="R5" s="775" t="str">
        <f>INDEX(Languages1!$C$1:$AB$1998,MATCH('Number of Workers_V2'!R5,Languages1!$C$1:$C$1998,0),MATCH('1'!$C$5,Languages1!$C$1:$AB$1,0))</f>
        <v>Homens</v>
      </c>
      <c r="S5" s="773"/>
      <c r="T5" s="1152" t="str">
        <f>IF(SUM(S5:S6)=0," ",(SUM(S5:S6)))</f>
        <v xml:space="preserve"> </v>
      </c>
      <c r="U5" s="774"/>
      <c r="V5" s="1160">
        <f>'3'!L10</f>
        <v>0</v>
      </c>
      <c r="W5" s="775" t="str">
        <f>INDEX(Languages1!$C$1:$AB$1998,MATCH('Number of Workers_V2'!W5,Languages1!$C$1:$C$1998,0),MATCH('1'!$C$5,Languages1!$C$1:$AB$1,0))</f>
        <v>Homens</v>
      </c>
      <c r="X5" s="773"/>
      <c r="Y5" s="1152" t="str">
        <f>IF(SUM(X5:X6)=0," ",(SUM(X5:X6)))</f>
        <v xml:space="preserve"> </v>
      </c>
      <c r="Z5" s="592"/>
      <c r="AA5" s="1160">
        <f>'3'!N10</f>
        <v>0</v>
      </c>
      <c r="AB5" s="775" t="str">
        <f>INDEX(Languages1!$C$1:$AB$1998,MATCH('Number of Workers_V2'!AB5,Languages1!$C$1:$C$1998,0),MATCH('1'!$C$5,Languages1!$C$1:$AB$1,0))</f>
        <v>Homens</v>
      </c>
      <c r="AC5" s="773"/>
      <c r="AD5" s="1152" t="str">
        <f>IF(SUM(AC5:AC6)=0," ",(SUM(AC5:AC6)))</f>
        <v xml:space="preserve"> </v>
      </c>
      <c r="AE5" s="592"/>
      <c r="AF5" s="1138"/>
      <c r="AG5" s="1138"/>
      <c r="AH5" s="1138"/>
      <c r="AI5" s="1138"/>
      <c r="AJ5" s="1138"/>
      <c r="AK5" s="1138"/>
      <c r="AL5" s="1138"/>
      <c r="AM5" s="1138"/>
    </row>
    <row r="6" spans="1:39" ht="13.5">
      <c r="B6" s="1164"/>
      <c r="C6" s="776" t="str">
        <f>INDEX(Languages1!$C$1:$AB$1998,MATCH('Number of Workers_V2'!C6,Languages1!$C$1:$C$1998,0),MATCH('1'!$C$5,Languages1!$C$1:$AB$1,0))</f>
        <v>Mulheres</v>
      </c>
      <c r="D6" s="777"/>
      <c r="E6" s="1161"/>
      <c r="F6" s="774"/>
      <c r="G6" s="1150"/>
      <c r="H6" s="778" t="str">
        <f>INDEX(Languages1!$C$1:$AB$1998,MATCH('Number of Workers_V2'!H6,Languages1!$C$1:$C$1998,0),MATCH('1'!$C$5,Languages1!$C$1:$AB$1,0))</f>
        <v>Mulheres</v>
      </c>
      <c r="I6" s="777"/>
      <c r="J6" s="1152"/>
      <c r="K6" s="774"/>
      <c r="L6" s="1150"/>
      <c r="M6" s="778" t="str">
        <f>INDEX(Languages1!$C$1:$AB$1998,MATCH('Number of Workers_V2'!M6,Languages1!$C$1:$C$1998,0),MATCH('1'!$C$5,Languages1!$C$1:$AB$1,0))</f>
        <v>Mulheres</v>
      </c>
      <c r="N6" s="777"/>
      <c r="O6" s="1152"/>
      <c r="P6" s="774"/>
      <c r="Q6" s="1150"/>
      <c r="R6" s="778" t="str">
        <f>INDEX(Languages1!$C$1:$AB$1998,MATCH('Number of Workers_V2'!R6,Languages1!$C$1:$C$1998,0),MATCH('1'!$C$5,Languages1!$C$1:$AB$1,0))</f>
        <v>Mulheres</v>
      </c>
      <c r="S6" s="777"/>
      <c r="T6" s="1152"/>
      <c r="U6" s="774"/>
      <c r="V6" s="1150"/>
      <c r="W6" s="778" t="str">
        <f>INDEX(Languages1!$C$1:$AB$1998,MATCH('Number of Workers_V2'!W6,Languages1!$C$1:$C$1998,0),MATCH('1'!$C$5,Languages1!$C$1:$AB$1,0))</f>
        <v>Mulheres</v>
      </c>
      <c r="X6" s="777"/>
      <c r="Y6" s="1152"/>
      <c r="Z6" s="592"/>
      <c r="AA6" s="1150"/>
      <c r="AB6" s="778" t="str">
        <f>INDEX(Languages1!$C$1:$AB$1998,MATCH('Number of Workers_V2'!AB6,Languages1!$C$1:$C$1998,0),MATCH('1'!$C$5,Languages1!$C$1:$AB$1,0))</f>
        <v>Mulheres</v>
      </c>
      <c r="AC6" s="777"/>
      <c r="AD6" s="1152"/>
      <c r="AE6" s="592"/>
      <c r="AF6" s="1138"/>
      <c r="AG6" s="1138"/>
      <c r="AH6" s="1138"/>
      <c r="AI6" s="1138"/>
      <c r="AJ6" s="1138"/>
      <c r="AK6" s="1138"/>
      <c r="AL6" s="1138"/>
      <c r="AM6" s="1138"/>
    </row>
    <row r="7" spans="1:39" ht="13.5">
      <c r="B7" s="1162">
        <f>'3'!D11</f>
        <v>0</v>
      </c>
      <c r="C7" s="772" t="str">
        <f>INDEX(Languages1!$C$1:$AB$1998,MATCH('Number of Workers_V2'!C7,Languages1!$C$1:$C$1998,0),MATCH('1'!$C$5,Languages1!$C$1:$AB$1,0))</f>
        <v>Homens</v>
      </c>
      <c r="D7" s="779"/>
      <c r="E7" s="1161" t="str">
        <f>IF(SUM(D7:D8)=0," ",(SUM(D7:D8)))</f>
        <v xml:space="preserve"> </v>
      </c>
      <c r="F7" s="774"/>
      <c r="G7" s="1150">
        <f>'3'!F11</f>
        <v>0</v>
      </c>
      <c r="H7" s="775" t="str">
        <f>INDEX(Languages1!$C$1:$AB$1998,MATCH('Number of Workers_V2'!H7,Languages1!$C$1:$C$1998,0),MATCH('1'!$C$5,Languages1!$C$1:$AB$1,0))</f>
        <v>Homens</v>
      </c>
      <c r="I7" s="779"/>
      <c r="J7" s="1152" t="str">
        <f>IF(SUM(I7:I8)=0," ",(SUM(I7:I8)))</f>
        <v xml:space="preserve"> </v>
      </c>
      <c r="K7" s="774"/>
      <c r="L7" s="1150">
        <f>'3'!H11</f>
        <v>0</v>
      </c>
      <c r="M7" s="775" t="str">
        <f>INDEX(Languages1!$C$1:$AB$1998,MATCH('Number of Workers_V2'!M7,Languages1!$C$1:$C$1998,0),MATCH('1'!$C$5,Languages1!$C$1:$AB$1,0))</f>
        <v>Homens</v>
      </c>
      <c r="N7" s="779"/>
      <c r="O7" s="1152" t="str">
        <f>IF(SUM(N7:N8)=0," ",(SUM(N7:N8)))</f>
        <v xml:space="preserve"> </v>
      </c>
      <c r="P7" s="774"/>
      <c r="Q7" s="1150">
        <f>'3'!J11</f>
        <v>0</v>
      </c>
      <c r="R7" s="775" t="str">
        <f>INDEX(Languages1!$C$1:$AB$1998,MATCH('Number of Workers_V2'!R7,Languages1!$C$1:$C$1998,0),MATCH('1'!$C$5,Languages1!$C$1:$AB$1,0))</f>
        <v>Homens</v>
      </c>
      <c r="S7" s="779"/>
      <c r="T7" s="1152" t="str">
        <f>IF(SUM(S7:S8)=0," ",(SUM(S7:S8)))</f>
        <v xml:space="preserve"> </v>
      </c>
      <c r="U7" s="774"/>
      <c r="V7" s="1150">
        <f>'3'!L11</f>
        <v>0</v>
      </c>
      <c r="W7" s="775" t="str">
        <f>INDEX(Languages1!$C$1:$AB$1998,MATCH('Number of Workers_V2'!W7,Languages1!$C$1:$C$1998,0),MATCH('1'!$C$5,Languages1!$C$1:$AB$1,0))</f>
        <v>Homens</v>
      </c>
      <c r="X7" s="779"/>
      <c r="Y7" s="1152" t="str">
        <f>IF(SUM(X7:X8)=0," ",(SUM(X7:X8)))</f>
        <v xml:space="preserve"> </v>
      </c>
      <c r="Z7" s="592"/>
      <c r="AA7" s="1150">
        <f>'3'!N11</f>
        <v>0</v>
      </c>
      <c r="AB7" s="775" t="str">
        <f>INDEX(Languages1!$C$1:$AB$1998,MATCH('Number of Workers_V2'!AB7,Languages1!$C$1:$C$1998,0),MATCH('1'!$C$5,Languages1!$C$1:$AB$1,0))</f>
        <v>Homens</v>
      </c>
      <c r="AC7" s="779"/>
      <c r="AD7" s="1152" t="str">
        <f>IF(SUM(AC7:AC8)=0," ",(SUM(AC7:AC8)))</f>
        <v xml:space="preserve"> </v>
      </c>
      <c r="AE7" s="592"/>
      <c r="AF7" s="1138"/>
      <c r="AG7" s="1138"/>
      <c r="AH7" s="1138"/>
      <c r="AI7" s="1138"/>
      <c r="AJ7" s="1138"/>
      <c r="AK7" s="1138"/>
      <c r="AL7" s="1138"/>
      <c r="AM7" s="1138"/>
    </row>
    <row r="8" spans="1:39" ht="13.5">
      <c r="B8" s="1157"/>
      <c r="C8" s="776" t="str">
        <f>INDEX(Languages1!$C$1:$AB$1998,MATCH('Number of Workers_V2'!C8,Languages1!$C$1:$C$1998,0),MATCH('1'!$C$5,Languages1!$C$1:$AB$1,0))</f>
        <v>Mulheres</v>
      </c>
      <c r="D8" s="777"/>
      <c r="E8" s="1161"/>
      <c r="F8" s="774"/>
      <c r="G8" s="1150"/>
      <c r="H8" s="778" t="str">
        <f>INDEX(Languages1!$C$1:$AB$1998,MATCH('Number of Workers_V2'!H8,Languages1!$C$1:$C$1998,0),MATCH('1'!$C$5,Languages1!$C$1:$AB$1,0))</f>
        <v>Mulheres</v>
      </c>
      <c r="I8" s="777"/>
      <c r="J8" s="1152"/>
      <c r="K8" s="774"/>
      <c r="L8" s="1150"/>
      <c r="M8" s="778" t="str">
        <f>INDEX(Languages1!$C$1:$AB$1998,MATCH('Number of Workers_V2'!M8,Languages1!$C$1:$C$1998,0),MATCH('1'!$C$5,Languages1!$C$1:$AB$1,0))</f>
        <v>Mulheres</v>
      </c>
      <c r="N8" s="777"/>
      <c r="O8" s="1152"/>
      <c r="P8" s="774"/>
      <c r="Q8" s="1150"/>
      <c r="R8" s="778" t="str">
        <f>INDEX(Languages1!$C$1:$AB$1998,MATCH('Number of Workers_V2'!R8,Languages1!$C$1:$C$1998,0),MATCH('1'!$C$5,Languages1!$C$1:$AB$1,0))</f>
        <v>Mulheres</v>
      </c>
      <c r="S8" s="777"/>
      <c r="T8" s="1152"/>
      <c r="U8" s="774"/>
      <c r="V8" s="1150"/>
      <c r="W8" s="778" t="str">
        <f>INDEX(Languages1!$C$1:$AB$1998,MATCH('Number of Workers_V2'!W8,Languages1!$C$1:$C$1998,0),MATCH('1'!$C$5,Languages1!$C$1:$AB$1,0))</f>
        <v>Mulheres</v>
      </c>
      <c r="X8" s="777"/>
      <c r="Y8" s="1152"/>
      <c r="Z8" s="592"/>
      <c r="AA8" s="1150"/>
      <c r="AB8" s="778" t="str">
        <f>INDEX(Languages1!$C$1:$AB$1998,MATCH('Number of Workers_V2'!AB8,Languages1!$C$1:$C$1998,0),MATCH('1'!$C$5,Languages1!$C$1:$AB$1,0))</f>
        <v>Mulheres</v>
      </c>
      <c r="AC8" s="777"/>
      <c r="AD8" s="1152"/>
      <c r="AE8" s="592"/>
      <c r="AF8" s="1138"/>
      <c r="AG8" s="1138"/>
      <c r="AH8" s="1138"/>
      <c r="AI8" s="1138"/>
      <c r="AJ8" s="1138"/>
      <c r="AK8" s="1138"/>
      <c r="AL8" s="1138"/>
      <c r="AM8" s="1138"/>
    </row>
    <row r="9" spans="1:39" ht="15.65" customHeight="1">
      <c r="B9" s="1162">
        <f>'3'!D12</f>
        <v>0</v>
      </c>
      <c r="C9" s="772" t="str">
        <f>INDEX(Languages1!$C$1:$AB$1998,MATCH('Number of Workers_V2'!C9,Languages1!$C$1:$C$1998,0),MATCH('1'!$C$5,Languages1!$C$1:$AB$1,0))</f>
        <v>Homens</v>
      </c>
      <c r="D9" s="779"/>
      <c r="E9" s="1161" t="str">
        <f>IF(SUM(D9:D10)=0," ",(SUM(D9:D10)))</f>
        <v xml:space="preserve"> </v>
      </c>
      <c r="F9" s="774"/>
      <c r="G9" s="1150">
        <f>'3'!F12</f>
        <v>0</v>
      </c>
      <c r="H9" s="775" t="str">
        <f>INDEX(Languages1!$C$1:$AB$1998,MATCH('Number of Workers_V2'!H9,Languages1!$C$1:$C$1998,0),MATCH('1'!$C$5,Languages1!$C$1:$AB$1,0))</f>
        <v>Homens</v>
      </c>
      <c r="I9" s="779"/>
      <c r="J9" s="1152" t="str">
        <f>IF(SUM(I9:I10)=0," ",(SUM(I9:I10)))</f>
        <v xml:space="preserve"> </v>
      </c>
      <c r="K9" s="774"/>
      <c r="L9" s="1150">
        <f>'3'!H12</f>
        <v>0</v>
      </c>
      <c r="M9" s="775" t="str">
        <f>INDEX(Languages1!$C$1:$AB$1998,MATCH('Number of Workers_V2'!M9,Languages1!$C$1:$C$1998,0),MATCH('1'!$C$5,Languages1!$C$1:$AB$1,0))</f>
        <v>Homens</v>
      </c>
      <c r="N9" s="779"/>
      <c r="O9" s="1152" t="str">
        <f>IF(SUM(N9:N10)=0," ",(SUM(N9:N10)))</f>
        <v xml:space="preserve"> </v>
      </c>
      <c r="P9" s="774"/>
      <c r="Q9" s="1150">
        <f>'3'!J12</f>
        <v>0</v>
      </c>
      <c r="R9" s="775" t="str">
        <f>INDEX(Languages1!$C$1:$AB$1998,MATCH('Number of Workers_V2'!R9,Languages1!$C$1:$C$1998,0),MATCH('1'!$C$5,Languages1!$C$1:$AB$1,0))</f>
        <v>Homens</v>
      </c>
      <c r="S9" s="779"/>
      <c r="T9" s="1152" t="str">
        <f>IF(SUM(S9:S10)=0," ",(SUM(S9:S10)))</f>
        <v xml:space="preserve"> </v>
      </c>
      <c r="U9" s="774"/>
      <c r="V9" s="1150">
        <f>'3'!L12</f>
        <v>0</v>
      </c>
      <c r="W9" s="775" t="str">
        <f>INDEX(Languages1!$C$1:$AB$1998,MATCH('Number of Workers_V2'!W9,Languages1!$C$1:$C$1998,0),MATCH('1'!$C$5,Languages1!$C$1:$AB$1,0))</f>
        <v>Homens</v>
      </c>
      <c r="X9" s="779"/>
      <c r="Y9" s="1152" t="str">
        <f>IF(SUM(X9:X10)=0," ",(SUM(X9:X10)))</f>
        <v xml:space="preserve"> </v>
      </c>
      <c r="Z9" s="592"/>
      <c r="AA9" s="1150">
        <f>'3'!N12</f>
        <v>0</v>
      </c>
      <c r="AB9" s="775" t="str">
        <f>INDEX(Languages1!$C$1:$AB$1998,MATCH('Number of Workers_V2'!AB9,Languages1!$C$1:$C$1998,0),MATCH('1'!$C$5,Languages1!$C$1:$AB$1,0))</f>
        <v>Homens</v>
      </c>
      <c r="AC9" s="779"/>
      <c r="AD9" s="1152" t="str">
        <f>IF(SUM(AC9:AC10)=0," ",(SUM(AC9:AC10)))</f>
        <v xml:space="preserve"> </v>
      </c>
      <c r="AE9" s="592"/>
      <c r="AF9" s="1138"/>
      <c r="AG9" s="1138"/>
      <c r="AH9" s="1138"/>
      <c r="AI9" s="1138"/>
      <c r="AJ9" s="1138"/>
      <c r="AK9" s="1138"/>
      <c r="AL9" s="1138"/>
      <c r="AM9" s="1138"/>
    </row>
    <row r="10" spans="1:39" ht="15.65" customHeight="1">
      <c r="B10" s="1157"/>
      <c r="C10" s="776" t="str">
        <f>INDEX(Languages1!$C$1:$AB$1998,MATCH('Number of Workers_V2'!C10,Languages1!$C$1:$C$1998,0),MATCH('1'!$C$5,Languages1!$C$1:$AB$1,0))</f>
        <v>Mulheres</v>
      </c>
      <c r="D10" s="777">
        <v>0</v>
      </c>
      <c r="E10" s="1161"/>
      <c r="F10" s="774"/>
      <c r="G10" s="1150"/>
      <c r="H10" s="778" t="str">
        <f>INDEX(Languages1!$C$1:$AB$1998,MATCH('Number of Workers_V2'!H10,Languages1!$C$1:$C$1998,0),MATCH('1'!$C$5,Languages1!$C$1:$AB$1,0))</f>
        <v>Mulheres</v>
      </c>
      <c r="I10" s="777"/>
      <c r="J10" s="1152"/>
      <c r="K10" s="774"/>
      <c r="L10" s="1150"/>
      <c r="M10" s="778" t="str">
        <f>INDEX(Languages1!$C$1:$AB$1998,MATCH('Number of Workers_V2'!M10,Languages1!$C$1:$C$1998,0),MATCH('1'!$C$5,Languages1!$C$1:$AB$1,0))</f>
        <v>Mulheres</v>
      </c>
      <c r="N10" s="777"/>
      <c r="O10" s="1152"/>
      <c r="P10" s="774"/>
      <c r="Q10" s="1150"/>
      <c r="R10" s="778" t="str">
        <f>INDEX(Languages1!$C$1:$AB$1998,MATCH('Number of Workers_V2'!R10,Languages1!$C$1:$C$1998,0),MATCH('1'!$C$5,Languages1!$C$1:$AB$1,0))</f>
        <v>Mulheres</v>
      </c>
      <c r="S10" s="777"/>
      <c r="T10" s="1152"/>
      <c r="U10" s="774"/>
      <c r="V10" s="1150"/>
      <c r="W10" s="778" t="str">
        <f>INDEX(Languages1!$C$1:$AB$1998,MATCH('Number of Workers_V2'!W10,Languages1!$C$1:$C$1998,0),MATCH('1'!$C$5,Languages1!$C$1:$AB$1,0))</f>
        <v>Mulheres</v>
      </c>
      <c r="X10" s="777"/>
      <c r="Y10" s="1152"/>
      <c r="Z10" s="592"/>
      <c r="AA10" s="1150"/>
      <c r="AB10" s="778" t="str">
        <f>INDEX(Languages1!$C$1:$AB$1998,MATCH('Number of Workers_V2'!AB10,Languages1!$C$1:$C$1998,0),MATCH('1'!$C$5,Languages1!$C$1:$AB$1,0))</f>
        <v>Mulheres</v>
      </c>
      <c r="AC10" s="777"/>
      <c r="AD10" s="1152"/>
      <c r="AE10" s="592"/>
      <c r="AF10" s="592"/>
    </row>
    <row r="11" spans="1:39" ht="15.65" customHeight="1">
      <c r="B11" s="1162">
        <f>'3'!D13</f>
        <v>0</v>
      </c>
      <c r="C11" s="772" t="str">
        <f>INDEX(Languages1!$C$1:$AB$1998,MATCH('Number of Workers_V2'!C11,Languages1!$C$1:$C$1998,0),MATCH('1'!$C$5,Languages1!$C$1:$AB$1,0))</f>
        <v>Homens</v>
      </c>
      <c r="D11" s="780"/>
      <c r="E11" s="1161" t="str">
        <f>IF(SUM(D11:D12)=0," ",(SUM(D11:D12)))</f>
        <v xml:space="preserve"> </v>
      </c>
      <c r="F11" s="774"/>
      <c r="G11" s="1150">
        <f>'3'!F13</f>
        <v>0</v>
      </c>
      <c r="H11" s="775" t="str">
        <f>INDEX(Languages1!$C$1:$AB$1998,MATCH('Number of Workers_V2'!H11,Languages1!$C$1:$C$1998,0),MATCH('1'!$C$5,Languages1!$C$1:$AB$1,0))</f>
        <v>Homens</v>
      </c>
      <c r="I11" s="780"/>
      <c r="J11" s="1152" t="str">
        <f>IF(SUM(I11:I12)=0," ",(SUM(I11:I12)))</f>
        <v xml:space="preserve"> </v>
      </c>
      <c r="K11" s="774"/>
      <c r="L11" s="1150">
        <f>'3'!H13</f>
        <v>0</v>
      </c>
      <c r="M11" s="775" t="str">
        <f>INDEX(Languages1!$C$1:$AB$1998,MATCH('Number of Workers_V2'!M11,Languages1!$C$1:$C$1998,0),MATCH('1'!$C$5,Languages1!$C$1:$AB$1,0))</f>
        <v>Homens</v>
      </c>
      <c r="N11" s="780"/>
      <c r="O11" s="1152" t="str">
        <f>IF(SUM(N11:N12)=0," ",(SUM(N11:N12)))</f>
        <v xml:space="preserve"> </v>
      </c>
      <c r="P11" s="774"/>
      <c r="Q11" s="1150">
        <f>'3'!J13</f>
        <v>0</v>
      </c>
      <c r="R11" s="775" t="str">
        <f>INDEX(Languages1!$C$1:$AB$1998,MATCH('Number of Workers_V2'!R11,Languages1!$C$1:$C$1998,0),MATCH('1'!$C$5,Languages1!$C$1:$AB$1,0))</f>
        <v>Homens</v>
      </c>
      <c r="S11" s="780"/>
      <c r="T11" s="1152" t="str">
        <f>IF(SUM(S11:S12)=0," ",(SUM(S11:S12)))</f>
        <v xml:space="preserve"> </v>
      </c>
      <c r="U11" s="774"/>
      <c r="V11" s="1150">
        <f>'3'!L13</f>
        <v>0</v>
      </c>
      <c r="W11" s="775" t="str">
        <f>INDEX(Languages1!$C$1:$AB$1998,MATCH('Number of Workers_V2'!W11,Languages1!$C$1:$C$1998,0),MATCH('1'!$C$5,Languages1!$C$1:$AB$1,0))</f>
        <v>Homens</v>
      </c>
      <c r="X11" s="780"/>
      <c r="Y11" s="1152" t="str">
        <f>IF(SUM(X11:X12)=0," ",(SUM(X11:X12)))</f>
        <v xml:space="preserve"> </v>
      </c>
      <c r="Z11" s="592"/>
      <c r="AA11" s="1150">
        <f>'3'!N13</f>
        <v>0</v>
      </c>
      <c r="AB11" s="775" t="str">
        <f>INDEX(Languages1!$C$1:$AB$1998,MATCH('Number of Workers_V2'!AB11,Languages1!$C$1:$C$1998,0),MATCH('1'!$C$5,Languages1!$C$1:$AB$1,0))</f>
        <v>Homens</v>
      </c>
      <c r="AC11" s="780"/>
      <c r="AD11" s="1152" t="str">
        <f>IF(SUM(AC11:AC12)=0," ",(SUM(AC11:AC12)))</f>
        <v xml:space="preserve"> </v>
      </c>
      <c r="AE11" s="592"/>
      <c r="AF11" s="592"/>
    </row>
    <row r="12" spans="1:39" ht="15.65" customHeight="1">
      <c r="B12" s="1157"/>
      <c r="C12" s="776" t="str">
        <f>INDEX(Languages1!$C$1:$AB$1998,MATCH('Number of Workers_V2'!C12,Languages1!$C$1:$C$1998,0),MATCH('1'!$C$5,Languages1!$C$1:$AB$1,0))</f>
        <v>Mulheres</v>
      </c>
      <c r="D12" s="777"/>
      <c r="E12" s="1161"/>
      <c r="F12" s="774"/>
      <c r="G12" s="1150"/>
      <c r="H12" s="778" t="str">
        <f>INDEX(Languages1!$C$1:$AB$1998,MATCH('Number of Workers_V2'!H12,Languages1!$C$1:$C$1998,0),MATCH('1'!$C$5,Languages1!$C$1:$AB$1,0))</f>
        <v>Mulheres</v>
      </c>
      <c r="I12" s="777"/>
      <c r="J12" s="1152"/>
      <c r="K12" s="774"/>
      <c r="L12" s="1150"/>
      <c r="M12" s="778" t="str">
        <f>INDEX(Languages1!$C$1:$AB$1998,MATCH('Number of Workers_V2'!M12,Languages1!$C$1:$C$1998,0),MATCH('1'!$C$5,Languages1!$C$1:$AB$1,0))</f>
        <v>Mulheres</v>
      </c>
      <c r="N12" s="777"/>
      <c r="O12" s="1152"/>
      <c r="P12" s="774"/>
      <c r="Q12" s="1150"/>
      <c r="R12" s="778" t="str">
        <f>INDEX(Languages1!$C$1:$AB$1998,MATCH('Number of Workers_V2'!R12,Languages1!$C$1:$C$1998,0),MATCH('1'!$C$5,Languages1!$C$1:$AB$1,0))</f>
        <v>Mulheres</v>
      </c>
      <c r="S12" s="777"/>
      <c r="T12" s="1152"/>
      <c r="U12" s="774"/>
      <c r="V12" s="1150"/>
      <c r="W12" s="778" t="str">
        <f>INDEX(Languages1!$C$1:$AB$1998,MATCH('Number of Workers_V2'!W12,Languages1!$C$1:$C$1998,0),MATCH('1'!$C$5,Languages1!$C$1:$AB$1,0))</f>
        <v>Mulheres</v>
      </c>
      <c r="X12" s="777"/>
      <c r="Y12" s="1152"/>
      <c r="Z12" s="592"/>
      <c r="AA12" s="1150"/>
      <c r="AB12" s="778" t="str">
        <f>INDEX(Languages1!$C$1:$AB$1998,MATCH('Number of Workers_V2'!AB12,Languages1!$C$1:$C$1998,0),MATCH('1'!$C$5,Languages1!$C$1:$AB$1,0))</f>
        <v>Mulheres</v>
      </c>
      <c r="AC12" s="777"/>
      <c r="AD12" s="1152"/>
      <c r="AE12" s="592"/>
      <c r="AF12" s="592"/>
    </row>
    <row r="13" spans="1:39" ht="15.65" customHeight="1">
      <c r="B13" s="1162">
        <f>'3'!D14</f>
        <v>0</v>
      </c>
      <c r="C13" s="772" t="str">
        <f>INDEX(Languages1!$C$1:$AB$1998,MATCH('Number of Workers_V2'!C13,Languages1!$C$1:$C$1998,0),MATCH('1'!$C$5,Languages1!$C$1:$AB$1,0))</f>
        <v>Homens</v>
      </c>
      <c r="D13" s="779"/>
      <c r="E13" s="1161" t="str">
        <f>IF(SUM(D13:D14)=0," ",(SUM(D13:D14)))</f>
        <v xml:space="preserve"> </v>
      </c>
      <c r="F13" s="774"/>
      <c r="G13" s="1150">
        <f>'3'!F14</f>
        <v>0</v>
      </c>
      <c r="H13" s="775" t="str">
        <f>INDEX(Languages1!$C$1:$AB$1998,MATCH('Number of Workers_V2'!H13,Languages1!$C$1:$C$1998,0),MATCH('1'!$C$5,Languages1!$C$1:$AB$1,0))</f>
        <v>Homens</v>
      </c>
      <c r="I13" s="779"/>
      <c r="J13" s="1152" t="str">
        <f>IF(SUM(I13:I14)=0," ",(SUM(I13:I14)))</f>
        <v xml:space="preserve"> </v>
      </c>
      <c r="K13" s="774"/>
      <c r="L13" s="1150">
        <f>'3'!H14</f>
        <v>0</v>
      </c>
      <c r="M13" s="775" t="str">
        <f>INDEX(Languages1!$C$1:$AB$1998,MATCH('Number of Workers_V2'!M13,Languages1!$C$1:$C$1998,0),MATCH('1'!$C$5,Languages1!$C$1:$AB$1,0))</f>
        <v>Homens</v>
      </c>
      <c r="N13" s="779"/>
      <c r="O13" s="1152" t="str">
        <f>IF(SUM(N13:N14)=0," ",(SUM(N13:N14)))</f>
        <v xml:space="preserve"> </v>
      </c>
      <c r="P13" s="774"/>
      <c r="Q13" s="1150">
        <f>'3'!J14</f>
        <v>0</v>
      </c>
      <c r="R13" s="775" t="str">
        <f>INDEX(Languages1!$C$1:$AB$1998,MATCH('Number of Workers_V2'!R13,Languages1!$C$1:$C$1998,0),MATCH('1'!$C$5,Languages1!$C$1:$AB$1,0))</f>
        <v>Homens</v>
      </c>
      <c r="S13" s="779"/>
      <c r="T13" s="1152" t="str">
        <f>IF(SUM(S13:S14)=0," ",(SUM(S13:S14)))</f>
        <v xml:space="preserve"> </v>
      </c>
      <c r="U13" s="774"/>
      <c r="V13" s="1150">
        <f>'3'!L14</f>
        <v>0</v>
      </c>
      <c r="W13" s="775" t="str">
        <f>INDEX(Languages1!$C$1:$AB$1998,MATCH('Number of Workers_V2'!W13,Languages1!$C$1:$C$1998,0),MATCH('1'!$C$5,Languages1!$C$1:$AB$1,0))</f>
        <v>Homens</v>
      </c>
      <c r="X13" s="779"/>
      <c r="Y13" s="1152" t="str">
        <f>IF(SUM(X13:X14)=0," ",(SUM(X13:X14)))</f>
        <v xml:space="preserve"> </v>
      </c>
      <c r="Z13" s="592"/>
      <c r="AA13" s="1150">
        <f>'3'!N14</f>
        <v>0</v>
      </c>
      <c r="AB13" s="775" t="str">
        <f>INDEX(Languages1!$C$1:$AB$1998,MATCH('Number of Workers_V2'!AB13,Languages1!$C$1:$C$1998,0),MATCH('1'!$C$5,Languages1!$C$1:$AB$1,0))</f>
        <v>Homens</v>
      </c>
      <c r="AC13" s="779"/>
      <c r="AD13" s="1152" t="str">
        <f>IF(SUM(AC13:AC14)=0," ",(SUM(AC13:AC14)))</f>
        <v xml:space="preserve"> </v>
      </c>
      <c r="AE13" s="592"/>
      <c r="AF13" s="592"/>
    </row>
    <row r="14" spans="1:39" ht="15.65" customHeight="1">
      <c r="B14" s="1157"/>
      <c r="C14" s="776" t="str">
        <f>INDEX(Languages1!$C$1:$AB$1998,MATCH('Number of Workers_V2'!C14,Languages1!$C$1:$C$1998,0),MATCH('1'!$C$5,Languages1!$C$1:$AB$1,0))</f>
        <v>Mulheres</v>
      </c>
      <c r="D14" s="777"/>
      <c r="E14" s="1161"/>
      <c r="F14" s="774"/>
      <c r="G14" s="1150"/>
      <c r="H14" s="778" t="str">
        <f>INDEX(Languages1!$C$1:$AB$1998,MATCH('Number of Workers_V2'!H14,Languages1!$C$1:$C$1998,0),MATCH('1'!$C$5,Languages1!$C$1:$AB$1,0))</f>
        <v>Mulheres</v>
      </c>
      <c r="I14" s="777"/>
      <c r="J14" s="1152"/>
      <c r="K14" s="774"/>
      <c r="L14" s="1150"/>
      <c r="M14" s="778" t="str">
        <f>INDEX(Languages1!$C$1:$AB$1998,MATCH('Number of Workers_V2'!M14,Languages1!$C$1:$C$1998,0),MATCH('1'!$C$5,Languages1!$C$1:$AB$1,0))</f>
        <v>Mulheres</v>
      </c>
      <c r="N14" s="777"/>
      <c r="O14" s="1152"/>
      <c r="P14" s="774"/>
      <c r="Q14" s="1150"/>
      <c r="R14" s="778" t="str">
        <f>INDEX(Languages1!$C$1:$AB$1998,MATCH('Number of Workers_V2'!R14,Languages1!$C$1:$C$1998,0),MATCH('1'!$C$5,Languages1!$C$1:$AB$1,0))</f>
        <v>Mulheres</v>
      </c>
      <c r="S14" s="777"/>
      <c r="T14" s="1152"/>
      <c r="U14" s="774"/>
      <c r="V14" s="1150"/>
      <c r="W14" s="778" t="str">
        <f>INDEX(Languages1!$C$1:$AB$1998,MATCH('Number of Workers_V2'!W14,Languages1!$C$1:$C$1998,0),MATCH('1'!$C$5,Languages1!$C$1:$AB$1,0))</f>
        <v>Mulheres</v>
      </c>
      <c r="X14" s="777"/>
      <c r="Y14" s="1152"/>
      <c r="Z14" s="592"/>
      <c r="AA14" s="1150"/>
      <c r="AB14" s="778" t="str">
        <f>INDEX(Languages1!$C$1:$AB$1998,MATCH('Number of Workers_V2'!AB14,Languages1!$C$1:$C$1998,0),MATCH('1'!$C$5,Languages1!$C$1:$AB$1,0))</f>
        <v>Mulheres</v>
      </c>
      <c r="AC14" s="777"/>
      <c r="AD14" s="1152"/>
      <c r="AE14" s="592"/>
      <c r="AF14" s="592"/>
    </row>
    <row r="15" spans="1:39" ht="15.65" customHeight="1">
      <c r="B15" s="1162">
        <f>'3'!D15</f>
        <v>0</v>
      </c>
      <c r="C15" s="772" t="str">
        <f>INDEX(Languages1!$C$1:$AB$1998,MATCH('Number of Workers_V2'!C15,Languages1!$C$1:$C$1998,0),MATCH('1'!$C$5,Languages1!$C$1:$AB$1,0))</f>
        <v>Homens</v>
      </c>
      <c r="D15" s="779"/>
      <c r="E15" s="1161" t="str">
        <f>IF(SUM(D15:D16)=0," ",(SUM(D15:D16)))</f>
        <v xml:space="preserve"> </v>
      </c>
      <c r="F15" s="774"/>
      <c r="G15" s="1150">
        <f>'3'!F15</f>
        <v>0</v>
      </c>
      <c r="H15" s="775" t="str">
        <f>INDEX(Languages1!$C$1:$AB$1998,MATCH('Number of Workers_V2'!H15,Languages1!$C$1:$C$1998,0),MATCH('1'!$C$5,Languages1!$C$1:$AB$1,0))</f>
        <v>Homens</v>
      </c>
      <c r="I15" s="779"/>
      <c r="J15" s="1152" t="str">
        <f>IF(SUM(I15:I16)=0," ",(SUM(I15:I16)))</f>
        <v xml:space="preserve"> </v>
      </c>
      <c r="K15" s="774"/>
      <c r="L15" s="1150">
        <f>'3'!H15</f>
        <v>0</v>
      </c>
      <c r="M15" s="775" t="str">
        <f>INDEX(Languages1!$C$1:$AB$1998,MATCH('Number of Workers_V2'!M15,Languages1!$C$1:$C$1998,0),MATCH('1'!$C$5,Languages1!$C$1:$AB$1,0))</f>
        <v>Homens</v>
      </c>
      <c r="N15" s="779"/>
      <c r="O15" s="1152" t="str">
        <f>IF(SUM(N15:N16)=0," ",(SUM(N15:N16)))</f>
        <v xml:space="preserve"> </v>
      </c>
      <c r="P15" s="774"/>
      <c r="Q15" s="1150">
        <f>'3'!J15</f>
        <v>0</v>
      </c>
      <c r="R15" s="775" t="str">
        <f>INDEX(Languages1!$C$1:$AB$1998,MATCH('Number of Workers_V2'!R15,Languages1!$C$1:$C$1998,0),MATCH('1'!$C$5,Languages1!$C$1:$AB$1,0))</f>
        <v>Homens</v>
      </c>
      <c r="S15" s="779"/>
      <c r="T15" s="1152" t="str">
        <f>IF(SUM(S15:S16)=0," ",(SUM(S15:S16)))</f>
        <v xml:space="preserve"> </v>
      </c>
      <c r="U15" s="774"/>
      <c r="V15" s="1150">
        <f>'3'!L15</f>
        <v>0</v>
      </c>
      <c r="W15" s="775" t="str">
        <f>INDEX(Languages1!$C$1:$AB$1998,MATCH('Number of Workers_V2'!W15,Languages1!$C$1:$C$1998,0),MATCH('1'!$C$5,Languages1!$C$1:$AB$1,0))</f>
        <v>Homens</v>
      </c>
      <c r="X15" s="779"/>
      <c r="Y15" s="1152" t="str">
        <f>IF(SUM(X15:X16)=0," ",(SUM(X15:X16)))</f>
        <v xml:space="preserve"> </v>
      </c>
      <c r="Z15" s="592"/>
      <c r="AA15" s="1150">
        <f>'3'!N15</f>
        <v>0</v>
      </c>
      <c r="AB15" s="775" t="str">
        <f>INDEX(Languages1!$C$1:$AB$1998,MATCH('Number of Workers_V2'!AB15,Languages1!$C$1:$C$1998,0),MATCH('1'!$C$5,Languages1!$C$1:$AB$1,0))</f>
        <v>Homens</v>
      </c>
      <c r="AC15" s="779"/>
      <c r="AD15" s="1152" t="str">
        <f>IF(SUM(AC15:AC16)=0," ",(SUM(AC15:AC16)))</f>
        <v xml:space="preserve"> </v>
      </c>
      <c r="AE15" s="592"/>
      <c r="AF15" s="592"/>
    </row>
    <row r="16" spans="1:39" ht="15.65" customHeight="1">
      <c r="B16" s="1157"/>
      <c r="C16" s="776" t="str">
        <f>INDEX(Languages1!$C$1:$AB$1998,MATCH('Number of Workers_V2'!C16,Languages1!$C$1:$C$1998,0),MATCH('1'!$C$5,Languages1!$C$1:$AB$1,0))</f>
        <v>Mulheres</v>
      </c>
      <c r="D16" s="777"/>
      <c r="E16" s="1161"/>
      <c r="F16" s="774"/>
      <c r="G16" s="1150"/>
      <c r="H16" s="778" t="str">
        <f>INDEX(Languages1!$C$1:$AB$1998,MATCH('Number of Workers_V2'!H16,Languages1!$C$1:$C$1998,0),MATCH('1'!$C$5,Languages1!$C$1:$AB$1,0))</f>
        <v>Mulheres</v>
      </c>
      <c r="I16" s="777"/>
      <c r="J16" s="1152"/>
      <c r="K16" s="774"/>
      <c r="L16" s="1150"/>
      <c r="M16" s="778" t="str">
        <f>INDEX(Languages1!$C$1:$AB$1998,MATCH('Number of Workers_V2'!M16,Languages1!$C$1:$C$1998,0),MATCH('1'!$C$5,Languages1!$C$1:$AB$1,0))</f>
        <v>Mulheres</v>
      </c>
      <c r="N16" s="777"/>
      <c r="O16" s="1152"/>
      <c r="P16" s="774"/>
      <c r="Q16" s="1150"/>
      <c r="R16" s="778" t="str">
        <f>INDEX(Languages1!$C$1:$AB$1998,MATCH('Number of Workers_V2'!R16,Languages1!$C$1:$C$1998,0),MATCH('1'!$C$5,Languages1!$C$1:$AB$1,0))</f>
        <v>Mulheres</v>
      </c>
      <c r="S16" s="777"/>
      <c r="T16" s="1152"/>
      <c r="U16" s="774"/>
      <c r="V16" s="1150"/>
      <c r="W16" s="778" t="str">
        <f>INDEX(Languages1!$C$1:$AB$1998,MATCH('Number of Workers_V2'!W16,Languages1!$C$1:$C$1998,0),MATCH('1'!$C$5,Languages1!$C$1:$AB$1,0))</f>
        <v>Mulheres</v>
      </c>
      <c r="X16" s="777"/>
      <c r="Y16" s="1152"/>
      <c r="Z16" s="592"/>
      <c r="AA16" s="1150"/>
      <c r="AB16" s="778" t="str">
        <f>INDEX(Languages1!$C$1:$AB$1998,MATCH('Number of Workers_V2'!AB16,Languages1!$C$1:$C$1998,0),MATCH('1'!$C$5,Languages1!$C$1:$AB$1,0))</f>
        <v>Mulheres</v>
      </c>
      <c r="AC16" s="777"/>
      <c r="AD16" s="1152"/>
      <c r="AE16" s="592"/>
      <c r="AF16" s="592"/>
    </row>
    <row r="17" spans="2:32" ht="15.65" customHeight="1">
      <c r="B17" s="1162">
        <f>'3'!D16</f>
        <v>0</v>
      </c>
      <c r="C17" s="772" t="str">
        <f>INDEX(Languages1!$C$1:$AB$1998,MATCH('Number of Workers_V2'!C17,Languages1!$C$1:$C$1998,0),MATCH('1'!$C$5,Languages1!$C$1:$AB$1,0))</f>
        <v>Homens</v>
      </c>
      <c r="D17" s="779"/>
      <c r="E17" s="1161" t="str">
        <f>IF(SUM(D17:D18)=0," ",(SUM(D17:D18)))</f>
        <v xml:space="preserve"> </v>
      </c>
      <c r="F17" s="774"/>
      <c r="G17" s="1150">
        <f>'3'!F16</f>
        <v>0</v>
      </c>
      <c r="H17" s="775" t="str">
        <f>INDEX(Languages1!$C$1:$AB$1998,MATCH('Number of Workers_V2'!H17,Languages1!$C$1:$C$1998,0),MATCH('1'!$C$5,Languages1!$C$1:$AB$1,0))</f>
        <v>Homens</v>
      </c>
      <c r="I17" s="779"/>
      <c r="J17" s="1152" t="str">
        <f>IF(SUM(I17:I18)=0," ",(SUM(I17:I18)))</f>
        <v xml:space="preserve"> </v>
      </c>
      <c r="K17" s="774"/>
      <c r="L17" s="1150">
        <f>'3'!H16</f>
        <v>0</v>
      </c>
      <c r="M17" s="775" t="str">
        <f>INDEX(Languages1!$C$1:$AB$1998,MATCH('Number of Workers_V2'!M17,Languages1!$C$1:$C$1998,0),MATCH('1'!$C$5,Languages1!$C$1:$AB$1,0))</f>
        <v>Homens</v>
      </c>
      <c r="N17" s="779"/>
      <c r="O17" s="1152" t="str">
        <f>IF(SUM(N17:N18)=0," ",(SUM(N17:N18)))</f>
        <v xml:space="preserve"> </v>
      </c>
      <c r="P17" s="774"/>
      <c r="Q17" s="1150">
        <f>'3'!J16</f>
        <v>0</v>
      </c>
      <c r="R17" s="775" t="str">
        <f>INDEX(Languages1!$C$1:$AB$1998,MATCH('Number of Workers_V2'!R17,Languages1!$C$1:$C$1998,0),MATCH('1'!$C$5,Languages1!$C$1:$AB$1,0))</f>
        <v>Homens</v>
      </c>
      <c r="S17" s="779"/>
      <c r="T17" s="1152" t="str">
        <f>IF(SUM(S17:S18)=0," ",(SUM(S17:S18)))</f>
        <v xml:space="preserve"> </v>
      </c>
      <c r="U17" s="774"/>
      <c r="V17" s="1150">
        <f>'3'!L16</f>
        <v>0</v>
      </c>
      <c r="W17" s="775" t="str">
        <f>INDEX(Languages1!$C$1:$AB$1998,MATCH('Number of Workers_V2'!W17,Languages1!$C$1:$C$1998,0),MATCH('1'!$C$5,Languages1!$C$1:$AB$1,0))</f>
        <v>Homens</v>
      </c>
      <c r="X17" s="779"/>
      <c r="Y17" s="1152" t="str">
        <f>IF(SUM(X17:X18)=0," ",(SUM(X17:X18)))</f>
        <v xml:space="preserve"> </v>
      </c>
      <c r="Z17" s="592"/>
      <c r="AA17" s="1150">
        <f>'3'!N16</f>
        <v>0</v>
      </c>
      <c r="AB17" s="775" t="str">
        <f>INDEX(Languages1!$C$1:$AB$1998,MATCH('Number of Workers_V2'!AB17,Languages1!$C$1:$C$1998,0),MATCH('1'!$C$5,Languages1!$C$1:$AB$1,0))</f>
        <v>Homens</v>
      </c>
      <c r="AC17" s="779"/>
      <c r="AD17" s="1152" t="str">
        <f>IF(SUM(AC17:AC18)=0," ",(SUM(AC17:AC18)))</f>
        <v xml:space="preserve"> </v>
      </c>
      <c r="AE17" s="592"/>
      <c r="AF17" s="592"/>
    </row>
    <row r="18" spans="2:32" ht="15.65" customHeight="1">
      <c r="B18" s="1157"/>
      <c r="C18" s="776" t="str">
        <f>INDEX(Languages1!$C$1:$AB$1998,MATCH('Number of Workers_V2'!C18,Languages1!$C$1:$C$1998,0),MATCH('1'!$C$5,Languages1!$C$1:$AB$1,0))</f>
        <v>Mulheres</v>
      </c>
      <c r="D18" s="777"/>
      <c r="E18" s="1161"/>
      <c r="F18" s="774"/>
      <c r="G18" s="1150"/>
      <c r="H18" s="778" t="str">
        <f>INDEX(Languages1!$C$1:$AB$1998,MATCH('Number of Workers_V2'!H18,Languages1!$C$1:$C$1998,0),MATCH('1'!$C$5,Languages1!$C$1:$AB$1,0))</f>
        <v>Mulheres</v>
      </c>
      <c r="I18" s="777"/>
      <c r="J18" s="1152"/>
      <c r="K18" s="774"/>
      <c r="L18" s="1150"/>
      <c r="M18" s="778" t="str">
        <f>INDEX(Languages1!$C$1:$AB$1998,MATCH('Number of Workers_V2'!M18,Languages1!$C$1:$C$1998,0),MATCH('1'!$C$5,Languages1!$C$1:$AB$1,0))</f>
        <v>Mulheres</v>
      </c>
      <c r="N18" s="777"/>
      <c r="O18" s="1152"/>
      <c r="P18" s="774"/>
      <c r="Q18" s="1150"/>
      <c r="R18" s="778" t="str">
        <f>INDEX(Languages1!$C$1:$AB$1998,MATCH('Number of Workers_V2'!R18,Languages1!$C$1:$C$1998,0),MATCH('1'!$C$5,Languages1!$C$1:$AB$1,0))</f>
        <v>Mulheres</v>
      </c>
      <c r="S18" s="777"/>
      <c r="T18" s="1152"/>
      <c r="U18" s="774"/>
      <c r="V18" s="1150"/>
      <c r="W18" s="778" t="str">
        <f>INDEX(Languages1!$C$1:$AB$1998,MATCH('Number of Workers_V2'!W18,Languages1!$C$1:$C$1998,0),MATCH('1'!$C$5,Languages1!$C$1:$AB$1,0))</f>
        <v>Mulheres</v>
      </c>
      <c r="X18" s="777"/>
      <c r="Y18" s="1152"/>
      <c r="Z18" s="592"/>
      <c r="AA18" s="1150"/>
      <c r="AB18" s="778" t="str">
        <f>INDEX(Languages1!$C$1:$AB$1998,MATCH('Number of Workers_V2'!AB18,Languages1!$C$1:$C$1998,0),MATCH('1'!$C$5,Languages1!$C$1:$AB$1,0))</f>
        <v>Mulheres</v>
      </c>
      <c r="AC18" s="777"/>
      <c r="AD18" s="1152"/>
      <c r="AE18" s="592"/>
      <c r="AF18" s="592"/>
    </row>
    <row r="19" spans="2:32" ht="15.65" customHeight="1">
      <c r="B19" s="1162">
        <f>'3'!D17</f>
        <v>0</v>
      </c>
      <c r="C19" s="772" t="str">
        <f>INDEX(Languages1!$C$1:$AB$1998,MATCH('Number of Workers_V2'!C19,Languages1!$C$1:$C$1998,0),MATCH('1'!$C$5,Languages1!$C$1:$AB$1,0))</f>
        <v>Homens</v>
      </c>
      <c r="D19" s="780"/>
      <c r="E19" s="1161" t="str">
        <f>IF(SUM(D19:D20)=0," ",(SUM(D19:D20)))</f>
        <v xml:space="preserve"> </v>
      </c>
      <c r="F19" s="774"/>
      <c r="G19" s="1150">
        <f>'3'!F17</f>
        <v>0</v>
      </c>
      <c r="H19" s="775" t="str">
        <f>INDEX(Languages1!$C$1:$AB$1998,MATCH('Number of Workers_V2'!H19,Languages1!$C$1:$C$1998,0),MATCH('1'!$C$5,Languages1!$C$1:$AB$1,0))</f>
        <v>Homens</v>
      </c>
      <c r="I19" s="780"/>
      <c r="J19" s="1152" t="str">
        <f>IF(SUM(I19:I20)=0," ",(SUM(I19:I20)))</f>
        <v xml:space="preserve"> </v>
      </c>
      <c r="K19" s="774"/>
      <c r="L19" s="1150">
        <f>'3'!H17</f>
        <v>0</v>
      </c>
      <c r="M19" s="775" t="str">
        <f>INDEX(Languages1!$C$1:$AB$1998,MATCH('Number of Workers_V2'!M19,Languages1!$C$1:$C$1998,0),MATCH('1'!$C$5,Languages1!$C$1:$AB$1,0))</f>
        <v>Homens</v>
      </c>
      <c r="N19" s="780"/>
      <c r="O19" s="1152" t="str">
        <f>IF(SUM(N19:N20)=0," ",(SUM(N19:N20)))</f>
        <v xml:space="preserve"> </v>
      </c>
      <c r="P19" s="774"/>
      <c r="Q19" s="1150">
        <f>'3'!J17</f>
        <v>0</v>
      </c>
      <c r="R19" s="775" t="str">
        <f>INDEX(Languages1!$C$1:$AB$1998,MATCH('Number of Workers_V2'!R19,Languages1!$C$1:$C$1998,0),MATCH('1'!$C$5,Languages1!$C$1:$AB$1,0))</f>
        <v>Homens</v>
      </c>
      <c r="S19" s="780"/>
      <c r="T19" s="1152" t="str">
        <f>IF(SUM(S19:S20)=0," ",(SUM(S19:S20)))</f>
        <v xml:space="preserve"> </v>
      </c>
      <c r="U19" s="774"/>
      <c r="V19" s="1150">
        <f>'3'!L17</f>
        <v>0</v>
      </c>
      <c r="W19" s="775" t="str">
        <f>INDEX(Languages1!$C$1:$AB$1998,MATCH('Number of Workers_V2'!W19,Languages1!$C$1:$C$1998,0),MATCH('1'!$C$5,Languages1!$C$1:$AB$1,0))</f>
        <v>Homens</v>
      </c>
      <c r="X19" s="780"/>
      <c r="Y19" s="1152" t="str">
        <f>IF(SUM(X19:X20)=0," ",(SUM(X19:X20)))</f>
        <v xml:space="preserve"> </v>
      </c>
      <c r="Z19" s="592"/>
      <c r="AA19" s="1150">
        <f>'3'!N17</f>
        <v>0</v>
      </c>
      <c r="AB19" s="775" t="str">
        <f>INDEX(Languages1!$C$1:$AB$1998,MATCH('Number of Workers_V2'!AB19,Languages1!$C$1:$C$1998,0),MATCH('1'!$C$5,Languages1!$C$1:$AB$1,0))</f>
        <v>Homens</v>
      </c>
      <c r="AC19" s="780"/>
      <c r="AD19" s="1152" t="str">
        <f>IF(SUM(AC19:AC20)=0," ",(SUM(AC19:AC20)))</f>
        <v xml:space="preserve"> </v>
      </c>
      <c r="AE19" s="592"/>
      <c r="AF19" s="592"/>
    </row>
    <row r="20" spans="2:32" ht="15.65" customHeight="1">
      <c r="B20" s="1157"/>
      <c r="C20" s="776" t="str">
        <f>INDEX(Languages1!$C$1:$AB$1998,MATCH('Number of Workers_V2'!C20,Languages1!$C$1:$C$1998,0),MATCH('1'!$C$5,Languages1!$C$1:$AB$1,0))</f>
        <v>Mulheres</v>
      </c>
      <c r="D20" s="777"/>
      <c r="E20" s="1161"/>
      <c r="F20" s="774"/>
      <c r="G20" s="1150"/>
      <c r="H20" s="778" t="str">
        <f>INDEX(Languages1!$C$1:$AB$1998,MATCH('Number of Workers_V2'!H20,Languages1!$C$1:$C$1998,0),MATCH('1'!$C$5,Languages1!$C$1:$AB$1,0))</f>
        <v>Mulheres</v>
      </c>
      <c r="I20" s="777"/>
      <c r="J20" s="1152"/>
      <c r="K20" s="774"/>
      <c r="L20" s="1150"/>
      <c r="M20" s="778" t="str">
        <f>INDEX(Languages1!$C$1:$AB$1998,MATCH('Number of Workers_V2'!M20,Languages1!$C$1:$C$1998,0),MATCH('1'!$C$5,Languages1!$C$1:$AB$1,0))</f>
        <v>Mulheres</v>
      </c>
      <c r="N20" s="777"/>
      <c r="O20" s="1152"/>
      <c r="P20" s="774"/>
      <c r="Q20" s="1150"/>
      <c r="R20" s="778" t="str">
        <f>INDEX(Languages1!$C$1:$AB$1998,MATCH('Number of Workers_V2'!R20,Languages1!$C$1:$C$1998,0),MATCH('1'!$C$5,Languages1!$C$1:$AB$1,0))</f>
        <v>Mulheres</v>
      </c>
      <c r="S20" s="777"/>
      <c r="T20" s="1152"/>
      <c r="U20" s="774"/>
      <c r="V20" s="1150"/>
      <c r="W20" s="778" t="str">
        <f>INDEX(Languages1!$C$1:$AB$1998,MATCH('Number of Workers_V2'!W20,Languages1!$C$1:$C$1998,0),MATCH('1'!$C$5,Languages1!$C$1:$AB$1,0))</f>
        <v>Mulheres</v>
      </c>
      <c r="X20" s="777"/>
      <c r="Y20" s="1152"/>
      <c r="Z20" s="592"/>
      <c r="AA20" s="1150"/>
      <c r="AB20" s="778" t="str">
        <f>INDEX(Languages1!$C$1:$AB$1998,MATCH('Number of Workers_V2'!AB20,Languages1!$C$1:$C$1998,0),MATCH('1'!$C$5,Languages1!$C$1:$AB$1,0))</f>
        <v>Mulheres</v>
      </c>
      <c r="AC20" s="777"/>
      <c r="AD20" s="1152"/>
      <c r="AE20" s="592"/>
      <c r="AF20" s="592"/>
    </row>
    <row r="21" spans="2:32" ht="15.65" customHeight="1">
      <c r="B21" s="1162">
        <f>'3'!D18</f>
        <v>0</v>
      </c>
      <c r="C21" s="772" t="str">
        <f>INDEX(Languages1!$C$1:$AB$1998,MATCH('Number of Workers_V2'!C21,Languages1!$C$1:$C$1998,0),MATCH('1'!$C$5,Languages1!$C$1:$AB$1,0))</f>
        <v>Homens</v>
      </c>
      <c r="D21" s="780"/>
      <c r="E21" s="1161" t="str">
        <f>IF(SUM(D21:D22)=0," ",(SUM(D21:D22)))</f>
        <v xml:space="preserve"> </v>
      </c>
      <c r="F21" s="774"/>
      <c r="G21" s="1150">
        <f>'3'!F18</f>
        <v>0</v>
      </c>
      <c r="H21" s="775" t="str">
        <f>INDEX(Languages1!$C$1:$AB$1998,MATCH('Number of Workers_V2'!H21,Languages1!$C$1:$C$1998,0),MATCH('1'!$C$5,Languages1!$C$1:$AB$1,0))</f>
        <v>Homens</v>
      </c>
      <c r="I21" s="780"/>
      <c r="J21" s="1152" t="str">
        <f>IF(SUM(I21:I22)=0," ",(SUM(I21:I22)))</f>
        <v xml:space="preserve"> </v>
      </c>
      <c r="K21" s="774"/>
      <c r="L21" s="1150">
        <f>'3'!H18</f>
        <v>0</v>
      </c>
      <c r="M21" s="775" t="str">
        <f>INDEX(Languages1!$C$1:$AB$1998,MATCH('Number of Workers_V2'!M21,Languages1!$C$1:$C$1998,0),MATCH('1'!$C$5,Languages1!$C$1:$AB$1,0))</f>
        <v>Homens</v>
      </c>
      <c r="N21" s="780"/>
      <c r="O21" s="1152" t="str">
        <f>IF(SUM(N21:N22)=0," ",(SUM(N21:N22)))</f>
        <v xml:space="preserve"> </v>
      </c>
      <c r="P21" s="774"/>
      <c r="Q21" s="1150">
        <f>'3'!J18</f>
        <v>0</v>
      </c>
      <c r="R21" s="775" t="str">
        <f>INDEX(Languages1!$C$1:$AB$1998,MATCH('Number of Workers_V2'!R21,Languages1!$C$1:$C$1998,0),MATCH('1'!$C$5,Languages1!$C$1:$AB$1,0))</f>
        <v>Homens</v>
      </c>
      <c r="S21" s="780"/>
      <c r="T21" s="1152" t="str">
        <f>IF(SUM(S21:S22)=0," ",(SUM(S21:S22)))</f>
        <v xml:space="preserve"> </v>
      </c>
      <c r="U21" s="774"/>
      <c r="V21" s="1150">
        <f>'3'!L18</f>
        <v>0</v>
      </c>
      <c r="W21" s="775" t="str">
        <f>INDEX(Languages1!$C$1:$AB$1998,MATCH('Number of Workers_V2'!W21,Languages1!$C$1:$C$1998,0),MATCH('1'!$C$5,Languages1!$C$1:$AB$1,0))</f>
        <v>Homens</v>
      </c>
      <c r="X21" s="780"/>
      <c r="Y21" s="1152" t="str">
        <f>IF(SUM(X21:X22)=0," ",(SUM(X21:X22)))</f>
        <v xml:space="preserve"> </v>
      </c>
      <c r="Z21" s="592"/>
      <c r="AA21" s="1150">
        <f>'3'!N18</f>
        <v>0</v>
      </c>
      <c r="AB21" s="775" t="str">
        <f>INDEX(Languages1!$C$1:$AB$1998,MATCH('Number of Workers_V2'!AB21,Languages1!$C$1:$C$1998,0),MATCH('1'!$C$5,Languages1!$C$1:$AB$1,0))</f>
        <v>Homens</v>
      </c>
      <c r="AC21" s="780"/>
      <c r="AD21" s="1152" t="str">
        <f>IF(SUM(AC21:AC22)=0," ",(SUM(AC21:AC22)))</f>
        <v xml:space="preserve"> </v>
      </c>
      <c r="AE21" s="592"/>
      <c r="AF21" s="592"/>
    </row>
    <row r="22" spans="2:32" ht="15.65" customHeight="1">
      <c r="B22" s="1157"/>
      <c r="C22" s="776" t="str">
        <f>INDEX(Languages1!$C$1:$AB$1998,MATCH('Number of Workers_V2'!C22,Languages1!$C$1:$C$1998,0),MATCH('1'!$C$5,Languages1!$C$1:$AB$1,0))</f>
        <v>Mulheres</v>
      </c>
      <c r="D22" s="777"/>
      <c r="E22" s="1161"/>
      <c r="F22" s="774"/>
      <c r="G22" s="1150"/>
      <c r="H22" s="778" t="str">
        <f>INDEX(Languages1!$C$1:$AB$1998,MATCH('Number of Workers_V2'!H22,Languages1!$C$1:$C$1998,0),MATCH('1'!$C$5,Languages1!$C$1:$AB$1,0))</f>
        <v>Mulheres</v>
      </c>
      <c r="I22" s="777"/>
      <c r="J22" s="1152"/>
      <c r="K22" s="774"/>
      <c r="L22" s="1150"/>
      <c r="M22" s="778" t="str">
        <f>INDEX(Languages1!$C$1:$AB$1998,MATCH('Number of Workers_V2'!M22,Languages1!$C$1:$C$1998,0),MATCH('1'!$C$5,Languages1!$C$1:$AB$1,0))</f>
        <v>Mulheres</v>
      </c>
      <c r="N22" s="777"/>
      <c r="O22" s="1152"/>
      <c r="P22" s="774"/>
      <c r="Q22" s="1150"/>
      <c r="R22" s="778" t="str">
        <f>INDEX(Languages1!$C$1:$AB$1998,MATCH('Number of Workers_V2'!R22,Languages1!$C$1:$C$1998,0),MATCH('1'!$C$5,Languages1!$C$1:$AB$1,0))</f>
        <v>Mulheres</v>
      </c>
      <c r="S22" s="777"/>
      <c r="T22" s="1152"/>
      <c r="U22" s="774"/>
      <c r="V22" s="1150"/>
      <c r="W22" s="778" t="str">
        <f>INDEX(Languages1!$C$1:$AB$1998,MATCH('Number of Workers_V2'!W22,Languages1!$C$1:$C$1998,0),MATCH('1'!$C$5,Languages1!$C$1:$AB$1,0))</f>
        <v>Mulheres</v>
      </c>
      <c r="X22" s="777"/>
      <c r="Y22" s="1152"/>
      <c r="Z22" s="592"/>
      <c r="AA22" s="1150"/>
      <c r="AB22" s="778" t="str">
        <f>INDEX(Languages1!$C$1:$AB$1998,MATCH('Number of Workers_V2'!AB22,Languages1!$C$1:$C$1998,0),MATCH('1'!$C$5,Languages1!$C$1:$AB$1,0))</f>
        <v>Mulheres</v>
      </c>
      <c r="AC22" s="777"/>
      <c r="AD22" s="1152"/>
      <c r="AE22" s="592"/>
      <c r="AF22" s="592"/>
    </row>
    <row r="23" spans="2:32" ht="15.65" customHeight="1">
      <c r="B23" s="1156">
        <f>'3'!D19</f>
        <v>0</v>
      </c>
      <c r="C23" s="772" t="str">
        <f>INDEX(Languages1!$C$1:$AB$1998,MATCH('Number of Workers_V2'!C23,Languages1!$C$1:$C$1998,0),MATCH('1'!$C$5,Languages1!$C$1:$AB$1,0))</f>
        <v>Homens</v>
      </c>
      <c r="D23" s="780"/>
      <c r="E23" s="1158" t="str">
        <f>IF(SUM(D23:D24)=0," ",(SUM(D23:D24)))</f>
        <v xml:space="preserve"> </v>
      </c>
      <c r="F23" s="774"/>
      <c r="G23" s="1150">
        <f>'3'!F19</f>
        <v>0</v>
      </c>
      <c r="H23" s="775" t="str">
        <f>INDEX(Languages1!$C$1:$AB$1998,MATCH('Number of Workers_V2'!H23,Languages1!$C$1:$C$1998,0),MATCH('1'!$C$5,Languages1!$C$1:$AB$1,0))</f>
        <v>Homens</v>
      </c>
      <c r="I23" s="780"/>
      <c r="J23" s="1154" t="str">
        <f>IF(SUM(I23:I24)=0," ",(SUM(I23:I24)))</f>
        <v xml:space="preserve"> </v>
      </c>
      <c r="K23" s="774"/>
      <c r="L23" s="1150">
        <f>'3'!H19</f>
        <v>0</v>
      </c>
      <c r="M23" s="775" t="str">
        <f>INDEX(Languages1!$C$1:$AB$1998,MATCH('Number of Workers_V2'!M23,Languages1!$C$1:$C$1998,0),MATCH('1'!$C$5,Languages1!$C$1:$AB$1,0))</f>
        <v>Homens</v>
      </c>
      <c r="N23" s="780"/>
      <c r="O23" s="1152" t="str">
        <f>IF(SUM(N23:N24)=0," ",(SUM(N23:N24)))</f>
        <v xml:space="preserve"> </v>
      </c>
      <c r="P23" s="774"/>
      <c r="Q23" s="1150">
        <f>'3'!J19</f>
        <v>0</v>
      </c>
      <c r="R23" s="775" t="str">
        <f>INDEX(Languages1!$C$1:$AB$1998,MATCH('Number of Workers_V2'!R23,Languages1!$C$1:$C$1998,0),MATCH('1'!$C$5,Languages1!$C$1:$AB$1,0))</f>
        <v>Homens</v>
      </c>
      <c r="S23" s="780"/>
      <c r="T23" s="1152" t="str">
        <f>IF(SUM(S23:S24)=0," ",(SUM(S23:S24)))</f>
        <v xml:space="preserve"> </v>
      </c>
      <c r="U23" s="774"/>
      <c r="V23" s="1150">
        <f>'3'!L19</f>
        <v>0</v>
      </c>
      <c r="W23" s="775" t="str">
        <f>INDEX(Languages1!$C$1:$AB$1998,MATCH('Number of Workers_V2'!W23,Languages1!$C$1:$C$1998,0),MATCH('1'!$C$5,Languages1!$C$1:$AB$1,0))</f>
        <v>Homens</v>
      </c>
      <c r="X23" s="780"/>
      <c r="Y23" s="1152" t="str">
        <f>IF(SUM(X23:X24)=0," ",(SUM(X23:X24)))</f>
        <v xml:space="preserve"> </v>
      </c>
      <c r="Z23" s="592"/>
      <c r="AA23" s="1150">
        <f>'3'!N19</f>
        <v>0</v>
      </c>
      <c r="AB23" s="775" t="str">
        <f>INDEX(Languages1!$C$1:$AB$1998,MATCH('Number of Workers_V2'!AB23,Languages1!$C$1:$C$1998,0),MATCH('1'!$C$5,Languages1!$C$1:$AB$1,0))</f>
        <v>Homens</v>
      </c>
      <c r="AC23" s="780"/>
      <c r="AD23" s="1152" t="str">
        <f>IF(SUM(AC23:AC24)=0," ",(SUM(AC23:AC24)))</f>
        <v xml:space="preserve"> </v>
      </c>
      <c r="AE23" s="592"/>
      <c r="AF23" s="592"/>
    </row>
    <row r="24" spans="2:32" ht="15.65" customHeight="1">
      <c r="B24" s="1157"/>
      <c r="C24" s="776" t="str">
        <f>INDEX(Languages1!$C$1:$AB$1998,MATCH('Number of Workers_V2'!C24,Languages1!$C$1:$C$1998,0),MATCH('1'!$C$5,Languages1!$C$1:$AB$1,0))</f>
        <v>Mulheres</v>
      </c>
      <c r="D24" s="777"/>
      <c r="E24" s="1159"/>
      <c r="F24" s="774"/>
      <c r="G24" s="1150"/>
      <c r="H24" s="778" t="str">
        <f>INDEX(Languages1!$C$1:$AB$1998,MATCH('Number of Workers_V2'!H24,Languages1!$C$1:$C$1998,0),MATCH('1'!$C$5,Languages1!$C$1:$AB$1,0))</f>
        <v>Mulheres</v>
      </c>
      <c r="I24" s="777"/>
      <c r="J24" s="1155"/>
      <c r="K24" s="774"/>
      <c r="L24" s="1150"/>
      <c r="M24" s="778" t="str">
        <f>INDEX(Languages1!$C$1:$AB$1998,MATCH('Number of Workers_V2'!M24,Languages1!$C$1:$C$1998,0),MATCH('1'!$C$5,Languages1!$C$1:$AB$1,0))</f>
        <v>Mulheres</v>
      </c>
      <c r="N24" s="777"/>
      <c r="O24" s="1152"/>
      <c r="P24" s="774"/>
      <c r="Q24" s="1150"/>
      <c r="R24" s="778" t="str">
        <f>INDEX(Languages1!$C$1:$AB$1998,MATCH('Number of Workers_V2'!R24,Languages1!$C$1:$C$1998,0),MATCH('1'!$C$5,Languages1!$C$1:$AB$1,0))</f>
        <v>Mulheres</v>
      </c>
      <c r="S24" s="777"/>
      <c r="T24" s="1152"/>
      <c r="U24" s="774"/>
      <c r="V24" s="1150"/>
      <c r="W24" s="778" t="str">
        <f>INDEX(Languages1!$C$1:$AB$1998,MATCH('Number of Workers_V2'!W24,Languages1!$C$1:$C$1998,0),MATCH('1'!$C$5,Languages1!$C$1:$AB$1,0))</f>
        <v>Mulheres</v>
      </c>
      <c r="X24" s="777"/>
      <c r="Y24" s="1152"/>
      <c r="Z24" s="592"/>
      <c r="AA24" s="1150"/>
      <c r="AB24" s="778" t="str">
        <f>INDEX(Languages1!$C$1:$AB$1998,MATCH('Number of Workers_V2'!AB24,Languages1!$C$1:$C$1998,0),MATCH('1'!$C$5,Languages1!$C$1:$AB$1,0))</f>
        <v>Mulheres</v>
      </c>
      <c r="AC24" s="777"/>
      <c r="AD24" s="1152"/>
      <c r="AE24" s="592"/>
      <c r="AF24" s="592"/>
    </row>
    <row r="25" spans="2:32" ht="15.65" customHeight="1">
      <c r="B25" s="1156">
        <f>'3'!D20</f>
        <v>0</v>
      </c>
      <c r="C25" s="772" t="str">
        <f>INDEX(Languages1!$C$1:$AB$1998,MATCH('Number of Workers_V2'!C25,Languages1!$C$1:$C$1998,0),MATCH('1'!$C$5,Languages1!$C$1:$AB$1,0))</f>
        <v>Homens</v>
      </c>
      <c r="D25" s="780"/>
      <c r="E25" s="1158" t="str">
        <f t="shared" ref="E25" si="0">IF(SUM(D25:D26)=0," ",(SUM(D25:D26)))</f>
        <v xml:space="preserve"> </v>
      </c>
      <c r="F25" s="624"/>
      <c r="G25" s="1150">
        <f>'3'!F20</f>
        <v>0</v>
      </c>
      <c r="H25" s="775" t="str">
        <f>INDEX(Languages1!$C$1:$AB$1998,MATCH('Number of Workers_V2'!H25,Languages1!$C$1:$C$1998,0),MATCH('1'!$C$5,Languages1!$C$1:$AB$1,0))</f>
        <v>Homens</v>
      </c>
      <c r="I25" s="780"/>
      <c r="J25" s="1154" t="str">
        <f t="shared" ref="J25" si="1">IF(SUM(I25:I26)=0," ",(SUM(I25:I26)))</f>
        <v xml:space="preserve"> </v>
      </c>
      <c r="K25" s="624"/>
      <c r="L25" s="1150">
        <f>'3'!H20</f>
        <v>0</v>
      </c>
      <c r="M25" s="775" t="str">
        <f>INDEX(Languages1!$C$1:$AB$1998,MATCH('Number of Workers_V2'!M25,Languages1!$C$1:$C$1998,0),MATCH('1'!$C$5,Languages1!$C$1:$AB$1,0))</f>
        <v>Homens</v>
      </c>
      <c r="N25" s="779"/>
      <c r="O25" s="1152" t="str">
        <f>IF(SUM(N25:N26)=0," ",(SUM(N25:N26)))</f>
        <v xml:space="preserve"> </v>
      </c>
      <c r="P25" s="624"/>
      <c r="Q25" s="1150">
        <f>'3'!J20</f>
        <v>0</v>
      </c>
      <c r="R25" s="775" t="str">
        <f>INDEX(Languages1!$C$1:$AB$1998,MATCH('Number of Workers_V2'!R25,Languages1!$C$1:$C$1998,0),MATCH('1'!$C$5,Languages1!$C$1:$AB$1,0))</f>
        <v>Homens</v>
      </c>
      <c r="S25" s="779"/>
      <c r="T25" s="1152" t="str">
        <f>IF(SUM(S25:S26)=0," ",(SUM(S25:S26)))</f>
        <v xml:space="preserve"> </v>
      </c>
      <c r="U25" s="624"/>
      <c r="V25" s="1150">
        <f>'3'!L20</f>
        <v>0</v>
      </c>
      <c r="W25" s="775" t="str">
        <f>INDEX(Languages1!$C$1:$AB$1998,MATCH('Number of Workers_V2'!W25,Languages1!$C$1:$C$1998,0),MATCH('1'!$C$5,Languages1!$C$1:$AB$1,0))</f>
        <v>Homens</v>
      </c>
      <c r="X25" s="779"/>
      <c r="Y25" s="1152" t="str">
        <f>IF(SUM(X25:X26)=0," ",(SUM(X25:X26)))</f>
        <v xml:space="preserve"> </v>
      </c>
      <c r="AA25" s="1150">
        <f>'3'!N20</f>
        <v>0</v>
      </c>
      <c r="AB25" s="775" t="str">
        <f>INDEX(Languages1!$C$1:$AB$1998,MATCH('Number of Workers_V2'!AB25,Languages1!$C$1:$C$1998,0),MATCH('1'!$C$5,Languages1!$C$1:$AB$1,0))</f>
        <v>Homens</v>
      </c>
      <c r="AC25" s="779"/>
      <c r="AD25" s="1152" t="str">
        <f>IF(SUM(AC25:AC26)=0," ",(SUM(AC25:AC26)))</f>
        <v xml:space="preserve"> </v>
      </c>
    </row>
    <row r="26" spans="2:32" ht="15.65" customHeight="1">
      <c r="B26" s="1157"/>
      <c r="C26" s="776" t="str">
        <f>INDEX(Languages1!$C$1:$AB$1998,MATCH('Number of Workers_V2'!C26,Languages1!$C$1:$C$1998,0),MATCH('1'!$C$5,Languages1!$C$1:$AB$1,0))</f>
        <v>Mulheres</v>
      </c>
      <c r="D26" s="777"/>
      <c r="E26" s="1159"/>
      <c r="F26" s="624"/>
      <c r="G26" s="1150"/>
      <c r="H26" s="778" t="str">
        <f>INDEX(Languages1!$C$1:$AB$1998,MATCH('Number of Workers_V2'!H26,Languages1!$C$1:$C$1998,0),MATCH('1'!$C$5,Languages1!$C$1:$AB$1,0))</f>
        <v>Mulheres</v>
      </c>
      <c r="I26" s="777"/>
      <c r="J26" s="1155"/>
      <c r="K26" s="624"/>
      <c r="L26" s="1150"/>
      <c r="M26" s="778" t="str">
        <f>INDEX(Languages1!$C$1:$AB$1998,MATCH('Number of Workers_V2'!M26,Languages1!$C$1:$C$1998,0),MATCH('1'!$C$5,Languages1!$C$1:$AB$1,0))</f>
        <v>Mulheres</v>
      </c>
      <c r="N26" s="777"/>
      <c r="O26" s="1152"/>
      <c r="P26" s="624"/>
      <c r="Q26" s="1150"/>
      <c r="R26" s="778" t="str">
        <f>INDEX(Languages1!$C$1:$AB$1998,MATCH('Number of Workers_V2'!R26,Languages1!$C$1:$C$1998,0),MATCH('1'!$C$5,Languages1!$C$1:$AB$1,0))</f>
        <v>Mulheres</v>
      </c>
      <c r="S26" s="777"/>
      <c r="T26" s="1152"/>
      <c r="U26" s="624"/>
      <c r="V26" s="1150"/>
      <c r="W26" s="778" t="str">
        <f>INDEX(Languages1!$C$1:$AB$1998,MATCH('Number of Workers_V2'!W26,Languages1!$C$1:$C$1998,0),MATCH('1'!$C$5,Languages1!$C$1:$AB$1,0))</f>
        <v>Mulheres</v>
      </c>
      <c r="X26" s="777"/>
      <c r="Y26" s="1152"/>
      <c r="AA26" s="1150"/>
      <c r="AB26" s="778" t="str">
        <f>INDEX(Languages1!$C$1:$AB$1998,MATCH('Number of Workers_V2'!AB26,Languages1!$C$1:$C$1998,0),MATCH('1'!$C$5,Languages1!$C$1:$AB$1,0))</f>
        <v>Mulheres</v>
      </c>
      <c r="AC26" s="777"/>
      <c r="AD26" s="1152"/>
    </row>
    <row r="27" spans="2:32" ht="15.65" customHeight="1">
      <c r="B27" s="1156">
        <f>'3'!D21</f>
        <v>0</v>
      </c>
      <c r="C27" s="772" t="str">
        <f>INDEX(Languages1!$C$1:$AB$1998,MATCH('Number of Workers_V2'!C27,Languages1!$C$1:$C$1998,0),MATCH('1'!$C$5,Languages1!$C$1:$AB$1,0))</f>
        <v>Homens</v>
      </c>
      <c r="D27" s="780"/>
      <c r="E27" s="1158" t="str">
        <f t="shared" ref="E27" si="2">IF(SUM(D27:D28)=0," ",(SUM(D27:D28)))</f>
        <v xml:space="preserve"> </v>
      </c>
      <c r="F27" s="624"/>
      <c r="G27" s="1150">
        <f>'3'!F21</f>
        <v>0</v>
      </c>
      <c r="H27" s="775" t="str">
        <f>INDEX(Languages1!$C$1:$AB$1998,MATCH('Number of Workers_V2'!H27,Languages1!$C$1:$C$1998,0),MATCH('1'!$C$5,Languages1!$C$1:$AB$1,0))</f>
        <v>Homens</v>
      </c>
      <c r="I27" s="780"/>
      <c r="J27" s="1154" t="str">
        <f t="shared" ref="J27" si="3">IF(SUM(I27:I28)=0," ",(SUM(I27:I28)))</f>
        <v xml:space="preserve"> </v>
      </c>
      <c r="K27" s="624"/>
      <c r="L27" s="1150">
        <f>'3'!H21</f>
        <v>0</v>
      </c>
      <c r="M27" s="775" t="str">
        <f>INDEX(Languages1!$C$1:$AB$1998,MATCH('Number of Workers_V2'!M27,Languages1!$C$1:$C$1998,0),MATCH('1'!$C$5,Languages1!$C$1:$AB$1,0))</f>
        <v>Homens</v>
      </c>
      <c r="N27" s="779"/>
      <c r="O27" s="1152" t="str">
        <f>IF(SUM(N27:N28)=0," ",(SUM(N27:N28)))</f>
        <v xml:space="preserve"> </v>
      </c>
      <c r="P27" s="624"/>
      <c r="Q27" s="1150">
        <f>'3'!J21</f>
        <v>0</v>
      </c>
      <c r="R27" s="775" t="str">
        <f>INDEX(Languages1!$C$1:$AB$1998,MATCH('Number of Workers_V2'!R27,Languages1!$C$1:$C$1998,0),MATCH('1'!$C$5,Languages1!$C$1:$AB$1,0))</f>
        <v>Homens</v>
      </c>
      <c r="S27" s="779"/>
      <c r="T27" s="1152" t="str">
        <f>IF(SUM(S27:S28)=0," ",(SUM(S27:S28)))</f>
        <v xml:space="preserve"> </v>
      </c>
      <c r="U27" s="624"/>
      <c r="V27" s="1150">
        <f>'3'!L21</f>
        <v>0</v>
      </c>
      <c r="W27" s="775" t="str">
        <f>INDEX(Languages1!$C$1:$AB$1998,MATCH('Number of Workers_V2'!W27,Languages1!$C$1:$C$1998,0),MATCH('1'!$C$5,Languages1!$C$1:$AB$1,0))</f>
        <v>Homens</v>
      </c>
      <c r="X27" s="779"/>
      <c r="Y27" s="1152" t="str">
        <f>IF(SUM(X27:X28)=0," ",(SUM(X27:X28)))</f>
        <v xml:space="preserve"> </v>
      </c>
      <c r="AA27" s="1150">
        <f>'3'!N21</f>
        <v>0</v>
      </c>
      <c r="AB27" s="775" t="str">
        <f>INDEX(Languages1!$C$1:$AB$1998,MATCH('Number of Workers_V2'!AB27,Languages1!$C$1:$C$1998,0),MATCH('1'!$C$5,Languages1!$C$1:$AB$1,0))</f>
        <v>Homens</v>
      </c>
      <c r="AC27" s="779"/>
      <c r="AD27" s="1152" t="str">
        <f>IF(SUM(AC27:AC28)=0," ",(SUM(AC27:AC28)))</f>
        <v xml:space="preserve"> </v>
      </c>
    </row>
    <row r="28" spans="2:32" ht="15.65" customHeight="1">
      <c r="B28" s="1157"/>
      <c r="C28" s="776" t="str">
        <f>INDEX(Languages1!$C$1:$AB$1998,MATCH('Number of Workers_V2'!C28,Languages1!$C$1:$C$1998,0),MATCH('1'!$C$5,Languages1!$C$1:$AB$1,0))</f>
        <v>Mulheres</v>
      </c>
      <c r="D28" s="777"/>
      <c r="E28" s="1159"/>
      <c r="F28" s="624"/>
      <c r="G28" s="1150"/>
      <c r="H28" s="778" t="str">
        <f>INDEX(Languages1!$C$1:$AB$1998,MATCH('Number of Workers_V2'!H28,Languages1!$C$1:$C$1998,0),MATCH('1'!$C$5,Languages1!$C$1:$AB$1,0))</f>
        <v>Mulheres</v>
      </c>
      <c r="I28" s="777"/>
      <c r="J28" s="1155"/>
      <c r="K28" s="624"/>
      <c r="L28" s="1150"/>
      <c r="M28" s="778" t="str">
        <f>INDEX(Languages1!$C$1:$AB$1998,MATCH('Number of Workers_V2'!M28,Languages1!$C$1:$C$1998,0),MATCH('1'!$C$5,Languages1!$C$1:$AB$1,0))</f>
        <v>Mulheres</v>
      </c>
      <c r="N28" s="777"/>
      <c r="O28" s="1152"/>
      <c r="P28" s="624"/>
      <c r="Q28" s="1150"/>
      <c r="R28" s="778" t="str">
        <f>INDEX(Languages1!$C$1:$AB$1998,MATCH('Number of Workers_V2'!R28,Languages1!$C$1:$C$1998,0),MATCH('1'!$C$5,Languages1!$C$1:$AB$1,0))</f>
        <v>Mulheres</v>
      </c>
      <c r="S28" s="777"/>
      <c r="T28" s="1152"/>
      <c r="U28" s="624"/>
      <c r="V28" s="1150"/>
      <c r="W28" s="778" t="str">
        <f>INDEX(Languages1!$C$1:$AB$1998,MATCH('Number of Workers_V2'!W28,Languages1!$C$1:$C$1998,0),MATCH('1'!$C$5,Languages1!$C$1:$AB$1,0))</f>
        <v>Mulheres</v>
      </c>
      <c r="X28" s="777"/>
      <c r="Y28" s="1152"/>
      <c r="AA28" s="1150"/>
      <c r="AB28" s="778" t="str">
        <f>INDEX(Languages1!$C$1:$AB$1998,MATCH('Number of Workers_V2'!AB28,Languages1!$C$1:$C$1998,0),MATCH('1'!$C$5,Languages1!$C$1:$AB$1,0))</f>
        <v>Mulheres</v>
      </c>
      <c r="AC28" s="777"/>
      <c r="AD28" s="1152"/>
    </row>
    <row r="29" spans="2:32" ht="15.65" customHeight="1">
      <c r="B29" s="1156">
        <f>'3'!D22</f>
        <v>0</v>
      </c>
      <c r="C29" s="772" t="str">
        <f>INDEX(Languages1!$C$1:$AB$1998,MATCH('Number of Workers_V2'!C29,Languages1!$C$1:$C$1998,0),MATCH('1'!$C$5,Languages1!$C$1:$AB$1,0))</f>
        <v>Homens</v>
      </c>
      <c r="D29" s="780"/>
      <c r="E29" s="1158" t="str">
        <f t="shared" ref="E29" si="4">IF(SUM(D29:D30)=0," ",(SUM(D29:D30)))</f>
        <v xml:space="preserve"> </v>
      </c>
      <c r="F29" s="624"/>
      <c r="G29" s="1150">
        <f>'3'!F22</f>
        <v>0</v>
      </c>
      <c r="H29" s="775" t="str">
        <f>INDEX(Languages1!$C$1:$AB$1998,MATCH('Number of Workers_V2'!H29,Languages1!$C$1:$C$1998,0),MATCH('1'!$C$5,Languages1!$C$1:$AB$1,0))</f>
        <v>Homens</v>
      </c>
      <c r="I29" s="780"/>
      <c r="J29" s="1154" t="str">
        <f t="shared" ref="J29" si="5">IF(SUM(I29:I30)=0," ",(SUM(I29:I30)))</f>
        <v xml:space="preserve"> </v>
      </c>
      <c r="K29" s="624"/>
      <c r="L29" s="1150">
        <f>'3'!H22</f>
        <v>0</v>
      </c>
      <c r="M29" s="775" t="str">
        <f>INDEX(Languages1!$C$1:$AB$1998,MATCH('Number of Workers_V2'!M29,Languages1!$C$1:$C$1998,0),MATCH('1'!$C$5,Languages1!$C$1:$AB$1,0))</f>
        <v>Homens</v>
      </c>
      <c r="N29" s="779"/>
      <c r="O29" s="1152" t="str">
        <f>IF(SUM(N29:N30)=0," ",(SUM(N29:N30)))</f>
        <v xml:space="preserve"> </v>
      </c>
      <c r="P29" s="624"/>
      <c r="Q29" s="1150">
        <f>'3'!J22</f>
        <v>0</v>
      </c>
      <c r="R29" s="775" t="str">
        <f>INDEX(Languages1!$C$1:$AB$1998,MATCH('Number of Workers_V2'!R29,Languages1!$C$1:$C$1998,0),MATCH('1'!$C$5,Languages1!$C$1:$AB$1,0))</f>
        <v>Homens</v>
      </c>
      <c r="S29" s="779"/>
      <c r="T29" s="1152" t="str">
        <f>IF(SUM(S29:S30)=0," ",(SUM(S29:S30)))</f>
        <v xml:space="preserve"> </v>
      </c>
      <c r="U29" s="624"/>
      <c r="V29" s="1150">
        <f>'3'!L22</f>
        <v>0</v>
      </c>
      <c r="W29" s="775" t="str">
        <f>INDEX(Languages1!$C$1:$AB$1998,MATCH('Number of Workers_V2'!W29,Languages1!$C$1:$C$1998,0),MATCH('1'!$C$5,Languages1!$C$1:$AB$1,0))</f>
        <v>Homens</v>
      </c>
      <c r="X29" s="779"/>
      <c r="Y29" s="1152" t="str">
        <f>IF(SUM(X29:X30)=0," ",(SUM(X29:X30)))</f>
        <v xml:space="preserve"> </v>
      </c>
      <c r="AA29" s="1150">
        <f>'3'!N22</f>
        <v>0</v>
      </c>
      <c r="AB29" s="775" t="str">
        <f>INDEX(Languages1!$C$1:$AB$1998,MATCH('Number of Workers_V2'!AB29,Languages1!$C$1:$C$1998,0),MATCH('1'!$C$5,Languages1!$C$1:$AB$1,0))</f>
        <v>Homens</v>
      </c>
      <c r="AC29" s="779"/>
      <c r="AD29" s="1152" t="str">
        <f>IF(SUM(AC29:AC30)=0," ",(SUM(AC29:AC30)))</f>
        <v xml:space="preserve"> </v>
      </c>
    </row>
    <row r="30" spans="2:32" ht="15.65" customHeight="1">
      <c r="B30" s="1157"/>
      <c r="C30" s="776" t="str">
        <f>INDEX(Languages1!$C$1:$AB$1998,MATCH('Number of Workers_V2'!C30,Languages1!$C$1:$C$1998,0),MATCH('1'!$C$5,Languages1!$C$1:$AB$1,0))</f>
        <v>Mulheres</v>
      </c>
      <c r="D30" s="777"/>
      <c r="E30" s="1159"/>
      <c r="F30" s="624"/>
      <c r="G30" s="1150"/>
      <c r="H30" s="778" t="str">
        <f>INDEX(Languages1!$C$1:$AB$1998,MATCH('Number of Workers_V2'!H30,Languages1!$C$1:$C$1998,0),MATCH('1'!$C$5,Languages1!$C$1:$AB$1,0))</f>
        <v>Mulheres</v>
      </c>
      <c r="I30" s="777"/>
      <c r="J30" s="1155"/>
      <c r="K30" s="624"/>
      <c r="L30" s="1150"/>
      <c r="M30" s="778" t="str">
        <f>INDEX(Languages1!$C$1:$AB$1998,MATCH('Number of Workers_V2'!M30,Languages1!$C$1:$C$1998,0),MATCH('1'!$C$5,Languages1!$C$1:$AB$1,0))</f>
        <v>Mulheres</v>
      </c>
      <c r="N30" s="777"/>
      <c r="O30" s="1152"/>
      <c r="P30" s="624"/>
      <c r="Q30" s="1150"/>
      <c r="R30" s="778" t="str">
        <f>INDEX(Languages1!$C$1:$AB$1998,MATCH('Number of Workers_V2'!R30,Languages1!$C$1:$C$1998,0),MATCH('1'!$C$5,Languages1!$C$1:$AB$1,0))</f>
        <v>Mulheres</v>
      </c>
      <c r="S30" s="777"/>
      <c r="T30" s="1152"/>
      <c r="U30" s="624"/>
      <c r="V30" s="1150"/>
      <c r="W30" s="778" t="str">
        <f>INDEX(Languages1!$C$1:$AB$1998,MATCH('Number of Workers_V2'!W30,Languages1!$C$1:$C$1998,0),MATCH('1'!$C$5,Languages1!$C$1:$AB$1,0))</f>
        <v>Mulheres</v>
      </c>
      <c r="X30" s="777"/>
      <c r="Y30" s="1152"/>
      <c r="AA30" s="1150"/>
      <c r="AB30" s="778" t="str">
        <f>INDEX(Languages1!$C$1:$AB$1998,MATCH('Number of Workers_V2'!AB30,Languages1!$C$1:$C$1998,0),MATCH('1'!$C$5,Languages1!$C$1:$AB$1,0))</f>
        <v>Mulheres</v>
      </c>
      <c r="AC30" s="777"/>
      <c r="AD30" s="1152"/>
    </row>
    <row r="31" spans="2:32" ht="15.65" customHeight="1">
      <c r="B31" s="1156">
        <f>'3'!D23</f>
        <v>0</v>
      </c>
      <c r="C31" s="772" t="str">
        <f>INDEX(Languages1!$C$1:$AB$1998,MATCH('Number of Workers_V2'!C31,Languages1!$C$1:$C$1998,0),MATCH('1'!$C$5,Languages1!$C$1:$AB$1,0))</f>
        <v>Homens</v>
      </c>
      <c r="D31" s="780"/>
      <c r="E31" s="1158" t="str">
        <f t="shared" ref="E31" si="6">IF(SUM(D31:D32)=0," ",(SUM(D31:D32)))</f>
        <v xml:space="preserve"> </v>
      </c>
      <c r="F31" s="624"/>
      <c r="G31" s="1150">
        <f>'3'!F23</f>
        <v>0</v>
      </c>
      <c r="H31" s="775" t="str">
        <f>INDEX(Languages1!$C$1:$AB$1998,MATCH('Number of Workers_V2'!H31,Languages1!$C$1:$C$1998,0),MATCH('1'!$C$5,Languages1!$C$1:$AB$1,0))</f>
        <v>Homens</v>
      </c>
      <c r="I31" s="780"/>
      <c r="J31" s="1154" t="str">
        <f t="shared" ref="J31" si="7">IF(SUM(I31:I32)=0," ",(SUM(I31:I32)))</f>
        <v xml:space="preserve"> </v>
      </c>
      <c r="K31" s="624"/>
      <c r="L31" s="1150">
        <f>'3'!H23</f>
        <v>0</v>
      </c>
      <c r="M31" s="775" t="str">
        <f>INDEX(Languages1!$C$1:$AB$1998,MATCH('Number of Workers_V2'!M31,Languages1!$C$1:$C$1998,0),MATCH('1'!$C$5,Languages1!$C$1:$AB$1,0))</f>
        <v>Homens</v>
      </c>
      <c r="N31" s="780"/>
      <c r="O31" s="1152" t="str">
        <f>IF(SUM(N31:N32)=0," ",(SUM(N31:N32)))</f>
        <v xml:space="preserve"> </v>
      </c>
      <c r="P31" s="624"/>
      <c r="Q31" s="1150">
        <f>'3'!J23</f>
        <v>0</v>
      </c>
      <c r="R31" s="775" t="str">
        <f>INDEX(Languages1!$C$1:$AB$1998,MATCH('Number of Workers_V2'!R31,Languages1!$C$1:$C$1998,0),MATCH('1'!$C$5,Languages1!$C$1:$AB$1,0))</f>
        <v>Homens</v>
      </c>
      <c r="S31" s="780"/>
      <c r="T31" s="1152" t="str">
        <f>IF(SUM(S31:S32)=0," ",(SUM(S31:S32)))</f>
        <v xml:space="preserve"> </v>
      </c>
      <c r="U31" s="624"/>
      <c r="V31" s="1150">
        <f>'3'!L23</f>
        <v>0</v>
      </c>
      <c r="W31" s="775" t="str">
        <f>INDEX(Languages1!$C$1:$AB$1998,MATCH('Number of Workers_V2'!W31,Languages1!$C$1:$C$1998,0),MATCH('1'!$C$5,Languages1!$C$1:$AB$1,0))</f>
        <v>Homens</v>
      </c>
      <c r="X31" s="780"/>
      <c r="Y31" s="1152" t="str">
        <f>IF(SUM(X31:X32)=0," ",(SUM(X31:X32)))</f>
        <v xml:space="preserve"> </v>
      </c>
      <c r="AA31" s="1150">
        <f>'3'!N23</f>
        <v>0</v>
      </c>
      <c r="AB31" s="775" t="str">
        <f>INDEX(Languages1!$C$1:$AB$1998,MATCH('Number of Workers_V2'!AB31,Languages1!$C$1:$C$1998,0),MATCH('1'!$C$5,Languages1!$C$1:$AB$1,0))</f>
        <v>Homens</v>
      </c>
      <c r="AC31" s="780"/>
      <c r="AD31" s="1152" t="str">
        <f>IF(SUM(AC31:AC32)=0," ",(SUM(AC31:AC32)))</f>
        <v xml:space="preserve"> </v>
      </c>
    </row>
    <row r="32" spans="2:32" ht="15.65" customHeight="1">
      <c r="B32" s="1157"/>
      <c r="C32" s="776" t="str">
        <f>INDEX(Languages1!$C$1:$AB$1998,MATCH('Number of Workers_V2'!C32,Languages1!$C$1:$C$1998,0),MATCH('1'!$C$5,Languages1!$C$1:$AB$1,0))</f>
        <v>Mulheres</v>
      </c>
      <c r="D32" s="777"/>
      <c r="E32" s="1159"/>
      <c r="F32" s="624"/>
      <c r="G32" s="1150"/>
      <c r="H32" s="778" t="str">
        <f>INDEX(Languages1!$C$1:$AB$1998,MATCH('Number of Workers_V2'!H32,Languages1!$C$1:$C$1998,0),MATCH('1'!$C$5,Languages1!$C$1:$AB$1,0))</f>
        <v>Mulheres</v>
      </c>
      <c r="I32" s="777"/>
      <c r="J32" s="1155"/>
      <c r="K32" s="624"/>
      <c r="L32" s="1150"/>
      <c r="M32" s="778" t="str">
        <f>INDEX(Languages1!$C$1:$AB$1998,MATCH('Number of Workers_V2'!M32,Languages1!$C$1:$C$1998,0),MATCH('1'!$C$5,Languages1!$C$1:$AB$1,0))</f>
        <v>Mulheres</v>
      </c>
      <c r="N32" s="777"/>
      <c r="O32" s="1152"/>
      <c r="P32" s="624"/>
      <c r="Q32" s="1150"/>
      <c r="R32" s="778" t="str">
        <f>INDEX(Languages1!$C$1:$AB$1998,MATCH('Number of Workers_V2'!R32,Languages1!$C$1:$C$1998,0),MATCH('1'!$C$5,Languages1!$C$1:$AB$1,0))</f>
        <v>Mulheres</v>
      </c>
      <c r="S32" s="777"/>
      <c r="T32" s="1152"/>
      <c r="U32" s="624"/>
      <c r="V32" s="1150"/>
      <c r="W32" s="778" t="str">
        <f>INDEX(Languages1!$C$1:$AB$1998,MATCH('Number of Workers_V2'!W32,Languages1!$C$1:$C$1998,0),MATCH('1'!$C$5,Languages1!$C$1:$AB$1,0))</f>
        <v>Mulheres</v>
      </c>
      <c r="X32" s="777"/>
      <c r="Y32" s="1152"/>
      <c r="AA32" s="1150"/>
      <c r="AB32" s="778" t="str">
        <f>INDEX(Languages1!$C$1:$AB$1998,MATCH('Number of Workers_V2'!AB32,Languages1!$C$1:$C$1998,0),MATCH('1'!$C$5,Languages1!$C$1:$AB$1,0))</f>
        <v>Mulheres</v>
      </c>
      <c r="AC32" s="777"/>
      <c r="AD32" s="1152"/>
    </row>
    <row r="33" spans="2:30" ht="15.65" customHeight="1">
      <c r="B33" s="1156">
        <f>'3'!D24</f>
        <v>0</v>
      </c>
      <c r="C33" s="772" t="str">
        <f>INDEX(Languages1!$C$1:$AB$1998,MATCH('Number of Workers_V2'!C33,Languages1!$C$1:$C$1998,0),MATCH('1'!$C$5,Languages1!$C$1:$AB$1,0))</f>
        <v>Homens</v>
      </c>
      <c r="D33" s="780"/>
      <c r="E33" s="1158" t="str">
        <f t="shared" ref="E33" si="8">IF(SUM(D33:D34)=0," ",(SUM(D33:D34)))</f>
        <v xml:space="preserve"> </v>
      </c>
      <c r="F33" s="624"/>
      <c r="G33" s="1150">
        <f>'3'!F24</f>
        <v>0</v>
      </c>
      <c r="H33" s="775" t="str">
        <f>INDEX(Languages1!$C$1:$AB$1998,MATCH('Number of Workers_V2'!H33,Languages1!$C$1:$C$1998,0),MATCH('1'!$C$5,Languages1!$C$1:$AB$1,0))</f>
        <v>Homens</v>
      </c>
      <c r="I33" s="780"/>
      <c r="J33" s="1154" t="str">
        <f t="shared" ref="J33" si="9">IF(SUM(I33:I34)=0," ",(SUM(I33:I34)))</f>
        <v xml:space="preserve"> </v>
      </c>
      <c r="K33" s="624"/>
      <c r="L33" s="1150">
        <f>'3'!H24</f>
        <v>0</v>
      </c>
      <c r="M33" s="775" t="str">
        <f>INDEX(Languages1!$C$1:$AB$1998,MATCH('Number of Workers_V2'!M33,Languages1!$C$1:$C$1998,0),MATCH('1'!$C$5,Languages1!$C$1:$AB$1,0))</f>
        <v>Homens</v>
      </c>
      <c r="N33" s="779"/>
      <c r="O33" s="1152" t="str">
        <f>IF(SUM(N33:N34)=0," ",(SUM(N33:N34)))</f>
        <v xml:space="preserve"> </v>
      </c>
      <c r="P33" s="624"/>
      <c r="Q33" s="1150">
        <f>'3'!J24</f>
        <v>0</v>
      </c>
      <c r="R33" s="775" t="str">
        <f>INDEX(Languages1!$C$1:$AB$1998,MATCH('Number of Workers_V2'!R33,Languages1!$C$1:$C$1998,0),MATCH('1'!$C$5,Languages1!$C$1:$AB$1,0))</f>
        <v>Homens</v>
      </c>
      <c r="S33" s="779"/>
      <c r="T33" s="1152" t="str">
        <f>IF(SUM(S33:S34)=0," ",(SUM(S33:S34)))</f>
        <v xml:space="preserve"> </v>
      </c>
      <c r="U33" s="624"/>
      <c r="V33" s="1150">
        <f>'3'!L24</f>
        <v>0</v>
      </c>
      <c r="W33" s="775" t="str">
        <f>INDEX(Languages1!$C$1:$AB$1998,MATCH('Number of Workers_V2'!W33,Languages1!$C$1:$C$1998,0),MATCH('1'!$C$5,Languages1!$C$1:$AB$1,0))</f>
        <v>Homens</v>
      </c>
      <c r="X33" s="779"/>
      <c r="Y33" s="1152" t="str">
        <f>IF(SUM(X33:X34)=0," ",(SUM(X33:X34)))</f>
        <v xml:space="preserve"> </v>
      </c>
      <c r="AA33" s="1150">
        <f>'3'!N24</f>
        <v>0</v>
      </c>
      <c r="AB33" s="775" t="str">
        <f>INDEX(Languages1!$C$1:$AB$1998,MATCH('Number of Workers_V2'!AB33,Languages1!$C$1:$C$1998,0),MATCH('1'!$C$5,Languages1!$C$1:$AB$1,0))</f>
        <v>Homens</v>
      </c>
      <c r="AC33" s="779"/>
      <c r="AD33" s="1152" t="str">
        <f>IF(SUM(AC33:AC34)=0," ",(SUM(AC33:AC34)))</f>
        <v xml:space="preserve"> </v>
      </c>
    </row>
    <row r="34" spans="2:30" ht="15.65" customHeight="1">
      <c r="B34" s="1157"/>
      <c r="C34" s="776" t="str">
        <f>INDEX(Languages1!$C$1:$AB$1998,MATCH('Number of Workers_V2'!C34,Languages1!$C$1:$C$1998,0),MATCH('1'!$C$5,Languages1!$C$1:$AB$1,0))</f>
        <v>Mulheres</v>
      </c>
      <c r="D34" s="777"/>
      <c r="E34" s="1159"/>
      <c r="F34" s="624"/>
      <c r="G34" s="1150"/>
      <c r="H34" s="778" t="str">
        <f>INDEX(Languages1!$C$1:$AB$1998,MATCH('Number of Workers_V2'!H34,Languages1!$C$1:$C$1998,0),MATCH('1'!$C$5,Languages1!$C$1:$AB$1,0))</f>
        <v>Mulheres</v>
      </c>
      <c r="I34" s="777"/>
      <c r="J34" s="1155"/>
      <c r="K34" s="624"/>
      <c r="L34" s="1150"/>
      <c r="M34" s="778" t="str">
        <f>INDEX(Languages1!$C$1:$AB$1998,MATCH('Number of Workers_V2'!M34,Languages1!$C$1:$C$1998,0),MATCH('1'!$C$5,Languages1!$C$1:$AB$1,0))</f>
        <v>Mulheres</v>
      </c>
      <c r="N34" s="777"/>
      <c r="O34" s="1152"/>
      <c r="P34" s="624"/>
      <c r="Q34" s="1150"/>
      <c r="R34" s="778" t="str">
        <f>INDEX(Languages1!$C$1:$AB$1998,MATCH('Number of Workers_V2'!R34,Languages1!$C$1:$C$1998,0),MATCH('1'!$C$5,Languages1!$C$1:$AB$1,0))</f>
        <v>Mulheres</v>
      </c>
      <c r="S34" s="777"/>
      <c r="T34" s="1152"/>
      <c r="U34" s="624"/>
      <c r="V34" s="1150"/>
      <c r="W34" s="778" t="str">
        <f>INDEX(Languages1!$C$1:$AB$1998,MATCH('Number of Workers_V2'!W34,Languages1!$C$1:$C$1998,0),MATCH('1'!$C$5,Languages1!$C$1:$AB$1,0))</f>
        <v>Mulheres</v>
      </c>
      <c r="X34" s="777"/>
      <c r="Y34" s="1152"/>
      <c r="AA34" s="1150"/>
      <c r="AB34" s="778" t="str">
        <f>INDEX(Languages1!$C$1:$AB$1998,MATCH('Number of Workers_V2'!AB34,Languages1!$C$1:$C$1998,0),MATCH('1'!$C$5,Languages1!$C$1:$AB$1,0))</f>
        <v>Mulheres</v>
      </c>
      <c r="AC34" s="777"/>
      <c r="AD34" s="1152"/>
    </row>
    <row r="35" spans="2:30" ht="15.65" customHeight="1">
      <c r="B35" s="1156">
        <f>'3'!D25</f>
        <v>0</v>
      </c>
      <c r="C35" s="772" t="str">
        <f>INDEX(Languages1!$C$1:$AB$1998,MATCH('Number of Workers_V2'!C35,Languages1!$C$1:$C$1998,0),MATCH('1'!$C$5,Languages1!$C$1:$AB$1,0))</f>
        <v>Homens</v>
      </c>
      <c r="D35" s="780"/>
      <c r="E35" s="1158" t="str">
        <f t="shared" ref="E35" si="10">IF(SUM(D35:D36)=0," ",(SUM(D35:D36)))</f>
        <v xml:space="preserve"> </v>
      </c>
      <c r="F35" s="624"/>
      <c r="G35" s="1150">
        <f>'3'!F25</f>
        <v>0</v>
      </c>
      <c r="H35" s="775" t="str">
        <f>INDEX(Languages1!$C$1:$AB$1998,MATCH('Number of Workers_V2'!H35,Languages1!$C$1:$C$1998,0),MATCH('1'!$C$5,Languages1!$C$1:$AB$1,0))</f>
        <v>Homens</v>
      </c>
      <c r="I35" s="780"/>
      <c r="J35" s="1154" t="str">
        <f t="shared" ref="J35" si="11">IF(SUM(I35:I36)=0," ",(SUM(I35:I36)))</f>
        <v xml:space="preserve"> </v>
      </c>
      <c r="K35" s="624"/>
      <c r="L35" s="1150">
        <f>'3'!H25</f>
        <v>0</v>
      </c>
      <c r="M35" s="775" t="str">
        <f>INDEX(Languages1!$C$1:$AB$1998,MATCH('Number of Workers_V2'!M35,Languages1!$C$1:$C$1998,0),MATCH('1'!$C$5,Languages1!$C$1:$AB$1,0))</f>
        <v>Homens</v>
      </c>
      <c r="N35" s="779"/>
      <c r="O35" s="1152" t="str">
        <f>IF(SUM(N35:N36)=0," ",(SUM(N35:N36)))</f>
        <v xml:space="preserve"> </v>
      </c>
      <c r="P35" s="624"/>
      <c r="Q35" s="1150">
        <f>'3'!J25</f>
        <v>0</v>
      </c>
      <c r="R35" s="775" t="str">
        <f>INDEX(Languages1!$C$1:$AB$1998,MATCH('Number of Workers_V2'!R35,Languages1!$C$1:$C$1998,0),MATCH('1'!$C$5,Languages1!$C$1:$AB$1,0))</f>
        <v>Homens</v>
      </c>
      <c r="S35" s="779"/>
      <c r="T35" s="1152" t="str">
        <f>IF(SUM(S35:S36)=0," ",(SUM(S35:S36)))</f>
        <v xml:space="preserve"> </v>
      </c>
      <c r="U35" s="624"/>
      <c r="V35" s="1150">
        <f>'3'!L25</f>
        <v>0</v>
      </c>
      <c r="W35" s="775" t="str">
        <f>INDEX(Languages1!$C$1:$AB$1998,MATCH('Number of Workers_V2'!W35,Languages1!$C$1:$C$1998,0),MATCH('1'!$C$5,Languages1!$C$1:$AB$1,0))</f>
        <v>Homens</v>
      </c>
      <c r="X35" s="779"/>
      <c r="Y35" s="1152" t="str">
        <f>IF(SUM(X35:X36)=0," ",(SUM(X35:X36)))</f>
        <v xml:space="preserve"> </v>
      </c>
      <c r="AA35" s="1150">
        <f>'3'!N25</f>
        <v>0</v>
      </c>
      <c r="AB35" s="775" t="str">
        <f>INDEX(Languages1!$C$1:$AB$1998,MATCH('Number of Workers_V2'!AB35,Languages1!$C$1:$C$1998,0),MATCH('1'!$C$5,Languages1!$C$1:$AB$1,0))</f>
        <v>Homens</v>
      </c>
      <c r="AC35" s="779"/>
      <c r="AD35" s="1152" t="str">
        <f>IF(SUM(AC35:AC36)=0," ",(SUM(AC35:AC36)))</f>
        <v xml:space="preserve"> </v>
      </c>
    </row>
    <row r="36" spans="2:30" ht="15.65" customHeight="1">
      <c r="B36" s="1157"/>
      <c r="C36" s="776" t="str">
        <f>INDEX(Languages1!$C$1:$AB$1998,MATCH('Number of Workers_V2'!C36,Languages1!$C$1:$C$1998,0),MATCH('1'!$C$5,Languages1!$C$1:$AB$1,0))</f>
        <v>Mulheres</v>
      </c>
      <c r="D36" s="777"/>
      <c r="E36" s="1159"/>
      <c r="F36" s="624"/>
      <c r="G36" s="1150"/>
      <c r="H36" s="778" t="str">
        <f>INDEX(Languages1!$C$1:$AB$1998,MATCH('Number of Workers_V2'!H36,Languages1!$C$1:$C$1998,0),MATCH('1'!$C$5,Languages1!$C$1:$AB$1,0))</f>
        <v>Mulheres</v>
      </c>
      <c r="I36" s="777"/>
      <c r="J36" s="1155"/>
      <c r="K36" s="624"/>
      <c r="L36" s="1150"/>
      <c r="M36" s="778" t="str">
        <f>INDEX(Languages1!$C$1:$AB$1998,MATCH('Number of Workers_V2'!M36,Languages1!$C$1:$C$1998,0),MATCH('1'!$C$5,Languages1!$C$1:$AB$1,0))</f>
        <v>Mulheres</v>
      </c>
      <c r="N36" s="777"/>
      <c r="O36" s="1152"/>
      <c r="P36" s="624"/>
      <c r="Q36" s="1150"/>
      <c r="R36" s="778" t="str">
        <f>INDEX(Languages1!$C$1:$AB$1998,MATCH('Number of Workers_V2'!R36,Languages1!$C$1:$C$1998,0),MATCH('1'!$C$5,Languages1!$C$1:$AB$1,0))</f>
        <v>Mulheres</v>
      </c>
      <c r="S36" s="777"/>
      <c r="T36" s="1152"/>
      <c r="U36" s="624"/>
      <c r="V36" s="1150"/>
      <c r="W36" s="778" t="str">
        <f>INDEX(Languages1!$C$1:$AB$1998,MATCH('Number of Workers_V2'!W36,Languages1!$C$1:$C$1998,0),MATCH('1'!$C$5,Languages1!$C$1:$AB$1,0))</f>
        <v>Mulheres</v>
      </c>
      <c r="X36" s="777"/>
      <c r="Y36" s="1152"/>
      <c r="AA36" s="1150"/>
      <c r="AB36" s="778" t="str">
        <f>INDEX(Languages1!$C$1:$AB$1998,MATCH('Number of Workers_V2'!AB36,Languages1!$C$1:$C$1998,0),MATCH('1'!$C$5,Languages1!$C$1:$AB$1,0))</f>
        <v>Mulheres</v>
      </c>
      <c r="AC36" s="777"/>
      <c r="AD36" s="1152"/>
    </row>
    <row r="37" spans="2:30" ht="15.65" customHeight="1">
      <c r="B37" s="1156">
        <f>'3'!D26</f>
        <v>0</v>
      </c>
      <c r="C37" s="772" t="str">
        <f>INDEX(Languages1!$C$1:$AB$1998,MATCH('Number of Workers_V2'!C37,Languages1!$C$1:$C$1998,0),MATCH('1'!$C$5,Languages1!$C$1:$AB$1,0))</f>
        <v>Homens</v>
      </c>
      <c r="D37" s="780"/>
      <c r="E37" s="1158" t="str">
        <f t="shared" ref="E37" si="12">IF(SUM(D37:D38)=0," ",(SUM(D37:D38)))</f>
        <v xml:space="preserve"> </v>
      </c>
      <c r="G37" s="1150">
        <f>'3'!F26</f>
        <v>0</v>
      </c>
      <c r="H37" s="775" t="str">
        <f>INDEX(Languages1!$C$1:$AB$1998,MATCH('Number of Workers_V2'!H37,Languages1!$C$1:$C$1998,0),MATCH('1'!$C$5,Languages1!$C$1:$AB$1,0))</f>
        <v>Homens</v>
      </c>
      <c r="I37" s="780"/>
      <c r="J37" s="1154" t="str">
        <f t="shared" ref="J37" si="13">IF(SUM(I37:I38)=0," ",(SUM(I37:I38)))</f>
        <v xml:space="preserve"> </v>
      </c>
      <c r="L37" s="1150">
        <f>'3'!H26</f>
        <v>0</v>
      </c>
      <c r="M37" s="775" t="str">
        <f>INDEX(Languages1!$C$1:$AB$1998,MATCH('Number of Workers_V2'!M37,Languages1!$C$1:$C$1998,0),MATCH('1'!$C$5,Languages1!$C$1:$AB$1,0))</f>
        <v>Homens</v>
      </c>
      <c r="N37" s="779"/>
      <c r="O37" s="1152" t="str">
        <f>IF(SUM(N37:N38)=0," ",(SUM(N37:N38)))</f>
        <v xml:space="preserve"> </v>
      </c>
      <c r="Q37" s="1150">
        <f>'3'!J26</f>
        <v>0</v>
      </c>
      <c r="R37" s="775" t="str">
        <f>INDEX(Languages1!$C$1:$AB$1998,MATCH('Number of Workers_V2'!R37,Languages1!$C$1:$C$1998,0),MATCH('1'!$C$5,Languages1!$C$1:$AB$1,0))</f>
        <v>Homens</v>
      </c>
      <c r="S37" s="779"/>
      <c r="T37" s="1152" t="str">
        <f>IF(SUM(S37:S38)=0," ",(SUM(S37:S38)))</f>
        <v xml:space="preserve"> </v>
      </c>
      <c r="V37" s="1150">
        <f>'3'!L26</f>
        <v>0</v>
      </c>
      <c r="W37" s="775" t="str">
        <f>INDEX(Languages1!$C$1:$AB$1998,MATCH('Number of Workers_V2'!W37,Languages1!$C$1:$C$1998,0),MATCH('1'!$C$5,Languages1!$C$1:$AB$1,0))</f>
        <v>Homens</v>
      </c>
      <c r="X37" s="779"/>
      <c r="Y37" s="1152" t="str">
        <f>IF(SUM(X37:X38)=0," ",(SUM(X37:X38)))</f>
        <v xml:space="preserve"> </v>
      </c>
      <c r="AA37" s="1150">
        <f>'3'!N26</f>
        <v>0</v>
      </c>
      <c r="AB37" s="775" t="str">
        <f>INDEX(Languages1!$C$1:$AB$1998,MATCH('Number of Workers_V2'!AB37,Languages1!$C$1:$C$1998,0),MATCH('1'!$C$5,Languages1!$C$1:$AB$1,0))</f>
        <v>Homens</v>
      </c>
      <c r="AC37" s="779"/>
      <c r="AD37" s="1152" t="str">
        <f>IF(SUM(AC37:AC38)=0," ",(SUM(AC37:AC38)))</f>
        <v xml:space="preserve"> </v>
      </c>
    </row>
    <row r="38" spans="2:30" ht="15.65" customHeight="1">
      <c r="B38" s="1157"/>
      <c r="C38" s="776" t="str">
        <f>INDEX(Languages1!$C$1:$AB$1998,MATCH('Number of Workers_V2'!C38,Languages1!$C$1:$C$1998,0),MATCH('1'!$C$5,Languages1!$C$1:$AB$1,0))</f>
        <v>Mulheres</v>
      </c>
      <c r="D38" s="777"/>
      <c r="E38" s="1159"/>
      <c r="G38" s="1150"/>
      <c r="H38" s="778" t="str">
        <f>INDEX(Languages1!$C$1:$AB$1998,MATCH('Number of Workers_V2'!H38,Languages1!$C$1:$C$1998,0),MATCH('1'!$C$5,Languages1!$C$1:$AB$1,0))</f>
        <v>Mulheres</v>
      </c>
      <c r="I38" s="777"/>
      <c r="J38" s="1155"/>
      <c r="L38" s="1150"/>
      <c r="M38" s="778" t="str">
        <f>INDEX(Languages1!$C$1:$AB$1998,MATCH('Number of Workers_V2'!M38,Languages1!$C$1:$C$1998,0),MATCH('1'!$C$5,Languages1!$C$1:$AB$1,0))</f>
        <v>Mulheres</v>
      </c>
      <c r="N38" s="777"/>
      <c r="O38" s="1152"/>
      <c r="Q38" s="1150"/>
      <c r="R38" s="778" t="str">
        <f>INDEX(Languages1!$C$1:$AB$1998,MATCH('Number of Workers_V2'!R38,Languages1!$C$1:$C$1998,0),MATCH('1'!$C$5,Languages1!$C$1:$AB$1,0))</f>
        <v>Mulheres</v>
      </c>
      <c r="S38" s="777"/>
      <c r="T38" s="1152"/>
      <c r="V38" s="1150"/>
      <c r="W38" s="778" t="str">
        <f>INDEX(Languages1!$C$1:$AB$1998,MATCH('Number of Workers_V2'!W38,Languages1!$C$1:$C$1998,0),MATCH('1'!$C$5,Languages1!$C$1:$AB$1,0))</f>
        <v>Mulheres</v>
      </c>
      <c r="X38" s="777"/>
      <c r="Y38" s="1152"/>
      <c r="AA38" s="1150"/>
      <c r="AB38" s="778" t="str">
        <f>INDEX(Languages1!$C$1:$AB$1998,MATCH('Number of Workers_V2'!AB38,Languages1!$C$1:$C$1998,0),MATCH('1'!$C$5,Languages1!$C$1:$AB$1,0))</f>
        <v>Mulheres</v>
      </c>
      <c r="AC38" s="777"/>
      <c r="AD38" s="1152"/>
    </row>
    <row r="39" spans="2:30" ht="15.65" customHeight="1">
      <c r="B39" s="1156">
        <f>'3'!D27</f>
        <v>0</v>
      </c>
      <c r="C39" s="772" t="str">
        <f>INDEX(Languages1!$C$1:$AB$1998,MATCH('Number of Workers_V2'!C39,Languages1!$C$1:$C$1998,0),MATCH('1'!$C$5,Languages1!$C$1:$AB$1,0))</f>
        <v>Homens</v>
      </c>
      <c r="D39" s="780"/>
      <c r="E39" s="1158" t="str">
        <f t="shared" ref="E39" si="14">IF(SUM(D39:D40)=0," ",(SUM(D39:D40)))</f>
        <v xml:space="preserve"> </v>
      </c>
      <c r="G39" s="1150">
        <f>'3'!F27</f>
        <v>0</v>
      </c>
      <c r="H39" s="775" t="str">
        <f>INDEX(Languages1!$C$1:$AB$1998,MATCH('Number of Workers_V2'!H39,Languages1!$C$1:$C$1998,0),MATCH('1'!$C$5,Languages1!$C$1:$AB$1,0))</f>
        <v>Homens</v>
      </c>
      <c r="I39" s="780"/>
      <c r="J39" s="1154" t="str">
        <f t="shared" ref="J39" si="15">IF(SUM(I39:I40)=0," ",(SUM(I39:I40)))</f>
        <v xml:space="preserve"> </v>
      </c>
      <c r="L39" s="1150">
        <f>'3'!H27</f>
        <v>0</v>
      </c>
      <c r="M39" s="775" t="str">
        <f>INDEX(Languages1!$C$1:$AB$1998,MATCH('Number of Workers_V2'!M39,Languages1!$C$1:$C$1998,0),MATCH('1'!$C$5,Languages1!$C$1:$AB$1,0))</f>
        <v>Homens</v>
      </c>
      <c r="N39" s="780"/>
      <c r="O39" s="1152" t="str">
        <f>IF(SUM(N39:N40)=0," ",(SUM(N39:N40)))</f>
        <v xml:space="preserve"> </v>
      </c>
      <c r="Q39" s="1150">
        <f>'3'!J27</f>
        <v>0</v>
      </c>
      <c r="R39" s="775" t="str">
        <f>INDEX(Languages1!$C$1:$AB$1998,MATCH('Number of Workers_V2'!R39,Languages1!$C$1:$C$1998,0),MATCH('1'!$C$5,Languages1!$C$1:$AB$1,0))</f>
        <v>Homens</v>
      </c>
      <c r="S39" s="780"/>
      <c r="T39" s="1152" t="str">
        <f>IF(SUM(S39:S40)=0," ",(SUM(S39:S40)))</f>
        <v xml:space="preserve"> </v>
      </c>
      <c r="V39" s="1150">
        <f>'3'!L27</f>
        <v>0</v>
      </c>
      <c r="W39" s="775" t="str">
        <f>INDEX(Languages1!$C$1:$AB$1998,MATCH('Number of Workers_V2'!W39,Languages1!$C$1:$C$1998,0),MATCH('1'!$C$5,Languages1!$C$1:$AB$1,0))</f>
        <v>Homens</v>
      </c>
      <c r="X39" s="780"/>
      <c r="Y39" s="1152" t="str">
        <f>IF(SUM(X39:X40)=0," ",(SUM(X39:X40)))</f>
        <v xml:space="preserve"> </v>
      </c>
      <c r="AA39" s="1150">
        <f>'3'!N27</f>
        <v>0</v>
      </c>
      <c r="AB39" s="775" t="str">
        <f>INDEX(Languages1!$C$1:$AB$1998,MATCH('Number of Workers_V2'!AB39,Languages1!$C$1:$C$1998,0),MATCH('1'!$C$5,Languages1!$C$1:$AB$1,0))</f>
        <v>Homens</v>
      </c>
      <c r="AC39" s="780"/>
      <c r="AD39" s="1152" t="str">
        <f>IF(SUM(AC39:AC40)=0," ",(SUM(AC39:AC40)))</f>
        <v xml:space="preserve"> </v>
      </c>
    </row>
    <row r="40" spans="2:30" ht="15.65" customHeight="1">
      <c r="B40" s="1157"/>
      <c r="C40" s="776" t="str">
        <f>INDEX(Languages1!$C$1:$AB$1998,MATCH('Number of Workers_V2'!C40,Languages1!$C$1:$C$1998,0),MATCH('1'!$C$5,Languages1!$C$1:$AB$1,0))</f>
        <v>Mulheres</v>
      </c>
      <c r="D40" s="777"/>
      <c r="E40" s="1159"/>
      <c r="G40" s="1150"/>
      <c r="H40" s="778" t="str">
        <f>INDEX(Languages1!$C$1:$AB$1998,MATCH('Number of Workers_V2'!H40,Languages1!$C$1:$C$1998,0),MATCH('1'!$C$5,Languages1!$C$1:$AB$1,0))</f>
        <v>Mulheres</v>
      </c>
      <c r="I40" s="777"/>
      <c r="J40" s="1155"/>
      <c r="L40" s="1150"/>
      <c r="M40" s="778" t="str">
        <f>INDEX(Languages1!$C$1:$AB$1998,MATCH('Number of Workers_V2'!M40,Languages1!$C$1:$C$1998,0),MATCH('1'!$C$5,Languages1!$C$1:$AB$1,0))</f>
        <v>Mulheres</v>
      </c>
      <c r="N40" s="777"/>
      <c r="O40" s="1152"/>
      <c r="Q40" s="1150"/>
      <c r="R40" s="778" t="str">
        <f>INDEX(Languages1!$C$1:$AB$1998,MATCH('Number of Workers_V2'!R40,Languages1!$C$1:$C$1998,0),MATCH('1'!$C$5,Languages1!$C$1:$AB$1,0))</f>
        <v>Mulheres</v>
      </c>
      <c r="S40" s="777"/>
      <c r="T40" s="1152"/>
      <c r="V40" s="1150"/>
      <c r="W40" s="778" t="str">
        <f>INDEX(Languages1!$C$1:$AB$1998,MATCH('Number of Workers_V2'!W40,Languages1!$C$1:$C$1998,0),MATCH('1'!$C$5,Languages1!$C$1:$AB$1,0))</f>
        <v>Mulheres</v>
      </c>
      <c r="X40" s="777"/>
      <c r="Y40" s="1152"/>
      <c r="AA40" s="1150"/>
      <c r="AB40" s="778" t="str">
        <f>INDEX(Languages1!$C$1:$AB$1998,MATCH('Number of Workers_V2'!AB40,Languages1!$C$1:$C$1998,0),MATCH('1'!$C$5,Languages1!$C$1:$AB$1,0))</f>
        <v>Mulheres</v>
      </c>
      <c r="AC40" s="777"/>
      <c r="AD40" s="1152"/>
    </row>
    <row r="41" spans="2:30" ht="15.65" customHeight="1">
      <c r="B41" s="1156">
        <f>'3'!D28</f>
        <v>0</v>
      </c>
      <c r="C41" s="772" t="str">
        <f>INDEX(Languages1!$C$1:$AB$1998,MATCH('Number of Workers_V2'!C41,Languages1!$C$1:$C$1998,0),MATCH('1'!$C$5,Languages1!$C$1:$AB$1,0))</f>
        <v>Homens</v>
      </c>
      <c r="D41" s="780"/>
      <c r="E41" s="1158" t="str">
        <f t="shared" ref="E41" si="16">IF(SUM(D41:D42)=0," ",(SUM(D41:D42)))</f>
        <v xml:space="preserve"> </v>
      </c>
      <c r="G41" s="1150">
        <f>'3'!F28</f>
        <v>0</v>
      </c>
      <c r="H41" s="775" t="str">
        <f>INDEX(Languages1!$C$1:$AB$1998,MATCH('Number of Workers_V2'!H41,Languages1!$C$1:$C$1998,0),MATCH('1'!$C$5,Languages1!$C$1:$AB$1,0))</f>
        <v>Homens</v>
      </c>
      <c r="I41" s="780"/>
      <c r="J41" s="1154" t="str">
        <f t="shared" ref="J41" si="17">IF(SUM(I41:I42)=0," ",(SUM(I41:I42)))</f>
        <v xml:space="preserve"> </v>
      </c>
      <c r="L41" s="1150">
        <f>'3'!H28</f>
        <v>0</v>
      </c>
      <c r="M41" s="775" t="str">
        <f>INDEX(Languages1!$C$1:$AB$1998,MATCH('Number of Workers_V2'!M41,Languages1!$C$1:$C$1998,0),MATCH('1'!$C$5,Languages1!$C$1:$AB$1,0))</f>
        <v>Homens</v>
      </c>
      <c r="N41" s="780"/>
      <c r="O41" s="1152" t="str">
        <f>IF(SUM(N41:N42)=0," ",(SUM(N41:N42)))</f>
        <v xml:space="preserve"> </v>
      </c>
      <c r="Q41" s="1150">
        <f>'3'!J28</f>
        <v>0</v>
      </c>
      <c r="R41" s="775" t="str">
        <f>INDEX(Languages1!$C$1:$AB$1998,MATCH('Number of Workers_V2'!R41,Languages1!$C$1:$C$1998,0),MATCH('1'!$C$5,Languages1!$C$1:$AB$1,0))</f>
        <v>Homens</v>
      </c>
      <c r="S41" s="780"/>
      <c r="T41" s="1152" t="str">
        <f>IF(SUM(S41:S42)=0," ",(SUM(S41:S42)))</f>
        <v xml:space="preserve"> </v>
      </c>
      <c r="V41" s="1150">
        <f>'3'!L28</f>
        <v>0</v>
      </c>
      <c r="W41" s="775" t="str">
        <f>INDEX(Languages1!$C$1:$AB$1998,MATCH('Number of Workers_V2'!W41,Languages1!$C$1:$C$1998,0),MATCH('1'!$C$5,Languages1!$C$1:$AB$1,0))</f>
        <v>Homens</v>
      </c>
      <c r="X41" s="780"/>
      <c r="Y41" s="1152" t="str">
        <f>IF(SUM(X41:X42)=0," ",(SUM(X41:X42)))</f>
        <v xml:space="preserve"> </v>
      </c>
      <c r="AA41" s="1150">
        <f>'3'!N28</f>
        <v>0</v>
      </c>
      <c r="AB41" s="775" t="str">
        <f>INDEX(Languages1!$C$1:$AB$1998,MATCH('Number of Workers_V2'!AB41,Languages1!$C$1:$C$1998,0),MATCH('1'!$C$5,Languages1!$C$1:$AB$1,0))</f>
        <v>Homens</v>
      </c>
      <c r="AC41" s="780"/>
      <c r="AD41" s="1152" t="str">
        <f>IF(SUM(AC41:AC42)=0," ",(SUM(AC41:AC42)))</f>
        <v xml:space="preserve"> </v>
      </c>
    </row>
    <row r="42" spans="2:30" ht="15.65" customHeight="1">
      <c r="B42" s="1157"/>
      <c r="C42" s="776" t="str">
        <f>INDEX(Languages1!$C$1:$AB$1998,MATCH('Number of Workers_V2'!C42,Languages1!$C$1:$C$1998,0),MATCH('1'!$C$5,Languages1!$C$1:$AB$1,0))</f>
        <v>Mulheres</v>
      </c>
      <c r="D42" s="777"/>
      <c r="E42" s="1159"/>
      <c r="G42" s="1150"/>
      <c r="H42" s="778" t="str">
        <f>INDEX(Languages1!$C$1:$AB$1998,MATCH('Number of Workers_V2'!H42,Languages1!$C$1:$C$1998,0),MATCH('1'!$C$5,Languages1!$C$1:$AB$1,0))</f>
        <v>Mulheres</v>
      </c>
      <c r="I42" s="777"/>
      <c r="J42" s="1155"/>
      <c r="L42" s="1150"/>
      <c r="M42" s="778" t="str">
        <f>INDEX(Languages1!$C$1:$AB$1998,MATCH('Number of Workers_V2'!M42,Languages1!$C$1:$C$1998,0),MATCH('1'!$C$5,Languages1!$C$1:$AB$1,0))</f>
        <v>Mulheres</v>
      </c>
      <c r="N42" s="777"/>
      <c r="O42" s="1152"/>
      <c r="Q42" s="1150"/>
      <c r="R42" s="778" t="str">
        <f>INDEX(Languages1!$C$1:$AB$1998,MATCH('Number of Workers_V2'!R42,Languages1!$C$1:$C$1998,0),MATCH('1'!$C$5,Languages1!$C$1:$AB$1,0))</f>
        <v>Mulheres</v>
      </c>
      <c r="S42" s="777"/>
      <c r="T42" s="1152"/>
      <c r="V42" s="1150"/>
      <c r="W42" s="778" t="str">
        <f>INDEX(Languages1!$C$1:$AB$1998,MATCH('Number of Workers_V2'!W42,Languages1!$C$1:$C$1998,0),MATCH('1'!$C$5,Languages1!$C$1:$AB$1,0))</f>
        <v>Mulheres</v>
      </c>
      <c r="X42" s="777"/>
      <c r="Y42" s="1152"/>
      <c r="AA42" s="1150"/>
      <c r="AB42" s="778" t="str">
        <f>INDEX(Languages1!$C$1:$AB$1998,MATCH('Number of Workers_V2'!AB42,Languages1!$C$1:$C$1998,0),MATCH('1'!$C$5,Languages1!$C$1:$AB$1,0))</f>
        <v>Mulheres</v>
      </c>
      <c r="AC42" s="777"/>
      <c r="AD42" s="1152"/>
    </row>
    <row r="43" spans="2:30" ht="15.65" customHeight="1">
      <c r="B43" s="1156">
        <f>'3'!D29</f>
        <v>0</v>
      </c>
      <c r="C43" s="772" t="str">
        <f>INDEX(Languages1!$C$1:$AB$1998,MATCH('Number of Workers_V2'!C43,Languages1!$C$1:$C$1998,0),MATCH('1'!$C$5,Languages1!$C$1:$AB$1,0))</f>
        <v>Homens</v>
      </c>
      <c r="D43" s="780"/>
      <c r="E43" s="1158" t="str">
        <f t="shared" ref="E43" si="18">IF(SUM(D43:D44)=0," ",(SUM(D43:D44)))</f>
        <v xml:space="preserve"> </v>
      </c>
      <c r="G43" s="1150">
        <f>'3'!F29</f>
        <v>0</v>
      </c>
      <c r="H43" s="775" t="str">
        <f>INDEX(Languages1!$C$1:$AB$1998,MATCH('Number of Workers_V2'!H43,Languages1!$C$1:$C$1998,0),MATCH('1'!$C$5,Languages1!$C$1:$AB$1,0))</f>
        <v>Homens</v>
      </c>
      <c r="I43" s="780"/>
      <c r="J43" s="1154" t="str">
        <f t="shared" ref="J43" si="19">IF(SUM(I43:I44)=0," ",(SUM(I43:I44)))</f>
        <v xml:space="preserve"> </v>
      </c>
      <c r="L43" s="1150">
        <f>'3'!H29</f>
        <v>0</v>
      </c>
      <c r="M43" s="775" t="str">
        <f>INDEX(Languages1!$C$1:$AB$1998,MATCH('Number of Workers_V2'!M43,Languages1!$C$1:$C$1998,0),MATCH('1'!$C$5,Languages1!$C$1:$AB$1,0))</f>
        <v>Homens</v>
      </c>
      <c r="N43" s="780"/>
      <c r="O43" s="1152" t="str">
        <f>IF(SUM(N43:N44)=0," ",(SUM(N43:N44)))</f>
        <v xml:space="preserve"> </v>
      </c>
      <c r="Q43" s="1150">
        <f>'3'!J29</f>
        <v>0</v>
      </c>
      <c r="R43" s="775" t="str">
        <f>INDEX(Languages1!$C$1:$AB$1998,MATCH('Number of Workers_V2'!R43,Languages1!$C$1:$C$1998,0),MATCH('1'!$C$5,Languages1!$C$1:$AB$1,0))</f>
        <v>Homens</v>
      </c>
      <c r="S43" s="780"/>
      <c r="T43" s="1152" t="str">
        <f>IF(SUM(S43:S44)=0," ",(SUM(S43:S44)))</f>
        <v xml:space="preserve"> </v>
      </c>
      <c r="V43" s="1150">
        <f>'3'!L29</f>
        <v>0</v>
      </c>
      <c r="W43" s="775" t="str">
        <f>INDEX(Languages1!$C$1:$AB$1998,MATCH('Number of Workers_V2'!W43,Languages1!$C$1:$C$1998,0),MATCH('1'!$C$5,Languages1!$C$1:$AB$1,0))</f>
        <v>Homens</v>
      </c>
      <c r="X43" s="780"/>
      <c r="Y43" s="1152" t="str">
        <f>IF(SUM(X43:X44)=0," ",(SUM(X43:X44)))</f>
        <v xml:space="preserve"> </v>
      </c>
      <c r="AA43" s="1150">
        <f>'3'!N29</f>
        <v>0</v>
      </c>
      <c r="AB43" s="775" t="str">
        <f>INDEX(Languages1!$C$1:$AB$1998,MATCH('Number of Workers_V2'!AB43,Languages1!$C$1:$C$1998,0),MATCH('1'!$C$5,Languages1!$C$1:$AB$1,0))</f>
        <v>Homens</v>
      </c>
      <c r="AC43" s="780"/>
      <c r="AD43" s="1152" t="str">
        <f>IF(SUM(AC43:AC44)=0," ",(SUM(AC43:AC44)))</f>
        <v xml:space="preserve"> </v>
      </c>
    </row>
    <row r="44" spans="2:30" ht="15.65" customHeight="1">
      <c r="B44" s="1157"/>
      <c r="C44" s="776" t="str">
        <f>INDEX(Languages1!$C$1:$AB$1998,MATCH('Number of Workers_V2'!C44,Languages1!$C$1:$C$1998,0),MATCH('1'!$C$5,Languages1!$C$1:$AB$1,0))</f>
        <v>Mulheres</v>
      </c>
      <c r="D44" s="781"/>
      <c r="E44" s="1159"/>
      <c r="G44" s="1153"/>
      <c r="H44" s="778" t="str">
        <f>INDEX(Languages1!$C$1:$AB$1998,MATCH('Number of Workers_V2'!H44,Languages1!$C$1:$C$1998,0),MATCH('1'!$C$5,Languages1!$C$1:$AB$1,0))</f>
        <v>Mulheres</v>
      </c>
      <c r="I44" s="781"/>
      <c r="J44" s="1155"/>
      <c r="L44" s="1153"/>
      <c r="M44" s="778" t="str">
        <f>INDEX(Languages1!$C$1:$AB$1998,MATCH('Number of Workers_V2'!M44,Languages1!$C$1:$C$1998,0),MATCH('1'!$C$5,Languages1!$C$1:$AB$1,0))</f>
        <v>Mulheres</v>
      </c>
      <c r="N44" s="781"/>
      <c r="O44" s="1152"/>
      <c r="Q44" s="1153"/>
      <c r="R44" s="778" t="str">
        <f>INDEX(Languages1!$C$1:$AB$1998,MATCH('Number of Workers_V2'!R44,Languages1!$C$1:$C$1998,0),MATCH('1'!$C$5,Languages1!$C$1:$AB$1,0))</f>
        <v>Mulheres</v>
      </c>
      <c r="S44" s="781"/>
      <c r="T44" s="1152"/>
      <c r="V44" s="1151"/>
      <c r="W44" s="778" t="str">
        <f>INDEX(Languages1!$C$1:$AB$1998,MATCH('Number of Workers_V2'!W44,Languages1!$C$1:$C$1998,0),MATCH('1'!$C$5,Languages1!$C$1:$AB$1,0))</f>
        <v>Mulheres</v>
      </c>
      <c r="X44" s="781"/>
      <c r="Y44" s="1152"/>
      <c r="AA44" s="1151"/>
      <c r="AB44" s="778" t="str">
        <f>INDEX(Languages1!$C$1:$AB$1998,MATCH('Number of Workers_V2'!AB44,Languages1!$C$1:$C$1998,0),MATCH('1'!$C$5,Languages1!$C$1:$AB$1,0))</f>
        <v>Mulheres</v>
      </c>
      <c r="AC44" s="781"/>
      <c r="AD44" s="1152"/>
    </row>
    <row r="45" spans="2:30" ht="15.65" customHeight="1">
      <c r="L45" s="782"/>
      <c r="M45" s="782"/>
    </row>
  </sheetData>
  <sheetProtection algorithmName="SHA-512" hashValue="bVdF9Kcm8je7RLop0kLUvbrG2vua7vnrY3Vz9VGQocbTTQkHji5jKylue/Dghu4CYu8IezJw7OqWv4+J661aQg==" saltValue="I28EVG/OJl26/v1jIM+gCw==" spinCount="100000" sheet="1" formatColumns="0"/>
  <mergeCells count="241">
    <mergeCell ref="B11:B12"/>
    <mergeCell ref="E11:E12"/>
    <mergeCell ref="B5:B6"/>
    <mergeCell ref="B7:B8"/>
    <mergeCell ref="E13:E14"/>
    <mergeCell ref="O9:O10"/>
    <mergeCell ref="L11:L12"/>
    <mergeCell ref="J7:J8"/>
    <mergeCell ref="G9:G10"/>
    <mergeCell ref="J9:J10"/>
    <mergeCell ref="G11:G12"/>
    <mergeCell ref="J11:J12"/>
    <mergeCell ref="O5:O6"/>
    <mergeCell ref="L7:L8"/>
    <mergeCell ref="O7:O8"/>
    <mergeCell ref="L9:L10"/>
    <mergeCell ref="E5:E6"/>
    <mergeCell ref="E7:E8"/>
    <mergeCell ref="E9:E10"/>
    <mergeCell ref="E23:E24"/>
    <mergeCell ref="G19:G20"/>
    <mergeCell ref="J19:J20"/>
    <mergeCell ref="G21:G22"/>
    <mergeCell ref="J21:J22"/>
    <mergeCell ref="G23:G24"/>
    <mergeCell ref="J23:J24"/>
    <mergeCell ref="E21:E22"/>
    <mergeCell ref="G13:G14"/>
    <mergeCell ref="J13:J14"/>
    <mergeCell ref="G15:G16"/>
    <mergeCell ref="J15:J16"/>
    <mergeCell ref="G17:G18"/>
    <mergeCell ref="T7:T8"/>
    <mergeCell ref="T9:T10"/>
    <mergeCell ref="T11:T12"/>
    <mergeCell ref="G7:G8"/>
    <mergeCell ref="Q5:Q6"/>
    <mergeCell ref="Q7:Q8"/>
    <mergeCell ref="Q9:Q10"/>
    <mergeCell ref="O11:O12"/>
    <mergeCell ref="L5:L6"/>
    <mergeCell ref="V9:V10"/>
    <mergeCell ref="Y9:Y10"/>
    <mergeCell ref="V23:V24"/>
    <mergeCell ref="B25:B26"/>
    <mergeCell ref="E25:E26"/>
    <mergeCell ref="L19:L20"/>
    <mergeCell ref="O19:O20"/>
    <mergeCell ref="L21:L22"/>
    <mergeCell ref="O21:O22"/>
    <mergeCell ref="L23:L24"/>
    <mergeCell ref="O23:O24"/>
    <mergeCell ref="Q19:Q20"/>
    <mergeCell ref="T19:T20"/>
    <mergeCell ref="Q21:Q22"/>
    <mergeCell ref="T21:T22"/>
    <mergeCell ref="Q23:Q24"/>
    <mergeCell ref="T23:T24"/>
    <mergeCell ref="B19:B20"/>
    <mergeCell ref="E19:E20"/>
    <mergeCell ref="L17:L18"/>
    <mergeCell ref="O17:O18"/>
    <mergeCell ref="Q17:Q18"/>
    <mergeCell ref="Q15:Q16"/>
    <mergeCell ref="B9:B10"/>
    <mergeCell ref="G25:G26"/>
    <mergeCell ref="V5:V6"/>
    <mergeCell ref="L13:L14"/>
    <mergeCell ref="B21:B22"/>
    <mergeCell ref="V17:V18"/>
    <mergeCell ref="B23:B24"/>
    <mergeCell ref="V19:V20"/>
    <mergeCell ref="T15:T16"/>
    <mergeCell ref="T17:T18"/>
    <mergeCell ref="O13:O14"/>
    <mergeCell ref="T13:T14"/>
    <mergeCell ref="Q11:Q12"/>
    <mergeCell ref="Q13:Q14"/>
    <mergeCell ref="B17:B18"/>
    <mergeCell ref="B15:B16"/>
    <mergeCell ref="B13:B14"/>
    <mergeCell ref="J25:J26"/>
    <mergeCell ref="J17:J18"/>
    <mergeCell ref="L15:L16"/>
    <mergeCell ref="O15:O16"/>
    <mergeCell ref="V7:V8"/>
    <mergeCell ref="T5:T6"/>
    <mergeCell ref="G5:G6"/>
    <mergeCell ref="J5:J6"/>
    <mergeCell ref="V21:V22"/>
    <mergeCell ref="Y21:Y22"/>
    <mergeCell ref="V11:V12"/>
    <mergeCell ref="Y11:Y12"/>
    <mergeCell ref="V13:V14"/>
    <mergeCell ref="Y13:Y14"/>
    <mergeCell ref="V15:V16"/>
    <mergeCell ref="Y15:Y16"/>
    <mergeCell ref="E15:E16"/>
    <mergeCell ref="E17:E18"/>
    <mergeCell ref="AA23:AA24"/>
    <mergeCell ref="AD23:AD24"/>
    <mergeCell ref="Y23:Y24"/>
    <mergeCell ref="AA5:AA6"/>
    <mergeCell ref="AD5:AD6"/>
    <mergeCell ref="AA7:AA8"/>
    <mergeCell ref="AD7:AD8"/>
    <mergeCell ref="AA9:AA10"/>
    <mergeCell ref="AD9:AD10"/>
    <mergeCell ref="AA11:AA12"/>
    <mergeCell ref="AD11:AD12"/>
    <mergeCell ref="AA13:AA14"/>
    <mergeCell ref="AD13:AD14"/>
    <mergeCell ref="AA15:AA16"/>
    <mergeCell ref="AD15:AD16"/>
    <mergeCell ref="AA17:AA18"/>
    <mergeCell ref="AD17:AD18"/>
    <mergeCell ref="AA19:AA20"/>
    <mergeCell ref="Y17:Y18"/>
    <mergeCell ref="Y5:Y6"/>
    <mergeCell ref="Y19:Y20"/>
    <mergeCell ref="Y7:Y8"/>
    <mergeCell ref="B43:B44"/>
    <mergeCell ref="E43:E44"/>
    <mergeCell ref="B33:B34"/>
    <mergeCell ref="E33:E34"/>
    <mergeCell ref="B35:B36"/>
    <mergeCell ref="E35:E36"/>
    <mergeCell ref="B37:B38"/>
    <mergeCell ref="E37:E38"/>
    <mergeCell ref="B27:B28"/>
    <mergeCell ref="E27:E28"/>
    <mergeCell ref="B29:B30"/>
    <mergeCell ref="E29:E30"/>
    <mergeCell ref="B31:B32"/>
    <mergeCell ref="E31:E32"/>
    <mergeCell ref="B39:B40"/>
    <mergeCell ref="E39:E40"/>
    <mergeCell ref="B41:B42"/>
    <mergeCell ref="E41:E42"/>
    <mergeCell ref="G39:G40"/>
    <mergeCell ref="J39:J40"/>
    <mergeCell ref="G41:G42"/>
    <mergeCell ref="J41:J42"/>
    <mergeCell ref="G31:G32"/>
    <mergeCell ref="J31:J32"/>
    <mergeCell ref="G33:G34"/>
    <mergeCell ref="J33:J34"/>
    <mergeCell ref="G35:G36"/>
    <mergeCell ref="J35:J36"/>
    <mergeCell ref="L43:L44"/>
    <mergeCell ref="O43:O44"/>
    <mergeCell ref="G43:G44"/>
    <mergeCell ref="J43:J44"/>
    <mergeCell ref="L25:L26"/>
    <mergeCell ref="O25:O26"/>
    <mergeCell ref="L27:L28"/>
    <mergeCell ref="O27:O28"/>
    <mergeCell ref="L29:L30"/>
    <mergeCell ref="O29:O30"/>
    <mergeCell ref="L31:L32"/>
    <mergeCell ref="O31:O32"/>
    <mergeCell ref="L33:L34"/>
    <mergeCell ref="O33:O34"/>
    <mergeCell ref="L35:L36"/>
    <mergeCell ref="O35:O36"/>
    <mergeCell ref="L37:L38"/>
    <mergeCell ref="O37:O38"/>
    <mergeCell ref="G37:G38"/>
    <mergeCell ref="J37:J38"/>
    <mergeCell ref="G27:G28"/>
    <mergeCell ref="J27:J28"/>
    <mergeCell ref="G29:G30"/>
    <mergeCell ref="J29:J30"/>
    <mergeCell ref="Q25:Q26"/>
    <mergeCell ref="T25:T26"/>
    <mergeCell ref="Q27:Q28"/>
    <mergeCell ref="T27:T28"/>
    <mergeCell ref="Q29:Q30"/>
    <mergeCell ref="T29:T30"/>
    <mergeCell ref="L39:L40"/>
    <mergeCell ref="O39:O40"/>
    <mergeCell ref="L41:L42"/>
    <mergeCell ref="O41:O42"/>
    <mergeCell ref="Q39:Q40"/>
    <mergeCell ref="T39:T40"/>
    <mergeCell ref="Q41:Q42"/>
    <mergeCell ref="T41:T42"/>
    <mergeCell ref="Q31:Q32"/>
    <mergeCell ref="T31:T32"/>
    <mergeCell ref="Q33:Q34"/>
    <mergeCell ref="T33:T34"/>
    <mergeCell ref="Q35:Q36"/>
    <mergeCell ref="T35:T36"/>
    <mergeCell ref="V39:V40"/>
    <mergeCell ref="Y39:Y40"/>
    <mergeCell ref="V41:V42"/>
    <mergeCell ref="Y41:Y42"/>
    <mergeCell ref="V43:V44"/>
    <mergeCell ref="Y43:Y44"/>
    <mergeCell ref="Q43:Q44"/>
    <mergeCell ref="T43:T44"/>
    <mergeCell ref="V25:V26"/>
    <mergeCell ref="Y25:Y26"/>
    <mergeCell ref="V27:V28"/>
    <mergeCell ref="Y27:Y28"/>
    <mergeCell ref="V29:V30"/>
    <mergeCell ref="Y29:Y30"/>
    <mergeCell ref="V31:V32"/>
    <mergeCell ref="Y31:Y32"/>
    <mergeCell ref="V33:V34"/>
    <mergeCell ref="Y33:Y34"/>
    <mergeCell ref="V35:V36"/>
    <mergeCell ref="Y35:Y36"/>
    <mergeCell ref="V37:V38"/>
    <mergeCell ref="Y37:Y38"/>
    <mergeCell ref="Q37:Q38"/>
    <mergeCell ref="T37:T38"/>
    <mergeCell ref="AF3:AM9"/>
    <mergeCell ref="AA43:AA44"/>
    <mergeCell ref="AD43:AD44"/>
    <mergeCell ref="AA37:AA38"/>
    <mergeCell ref="AD37:AD38"/>
    <mergeCell ref="AA39:AA40"/>
    <mergeCell ref="AD39:AD40"/>
    <mergeCell ref="AA41:AA42"/>
    <mergeCell ref="AD41:AD42"/>
    <mergeCell ref="AA31:AA32"/>
    <mergeCell ref="AD31:AD32"/>
    <mergeCell ref="AA33:AA34"/>
    <mergeCell ref="AD33:AD34"/>
    <mergeCell ref="AA35:AA36"/>
    <mergeCell ref="AD35:AD36"/>
    <mergeCell ref="AA25:AA26"/>
    <mergeCell ref="AD25:AD26"/>
    <mergeCell ref="AA27:AA28"/>
    <mergeCell ref="AD27:AD28"/>
    <mergeCell ref="AA29:AA30"/>
    <mergeCell ref="AD29:AD30"/>
    <mergeCell ref="AD19:AD20"/>
    <mergeCell ref="AA21:AA22"/>
    <mergeCell ref="AD21:AD22"/>
  </mergeCells>
  <pageMargins left="0.7" right="0.7" top="0.75" bottom="0.75" header="0.3" footer="0.3"/>
  <pageSetup paperSize="9" orientation="portrait" r:id="rId1"/>
  <ignoredErrors>
    <ignoredError sqref="T5:T24 O5:O24 J5:J24 E5:E24" formulaRange="1"/>
  </ignoredErrors>
  <drawing r:id="rId2"/>
  <extLst>
    <ext xmlns:x14="http://schemas.microsoft.com/office/spreadsheetml/2009/9/main" uri="{78C0D931-6437-407d-A8EE-F0AAD7539E65}">
      <x14:conditionalFormattings>
        <x14:conditionalFormatting xmlns:xm="http://schemas.microsoft.com/office/excel/2006/main">
          <x14:cfRule type="expression" priority="8" id="{3523AD52-DDBD-4698-BB87-B3D331CDBF10}">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AA1:AD44</xm:sqref>
        </x14:conditionalFormatting>
        <x14:conditionalFormatting xmlns:xm="http://schemas.microsoft.com/office/excel/2006/main">
          <x14:cfRule type="expression" priority="7" id="{C474A0A0-5488-41B2-8F84-35EA613C94E6}">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V1:Z44</xm:sqref>
        </x14:conditionalFormatting>
        <x14:conditionalFormatting xmlns:xm="http://schemas.microsoft.com/office/excel/2006/main">
          <x14:cfRule type="expression" priority="6" id="{EAECB569-325E-406E-82A8-36716D79E603}">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Q1:U44</xm:sqref>
        </x14:conditionalFormatting>
        <x14:conditionalFormatting xmlns:xm="http://schemas.microsoft.com/office/excel/2006/main">
          <x14:cfRule type="expression" priority="5" id="{6A4D3AC5-E5B8-499C-A925-746D5820A66E}">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L1:P44</xm:sqref>
        </x14:conditionalFormatting>
        <x14:conditionalFormatting xmlns:xm="http://schemas.microsoft.com/office/excel/2006/main">
          <x14:cfRule type="expression" priority="3" id="{79CE32F6-0916-4013-B588-741D9B4E4D15}">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G1:G3 I1:K3 G4:K44</xm:sqref>
        </x14:conditionalFormatting>
        <x14:conditionalFormatting xmlns:xm="http://schemas.microsoft.com/office/excel/2006/main">
          <x14:cfRule type="expression" priority="2" id="{C427E804-B8C9-4052-B8BE-AE0B758D797F}">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H1</xm:sqref>
        </x14:conditionalFormatting>
        <x14:conditionalFormatting xmlns:xm="http://schemas.microsoft.com/office/excel/2006/main">
          <x14:cfRule type="expression" priority="1" id="{25236846-5B6E-491A-870D-A355C8E46513}">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H3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62E3-6AAC-4355-AF0A-AFC6B60F022B}">
  <sheetPr codeName="Sheet5">
    <tabColor theme="9" tint="0.39997558519241921"/>
  </sheetPr>
  <dimension ref="A1:AJ44"/>
  <sheetViews>
    <sheetView showGridLines="0" showZeros="0" zoomScale="85" zoomScaleNormal="85" workbookViewId="0">
      <pane ySplit="4" topLeftCell="A5" activePane="bottomLeft" state="frozen"/>
      <selection activeCell="Q50" sqref="Q50"/>
      <selection pane="bottomLeft" activeCell="G21" sqref="G21:G22"/>
    </sheetView>
  </sheetViews>
  <sheetFormatPr defaultColWidth="8.54296875" defaultRowHeight="15.65" customHeight="1"/>
  <cols>
    <col min="1" max="1" width="3.453125" style="26" customWidth="1"/>
    <col min="2" max="2" width="14.453125" style="2" customWidth="1"/>
    <col min="3" max="3" width="8.54296875" style="2" customWidth="1"/>
    <col min="4" max="4" width="6.1796875" style="2" customWidth="1"/>
    <col min="5" max="5" width="8.453125" style="2" customWidth="1"/>
    <col min="6" max="6" width="3.1796875" style="2" customWidth="1"/>
    <col min="7" max="7" width="15.54296875" style="2" customWidth="1"/>
    <col min="8" max="8" width="8.1796875" style="2" customWidth="1"/>
    <col min="9" max="9" width="6.1796875" style="2" customWidth="1"/>
    <col min="10" max="10" width="8.453125" style="2" customWidth="1"/>
    <col min="11" max="11" width="3.54296875" style="2" customWidth="1"/>
    <col min="12" max="12" width="17.453125" style="2" customWidth="1"/>
    <col min="13" max="13" width="7.7265625" style="2" customWidth="1"/>
    <col min="14" max="14" width="5.81640625" style="2" customWidth="1"/>
    <col min="15" max="15" width="8.453125" style="2" customWidth="1"/>
    <col min="16" max="16" width="4.453125" style="2" customWidth="1"/>
    <col min="17" max="17" width="16.453125" style="2" customWidth="1"/>
    <col min="18" max="18" width="8.7265625" style="2" customWidth="1"/>
    <col min="19" max="19" width="5.54296875" style="2" customWidth="1"/>
    <col min="20" max="20" width="8.54296875" style="2" customWidth="1"/>
    <col min="21" max="21" width="4.453125" style="2" customWidth="1"/>
    <col min="22" max="22" width="15.453125" style="2" customWidth="1"/>
    <col min="23" max="23" width="8.54296875" style="2"/>
    <col min="24" max="24" width="6.453125" style="2" customWidth="1"/>
    <col min="25" max="25" width="8.1796875" style="2" customWidth="1"/>
    <col min="26" max="26" width="4" style="2" customWidth="1"/>
    <col min="27" max="27" width="16.453125" style="2" customWidth="1"/>
    <col min="28" max="28" width="8.54296875" style="2"/>
    <col min="29" max="29" width="6.54296875" style="2" customWidth="1"/>
    <col min="30" max="30" width="8.1796875" style="2" customWidth="1"/>
    <col min="31" max="31" width="4.1796875" style="2" customWidth="1"/>
    <col min="32" max="16384" width="8.54296875" style="2"/>
  </cols>
  <sheetData>
    <row r="1" spans="1:36" s="16" customFormat="1" ht="44.5" customHeight="1" thickBot="1">
      <c r="B1" s="358" t="s">
        <v>834</v>
      </c>
      <c r="C1" s="358"/>
      <c r="D1" s="359"/>
      <c r="E1" s="359"/>
      <c r="F1" s="359"/>
      <c r="G1" s="17"/>
      <c r="H1" s="17"/>
      <c r="I1" s="17"/>
      <c r="J1" s="17"/>
      <c r="K1" s="17"/>
      <c r="L1" s="17"/>
      <c r="M1" s="17"/>
      <c r="N1" s="17"/>
      <c r="O1" s="17"/>
      <c r="P1" s="17"/>
      <c r="Q1" s="17"/>
      <c r="R1" s="17"/>
      <c r="S1" s="17"/>
      <c r="T1" s="17"/>
      <c r="U1" s="17"/>
      <c r="V1" s="17"/>
      <c r="W1" s="17"/>
      <c r="X1" s="17"/>
      <c r="Y1" s="17"/>
      <c r="Z1" s="17"/>
      <c r="AA1" s="17"/>
      <c r="AB1" s="17"/>
      <c r="AC1" s="17"/>
      <c r="AD1" s="17"/>
      <c r="AJ1" s="431" t="s">
        <v>1017</v>
      </c>
    </row>
    <row r="2" spans="1:36" s="29" customFormat="1" ht="15.65" customHeight="1" thickTop="1">
      <c r="A2" s="27"/>
      <c r="B2" s="477" t="s">
        <v>13</v>
      </c>
      <c r="C2" s="28"/>
      <c r="D2" s="28"/>
      <c r="E2" s="28"/>
      <c r="F2" s="28"/>
      <c r="G2" s="477" t="s">
        <v>13</v>
      </c>
      <c r="H2" s="28"/>
      <c r="I2" s="28"/>
      <c r="J2" s="28"/>
      <c r="K2" s="28"/>
      <c r="L2" s="477" t="s">
        <v>13</v>
      </c>
      <c r="Q2" s="477" t="s">
        <v>13</v>
      </c>
      <c r="V2" s="477" t="s">
        <v>13</v>
      </c>
      <c r="AA2" s="477" t="s">
        <v>13</v>
      </c>
      <c r="AJ2" s="349" t="str">
        <f>INDEX(Languages1!$B$1:$AA$1998,MATCH(AJ1,Languages1!$B$1:$B$1998,0),MATCH('1'!$C$5,Languages1!$B$1:$AA$1,0))</f>
        <v>Nessa aba, é importante preencher seus dados diferenciando homens e mulheres. Isso possibilitará uma visão geral do número de homens e mulheres que trabalham para sua empresa/fazenda e permitirá que você mapeie o que seus empregados ganham e os benefícios não-financeiros extras que eles recebem por gênero. Como uma empresa, é útil ter essa visão geral para auxiliá-lo a ver quaisquer diferenças entre seus trabalhadores e trabalhadoras dentro de uma mesma categoria de trabalho. Pagamento igual por tarefa igual é bom para a empresa e seus colaboradores.</v>
      </c>
    </row>
    <row r="3" spans="1:36" ht="15.65" customHeight="1">
      <c r="B3" s="360" t="str">
        <f>"Work Area: "&amp;'3'!D7</f>
        <v xml:space="preserve">Work Area: </v>
      </c>
      <c r="C3" s="361"/>
      <c r="D3" s="361"/>
      <c r="E3" s="362"/>
      <c r="F3" s="351"/>
      <c r="G3" s="405" t="str">
        <f>"Work Area: "&amp;'3'!F7</f>
        <v xml:space="preserve">Work Area: </v>
      </c>
      <c r="H3" s="406"/>
      <c r="I3" s="406"/>
      <c r="J3" s="407"/>
      <c r="K3" s="351"/>
      <c r="L3" s="405" t="str">
        <f>"Work Area: "&amp;'3'!H7</f>
        <v xml:space="preserve">Work Area: </v>
      </c>
      <c r="M3" s="406"/>
      <c r="N3" s="406"/>
      <c r="O3" s="407"/>
      <c r="P3" s="351"/>
      <c r="Q3" s="405" t="str">
        <f>"Work Area: "&amp;'3'!J7</f>
        <v xml:space="preserve">Work Area: </v>
      </c>
      <c r="R3" s="406"/>
      <c r="S3" s="406"/>
      <c r="T3" s="407"/>
      <c r="U3" s="351"/>
      <c r="V3" s="405" t="str">
        <f>"Work Area: "&amp;'3'!L7</f>
        <v xml:space="preserve">Work Area: </v>
      </c>
      <c r="W3" s="406"/>
      <c r="X3" s="30"/>
      <c r="Y3" s="31"/>
      <c r="AA3" s="202" t="str">
        <f>"Work Area: "&amp;'3'!N7</f>
        <v xml:space="preserve">Work Area: </v>
      </c>
      <c r="AB3" s="30"/>
      <c r="AC3" s="30"/>
      <c r="AD3" s="31"/>
    </row>
    <row r="4" spans="1:36" ht="35.15" customHeight="1">
      <c r="B4" s="363" t="s">
        <v>6</v>
      </c>
      <c r="C4" s="364" t="s">
        <v>690</v>
      </c>
      <c r="D4" s="363" t="s">
        <v>14</v>
      </c>
      <c r="E4" s="363" t="s">
        <v>1</v>
      </c>
      <c r="F4" s="351"/>
      <c r="G4" s="408" t="s">
        <v>6</v>
      </c>
      <c r="H4" s="409" t="s">
        <v>690</v>
      </c>
      <c r="I4" s="408" t="s">
        <v>14</v>
      </c>
      <c r="J4" s="408" t="s">
        <v>1</v>
      </c>
      <c r="K4" s="351"/>
      <c r="L4" s="408" t="s">
        <v>6</v>
      </c>
      <c r="M4" s="409" t="s">
        <v>690</v>
      </c>
      <c r="N4" s="408" t="s">
        <v>14</v>
      </c>
      <c r="O4" s="408" t="s">
        <v>1</v>
      </c>
      <c r="P4" s="351"/>
      <c r="Q4" s="408" t="s">
        <v>6</v>
      </c>
      <c r="R4" s="409" t="s">
        <v>690</v>
      </c>
      <c r="S4" s="408" t="s">
        <v>14</v>
      </c>
      <c r="T4" s="408" t="s">
        <v>1</v>
      </c>
      <c r="U4" s="351"/>
      <c r="V4" s="408" t="s">
        <v>6</v>
      </c>
      <c r="W4" s="409" t="s">
        <v>690</v>
      </c>
      <c r="X4" s="32" t="s">
        <v>14</v>
      </c>
      <c r="Y4" s="32" t="s">
        <v>1</v>
      </c>
      <c r="AA4" s="32" t="s">
        <v>6</v>
      </c>
      <c r="AB4" s="33" t="s">
        <v>690</v>
      </c>
      <c r="AC4" s="32" t="s">
        <v>14</v>
      </c>
      <c r="AD4" s="32" t="s">
        <v>1</v>
      </c>
    </row>
    <row r="5" spans="1:36" ht="15.65" customHeight="1">
      <c r="B5" s="1186">
        <f>'3'!D10</f>
        <v>0</v>
      </c>
      <c r="C5" s="365" t="s">
        <v>799</v>
      </c>
      <c r="D5" s="367"/>
      <c r="E5" s="1185" t="str">
        <f>IF(SUM(D5:D6)=0," ",(SUM(D5:D6)))</f>
        <v xml:space="preserve"> </v>
      </c>
      <c r="F5" s="410"/>
      <c r="G5" s="1180">
        <f>'3'!F10</f>
        <v>0</v>
      </c>
      <c r="H5" s="411" t="s">
        <v>799</v>
      </c>
      <c r="I5" s="412"/>
      <c r="J5" s="1179" t="str">
        <f>IF(SUM(I5:I6)=0," ",(SUM(I5:I6)))</f>
        <v xml:space="preserve"> </v>
      </c>
      <c r="K5" s="410"/>
      <c r="L5" s="1180">
        <f>'3'!H10</f>
        <v>0</v>
      </c>
      <c r="M5" s="411" t="s">
        <v>799</v>
      </c>
      <c r="N5" s="412"/>
      <c r="O5" s="1179" t="str">
        <f>IF(SUM(N5:N6)=0," ",(SUM(N5:N6)))</f>
        <v xml:space="preserve"> </v>
      </c>
      <c r="P5" s="410"/>
      <c r="Q5" s="1177">
        <f>'3'!J10</f>
        <v>0</v>
      </c>
      <c r="R5" s="411" t="s">
        <v>799</v>
      </c>
      <c r="S5" s="412"/>
      <c r="T5" s="1179" t="str">
        <f>IF(SUM(S5:S6)=0," ",(SUM(S5:S6)))</f>
        <v xml:space="preserve"> </v>
      </c>
      <c r="U5" s="410"/>
      <c r="V5" s="1180">
        <f>'3'!L10</f>
        <v>0</v>
      </c>
      <c r="W5" s="411" t="s">
        <v>799</v>
      </c>
      <c r="X5" s="189"/>
      <c r="Y5" s="1167" t="str">
        <f>IF(SUM(X5:X6)=0," ",(SUM(X5:X6)))</f>
        <v xml:space="preserve"> </v>
      </c>
      <c r="Z5" s="7"/>
      <c r="AA5" s="1168">
        <f>'3'!N10</f>
        <v>0</v>
      </c>
      <c r="AB5" s="204" t="s">
        <v>799</v>
      </c>
      <c r="AC5" s="189"/>
      <c r="AD5" s="1167" t="str">
        <f>IF(SUM(AC5:AC6)=0," ",(SUM(AC5:AC6)))</f>
        <v xml:space="preserve"> </v>
      </c>
      <c r="AE5" s="7"/>
      <c r="AF5" s="7"/>
    </row>
    <row r="6" spans="1:36" ht="15.65" customHeight="1">
      <c r="B6" s="1187"/>
      <c r="C6" s="366" t="s">
        <v>800</v>
      </c>
      <c r="D6" s="368"/>
      <c r="E6" s="1185"/>
      <c r="F6" s="410"/>
      <c r="G6" s="1178"/>
      <c r="H6" s="413" t="s">
        <v>800</v>
      </c>
      <c r="I6" s="414"/>
      <c r="J6" s="1179"/>
      <c r="K6" s="410"/>
      <c r="L6" s="1178"/>
      <c r="M6" s="413" t="s">
        <v>800</v>
      </c>
      <c r="N6" s="414"/>
      <c r="O6" s="1179"/>
      <c r="P6" s="410"/>
      <c r="Q6" s="1178"/>
      <c r="R6" s="413" t="s">
        <v>800</v>
      </c>
      <c r="S6" s="414"/>
      <c r="T6" s="1179"/>
      <c r="U6" s="410"/>
      <c r="V6" s="1178"/>
      <c r="W6" s="413" t="s">
        <v>800</v>
      </c>
      <c r="X6" s="190"/>
      <c r="Y6" s="1167"/>
      <c r="Z6" s="7"/>
      <c r="AA6" s="1169"/>
      <c r="AB6" s="203" t="s">
        <v>800</v>
      </c>
      <c r="AC6" s="190"/>
      <c r="AD6" s="1167"/>
      <c r="AE6" s="7"/>
      <c r="AF6" s="7"/>
    </row>
    <row r="7" spans="1:36" ht="15.65" customHeight="1">
      <c r="B7" s="1184">
        <f>'3'!D11</f>
        <v>0</v>
      </c>
      <c r="C7" s="365" t="s">
        <v>799</v>
      </c>
      <c r="D7" s="369"/>
      <c r="E7" s="1185" t="str">
        <f>IF(SUM(D7:D8)=0," ",(SUM(D7:D8)))</f>
        <v xml:space="preserve"> </v>
      </c>
      <c r="F7" s="410"/>
      <c r="G7" s="1177">
        <f>'3'!F11</f>
        <v>0</v>
      </c>
      <c r="H7" s="411" t="s">
        <v>799</v>
      </c>
      <c r="I7" s="415"/>
      <c r="J7" s="1179" t="str">
        <f>IF(SUM(I7:I8)=0," ",(SUM(I7:I8)))</f>
        <v xml:space="preserve"> </v>
      </c>
      <c r="K7" s="410"/>
      <c r="L7" s="1177">
        <f>'3'!H11</f>
        <v>0</v>
      </c>
      <c r="M7" s="411" t="s">
        <v>799</v>
      </c>
      <c r="N7" s="415"/>
      <c r="O7" s="1179" t="str">
        <f>IF(SUM(N7:N8)=0," ",(SUM(N7:N8)))</f>
        <v xml:space="preserve"> </v>
      </c>
      <c r="P7" s="410"/>
      <c r="Q7" s="1177">
        <f>'3'!J11</f>
        <v>0</v>
      </c>
      <c r="R7" s="411" t="s">
        <v>799</v>
      </c>
      <c r="S7" s="415"/>
      <c r="T7" s="1179" t="str">
        <f>IF(SUM(S7:S8)=0," ",(SUM(S7:S8)))</f>
        <v xml:space="preserve"> </v>
      </c>
      <c r="U7" s="410"/>
      <c r="V7" s="1180">
        <f>'3'!L11</f>
        <v>0</v>
      </c>
      <c r="W7" s="411" t="s">
        <v>799</v>
      </c>
      <c r="X7" s="191"/>
      <c r="Y7" s="1167" t="str">
        <f>IF(SUM(X7:X8)=0," ",(SUM(X7:X8)))</f>
        <v xml:space="preserve"> </v>
      </c>
      <c r="Z7" s="7"/>
      <c r="AA7" s="1168">
        <f>'3'!N11</f>
        <v>0</v>
      </c>
      <c r="AB7" s="204" t="s">
        <v>799</v>
      </c>
      <c r="AC7" s="191"/>
      <c r="AD7" s="1167" t="str">
        <f>IF(SUM(AC7:AC8)=0," ",(SUM(AC7:AC8)))</f>
        <v xml:space="preserve"> </v>
      </c>
      <c r="AE7" s="7"/>
      <c r="AF7" s="7"/>
    </row>
    <row r="8" spans="1:36" ht="15.65" customHeight="1">
      <c r="B8" s="1171"/>
      <c r="C8" s="366" t="s">
        <v>800</v>
      </c>
      <c r="D8" s="368"/>
      <c r="E8" s="1185"/>
      <c r="F8" s="410"/>
      <c r="G8" s="1178"/>
      <c r="H8" s="413" t="s">
        <v>800</v>
      </c>
      <c r="I8" s="414"/>
      <c r="J8" s="1179"/>
      <c r="K8" s="410"/>
      <c r="L8" s="1178"/>
      <c r="M8" s="413" t="s">
        <v>800</v>
      </c>
      <c r="N8" s="414"/>
      <c r="O8" s="1179"/>
      <c r="P8" s="410"/>
      <c r="Q8" s="1178"/>
      <c r="R8" s="413" t="s">
        <v>800</v>
      </c>
      <c r="S8" s="414"/>
      <c r="T8" s="1179"/>
      <c r="U8" s="410"/>
      <c r="V8" s="1178"/>
      <c r="W8" s="413" t="s">
        <v>800</v>
      </c>
      <c r="X8" s="190"/>
      <c r="Y8" s="1167"/>
      <c r="Z8" s="7"/>
      <c r="AA8" s="1169"/>
      <c r="AB8" s="203" t="s">
        <v>800</v>
      </c>
      <c r="AC8" s="190"/>
      <c r="AD8" s="1167"/>
      <c r="AE8" s="7"/>
      <c r="AF8" s="7"/>
    </row>
    <row r="9" spans="1:36" ht="15.65" customHeight="1">
      <c r="B9" s="1184">
        <f>'3'!D12</f>
        <v>0</v>
      </c>
      <c r="C9" s="365" t="s">
        <v>799</v>
      </c>
      <c r="D9" s="369"/>
      <c r="E9" s="1185" t="str">
        <f>IF(SUM(D9:D10)=0," ",(SUM(D9:D10)))</f>
        <v xml:space="preserve"> </v>
      </c>
      <c r="F9" s="410"/>
      <c r="G9" s="1177">
        <f>'3'!F12</f>
        <v>0</v>
      </c>
      <c r="H9" s="411" t="s">
        <v>799</v>
      </c>
      <c r="I9" s="415"/>
      <c r="J9" s="1179" t="str">
        <f>IF(SUM(I9:I10)=0," ",(SUM(I9:I10)))</f>
        <v xml:space="preserve"> </v>
      </c>
      <c r="K9" s="410"/>
      <c r="L9" s="1177">
        <f>'3'!H12</f>
        <v>0</v>
      </c>
      <c r="M9" s="411" t="s">
        <v>799</v>
      </c>
      <c r="N9" s="415"/>
      <c r="O9" s="1179" t="str">
        <f>IF(SUM(N9:N10)=0," ",(SUM(N9:N10)))</f>
        <v xml:space="preserve"> </v>
      </c>
      <c r="P9" s="410"/>
      <c r="Q9" s="1177">
        <f>'3'!J12</f>
        <v>0</v>
      </c>
      <c r="R9" s="411" t="s">
        <v>799</v>
      </c>
      <c r="S9" s="415"/>
      <c r="T9" s="1179" t="str">
        <f>IF(SUM(S9:S10)=0," ",(SUM(S9:S10)))</f>
        <v xml:space="preserve"> </v>
      </c>
      <c r="U9" s="410"/>
      <c r="V9" s="1180">
        <f>'3'!L12</f>
        <v>0</v>
      </c>
      <c r="W9" s="411" t="s">
        <v>799</v>
      </c>
      <c r="X9" s="191"/>
      <c r="Y9" s="1167" t="str">
        <f>IF(SUM(X9:X10)=0," ",(SUM(X9:X10)))</f>
        <v xml:space="preserve"> </v>
      </c>
      <c r="Z9" s="7"/>
      <c r="AA9" s="1168">
        <f>'3'!N12</f>
        <v>0</v>
      </c>
      <c r="AB9" s="204" t="s">
        <v>799</v>
      </c>
      <c r="AC9" s="191"/>
      <c r="AD9" s="1167" t="str">
        <f>IF(SUM(AC9:AC10)=0," ",(SUM(AC9:AC10)))</f>
        <v xml:space="preserve"> </v>
      </c>
      <c r="AE9" s="7"/>
      <c r="AF9" s="7"/>
    </row>
    <row r="10" spans="1:36" ht="15.65" customHeight="1">
      <c r="B10" s="1171"/>
      <c r="C10" s="366" t="s">
        <v>800</v>
      </c>
      <c r="D10" s="368"/>
      <c r="E10" s="1185"/>
      <c r="F10" s="410"/>
      <c r="G10" s="1178"/>
      <c r="H10" s="413" t="s">
        <v>800</v>
      </c>
      <c r="I10" s="414"/>
      <c r="J10" s="1179"/>
      <c r="K10" s="410"/>
      <c r="L10" s="1178"/>
      <c r="M10" s="413" t="s">
        <v>800</v>
      </c>
      <c r="N10" s="414"/>
      <c r="O10" s="1179"/>
      <c r="P10" s="410"/>
      <c r="Q10" s="1178"/>
      <c r="R10" s="413" t="s">
        <v>800</v>
      </c>
      <c r="S10" s="414"/>
      <c r="T10" s="1179"/>
      <c r="U10" s="410"/>
      <c r="V10" s="1178"/>
      <c r="W10" s="413" t="s">
        <v>800</v>
      </c>
      <c r="X10" s="190"/>
      <c r="Y10" s="1167"/>
      <c r="Z10" s="7"/>
      <c r="AA10" s="1169"/>
      <c r="AB10" s="203" t="s">
        <v>800</v>
      </c>
      <c r="AC10" s="190"/>
      <c r="AD10" s="1167"/>
      <c r="AE10" s="7"/>
      <c r="AF10" s="7"/>
    </row>
    <row r="11" spans="1:36" ht="15.65" customHeight="1">
      <c r="B11" s="1184">
        <f>'3'!D13</f>
        <v>0</v>
      </c>
      <c r="C11" s="365" t="s">
        <v>799</v>
      </c>
      <c r="D11" s="370"/>
      <c r="E11" s="1185" t="str">
        <f>IF(SUM(D11:D12)=0," ",(SUM(D11:D12)))</f>
        <v xml:space="preserve"> </v>
      </c>
      <c r="F11" s="410"/>
      <c r="G11" s="1177">
        <f>'3'!F13</f>
        <v>0</v>
      </c>
      <c r="H11" s="411" t="s">
        <v>799</v>
      </c>
      <c r="I11" s="416"/>
      <c r="J11" s="1179" t="str">
        <f>IF(SUM(I11:I12)=0," ",(SUM(I11:I12)))</f>
        <v xml:space="preserve"> </v>
      </c>
      <c r="K11" s="410"/>
      <c r="L11" s="1177">
        <f>'3'!H13</f>
        <v>0</v>
      </c>
      <c r="M11" s="411" t="s">
        <v>799</v>
      </c>
      <c r="N11" s="416"/>
      <c r="O11" s="1179" t="str">
        <f>IF(SUM(N11:N12)=0," ",(SUM(N11:N12)))</f>
        <v xml:space="preserve"> </v>
      </c>
      <c r="P11" s="410"/>
      <c r="Q11" s="1177">
        <f>'3'!J13</f>
        <v>0</v>
      </c>
      <c r="R11" s="411" t="s">
        <v>799</v>
      </c>
      <c r="S11" s="416"/>
      <c r="T11" s="1179" t="str">
        <f>IF(SUM(S11:S12)=0," ",(SUM(S11:S12)))</f>
        <v xml:space="preserve"> </v>
      </c>
      <c r="U11" s="410"/>
      <c r="V11" s="1180">
        <f>'3'!L13</f>
        <v>0</v>
      </c>
      <c r="W11" s="411" t="s">
        <v>799</v>
      </c>
      <c r="X11" s="192"/>
      <c r="Y11" s="1167" t="str">
        <f>IF(SUM(X11:X12)=0," ",(SUM(X11:X12)))</f>
        <v xml:space="preserve"> </v>
      </c>
      <c r="Z11" s="7"/>
      <c r="AA11" s="1168">
        <f>'3'!N13</f>
        <v>0</v>
      </c>
      <c r="AB11" s="204" t="s">
        <v>799</v>
      </c>
      <c r="AC11" s="192"/>
      <c r="AD11" s="1167" t="str">
        <f>IF(SUM(AC11:AC12)=0," ",(SUM(AC11:AC12)))</f>
        <v xml:space="preserve"> </v>
      </c>
      <c r="AE11" s="7"/>
      <c r="AF11" s="7"/>
    </row>
    <row r="12" spans="1:36" ht="15.65" customHeight="1">
      <c r="B12" s="1171"/>
      <c r="C12" s="366" t="s">
        <v>800</v>
      </c>
      <c r="D12" s="371"/>
      <c r="E12" s="1185"/>
      <c r="F12" s="410"/>
      <c r="G12" s="1178"/>
      <c r="H12" s="413" t="s">
        <v>800</v>
      </c>
      <c r="I12" s="417"/>
      <c r="J12" s="1179"/>
      <c r="K12" s="410"/>
      <c r="L12" s="1178"/>
      <c r="M12" s="413" t="s">
        <v>800</v>
      </c>
      <c r="N12" s="417"/>
      <c r="O12" s="1179"/>
      <c r="P12" s="410"/>
      <c r="Q12" s="1178"/>
      <c r="R12" s="413" t="s">
        <v>800</v>
      </c>
      <c r="S12" s="417"/>
      <c r="T12" s="1179"/>
      <c r="U12" s="410"/>
      <c r="V12" s="1178"/>
      <c r="W12" s="413" t="s">
        <v>800</v>
      </c>
      <c r="X12" s="193"/>
      <c r="Y12" s="1167"/>
      <c r="Z12" s="7"/>
      <c r="AA12" s="1169"/>
      <c r="AB12" s="203" t="s">
        <v>800</v>
      </c>
      <c r="AC12" s="193"/>
      <c r="AD12" s="1167"/>
      <c r="AE12" s="7"/>
      <c r="AF12" s="7"/>
    </row>
    <row r="13" spans="1:36" ht="15.65" customHeight="1">
      <c r="B13" s="1184">
        <f>'3'!D14</f>
        <v>0</v>
      </c>
      <c r="C13" s="365" t="s">
        <v>799</v>
      </c>
      <c r="D13" s="369"/>
      <c r="E13" s="1185" t="str">
        <f>IF(SUM(D13:D14)=0," ",(SUM(D13:D14)))</f>
        <v xml:space="preserve"> </v>
      </c>
      <c r="F13" s="410"/>
      <c r="G13" s="1177">
        <f>'3'!F14</f>
        <v>0</v>
      </c>
      <c r="H13" s="411" t="s">
        <v>799</v>
      </c>
      <c r="I13" s="415"/>
      <c r="J13" s="1179" t="str">
        <f>IF(SUM(I13:I14)=0," ",(SUM(I13:I14)))</f>
        <v xml:space="preserve"> </v>
      </c>
      <c r="K13" s="410"/>
      <c r="L13" s="1177">
        <f>'3'!H14</f>
        <v>0</v>
      </c>
      <c r="M13" s="411" t="s">
        <v>799</v>
      </c>
      <c r="N13" s="415"/>
      <c r="O13" s="1179" t="str">
        <f>IF(SUM(N13:N14)=0," ",(SUM(N13:N14)))</f>
        <v xml:space="preserve"> </v>
      </c>
      <c r="P13" s="410"/>
      <c r="Q13" s="1177">
        <f>'3'!J14</f>
        <v>0</v>
      </c>
      <c r="R13" s="411" t="s">
        <v>799</v>
      </c>
      <c r="S13" s="415"/>
      <c r="T13" s="1179" t="str">
        <f>IF(SUM(S13:S14)=0," ",(SUM(S13:S14)))</f>
        <v xml:space="preserve"> </v>
      </c>
      <c r="U13" s="410"/>
      <c r="V13" s="1180">
        <f>'3'!L14</f>
        <v>0</v>
      </c>
      <c r="W13" s="411" t="s">
        <v>799</v>
      </c>
      <c r="X13" s="191"/>
      <c r="Y13" s="1167" t="str">
        <f>IF(SUM(X13:X14)=0," ",(SUM(X13:X14)))</f>
        <v xml:space="preserve"> </v>
      </c>
      <c r="Z13" s="7"/>
      <c r="AA13" s="1168">
        <f>'3'!N14</f>
        <v>0</v>
      </c>
      <c r="AB13" s="204" t="s">
        <v>799</v>
      </c>
      <c r="AC13" s="191"/>
      <c r="AD13" s="1167" t="str">
        <f>IF(SUM(AC13:AC14)=0," ",(SUM(AC13:AC14)))</f>
        <v xml:space="preserve"> </v>
      </c>
      <c r="AE13" s="7"/>
      <c r="AF13" s="7"/>
    </row>
    <row r="14" spans="1:36" ht="15.65" customHeight="1">
      <c r="B14" s="1171"/>
      <c r="C14" s="366" t="s">
        <v>800</v>
      </c>
      <c r="D14" s="368"/>
      <c r="E14" s="1185"/>
      <c r="F14" s="410"/>
      <c r="G14" s="1178"/>
      <c r="H14" s="413" t="s">
        <v>800</v>
      </c>
      <c r="I14" s="414"/>
      <c r="J14" s="1179"/>
      <c r="K14" s="410"/>
      <c r="L14" s="1178"/>
      <c r="M14" s="413" t="s">
        <v>800</v>
      </c>
      <c r="N14" s="414"/>
      <c r="O14" s="1179"/>
      <c r="P14" s="410"/>
      <c r="Q14" s="1178"/>
      <c r="R14" s="413" t="s">
        <v>800</v>
      </c>
      <c r="S14" s="414"/>
      <c r="T14" s="1179"/>
      <c r="U14" s="410"/>
      <c r="V14" s="1178"/>
      <c r="W14" s="413" t="s">
        <v>800</v>
      </c>
      <c r="X14" s="190"/>
      <c r="Y14" s="1167"/>
      <c r="Z14" s="7"/>
      <c r="AA14" s="1169"/>
      <c r="AB14" s="203" t="s">
        <v>800</v>
      </c>
      <c r="AC14" s="190"/>
      <c r="AD14" s="1167"/>
      <c r="AE14" s="7"/>
      <c r="AF14" s="7"/>
    </row>
    <row r="15" spans="1:36" ht="15.65" customHeight="1">
      <c r="B15" s="1184">
        <f>'3'!D15</f>
        <v>0</v>
      </c>
      <c r="C15" s="365" t="s">
        <v>799</v>
      </c>
      <c r="D15" s="369"/>
      <c r="E15" s="1185" t="str">
        <f>IF(SUM(D15:D16)=0," ",(SUM(D15:D16)))</f>
        <v xml:space="preserve"> </v>
      </c>
      <c r="F15" s="410"/>
      <c r="G15" s="1177">
        <f>'3'!F15</f>
        <v>0</v>
      </c>
      <c r="H15" s="411" t="s">
        <v>799</v>
      </c>
      <c r="I15" s="415"/>
      <c r="J15" s="1179" t="str">
        <f>IF(SUM(I15:I16)=0," ",(SUM(I15:I16)))</f>
        <v xml:space="preserve"> </v>
      </c>
      <c r="K15" s="410"/>
      <c r="L15" s="1177">
        <f>'3'!H15</f>
        <v>0</v>
      </c>
      <c r="M15" s="411" t="s">
        <v>799</v>
      </c>
      <c r="N15" s="415"/>
      <c r="O15" s="1179" t="str">
        <f>IF(SUM(N15:N16)=0," ",(SUM(N15:N16)))</f>
        <v xml:space="preserve"> </v>
      </c>
      <c r="P15" s="410"/>
      <c r="Q15" s="1177">
        <f>'3'!J15</f>
        <v>0</v>
      </c>
      <c r="R15" s="411" t="s">
        <v>799</v>
      </c>
      <c r="S15" s="415"/>
      <c r="T15" s="1179" t="str">
        <f>IF(SUM(S15:S16)=0," ",(SUM(S15:S16)))</f>
        <v xml:space="preserve"> </v>
      </c>
      <c r="U15" s="410"/>
      <c r="V15" s="1180">
        <f>'3'!L15</f>
        <v>0</v>
      </c>
      <c r="W15" s="411" t="s">
        <v>799</v>
      </c>
      <c r="X15" s="191"/>
      <c r="Y15" s="1167" t="str">
        <f>IF(SUM(X15:X16)=0," ",(SUM(X15:X16)))</f>
        <v xml:space="preserve"> </v>
      </c>
      <c r="Z15" s="7"/>
      <c r="AA15" s="1168">
        <f>'3'!N15</f>
        <v>0</v>
      </c>
      <c r="AB15" s="204" t="s">
        <v>799</v>
      </c>
      <c r="AC15" s="191"/>
      <c r="AD15" s="1167" t="str">
        <f>IF(SUM(AC15:AC16)=0," ",(SUM(AC15:AC16)))</f>
        <v xml:space="preserve"> </v>
      </c>
      <c r="AE15" s="7"/>
      <c r="AF15" s="7"/>
    </row>
    <row r="16" spans="1:36" ht="15.65" customHeight="1">
      <c r="B16" s="1171"/>
      <c r="C16" s="366" t="s">
        <v>800</v>
      </c>
      <c r="D16" s="368"/>
      <c r="E16" s="1185"/>
      <c r="F16" s="410"/>
      <c r="G16" s="1178"/>
      <c r="H16" s="413" t="s">
        <v>800</v>
      </c>
      <c r="I16" s="414"/>
      <c r="J16" s="1179"/>
      <c r="K16" s="410"/>
      <c r="L16" s="1178"/>
      <c r="M16" s="413" t="s">
        <v>800</v>
      </c>
      <c r="N16" s="414"/>
      <c r="O16" s="1179"/>
      <c r="P16" s="410"/>
      <c r="Q16" s="1178"/>
      <c r="R16" s="413" t="s">
        <v>800</v>
      </c>
      <c r="S16" s="414"/>
      <c r="T16" s="1179"/>
      <c r="U16" s="410"/>
      <c r="V16" s="1178"/>
      <c r="W16" s="413" t="s">
        <v>800</v>
      </c>
      <c r="X16" s="190"/>
      <c r="Y16" s="1167"/>
      <c r="Z16" s="7"/>
      <c r="AA16" s="1169"/>
      <c r="AB16" s="203" t="s">
        <v>800</v>
      </c>
      <c r="AC16" s="190"/>
      <c r="AD16" s="1167"/>
      <c r="AE16" s="7"/>
      <c r="AF16" s="7"/>
    </row>
    <row r="17" spans="2:32" ht="15.65" customHeight="1">
      <c r="B17" s="1184">
        <f>'3'!D16</f>
        <v>0</v>
      </c>
      <c r="C17" s="365" t="s">
        <v>799</v>
      </c>
      <c r="D17" s="369"/>
      <c r="E17" s="1185" t="str">
        <f>IF(SUM(D17:D18)=0," ",(SUM(D17:D18)))</f>
        <v xml:space="preserve"> </v>
      </c>
      <c r="F17" s="410"/>
      <c r="G17" s="1177">
        <f>'3'!F16</f>
        <v>0</v>
      </c>
      <c r="H17" s="411" t="s">
        <v>799</v>
      </c>
      <c r="I17" s="415"/>
      <c r="J17" s="1179" t="str">
        <f>IF(SUM(I17:I18)=0," ",(SUM(I17:I18)))</f>
        <v xml:space="preserve"> </v>
      </c>
      <c r="K17" s="410"/>
      <c r="L17" s="1177">
        <f>'3'!H16</f>
        <v>0</v>
      </c>
      <c r="M17" s="411" t="s">
        <v>799</v>
      </c>
      <c r="N17" s="415"/>
      <c r="O17" s="1179" t="str">
        <f>IF(SUM(N17:N18)=0," ",(SUM(N17:N18)))</f>
        <v xml:space="preserve"> </v>
      </c>
      <c r="P17" s="410"/>
      <c r="Q17" s="1177">
        <f>'3'!J16</f>
        <v>0</v>
      </c>
      <c r="R17" s="411" t="s">
        <v>799</v>
      </c>
      <c r="S17" s="415"/>
      <c r="T17" s="1179" t="str">
        <f>IF(SUM(S17:S18)=0," ",(SUM(S17:S18)))</f>
        <v xml:space="preserve"> </v>
      </c>
      <c r="U17" s="410"/>
      <c r="V17" s="1180">
        <f>'3'!L16</f>
        <v>0</v>
      </c>
      <c r="W17" s="411" t="s">
        <v>799</v>
      </c>
      <c r="X17" s="191"/>
      <c r="Y17" s="1167" t="str">
        <f>IF(SUM(X17:X18)=0," ",(SUM(X17:X18)))</f>
        <v xml:space="preserve"> </v>
      </c>
      <c r="Z17" s="7"/>
      <c r="AA17" s="1168">
        <f>'3'!N16</f>
        <v>0</v>
      </c>
      <c r="AB17" s="204" t="s">
        <v>799</v>
      </c>
      <c r="AC17" s="191"/>
      <c r="AD17" s="1167" t="str">
        <f>IF(SUM(AC17:AC18)=0," ",(SUM(AC17:AC18)))</f>
        <v xml:space="preserve"> </v>
      </c>
      <c r="AE17" s="7"/>
      <c r="AF17" s="7"/>
    </row>
    <row r="18" spans="2:32" ht="15.65" customHeight="1">
      <c r="B18" s="1171"/>
      <c r="C18" s="366" t="s">
        <v>800</v>
      </c>
      <c r="D18" s="368"/>
      <c r="E18" s="1185"/>
      <c r="F18" s="410"/>
      <c r="G18" s="1178"/>
      <c r="H18" s="413" t="s">
        <v>800</v>
      </c>
      <c r="I18" s="414"/>
      <c r="J18" s="1179"/>
      <c r="K18" s="410"/>
      <c r="L18" s="1178"/>
      <c r="M18" s="413" t="s">
        <v>800</v>
      </c>
      <c r="N18" s="414"/>
      <c r="O18" s="1179"/>
      <c r="P18" s="410"/>
      <c r="Q18" s="1178"/>
      <c r="R18" s="413" t="s">
        <v>800</v>
      </c>
      <c r="S18" s="414"/>
      <c r="T18" s="1179"/>
      <c r="U18" s="410"/>
      <c r="V18" s="1178"/>
      <c r="W18" s="413" t="s">
        <v>800</v>
      </c>
      <c r="X18" s="190"/>
      <c r="Y18" s="1167"/>
      <c r="Z18" s="7"/>
      <c r="AA18" s="1169"/>
      <c r="AB18" s="203" t="s">
        <v>800</v>
      </c>
      <c r="AC18" s="190"/>
      <c r="AD18" s="1167"/>
      <c r="AE18" s="7"/>
      <c r="AF18" s="7"/>
    </row>
    <row r="19" spans="2:32" ht="15.65" customHeight="1">
      <c r="B19" s="1184">
        <f>'3'!D17</f>
        <v>0</v>
      </c>
      <c r="C19" s="365" t="s">
        <v>799</v>
      </c>
      <c r="D19" s="370"/>
      <c r="E19" s="1185" t="str">
        <f>IF(SUM(D19:D20)=0," ",(SUM(D19:D20)))</f>
        <v xml:space="preserve"> </v>
      </c>
      <c r="F19" s="410"/>
      <c r="G19" s="1177">
        <f>'3'!F17</f>
        <v>0</v>
      </c>
      <c r="H19" s="411" t="s">
        <v>799</v>
      </c>
      <c r="I19" s="416"/>
      <c r="J19" s="1179" t="str">
        <f>IF(SUM(I19:I20)=0," ",(SUM(I19:I20)))</f>
        <v xml:space="preserve"> </v>
      </c>
      <c r="K19" s="410"/>
      <c r="L19" s="1177">
        <f>'3'!H17</f>
        <v>0</v>
      </c>
      <c r="M19" s="411" t="s">
        <v>799</v>
      </c>
      <c r="N19" s="416"/>
      <c r="O19" s="1179" t="str">
        <f>IF(SUM(N19:N20)=0," ",(SUM(N19:N20)))</f>
        <v xml:space="preserve"> </v>
      </c>
      <c r="P19" s="410"/>
      <c r="Q19" s="1177">
        <f>'3'!J17</f>
        <v>0</v>
      </c>
      <c r="R19" s="411" t="s">
        <v>799</v>
      </c>
      <c r="S19" s="416"/>
      <c r="T19" s="1179" t="str">
        <f>IF(SUM(S19:S20)=0," ",(SUM(S19:S20)))</f>
        <v xml:space="preserve"> </v>
      </c>
      <c r="U19" s="410"/>
      <c r="V19" s="1180">
        <f>'3'!L17</f>
        <v>0</v>
      </c>
      <c r="W19" s="411" t="s">
        <v>799</v>
      </c>
      <c r="X19" s="192"/>
      <c r="Y19" s="1167" t="str">
        <f>IF(SUM(X19:X20)=0," ",(SUM(X19:X20)))</f>
        <v xml:space="preserve"> </v>
      </c>
      <c r="Z19" s="7"/>
      <c r="AA19" s="1168">
        <f>'3'!N17</f>
        <v>0</v>
      </c>
      <c r="AB19" s="204" t="s">
        <v>799</v>
      </c>
      <c r="AC19" s="192"/>
      <c r="AD19" s="1167" t="str">
        <f>IF(SUM(AC19:AC20)=0," ",(SUM(AC19:AC20)))</f>
        <v xml:space="preserve"> </v>
      </c>
      <c r="AE19" s="7"/>
      <c r="AF19" s="7"/>
    </row>
    <row r="20" spans="2:32" ht="15.65" customHeight="1">
      <c r="B20" s="1171"/>
      <c r="C20" s="366" t="s">
        <v>800</v>
      </c>
      <c r="D20" s="371"/>
      <c r="E20" s="1185"/>
      <c r="F20" s="410"/>
      <c r="G20" s="1178"/>
      <c r="H20" s="413" t="s">
        <v>800</v>
      </c>
      <c r="I20" s="417"/>
      <c r="J20" s="1179"/>
      <c r="K20" s="410"/>
      <c r="L20" s="1178"/>
      <c r="M20" s="413" t="s">
        <v>800</v>
      </c>
      <c r="N20" s="417"/>
      <c r="O20" s="1179"/>
      <c r="P20" s="410"/>
      <c r="Q20" s="1178"/>
      <c r="R20" s="413" t="s">
        <v>800</v>
      </c>
      <c r="S20" s="417"/>
      <c r="T20" s="1179"/>
      <c r="U20" s="410"/>
      <c r="V20" s="1178"/>
      <c r="W20" s="413" t="s">
        <v>800</v>
      </c>
      <c r="X20" s="193"/>
      <c r="Y20" s="1167"/>
      <c r="Z20" s="7"/>
      <c r="AA20" s="1169"/>
      <c r="AB20" s="203" t="s">
        <v>800</v>
      </c>
      <c r="AC20" s="193"/>
      <c r="AD20" s="1167"/>
      <c r="AE20" s="7"/>
      <c r="AF20" s="7"/>
    </row>
    <row r="21" spans="2:32" ht="15.65" customHeight="1">
      <c r="B21" s="1184">
        <f>'3'!D18</f>
        <v>0</v>
      </c>
      <c r="C21" s="365" t="s">
        <v>799</v>
      </c>
      <c r="D21" s="370"/>
      <c r="E21" s="1185" t="str">
        <f>IF(SUM(D21:D22)=0," ",(SUM(D21:D22)))</f>
        <v xml:space="preserve"> </v>
      </c>
      <c r="F21" s="410"/>
      <c r="G21" s="1177">
        <f>'3'!F18</f>
        <v>0</v>
      </c>
      <c r="H21" s="411" t="s">
        <v>799</v>
      </c>
      <c r="I21" s="416"/>
      <c r="J21" s="1179" t="str">
        <f>IF(SUM(I21:I22)=0," ",(SUM(I21:I22)))</f>
        <v xml:space="preserve"> </v>
      </c>
      <c r="K21" s="410"/>
      <c r="L21" s="1177">
        <f>'3'!H18</f>
        <v>0</v>
      </c>
      <c r="M21" s="411" t="s">
        <v>799</v>
      </c>
      <c r="N21" s="416"/>
      <c r="O21" s="1179" t="str">
        <f>IF(SUM(N21:N22)=0," ",(SUM(N21:N22)))</f>
        <v xml:space="preserve"> </v>
      </c>
      <c r="P21" s="410"/>
      <c r="Q21" s="1177">
        <f>'3'!J18</f>
        <v>0</v>
      </c>
      <c r="R21" s="411" t="s">
        <v>799</v>
      </c>
      <c r="S21" s="416"/>
      <c r="T21" s="1179" t="str">
        <f>IF(SUM(S21:S22)=0," ",(SUM(S21:S22)))</f>
        <v xml:space="preserve"> </v>
      </c>
      <c r="U21" s="410"/>
      <c r="V21" s="1180">
        <f>'3'!L18</f>
        <v>0</v>
      </c>
      <c r="W21" s="411" t="s">
        <v>799</v>
      </c>
      <c r="X21" s="192"/>
      <c r="Y21" s="1167" t="str">
        <f>IF(SUM(X21:X22)=0," ",(SUM(X21:X22)))</f>
        <v xml:space="preserve"> </v>
      </c>
      <c r="Z21" s="7"/>
      <c r="AA21" s="1168">
        <f>'3'!N18</f>
        <v>0</v>
      </c>
      <c r="AB21" s="204" t="s">
        <v>799</v>
      </c>
      <c r="AC21" s="192"/>
      <c r="AD21" s="1167" t="str">
        <f>IF(SUM(AC21:AC22)=0," ",(SUM(AC21:AC22)))</f>
        <v xml:space="preserve"> </v>
      </c>
      <c r="AE21" s="7"/>
      <c r="AF21" s="7"/>
    </row>
    <row r="22" spans="2:32" ht="15.65" customHeight="1">
      <c r="B22" s="1171"/>
      <c r="C22" s="366" t="s">
        <v>800</v>
      </c>
      <c r="D22" s="371"/>
      <c r="E22" s="1185"/>
      <c r="F22" s="410"/>
      <c r="G22" s="1178"/>
      <c r="H22" s="413" t="s">
        <v>800</v>
      </c>
      <c r="I22" s="417"/>
      <c r="J22" s="1179"/>
      <c r="K22" s="410"/>
      <c r="L22" s="1178"/>
      <c r="M22" s="413" t="s">
        <v>800</v>
      </c>
      <c r="N22" s="417"/>
      <c r="O22" s="1179"/>
      <c r="P22" s="410"/>
      <c r="Q22" s="1178"/>
      <c r="R22" s="413" t="s">
        <v>800</v>
      </c>
      <c r="S22" s="417"/>
      <c r="T22" s="1179"/>
      <c r="U22" s="410"/>
      <c r="V22" s="1178"/>
      <c r="W22" s="413" t="s">
        <v>800</v>
      </c>
      <c r="X22" s="193"/>
      <c r="Y22" s="1167"/>
      <c r="Z22" s="7"/>
      <c r="AA22" s="1169"/>
      <c r="AB22" s="203" t="s">
        <v>800</v>
      </c>
      <c r="AC22" s="193"/>
      <c r="AD22" s="1167"/>
      <c r="AE22" s="7"/>
      <c r="AF22" s="7"/>
    </row>
    <row r="23" spans="2:32" ht="15.65" customHeight="1">
      <c r="B23" s="1170">
        <f>'3'!D19</f>
        <v>0</v>
      </c>
      <c r="C23" s="365" t="s">
        <v>799</v>
      </c>
      <c r="D23" s="370"/>
      <c r="E23" s="1172" t="str">
        <f>IF(SUM(D23:D24)=0," ",(SUM(D23:D24)))</f>
        <v xml:space="preserve"> </v>
      </c>
      <c r="F23" s="410"/>
      <c r="G23" s="1177">
        <f>'3'!F19</f>
        <v>0</v>
      </c>
      <c r="H23" s="411" t="s">
        <v>799</v>
      </c>
      <c r="I23" s="416"/>
      <c r="J23" s="1181" t="str">
        <f>IF(SUM(I23:I24)=0," ",(SUM(I23:I24)))</f>
        <v xml:space="preserve"> </v>
      </c>
      <c r="K23" s="410"/>
      <c r="L23" s="1177">
        <f>'3'!H19</f>
        <v>0</v>
      </c>
      <c r="M23" s="411" t="s">
        <v>799</v>
      </c>
      <c r="N23" s="416"/>
      <c r="O23" s="1179" t="str">
        <f>IF(SUM(N23:N24)=0," ",(SUM(N23:N24)))</f>
        <v xml:space="preserve"> </v>
      </c>
      <c r="P23" s="410"/>
      <c r="Q23" s="1177">
        <f>'3'!J19</f>
        <v>0</v>
      </c>
      <c r="R23" s="411" t="s">
        <v>799</v>
      </c>
      <c r="S23" s="416"/>
      <c r="T23" s="1179" t="str">
        <f>IF(SUM(S23:S24)=0," ",(SUM(S23:S24)))</f>
        <v xml:space="preserve"> </v>
      </c>
      <c r="U23" s="410"/>
      <c r="V23" s="1180">
        <f>'3'!L19</f>
        <v>0</v>
      </c>
      <c r="W23" s="411" t="s">
        <v>799</v>
      </c>
      <c r="X23" s="192"/>
      <c r="Y23" s="1167" t="str">
        <f>IF(SUM(X23:X24)=0," ",(SUM(X23:X24)))</f>
        <v xml:space="preserve"> </v>
      </c>
      <c r="Z23" s="7"/>
      <c r="AA23" s="1168">
        <f>'3'!N19</f>
        <v>0</v>
      </c>
      <c r="AB23" s="204" t="s">
        <v>799</v>
      </c>
      <c r="AC23" s="192"/>
      <c r="AD23" s="1167" t="str">
        <f>IF(SUM(AC23:AC24)=0," ",(SUM(AC23:AC24)))</f>
        <v xml:space="preserve"> </v>
      </c>
      <c r="AE23" s="7"/>
      <c r="AF23" s="7"/>
    </row>
    <row r="24" spans="2:32" ht="15.65" customHeight="1">
      <c r="B24" s="1171"/>
      <c r="C24" s="366" t="s">
        <v>800</v>
      </c>
      <c r="D24" s="371"/>
      <c r="E24" s="1173"/>
      <c r="F24" s="410"/>
      <c r="G24" s="1178"/>
      <c r="H24" s="413" t="s">
        <v>800</v>
      </c>
      <c r="I24" s="417"/>
      <c r="J24" s="1182"/>
      <c r="K24" s="410"/>
      <c r="L24" s="1183"/>
      <c r="M24" s="413" t="s">
        <v>800</v>
      </c>
      <c r="N24" s="417"/>
      <c r="O24" s="1179"/>
      <c r="P24" s="410"/>
      <c r="Q24" s="1183"/>
      <c r="R24" s="413" t="s">
        <v>800</v>
      </c>
      <c r="S24" s="417"/>
      <c r="T24" s="1179"/>
      <c r="U24" s="410"/>
      <c r="V24" s="1178"/>
      <c r="W24" s="413" t="s">
        <v>800</v>
      </c>
      <c r="X24" s="193"/>
      <c r="Y24" s="1167"/>
      <c r="Z24" s="7"/>
      <c r="AA24" s="1169"/>
      <c r="AB24" s="203" t="s">
        <v>800</v>
      </c>
      <c r="AC24" s="193"/>
      <c r="AD24" s="1167"/>
      <c r="AE24" s="7"/>
      <c r="AF24" s="7"/>
    </row>
    <row r="25" spans="2:32" ht="15.65" customHeight="1">
      <c r="B25" s="1170">
        <f>'3'!D20</f>
        <v>0</v>
      </c>
      <c r="C25" s="365" t="s">
        <v>799</v>
      </c>
      <c r="D25" s="370"/>
      <c r="E25" s="1172" t="str">
        <f t="shared" ref="E25" si="0">IF(SUM(D25:D26)=0," ",(SUM(D25:D26)))</f>
        <v xml:space="preserve"> </v>
      </c>
      <c r="F25" s="351"/>
      <c r="G25" s="1180">
        <f>'3'!F20</f>
        <v>0</v>
      </c>
      <c r="H25" s="411" t="s">
        <v>799</v>
      </c>
      <c r="I25" s="416"/>
      <c r="J25" s="1181" t="str">
        <f t="shared" ref="J25" si="1">IF(SUM(I25:I26)=0," ",(SUM(I25:I26)))</f>
        <v xml:space="preserve"> </v>
      </c>
      <c r="K25" s="351"/>
      <c r="L25" s="1180">
        <f>'3'!H20</f>
        <v>0</v>
      </c>
      <c r="M25" s="411" t="s">
        <v>799</v>
      </c>
      <c r="N25" s="412"/>
      <c r="O25" s="1179" t="str">
        <f>IF(SUM(N25:N26)=0," ",(SUM(N25:N26)))</f>
        <v xml:space="preserve"> </v>
      </c>
      <c r="P25" s="351"/>
      <c r="Q25" s="1180">
        <f>'3'!J20</f>
        <v>0</v>
      </c>
      <c r="R25" s="411" t="s">
        <v>799</v>
      </c>
      <c r="S25" s="412"/>
      <c r="T25" s="1179" t="str">
        <f>IF(SUM(S25:S26)=0," ",(SUM(S25:S26)))</f>
        <v xml:space="preserve"> </v>
      </c>
      <c r="U25" s="351"/>
      <c r="V25" s="1180">
        <f>'3'!L20</f>
        <v>0</v>
      </c>
      <c r="W25" s="411" t="s">
        <v>799</v>
      </c>
      <c r="X25" s="189"/>
      <c r="Y25" s="1167" t="str">
        <f>IF(SUM(X25:X26)=0," ",(SUM(X25:X26)))</f>
        <v xml:space="preserve"> </v>
      </c>
      <c r="AA25" s="1168">
        <f>'3'!N20</f>
        <v>0</v>
      </c>
      <c r="AB25" s="204" t="s">
        <v>799</v>
      </c>
      <c r="AC25" s="189"/>
      <c r="AD25" s="1167" t="str">
        <f>IF(SUM(AC25:AC26)=0," ",(SUM(AC25:AC26)))</f>
        <v xml:space="preserve"> </v>
      </c>
    </row>
    <row r="26" spans="2:32" ht="15.65" customHeight="1">
      <c r="B26" s="1171"/>
      <c r="C26" s="366" t="s">
        <v>800</v>
      </c>
      <c r="D26" s="371"/>
      <c r="E26" s="1173"/>
      <c r="F26" s="351"/>
      <c r="G26" s="1178"/>
      <c r="H26" s="413" t="s">
        <v>800</v>
      </c>
      <c r="I26" s="417"/>
      <c r="J26" s="1182"/>
      <c r="K26" s="351"/>
      <c r="L26" s="1178"/>
      <c r="M26" s="413" t="s">
        <v>800</v>
      </c>
      <c r="N26" s="414"/>
      <c r="O26" s="1179"/>
      <c r="P26" s="351"/>
      <c r="Q26" s="1178"/>
      <c r="R26" s="413" t="s">
        <v>800</v>
      </c>
      <c r="S26" s="414"/>
      <c r="T26" s="1179"/>
      <c r="U26" s="351"/>
      <c r="V26" s="1178"/>
      <c r="W26" s="413" t="s">
        <v>800</v>
      </c>
      <c r="X26" s="190"/>
      <c r="Y26" s="1167"/>
      <c r="AA26" s="1169"/>
      <c r="AB26" s="203" t="s">
        <v>800</v>
      </c>
      <c r="AC26" s="190"/>
      <c r="AD26" s="1167"/>
    </row>
    <row r="27" spans="2:32" ht="15.65" customHeight="1">
      <c r="B27" s="1170">
        <f>'3'!D21</f>
        <v>0</v>
      </c>
      <c r="C27" s="365" t="s">
        <v>799</v>
      </c>
      <c r="D27" s="370"/>
      <c r="E27" s="1172" t="str">
        <f t="shared" ref="E27" si="2">IF(SUM(D27:D28)=0," ",(SUM(D27:D28)))</f>
        <v xml:space="preserve"> </v>
      </c>
      <c r="F27" s="351"/>
      <c r="G27" s="1177">
        <f>'3'!F21</f>
        <v>0</v>
      </c>
      <c r="H27" s="411" t="s">
        <v>799</v>
      </c>
      <c r="I27" s="416"/>
      <c r="J27" s="1181" t="str">
        <f t="shared" ref="J27" si="3">IF(SUM(I27:I28)=0," ",(SUM(I27:I28)))</f>
        <v xml:space="preserve"> </v>
      </c>
      <c r="K27" s="351"/>
      <c r="L27" s="1177">
        <f>'3'!H21</f>
        <v>0</v>
      </c>
      <c r="M27" s="411" t="s">
        <v>799</v>
      </c>
      <c r="N27" s="415"/>
      <c r="O27" s="1179" t="str">
        <f>IF(SUM(N27:N28)=0," ",(SUM(N27:N28)))</f>
        <v xml:space="preserve"> </v>
      </c>
      <c r="P27" s="351"/>
      <c r="Q27" s="1177">
        <f>'3'!J21</f>
        <v>0</v>
      </c>
      <c r="R27" s="411" t="s">
        <v>799</v>
      </c>
      <c r="S27" s="415"/>
      <c r="T27" s="1179" t="str">
        <f>IF(SUM(S27:S28)=0," ",(SUM(S27:S28)))</f>
        <v xml:space="preserve"> </v>
      </c>
      <c r="U27" s="351"/>
      <c r="V27" s="1180">
        <f>'3'!L21</f>
        <v>0</v>
      </c>
      <c r="W27" s="411" t="s">
        <v>799</v>
      </c>
      <c r="X27" s="191"/>
      <c r="Y27" s="1167" t="str">
        <f>IF(SUM(X27:X28)=0," ",(SUM(X27:X28)))</f>
        <v xml:space="preserve"> </v>
      </c>
      <c r="AA27" s="1168">
        <f>'3'!N21</f>
        <v>0</v>
      </c>
      <c r="AB27" s="204" t="s">
        <v>799</v>
      </c>
      <c r="AC27" s="191"/>
      <c r="AD27" s="1167" t="str">
        <f>IF(SUM(AC27:AC28)=0," ",(SUM(AC27:AC28)))</f>
        <v xml:space="preserve"> </v>
      </c>
    </row>
    <row r="28" spans="2:32" ht="15.65" customHeight="1">
      <c r="B28" s="1171"/>
      <c r="C28" s="366" t="s">
        <v>800</v>
      </c>
      <c r="D28" s="371"/>
      <c r="E28" s="1173"/>
      <c r="F28" s="351"/>
      <c r="G28" s="1178"/>
      <c r="H28" s="413" t="s">
        <v>800</v>
      </c>
      <c r="I28" s="417"/>
      <c r="J28" s="1182"/>
      <c r="K28" s="351"/>
      <c r="L28" s="1178"/>
      <c r="M28" s="413" t="s">
        <v>800</v>
      </c>
      <c r="N28" s="414"/>
      <c r="O28" s="1179"/>
      <c r="P28" s="351"/>
      <c r="Q28" s="1178"/>
      <c r="R28" s="413" t="s">
        <v>800</v>
      </c>
      <c r="S28" s="414"/>
      <c r="T28" s="1179"/>
      <c r="U28" s="351"/>
      <c r="V28" s="1178"/>
      <c r="W28" s="413" t="s">
        <v>800</v>
      </c>
      <c r="X28" s="190"/>
      <c r="Y28" s="1167"/>
      <c r="AA28" s="1169"/>
      <c r="AB28" s="203" t="s">
        <v>800</v>
      </c>
      <c r="AC28" s="190"/>
      <c r="AD28" s="1167"/>
    </row>
    <row r="29" spans="2:32" ht="15.65" customHeight="1">
      <c r="B29" s="1170">
        <f>'3'!D22</f>
        <v>0</v>
      </c>
      <c r="C29" s="365" t="s">
        <v>799</v>
      </c>
      <c r="D29" s="370"/>
      <c r="E29" s="1172" t="str">
        <f t="shared" ref="E29" si="4">IF(SUM(D29:D30)=0," ",(SUM(D29:D30)))</f>
        <v xml:space="preserve"> </v>
      </c>
      <c r="F29" s="351"/>
      <c r="G29" s="1177">
        <f>'3'!F22</f>
        <v>0</v>
      </c>
      <c r="H29" s="411" t="s">
        <v>799</v>
      </c>
      <c r="I29" s="416"/>
      <c r="J29" s="1181" t="str">
        <f t="shared" ref="J29" si="5">IF(SUM(I29:I30)=0," ",(SUM(I29:I30)))</f>
        <v xml:space="preserve"> </v>
      </c>
      <c r="K29" s="351"/>
      <c r="L29" s="1177">
        <f>'3'!H22</f>
        <v>0</v>
      </c>
      <c r="M29" s="411" t="s">
        <v>799</v>
      </c>
      <c r="N29" s="415"/>
      <c r="O29" s="1179" t="str">
        <f>IF(SUM(N29:N30)=0," ",(SUM(N29:N30)))</f>
        <v xml:space="preserve"> </v>
      </c>
      <c r="P29" s="351"/>
      <c r="Q29" s="1177">
        <f>'3'!J22</f>
        <v>0</v>
      </c>
      <c r="R29" s="411" t="s">
        <v>799</v>
      </c>
      <c r="S29" s="415"/>
      <c r="T29" s="1179" t="str">
        <f>IF(SUM(S29:S30)=0," ",(SUM(S29:S30)))</f>
        <v xml:space="preserve"> </v>
      </c>
      <c r="U29" s="351"/>
      <c r="V29" s="1180">
        <f>'3'!L22</f>
        <v>0</v>
      </c>
      <c r="W29" s="411" t="s">
        <v>799</v>
      </c>
      <c r="X29" s="191"/>
      <c r="Y29" s="1167" t="str">
        <f>IF(SUM(X29:X30)=0," ",(SUM(X29:X30)))</f>
        <v xml:space="preserve"> </v>
      </c>
      <c r="AA29" s="1168">
        <f>'3'!N22</f>
        <v>0</v>
      </c>
      <c r="AB29" s="204" t="s">
        <v>799</v>
      </c>
      <c r="AC29" s="191"/>
      <c r="AD29" s="1167" t="str">
        <f>IF(SUM(AC29:AC30)=0," ",(SUM(AC29:AC30)))</f>
        <v xml:space="preserve"> </v>
      </c>
    </row>
    <row r="30" spans="2:32" ht="15.65" customHeight="1">
      <c r="B30" s="1171"/>
      <c r="C30" s="366" t="s">
        <v>800</v>
      </c>
      <c r="D30" s="371"/>
      <c r="E30" s="1173"/>
      <c r="F30" s="351"/>
      <c r="G30" s="1178"/>
      <c r="H30" s="413" t="s">
        <v>800</v>
      </c>
      <c r="I30" s="417"/>
      <c r="J30" s="1182"/>
      <c r="K30" s="351"/>
      <c r="L30" s="1178"/>
      <c r="M30" s="413" t="s">
        <v>800</v>
      </c>
      <c r="N30" s="414"/>
      <c r="O30" s="1179"/>
      <c r="P30" s="351"/>
      <c r="Q30" s="1178"/>
      <c r="R30" s="413" t="s">
        <v>800</v>
      </c>
      <c r="S30" s="414"/>
      <c r="T30" s="1179"/>
      <c r="U30" s="351"/>
      <c r="V30" s="1178"/>
      <c r="W30" s="413" t="s">
        <v>800</v>
      </c>
      <c r="X30" s="190"/>
      <c r="Y30" s="1167"/>
      <c r="AA30" s="1169"/>
      <c r="AB30" s="203" t="s">
        <v>800</v>
      </c>
      <c r="AC30" s="190"/>
      <c r="AD30" s="1167"/>
    </row>
    <row r="31" spans="2:32" ht="15.65" customHeight="1">
      <c r="B31" s="1170">
        <f>'3'!D23</f>
        <v>0</v>
      </c>
      <c r="C31" s="365" t="s">
        <v>799</v>
      </c>
      <c r="D31" s="370"/>
      <c r="E31" s="1172" t="str">
        <f t="shared" ref="E31" si="6">IF(SUM(D31:D32)=0," ",(SUM(D31:D32)))</f>
        <v xml:space="preserve"> </v>
      </c>
      <c r="F31" s="351"/>
      <c r="G31" s="1177">
        <f>'3'!F23</f>
        <v>0</v>
      </c>
      <c r="H31" s="411" t="s">
        <v>799</v>
      </c>
      <c r="I31" s="416"/>
      <c r="J31" s="1181" t="str">
        <f t="shared" ref="J31" si="7">IF(SUM(I31:I32)=0," ",(SUM(I31:I32)))</f>
        <v xml:space="preserve"> </v>
      </c>
      <c r="K31" s="351"/>
      <c r="L31" s="1177">
        <f>'3'!H23</f>
        <v>0</v>
      </c>
      <c r="M31" s="411" t="s">
        <v>799</v>
      </c>
      <c r="N31" s="416"/>
      <c r="O31" s="1179" t="str">
        <f>IF(SUM(N31:N32)=0," ",(SUM(N31:N32)))</f>
        <v xml:space="preserve"> </v>
      </c>
      <c r="P31" s="351"/>
      <c r="Q31" s="1177">
        <f>'3'!J23</f>
        <v>0</v>
      </c>
      <c r="R31" s="411" t="s">
        <v>799</v>
      </c>
      <c r="S31" s="416"/>
      <c r="T31" s="1179" t="str">
        <f>IF(SUM(S31:S32)=0," ",(SUM(S31:S32)))</f>
        <v xml:space="preserve"> </v>
      </c>
      <c r="U31" s="351"/>
      <c r="V31" s="1180">
        <f>'3'!L23</f>
        <v>0</v>
      </c>
      <c r="W31" s="411" t="s">
        <v>799</v>
      </c>
      <c r="X31" s="192"/>
      <c r="Y31" s="1167" t="str">
        <f>IF(SUM(X31:X32)=0," ",(SUM(X31:X32)))</f>
        <v xml:space="preserve"> </v>
      </c>
      <c r="AA31" s="1168">
        <f>'3'!N23</f>
        <v>0</v>
      </c>
      <c r="AB31" s="204" t="s">
        <v>799</v>
      </c>
      <c r="AC31" s="192"/>
      <c r="AD31" s="1167" t="str">
        <f>IF(SUM(AC31:AC32)=0," ",(SUM(AC31:AC32)))</f>
        <v xml:space="preserve"> </v>
      </c>
    </row>
    <row r="32" spans="2:32" ht="15.65" customHeight="1">
      <c r="B32" s="1171"/>
      <c r="C32" s="366" t="s">
        <v>800</v>
      </c>
      <c r="D32" s="371"/>
      <c r="E32" s="1173"/>
      <c r="F32" s="351"/>
      <c r="G32" s="1178"/>
      <c r="H32" s="413" t="s">
        <v>800</v>
      </c>
      <c r="I32" s="417"/>
      <c r="J32" s="1182"/>
      <c r="K32" s="351"/>
      <c r="L32" s="1178"/>
      <c r="M32" s="413" t="s">
        <v>800</v>
      </c>
      <c r="N32" s="417"/>
      <c r="O32" s="1179"/>
      <c r="P32" s="351"/>
      <c r="Q32" s="1178"/>
      <c r="R32" s="413" t="s">
        <v>800</v>
      </c>
      <c r="S32" s="417"/>
      <c r="T32" s="1179"/>
      <c r="U32" s="351"/>
      <c r="V32" s="1178"/>
      <c r="W32" s="413" t="s">
        <v>800</v>
      </c>
      <c r="X32" s="193"/>
      <c r="Y32" s="1167"/>
      <c r="AA32" s="1169"/>
      <c r="AB32" s="203" t="s">
        <v>800</v>
      </c>
      <c r="AC32" s="193"/>
      <c r="AD32" s="1167"/>
    </row>
    <row r="33" spans="2:30" ht="15.65" customHeight="1">
      <c r="B33" s="1170">
        <f>'3'!D24</f>
        <v>0</v>
      </c>
      <c r="C33" s="365" t="s">
        <v>799</v>
      </c>
      <c r="D33" s="370"/>
      <c r="E33" s="1172" t="str">
        <f t="shared" ref="E33" si="8">IF(SUM(D33:D34)=0," ",(SUM(D33:D34)))</f>
        <v xml:space="preserve"> </v>
      </c>
      <c r="F33" s="351"/>
      <c r="G33" s="1177">
        <f>'3'!F24</f>
        <v>0</v>
      </c>
      <c r="H33" s="411" t="s">
        <v>799</v>
      </c>
      <c r="I33" s="416"/>
      <c r="J33" s="1181" t="str">
        <f t="shared" ref="J33" si="9">IF(SUM(I33:I34)=0," ",(SUM(I33:I34)))</f>
        <v xml:space="preserve"> </v>
      </c>
      <c r="K33" s="351"/>
      <c r="L33" s="1177">
        <f>'3'!H24</f>
        <v>0</v>
      </c>
      <c r="M33" s="411" t="s">
        <v>799</v>
      </c>
      <c r="N33" s="415"/>
      <c r="O33" s="1179" t="str">
        <f>IF(SUM(N33:N34)=0," ",(SUM(N33:N34)))</f>
        <v xml:space="preserve"> </v>
      </c>
      <c r="P33" s="351"/>
      <c r="Q33" s="1177">
        <f>'3'!J24</f>
        <v>0</v>
      </c>
      <c r="R33" s="411" t="s">
        <v>799</v>
      </c>
      <c r="S33" s="415"/>
      <c r="T33" s="1179" t="str">
        <f>IF(SUM(S33:S34)=0," ",(SUM(S33:S34)))</f>
        <v xml:space="preserve"> </v>
      </c>
      <c r="U33" s="351"/>
      <c r="V33" s="1180">
        <f>'3'!L24</f>
        <v>0</v>
      </c>
      <c r="W33" s="411" t="s">
        <v>799</v>
      </c>
      <c r="X33" s="191"/>
      <c r="Y33" s="1167" t="str">
        <f>IF(SUM(X33:X34)=0," ",(SUM(X33:X34)))</f>
        <v xml:space="preserve"> </v>
      </c>
      <c r="AA33" s="1168">
        <f>'3'!N24</f>
        <v>0</v>
      </c>
      <c r="AB33" s="204" t="s">
        <v>799</v>
      </c>
      <c r="AC33" s="191"/>
      <c r="AD33" s="1167" t="str">
        <f>IF(SUM(AC33:AC34)=0," ",(SUM(AC33:AC34)))</f>
        <v xml:space="preserve"> </v>
      </c>
    </row>
    <row r="34" spans="2:30" ht="15.65" customHeight="1">
      <c r="B34" s="1171"/>
      <c r="C34" s="366" t="s">
        <v>800</v>
      </c>
      <c r="D34" s="371"/>
      <c r="E34" s="1173"/>
      <c r="F34" s="351"/>
      <c r="G34" s="1178"/>
      <c r="H34" s="413" t="s">
        <v>800</v>
      </c>
      <c r="I34" s="417"/>
      <c r="J34" s="1182"/>
      <c r="K34" s="351"/>
      <c r="L34" s="1178"/>
      <c r="M34" s="413" t="s">
        <v>800</v>
      </c>
      <c r="N34" s="414"/>
      <c r="O34" s="1179"/>
      <c r="P34" s="351"/>
      <c r="Q34" s="1178"/>
      <c r="R34" s="413" t="s">
        <v>800</v>
      </c>
      <c r="S34" s="414"/>
      <c r="T34" s="1179"/>
      <c r="U34" s="351"/>
      <c r="V34" s="1178"/>
      <c r="W34" s="413" t="s">
        <v>800</v>
      </c>
      <c r="X34" s="190"/>
      <c r="Y34" s="1167"/>
      <c r="AA34" s="1169"/>
      <c r="AB34" s="203" t="s">
        <v>800</v>
      </c>
      <c r="AC34" s="190"/>
      <c r="AD34" s="1167"/>
    </row>
    <row r="35" spans="2:30" ht="15.65" customHeight="1">
      <c r="B35" s="1170">
        <f>'3'!D25</f>
        <v>0</v>
      </c>
      <c r="C35" s="365" t="s">
        <v>799</v>
      </c>
      <c r="D35" s="370"/>
      <c r="E35" s="1172" t="str">
        <f t="shared" ref="E35" si="10">IF(SUM(D35:D36)=0," ",(SUM(D35:D36)))</f>
        <v xml:space="preserve"> </v>
      </c>
      <c r="F35" s="351"/>
      <c r="G35" s="1177">
        <f>'3'!F25</f>
        <v>0</v>
      </c>
      <c r="H35" s="411" t="s">
        <v>799</v>
      </c>
      <c r="I35" s="416"/>
      <c r="J35" s="1181" t="str">
        <f t="shared" ref="J35" si="11">IF(SUM(I35:I36)=0," ",(SUM(I35:I36)))</f>
        <v xml:space="preserve"> </v>
      </c>
      <c r="K35" s="351"/>
      <c r="L35" s="1177">
        <f>'3'!H25</f>
        <v>0</v>
      </c>
      <c r="M35" s="411" t="s">
        <v>799</v>
      </c>
      <c r="N35" s="415"/>
      <c r="O35" s="1179" t="str">
        <f>IF(SUM(N35:N36)=0," ",(SUM(N35:N36)))</f>
        <v xml:space="preserve"> </v>
      </c>
      <c r="P35" s="351"/>
      <c r="Q35" s="1177">
        <f>'3'!J25</f>
        <v>0</v>
      </c>
      <c r="R35" s="411" t="s">
        <v>799</v>
      </c>
      <c r="S35" s="415"/>
      <c r="T35" s="1179" t="str">
        <f>IF(SUM(S35:S36)=0," ",(SUM(S35:S36)))</f>
        <v xml:space="preserve"> </v>
      </c>
      <c r="U35" s="351"/>
      <c r="V35" s="1180">
        <f>'3'!L25</f>
        <v>0</v>
      </c>
      <c r="W35" s="411" t="s">
        <v>799</v>
      </c>
      <c r="X35" s="191"/>
      <c r="Y35" s="1167" t="str">
        <f>IF(SUM(X35:X36)=0," ",(SUM(X35:X36)))</f>
        <v xml:space="preserve"> </v>
      </c>
      <c r="AA35" s="1168">
        <f>'3'!N25</f>
        <v>0</v>
      </c>
      <c r="AB35" s="204" t="s">
        <v>799</v>
      </c>
      <c r="AC35" s="191"/>
      <c r="AD35" s="1167" t="str">
        <f>IF(SUM(AC35:AC36)=0," ",(SUM(AC35:AC36)))</f>
        <v xml:space="preserve"> </v>
      </c>
    </row>
    <row r="36" spans="2:30" ht="15.65" customHeight="1">
      <c r="B36" s="1171"/>
      <c r="C36" s="366" t="s">
        <v>800</v>
      </c>
      <c r="D36" s="371"/>
      <c r="E36" s="1173"/>
      <c r="F36" s="351"/>
      <c r="G36" s="1178"/>
      <c r="H36" s="413" t="s">
        <v>800</v>
      </c>
      <c r="I36" s="417"/>
      <c r="J36" s="1182"/>
      <c r="K36" s="351"/>
      <c r="L36" s="1178"/>
      <c r="M36" s="413" t="s">
        <v>800</v>
      </c>
      <c r="N36" s="414"/>
      <c r="O36" s="1179"/>
      <c r="P36" s="351"/>
      <c r="Q36" s="1178"/>
      <c r="R36" s="413" t="s">
        <v>800</v>
      </c>
      <c r="S36" s="414"/>
      <c r="T36" s="1179"/>
      <c r="U36" s="351"/>
      <c r="V36" s="1178"/>
      <c r="W36" s="413" t="s">
        <v>800</v>
      </c>
      <c r="X36" s="190"/>
      <c r="Y36" s="1167"/>
      <c r="AA36" s="1169"/>
      <c r="AB36" s="203" t="s">
        <v>800</v>
      </c>
      <c r="AC36" s="190"/>
      <c r="AD36" s="1167"/>
    </row>
    <row r="37" spans="2:30" ht="15.65" customHeight="1">
      <c r="B37" s="1170">
        <f>'3'!D26</f>
        <v>0</v>
      </c>
      <c r="C37" s="365" t="s">
        <v>799</v>
      </c>
      <c r="D37" s="370"/>
      <c r="E37" s="1172" t="str">
        <f t="shared" ref="E37" si="12">IF(SUM(D37:D38)=0," ",(SUM(D37:D38)))</f>
        <v xml:space="preserve"> </v>
      </c>
      <c r="G37" s="1165">
        <f>'3'!F26</f>
        <v>0</v>
      </c>
      <c r="H37" s="204" t="s">
        <v>799</v>
      </c>
      <c r="I37" s="192"/>
      <c r="J37" s="1175" t="str">
        <f t="shared" ref="J37" si="13">IF(SUM(I37:I38)=0," ",(SUM(I37:I38)))</f>
        <v xml:space="preserve"> </v>
      </c>
      <c r="L37" s="1165">
        <f>'3'!H26</f>
        <v>0</v>
      </c>
      <c r="M37" s="204" t="s">
        <v>799</v>
      </c>
      <c r="N37" s="191"/>
      <c r="O37" s="1167" t="str">
        <f>IF(SUM(N37:N38)=0," ",(SUM(N37:N38)))</f>
        <v xml:space="preserve"> </v>
      </c>
      <c r="Q37" s="1165">
        <f>'3'!J26</f>
        <v>0</v>
      </c>
      <c r="R37" s="204" t="s">
        <v>799</v>
      </c>
      <c r="S37" s="191"/>
      <c r="T37" s="1167" t="str">
        <f>IF(SUM(S37:S38)=0," ",(SUM(S37:S38)))</f>
        <v xml:space="preserve"> </v>
      </c>
      <c r="V37" s="1168">
        <f>'3'!L26</f>
        <v>0</v>
      </c>
      <c r="W37" s="204" t="s">
        <v>799</v>
      </c>
      <c r="X37" s="191"/>
      <c r="Y37" s="1167" t="str">
        <f>IF(SUM(X37:X38)=0," ",(SUM(X37:X38)))</f>
        <v xml:space="preserve"> </v>
      </c>
      <c r="AA37" s="1168">
        <f>'3'!N26</f>
        <v>0</v>
      </c>
      <c r="AB37" s="204" t="s">
        <v>799</v>
      </c>
      <c r="AC37" s="191"/>
      <c r="AD37" s="1167" t="str">
        <f>IF(SUM(AC37:AC38)=0," ",(SUM(AC37:AC38)))</f>
        <v xml:space="preserve"> </v>
      </c>
    </row>
    <row r="38" spans="2:30" ht="15.65" customHeight="1">
      <c r="B38" s="1171"/>
      <c r="C38" s="366" t="s">
        <v>800</v>
      </c>
      <c r="D38" s="371"/>
      <c r="E38" s="1173"/>
      <c r="G38" s="1169"/>
      <c r="H38" s="203" t="s">
        <v>800</v>
      </c>
      <c r="I38" s="193"/>
      <c r="J38" s="1176"/>
      <c r="L38" s="1169"/>
      <c r="M38" s="203" t="s">
        <v>800</v>
      </c>
      <c r="N38" s="190"/>
      <c r="O38" s="1167"/>
      <c r="Q38" s="1169"/>
      <c r="R38" s="203" t="s">
        <v>800</v>
      </c>
      <c r="S38" s="190"/>
      <c r="T38" s="1167"/>
      <c r="V38" s="1169"/>
      <c r="W38" s="203" t="s">
        <v>800</v>
      </c>
      <c r="X38" s="190"/>
      <c r="Y38" s="1167"/>
      <c r="AA38" s="1169"/>
      <c r="AB38" s="203" t="s">
        <v>800</v>
      </c>
      <c r="AC38" s="190"/>
      <c r="AD38" s="1167"/>
    </row>
    <row r="39" spans="2:30" ht="15.65" customHeight="1">
      <c r="B39" s="1170">
        <f>'3'!D27</f>
        <v>0</v>
      </c>
      <c r="C39" s="365" t="s">
        <v>799</v>
      </c>
      <c r="D39" s="370"/>
      <c r="E39" s="1172" t="str">
        <f t="shared" ref="E39" si="14">IF(SUM(D39:D40)=0," ",(SUM(D39:D40)))</f>
        <v xml:space="preserve"> </v>
      </c>
      <c r="G39" s="1165">
        <f>'3'!F27</f>
        <v>0</v>
      </c>
      <c r="H39" s="204" t="s">
        <v>799</v>
      </c>
      <c r="I39" s="192"/>
      <c r="J39" s="1175" t="str">
        <f t="shared" ref="J39" si="15">IF(SUM(I39:I40)=0," ",(SUM(I39:I40)))</f>
        <v xml:space="preserve"> </v>
      </c>
      <c r="L39" s="1165">
        <f>'3'!H27</f>
        <v>0</v>
      </c>
      <c r="M39" s="204" t="s">
        <v>799</v>
      </c>
      <c r="N39" s="192"/>
      <c r="O39" s="1167" t="str">
        <f>IF(SUM(N39:N40)=0," ",(SUM(N39:N40)))</f>
        <v xml:space="preserve"> </v>
      </c>
      <c r="Q39" s="1165">
        <f>'3'!J27</f>
        <v>0</v>
      </c>
      <c r="R39" s="204" t="s">
        <v>799</v>
      </c>
      <c r="S39" s="192"/>
      <c r="T39" s="1167" t="str">
        <f>IF(SUM(S39:S40)=0," ",(SUM(S39:S40)))</f>
        <v xml:space="preserve"> </v>
      </c>
      <c r="V39" s="1168">
        <f>'3'!L27</f>
        <v>0</v>
      </c>
      <c r="W39" s="204" t="s">
        <v>799</v>
      </c>
      <c r="X39" s="192"/>
      <c r="Y39" s="1167" t="str">
        <f>IF(SUM(X39:X40)=0," ",(SUM(X39:X40)))</f>
        <v xml:space="preserve"> </v>
      </c>
      <c r="AA39" s="1168">
        <f>'3'!N27</f>
        <v>0</v>
      </c>
      <c r="AB39" s="204" t="s">
        <v>799</v>
      </c>
      <c r="AC39" s="192"/>
      <c r="AD39" s="1167" t="str">
        <f>IF(SUM(AC39:AC40)=0," ",(SUM(AC39:AC40)))</f>
        <v xml:space="preserve"> </v>
      </c>
    </row>
    <row r="40" spans="2:30" ht="15.65" customHeight="1">
      <c r="B40" s="1171"/>
      <c r="C40" s="366" t="s">
        <v>800</v>
      </c>
      <c r="D40" s="371"/>
      <c r="E40" s="1173"/>
      <c r="G40" s="1169"/>
      <c r="H40" s="203" t="s">
        <v>800</v>
      </c>
      <c r="I40" s="193"/>
      <c r="J40" s="1176"/>
      <c r="L40" s="1169"/>
      <c r="M40" s="203" t="s">
        <v>800</v>
      </c>
      <c r="N40" s="193"/>
      <c r="O40" s="1167"/>
      <c r="Q40" s="1169"/>
      <c r="R40" s="203" t="s">
        <v>800</v>
      </c>
      <c r="S40" s="193"/>
      <c r="T40" s="1167"/>
      <c r="V40" s="1169"/>
      <c r="W40" s="203" t="s">
        <v>800</v>
      </c>
      <c r="X40" s="193"/>
      <c r="Y40" s="1167"/>
      <c r="AA40" s="1169"/>
      <c r="AB40" s="203" t="s">
        <v>800</v>
      </c>
      <c r="AC40" s="193"/>
      <c r="AD40" s="1167"/>
    </row>
    <row r="41" spans="2:30" ht="15.65" customHeight="1">
      <c r="B41" s="1170">
        <f>'3'!D28</f>
        <v>0</v>
      </c>
      <c r="C41" s="365" t="s">
        <v>799</v>
      </c>
      <c r="D41" s="370"/>
      <c r="E41" s="1172" t="str">
        <f t="shared" ref="E41" si="16">IF(SUM(D41:D42)=0," ",(SUM(D41:D42)))</f>
        <v xml:space="preserve"> </v>
      </c>
      <c r="G41" s="1165">
        <f>'3'!F28</f>
        <v>0</v>
      </c>
      <c r="H41" s="204" t="s">
        <v>799</v>
      </c>
      <c r="I41" s="192"/>
      <c r="J41" s="1175" t="str">
        <f t="shared" ref="J41" si="17">IF(SUM(I41:I42)=0," ",(SUM(I41:I42)))</f>
        <v xml:space="preserve"> </v>
      </c>
      <c r="L41" s="1165">
        <f>'3'!H28</f>
        <v>0</v>
      </c>
      <c r="M41" s="204" t="s">
        <v>799</v>
      </c>
      <c r="N41" s="192"/>
      <c r="O41" s="1167" t="str">
        <f>IF(SUM(N41:N42)=0," ",(SUM(N41:N42)))</f>
        <v xml:space="preserve"> </v>
      </c>
      <c r="Q41" s="1165">
        <f>'3'!J28</f>
        <v>0</v>
      </c>
      <c r="R41" s="204" t="s">
        <v>799</v>
      </c>
      <c r="S41" s="192"/>
      <c r="T41" s="1167" t="str">
        <f>IF(SUM(S41:S42)=0," ",(SUM(S41:S42)))</f>
        <v xml:space="preserve"> </v>
      </c>
      <c r="V41" s="1168">
        <f>'3'!L28</f>
        <v>0</v>
      </c>
      <c r="W41" s="204" t="s">
        <v>799</v>
      </c>
      <c r="X41" s="192"/>
      <c r="Y41" s="1167" t="str">
        <f>IF(SUM(X41:X42)=0," ",(SUM(X41:X42)))</f>
        <v xml:space="preserve"> </v>
      </c>
      <c r="AA41" s="1168">
        <f>'3'!N28</f>
        <v>0</v>
      </c>
      <c r="AB41" s="204" t="s">
        <v>799</v>
      </c>
      <c r="AC41" s="192"/>
      <c r="AD41" s="1167" t="str">
        <f>IF(SUM(AC41:AC42)=0," ",(SUM(AC41:AC42)))</f>
        <v xml:space="preserve"> </v>
      </c>
    </row>
    <row r="42" spans="2:30" ht="15.65" customHeight="1">
      <c r="B42" s="1171"/>
      <c r="C42" s="366" t="s">
        <v>800</v>
      </c>
      <c r="D42" s="371"/>
      <c r="E42" s="1173"/>
      <c r="G42" s="1169"/>
      <c r="H42" s="203" t="s">
        <v>800</v>
      </c>
      <c r="I42" s="193"/>
      <c r="J42" s="1176"/>
      <c r="L42" s="1169"/>
      <c r="M42" s="203" t="s">
        <v>800</v>
      </c>
      <c r="N42" s="193"/>
      <c r="O42" s="1167"/>
      <c r="Q42" s="1169"/>
      <c r="R42" s="203" t="s">
        <v>800</v>
      </c>
      <c r="S42" s="193"/>
      <c r="T42" s="1167"/>
      <c r="V42" s="1169"/>
      <c r="W42" s="203" t="s">
        <v>800</v>
      </c>
      <c r="X42" s="193"/>
      <c r="Y42" s="1167"/>
      <c r="AA42" s="1169"/>
      <c r="AB42" s="203" t="s">
        <v>800</v>
      </c>
      <c r="AC42" s="193"/>
      <c r="AD42" s="1167"/>
    </row>
    <row r="43" spans="2:30" ht="15.65" customHeight="1">
      <c r="B43" s="1170">
        <f>'3'!D29</f>
        <v>0</v>
      </c>
      <c r="C43" s="365" t="s">
        <v>799</v>
      </c>
      <c r="D43" s="370"/>
      <c r="E43" s="1172" t="str">
        <f t="shared" ref="E43" si="18">IF(SUM(D43:D44)=0," ",(SUM(D43:D44)))</f>
        <v xml:space="preserve"> </v>
      </c>
      <c r="G43" s="1174">
        <f>'3'!F29</f>
        <v>0</v>
      </c>
      <c r="H43" s="204" t="s">
        <v>799</v>
      </c>
      <c r="I43" s="192"/>
      <c r="J43" s="1175" t="str">
        <f t="shared" ref="J43" si="19">IF(SUM(I43:I44)=0," ",(SUM(I43:I44)))</f>
        <v xml:space="preserve"> </v>
      </c>
      <c r="L43" s="1165">
        <f>'3'!H29</f>
        <v>0</v>
      </c>
      <c r="M43" s="204" t="s">
        <v>799</v>
      </c>
      <c r="N43" s="192"/>
      <c r="O43" s="1167" t="str">
        <f>IF(SUM(N43:N44)=0," ",(SUM(N43:N44)))</f>
        <v xml:space="preserve"> </v>
      </c>
      <c r="Q43" s="1165">
        <f>'3'!J29</f>
        <v>0</v>
      </c>
      <c r="R43" s="204" t="s">
        <v>799</v>
      </c>
      <c r="S43" s="192"/>
      <c r="T43" s="1167" t="str">
        <f>IF(SUM(S43:S44)=0," ",(SUM(S43:S44)))</f>
        <v xml:space="preserve"> </v>
      </c>
      <c r="V43" s="1168">
        <f>'3'!L29</f>
        <v>0</v>
      </c>
      <c r="W43" s="204" t="s">
        <v>799</v>
      </c>
      <c r="X43" s="192"/>
      <c r="Y43" s="1167" t="str">
        <f>IF(SUM(X43:X44)=0," ",(SUM(X43:X44)))</f>
        <v xml:space="preserve"> </v>
      </c>
      <c r="AA43" s="1168">
        <f>'3'!N29</f>
        <v>0</v>
      </c>
      <c r="AB43" s="204" t="s">
        <v>799</v>
      </c>
      <c r="AC43" s="192"/>
      <c r="AD43" s="1167" t="str">
        <f>IF(SUM(AC43:AC44)=0," ",(SUM(AC43:AC44)))</f>
        <v xml:space="preserve"> </v>
      </c>
    </row>
    <row r="44" spans="2:30" ht="15.65" customHeight="1">
      <c r="B44" s="1171"/>
      <c r="C44" s="366" t="s">
        <v>800</v>
      </c>
      <c r="D44" s="371"/>
      <c r="E44" s="1173"/>
      <c r="G44" s="1166"/>
      <c r="H44" s="203" t="s">
        <v>800</v>
      </c>
      <c r="I44" s="193"/>
      <c r="J44" s="1176"/>
      <c r="L44" s="1166"/>
      <c r="M44" s="203" t="s">
        <v>800</v>
      </c>
      <c r="N44" s="193"/>
      <c r="O44" s="1167"/>
      <c r="Q44" s="1166"/>
      <c r="R44" s="203" t="s">
        <v>800</v>
      </c>
      <c r="S44" s="193"/>
      <c r="T44" s="1167"/>
      <c r="V44" s="1169"/>
      <c r="W44" s="203" t="s">
        <v>800</v>
      </c>
      <c r="X44" s="193"/>
      <c r="Y44" s="1167"/>
      <c r="AA44" s="1169"/>
      <c r="AB44" s="203" t="s">
        <v>800</v>
      </c>
      <c r="AC44" s="193"/>
      <c r="AD44" s="1167"/>
    </row>
  </sheetData>
  <sheetProtection formatCells="0"/>
  <mergeCells count="240">
    <mergeCell ref="Q5:Q6"/>
    <mergeCell ref="T5:T6"/>
    <mergeCell ref="V5:V6"/>
    <mergeCell ref="Y5:Y6"/>
    <mergeCell ref="AA5:AA6"/>
    <mergeCell ref="AD5:AD6"/>
    <mergeCell ref="B5:B6"/>
    <mergeCell ref="E5:E6"/>
    <mergeCell ref="G5:G6"/>
    <mergeCell ref="J5:J6"/>
    <mergeCell ref="L5:L6"/>
    <mergeCell ref="O5:O6"/>
    <mergeCell ref="Q7:Q8"/>
    <mergeCell ref="T7:T8"/>
    <mergeCell ref="V7:V8"/>
    <mergeCell ref="Y7:Y8"/>
    <mergeCell ref="AA7:AA8"/>
    <mergeCell ref="AD7:AD8"/>
    <mergeCell ref="B7:B8"/>
    <mergeCell ref="E7:E8"/>
    <mergeCell ref="G7:G8"/>
    <mergeCell ref="J7:J8"/>
    <mergeCell ref="L7:L8"/>
    <mergeCell ref="O7:O8"/>
    <mergeCell ref="Q9:Q10"/>
    <mergeCell ref="T9:T10"/>
    <mergeCell ref="V9:V10"/>
    <mergeCell ref="Y9:Y10"/>
    <mergeCell ref="AA9:AA10"/>
    <mergeCell ref="AD9:AD10"/>
    <mergeCell ref="B9:B10"/>
    <mergeCell ref="E9:E10"/>
    <mergeCell ref="G9:G10"/>
    <mergeCell ref="J9:J10"/>
    <mergeCell ref="L9:L10"/>
    <mergeCell ref="O9:O10"/>
    <mergeCell ref="Q11:Q12"/>
    <mergeCell ref="T11:T12"/>
    <mergeCell ref="V11:V12"/>
    <mergeCell ref="Y11:Y12"/>
    <mergeCell ref="AA11:AA12"/>
    <mergeCell ref="AD11:AD12"/>
    <mergeCell ref="B11:B12"/>
    <mergeCell ref="E11:E12"/>
    <mergeCell ref="G11:G12"/>
    <mergeCell ref="J11:J12"/>
    <mergeCell ref="L11:L12"/>
    <mergeCell ref="O11:O12"/>
    <mergeCell ref="Q13:Q14"/>
    <mergeCell ref="T13:T14"/>
    <mergeCell ref="V13:V14"/>
    <mergeCell ref="Y13:Y14"/>
    <mergeCell ref="AA13:AA14"/>
    <mergeCell ref="AD13:AD14"/>
    <mergeCell ref="B13:B14"/>
    <mergeCell ref="E13:E14"/>
    <mergeCell ref="G13:G14"/>
    <mergeCell ref="J13:J14"/>
    <mergeCell ref="L13:L14"/>
    <mergeCell ref="O13:O14"/>
    <mergeCell ref="Q15:Q16"/>
    <mergeCell ref="T15:T16"/>
    <mergeCell ref="V15:V16"/>
    <mergeCell ref="Y15:Y16"/>
    <mergeCell ref="AA15:AA16"/>
    <mergeCell ref="AD15:AD16"/>
    <mergeCell ref="B15:B16"/>
    <mergeCell ref="E15:E16"/>
    <mergeCell ref="G15:G16"/>
    <mergeCell ref="J15:J16"/>
    <mergeCell ref="L15:L16"/>
    <mergeCell ref="O15:O16"/>
    <mergeCell ref="Q17:Q18"/>
    <mergeCell ref="T17:T18"/>
    <mergeCell ref="V17:V18"/>
    <mergeCell ref="Y17:Y18"/>
    <mergeCell ref="AA17:AA18"/>
    <mergeCell ref="AD17:AD18"/>
    <mergeCell ref="B17:B18"/>
    <mergeCell ref="E17:E18"/>
    <mergeCell ref="G17:G18"/>
    <mergeCell ref="J17:J18"/>
    <mergeCell ref="L17:L18"/>
    <mergeCell ref="O17:O18"/>
    <mergeCell ref="Q19:Q20"/>
    <mergeCell ref="T19:T20"/>
    <mergeCell ref="V19:V20"/>
    <mergeCell ref="Y19:Y20"/>
    <mergeCell ref="AA19:AA20"/>
    <mergeCell ref="AD19:AD20"/>
    <mergeCell ref="B19:B20"/>
    <mergeCell ref="E19:E20"/>
    <mergeCell ref="G19:G20"/>
    <mergeCell ref="J19:J20"/>
    <mergeCell ref="L19:L20"/>
    <mergeCell ref="O19:O20"/>
    <mergeCell ref="Q21:Q22"/>
    <mergeCell ref="T21:T22"/>
    <mergeCell ref="V21:V22"/>
    <mergeCell ref="Y21:Y22"/>
    <mergeCell ref="AA21:AA22"/>
    <mergeCell ref="AD21:AD22"/>
    <mergeCell ref="B21:B22"/>
    <mergeCell ref="E21:E22"/>
    <mergeCell ref="G21:G22"/>
    <mergeCell ref="J21:J22"/>
    <mergeCell ref="L21:L22"/>
    <mergeCell ref="O21:O22"/>
    <mergeCell ref="Q23:Q24"/>
    <mergeCell ref="T23:T24"/>
    <mergeCell ref="V23:V24"/>
    <mergeCell ref="Y23:Y24"/>
    <mergeCell ref="AA23:AA24"/>
    <mergeCell ref="AD23:AD24"/>
    <mergeCell ref="B23:B24"/>
    <mergeCell ref="E23:E24"/>
    <mergeCell ref="G23:G24"/>
    <mergeCell ref="J23:J24"/>
    <mergeCell ref="L23:L24"/>
    <mergeCell ref="O23:O24"/>
    <mergeCell ref="Q25:Q26"/>
    <mergeCell ref="T25:T26"/>
    <mergeCell ref="V25:V26"/>
    <mergeCell ref="Y25:Y26"/>
    <mergeCell ref="AA25:AA26"/>
    <mergeCell ref="AD25:AD26"/>
    <mergeCell ref="B25:B26"/>
    <mergeCell ref="E25:E26"/>
    <mergeCell ref="G25:G26"/>
    <mergeCell ref="J25:J26"/>
    <mergeCell ref="L25:L26"/>
    <mergeCell ref="O25:O26"/>
    <mergeCell ref="Q27:Q28"/>
    <mergeCell ref="T27:T28"/>
    <mergeCell ref="V27:V28"/>
    <mergeCell ref="Y27:Y28"/>
    <mergeCell ref="AA27:AA28"/>
    <mergeCell ref="AD27:AD28"/>
    <mergeCell ref="B27:B28"/>
    <mergeCell ref="E27:E28"/>
    <mergeCell ref="G27:G28"/>
    <mergeCell ref="J27:J28"/>
    <mergeCell ref="L27:L28"/>
    <mergeCell ref="O27:O28"/>
    <mergeCell ref="Q29:Q30"/>
    <mergeCell ref="T29:T30"/>
    <mergeCell ref="V29:V30"/>
    <mergeCell ref="Y29:Y30"/>
    <mergeCell ref="AA29:AA30"/>
    <mergeCell ref="AD29:AD30"/>
    <mergeCell ref="B29:B30"/>
    <mergeCell ref="E29:E30"/>
    <mergeCell ref="G29:G30"/>
    <mergeCell ref="J29:J30"/>
    <mergeCell ref="L29:L30"/>
    <mergeCell ref="O29:O30"/>
    <mergeCell ref="Q31:Q32"/>
    <mergeCell ref="T31:T32"/>
    <mergeCell ref="V31:V32"/>
    <mergeCell ref="Y31:Y32"/>
    <mergeCell ref="AA31:AA32"/>
    <mergeCell ref="AD31:AD32"/>
    <mergeCell ref="B31:B32"/>
    <mergeCell ref="E31:E32"/>
    <mergeCell ref="G31:G32"/>
    <mergeCell ref="J31:J32"/>
    <mergeCell ref="L31:L32"/>
    <mergeCell ref="O31:O32"/>
    <mergeCell ref="Q33:Q34"/>
    <mergeCell ref="T33:T34"/>
    <mergeCell ref="V33:V34"/>
    <mergeCell ref="Y33:Y34"/>
    <mergeCell ref="AA33:AA34"/>
    <mergeCell ref="AD33:AD34"/>
    <mergeCell ref="B33:B34"/>
    <mergeCell ref="E33:E34"/>
    <mergeCell ref="G33:G34"/>
    <mergeCell ref="J33:J34"/>
    <mergeCell ref="L33:L34"/>
    <mergeCell ref="O33:O34"/>
    <mergeCell ref="Q35:Q36"/>
    <mergeCell ref="T35:T36"/>
    <mergeCell ref="V35:V36"/>
    <mergeCell ref="Y35:Y36"/>
    <mergeCell ref="AA35:AA36"/>
    <mergeCell ref="AD35:AD36"/>
    <mergeCell ref="B35:B36"/>
    <mergeCell ref="E35:E36"/>
    <mergeCell ref="G35:G36"/>
    <mergeCell ref="J35:J36"/>
    <mergeCell ref="L35:L36"/>
    <mergeCell ref="O35:O36"/>
    <mergeCell ref="Q37:Q38"/>
    <mergeCell ref="T37:T38"/>
    <mergeCell ref="V37:V38"/>
    <mergeCell ref="Y37:Y38"/>
    <mergeCell ref="AA37:AA38"/>
    <mergeCell ref="AD37:AD38"/>
    <mergeCell ref="B37:B38"/>
    <mergeCell ref="E37:E38"/>
    <mergeCell ref="G37:G38"/>
    <mergeCell ref="J37:J38"/>
    <mergeCell ref="L37:L38"/>
    <mergeCell ref="O37:O38"/>
    <mergeCell ref="Q39:Q40"/>
    <mergeCell ref="T39:T40"/>
    <mergeCell ref="V39:V40"/>
    <mergeCell ref="Y39:Y40"/>
    <mergeCell ref="AA39:AA40"/>
    <mergeCell ref="AD39:AD40"/>
    <mergeCell ref="B39:B40"/>
    <mergeCell ref="E39:E40"/>
    <mergeCell ref="G39:G40"/>
    <mergeCell ref="J39:J40"/>
    <mergeCell ref="L39:L40"/>
    <mergeCell ref="O39:O40"/>
    <mergeCell ref="Q41:Q42"/>
    <mergeCell ref="T41:T42"/>
    <mergeCell ref="V41:V42"/>
    <mergeCell ref="Y41:Y42"/>
    <mergeCell ref="AA41:AA42"/>
    <mergeCell ref="AD41:AD42"/>
    <mergeCell ref="B41:B42"/>
    <mergeCell ref="E41:E42"/>
    <mergeCell ref="G41:G42"/>
    <mergeCell ref="J41:J42"/>
    <mergeCell ref="L41:L42"/>
    <mergeCell ref="O41:O42"/>
    <mergeCell ref="Q43:Q44"/>
    <mergeCell ref="T43:T44"/>
    <mergeCell ref="V43:V44"/>
    <mergeCell ref="Y43:Y44"/>
    <mergeCell ref="AA43:AA44"/>
    <mergeCell ref="AD43:AD44"/>
    <mergeCell ref="B43:B44"/>
    <mergeCell ref="E43:E44"/>
    <mergeCell ref="G43:G44"/>
    <mergeCell ref="J43:J44"/>
    <mergeCell ref="L43:L44"/>
    <mergeCell ref="O43:O4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452F1FA8-8F48-4E14-8772-75A56502B42E}">
            <xm:f>ISBLANK('3'!$N$7)</xm:f>
            <x14:dxf>
              <font>
                <color theme="0"/>
              </font>
              <fill>
                <patternFill>
                  <bgColor theme="0"/>
                </patternFill>
              </fill>
              <border>
                <left style="thin">
                  <color theme="0"/>
                </left>
                <right style="thin">
                  <color theme="0"/>
                </right>
                <top style="thin">
                  <color theme="0"/>
                </top>
                <bottom style="thin">
                  <color theme="0"/>
                </bottom>
                <vertical/>
                <horizontal/>
              </border>
            </x14:dxf>
          </x14:cfRule>
          <xm:sqref>AA1:AD1 AA3:AD44 AB2:AD2</xm:sqref>
        </x14:conditionalFormatting>
        <x14:conditionalFormatting xmlns:xm="http://schemas.microsoft.com/office/excel/2006/main">
          <x14:cfRule type="expression" priority="4" id="{C9D0E0F3-5D55-4980-8907-5A1DAE880B2E}">
            <xm:f>ISBLANK('3'!$L$7)</xm:f>
            <x14:dxf>
              <font>
                <color theme="0"/>
              </font>
              <fill>
                <patternFill>
                  <bgColor theme="0"/>
                </patternFill>
              </fill>
              <border>
                <left style="thin">
                  <color theme="0"/>
                </left>
                <right style="thin">
                  <color theme="0"/>
                </right>
                <top style="thin">
                  <color theme="0"/>
                </top>
                <bottom style="thin">
                  <color theme="0"/>
                </bottom>
                <vertical/>
                <horizontal/>
              </border>
            </x14:dxf>
          </x14:cfRule>
          <xm:sqref>V1:Z1 V3:Z44 W2:Z2</xm:sqref>
        </x14:conditionalFormatting>
        <x14:conditionalFormatting xmlns:xm="http://schemas.microsoft.com/office/excel/2006/main">
          <x14:cfRule type="expression" priority="3" id="{C6828142-36E7-424A-B63C-576534C71A46}">
            <xm:f>ISBLANK('3'!$J$7)</xm:f>
            <x14:dxf>
              <font>
                <color theme="0"/>
              </font>
              <fill>
                <patternFill>
                  <bgColor theme="0"/>
                </patternFill>
              </fill>
              <border>
                <left style="thin">
                  <color theme="0"/>
                </left>
                <right style="thin">
                  <color theme="0"/>
                </right>
                <top style="thin">
                  <color theme="0"/>
                </top>
                <bottom style="thin">
                  <color theme="0"/>
                </bottom>
                <vertical/>
                <horizontal/>
              </border>
            </x14:dxf>
          </x14:cfRule>
          <xm:sqref>Q1:U1 Q3:U44 R2:U2</xm:sqref>
        </x14:conditionalFormatting>
        <x14:conditionalFormatting xmlns:xm="http://schemas.microsoft.com/office/excel/2006/main">
          <x14:cfRule type="expression" priority="2" id="{66189BA8-ECF2-4C98-BA68-ED63182EC242}">
            <xm:f>ISBLANK('3'!$H$7)</xm:f>
            <x14:dxf>
              <font>
                <color theme="0"/>
              </font>
              <fill>
                <patternFill>
                  <bgColor theme="0"/>
                </patternFill>
              </fill>
              <border>
                <left style="thin">
                  <color theme="0"/>
                </left>
                <right style="thin">
                  <color theme="0"/>
                </right>
                <top style="thin">
                  <color theme="0"/>
                </top>
                <bottom style="thin">
                  <color theme="0"/>
                </bottom>
                <vertical/>
                <horizontal/>
              </border>
            </x14:dxf>
          </x14:cfRule>
          <xm:sqref>L1:P1 L3:P44 M2:P2</xm:sqref>
        </x14:conditionalFormatting>
        <x14:conditionalFormatting xmlns:xm="http://schemas.microsoft.com/office/excel/2006/main">
          <x14:cfRule type="expression" priority="1" id="{0BB951D4-50A3-4859-9717-9622A0E8CFB8}">
            <xm:f>ISBLANK('3'!$F$7)</xm:f>
            <x14:dxf>
              <font>
                <color theme="0"/>
              </font>
              <fill>
                <patternFill>
                  <bgColor theme="0"/>
                </patternFill>
              </fill>
              <border>
                <left style="thin">
                  <color theme="0"/>
                </left>
                <right style="thin">
                  <color theme="0"/>
                </right>
                <top style="thin">
                  <color theme="0"/>
                </top>
                <bottom style="thin">
                  <color theme="0"/>
                </bottom>
                <vertical/>
                <horizontal/>
              </border>
            </x14:dxf>
          </x14:cfRule>
          <xm:sqref>G1:K1 G3:K44 H2:K2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Rainforest Alliance</vt:lpstr>
      <vt:lpstr>1</vt:lpstr>
      <vt:lpstr>Cover_V2</vt:lpstr>
      <vt:lpstr>2</vt:lpstr>
      <vt:lpstr>Facility Information_V2</vt:lpstr>
      <vt:lpstr>3</vt:lpstr>
      <vt:lpstr>Job Categories_V2</vt:lpstr>
      <vt:lpstr>4</vt:lpstr>
      <vt:lpstr>Number of Workers_V2</vt:lpstr>
      <vt:lpstr>5</vt:lpstr>
      <vt:lpstr>Wages per Season_V2</vt:lpstr>
      <vt:lpstr>6</vt:lpstr>
      <vt:lpstr>In-kind Benefits 1_V2</vt:lpstr>
      <vt:lpstr>7</vt:lpstr>
      <vt:lpstr>In-kind Benefits 2_V2</vt:lpstr>
      <vt:lpstr>8</vt:lpstr>
      <vt:lpstr> </vt:lpstr>
      <vt:lpstr>Results_V2</vt:lpstr>
      <vt:lpstr>Manual</vt:lpstr>
      <vt:lpstr>Languages1</vt:lpstr>
      <vt:lpstr>Languages2</vt:lpstr>
      <vt:lpstr>Back End 2</vt:lpstr>
      <vt:lpstr>Drop Downs</vt:lpstr>
      <vt:lpstr>Colors+Fonts</vt:lpstr>
      <vt:lpstr>Countries</vt:lpstr>
      <vt:lpstr>months</vt:lpstr>
      <vt:lpstr>Months_Number</vt:lpstr>
      <vt:lpstr>MonthsNumber</vt:lpstr>
      <vt:lpstr>Units_Production</vt:lpstr>
      <vt:lpstr>Weeks</vt:lpstr>
      <vt:lpstr>WeeksNumber</vt:lpstr>
      <vt:lpstr>Workweek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johnson@idhtrade.org</dc:creator>
  <cp:lastModifiedBy>Yseult Ensor</cp:lastModifiedBy>
  <cp:lastPrinted>2018-06-02T16:00:39Z</cp:lastPrinted>
  <dcterms:created xsi:type="dcterms:W3CDTF">2018-04-04T16:27:55Z</dcterms:created>
  <dcterms:modified xsi:type="dcterms:W3CDTF">2021-05-10T13:14:57Z</dcterms:modified>
</cp:coreProperties>
</file>